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\GitHubProjects\hierarchical_classificaton\source_tables\"/>
    </mc:Choice>
  </mc:AlternateContent>
  <xr:revisionPtr revIDLastSave="0" documentId="13_ncr:1_{D1C4E6D1-6D27-4DCE-AA3D-AE8B6F70FDE2}" xr6:coauthVersionLast="47" xr6:coauthVersionMax="47" xr10:uidLastSave="{00000000-0000-0000-0000-000000000000}"/>
  <bookViews>
    <workbookView xWindow="-108" yWindow="-108" windowWidth="23256" windowHeight="12456" tabRatio="604" activeTab="7" xr2:uid="{00000000-000D-0000-FFFF-FFFF00000000}"/>
  </bookViews>
  <sheets>
    <sheet name="Taxonomy_UniqueValues" sheetId="3" r:id="rId1"/>
    <sheet name="ClassificationClasses" sheetId="4" r:id="rId2"/>
    <sheet name="Video_List" sheetId="2" r:id="rId3"/>
    <sheet name="Suborder_correction" sheetId="8" state="hidden" r:id="rId4"/>
    <sheet name="Infraorder_correction" sheetId="14" state="hidden" r:id="rId5"/>
    <sheet name="Superfamily_correction" sheetId="12" state="hidden" r:id="rId6"/>
    <sheet name="Class_correction" sheetId="9" state="hidden" r:id="rId7"/>
    <sheet name="Monitoring" sheetId="1" r:id="rId8"/>
    <sheet name="For_Statistics" sheetId="6" r:id="rId9"/>
  </sheets>
  <definedNames>
    <definedName name="_xlnm._FilterDatabase" localSheetId="6" hidden="1">Class_correction!#REF!</definedName>
    <definedName name="_xlnm._FilterDatabase" localSheetId="4" hidden="1">Infraorder_correction!$A$1:$C$126</definedName>
    <definedName name="_xlnm._FilterDatabase" localSheetId="7" hidden="1">Monitoring!$A$1:$Z$1208</definedName>
    <definedName name="_xlnm._FilterDatabase" localSheetId="3" hidden="1">Suborder_correction!$K$31:$K$222</definedName>
    <definedName name="_xlnm._FilterDatabase" localSheetId="5" hidden="1">Superfamily_correction!$A$1:$E$234</definedName>
    <definedName name="_xlnm._FilterDatabase" localSheetId="0" hidden="1">Taxonomy_UniqueValues!$A$1:$L$195</definedName>
    <definedName name="_xlnm._FilterDatabase" localSheetId="2" hidden="1">Video_List!$A$1:$J$2053</definedName>
    <definedName name="_xlnm.Extract" localSheetId="6">Class_correction!#REF!</definedName>
    <definedName name="_xlnm.Extract" localSheetId="3">Suborder_correction!$A$46</definedName>
    <definedName name="_xlnm.Extract" localSheetId="5">#REF!</definedName>
    <definedName name="_xlnm.Extract" localSheetId="0">Taxonomy_UniqueValues!$U$155:$AF$155</definedName>
    <definedName name="DatosBi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037" i="1" l="1"/>
  <c r="T1037" i="1"/>
  <c r="S1037" i="1"/>
  <c r="U465" i="1"/>
  <c r="T465" i="1"/>
  <c r="S465" i="1"/>
  <c r="U461" i="1"/>
  <c r="T461" i="1"/>
  <c r="S461" i="1" s="1"/>
  <c r="U455" i="1"/>
  <c r="T455" i="1"/>
  <c r="S455" i="1"/>
  <c r="U440" i="1"/>
  <c r="T440" i="1"/>
  <c r="S440" i="1" s="1"/>
  <c r="U411" i="1"/>
  <c r="T411" i="1"/>
  <c r="S411" i="1" s="1"/>
  <c r="U341" i="1"/>
  <c r="T341" i="1"/>
  <c r="S341" i="1"/>
  <c r="U339" i="1"/>
  <c r="T339" i="1"/>
  <c r="S339" i="1"/>
  <c r="U329" i="1"/>
  <c r="T329" i="1"/>
  <c r="S329" i="1" s="1"/>
  <c r="U177" i="1"/>
  <c r="T177" i="1"/>
  <c r="S177" i="1"/>
  <c r="U151" i="1"/>
  <c r="T151" i="1"/>
  <c r="S151" i="1"/>
  <c r="U112" i="1"/>
  <c r="T112" i="1"/>
  <c r="S112" i="1" s="1"/>
  <c r="U99" i="1"/>
  <c r="T99" i="1"/>
  <c r="S99" i="1" s="1"/>
  <c r="U74" i="1"/>
  <c r="T74" i="1"/>
  <c r="S74" i="1"/>
  <c r="U72" i="1"/>
  <c r="T72" i="1"/>
  <c r="S72" i="1"/>
  <c r="U62" i="1"/>
  <c r="T62" i="1"/>
  <c r="S62" i="1" s="1"/>
  <c r="T21" i="6" l="1"/>
  <c r="T81" i="6"/>
  <c r="T188" i="6"/>
  <c r="T195" i="6"/>
  <c r="T197" i="6"/>
  <c r="T206" i="6"/>
  <c r="T231" i="6"/>
  <c r="T544" i="6"/>
  <c r="T566" i="6"/>
  <c r="T576" i="6"/>
  <c r="T588" i="6"/>
  <c r="T678" i="6"/>
  <c r="T698" i="6"/>
  <c r="T706" i="6"/>
  <c r="T723" i="6"/>
  <c r="T760" i="6"/>
  <c r="T771" i="6"/>
  <c r="T773" i="6"/>
  <c r="T786" i="6"/>
  <c r="T796" i="6"/>
  <c r="T806" i="6"/>
  <c r="T807" i="6"/>
  <c r="T818" i="6"/>
  <c r="T824" i="6"/>
  <c r="T838" i="6"/>
  <c r="T843" i="6"/>
  <c r="T844" i="6"/>
  <c r="T870" i="6"/>
  <c r="T893" i="6"/>
  <c r="T899" i="6"/>
  <c r="T924" i="6"/>
  <c r="T996" i="6"/>
  <c r="T1046" i="6"/>
  <c r="T1057" i="6"/>
  <c r="T1063" i="6"/>
  <c r="T1070" i="6"/>
  <c r="T1071" i="6"/>
  <c r="T1079" i="6"/>
  <c r="T1083" i="6"/>
  <c r="T1086" i="6"/>
  <c r="T1092" i="6"/>
  <c r="T1093" i="6"/>
  <c r="T1094" i="6"/>
  <c r="T1099" i="6"/>
  <c r="T1100" i="6"/>
  <c r="T1102" i="6"/>
  <c r="T1110" i="6"/>
  <c r="T1115" i="6"/>
  <c r="T1120" i="6"/>
  <c r="T1122" i="6"/>
  <c r="T1128" i="6"/>
  <c r="T1130" i="6"/>
  <c r="T1131" i="6"/>
  <c r="T1132" i="6"/>
  <c r="T1133" i="6"/>
  <c r="T1134" i="6"/>
  <c r="T1137" i="6"/>
  <c r="T1139" i="6"/>
  <c r="T1141" i="6"/>
  <c r="T1144" i="6"/>
  <c r="T1155" i="6"/>
  <c r="T1156" i="6"/>
  <c r="T1162" i="6"/>
  <c r="T1164" i="6"/>
  <c r="T1168" i="6"/>
  <c r="T1169" i="6"/>
  <c r="T1177" i="6"/>
  <c r="T1183" i="6"/>
  <c r="T1187" i="6"/>
  <c r="T1190" i="6"/>
  <c r="T1199" i="6"/>
  <c r="T1206" i="6"/>
  <c r="T1" i="6"/>
  <c r="D3" i="12"/>
  <c r="D4" i="12"/>
  <c r="D6" i="12"/>
  <c r="D8" i="12"/>
  <c r="D9" i="12"/>
  <c r="D10" i="12"/>
  <c r="D11" i="12"/>
  <c r="D13" i="12"/>
  <c r="D16" i="12"/>
  <c r="D17" i="12"/>
  <c r="D18" i="12"/>
  <c r="D20" i="12"/>
  <c r="D21" i="12"/>
  <c r="D22" i="12"/>
  <c r="D24" i="12"/>
  <c r="D27" i="12"/>
  <c r="D29" i="12"/>
  <c r="D32" i="12"/>
  <c r="D33" i="12"/>
  <c r="D34" i="12"/>
  <c r="D36" i="12"/>
  <c r="D37" i="12"/>
  <c r="D38" i="12"/>
  <c r="D39" i="12"/>
  <c r="D41" i="12"/>
  <c r="D42" i="12"/>
  <c r="D43" i="12"/>
  <c r="D44" i="12"/>
  <c r="D46" i="12"/>
  <c r="D48" i="12"/>
  <c r="D49" i="12"/>
  <c r="D51" i="12"/>
  <c r="D52" i="12"/>
  <c r="D55" i="12"/>
  <c r="D57" i="12"/>
  <c r="D58" i="12"/>
  <c r="D60" i="12"/>
  <c r="D61" i="12"/>
  <c r="D62" i="12"/>
  <c r="D63" i="12"/>
  <c r="D64" i="12"/>
  <c r="D65" i="12"/>
  <c r="D66" i="12"/>
  <c r="D67" i="12"/>
  <c r="D68" i="12"/>
  <c r="D69" i="12"/>
  <c r="D71" i="12"/>
  <c r="D73" i="12"/>
  <c r="D74" i="12"/>
  <c r="D76" i="12"/>
  <c r="D77" i="12"/>
  <c r="D79" i="12"/>
  <c r="D80" i="12"/>
  <c r="D81" i="12"/>
  <c r="D83" i="12"/>
  <c r="D85" i="12"/>
  <c r="D86" i="12"/>
  <c r="D87" i="12"/>
  <c r="D89" i="12"/>
  <c r="D90" i="12"/>
  <c r="D91" i="12"/>
  <c r="D92" i="12"/>
  <c r="D93" i="12"/>
  <c r="D94" i="12"/>
  <c r="D95" i="12"/>
  <c r="D96" i="12"/>
  <c r="D99" i="12"/>
  <c r="D102" i="12"/>
  <c r="D103" i="12"/>
  <c r="D104" i="12"/>
  <c r="D105" i="12"/>
  <c r="D35" i="12"/>
  <c r="D26" i="12"/>
  <c r="D12" i="12"/>
  <c r="D72" i="12"/>
  <c r="D78" i="12"/>
  <c r="D84" i="12"/>
  <c r="D98" i="12"/>
  <c r="D100" i="12"/>
  <c r="C67" i="12"/>
  <c r="D23" i="12"/>
  <c r="D25" i="12"/>
  <c r="D30" i="12"/>
  <c r="D31" i="12"/>
  <c r="D40" i="12"/>
  <c r="D47" i="12"/>
  <c r="D50" i="12"/>
  <c r="D53" i="12"/>
  <c r="D15" i="12"/>
  <c r="D7" i="12"/>
  <c r="D2" i="12"/>
  <c r="C2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8" i="12"/>
  <c r="C176" i="12"/>
  <c r="C175" i="12"/>
  <c r="C174" i="12"/>
  <c r="C172" i="12"/>
  <c r="C171" i="12"/>
  <c r="C170" i="12"/>
  <c r="C168" i="12"/>
  <c r="C167" i="12"/>
  <c r="C166" i="12"/>
  <c r="C165" i="12"/>
  <c r="C163" i="12"/>
  <c r="C16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D14" i="12"/>
  <c r="D19" i="12"/>
  <c r="D101" i="12"/>
  <c r="D5" i="12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2" i="6"/>
  <c r="I31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2" i="6"/>
  <c r="R1208" i="6"/>
  <c r="Q1208" i="6"/>
  <c r="C1208" i="6"/>
  <c r="D1208" i="6" s="1"/>
  <c r="E1208" i="6" s="1"/>
  <c r="R1207" i="6"/>
  <c r="Q1207" i="6"/>
  <c r="P1207" i="6"/>
  <c r="C1207" i="6"/>
  <c r="B1207" i="6" s="1"/>
  <c r="R1206" i="6"/>
  <c r="O1206" i="6"/>
  <c r="C1206" i="6"/>
  <c r="R1205" i="6"/>
  <c r="L1205" i="6"/>
  <c r="C1205" i="6"/>
  <c r="R1204" i="6"/>
  <c r="Q1204" i="6"/>
  <c r="C1204" i="6"/>
  <c r="B1204" i="6" s="1"/>
  <c r="R1203" i="6"/>
  <c r="Q1203" i="6"/>
  <c r="P1203" i="6"/>
  <c r="C1203" i="6"/>
  <c r="R1202" i="6"/>
  <c r="N1202" i="6"/>
  <c r="C1202" i="6"/>
  <c r="R1201" i="6"/>
  <c r="L1201" i="6"/>
  <c r="C1201" i="6"/>
  <c r="R1200" i="6"/>
  <c r="Q1200" i="6"/>
  <c r="C1200" i="6"/>
  <c r="D1200" i="6" s="1"/>
  <c r="E1200" i="6" s="1"/>
  <c r="R1199" i="6"/>
  <c r="O1199" i="6"/>
  <c r="C1199" i="6"/>
  <c r="B1199" i="6" s="1"/>
  <c r="R1198" i="6"/>
  <c r="Q1198" i="6"/>
  <c r="P1198" i="6"/>
  <c r="C1198" i="6"/>
  <c r="B1198" i="6" s="1"/>
  <c r="R1197" i="6"/>
  <c r="P1197" i="6"/>
  <c r="C1197" i="6"/>
  <c r="R1196" i="6"/>
  <c r="C1196" i="6"/>
  <c r="D1196" i="6" s="1"/>
  <c r="E1196" i="6" s="1"/>
  <c r="R1195" i="6"/>
  <c r="Q1195" i="6"/>
  <c r="C1195" i="6"/>
  <c r="R1194" i="6"/>
  <c r="Q1194" i="6"/>
  <c r="P1194" i="6"/>
  <c r="C1194" i="6"/>
  <c r="R1193" i="6"/>
  <c r="Q1193" i="6"/>
  <c r="P1193" i="6"/>
  <c r="C1193" i="6"/>
  <c r="R1192" i="6"/>
  <c r="Q1192" i="6"/>
  <c r="C1192" i="6"/>
  <c r="D1192" i="6" s="1"/>
  <c r="E1192" i="6" s="1"/>
  <c r="R1191" i="6"/>
  <c r="Q1191" i="6"/>
  <c r="C1191" i="6"/>
  <c r="R1190" i="6"/>
  <c r="O1190" i="6"/>
  <c r="C1190" i="6"/>
  <c r="D1190" i="6" s="1"/>
  <c r="E1190" i="6" s="1"/>
  <c r="R1189" i="6"/>
  <c r="Q1189" i="6"/>
  <c r="P1189" i="6"/>
  <c r="C1189" i="6"/>
  <c r="R1188" i="6"/>
  <c r="Q1188" i="6"/>
  <c r="C1188" i="6"/>
  <c r="R1187" i="6"/>
  <c r="Q1187" i="6"/>
  <c r="P1187" i="6"/>
  <c r="O1187" i="6"/>
  <c r="C1187" i="6"/>
  <c r="R1186" i="6"/>
  <c r="Q1186" i="6"/>
  <c r="P1186" i="6"/>
  <c r="C1186" i="6"/>
  <c r="D1186" i="6" s="1"/>
  <c r="E1186" i="6" s="1"/>
  <c r="R1185" i="6"/>
  <c r="L1185" i="6"/>
  <c r="C1185" i="6"/>
  <c r="R1184" i="6"/>
  <c r="N1184" i="6"/>
  <c r="C1184" i="6"/>
  <c r="B1184" i="6" s="1"/>
  <c r="R1183" i="6"/>
  <c r="O1183" i="6"/>
  <c r="C1183" i="6"/>
  <c r="B1183" i="6" s="1"/>
  <c r="R1182" i="6"/>
  <c r="L1182" i="6"/>
  <c r="C1182" i="6"/>
  <c r="B1182" i="6" s="1"/>
  <c r="R1181" i="6"/>
  <c r="C1181" i="6"/>
  <c r="R1180" i="6"/>
  <c r="P1180" i="6"/>
  <c r="C1180" i="6"/>
  <c r="B1180" i="6" s="1"/>
  <c r="R1179" i="6"/>
  <c r="Q1179" i="6"/>
  <c r="C1179" i="6"/>
  <c r="R1178" i="6"/>
  <c r="Q1178" i="6"/>
  <c r="C1178" i="6"/>
  <c r="R1177" i="6"/>
  <c r="P1177" i="6"/>
  <c r="O1177" i="6"/>
  <c r="C1177" i="6"/>
  <c r="R1176" i="6"/>
  <c r="P1176" i="6"/>
  <c r="C1176" i="6"/>
  <c r="D1176" i="6" s="1"/>
  <c r="E1176" i="6" s="1"/>
  <c r="R1175" i="6"/>
  <c r="N1175" i="6"/>
  <c r="C1175" i="6"/>
  <c r="B1175" i="6" s="1"/>
  <c r="R1174" i="6"/>
  <c r="N1174" i="6"/>
  <c r="C1174" i="6"/>
  <c r="B1174" i="6" s="1"/>
  <c r="R1173" i="6"/>
  <c r="Q1173" i="6"/>
  <c r="C1173" i="6"/>
  <c r="R1172" i="6"/>
  <c r="Q1172" i="6"/>
  <c r="C1172" i="6"/>
  <c r="D1172" i="6" s="1"/>
  <c r="E1172" i="6" s="1"/>
  <c r="R1171" i="6"/>
  <c r="Q1171" i="6"/>
  <c r="C1171" i="6"/>
  <c r="R1170" i="6"/>
  <c r="N1170" i="6"/>
  <c r="C1170" i="6"/>
  <c r="D1170" i="6" s="1"/>
  <c r="E1170" i="6" s="1"/>
  <c r="R1169" i="6"/>
  <c r="Q1169" i="6"/>
  <c r="P1169" i="6"/>
  <c r="O1169" i="6"/>
  <c r="C1169" i="6"/>
  <c r="R1168" i="6"/>
  <c r="O1168" i="6"/>
  <c r="C1168" i="6"/>
  <c r="B1168" i="6" s="1"/>
  <c r="R1167" i="6"/>
  <c r="Q1167" i="6"/>
  <c r="C1167" i="6"/>
  <c r="B1167" i="6" s="1"/>
  <c r="R1166" i="6"/>
  <c r="Q1166" i="6"/>
  <c r="C1166" i="6"/>
  <c r="B1166" i="6" s="1"/>
  <c r="R1165" i="6"/>
  <c r="Q1165" i="6"/>
  <c r="P1165" i="6"/>
  <c r="C1165" i="6"/>
  <c r="B1165" i="6" s="1"/>
  <c r="R1164" i="6"/>
  <c r="O1164" i="6"/>
  <c r="C1164" i="6"/>
  <c r="D1164" i="6" s="1"/>
  <c r="E1164" i="6" s="1"/>
  <c r="R1163" i="6"/>
  <c r="L1163" i="6"/>
  <c r="C1163" i="6"/>
  <c r="R1162" i="6"/>
  <c r="Q1162" i="6"/>
  <c r="P1162" i="6"/>
  <c r="O1162" i="6"/>
  <c r="N1162" i="6"/>
  <c r="C1162" i="6"/>
  <c r="R1161" i="6"/>
  <c r="N1161" i="6"/>
  <c r="C1161" i="6"/>
  <c r="R1160" i="6"/>
  <c r="K1160" i="6"/>
  <c r="C1160" i="6"/>
  <c r="D1160" i="6" s="1"/>
  <c r="E1160" i="6" s="1"/>
  <c r="R1159" i="6"/>
  <c r="Q1159" i="6"/>
  <c r="P1159" i="6"/>
  <c r="C1159" i="6"/>
  <c r="R1158" i="6"/>
  <c r="Q1158" i="6"/>
  <c r="C1158" i="6"/>
  <c r="D1158" i="6" s="1"/>
  <c r="E1158" i="6" s="1"/>
  <c r="R1157" i="6"/>
  <c r="Q1157" i="6"/>
  <c r="P1157" i="6"/>
  <c r="C1157" i="6"/>
  <c r="R1156" i="6"/>
  <c r="O1156" i="6"/>
  <c r="C1156" i="6"/>
  <c r="D1156" i="6" s="1"/>
  <c r="E1156" i="6" s="1"/>
  <c r="R1155" i="6"/>
  <c r="Q1155" i="6"/>
  <c r="P1155" i="6"/>
  <c r="O1155" i="6"/>
  <c r="N1155" i="6"/>
  <c r="C1155" i="6"/>
  <c r="R1154" i="6"/>
  <c r="C1154" i="6"/>
  <c r="B1154" i="6" s="1"/>
  <c r="R1153" i="6"/>
  <c r="Q1153" i="6"/>
  <c r="P1153" i="6"/>
  <c r="C1153" i="6"/>
  <c r="R1152" i="6"/>
  <c r="L1152" i="6"/>
  <c r="C1152" i="6"/>
  <c r="D1152" i="6" s="1"/>
  <c r="E1152" i="6" s="1"/>
  <c r="R1151" i="6"/>
  <c r="L1151" i="6"/>
  <c r="C1151" i="6"/>
  <c r="B1151" i="6" s="1"/>
  <c r="R1150" i="6"/>
  <c r="Q1150" i="6"/>
  <c r="C1150" i="6"/>
  <c r="D1150" i="6" s="1"/>
  <c r="E1150" i="6" s="1"/>
  <c r="R1149" i="6"/>
  <c r="P1149" i="6"/>
  <c r="C1149" i="6"/>
  <c r="R1148" i="6"/>
  <c r="Q1148" i="6"/>
  <c r="C1148" i="6"/>
  <c r="B1148" i="6" s="1"/>
  <c r="R1147" i="6"/>
  <c r="Q1147" i="6"/>
  <c r="C1147" i="6"/>
  <c r="R1146" i="6"/>
  <c r="N1146" i="6"/>
  <c r="C1146" i="6"/>
  <c r="D1146" i="6" s="1"/>
  <c r="E1146" i="6" s="1"/>
  <c r="R1145" i="6"/>
  <c r="Q1145" i="6"/>
  <c r="P1145" i="6"/>
  <c r="O1145" i="6"/>
  <c r="N1145" i="6"/>
  <c r="L1145" i="6"/>
  <c r="K1145" i="6"/>
  <c r="C1145" i="6"/>
  <c r="R1144" i="6"/>
  <c r="Q1144" i="6"/>
  <c r="P1144" i="6"/>
  <c r="O1144" i="6"/>
  <c r="N1144" i="6"/>
  <c r="L1144" i="6"/>
  <c r="K1144" i="6"/>
  <c r="C1144" i="6"/>
  <c r="R1143" i="6"/>
  <c r="Q1143" i="6"/>
  <c r="P1143" i="6"/>
  <c r="O1143" i="6"/>
  <c r="N1143" i="6"/>
  <c r="L1143" i="6"/>
  <c r="K1143" i="6"/>
  <c r="C1143" i="6"/>
  <c r="B1143" i="6" s="1"/>
  <c r="R1142" i="6"/>
  <c r="Q1142" i="6"/>
  <c r="C1142" i="6"/>
  <c r="D1142" i="6" s="1"/>
  <c r="E1142" i="6" s="1"/>
  <c r="R1141" i="6"/>
  <c r="Q1141" i="6"/>
  <c r="P1141" i="6"/>
  <c r="O1141" i="6"/>
  <c r="N1141" i="6"/>
  <c r="L1141" i="6"/>
  <c r="K1141" i="6"/>
  <c r="C1141" i="6"/>
  <c r="R1140" i="6"/>
  <c r="Q1140" i="6"/>
  <c r="P1140" i="6"/>
  <c r="O1140" i="6"/>
  <c r="N1140" i="6"/>
  <c r="L1140" i="6"/>
  <c r="K1140" i="6"/>
  <c r="C1140" i="6"/>
  <c r="B1140" i="6" s="1"/>
  <c r="R1139" i="6"/>
  <c r="Q1139" i="6"/>
  <c r="P1139" i="6"/>
  <c r="O1139" i="6"/>
  <c r="N1139" i="6"/>
  <c r="L1139" i="6"/>
  <c r="K1139" i="6"/>
  <c r="C1139" i="6"/>
  <c r="R1138" i="6"/>
  <c r="Q1138" i="6"/>
  <c r="C1138" i="6"/>
  <c r="D1138" i="6" s="1"/>
  <c r="E1138" i="6" s="1"/>
  <c r="R1137" i="6"/>
  <c r="Q1137" i="6"/>
  <c r="P1137" i="6"/>
  <c r="O1137" i="6"/>
  <c r="N1137" i="6"/>
  <c r="L1137" i="6"/>
  <c r="K1137" i="6"/>
  <c r="C1137" i="6"/>
  <c r="R1136" i="6"/>
  <c r="Q1136" i="6"/>
  <c r="P1136" i="6"/>
  <c r="O1136" i="6"/>
  <c r="N1136" i="6"/>
  <c r="L1136" i="6"/>
  <c r="K1136" i="6"/>
  <c r="C1136" i="6"/>
  <c r="D1136" i="6" s="1"/>
  <c r="E1136" i="6" s="1"/>
  <c r="R1135" i="6"/>
  <c r="Q1135" i="6"/>
  <c r="P1135" i="6"/>
  <c r="O1135" i="6"/>
  <c r="N1135" i="6"/>
  <c r="L1135" i="6"/>
  <c r="K1135" i="6"/>
  <c r="C1135" i="6"/>
  <c r="R1134" i="6"/>
  <c r="Q1134" i="6"/>
  <c r="P1134" i="6"/>
  <c r="O1134" i="6"/>
  <c r="N1134" i="6"/>
  <c r="L1134" i="6"/>
  <c r="K1134" i="6"/>
  <c r="C1134" i="6"/>
  <c r="D1134" i="6" s="1"/>
  <c r="E1134" i="6" s="1"/>
  <c r="R1133" i="6"/>
  <c r="Q1133" i="6"/>
  <c r="P1133" i="6"/>
  <c r="O1133" i="6"/>
  <c r="N1133" i="6"/>
  <c r="L1133" i="6"/>
  <c r="K1133" i="6"/>
  <c r="C1133" i="6"/>
  <c r="R1132" i="6"/>
  <c r="Q1132" i="6"/>
  <c r="P1132" i="6"/>
  <c r="O1132" i="6"/>
  <c r="N1132" i="6"/>
  <c r="L1132" i="6"/>
  <c r="K1132" i="6"/>
  <c r="C1132" i="6"/>
  <c r="B1132" i="6" s="1"/>
  <c r="R1131" i="6"/>
  <c r="Q1131" i="6"/>
  <c r="P1131" i="6"/>
  <c r="O1131" i="6"/>
  <c r="N1131" i="6"/>
  <c r="L1131" i="6"/>
  <c r="K1131" i="6"/>
  <c r="C1131" i="6"/>
  <c r="R1130" i="6"/>
  <c r="Q1130" i="6"/>
  <c r="P1130" i="6"/>
  <c r="O1130" i="6"/>
  <c r="N1130" i="6"/>
  <c r="L1130" i="6"/>
  <c r="K1130" i="6"/>
  <c r="C1130" i="6"/>
  <c r="B1130" i="6" s="1"/>
  <c r="R1129" i="6"/>
  <c r="Q1129" i="6"/>
  <c r="C1129" i="6"/>
  <c r="R1128" i="6"/>
  <c r="Q1128" i="6"/>
  <c r="P1128" i="6"/>
  <c r="O1128" i="6"/>
  <c r="N1128" i="6"/>
  <c r="L1128" i="6"/>
  <c r="K1128" i="6"/>
  <c r="C1128" i="6"/>
  <c r="B1128" i="6" s="1"/>
  <c r="R1127" i="6"/>
  <c r="Q1127" i="6"/>
  <c r="C1127" i="6"/>
  <c r="R1126" i="6"/>
  <c r="Q1126" i="6"/>
  <c r="P1126" i="6"/>
  <c r="O1126" i="6"/>
  <c r="N1126" i="6"/>
  <c r="L1126" i="6"/>
  <c r="K1126" i="6"/>
  <c r="C1126" i="6"/>
  <c r="R1125" i="6"/>
  <c r="Q1125" i="6"/>
  <c r="C1125" i="6"/>
  <c r="R1124" i="6"/>
  <c r="Q1124" i="6"/>
  <c r="C1124" i="6"/>
  <c r="D1124" i="6" s="1"/>
  <c r="E1124" i="6" s="1"/>
  <c r="R1123" i="6"/>
  <c r="Q1123" i="6"/>
  <c r="P1123" i="6"/>
  <c r="O1123" i="6"/>
  <c r="N1123" i="6"/>
  <c r="L1123" i="6"/>
  <c r="K1123" i="6"/>
  <c r="C1123" i="6"/>
  <c r="R1122" i="6"/>
  <c r="Q1122" i="6"/>
  <c r="P1122" i="6"/>
  <c r="O1122" i="6"/>
  <c r="N1122" i="6"/>
  <c r="L1122" i="6"/>
  <c r="K1122" i="6"/>
  <c r="C1122" i="6"/>
  <c r="D1122" i="6" s="1"/>
  <c r="E1122" i="6" s="1"/>
  <c r="R1121" i="6"/>
  <c r="Q1121" i="6"/>
  <c r="C1121" i="6"/>
  <c r="R1120" i="6"/>
  <c r="Q1120" i="6"/>
  <c r="P1120" i="6"/>
  <c r="O1120" i="6"/>
  <c r="N1120" i="6"/>
  <c r="L1120" i="6"/>
  <c r="K1120" i="6"/>
  <c r="C1120" i="6"/>
  <c r="D1120" i="6" s="1"/>
  <c r="E1120" i="6" s="1"/>
  <c r="R1119" i="6"/>
  <c r="Q1119" i="6"/>
  <c r="C1119" i="6"/>
  <c r="R1118" i="6"/>
  <c r="Q1118" i="6"/>
  <c r="C1118" i="6"/>
  <c r="D1118" i="6" s="1"/>
  <c r="E1118" i="6" s="1"/>
  <c r="R1117" i="6"/>
  <c r="Q1117" i="6"/>
  <c r="C1117" i="6"/>
  <c r="R1116" i="6"/>
  <c r="Q1116" i="6"/>
  <c r="C1116" i="6"/>
  <c r="R1115" i="6"/>
  <c r="Q1115" i="6"/>
  <c r="P1115" i="6"/>
  <c r="O1115" i="6"/>
  <c r="N1115" i="6"/>
  <c r="L1115" i="6"/>
  <c r="K1115" i="6"/>
  <c r="C1115" i="6"/>
  <c r="R1114" i="6"/>
  <c r="Q1114" i="6"/>
  <c r="P1114" i="6"/>
  <c r="O1114" i="6"/>
  <c r="N1114" i="6"/>
  <c r="L1114" i="6"/>
  <c r="K1114" i="6"/>
  <c r="C1114" i="6"/>
  <c r="D1114" i="6" s="1"/>
  <c r="E1114" i="6" s="1"/>
  <c r="R1113" i="6"/>
  <c r="Q1113" i="6"/>
  <c r="C1113" i="6"/>
  <c r="R1112" i="6"/>
  <c r="Q1112" i="6"/>
  <c r="C1112" i="6"/>
  <c r="B1112" i="6" s="1"/>
  <c r="R1111" i="6"/>
  <c r="Q1111" i="6"/>
  <c r="P1111" i="6"/>
  <c r="O1111" i="6"/>
  <c r="N1111" i="6"/>
  <c r="L1111" i="6"/>
  <c r="K1111" i="6"/>
  <c r="C1111" i="6"/>
  <c r="R1110" i="6"/>
  <c r="Q1110" i="6"/>
  <c r="P1110" i="6"/>
  <c r="O1110" i="6"/>
  <c r="N1110" i="6"/>
  <c r="L1110" i="6"/>
  <c r="K1110" i="6"/>
  <c r="C1110" i="6"/>
  <c r="D1110" i="6" s="1"/>
  <c r="E1110" i="6" s="1"/>
  <c r="R1109" i="6"/>
  <c r="Q1109" i="6"/>
  <c r="C1109" i="6"/>
  <c r="R1108" i="6"/>
  <c r="Q1108" i="6"/>
  <c r="C1108" i="6"/>
  <c r="R1107" i="6"/>
  <c r="Q1107" i="6"/>
  <c r="P1107" i="6"/>
  <c r="O1107" i="6"/>
  <c r="N1107" i="6"/>
  <c r="L1107" i="6"/>
  <c r="K1107" i="6"/>
  <c r="C1107" i="6"/>
  <c r="B1107" i="6" s="1"/>
  <c r="R1106" i="6"/>
  <c r="Q1106" i="6"/>
  <c r="C1106" i="6"/>
  <c r="R1105" i="6"/>
  <c r="Q1105" i="6"/>
  <c r="P1105" i="6"/>
  <c r="O1105" i="6"/>
  <c r="N1105" i="6"/>
  <c r="L1105" i="6"/>
  <c r="K1105" i="6"/>
  <c r="C1105" i="6"/>
  <c r="R1104" i="6"/>
  <c r="Q1104" i="6"/>
  <c r="P1104" i="6"/>
  <c r="O1104" i="6"/>
  <c r="N1104" i="6"/>
  <c r="L1104" i="6"/>
  <c r="K1104" i="6"/>
  <c r="C1104" i="6"/>
  <c r="B1104" i="6" s="1"/>
  <c r="R1103" i="6"/>
  <c r="Q1103" i="6"/>
  <c r="C1103" i="6"/>
  <c r="R1102" i="6"/>
  <c r="Q1102" i="6"/>
  <c r="P1102" i="6"/>
  <c r="O1102" i="6"/>
  <c r="N1102" i="6"/>
  <c r="L1102" i="6"/>
  <c r="K1102" i="6"/>
  <c r="C1102" i="6"/>
  <c r="R1101" i="6"/>
  <c r="Q1101" i="6"/>
  <c r="P1101" i="6"/>
  <c r="O1101" i="6"/>
  <c r="N1101" i="6"/>
  <c r="L1101" i="6"/>
  <c r="K1101" i="6"/>
  <c r="C1101" i="6"/>
  <c r="R1100" i="6"/>
  <c r="Q1100" i="6"/>
  <c r="P1100" i="6"/>
  <c r="O1100" i="6"/>
  <c r="N1100" i="6"/>
  <c r="L1100" i="6"/>
  <c r="K1100" i="6"/>
  <c r="C1100" i="6"/>
  <c r="D1100" i="6" s="1"/>
  <c r="E1100" i="6" s="1"/>
  <c r="R1099" i="6"/>
  <c r="Q1099" i="6"/>
  <c r="P1099" i="6"/>
  <c r="O1099" i="6"/>
  <c r="N1099" i="6"/>
  <c r="L1099" i="6"/>
  <c r="K1099" i="6"/>
  <c r="C1099" i="6"/>
  <c r="R1098" i="6"/>
  <c r="Q1098" i="6"/>
  <c r="P1098" i="6"/>
  <c r="O1098" i="6"/>
  <c r="N1098" i="6"/>
  <c r="L1098" i="6"/>
  <c r="K1098" i="6"/>
  <c r="C1098" i="6"/>
  <c r="D1098" i="6" s="1"/>
  <c r="E1098" i="6" s="1"/>
  <c r="R1097" i="6"/>
  <c r="Q1097" i="6"/>
  <c r="P1097" i="6"/>
  <c r="O1097" i="6"/>
  <c r="N1097" i="6"/>
  <c r="L1097" i="6"/>
  <c r="K1097" i="6"/>
  <c r="C1097" i="6"/>
  <c r="R1096" i="6"/>
  <c r="Q1096" i="6"/>
  <c r="C1096" i="6"/>
  <c r="D1096" i="6" s="1"/>
  <c r="E1096" i="6" s="1"/>
  <c r="R1095" i="6"/>
  <c r="Q1095" i="6"/>
  <c r="P1095" i="6"/>
  <c r="O1095" i="6"/>
  <c r="N1095" i="6"/>
  <c r="L1095" i="6"/>
  <c r="K1095" i="6"/>
  <c r="C1095" i="6"/>
  <c r="R1094" i="6"/>
  <c r="Q1094" i="6"/>
  <c r="P1094" i="6"/>
  <c r="O1094" i="6"/>
  <c r="N1094" i="6"/>
  <c r="L1094" i="6"/>
  <c r="K1094" i="6"/>
  <c r="C1094" i="6"/>
  <c r="B1094" i="6" s="1"/>
  <c r="R1093" i="6"/>
  <c r="Q1093" i="6"/>
  <c r="P1093" i="6"/>
  <c r="O1093" i="6"/>
  <c r="N1093" i="6"/>
  <c r="L1093" i="6"/>
  <c r="K1093" i="6"/>
  <c r="C1093" i="6"/>
  <c r="R1092" i="6"/>
  <c r="Q1092" i="6"/>
  <c r="P1092" i="6"/>
  <c r="O1092" i="6"/>
  <c r="N1092" i="6"/>
  <c r="L1092" i="6"/>
  <c r="K1092" i="6"/>
  <c r="C1092" i="6"/>
  <c r="R1091" i="6"/>
  <c r="Q1091" i="6"/>
  <c r="P1091" i="6"/>
  <c r="O1091" i="6"/>
  <c r="N1091" i="6"/>
  <c r="L1091" i="6"/>
  <c r="K1091" i="6"/>
  <c r="C1091" i="6"/>
  <c r="R1090" i="6"/>
  <c r="Q1090" i="6"/>
  <c r="C1090" i="6"/>
  <c r="B1090" i="6" s="1"/>
  <c r="R1089" i="6"/>
  <c r="Q1089" i="6"/>
  <c r="C1089" i="6"/>
  <c r="R1088" i="6"/>
  <c r="Q1088" i="6"/>
  <c r="C1088" i="6"/>
  <c r="D1088" i="6" s="1"/>
  <c r="E1088" i="6" s="1"/>
  <c r="R1087" i="6"/>
  <c r="Q1087" i="6"/>
  <c r="C1087" i="6"/>
  <c r="R1086" i="6"/>
  <c r="Q1086" i="6"/>
  <c r="P1086" i="6"/>
  <c r="O1086" i="6"/>
  <c r="N1086" i="6"/>
  <c r="L1086" i="6"/>
  <c r="K1086" i="6"/>
  <c r="C1086" i="6"/>
  <c r="B1086" i="6" s="1"/>
  <c r="R1085" i="6"/>
  <c r="Q1085" i="6"/>
  <c r="P1085" i="6"/>
  <c r="O1085" i="6"/>
  <c r="N1085" i="6"/>
  <c r="L1085" i="6"/>
  <c r="K1085" i="6"/>
  <c r="C1085" i="6"/>
  <c r="B1085" i="6" s="1"/>
  <c r="R1084" i="6"/>
  <c r="Q1084" i="6"/>
  <c r="P1084" i="6"/>
  <c r="O1084" i="6"/>
  <c r="N1084" i="6"/>
  <c r="L1084" i="6"/>
  <c r="K1084" i="6"/>
  <c r="C1084" i="6"/>
  <c r="D1084" i="6" s="1"/>
  <c r="E1084" i="6" s="1"/>
  <c r="R1083" i="6"/>
  <c r="Q1083" i="6"/>
  <c r="P1083" i="6"/>
  <c r="O1083" i="6"/>
  <c r="N1083" i="6"/>
  <c r="L1083" i="6"/>
  <c r="K1083" i="6"/>
  <c r="C1083" i="6"/>
  <c r="R1082" i="6"/>
  <c r="N1082" i="6"/>
  <c r="C1082" i="6"/>
  <c r="D1082" i="6" s="1"/>
  <c r="E1082" i="6" s="1"/>
  <c r="R1081" i="6"/>
  <c r="L1081" i="6"/>
  <c r="C1081" i="6"/>
  <c r="R1080" i="6"/>
  <c r="Q1080" i="6"/>
  <c r="C1080" i="6"/>
  <c r="D1080" i="6" s="1"/>
  <c r="E1080" i="6" s="1"/>
  <c r="R1079" i="6"/>
  <c r="O1079" i="6"/>
  <c r="C1079" i="6"/>
  <c r="R1078" i="6"/>
  <c r="L1078" i="6"/>
  <c r="C1078" i="6"/>
  <c r="B1078" i="6" s="1"/>
  <c r="R1077" i="6"/>
  <c r="Q1077" i="6"/>
  <c r="C1077" i="6"/>
  <c r="R1076" i="6"/>
  <c r="Q1076" i="6"/>
  <c r="C1076" i="6"/>
  <c r="R1075" i="6"/>
  <c r="Q1075" i="6"/>
  <c r="C1075" i="6"/>
  <c r="R1074" i="6"/>
  <c r="L1074" i="6"/>
  <c r="C1074" i="6"/>
  <c r="D1074" i="6" s="1"/>
  <c r="E1074" i="6" s="1"/>
  <c r="R1073" i="6"/>
  <c r="Q1073" i="6"/>
  <c r="C1073" i="6"/>
  <c r="R1072" i="6"/>
  <c r="Q1072" i="6"/>
  <c r="C1072" i="6"/>
  <c r="D1072" i="6" s="1"/>
  <c r="E1072" i="6" s="1"/>
  <c r="R1071" i="6"/>
  <c r="O1071" i="6"/>
  <c r="C1071" i="6"/>
  <c r="R1070" i="6"/>
  <c r="O1070" i="6"/>
  <c r="N1070" i="6"/>
  <c r="C1070" i="6"/>
  <c r="D1070" i="6" s="1"/>
  <c r="E1070" i="6" s="1"/>
  <c r="R1069" i="6"/>
  <c r="Q1069" i="6"/>
  <c r="C1069" i="6"/>
  <c r="B1069" i="6" s="1"/>
  <c r="R1068" i="6"/>
  <c r="Q1068" i="6"/>
  <c r="C1068" i="6"/>
  <c r="D1068" i="6" s="1"/>
  <c r="E1068" i="6" s="1"/>
  <c r="R1067" i="6"/>
  <c r="N1067" i="6"/>
  <c r="C1067" i="6"/>
  <c r="R1066" i="6"/>
  <c r="Q1066" i="6"/>
  <c r="C1066" i="6"/>
  <c r="B1066" i="6" s="1"/>
  <c r="R1065" i="6"/>
  <c r="P1065" i="6"/>
  <c r="C1065" i="6"/>
  <c r="R1064" i="6"/>
  <c r="N1064" i="6"/>
  <c r="C1064" i="6"/>
  <c r="D1064" i="6" s="1"/>
  <c r="E1064" i="6" s="1"/>
  <c r="R1063" i="6"/>
  <c r="O1063" i="6"/>
  <c r="C1063" i="6"/>
  <c r="R1062" i="6"/>
  <c r="Q1062" i="6"/>
  <c r="C1062" i="6"/>
  <c r="B1062" i="6" s="1"/>
  <c r="R1061" i="6"/>
  <c r="Q1061" i="6"/>
  <c r="C1061" i="6"/>
  <c r="R1060" i="6"/>
  <c r="L1060" i="6"/>
  <c r="C1060" i="6"/>
  <c r="R1059" i="6"/>
  <c r="L1059" i="6"/>
  <c r="C1059" i="6"/>
  <c r="R1058" i="6"/>
  <c r="Q1058" i="6"/>
  <c r="C1058" i="6"/>
  <c r="B1058" i="6" s="1"/>
  <c r="R1057" i="6"/>
  <c r="O1057" i="6"/>
  <c r="C1057" i="6"/>
  <c r="R1056" i="6"/>
  <c r="Q1056" i="6"/>
  <c r="C1056" i="6"/>
  <c r="B1056" i="6" s="1"/>
  <c r="R1055" i="6"/>
  <c r="Q1055" i="6"/>
  <c r="C1055" i="6"/>
  <c r="R1054" i="6"/>
  <c r="L1054" i="6"/>
  <c r="C1054" i="6"/>
  <c r="B1054" i="6" s="1"/>
  <c r="R1053" i="6"/>
  <c r="L1053" i="6"/>
  <c r="C1053" i="6"/>
  <c r="B1053" i="6" s="1"/>
  <c r="R1052" i="6"/>
  <c r="Q1052" i="6"/>
  <c r="C1052" i="6"/>
  <c r="B1052" i="6" s="1"/>
  <c r="R1051" i="6"/>
  <c r="N1051" i="6"/>
  <c r="C1051" i="6"/>
  <c r="R1050" i="6"/>
  <c r="N1050" i="6"/>
  <c r="C1050" i="6"/>
  <c r="B1050" i="6" s="1"/>
  <c r="R1049" i="6"/>
  <c r="Q1049" i="6"/>
  <c r="C1049" i="6"/>
  <c r="R1048" i="6"/>
  <c r="Q1048" i="6"/>
  <c r="C1048" i="6"/>
  <c r="D1048" i="6" s="1"/>
  <c r="E1048" i="6" s="1"/>
  <c r="R1047" i="6"/>
  <c r="C1047" i="6"/>
  <c r="R1046" i="6"/>
  <c r="Q1046" i="6"/>
  <c r="P1046" i="6"/>
  <c r="O1046" i="6"/>
  <c r="C1046" i="6"/>
  <c r="D1046" i="6" s="1"/>
  <c r="E1046" i="6" s="1"/>
  <c r="R1045" i="6"/>
  <c r="L1045" i="6"/>
  <c r="C1045" i="6"/>
  <c r="R1044" i="6"/>
  <c r="L1044" i="6"/>
  <c r="C1044" i="6"/>
  <c r="R1043" i="6"/>
  <c r="Q1043" i="6"/>
  <c r="C1043" i="6"/>
  <c r="R1042" i="6"/>
  <c r="L1042" i="6"/>
  <c r="C1042" i="6"/>
  <c r="D1042" i="6" s="1"/>
  <c r="E1042" i="6" s="1"/>
  <c r="R1041" i="6"/>
  <c r="L1041" i="6"/>
  <c r="C1041" i="6"/>
  <c r="R1040" i="6"/>
  <c r="N1040" i="6"/>
  <c r="C1040" i="6"/>
  <c r="D1040" i="6" s="1"/>
  <c r="E1040" i="6" s="1"/>
  <c r="R1039" i="6"/>
  <c r="L1039" i="6"/>
  <c r="C1039" i="6"/>
  <c r="R1038" i="6"/>
  <c r="L1038" i="6"/>
  <c r="C1038" i="6"/>
  <c r="D1038" i="6" s="1"/>
  <c r="E1038" i="6" s="1"/>
  <c r="R1037" i="6"/>
  <c r="C1037" i="6"/>
  <c r="R1036" i="6"/>
  <c r="L1036" i="6"/>
  <c r="C1036" i="6"/>
  <c r="D1036" i="6" s="1"/>
  <c r="E1036" i="6" s="1"/>
  <c r="R1035" i="6"/>
  <c r="Q1035" i="6"/>
  <c r="C1035" i="6"/>
  <c r="R1034" i="6"/>
  <c r="L1034" i="6"/>
  <c r="C1034" i="6"/>
  <c r="B1034" i="6" s="1"/>
  <c r="R1033" i="6"/>
  <c r="Q1033" i="6"/>
  <c r="C1033" i="6"/>
  <c r="R1032" i="6"/>
  <c r="Q1032" i="6"/>
  <c r="C1032" i="6"/>
  <c r="D1032" i="6" s="1"/>
  <c r="E1032" i="6" s="1"/>
  <c r="R1031" i="6"/>
  <c r="N1031" i="6"/>
  <c r="C1031" i="6"/>
  <c r="R1030" i="6"/>
  <c r="Q1030" i="6"/>
  <c r="C1030" i="6"/>
  <c r="B1030" i="6" s="1"/>
  <c r="R1029" i="6"/>
  <c r="L1029" i="6"/>
  <c r="C1029" i="6"/>
  <c r="R1028" i="6"/>
  <c r="Q1028" i="6"/>
  <c r="C1028" i="6"/>
  <c r="R1027" i="6"/>
  <c r="Q1027" i="6"/>
  <c r="C1027" i="6"/>
  <c r="R1026" i="6"/>
  <c r="L1026" i="6"/>
  <c r="C1026" i="6"/>
  <c r="B1026" i="6" s="1"/>
  <c r="R1025" i="6"/>
  <c r="L1025" i="6"/>
  <c r="C1025" i="6"/>
  <c r="R1024" i="6"/>
  <c r="L1024" i="6"/>
  <c r="C1024" i="6"/>
  <c r="R1023" i="6"/>
  <c r="L1023" i="6"/>
  <c r="C1023" i="6"/>
  <c r="R1022" i="6"/>
  <c r="L1022" i="6"/>
  <c r="C1022" i="6"/>
  <c r="D1022" i="6" s="1"/>
  <c r="E1022" i="6" s="1"/>
  <c r="R1021" i="6"/>
  <c r="N1021" i="6"/>
  <c r="C1021" i="6"/>
  <c r="R1020" i="6"/>
  <c r="L1020" i="6"/>
  <c r="C1020" i="6"/>
  <c r="D1020" i="6" s="1"/>
  <c r="E1020" i="6" s="1"/>
  <c r="R1019" i="6"/>
  <c r="N1019" i="6"/>
  <c r="C1019" i="6"/>
  <c r="R1018" i="6"/>
  <c r="L1018" i="6"/>
  <c r="C1018" i="6"/>
  <c r="B1018" i="6" s="1"/>
  <c r="R1017" i="6"/>
  <c r="Q1017" i="6"/>
  <c r="C1017" i="6"/>
  <c r="R1016" i="6"/>
  <c r="Q1016" i="6"/>
  <c r="C1016" i="6"/>
  <c r="D1016" i="6" s="1"/>
  <c r="E1016" i="6" s="1"/>
  <c r="R1015" i="6"/>
  <c r="Q1015" i="6"/>
  <c r="C1015" i="6"/>
  <c r="R1014" i="6"/>
  <c r="N1014" i="6"/>
  <c r="C1014" i="6"/>
  <c r="D1014" i="6" s="1"/>
  <c r="E1014" i="6" s="1"/>
  <c r="R1013" i="6"/>
  <c r="L1013" i="6"/>
  <c r="C1013" i="6"/>
  <c r="R1012" i="6"/>
  <c r="Q1012" i="6"/>
  <c r="C1012" i="6"/>
  <c r="R1011" i="6"/>
  <c r="L1011" i="6"/>
  <c r="C1011" i="6"/>
  <c r="R1010" i="6"/>
  <c r="N1010" i="6"/>
  <c r="C1010" i="6"/>
  <c r="B1010" i="6" s="1"/>
  <c r="R1009" i="6"/>
  <c r="Q1009" i="6"/>
  <c r="P1009" i="6"/>
  <c r="C1009" i="6"/>
  <c r="R1008" i="6"/>
  <c r="L1008" i="6"/>
  <c r="C1008" i="6"/>
  <c r="D1008" i="6" s="1"/>
  <c r="E1008" i="6" s="1"/>
  <c r="R1007" i="6"/>
  <c r="L1007" i="6"/>
  <c r="C1007" i="6"/>
  <c r="R1006" i="6"/>
  <c r="N1006" i="6"/>
  <c r="C1006" i="6"/>
  <c r="B1006" i="6" s="1"/>
  <c r="R1005" i="6"/>
  <c r="Q1005" i="6"/>
  <c r="C1005" i="6"/>
  <c r="R1004" i="6"/>
  <c r="Q1004" i="6"/>
  <c r="C1004" i="6"/>
  <c r="R1003" i="6"/>
  <c r="C1003" i="6"/>
  <c r="R1002" i="6"/>
  <c r="N1002" i="6"/>
  <c r="C1002" i="6"/>
  <c r="D1002" i="6" s="1"/>
  <c r="E1002" i="6" s="1"/>
  <c r="R1001" i="6"/>
  <c r="L1001" i="6"/>
  <c r="C1001" i="6"/>
  <c r="R1000" i="6"/>
  <c r="C1000" i="6"/>
  <c r="D1000" i="6" s="1"/>
  <c r="E1000" i="6" s="1"/>
  <c r="R999" i="6"/>
  <c r="N999" i="6"/>
  <c r="C999" i="6"/>
  <c r="R998" i="6"/>
  <c r="L998" i="6"/>
  <c r="C998" i="6"/>
  <c r="D998" i="6" s="1"/>
  <c r="E998" i="6" s="1"/>
  <c r="R997" i="6"/>
  <c r="C997" i="6"/>
  <c r="R996" i="6"/>
  <c r="O996" i="6"/>
  <c r="N996" i="6"/>
  <c r="L996" i="6"/>
  <c r="C996" i="6"/>
  <c r="B996" i="6" s="1"/>
  <c r="R995" i="6"/>
  <c r="C995" i="6"/>
  <c r="R994" i="6"/>
  <c r="C994" i="6"/>
  <c r="R993" i="6"/>
  <c r="Q993" i="6"/>
  <c r="C993" i="6"/>
  <c r="D993" i="6" s="1"/>
  <c r="E993" i="6" s="1"/>
  <c r="R992" i="6"/>
  <c r="L992" i="6"/>
  <c r="C992" i="6"/>
  <c r="R991" i="6"/>
  <c r="N991" i="6"/>
  <c r="C991" i="6"/>
  <c r="R990" i="6"/>
  <c r="C990" i="6"/>
  <c r="D990" i="6" s="1"/>
  <c r="E990" i="6" s="1"/>
  <c r="R989" i="6"/>
  <c r="C989" i="6"/>
  <c r="R988" i="6"/>
  <c r="N988" i="6"/>
  <c r="C988" i="6"/>
  <c r="R987" i="6"/>
  <c r="L987" i="6"/>
  <c r="C987" i="6"/>
  <c r="R986" i="6"/>
  <c r="Q986" i="6"/>
  <c r="C986" i="6"/>
  <c r="D986" i="6" s="1"/>
  <c r="E986" i="6" s="1"/>
  <c r="R985" i="6"/>
  <c r="Q985" i="6"/>
  <c r="C985" i="6"/>
  <c r="R984" i="6"/>
  <c r="Q984" i="6"/>
  <c r="C984" i="6"/>
  <c r="D984" i="6" s="1"/>
  <c r="E984" i="6" s="1"/>
  <c r="R983" i="6"/>
  <c r="Q983" i="6"/>
  <c r="C983" i="6"/>
  <c r="R982" i="6"/>
  <c r="L982" i="6"/>
  <c r="C982" i="6"/>
  <c r="R981" i="6"/>
  <c r="N981" i="6"/>
  <c r="C981" i="6"/>
  <c r="R980" i="6"/>
  <c r="Q980" i="6"/>
  <c r="C980" i="6"/>
  <c r="R979" i="6"/>
  <c r="Q979" i="6"/>
  <c r="C979" i="6"/>
  <c r="R978" i="6"/>
  <c r="N978" i="6"/>
  <c r="C978" i="6"/>
  <c r="R977" i="6"/>
  <c r="Q977" i="6"/>
  <c r="C977" i="6"/>
  <c r="R976" i="6"/>
  <c r="N976" i="6"/>
  <c r="C976" i="6"/>
  <c r="R975" i="6"/>
  <c r="L975" i="6"/>
  <c r="C975" i="6"/>
  <c r="R974" i="6"/>
  <c r="C974" i="6"/>
  <c r="D974" i="6" s="1"/>
  <c r="E974" i="6" s="1"/>
  <c r="R973" i="6"/>
  <c r="Q973" i="6"/>
  <c r="C973" i="6"/>
  <c r="R972" i="6"/>
  <c r="L972" i="6"/>
  <c r="C972" i="6"/>
  <c r="R971" i="6"/>
  <c r="Q971" i="6"/>
  <c r="C971" i="6"/>
  <c r="R970" i="6"/>
  <c r="Q970" i="6"/>
  <c r="C970" i="6"/>
  <c r="R969" i="6"/>
  <c r="N969" i="6"/>
  <c r="C969" i="6"/>
  <c r="R968" i="6"/>
  <c r="L968" i="6"/>
  <c r="C968" i="6"/>
  <c r="R967" i="6"/>
  <c r="C967" i="6"/>
  <c r="D967" i="6" s="1"/>
  <c r="E967" i="6" s="1"/>
  <c r="R966" i="6"/>
  <c r="L966" i="6"/>
  <c r="C966" i="6"/>
  <c r="R965" i="6"/>
  <c r="Q965" i="6"/>
  <c r="C965" i="6"/>
  <c r="B965" i="6" s="1"/>
  <c r="R964" i="6"/>
  <c r="Q964" i="6"/>
  <c r="C964" i="6"/>
  <c r="R963" i="6"/>
  <c r="Q963" i="6"/>
  <c r="C963" i="6"/>
  <c r="R962" i="6"/>
  <c r="Q962" i="6"/>
  <c r="C962" i="6"/>
  <c r="B962" i="6" s="1"/>
  <c r="R961" i="6"/>
  <c r="Q961" i="6"/>
  <c r="C961" i="6"/>
  <c r="R960" i="6"/>
  <c r="N960" i="6"/>
  <c r="C960" i="6"/>
  <c r="R959" i="6"/>
  <c r="L959" i="6"/>
  <c r="C959" i="6"/>
  <c r="R958" i="6"/>
  <c r="L958" i="6"/>
  <c r="C958" i="6"/>
  <c r="R957" i="6"/>
  <c r="Q957" i="6"/>
  <c r="C957" i="6"/>
  <c r="R956" i="6"/>
  <c r="N956" i="6"/>
  <c r="C956" i="6"/>
  <c r="R955" i="6"/>
  <c r="Q955" i="6"/>
  <c r="C955" i="6"/>
  <c r="R954" i="6"/>
  <c r="L954" i="6"/>
  <c r="C954" i="6"/>
  <c r="R953" i="6"/>
  <c r="Q953" i="6"/>
  <c r="C953" i="6"/>
  <c r="R952" i="6"/>
  <c r="L952" i="6"/>
  <c r="C952" i="6"/>
  <c r="R951" i="6"/>
  <c r="Q951" i="6"/>
  <c r="C951" i="6"/>
  <c r="R950" i="6"/>
  <c r="L950" i="6"/>
  <c r="C950" i="6"/>
  <c r="B950" i="6" s="1"/>
  <c r="R949" i="6"/>
  <c r="L949" i="6"/>
  <c r="C949" i="6"/>
  <c r="R948" i="6"/>
  <c r="L948" i="6"/>
  <c r="C948" i="6"/>
  <c r="R947" i="6"/>
  <c r="N947" i="6"/>
  <c r="L947" i="6"/>
  <c r="C947" i="6"/>
  <c r="R946" i="6"/>
  <c r="L946" i="6"/>
  <c r="C946" i="6"/>
  <c r="D946" i="6" s="1"/>
  <c r="E946" i="6" s="1"/>
  <c r="R945" i="6"/>
  <c r="P945" i="6"/>
  <c r="C945" i="6"/>
  <c r="R944" i="6"/>
  <c r="Q944" i="6"/>
  <c r="C944" i="6"/>
  <c r="R943" i="6"/>
  <c r="Q943" i="6"/>
  <c r="C943" i="6"/>
  <c r="R942" i="6"/>
  <c r="L942" i="6"/>
  <c r="C942" i="6"/>
  <c r="D942" i="6" s="1"/>
  <c r="E942" i="6" s="1"/>
  <c r="R941" i="6"/>
  <c r="Q941" i="6"/>
  <c r="C941" i="6"/>
  <c r="R940" i="6"/>
  <c r="N940" i="6"/>
  <c r="C940" i="6"/>
  <c r="R939" i="6"/>
  <c r="N939" i="6"/>
  <c r="C939" i="6"/>
  <c r="R938" i="6"/>
  <c r="Q938" i="6"/>
  <c r="L938" i="6"/>
  <c r="C938" i="6"/>
  <c r="B938" i="6" s="1"/>
  <c r="R937" i="6"/>
  <c r="L937" i="6"/>
  <c r="C937" i="6"/>
  <c r="R936" i="6"/>
  <c r="N936" i="6"/>
  <c r="C936" i="6"/>
  <c r="R935" i="6"/>
  <c r="L935" i="6"/>
  <c r="C935" i="6"/>
  <c r="R934" i="6"/>
  <c r="Q934" i="6"/>
  <c r="C934" i="6"/>
  <c r="B934" i="6" s="1"/>
  <c r="R933" i="6"/>
  <c r="L933" i="6"/>
  <c r="C933" i="6"/>
  <c r="R932" i="6"/>
  <c r="Q932" i="6"/>
  <c r="C932" i="6"/>
  <c r="R931" i="6"/>
  <c r="Q931" i="6"/>
  <c r="C931" i="6"/>
  <c r="R930" i="6"/>
  <c r="L930" i="6"/>
  <c r="C930" i="6"/>
  <c r="D930" i="6" s="1"/>
  <c r="E930" i="6" s="1"/>
  <c r="R929" i="6"/>
  <c r="N929" i="6"/>
  <c r="C929" i="6"/>
  <c r="R928" i="6"/>
  <c r="Q928" i="6"/>
  <c r="C928" i="6"/>
  <c r="R927" i="6"/>
  <c r="Q927" i="6"/>
  <c r="C927" i="6"/>
  <c r="R926" i="6"/>
  <c r="Q926" i="6"/>
  <c r="C926" i="6"/>
  <c r="B926" i="6" s="1"/>
  <c r="R925" i="6"/>
  <c r="L925" i="6"/>
  <c r="C925" i="6"/>
  <c r="R924" i="6"/>
  <c r="P924" i="6"/>
  <c r="O924" i="6"/>
  <c r="C924" i="6"/>
  <c r="R923" i="6"/>
  <c r="Q923" i="6"/>
  <c r="C923" i="6"/>
  <c r="R922" i="6"/>
  <c r="Q922" i="6"/>
  <c r="C922" i="6"/>
  <c r="D922" i="6" s="1"/>
  <c r="E922" i="6" s="1"/>
  <c r="R921" i="6"/>
  <c r="Q921" i="6"/>
  <c r="C921" i="6"/>
  <c r="R920" i="6"/>
  <c r="N920" i="6"/>
  <c r="C920" i="6"/>
  <c r="R919" i="6"/>
  <c r="Q919" i="6"/>
  <c r="C919" i="6"/>
  <c r="R918" i="6"/>
  <c r="L918" i="6"/>
  <c r="C918" i="6"/>
  <c r="D918" i="6" s="1"/>
  <c r="E918" i="6" s="1"/>
  <c r="R917" i="6"/>
  <c r="Q917" i="6"/>
  <c r="C917" i="6"/>
  <c r="R916" i="6"/>
  <c r="Q916" i="6"/>
  <c r="C916" i="6"/>
  <c r="R915" i="6"/>
  <c r="P915" i="6"/>
  <c r="C915" i="6"/>
  <c r="R914" i="6"/>
  <c r="Q914" i="6"/>
  <c r="C914" i="6"/>
  <c r="D914" i="6" s="1"/>
  <c r="E914" i="6" s="1"/>
  <c r="R913" i="6"/>
  <c r="Q913" i="6"/>
  <c r="C913" i="6"/>
  <c r="R912" i="6"/>
  <c r="L912" i="6"/>
  <c r="C912" i="6"/>
  <c r="R911" i="6"/>
  <c r="L911" i="6"/>
  <c r="C911" i="6"/>
  <c r="R910" i="6"/>
  <c r="Q910" i="6"/>
  <c r="C910" i="6"/>
  <c r="D910" i="6" s="1"/>
  <c r="E910" i="6" s="1"/>
  <c r="R909" i="6"/>
  <c r="Q909" i="6"/>
  <c r="C909" i="6"/>
  <c r="R908" i="6"/>
  <c r="Q908" i="6"/>
  <c r="C908" i="6"/>
  <c r="R907" i="6"/>
  <c r="L907" i="6"/>
  <c r="C907" i="6"/>
  <c r="R906" i="6"/>
  <c r="L906" i="6"/>
  <c r="C906" i="6"/>
  <c r="B906" i="6" s="1"/>
  <c r="R905" i="6"/>
  <c r="Q905" i="6"/>
  <c r="C905" i="6"/>
  <c r="R904" i="6"/>
  <c r="Q904" i="6"/>
  <c r="C904" i="6"/>
  <c r="R903" i="6"/>
  <c r="L903" i="6"/>
  <c r="C903" i="6"/>
  <c r="R902" i="6"/>
  <c r="Q902" i="6"/>
  <c r="C902" i="6"/>
  <c r="D902" i="6" s="1"/>
  <c r="E902" i="6" s="1"/>
  <c r="R901" i="6"/>
  <c r="Q901" i="6"/>
  <c r="C901" i="6"/>
  <c r="R900" i="6"/>
  <c r="L900" i="6"/>
  <c r="C900" i="6"/>
  <c r="D900" i="6" s="1"/>
  <c r="E900" i="6" s="1"/>
  <c r="R899" i="6"/>
  <c r="O899" i="6"/>
  <c r="C899" i="6"/>
  <c r="R898" i="6"/>
  <c r="L898" i="6"/>
  <c r="C898" i="6"/>
  <c r="D898" i="6" s="1"/>
  <c r="E898" i="6" s="1"/>
  <c r="R897" i="6"/>
  <c r="P897" i="6"/>
  <c r="C897" i="6"/>
  <c r="R896" i="6"/>
  <c r="Q896" i="6"/>
  <c r="P896" i="6"/>
  <c r="C896" i="6"/>
  <c r="R895" i="6"/>
  <c r="N895" i="6"/>
  <c r="C895" i="6"/>
  <c r="R894" i="6"/>
  <c r="C894" i="6"/>
  <c r="D894" i="6" s="1"/>
  <c r="E894" i="6" s="1"/>
  <c r="R893" i="6"/>
  <c r="P893" i="6"/>
  <c r="O893" i="6"/>
  <c r="C893" i="6"/>
  <c r="R892" i="6"/>
  <c r="N892" i="6"/>
  <c r="C892" i="6"/>
  <c r="B892" i="6" s="1"/>
  <c r="R891" i="6"/>
  <c r="L891" i="6"/>
  <c r="C891" i="6"/>
  <c r="R890" i="6"/>
  <c r="Q890" i="6"/>
  <c r="C890" i="6"/>
  <c r="R889" i="6"/>
  <c r="L889" i="6"/>
  <c r="C889" i="6"/>
  <c r="B889" i="6" s="1"/>
  <c r="R888" i="6"/>
  <c r="L888" i="6"/>
  <c r="C888" i="6"/>
  <c r="D888" i="6" s="1"/>
  <c r="E888" i="6" s="1"/>
  <c r="R887" i="6"/>
  <c r="L887" i="6"/>
  <c r="C887" i="6"/>
  <c r="R886" i="6"/>
  <c r="L886" i="6"/>
  <c r="C886" i="6"/>
  <c r="R885" i="6"/>
  <c r="Q885" i="6"/>
  <c r="C885" i="6"/>
  <c r="R884" i="6"/>
  <c r="N884" i="6"/>
  <c r="C884" i="6"/>
  <c r="D884" i="6" s="1"/>
  <c r="E884" i="6" s="1"/>
  <c r="R883" i="6"/>
  <c r="Q883" i="6"/>
  <c r="C883" i="6"/>
  <c r="R882" i="6"/>
  <c r="N882" i="6"/>
  <c r="C882" i="6"/>
  <c r="D882" i="6" s="1"/>
  <c r="E882" i="6" s="1"/>
  <c r="R881" i="6"/>
  <c r="L881" i="6"/>
  <c r="C881" i="6"/>
  <c r="R880" i="6"/>
  <c r="L880" i="6"/>
  <c r="C880" i="6"/>
  <c r="R879" i="6"/>
  <c r="L879" i="6"/>
  <c r="C879" i="6"/>
  <c r="R878" i="6"/>
  <c r="Q878" i="6"/>
  <c r="C878" i="6"/>
  <c r="R877" i="6"/>
  <c r="Q877" i="6"/>
  <c r="C877" i="6"/>
  <c r="R876" i="6"/>
  <c r="L876" i="6"/>
  <c r="C876" i="6"/>
  <c r="B876" i="6" s="1"/>
  <c r="R875" i="6"/>
  <c r="L875" i="6"/>
  <c r="C875" i="6"/>
  <c r="R874" i="6"/>
  <c r="Q874" i="6"/>
  <c r="C874" i="6"/>
  <c r="R873" i="6"/>
  <c r="Q873" i="6"/>
  <c r="C873" i="6"/>
  <c r="B873" i="6" s="1"/>
  <c r="R872" i="6"/>
  <c r="Q872" i="6"/>
  <c r="C872" i="6"/>
  <c r="D872" i="6" s="1"/>
  <c r="E872" i="6" s="1"/>
  <c r="R871" i="6"/>
  <c r="L871" i="6"/>
  <c r="C871" i="6"/>
  <c r="R870" i="6"/>
  <c r="O870" i="6"/>
  <c r="C870" i="6"/>
  <c r="R869" i="6"/>
  <c r="N869" i="6"/>
  <c r="C869" i="6"/>
  <c r="R868" i="6"/>
  <c r="Q868" i="6"/>
  <c r="C868" i="6"/>
  <c r="D868" i="6" s="1"/>
  <c r="E868" i="6" s="1"/>
  <c r="R867" i="6"/>
  <c r="L867" i="6"/>
  <c r="C867" i="6"/>
  <c r="R866" i="6"/>
  <c r="Q866" i="6"/>
  <c r="C866" i="6"/>
  <c r="D866" i="6" s="1"/>
  <c r="E866" i="6" s="1"/>
  <c r="R865" i="6"/>
  <c r="L865" i="6"/>
  <c r="C865" i="6"/>
  <c r="R864" i="6"/>
  <c r="L864" i="6"/>
  <c r="C864" i="6"/>
  <c r="R863" i="6"/>
  <c r="N863" i="6"/>
  <c r="C863" i="6"/>
  <c r="R862" i="6"/>
  <c r="Q862" i="6"/>
  <c r="C862" i="6"/>
  <c r="R861" i="6"/>
  <c r="Q861" i="6"/>
  <c r="C861" i="6"/>
  <c r="R860" i="6"/>
  <c r="Q860" i="6"/>
  <c r="C860" i="6"/>
  <c r="D860" i="6" s="1"/>
  <c r="E860" i="6" s="1"/>
  <c r="R859" i="6"/>
  <c r="Q859" i="6"/>
  <c r="C859" i="6"/>
  <c r="R858" i="6"/>
  <c r="L858" i="6"/>
  <c r="C858" i="6"/>
  <c r="B858" i="6" s="1"/>
  <c r="R857" i="6"/>
  <c r="L857" i="6"/>
  <c r="C857" i="6"/>
  <c r="R856" i="6"/>
  <c r="Q856" i="6"/>
  <c r="C856" i="6"/>
  <c r="D856" i="6" s="1"/>
  <c r="E856" i="6" s="1"/>
  <c r="R855" i="6"/>
  <c r="P855" i="6"/>
  <c r="C855" i="6"/>
  <c r="R854" i="6"/>
  <c r="Q854" i="6"/>
  <c r="C854" i="6"/>
  <c r="D854" i="6" s="1"/>
  <c r="E854" i="6" s="1"/>
  <c r="R853" i="6"/>
  <c r="Q853" i="6"/>
  <c r="C853" i="6"/>
  <c r="R852" i="6"/>
  <c r="Q852" i="6"/>
  <c r="C852" i="6"/>
  <c r="B852" i="6" s="1"/>
  <c r="R851" i="6"/>
  <c r="N851" i="6"/>
  <c r="C851" i="6"/>
  <c r="R850" i="6"/>
  <c r="N850" i="6"/>
  <c r="C850" i="6"/>
  <c r="R849" i="6"/>
  <c r="P849" i="6"/>
  <c r="C849" i="6"/>
  <c r="R848" i="6"/>
  <c r="Q848" i="6"/>
  <c r="C848" i="6"/>
  <c r="D848" i="6" s="1"/>
  <c r="E848" i="6" s="1"/>
  <c r="R847" i="6"/>
  <c r="Q847" i="6"/>
  <c r="C847" i="6"/>
  <c r="R846" i="6"/>
  <c r="Q846" i="6"/>
  <c r="C846" i="6"/>
  <c r="B846" i="6" s="1"/>
  <c r="R845" i="6"/>
  <c r="Q845" i="6"/>
  <c r="C845" i="6"/>
  <c r="R844" i="6"/>
  <c r="O844" i="6"/>
  <c r="C844" i="6"/>
  <c r="D844" i="6" s="1"/>
  <c r="E844" i="6" s="1"/>
  <c r="R843" i="6"/>
  <c r="O843" i="6"/>
  <c r="C843" i="6"/>
  <c r="R842" i="6"/>
  <c r="P842" i="6"/>
  <c r="C842" i="6"/>
  <c r="D842" i="6" s="1"/>
  <c r="E842" i="6" s="1"/>
  <c r="R841" i="6"/>
  <c r="N841" i="6"/>
  <c r="C841" i="6"/>
  <c r="R840" i="6"/>
  <c r="P840" i="6"/>
  <c r="C840" i="6"/>
  <c r="R839" i="6"/>
  <c r="Q839" i="6"/>
  <c r="P839" i="6"/>
  <c r="C839" i="6"/>
  <c r="R838" i="6"/>
  <c r="Q838" i="6"/>
  <c r="O838" i="6"/>
  <c r="C838" i="6"/>
  <c r="B838" i="6" s="1"/>
  <c r="R837" i="6"/>
  <c r="Q837" i="6"/>
  <c r="C837" i="6"/>
  <c r="R836" i="6"/>
  <c r="Q836" i="6"/>
  <c r="C836" i="6"/>
  <c r="R835" i="6"/>
  <c r="Q835" i="6"/>
  <c r="C835" i="6"/>
  <c r="R834" i="6"/>
  <c r="Q834" i="6"/>
  <c r="C834" i="6"/>
  <c r="B834" i="6" s="1"/>
  <c r="R833" i="6"/>
  <c r="Q833" i="6"/>
  <c r="C833" i="6"/>
  <c r="R832" i="6"/>
  <c r="Q832" i="6"/>
  <c r="C832" i="6"/>
  <c r="R831" i="6"/>
  <c r="P831" i="6"/>
  <c r="C831" i="6"/>
  <c r="R830" i="6"/>
  <c r="Q830" i="6"/>
  <c r="C830" i="6"/>
  <c r="D830" i="6" s="1"/>
  <c r="E830" i="6" s="1"/>
  <c r="R829" i="6"/>
  <c r="Q829" i="6"/>
  <c r="C829" i="6"/>
  <c r="R828" i="6"/>
  <c r="P828" i="6"/>
  <c r="C828" i="6"/>
  <c r="R827" i="6"/>
  <c r="P827" i="6"/>
  <c r="C827" i="6"/>
  <c r="R826" i="6"/>
  <c r="Q826" i="6"/>
  <c r="C826" i="6"/>
  <c r="D826" i="6" s="1"/>
  <c r="E826" i="6" s="1"/>
  <c r="R825" i="6"/>
  <c r="P825" i="6"/>
  <c r="C825" i="6"/>
  <c r="R824" i="6"/>
  <c r="Q824" i="6"/>
  <c r="P824" i="6"/>
  <c r="O824" i="6"/>
  <c r="C824" i="6"/>
  <c r="D824" i="6" s="1"/>
  <c r="E824" i="6" s="1"/>
  <c r="R823" i="6"/>
  <c r="Q823" i="6"/>
  <c r="C823" i="6"/>
  <c r="R822" i="6"/>
  <c r="Q822" i="6"/>
  <c r="C822" i="6"/>
  <c r="R821" i="6"/>
  <c r="N821" i="6"/>
  <c r="C821" i="6"/>
  <c r="R820" i="6"/>
  <c r="Q820" i="6"/>
  <c r="C820" i="6"/>
  <c r="B820" i="6" s="1"/>
  <c r="R819" i="6"/>
  <c r="P819" i="6"/>
  <c r="C819" i="6"/>
  <c r="R818" i="6"/>
  <c r="Q818" i="6"/>
  <c r="P818" i="6"/>
  <c r="O818" i="6"/>
  <c r="C818" i="6"/>
  <c r="D818" i="6" s="1"/>
  <c r="E818" i="6" s="1"/>
  <c r="R817" i="6"/>
  <c r="Q817" i="6"/>
  <c r="C817" i="6"/>
  <c r="R816" i="6"/>
  <c r="L816" i="6"/>
  <c r="K816" i="6"/>
  <c r="C816" i="6"/>
  <c r="D816" i="6" s="1"/>
  <c r="E816" i="6" s="1"/>
  <c r="R815" i="6"/>
  <c r="Q815" i="6"/>
  <c r="C815" i="6"/>
  <c r="R814" i="6"/>
  <c r="Q814" i="6"/>
  <c r="P814" i="6"/>
  <c r="C814" i="6"/>
  <c r="B814" i="6" s="1"/>
  <c r="R813" i="6"/>
  <c r="Q813" i="6"/>
  <c r="C813" i="6"/>
  <c r="R812" i="6"/>
  <c r="Q812" i="6"/>
  <c r="C812" i="6"/>
  <c r="D812" i="6" s="1"/>
  <c r="E812" i="6" s="1"/>
  <c r="R811" i="6"/>
  <c r="N811" i="6"/>
  <c r="C811" i="6"/>
  <c r="R810" i="6"/>
  <c r="Q810" i="6"/>
  <c r="C810" i="6"/>
  <c r="B810" i="6" s="1"/>
  <c r="R809" i="6"/>
  <c r="L809" i="6"/>
  <c r="C809" i="6"/>
  <c r="D809" i="6" s="1"/>
  <c r="E809" i="6" s="1"/>
  <c r="R808" i="6"/>
  <c r="L808" i="6"/>
  <c r="C808" i="6"/>
  <c r="R807" i="6"/>
  <c r="O807" i="6"/>
  <c r="C807" i="6"/>
  <c r="R806" i="6"/>
  <c r="O806" i="6"/>
  <c r="C806" i="6"/>
  <c r="R805" i="6"/>
  <c r="Q805" i="6"/>
  <c r="C805" i="6"/>
  <c r="R804" i="6"/>
  <c r="Q804" i="6"/>
  <c r="C804" i="6"/>
  <c r="D804" i="6" s="1"/>
  <c r="E804" i="6" s="1"/>
  <c r="R803" i="6"/>
  <c r="N803" i="6"/>
  <c r="C803" i="6"/>
  <c r="R802" i="6"/>
  <c r="L802" i="6"/>
  <c r="C802" i="6"/>
  <c r="R801" i="6"/>
  <c r="N801" i="6"/>
  <c r="C801" i="6"/>
  <c r="R800" i="6"/>
  <c r="N800" i="6"/>
  <c r="C800" i="6"/>
  <c r="D800" i="6" s="1"/>
  <c r="E800" i="6" s="1"/>
  <c r="R799" i="6"/>
  <c r="Q799" i="6"/>
  <c r="L799" i="6"/>
  <c r="C799" i="6"/>
  <c r="R798" i="6"/>
  <c r="P798" i="6"/>
  <c r="C798" i="6"/>
  <c r="D798" i="6" s="1"/>
  <c r="E798" i="6" s="1"/>
  <c r="R797" i="6"/>
  <c r="Q797" i="6"/>
  <c r="C797" i="6"/>
  <c r="R796" i="6"/>
  <c r="O796" i="6"/>
  <c r="C796" i="6"/>
  <c r="D796" i="6" s="1"/>
  <c r="E796" i="6" s="1"/>
  <c r="R795" i="6"/>
  <c r="L795" i="6"/>
  <c r="C795" i="6"/>
  <c r="R794" i="6"/>
  <c r="P794" i="6"/>
  <c r="C794" i="6"/>
  <c r="B794" i="6" s="1"/>
  <c r="R793" i="6"/>
  <c r="N793" i="6"/>
  <c r="C793" i="6"/>
  <c r="R792" i="6"/>
  <c r="Q792" i="6"/>
  <c r="C792" i="6"/>
  <c r="D792" i="6" s="1"/>
  <c r="E792" i="6" s="1"/>
  <c r="R791" i="6"/>
  <c r="L791" i="6"/>
  <c r="C791" i="6"/>
  <c r="R790" i="6"/>
  <c r="Q790" i="6"/>
  <c r="C790" i="6"/>
  <c r="D790" i="6" s="1"/>
  <c r="E790" i="6" s="1"/>
  <c r="R789" i="6"/>
  <c r="C789" i="6"/>
  <c r="B789" i="6" s="1"/>
  <c r="R788" i="6"/>
  <c r="Q788" i="6"/>
  <c r="C788" i="6"/>
  <c r="D788" i="6" s="1"/>
  <c r="E788" i="6" s="1"/>
  <c r="R787" i="6"/>
  <c r="Q787" i="6"/>
  <c r="C787" i="6"/>
  <c r="R786" i="6"/>
  <c r="O786" i="6"/>
  <c r="C786" i="6"/>
  <c r="D786" i="6" s="1"/>
  <c r="E786" i="6" s="1"/>
  <c r="R785" i="6"/>
  <c r="N785" i="6"/>
  <c r="C785" i="6"/>
  <c r="R784" i="6"/>
  <c r="Q784" i="6"/>
  <c r="C784" i="6"/>
  <c r="B784" i="6" s="1"/>
  <c r="R783" i="6"/>
  <c r="Q783" i="6"/>
  <c r="C783" i="6"/>
  <c r="R782" i="6"/>
  <c r="Q782" i="6"/>
  <c r="C782" i="6"/>
  <c r="D782" i="6" s="1"/>
  <c r="E782" i="6" s="1"/>
  <c r="R781" i="6"/>
  <c r="Q781" i="6"/>
  <c r="C781" i="6"/>
  <c r="R780" i="6"/>
  <c r="P780" i="6"/>
  <c r="C780" i="6"/>
  <c r="B780" i="6" s="1"/>
  <c r="R779" i="6"/>
  <c r="Q779" i="6"/>
  <c r="C779" i="6"/>
  <c r="R778" i="6"/>
  <c r="Q778" i="6"/>
  <c r="C778" i="6"/>
  <c r="R777" i="6"/>
  <c r="Q777" i="6"/>
  <c r="C777" i="6"/>
  <c r="R776" i="6"/>
  <c r="L776" i="6"/>
  <c r="C776" i="6"/>
  <c r="B776" i="6" s="1"/>
  <c r="R775" i="6"/>
  <c r="Q775" i="6"/>
  <c r="C775" i="6"/>
  <c r="R774" i="6"/>
  <c r="L774" i="6"/>
  <c r="C774" i="6"/>
  <c r="R773" i="6"/>
  <c r="O773" i="6"/>
  <c r="L773" i="6"/>
  <c r="C773" i="6"/>
  <c r="R772" i="6"/>
  <c r="L772" i="6"/>
  <c r="C772" i="6"/>
  <c r="D772" i="6" s="1"/>
  <c r="E772" i="6" s="1"/>
  <c r="R771" i="6"/>
  <c r="O771" i="6"/>
  <c r="C771" i="6"/>
  <c r="R770" i="6"/>
  <c r="Q770" i="6"/>
  <c r="C770" i="6"/>
  <c r="D770" i="6" s="1"/>
  <c r="E770" i="6" s="1"/>
  <c r="R769" i="6"/>
  <c r="L769" i="6"/>
  <c r="C769" i="6"/>
  <c r="R768" i="6"/>
  <c r="N768" i="6"/>
  <c r="C768" i="6"/>
  <c r="B768" i="6" s="1"/>
  <c r="R767" i="6"/>
  <c r="L767" i="6"/>
  <c r="C767" i="6"/>
  <c r="R766" i="6"/>
  <c r="C766" i="6"/>
  <c r="R765" i="6"/>
  <c r="L765" i="6"/>
  <c r="C765" i="6"/>
  <c r="R764" i="6"/>
  <c r="L764" i="6"/>
  <c r="C764" i="6"/>
  <c r="D764" i="6" s="1"/>
  <c r="E764" i="6" s="1"/>
  <c r="R763" i="6"/>
  <c r="L763" i="6"/>
  <c r="C763" i="6"/>
  <c r="R762" i="6"/>
  <c r="C762" i="6"/>
  <c r="D762" i="6" s="1"/>
  <c r="E762" i="6" s="1"/>
  <c r="R761" i="6"/>
  <c r="L761" i="6"/>
  <c r="C761" i="6"/>
  <c r="R760" i="6"/>
  <c r="O760" i="6"/>
  <c r="C760" i="6"/>
  <c r="B760" i="6" s="1"/>
  <c r="R759" i="6"/>
  <c r="L759" i="6"/>
  <c r="C759" i="6"/>
  <c r="R758" i="6"/>
  <c r="L758" i="6"/>
  <c r="C758" i="6"/>
  <c r="D758" i="6" s="1"/>
  <c r="E758" i="6" s="1"/>
  <c r="R757" i="6"/>
  <c r="L757" i="6"/>
  <c r="C757" i="6"/>
  <c r="R756" i="6"/>
  <c r="L756" i="6"/>
  <c r="C756" i="6"/>
  <c r="D756" i="6" s="1"/>
  <c r="E756" i="6" s="1"/>
  <c r="R755" i="6"/>
  <c r="Q755" i="6"/>
  <c r="C755" i="6"/>
  <c r="R754" i="6"/>
  <c r="L754" i="6"/>
  <c r="C754" i="6"/>
  <c r="D754" i="6" s="1"/>
  <c r="E754" i="6" s="1"/>
  <c r="R753" i="6"/>
  <c r="N753" i="6"/>
  <c r="C753" i="6"/>
  <c r="R752" i="6"/>
  <c r="L752" i="6"/>
  <c r="C752" i="6"/>
  <c r="D752" i="6" s="1"/>
  <c r="E752" i="6" s="1"/>
  <c r="R751" i="6"/>
  <c r="Q751" i="6"/>
  <c r="C751" i="6"/>
  <c r="R750" i="6"/>
  <c r="P750" i="6"/>
  <c r="C750" i="6"/>
  <c r="D750" i="6" s="1"/>
  <c r="E750" i="6" s="1"/>
  <c r="R749" i="6"/>
  <c r="Q749" i="6"/>
  <c r="C749" i="6"/>
  <c r="B749" i="6" s="1"/>
  <c r="R748" i="6"/>
  <c r="Q748" i="6"/>
  <c r="C748" i="6"/>
  <c r="D748" i="6" s="1"/>
  <c r="E748" i="6" s="1"/>
  <c r="R747" i="6"/>
  <c r="L747" i="6"/>
  <c r="C747" i="6"/>
  <c r="R746" i="6"/>
  <c r="L746" i="6"/>
  <c r="C746" i="6"/>
  <c r="D746" i="6" s="1"/>
  <c r="E746" i="6" s="1"/>
  <c r="R745" i="6"/>
  <c r="L745" i="6"/>
  <c r="C745" i="6"/>
  <c r="R744" i="6"/>
  <c r="Q744" i="6"/>
  <c r="C744" i="6"/>
  <c r="D744" i="6" s="1"/>
  <c r="E744" i="6" s="1"/>
  <c r="R743" i="6"/>
  <c r="Q743" i="6"/>
  <c r="C743" i="6"/>
  <c r="R742" i="6"/>
  <c r="Q742" i="6"/>
  <c r="C742" i="6"/>
  <c r="D742" i="6" s="1"/>
  <c r="E742" i="6" s="1"/>
  <c r="R741" i="6"/>
  <c r="Q741" i="6"/>
  <c r="C741" i="6"/>
  <c r="D741" i="6" s="1"/>
  <c r="E741" i="6" s="1"/>
  <c r="R740" i="6"/>
  <c r="Q740" i="6"/>
  <c r="C740" i="6"/>
  <c r="D740" i="6" s="1"/>
  <c r="E740" i="6" s="1"/>
  <c r="R739" i="6"/>
  <c r="K739" i="6"/>
  <c r="C739" i="6"/>
  <c r="R738" i="6"/>
  <c r="Q738" i="6"/>
  <c r="C738" i="6"/>
  <c r="B738" i="6" s="1"/>
  <c r="R737" i="6"/>
  <c r="Q737" i="6"/>
  <c r="C737" i="6"/>
  <c r="R736" i="6"/>
  <c r="L736" i="6"/>
  <c r="C736" i="6"/>
  <c r="D736" i="6" s="1"/>
  <c r="E736" i="6" s="1"/>
  <c r="R735" i="6"/>
  <c r="N735" i="6"/>
  <c r="C735" i="6"/>
  <c r="R734" i="6"/>
  <c r="L734" i="6"/>
  <c r="C734" i="6"/>
  <c r="B734" i="6" s="1"/>
  <c r="R733" i="6"/>
  <c r="L733" i="6"/>
  <c r="C733" i="6"/>
  <c r="R732" i="6"/>
  <c r="Q732" i="6"/>
  <c r="C732" i="6"/>
  <c r="D732" i="6" s="1"/>
  <c r="E732" i="6" s="1"/>
  <c r="R731" i="6"/>
  <c r="L731" i="6"/>
  <c r="C731" i="6"/>
  <c r="B731" i="6" s="1"/>
  <c r="R730" i="6"/>
  <c r="Q730" i="6"/>
  <c r="C730" i="6"/>
  <c r="D730" i="6" s="1"/>
  <c r="E730" i="6" s="1"/>
  <c r="R729" i="6"/>
  <c r="N729" i="6"/>
  <c r="C729" i="6"/>
  <c r="R728" i="6"/>
  <c r="L728" i="6"/>
  <c r="C728" i="6"/>
  <c r="D728" i="6" s="1"/>
  <c r="E728" i="6" s="1"/>
  <c r="R727" i="6"/>
  <c r="L727" i="6"/>
  <c r="C727" i="6"/>
  <c r="R726" i="6"/>
  <c r="Q726" i="6"/>
  <c r="C726" i="6"/>
  <c r="R725" i="6"/>
  <c r="N725" i="6"/>
  <c r="C725" i="6"/>
  <c r="R724" i="6"/>
  <c r="L724" i="6"/>
  <c r="C724" i="6"/>
  <c r="R723" i="6"/>
  <c r="O723" i="6"/>
  <c r="L723" i="6"/>
  <c r="C723" i="6"/>
  <c r="R722" i="6"/>
  <c r="N722" i="6"/>
  <c r="C722" i="6"/>
  <c r="R721" i="6"/>
  <c r="L721" i="6"/>
  <c r="C721" i="6"/>
  <c r="R720" i="6"/>
  <c r="L720" i="6"/>
  <c r="C720" i="6"/>
  <c r="B720" i="6" s="1"/>
  <c r="R719" i="6"/>
  <c r="Q719" i="6"/>
  <c r="C719" i="6"/>
  <c r="R718" i="6"/>
  <c r="L718" i="6"/>
  <c r="C718" i="6"/>
  <c r="R717" i="6"/>
  <c r="L717" i="6"/>
  <c r="C717" i="6"/>
  <c r="R716" i="6"/>
  <c r="L716" i="6"/>
  <c r="C716" i="6"/>
  <c r="D716" i="6" s="1"/>
  <c r="E716" i="6" s="1"/>
  <c r="R715" i="6"/>
  <c r="L715" i="6"/>
  <c r="C715" i="6"/>
  <c r="B715" i="6" s="1"/>
  <c r="R714" i="6"/>
  <c r="Q714" i="6"/>
  <c r="C714" i="6"/>
  <c r="B714" i="6" s="1"/>
  <c r="R713" i="6"/>
  <c r="N713" i="6"/>
  <c r="C713" i="6"/>
  <c r="R712" i="6"/>
  <c r="L712" i="6"/>
  <c r="C712" i="6"/>
  <c r="B712" i="6" s="1"/>
  <c r="R711" i="6"/>
  <c r="L711" i="6"/>
  <c r="C711" i="6"/>
  <c r="R710" i="6"/>
  <c r="L710" i="6"/>
  <c r="C710" i="6"/>
  <c r="B710" i="6" s="1"/>
  <c r="R709" i="6"/>
  <c r="N709" i="6"/>
  <c r="C709" i="6"/>
  <c r="R708" i="6"/>
  <c r="Q708" i="6"/>
  <c r="C708" i="6"/>
  <c r="B708" i="6" s="1"/>
  <c r="R707" i="6"/>
  <c r="L707" i="6"/>
  <c r="C707" i="6"/>
  <c r="D707" i="6" s="1"/>
  <c r="E707" i="6" s="1"/>
  <c r="R706" i="6"/>
  <c r="O706" i="6"/>
  <c r="C706" i="6"/>
  <c r="R705" i="6"/>
  <c r="L705" i="6"/>
  <c r="C705" i="6"/>
  <c r="D705" i="6" s="1"/>
  <c r="E705" i="6" s="1"/>
  <c r="R704" i="6"/>
  <c r="Q704" i="6"/>
  <c r="C704" i="6"/>
  <c r="B704" i="6" s="1"/>
  <c r="R703" i="6"/>
  <c r="N703" i="6"/>
  <c r="C703" i="6"/>
  <c r="R702" i="6"/>
  <c r="Q702" i="6"/>
  <c r="C702" i="6"/>
  <c r="B702" i="6" s="1"/>
  <c r="R701" i="6"/>
  <c r="Q701" i="6"/>
  <c r="C701" i="6"/>
  <c r="R700" i="6"/>
  <c r="N700" i="6"/>
  <c r="C700" i="6"/>
  <c r="B700" i="6" s="1"/>
  <c r="R699" i="6"/>
  <c r="Q699" i="6"/>
  <c r="C699" i="6"/>
  <c r="R698" i="6"/>
  <c r="O698" i="6"/>
  <c r="C698" i="6"/>
  <c r="R697" i="6"/>
  <c r="Q697" i="6"/>
  <c r="C697" i="6"/>
  <c r="R696" i="6"/>
  <c r="Q696" i="6"/>
  <c r="C696" i="6"/>
  <c r="B696" i="6" s="1"/>
  <c r="R695" i="6"/>
  <c r="Q695" i="6"/>
  <c r="C695" i="6"/>
  <c r="R694" i="6"/>
  <c r="N694" i="6"/>
  <c r="C694" i="6"/>
  <c r="R693" i="6"/>
  <c r="Q693" i="6"/>
  <c r="C693" i="6"/>
  <c r="B693" i="6" s="1"/>
  <c r="R692" i="6"/>
  <c r="L692" i="6"/>
  <c r="C692" i="6"/>
  <c r="D692" i="6" s="1"/>
  <c r="E692" i="6" s="1"/>
  <c r="R691" i="6"/>
  <c r="Q691" i="6"/>
  <c r="C691" i="6"/>
  <c r="R690" i="6"/>
  <c r="L690" i="6"/>
  <c r="C690" i="6"/>
  <c r="B690" i="6" s="1"/>
  <c r="R689" i="6"/>
  <c r="Q689" i="6"/>
  <c r="C689" i="6"/>
  <c r="D689" i="6" s="1"/>
  <c r="E689" i="6" s="1"/>
  <c r="R688" i="6"/>
  <c r="Q688" i="6"/>
  <c r="C688" i="6"/>
  <c r="D688" i="6" s="1"/>
  <c r="E688" i="6" s="1"/>
  <c r="R687" i="6"/>
  <c r="L687" i="6"/>
  <c r="C687" i="6"/>
  <c r="R686" i="6"/>
  <c r="Q686" i="6"/>
  <c r="C686" i="6"/>
  <c r="B686" i="6" s="1"/>
  <c r="R685" i="6"/>
  <c r="Q685" i="6"/>
  <c r="C685" i="6"/>
  <c r="R684" i="6"/>
  <c r="N684" i="6"/>
  <c r="C684" i="6"/>
  <c r="D684" i="6" s="1"/>
  <c r="E684" i="6" s="1"/>
  <c r="R683" i="6"/>
  <c r="Q683" i="6"/>
  <c r="C683" i="6"/>
  <c r="R682" i="6"/>
  <c r="Q682" i="6"/>
  <c r="C682" i="6"/>
  <c r="R681" i="6"/>
  <c r="Q681" i="6"/>
  <c r="C681" i="6"/>
  <c r="R680" i="6"/>
  <c r="Q680" i="6"/>
  <c r="C680" i="6"/>
  <c r="D680" i="6" s="1"/>
  <c r="E680" i="6" s="1"/>
  <c r="R679" i="6"/>
  <c r="Q679" i="6"/>
  <c r="C679" i="6"/>
  <c r="R678" i="6"/>
  <c r="O678" i="6"/>
  <c r="C678" i="6"/>
  <c r="R677" i="6"/>
  <c r="Q677" i="6"/>
  <c r="C677" i="6"/>
  <c r="R676" i="6"/>
  <c r="L676" i="6"/>
  <c r="C676" i="6"/>
  <c r="D676" i="6" s="1"/>
  <c r="E676" i="6" s="1"/>
  <c r="R675" i="6"/>
  <c r="N675" i="6"/>
  <c r="C675" i="6"/>
  <c r="R674" i="6"/>
  <c r="L674" i="6"/>
  <c r="C674" i="6"/>
  <c r="D674" i="6" s="1"/>
  <c r="E674" i="6" s="1"/>
  <c r="R673" i="6"/>
  <c r="N673" i="6"/>
  <c r="C673" i="6"/>
  <c r="D673" i="6" s="1"/>
  <c r="E673" i="6" s="1"/>
  <c r="R672" i="6"/>
  <c r="N672" i="6"/>
  <c r="C672" i="6"/>
  <c r="D672" i="6" s="1"/>
  <c r="E672" i="6" s="1"/>
  <c r="R671" i="6"/>
  <c r="Q671" i="6"/>
  <c r="C671" i="6"/>
  <c r="R670" i="6"/>
  <c r="L670" i="6"/>
  <c r="C670" i="6"/>
  <c r="B670" i="6" s="1"/>
  <c r="R669" i="6"/>
  <c r="L669" i="6"/>
  <c r="C669" i="6"/>
  <c r="B669" i="6" s="1"/>
  <c r="R668" i="6"/>
  <c r="N668" i="6"/>
  <c r="C668" i="6"/>
  <c r="R667" i="6"/>
  <c r="Q667" i="6"/>
  <c r="C667" i="6"/>
  <c r="B667" i="6" s="1"/>
  <c r="R666" i="6"/>
  <c r="L666" i="6"/>
  <c r="C666" i="6"/>
  <c r="B666" i="6" s="1"/>
  <c r="R665" i="6"/>
  <c r="L665" i="6"/>
  <c r="C665" i="6"/>
  <c r="R664" i="6"/>
  <c r="L664" i="6"/>
  <c r="C664" i="6"/>
  <c r="B664" i="6" s="1"/>
  <c r="R663" i="6"/>
  <c r="Q663" i="6"/>
  <c r="C663" i="6"/>
  <c r="R662" i="6"/>
  <c r="N662" i="6"/>
  <c r="C662" i="6"/>
  <c r="R661" i="6"/>
  <c r="N661" i="6"/>
  <c r="C661" i="6"/>
  <c r="B661" i="6" s="1"/>
  <c r="R660" i="6"/>
  <c r="L660" i="6"/>
  <c r="C660" i="6"/>
  <c r="B660" i="6" s="1"/>
  <c r="R659" i="6"/>
  <c r="L659" i="6"/>
  <c r="C659" i="6"/>
  <c r="R658" i="6"/>
  <c r="Q658" i="6"/>
  <c r="C658" i="6"/>
  <c r="B658" i="6" s="1"/>
  <c r="R657" i="6"/>
  <c r="L657" i="6"/>
  <c r="C657" i="6"/>
  <c r="D657" i="6" s="1"/>
  <c r="E657" i="6" s="1"/>
  <c r="R656" i="6"/>
  <c r="L656" i="6"/>
  <c r="C656" i="6"/>
  <c r="B656" i="6" s="1"/>
  <c r="R655" i="6"/>
  <c r="L655" i="6"/>
  <c r="C655" i="6"/>
  <c r="R654" i="6"/>
  <c r="Q654" i="6"/>
  <c r="C654" i="6"/>
  <c r="B654" i="6" s="1"/>
  <c r="R653" i="6"/>
  <c r="N653" i="6"/>
  <c r="C653" i="6"/>
  <c r="B653" i="6" s="1"/>
  <c r="R652" i="6"/>
  <c r="Q652" i="6"/>
  <c r="C652" i="6"/>
  <c r="B652" i="6" s="1"/>
  <c r="R651" i="6"/>
  <c r="Q651" i="6"/>
  <c r="C651" i="6"/>
  <c r="D651" i="6" s="1"/>
  <c r="E651" i="6" s="1"/>
  <c r="R650" i="6"/>
  <c r="Q650" i="6"/>
  <c r="C650" i="6"/>
  <c r="R649" i="6"/>
  <c r="L649" i="6"/>
  <c r="C649" i="6"/>
  <c r="R648" i="6"/>
  <c r="L648" i="6"/>
  <c r="C648" i="6"/>
  <c r="D648" i="6" s="1"/>
  <c r="E648" i="6" s="1"/>
  <c r="R647" i="6"/>
  <c r="L647" i="6"/>
  <c r="C647" i="6"/>
  <c r="D647" i="6" s="1"/>
  <c r="E647" i="6" s="1"/>
  <c r="R646" i="6"/>
  <c r="Q646" i="6"/>
  <c r="C646" i="6"/>
  <c r="R645" i="6"/>
  <c r="N645" i="6"/>
  <c r="C645" i="6"/>
  <c r="D645" i="6" s="1"/>
  <c r="E645" i="6" s="1"/>
  <c r="R644" i="6"/>
  <c r="L644" i="6"/>
  <c r="C644" i="6"/>
  <c r="D644" i="6" s="1"/>
  <c r="E644" i="6" s="1"/>
  <c r="R643" i="6"/>
  <c r="L643" i="6"/>
  <c r="C643" i="6"/>
  <c r="R642" i="6"/>
  <c r="L642" i="6"/>
  <c r="C642" i="6"/>
  <c r="R641" i="6"/>
  <c r="L641" i="6"/>
  <c r="C641" i="6"/>
  <c r="D641" i="6" s="1"/>
  <c r="E641" i="6" s="1"/>
  <c r="R640" i="6"/>
  <c r="L640" i="6"/>
  <c r="C640" i="6"/>
  <c r="D640" i="6" s="1"/>
  <c r="E640" i="6" s="1"/>
  <c r="R639" i="6"/>
  <c r="L639" i="6"/>
  <c r="C639" i="6"/>
  <c r="D639" i="6" s="1"/>
  <c r="E639" i="6" s="1"/>
  <c r="R638" i="6"/>
  <c r="N638" i="6"/>
  <c r="C638" i="6"/>
  <c r="B638" i="6" s="1"/>
  <c r="R637" i="6"/>
  <c r="Q637" i="6"/>
  <c r="C637" i="6"/>
  <c r="R636" i="6"/>
  <c r="Q636" i="6"/>
  <c r="C636" i="6"/>
  <c r="D636" i="6" s="1"/>
  <c r="E636" i="6" s="1"/>
  <c r="R635" i="6"/>
  <c r="L635" i="6"/>
  <c r="C635" i="6"/>
  <c r="D635" i="6" s="1"/>
  <c r="E635" i="6" s="1"/>
  <c r="R634" i="6"/>
  <c r="Q634" i="6"/>
  <c r="C634" i="6"/>
  <c r="R633" i="6"/>
  <c r="N633" i="6"/>
  <c r="C633" i="6"/>
  <c r="R632" i="6"/>
  <c r="Q632" i="6"/>
  <c r="C632" i="6"/>
  <c r="D632" i="6" s="1"/>
  <c r="E632" i="6" s="1"/>
  <c r="R631" i="6"/>
  <c r="L631" i="6"/>
  <c r="C631" i="6"/>
  <c r="B631" i="6" s="1"/>
  <c r="R630" i="6"/>
  <c r="N630" i="6"/>
  <c r="C630" i="6"/>
  <c r="R629" i="6"/>
  <c r="Q629" i="6"/>
  <c r="C629" i="6"/>
  <c r="R628" i="6"/>
  <c r="Q628" i="6"/>
  <c r="C628" i="6"/>
  <c r="B628" i="6" s="1"/>
  <c r="R627" i="6"/>
  <c r="Q627" i="6"/>
  <c r="C627" i="6"/>
  <c r="D627" i="6" s="1"/>
  <c r="E627" i="6" s="1"/>
  <c r="R626" i="6"/>
  <c r="Q626" i="6"/>
  <c r="C626" i="6"/>
  <c r="B626" i="6" s="1"/>
  <c r="R625" i="6"/>
  <c r="L625" i="6"/>
  <c r="C625" i="6"/>
  <c r="D625" i="6" s="1"/>
  <c r="E625" i="6" s="1"/>
  <c r="R624" i="6"/>
  <c r="Q624" i="6"/>
  <c r="C624" i="6"/>
  <c r="D624" i="6" s="1"/>
  <c r="E624" i="6" s="1"/>
  <c r="R623" i="6"/>
  <c r="Q623" i="6"/>
  <c r="C623" i="6"/>
  <c r="B623" i="6" s="1"/>
  <c r="R622" i="6"/>
  <c r="N622" i="6"/>
  <c r="C622" i="6"/>
  <c r="B622" i="6" s="1"/>
  <c r="R621" i="6"/>
  <c r="Q621" i="6"/>
  <c r="C621" i="6"/>
  <c r="D621" i="6" s="1"/>
  <c r="E621" i="6" s="1"/>
  <c r="R620" i="6"/>
  <c r="N620" i="6"/>
  <c r="C620" i="6"/>
  <c r="D620" i="6" s="1"/>
  <c r="E620" i="6" s="1"/>
  <c r="R619" i="6"/>
  <c r="L619" i="6"/>
  <c r="C619" i="6"/>
  <c r="B619" i="6" s="1"/>
  <c r="R618" i="6"/>
  <c r="N618" i="6"/>
  <c r="C618" i="6"/>
  <c r="D618" i="6" s="1"/>
  <c r="E618" i="6" s="1"/>
  <c r="R617" i="6"/>
  <c r="L617" i="6"/>
  <c r="C617" i="6"/>
  <c r="R616" i="6"/>
  <c r="Q616" i="6"/>
  <c r="C616" i="6"/>
  <c r="B616" i="6" s="1"/>
  <c r="R615" i="6"/>
  <c r="N615" i="6"/>
  <c r="C615" i="6"/>
  <c r="B615" i="6" s="1"/>
  <c r="R614" i="6"/>
  <c r="N614" i="6"/>
  <c r="C614" i="6"/>
  <c r="R613" i="6"/>
  <c r="Q613" i="6"/>
  <c r="C613" i="6"/>
  <c r="D613" i="6" s="1"/>
  <c r="E613" i="6" s="1"/>
  <c r="R612" i="6"/>
  <c r="L612" i="6"/>
  <c r="C612" i="6"/>
  <c r="R611" i="6"/>
  <c r="N611" i="6"/>
  <c r="C611" i="6"/>
  <c r="B611" i="6" s="1"/>
  <c r="R610" i="6"/>
  <c r="L610" i="6"/>
  <c r="C610" i="6"/>
  <c r="D610" i="6" s="1"/>
  <c r="E610" i="6" s="1"/>
  <c r="R609" i="6"/>
  <c r="L609" i="6"/>
  <c r="C609" i="6"/>
  <c r="D609" i="6" s="1"/>
  <c r="E609" i="6" s="1"/>
  <c r="R608" i="6"/>
  <c r="Q608" i="6"/>
  <c r="C608" i="6"/>
  <c r="B608" i="6" s="1"/>
  <c r="R607" i="6"/>
  <c r="L607" i="6"/>
  <c r="C607" i="6"/>
  <c r="B607" i="6" s="1"/>
  <c r="R606" i="6"/>
  <c r="L606" i="6"/>
  <c r="C606" i="6"/>
  <c r="R605" i="6"/>
  <c r="N605" i="6"/>
  <c r="C605" i="6"/>
  <c r="R604" i="6"/>
  <c r="L604" i="6"/>
  <c r="C604" i="6"/>
  <c r="D604" i="6" s="1"/>
  <c r="E604" i="6" s="1"/>
  <c r="R603" i="6"/>
  <c r="L603" i="6"/>
  <c r="C603" i="6"/>
  <c r="D603" i="6" s="1"/>
  <c r="E603" i="6" s="1"/>
  <c r="R602" i="6"/>
  <c r="L602" i="6"/>
  <c r="C602" i="6"/>
  <c r="D602" i="6" s="1"/>
  <c r="E602" i="6" s="1"/>
  <c r="R601" i="6"/>
  <c r="N601" i="6"/>
  <c r="C601" i="6"/>
  <c r="D601" i="6" s="1"/>
  <c r="E601" i="6" s="1"/>
  <c r="R600" i="6"/>
  <c r="N600" i="6"/>
  <c r="C600" i="6"/>
  <c r="D600" i="6" s="1"/>
  <c r="E600" i="6" s="1"/>
  <c r="R599" i="6"/>
  <c r="L599" i="6"/>
  <c r="C599" i="6"/>
  <c r="R598" i="6"/>
  <c r="L598" i="6"/>
  <c r="C598" i="6"/>
  <c r="D598" i="6" s="1"/>
  <c r="E598" i="6" s="1"/>
  <c r="R597" i="6"/>
  <c r="L597" i="6"/>
  <c r="C597" i="6"/>
  <c r="D597" i="6" s="1"/>
  <c r="E597" i="6" s="1"/>
  <c r="R596" i="6"/>
  <c r="P596" i="6"/>
  <c r="C596" i="6"/>
  <c r="D596" i="6" s="1"/>
  <c r="E596" i="6" s="1"/>
  <c r="R595" i="6"/>
  <c r="Q595" i="6"/>
  <c r="C595" i="6"/>
  <c r="D595" i="6" s="1"/>
  <c r="E595" i="6" s="1"/>
  <c r="R594" i="6"/>
  <c r="Q594" i="6"/>
  <c r="C594" i="6"/>
  <c r="R593" i="6"/>
  <c r="P593" i="6"/>
  <c r="C593" i="6"/>
  <c r="B593" i="6" s="1"/>
  <c r="R592" i="6"/>
  <c r="N592" i="6"/>
  <c r="C592" i="6"/>
  <c r="D592" i="6" s="1"/>
  <c r="E592" i="6" s="1"/>
  <c r="R591" i="6"/>
  <c r="N591" i="6"/>
  <c r="C591" i="6"/>
  <c r="B591" i="6" s="1"/>
  <c r="R590" i="6"/>
  <c r="N590" i="6"/>
  <c r="C590" i="6"/>
  <c r="R589" i="6"/>
  <c r="N589" i="6"/>
  <c r="C589" i="6"/>
  <c r="R588" i="6"/>
  <c r="O588" i="6"/>
  <c r="C588" i="6"/>
  <c r="B588" i="6" s="1"/>
  <c r="R587" i="6"/>
  <c r="L587" i="6"/>
  <c r="C587" i="6"/>
  <c r="D587" i="6" s="1"/>
  <c r="E587" i="6" s="1"/>
  <c r="R586" i="6"/>
  <c r="N586" i="6"/>
  <c r="L586" i="6"/>
  <c r="C586" i="6"/>
  <c r="D586" i="6" s="1"/>
  <c r="E586" i="6" s="1"/>
  <c r="R585" i="6"/>
  <c r="L585" i="6"/>
  <c r="C585" i="6"/>
  <c r="D585" i="6" s="1"/>
  <c r="E585" i="6" s="1"/>
  <c r="R584" i="6"/>
  <c r="Q584" i="6"/>
  <c r="C584" i="6"/>
  <c r="B584" i="6" s="1"/>
  <c r="R583" i="6"/>
  <c r="Q583" i="6"/>
  <c r="C583" i="6"/>
  <c r="R582" i="6"/>
  <c r="Q582" i="6"/>
  <c r="C582" i="6"/>
  <c r="B582" i="6" s="1"/>
  <c r="R581" i="6"/>
  <c r="N581" i="6"/>
  <c r="C581" i="6"/>
  <c r="D581" i="6" s="1"/>
  <c r="E581" i="6" s="1"/>
  <c r="R580" i="6"/>
  <c r="Q580" i="6"/>
  <c r="C580" i="6"/>
  <c r="B580" i="6" s="1"/>
  <c r="R579" i="6"/>
  <c r="K579" i="6"/>
  <c r="C579" i="6"/>
  <c r="D579" i="6" s="1"/>
  <c r="E579" i="6" s="1"/>
  <c r="R578" i="6"/>
  <c r="Q578" i="6"/>
  <c r="C578" i="6"/>
  <c r="R577" i="6"/>
  <c r="Q577" i="6"/>
  <c r="C577" i="6"/>
  <c r="B577" i="6" s="1"/>
  <c r="R576" i="6"/>
  <c r="O576" i="6"/>
  <c r="C576" i="6"/>
  <c r="D576" i="6" s="1"/>
  <c r="E576" i="6" s="1"/>
  <c r="R575" i="6"/>
  <c r="L575" i="6"/>
  <c r="C575" i="6"/>
  <c r="B575" i="6" s="1"/>
  <c r="R574" i="6"/>
  <c r="N574" i="6"/>
  <c r="C574" i="6"/>
  <c r="B574" i="6" s="1"/>
  <c r="R573" i="6"/>
  <c r="Q573" i="6"/>
  <c r="C573" i="6"/>
  <c r="R572" i="6"/>
  <c r="L572" i="6"/>
  <c r="C572" i="6"/>
  <c r="D572" i="6" s="1"/>
  <c r="E572" i="6" s="1"/>
  <c r="R571" i="6"/>
  <c r="L571" i="6"/>
  <c r="C571" i="6"/>
  <c r="B571" i="6" s="1"/>
  <c r="R570" i="6"/>
  <c r="Q570" i="6"/>
  <c r="C570" i="6"/>
  <c r="D570" i="6" s="1"/>
  <c r="E570" i="6" s="1"/>
  <c r="R569" i="6"/>
  <c r="N569" i="6"/>
  <c r="C569" i="6"/>
  <c r="D569" i="6" s="1"/>
  <c r="E569" i="6" s="1"/>
  <c r="R568" i="6"/>
  <c r="Q568" i="6"/>
  <c r="C568" i="6"/>
  <c r="R567" i="6"/>
  <c r="Q567" i="6"/>
  <c r="C567" i="6"/>
  <c r="R566" i="6"/>
  <c r="O566" i="6"/>
  <c r="C566" i="6"/>
  <c r="B566" i="6" s="1"/>
  <c r="R565" i="6"/>
  <c r="N565" i="6"/>
  <c r="C565" i="6"/>
  <c r="D565" i="6" s="1"/>
  <c r="E565" i="6" s="1"/>
  <c r="R564" i="6"/>
  <c r="L564" i="6"/>
  <c r="C564" i="6"/>
  <c r="B564" i="6" s="1"/>
  <c r="R563" i="6"/>
  <c r="Q563" i="6"/>
  <c r="C563" i="6"/>
  <c r="B563" i="6" s="1"/>
  <c r="R562" i="6"/>
  <c r="N562" i="6"/>
  <c r="C562" i="6"/>
  <c r="R561" i="6"/>
  <c r="L561" i="6"/>
  <c r="C561" i="6"/>
  <c r="B561" i="6" s="1"/>
  <c r="R560" i="6"/>
  <c r="N560" i="6"/>
  <c r="C560" i="6"/>
  <c r="R559" i="6"/>
  <c r="Q559" i="6"/>
  <c r="C559" i="6"/>
  <c r="B559" i="6" s="1"/>
  <c r="R558" i="6"/>
  <c r="L558" i="6"/>
  <c r="C558" i="6"/>
  <c r="D558" i="6" s="1"/>
  <c r="E558" i="6" s="1"/>
  <c r="R557" i="6"/>
  <c r="Q557" i="6"/>
  <c r="C557" i="6"/>
  <c r="R556" i="6"/>
  <c r="N556" i="6"/>
  <c r="C556" i="6"/>
  <c r="D556" i="6" s="1"/>
  <c r="E556" i="6" s="1"/>
  <c r="R555" i="6"/>
  <c r="N555" i="6"/>
  <c r="C555" i="6"/>
  <c r="B555" i="6" s="1"/>
  <c r="R554" i="6"/>
  <c r="L554" i="6"/>
  <c r="C554" i="6"/>
  <c r="D554" i="6" s="1"/>
  <c r="E554" i="6" s="1"/>
  <c r="R553" i="6"/>
  <c r="Q553" i="6"/>
  <c r="C553" i="6"/>
  <c r="B553" i="6" s="1"/>
  <c r="R552" i="6"/>
  <c r="Q552" i="6"/>
  <c r="C552" i="6"/>
  <c r="B552" i="6" s="1"/>
  <c r="R551" i="6"/>
  <c r="N551" i="6"/>
  <c r="C551" i="6"/>
  <c r="R550" i="6"/>
  <c r="Q550" i="6"/>
  <c r="C550" i="6"/>
  <c r="B550" i="6" s="1"/>
  <c r="R549" i="6"/>
  <c r="N549" i="6"/>
  <c r="C549" i="6"/>
  <c r="D549" i="6" s="1"/>
  <c r="E549" i="6" s="1"/>
  <c r="R548" i="6"/>
  <c r="Q548" i="6"/>
  <c r="C548" i="6"/>
  <c r="B548" i="6" s="1"/>
  <c r="R547" i="6"/>
  <c r="N547" i="6"/>
  <c r="C547" i="6"/>
  <c r="B547" i="6" s="1"/>
  <c r="R546" i="6"/>
  <c r="Q546" i="6"/>
  <c r="C546" i="6"/>
  <c r="R545" i="6"/>
  <c r="Q545" i="6"/>
  <c r="C545" i="6"/>
  <c r="D545" i="6" s="1"/>
  <c r="E545" i="6" s="1"/>
  <c r="R544" i="6"/>
  <c r="O544" i="6"/>
  <c r="C544" i="6"/>
  <c r="D544" i="6" s="1"/>
  <c r="E544" i="6" s="1"/>
  <c r="R543" i="6"/>
  <c r="N543" i="6"/>
  <c r="C543" i="6"/>
  <c r="B543" i="6" s="1"/>
  <c r="R542" i="6"/>
  <c r="Q542" i="6"/>
  <c r="C542" i="6"/>
  <c r="R541" i="6"/>
  <c r="N541" i="6"/>
  <c r="C541" i="6"/>
  <c r="R540" i="6"/>
  <c r="N540" i="6"/>
  <c r="C540" i="6"/>
  <c r="D540" i="6" s="1"/>
  <c r="E540" i="6" s="1"/>
  <c r="R539" i="6"/>
  <c r="Q539" i="6"/>
  <c r="C539" i="6"/>
  <c r="D539" i="6" s="1"/>
  <c r="E539" i="6" s="1"/>
  <c r="R538" i="6"/>
  <c r="N538" i="6"/>
  <c r="C538" i="6"/>
  <c r="D538" i="6" s="1"/>
  <c r="E538" i="6" s="1"/>
  <c r="R537" i="6"/>
  <c r="Q537" i="6"/>
  <c r="C537" i="6"/>
  <c r="D537" i="6" s="1"/>
  <c r="E537" i="6" s="1"/>
  <c r="R536" i="6"/>
  <c r="N536" i="6"/>
  <c r="C536" i="6"/>
  <c r="R535" i="6"/>
  <c r="Q535" i="6"/>
  <c r="C535" i="6"/>
  <c r="R534" i="6"/>
  <c r="N534" i="6"/>
  <c r="C534" i="6"/>
  <c r="D534" i="6" s="1"/>
  <c r="E534" i="6" s="1"/>
  <c r="R533" i="6"/>
  <c r="N533" i="6"/>
  <c r="C533" i="6"/>
  <c r="D533" i="6" s="1"/>
  <c r="E533" i="6" s="1"/>
  <c r="R532" i="6"/>
  <c r="N532" i="6"/>
  <c r="C532" i="6"/>
  <c r="R531" i="6"/>
  <c r="N531" i="6"/>
  <c r="C531" i="6"/>
  <c r="D531" i="6" s="1"/>
  <c r="E531" i="6" s="1"/>
  <c r="L530" i="6"/>
  <c r="C530" i="6"/>
  <c r="L529" i="6"/>
  <c r="C529" i="6"/>
  <c r="B529" i="6" s="1"/>
  <c r="Q528" i="6"/>
  <c r="C528" i="6"/>
  <c r="L527" i="6"/>
  <c r="C527" i="6"/>
  <c r="B527" i="6" s="1"/>
  <c r="L526" i="6"/>
  <c r="C526" i="6"/>
  <c r="B526" i="6" s="1"/>
  <c r="Q525" i="6"/>
  <c r="C525" i="6"/>
  <c r="L524" i="6"/>
  <c r="C524" i="6"/>
  <c r="Q523" i="6"/>
  <c r="C523" i="6"/>
  <c r="Q522" i="6"/>
  <c r="C522" i="6"/>
  <c r="D522" i="6" s="1"/>
  <c r="E522" i="6" s="1"/>
  <c r="L521" i="6"/>
  <c r="C521" i="6"/>
  <c r="D521" i="6" s="1"/>
  <c r="E521" i="6" s="1"/>
  <c r="N520" i="6"/>
  <c r="C520" i="6"/>
  <c r="Q519" i="6"/>
  <c r="C519" i="6"/>
  <c r="L518" i="6"/>
  <c r="C518" i="6"/>
  <c r="B518" i="6" s="1"/>
  <c r="L517" i="6"/>
  <c r="C517" i="6"/>
  <c r="D517" i="6" s="1"/>
  <c r="E517" i="6" s="1"/>
  <c r="L516" i="6"/>
  <c r="C516" i="6"/>
  <c r="L515" i="6"/>
  <c r="C515" i="6"/>
  <c r="D515" i="6" s="1"/>
  <c r="E515" i="6" s="1"/>
  <c r="L514" i="6"/>
  <c r="C514" i="6"/>
  <c r="L513" i="6"/>
  <c r="C513" i="6"/>
  <c r="B513" i="6" s="1"/>
  <c r="L512" i="6"/>
  <c r="C512" i="6"/>
  <c r="L511" i="6"/>
  <c r="C511" i="6"/>
  <c r="B511" i="6" s="1"/>
  <c r="L510" i="6"/>
  <c r="C510" i="6"/>
  <c r="B510" i="6" s="1"/>
  <c r="L509" i="6"/>
  <c r="C509" i="6"/>
  <c r="L508" i="6"/>
  <c r="C508" i="6"/>
  <c r="L507" i="6"/>
  <c r="C507" i="6"/>
  <c r="L506" i="6"/>
  <c r="C506" i="6"/>
  <c r="D506" i="6" s="1"/>
  <c r="E506" i="6" s="1"/>
  <c r="L505" i="6"/>
  <c r="C505" i="6"/>
  <c r="B505" i="6" s="1"/>
  <c r="L504" i="6"/>
  <c r="C504" i="6"/>
  <c r="B504" i="6" s="1"/>
  <c r="N503" i="6"/>
  <c r="C503" i="6"/>
  <c r="L502" i="6"/>
  <c r="C502" i="6"/>
  <c r="L501" i="6"/>
  <c r="C501" i="6"/>
  <c r="D501" i="6" s="1"/>
  <c r="E501" i="6" s="1"/>
  <c r="L500" i="6"/>
  <c r="C500" i="6"/>
  <c r="D500" i="6" s="1"/>
  <c r="E500" i="6" s="1"/>
  <c r="L499" i="6"/>
  <c r="C499" i="6"/>
  <c r="Q498" i="6"/>
  <c r="C498" i="6"/>
  <c r="L497" i="6"/>
  <c r="C497" i="6"/>
  <c r="D497" i="6" s="1"/>
  <c r="E497" i="6" s="1"/>
  <c r="L496" i="6"/>
  <c r="C496" i="6"/>
  <c r="L495" i="6"/>
  <c r="C495" i="6"/>
  <c r="Q494" i="6"/>
  <c r="C494" i="6"/>
  <c r="Q493" i="6"/>
  <c r="C493" i="6"/>
  <c r="Q492" i="6"/>
  <c r="C492" i="6"/>
  <c r="L491" i="6"/>
  <c r="C491" i="6"/>
  <c r="Q490" i="6"/>
  <c r="C490" i="6"/>
  <c r="L489" i="6"/>
  <c r="C489" i="6"/>
  <c r="L488" i="6"/>
  <c r="C488" i="6"/>
  <c r="D488" i="6" s="1"/>
  <c r="E488" i="6" s="1"/>
  <c r="Q487" i="6"/>
  <c r="C487" i="6"/>
  <c r="N486" i="6"/>
  <c r="C486" i="6"/>
  <c r="D486" i="6" s="1"/>
  <c r="E486" i="6" s="1"/>
  <c r="R485" i="6"/>
  <c r="L485" i="6"/>
  <c r="C485" i="6"/>
  <c r="R484" i="6"/>
  <c r="L484" i="6"/>
  <c r="C484" i="6"/>
  <c r="D484" i="6" s="1"/>
  <c r="E484" i="6" s="1"/>
  <c r="R483" i="6"/>
  <c r="L483" i="6"/>
  <c r="C483" i="6"/>
  <c r="R482" i="6"/>
  <c r="C482" i="6"/>
  <c r="R481" i="6"/>
  <c r="C481" i="6"/>
  <c r="R480" i="6"/>
  <c r="C480" i="6"/>
  <c r="D480" i="6" s="1"/>
  <c r="E480" i="6" s="1"/>
  <c r="R479" i="6"/>
  <c r="L479" i="6"/>
  <c r="C479" i="6"/>
  <c r="R478" i="6"/>
  <c r="L478" i="6"/>
  <c r="C478" i="6"/>
  <c r="B478" i="6" s="1"/>
  <c r="R477" i="6"/>
  <c r="Q477" i="6"/>
  <c r="K477" i="6"/>
  <c r="C477" i="6"/>
  <c r="R476" i="6"/>
  <c r="C476" i="6"/>
  <c r="D476" i="6" s="1"/>
  <c r="E476" i="6" s="1"/>
  <c r="R475" i="6"/>
  <c r="Q475" i="6"/>
  <c r="C475" i="6"/>
  <c r="R474" i="6"/>
  <c r="Q474" i="6"/>
  <c r="C474" i="6"/>
  <c r="R473" i="6"/>
  <c r="C473" i="6"/>
  <c r="R472" i="6"/>
  <c r="C472" i="6"/>
  <c r="D472" i="6" s="1"/>
  <c r="E472" i="6" s="1"/>
  <c r="R471" i="6"/>
  <c r="C471" i="6"/>
  <c r="R470" i="6"/>
  <c r="Q470" i="6"/>
  <c r="C470" i="6"/>
  <c r="D470" i="6" s="1"/>
  <c r="E470" i="6" s="1"/>
  <c r="R469" i="6"/>
  <c r="L469" i="6"/>
  <c r="C469" i="6"/>
  <c r="R468" i="6"/>
  <c r="L468" i="6"/>
  <c r="C468" i="6"/>
  <c r="R467" i="6"/>
  <c r="Q467" i="6"/>
  <c r="C467" i="6"/>
  <c r="R466" i="6"/>
  <c r="L466" i="6"/>
  <c r="C466" i="6"/>
  <c r="R465" i="6"/>
  <c r="C465" i="6"/>
  <c r="R464" i="6"/>
  <c r="Q464" i="6"/>
  <c r="C464" i="6"/>
  <c r="B464" i="6" s="1"/>
  <c r="R463" i="6"/>
  <c r="L463" i="6"/>
  <c r="C463" i="6"/>
  <c r="R462" i="6"/>
  <c r="L462" i="6"/>
  <c r="C462" i="6"/>
  <c r="D462" i="6" s="1"/>
  <c r="E462" i="6" s="1"/>
  <c r="R461" i="6"/>
  <c r="C461" i="6"/>
  <c r="R460" i="6"/>
  <c r="Q460" i="6"/>
  <c r="C460" i="6"/>
  <c r="D460" i="6" s="1"/>
  <c r="E460" i="6" s="1"/>
  <c r="R459" i="6"/>
  <c r="L459" i="6"/>
  <c r="C459" i="6"/>
  <c r="R458" i="6"/>
  <c r="L458" i="6"/>
  <c r="C458" i="6"/>
  <c r="R457" i="6"/>
  <c r="Q457" i="6"/>
  <c r="C457" i="6"/>
  <c r="R456" i="6"/>
  <c r="L456" i="6"/>
  <c r="C456" i="6"/>
  <c r="B456" i="6" s="1"/>
  <c r="R455" i="6"/>
  <c r="C455" i="6"/>
  <c r="R454" i="6"/>
  <c r="Q454" i="6"/>
  <c r="C454" i="6"/>
  <c r="D454" i="6" s="1"/>
  <c r="E454" i="6" s="1"/>
  <c r="R453" i="6"/>
  <c r="C453" i="6"/>
  <c r="R452" i="6"/>
  <c r="C452" i="6"/>
  <c r="B452" i="6" s="1"/>
  <c r="R451" i="6"/>
  <c r="Q451" i="6"/>
  <c r="C451" i="6"/>
  <c r="R450" i="6"/>
  <c r="L450" i="6"/>
  <c r="C450" i="6"/>
  <c r="D450" i="6" s="1"/>
  <c r="E450" i="6" s="1"/>
  <c r="R449" i="6"/>
  <c r="L449" i="6"/>
  <c r="C449" i="6"/>
  <c r="R448" i="6"/>
  <c r="Q448" i="6"/>
  <c r="C448" i="6"/>
  <c r="B448" i="6" s="1"/>
  <c r="R447" i="6"/>
  <c r="N447" i="6"/>
  <c r="C447" i="6"/>
  <c r="R446" i="6"/>
  <c r="Q446" i="6"/>
  <c r="C446" i="6"/>
  <c r="B446" i="6" s="1"/>
  <c r="R445" i="6"/>
  <c r="Q445" i="6"/>
  <c r="C445" i="6"/>
  <c r="R444" i="6"/>
  <c r="Q444" i="6"/>
  <c r="C444" i="6"/>
  <c r="B444" i="6" s="1"/>
  <c r="R443" i="6"/>
  <c r="Q443" i="6"/>
  <c r="C443" i="6"/>
  <c r="R442" i="6"/>
  <c r="L442" i="6"/>
  <c r="C442" i="6"/>
  <c r="D442" i="6" s="1"/>
  <c r="E442" i="6" s="1"/>
  <c r="R441" i="6"/>
  <c r="N441" i="6"/>
  <c r="C441" i="6"/>
  <c r="R440" i="6"/>
  <c r="C440" i="6"/>
  <c r="R439" i="6"/>
  <c r="K439" i="6"/>
  <c r="C439" i="6"/>
  <c r="R438" i="6"/>
  <c r="L438" i="6"/>
  <c r="C438" i="6"/>
  <c r="R437" i="6"/>
  <c r="L437" i="6"/>
  <c r="C437" i="6"/>
  <c r="R436" i="6"/>
  <c r="C436" i="6"/>
  <c r="B436" i="6" s="1"/>
  <c r="R435" i="6"/>
  <c r="L435" i="6"/>
  <c r="C435" i="6"/>
  <c r="R434" i="6"/>
  <c r="Q434" i="6"/>
  <c r="C434" i="6"/>
  <c r="B434" i="6" s="1"/>
  <c r="R433" i="6"/>
  <c r="Q433" i="6"/>
  <c r="C433" i="6"/>
  <c r="R432" i="6"/>
  <c r="Q432" i="6"/>
  <c r="C432" i="6"/>
  <c r="R431" i="6"/>
  <c r="L431" i="6"/>
  <c r="C431" i="6"/>
  <c r="R430" i="6"/>
  <c r="Q430" i="6"/>
  <c r="C430" i="6"/>
  <c r="D430" i="6" s="1"/>
  <c r="E430" i="6" s="1"/>
  <c r="R429" i="6"/>
  <c r="Q429" i="6"/>
  <c r="C429" i="6"/>
  <c r="R428" i="6"/>
  <c r="C428" i="6"/>
  <c r="R427" i="6"/>
  <c r="Q427" i="6"/>
  <c r="C427" i="6"/>
  <c r="R426" i="6"/>
  <c r="Q426" i="6"/>
  <c r="C426" i="6"/>
  <c r="B426" i="6" s="1"/>
  <c r="R425" i="6"/>
  <c r="Q425" i="6"/>
  <c r="C425" i="6"/>
  <c r="R424" i="6"/>
  <c r="Q424" i="6"/>
  <c r="C424" i="6"/>
  <c r="R423" i="6"/>
  <c r="L423" i="6"/>
  <c r="C423" i="6"/>
  <c r="R422" i="6"/>
  <c r="Q422" i="6"/>
  <c r="C422" i="6"/>
  <c r="B422" i="6" s="1"/>
  <c r="R421" i="6"/>
  <c r="C421" i="6"/>
  <c r="R420" i="6"/>
  <c r="C420" i="6"/>
  <c r="B420" i="6" s="1"/>
  <c r="R419" i="6"/>
  <c r="Q419" i="6"/>
  <c r="C419" i="6"/>
  <c r="R418" i="6"/>
  <c r="Q418" i="6"/>
  <c r="C418" i="6"/>
  <c r="R417" i="6"/>
  <c r="C417" i="6"/>
  <c r="R416" i="6"/>
  <c r="N416" i="6"/>
  <c r="C416" i="6"/>
  <c r="D416" i="6" s="1"/>
  <c r="E416" i="6" s="1"/>
  <c r="R415" i="6"/>
  <c r="N415" i="6"/>
  <c r="C415" i="6"/>
  <c r="R414" i="6"/>
  <c r="N414" i="6"/>
  <c r="C414" i="6"/>
  <c r="B414" i="6" s="1"/>
  <c r="R413" i="6"/>
  <c r="N413" i="6"/>
  <c r="C413" i="6"/>
  <c r="R412" i="6"/>
  <c r="L412" i="6"/>
  <c r="C412" i="6"/>
  <c r="D412" i="6" s="1"/>
  <c r="E412" i="6" s="1"/>
  <c r="R411" i="6"/>
  <c r="C411" i="6"/>
  <c r="R410" i="6"/>
  <c r="C410" i="6"/>
  <c r="B410" i="6" s="1"/>
  <c r="R409" i="6"/>
  <c r="L409" i="6"/>
  <c r="C409" i="6"/>
  <c r="R408" i="6"/>
  <c r="Q408" i="6"/>
  <c r="L408" i="6"/>
  <c r="C408" i="6"/>
  <c r="R407" i="6"/>
  <c r="C407" i="6"/>
  <c r="R406" i="6"/>
  <c r="Q406" i="6"/>
  <c r="C406" i="6"/>
  <c r="D406" i="6" s="1"/>
  <c r="E406" i="6" s="1"/>
  <c r="R405" i="6"/>
  <c r="L405" i="6"/>
  <c r="C405" i="6"/>
  <c r="R404" i="6"/>
  <c r="L404" i="6"/>
  <c r="C404" i="6"/>
  <c r="D404" i="6" s="1"/>
  <c r="E404" i="6" s="1"/>
  <c r="R403" i="6"/>
  <c r="C403" i="6"/>
  <c r="R402" i="6"/>
  <c r="C402" i="6"/>
  <c r="R401" i="6"/>
  <c r="L401" i="6"/>
  <c r="C401" i="6"/>
  <c r="R400" i="6"/>
  <c r="Q400" i="6"/>
  <c r="C400" i="6"/>
  <c r="B400" i="6" s="1"/>
  <c r="R399" i="6"/>
  <c r="L399" i="6"/>
  <c r="C399" i="6"/>
  <c r="R398" i="6"/>
  <c r="L398" i="6"/>
  <c r="C398" i="6"/>
  <c r="D398" i="6" s="1"/>
  <c r="E398" i="6" s="1"/>
  <c r="R397" i="6"/>
  <c r="N397" i="6"/>
  <c r="C397" i="6"/>
  <c r="R396" i="6"/>
  <c r="C396" i="6"/>
  <c r="R395" i="6"/>
  <c r="L395" i="6"/>
  <c r="C395" i="6"/>
  <c r="R394" i="6"/>
  <c r="L394" i="6"/>
  <c r="C394" i="6"/>
  <c r="D394" i="6" s="1"/>
  <c r="E394" i="6" s="1"/>
  <c r="R393" i="6"/>
  <c r="N393" i="6"/>
  <c r="C393" i="6"/>
  <c r="R392" i="6"/>
  <c r="L392" i="6"/>
  <c r="C392" i="6"/>
  <c r="R391" i="6"/>
  <c r="N391" i="6"/>
  <c r="C391" i="6"/>
  <c r="R390" i="6"/>
  <c r="N390" i="6"/>
  <c r="C390" i="6"/>
  <c r="D390" i="6" s="1"/>
  <c r="E390" i="6" s="1"/>
  <c r="R389" i="6"/>
  <c r="C389" i="6"/>
  <c r="R388" i="6"/>
  <c r="Q388" i="6"/>
  <c r="C388" i="6"/>
  <c r="B388" i="6" s="1"/>
  <c r="R387" i="6"/>
  <c r="Q387" i="6"/>
  <c r="C387" i="6"/>
  <c r="R386" i="6"/>
  <c r="C386" i="6"/>
  <c r="R385" i="6"/>
  <c r="N385" i="6"/>
  <c r="C385" i="6"/>
  <c r="R384" i="6"/>
  <c r="Q384" i="6"/>
  <c r="C384" i="6"/>
  <c r="D384" i="6" s="1"/>
  <c r="E384" i="6" s="1"/>
  <c r="R383" i="6"/>
  <c r="Q383" i="6"/>
  <c r="C383" i="6"/>
  <c r="R382" i="6"/>
  <c r="C382" i="6"/>
  <c r="D382" i="6" s="1"/>
  <c r="E382" i="6" s="1"/>
  <c r="R381" i="6"/>
  <c r="N381" i="6"/>
  <c r="C381" i="6"/>
  <c r="R380" i="6"/>
  <c r="C380" i="6"/>
  <c r="R379" i="6"/>
  <c r="C379" i="6"/>
  <c r="R378" i="6"/>
  <c r="Q378" i="6"/>
  <c r="C378" i="6"/>
  <c r="D378" i="6" s="1"/>
  <c r="E378" i="6" s="1"/>
  <c r="R377" i="6"/>
  <c r="N377" i="6"/>
  <c r="C377" i="6"/>
  <c r="R376" i="6"/>
  <c r="L376" i="6"/>
  <c r="C376" i="6"/>
  <c r="B376" i="6" s="1"/>
  <c r="R375" i="6"/>
  <c r="L375" i="6"/>
  <c r="C375" i="6"/>
  <c r="R374" i="6"/>
  <c r="L374" i="6"/>
  <c r="C374" i="6"/>
  <c r="B374" i="6" s="1"/>
  <c r="R373" i="6"/>
  <c r="L373" i="6"/>
  <c r="C373" i="6"/>
  <c r="R372" i="6"/>
  <c r="Q372" i="6"/>
  <c r="C372" i="6"/>
  <c r="D372" i="6" s="1"/>
  <c r="E372" i="6" s="1"/>
  <c r="R371" i="6"/>
  <c r="L371" i="6"/>
  <c r="C371" i="6"/>
  <c r="R370" i="6"/>
  <c r="L370" i="6"/>
  <c r="C370" i="6"/>
  <c r="B370" i="6" s="1"/>
  <c r="R369" i="6"/>
  <c r="L369" i="6"/>
  <c r="C369" i="6"/>
  <c r="R368" i="6"/>
  <c r="Q368" i="6"/>
  <c r="C368" i="6"/>
  <c r="R367" i="6"/>
  <c r="L367" i="6"/>
  <c r="C367" i="6"/>
  <c r="R366" i="6"/>
  <c r="L366" i="6"/>
  <c r="C366" i="6"/>
  <c r="D366" i="6" s="1"/>
  <c r="E366" i="6" s="1"/>
  <c r="R365" i="6"/>
  <c r="L365" i="6"/>
  <c r="C365" i="6"/>
  <c r="R364" i="6"/>
  <c r="Q364" i="6"/>
  <c r="C364" i="6"/>
  <c r="R363" i="6"/>
  <c r="L363" i="6"/>
  <c r="C363" i="6"/>
  <c r="R362" i="6"/>
  <c r="Q362" i="6"/>
  <c r="C362" i="6"/>
  <c r="B362" i="6" s="1"/>
  <c r="R361" i="6"/>
  <c r="Q361" i="6"/>
  <c r="C361" i="6"/>
  <c r="R360" i="6"/>
  <c r="L360" i="6"/>
  <c r="C360" i="6"/>
  <c r="D360" i="6" s="1"/>
  <c r="E360" i="6" s="1"/>
  <c r="R359" i="6"/>
  <c r="N359" i="6"/>
  <c r="C359" i="6"/>
  <c r="R358" i="6"/>
  <c r="C358" i="6"/>
  <c r="R357" i="6"/>
  <c r="C357" i="6"/>
  <c r="R356" i="6"/>
  <c r="C356" i="6"/>
  <c r="D356" i="6" s="1"/>
  <c r="E356" i="6" s="1"/>
  <c r="R355" i="6"/>
  <c r="L355" i="6"/>
  <c r="C355" i="6"/>
  <c r="R354" i="6"/>
  <c r="Q354" i="6"/>
  <c r="C354" i="6"/>
  <c r="R353" i="6"/>
  <c r="Q353" i="6"/>
  <c r="C353" i="6"/>
  <c r="R352" i="6"/>
  <c r="L352" i="6"/>
  <c r="C352" i="6"/>
  <c r="D352" i="6" s="1"/>
  <c r="E352" i="6" s="1"/>
  <c r="R351" i="6"/>
  <c r="C351" i="6"/>
  <c r="R350" i="6"/>
  <c r="L350" i="6"/>
  <c r="C350" i="6"/>
  <c r="R349" i="6"/>
  <c r="Q349" i="6"/>
  <c r="C349" i="6"/>
  <c r="R348" i="6"/>
  <c r="L348" i="6"/>
  <c r="C348" i="6"/>
  <c r="D348" i="6" s="1"/>
  <c r="E348" i="6" s="1"/>
  <c r="R347" i="6"/>
  <c r="L347" i="6"/>
  <c r="C347" i="6"/>
  <c r="R346" i="6"/>
  <c r="L346" i="6"/>
  <c r="C346" i="6"/>
  <c r="R345" i="6"/>
  <c r="C345" i="6"/>
  <c r="R344" i="6"/>
  <c r="Q344" i="6"/>
  <c r="C344" i="6"/>
  <c r="D344" i="6" s="1"/>
  <c r="E344" i="6" s="1"/>
  <c r="R343" i="6"/>
  <c r="N343" i="6"/>
  <c r="C343" i="6"/>
  <c r="B343" i="6" s="1"/>
  <c r="R342" i="6"/>
  <c r="N342" i="6"/>
  <c r="C342" i="6"/>
  <c r="R341" i="6"/>
  <c r="C341" i="6"/>
  <c r="R340" i="6"/>
  <c r="Q340" i="6"/>
  <c r="C340" i="6"/>
  <c r="D340" i="6" s="1"/>
  <c r="E340" i="6" s="1"/>
  <c r="R339" i="6"/>
  <c r="C339" i="6"/>
  <c r="D339" i="6" s="1"/>
  <c r="E339" i="6" s="1"/>
  <c r="R338" i="6"/>
  <c r="Q338" i="6"/>
  <c r="C338" i="6"/>
  <c r="R337" i="6"/>
  <c r="L337" i="6"/>
  <c r="C337" i="6"/>
  <c r="R336" i="6"/>
  <c r="C336" i="6"/>
  <c r="D336" i="6" s="1"/>
  <c r="E336" i="6" s="1"/>
  <c r="R335" i="6"/>
  <c r="M335" i="6"/>
  <c r="L335" i="6"/>
  <c r="C335" i="6"/>
  <c r="R334" i="6"/>
  <c r="N334" i="6"/>
  <c r="C334" i="6"/>
  <c r="R333" i="6"/>
  <c r="C333" i="6"/>
  <c r="D333" i="6" s="1"/>
  <c r="E333" i="6" s="1"/>
  <c r="R332" i="6"/>
  <c r="C332" i="6"/>
  <c r="D332" i="6" s="1"/>
  <c r="E332" i="6" s="1"/>
  <c r="R331" i="6"/>
  <c r="C331" i="6"/>
  <c r="R330" i="6"/>
  <c r="Q330" i="6"/>
  <c r="C330" i="6"/>
  <c r="R329" i="6"/>
  <c r="C329" i="6"/>
  <c r="R328" i="6"/>
  <c r="N328" i="6"/>
  <c r="C328" i="6"/>
  <c r="D328" i="6" s="1"/>
  <c r="E328" i="6" s="1"/>
  <c r="R327" i="6"/>
  <c r="N327" i="6"/>
  <c r="C327" i="6"/>
  <c r="R326" i="6"/>
  <c r="Q326" i="6"/>
  <c r="C326" i="6"/>
  <c r="R325" i="6"/>
  <c r="N325" i="6"/>
  <c r="C325" i="6"/>
  <c r="D325" i="6" s="1"/>
  <c r="E325" i="6" s="1"/>
  <c r="R324" i="6"/>
  <c r="N324" i="6"/>
  <c r="C324" i="6"/>
  <c r="D324" i="6" s="1"/>
  <c r="E324" i="6" s="1"/>
  <c r="R323" i="6"/>
  <c r="Q323" i="6"/>
  <c r="C323" i="6"/>
  <c r="R322" i="6"/>
  <c r="Q322" i="6"/>
  <c r="C322" i="6"/>
  <c r="R321" i="6"/>
  <c r="C321" i="6"/>
  <c r="R320" i="6"/>
  <c r="Q320" i="6"/>
  <c r="C320" i="6"/>
  <c r="D320" i="6" s="1"/>
  <c r="E320" i="6" s="1"/>
  <c r="R319" i="6"/>
  <c r="N319" i="6"/>
  <c r="C319" i="6"/>
  <c r="R318" i="6"/>
  <c r="Q318" i="6"/>
  <c r="C318" i="6"/>
  <c r="R317" i="6"/>
  <c r="L317" i="6"/>
  <c r="C317" i="6"/>
  <c r="R316" i="6"/>
  <c r="N316" i="6"/>
  <c r="C316" i="6"/>
  <c r="D316" i="6" s="1"/>
  <c r="E316" i="6" s="1"/>
  <c r="R315" i="6"/>
  <c r="L315" i="6"/>
  <c r="C315" i="6"/>
  <c r="B315" i="6" s="1"/>
  <c r="R314" i="6"/>
  <c r="Q314" i="6"/>
  <c r="C314" i="6"/>
  <c r="R313" i="6"/>
  <c r="Q313" i="6"/>
  <c r="C313" i="6"/>
  <c r="R312" i="6"/>
  <c r="L312" i="6"/>
  <c r="C312" i="6"/>
  <c r="D312" i="6" s="1"/>
  <c r="E312" i="6" s="1"/>
  <c r="R311" i="6"/>
  <c r="Q311" i="6"/>
  <c r="C311" i="6"/>
  <c r="B311" i="6" s="1"/>
  <c r="R310" i="6"/>
  <c r="C310" i="6"/>
  <c r="R309" i="6"/>
  <c r="N309" i="6"/>
  <c r="C309" i="6"/>
  <c r="R308" i="6"/>
  <c r="Q308" i="6"/>
  <c r="C308" i="6"/>
  <c r="D308" i="6" s="1"/>
  <c r="E308" i="6" s="1"/>
  <c r="R307" i="6"/>
  <c r="Q307" i="6"/>
  <c r="C307" i="6"/>
  <c r="D307" i="6" s="1"/>
  <c r="E307" i="6" s="1"/>
  <c r="R306" i="6"/>
  <c r="N306" i="6"/>
  <c r="C306" i="6"/>
  <c r="R305" i="6"/>
  <c r="Q305" i="6"/>
  <c r="C305" i="6"/>
  <c r="R304" i="6"/>
  <c r="Q304" i="6"/>
  <c r="C304" i="6"/>
  <c r="D304" i="6" s="1"/>
  <c r="E304" i="6" s="1"/>
  <c r="R303" i="6"/>
  <c r="Q303" i="6"/>
  <c r="C303" i="6"/>
  <c r="R302" i="6"/>
  <c r="Q302" i="6"/>
  <c r="C302" i="6"/>
  <c r="R301" i="6"/>
  <c r="N301" i="6"/>
  <c r="C301" i="6"/>
  <c r="D301" i="6" s="1"/>
  <c r="E301" i="6" s="1"/>
  <c r="R300" i="6"/>
  <c r="N300" i="6"/>
  <c r="C300" i="6"/>
  <c r="D300" i="6" s="1"/>
  <c r="E300" i="6" s="1"/>
  <c r="R299" i="6"/>
  <c r="Q299" i="6"/>
  <c r="C299" i="6"/>
  <c r="R298" i="6"/>
  <c r="L298" i="6"/>
  <c r="C298" i="6"/>
  <c r="R297" i="6"/>
  <c r="Q297" i="6"/>
  <c r="C297" i="6"/>
  <c r="R296" i="6"/>
  <c r="N296" i="6"/>
  <c r="C296" i="6"/>
  <c r="D296" i="6" s="1"/>
  <c r="E296" i="6" s="1"/>
  <c r="R295" i="6"/>
  <c r="Q295" i="6"/>
  <c r="C295" i="6"/>
  <c r="R294" i="6"/>
  <c r="Q294" i="6"/>
  <c r="C294" i="6"/>
  <c r="R293" i="6"/>
  <c r="L293" i="6"/>
  <c r="C293" i="6"/>
  <c r="D293" i="6" s="1"/>
  <c r="E293" i="6" s="1"/>
  <c r="R292" i="6"/>
  <c r="N292" i="6"/>
  <c r="C292" i="6"/>
  <c r="D292" i="6" s="1"/>
  <c r="E292" i="6" s="1"/>
  <c r="R291" i="6"/>
  <c r="N291" i="6"/>
  <c r="C291" i="6"/>
  <c r="R290" i="6"/>
  <c r="L290" i="6"/>
  <c r="C290" i="6"/>
  <c r="R289" i="6"/>
  <c r="L289" i="6"/>
  <c r="K289" i="6"/>
  <c r="C289" i="6"/>
  <c r="R288" i="6"/>
  <c r="Q288" i="6"/>
  <c r="C288" i="6"/>
  <c r="D288" i="6" s="1"/>
  <c r="E288" i="6" s="1"/>
  <c r="R287" i="6"/>
  <c r="Q287" i="6"/>
  <c r="C287" i="6"/>
  <c r="R286" i="6"/>
  <c r="P286" i="6"/>
  <c r="C286" i="6"/>
  <c r="R285" i="6"/>
  <c r="N285" i="6"/>
  <c r="C285" i="6"/>
  <c r="R284" i="6"/>
  <c r="N284" i="6"/>
  <c r="C284" i="6"/>
  <c r="D284" i="6" s="1"/>
  <c r="E284" i="6" s="1"/>
  <c r="R283" i="6"/>
  <c r="Q283" i="6"/>
  <c r="C283" i="6"/>
  <c r="B283" i="6" s="1"/>
  <c r="R282" i="6"/>
  <c r="N282" i="6"/>
  <c r="C282" i="6"/>
  <c r="R281" i="6"/>
  <c r="L281" i="6"/>
  <c r="C281" i="6"/>
  <c r="R280" i="6"/>
  <c r="N280" i="6"/>
  <c r="C280" i="6"/>
  <c r="D280" i="6" s="1"/>
  <c r="E280" i="6" s="1"/>
  <c r="R279" i="6"/>
  <c r="L279" i="6"/>
  <c r="C279" i="6"/>
  <c r="B279" i="6" s="1"/>
  <c r="R278" i="6"/>
  <c r="Q278" i="6"/>
  <c r="C278" i="6"/>
  <c r="R277" i="6"/>
  <c r="N277" i="6"/>
  <c r="C277" i="6"/>
  <c r="R276" i="6"/>
  <c r="Q276" i="6"/>
  <c r="C276" i="6"/>
  <c r="D276" i="6" s="1"/>
  <c r="E276" i="6" s="1"/>
  <c r="R275" i="6"/>
  <c r="Q275" i="6"/>
  <c r="C275" i="6"/>
  <c r="D275" i="6" s="1"/>
  <c r="E275" i="6" s="1"/>
  <c r="R274" i="6"/>
  <c r="Q274" i="6"/>
  <c r="C274" i="6"/>
  <c r="R273" i="6"/>
  <c r="N273" i="6"/>
  <c r="K273" i="6"/>
  <c r="C273" i="6"/>
  <c r="R272" i="6"/>
  <c r="Q272" i="6"/>
  <c r="C272" i="6"/>
  <c r="R271" i="6"/>
  <c r="Q271" i="6"/>
  <c r="C271" i="6"/>
  <c r="R270" i="6"/>
  <c r="N270" i="6"/>
  <c r="C270" i="6"/>
  <c r="R269" i="6"/>
  <c r="Q269" i="6"/>
  <c r="C269" i="6"/>
  <c r="R268" i="6"/>
  <c r="Q268" i="6"/>
  <c r="C268" i="6"/>
  <c r="R267" i="6"/>
  <c r="Q267" i="6"/>
  <c r="C267" i="6"/>
  <c r="B267" i="6" s="1"/>
  <c r="R266" i="6"/>
  <c r="L266" i="6"/>
  <c r="C266" i="6"/>
  <c r="R265" i="6"/>
  <c r="L265" i="6"/>
  <c r="K265" i="6"/>
  <c r="C265" i="6"/>
  <c r="R264" i="6"/>
  <c r="Q264" i="6"/>
  <c r="C264" i="6"/>
  <c r="R263" i="6"/>
  <c r="N263" i="6"/>
  <c r="C263" i="6"/>
  <c r="R262" i="6"/>
  <c r="C262" i="6"/>
  <c r="R261" i="6"/>
  <c r="Q261" i="6"/>
  <c r="C261" i="6"/>
  <c r="D261" i="6" s="1"/>
  <c r="E261" i="6" s="1"/>
  <c r="R260" i="6"/>
  <c r="L260" i="6"/>
  <c r="C260" i="6"/>
  <c r="R259" i="6"/>
  <c r="C259" i="6"/>
  <c r="R258" i="6"/>
  <c r="Q258" i="6"/>
  <c r="C258" i="6"/>
  <c r="R257" i="6"/>
  <c r="N257" i="6"/>
  <c r="C257" i="6"/>
  <c r="R256" i="6"/>
  <c r="L256" i="6"/>
  <c r="C256" i="6"/>
  <c r="R255" i="6"/>
  <c r="L255" i="6"/>
  <c r="C255" i="6"/>
  <c r="R254" i="6"/>
  <c r="N254" i="6"/>
  <c r="C254" i="6"/>
  <c r="R253" i="6"/>
  <c r="Q253" i="6"/>
  <c r="C253" i="6"/>
  <c r="B253" i="6" s="1"/>
  <c r="R252" i="6"/>
  <c r="Q252" i="6"/>
  <c r="C252" i="6"/>
  <c r="R251" i="6"/>
  <c r="Q251" i="6"/>
  <c r="C251" i="6"/>
  <c r="R250" i="6"/>
  <c r="Q250" i="6"/>
  <c r="C250" i="6"/>
  <c r="R249" i="6"/>
  <c r="C249" i="6"/>
  <c r="R248" i="6"/>
  <c r="Q248" i="6"/>
  <c r="C248" i="6"/>
  <c r="R247" i="6"/>
  <c r="Q247" i="6"/>
  <c r="C247" i="6"/>
  <c r="R246" i="6"/>
  <c r="L246" i="6"/>
  <c r="C246" i="6"/>
  <c r="R245" i="6"/>
  <c r="Q245" i="6"/>
  <c r="C245" i="6"/>
  <c r="R244" i="6"/>
  <c r="Q244" i="6"/>
  <c r="C244" i="6"/>
  <c r="R243" i="6"/>
  <c r="N243" i="6"/>
  <c r="C243" i="6"/>
  <c r="R242" i="6"/>
  <c r="L242" i="6"/>
  <c r="C242" i="6"/>
  <c r="R241" i="6"/>
  <c r="C241" i="6"/>
  <c r="R240" i="6"/>
  <c r="Q240" i="6"/>
  <c r="C240" i="6"/>
  <c r="R239" i="6"/>
  <c r="Q239" i="6"/>
  <c r="C239" i="6"/>
  <c r="R238" i="6"/>
  <c r="L238" i="6"/>
  <c r="C238" i="6"/>
  <c r="R237" i="6"/>
  <c r="Q237" i="6"/>
  <c r="C237" i="6"/>
  <c r="R236" i="6"/>
  <c r="Q236" i="6"/>
  <c r="C236" i="6"/>
  <c r="R235" i="6"/>
  <c r="N235" i="6"/>
  <c r="C235" i="6"/>
  <c r="R234" i="6"/>
  <c r="L234" i="6"/>
  <c r="C234" i="6"/>
  <c r="R233" i="6"/>
  <c r="Q233" i="6"/>
  <c r="C233" i="6"/>
  <c r="R232" i="6"/>
  <c r="C232" i="6"/>
  <c r="R231" i="6"/>
  <c r="O231" i="6"/>
  <c r="N231" i="6"/>
  <c r="C231" i="6"/>
  <c r="B231" i="6" s="1"/>
  <c r="R230" i="6"/>
  <c r="L230" i="6"/>
  <c r="C230" i="6"/>
  <c r="R229" i="6"/>
  <c r="N229" i="6"/>
  <c r="C229" i="6"/>
  <c r="R228" i="6"/>
  <c r="L228" i="6"/>
  <c r="C228" i="6"/>
  <c r="R227" i="6"/>
  <c r="N227" i="6"/>
  <c r="C227" i="6"/>
  <c r="R226" i="6"/>
  <c r="N226" i="6"/>
  <c r="C226" i="6"/>
  <c r="R225" i="6"/>
  <c r="Q225" i="6"/>
  <c r="C225" i="6"/>
  <c r="D225" i="6" s="1"/>
  <c r="E225" i="6" s="1"/>
  <c r="R224" i="6"/>
  <c r="Q224" i="6"/>
  <c r="C224" i="6"/>
  <c r="R223" i="6"/>
  <c r="Q223" i="6"/>
  <c r="C223" i="6"/>
  <c r="R222" i="6"/>
  <c r="C222" i="6"/>
  <c r="R221" i="6"/>
  <c r="L221" i="6"/>
  <c r="C221" i="6"/>
  <c r="R220" i="6"/>
  <c r="Q220" i="6"/>
  <c r="C220" i="6"/>
  <c r="R219" i="6"/>
  <c r="L219" i="6"/>
  <c r="C219" i="6"/>
  <c r="R218" i="6"/>
  <c r="N218" i="6"/>
  <c r="C218" i="6"/>
  <c r="R217" i="6"/>
  <c r="Q217" i="6"/>
  <c r="C217" i="6"/>
  <c r="B217" i="6" s="1"/>
  <c r="R216" i="6"/>
  <c r="C216" i="6"/>
  <c r="R215" i="6"/>
  <c r="C215" i="6"/>
  <c r="R214" i="6"/>
  <c r="C214" i="6"/>
  <c r="R213" i="6"/>
  <c r="C213" i="6"/>
  <c r="R212" i="6"/>
  <c r="L212" i="6"/>
  <c r="C212" i="6"/>
  <c r="R211" i="6"/>
  <c r="Q211" i="6"/>
  <c r="C211" i="6"/>
  <c r="D211" i="6" s="1"/>
  <c r="E211" i="6" s="1"/>
  <c r="R210" i="6"/>
  <c r="C210" i="6"/>
  <c r="R209" i="6"/>
  <c r="Q209" i="6"/>
  <c r="C209" i="6"/>
  <c r="R208" i="6"/>
  <c r="C208" i="6"/>
  <c r="R207" i="6"/>
  <c r="L207" i="6"/>
  <c r="C207" i="6"/>
  <c r="R206" i="6"/>
  <c r="P206" i="6"/>
  <c r="O206" i="6"/>
  <c r="N206" i="6"/>
  <c r="L206" i="6"/>
  <c r="K206" i="6"/>
  <c r="C206" i="6"/>
  <c r="R205" i="6"/>
  <c r="Q205" i="6"/>
  <c r="C205" i="6"/>
  <c r="R204" i="6"/>
  <c r="N204" i="6"/>
  <c r="C204" i="6"/>
  <c r="R203" i="6"/>
  <c r="Q203" i="6"/>
  <c r="C203" i="6"/>
  <c r="B203" i="6" s="1"/>
  <c r="R202" i="6"/>
  <c r="L202" i="6"/>
  <c r="C202" i="6"/>
  <c r="R201" i="6"/>
  <c r="Q201" i="6"/>
  <c r="C201" i="6"/>
  <c r="R200" i="6"/>
  <c r="Q200" i="6"/>
  <c r="C200" i="6"/>
  <c r="R199" i="6"/>
  <c r="Q199" i="6"/>
  <c r="C199" i="6"/>
  <c r="R198" i="6"/>
  <c r="N198" i="6"/>
  <c r="L198" i="6"/>
  <c r="K198" i="6"/>
  <c r="C198" i="6"/>
  <c r="R197" i="6"/>
  <c r="O197" i="6"/>
  <c r="N197" i="6"/>
  <c r="C197" i="6"/>
  <c r="D197" i="6" s="1"/>
  <c r="E197" i="6" s="1"/>
  <c r="R196" i="6"/>
  <c r="N196" i="6"/>
  <c r="L196" i="6"/>
  <c r="K196" i="6"/>
  <c r="C196" i="6"/>
  <c r="R195" i="6"/>
  <c r="Q195" i="6"/>
  <c r="P195" i="6"/>
  <c r="O195" i="6"/>
  <c r="N195" i="6"/>
  <c r="L195" i="6"/>
  <c r="K195" i="6"/>
  <c r="C195" i="6"/>
  <c r="R194" i="6"/>
  <c r="L194" i="6"/>
  <c r="C194" i="6"/>
  <c r="R193" i="6"/>
  <c r="P193" i="6"/>
  <c r="C193" i="6"/>
  <c r="R192" i="6"/>
  <c r="Q192" i="6"/>
  <c r="C192" i="6"/>
  <c r="R191" i="6"/>
  <c r="N191" i="6"/>
  <c r="L191" i="6"/>
  <c r="K191" i="6"/>
  <c r="C191" i="6"/>
  <c r="R190" i="6"/>
  <c r="Q190" i="6"/>
  <c r="C190" i="6"/>
  <c r="R189" i="6"/>
  <c r="Q189" i="6"/>
  <c r="P189" i="6"/>
  <c r="C189" i="6"/>
  <c r="B189" i="6" s="1"/>
  <c r="R188" i="6"/>
  <c r="P188" i="6"/>
  <c r="O188" i="6"/>
  <c r="N188" i="6"/>
  <c r="L188" i="6"/>
  <c r="K188" i="6"/>
  <c r="C188" i="6"/>
  <c r="R187" i="6"/>
  <c r="Q187" i="6"/>
  <c r="C187" i="6"/>
  <c r="R186" i="6"/>
  <c r="Q186" i="6"/>
  <c r="C186" i="6"/>
  <c r="R185" i="6"/>
  <c r="Q185" i="6"/>
  <c r="C185" i="6"/>
  <c r="R184" i="6"/>
  <c r="N184" i="6"/>
  <c r="C184" i="6"/>
  <c r="R183" i="6"/>
  <c r="P183" i="6"/>
  <c r="C183" i="6"/>
  <c r="R182" i="6"/>
  <c r="C182" i="6"/>
  <c r="R181" i="6"/>
  <c r="Q181" i="6"/>
  <c r="C181" i="6"/>
  <c r="R180" i="6"/>
  <c r="N180" i="6"/>
  <c r="C180" i="6"/>
  <c r="R179" i="6"/>
  <c r="C179" i="6"/>
  <c r="R178" i="6"/>
  <c r="C178" i="6"/>
  <c r="R177" i="6"/>
  <c r="C177" i="6"/>
  <c r="R176" i="6"/>
  <c r="Q176" i="6"/>
  <c r="C176" i="6"/>
  <c r="R175" i="6"/>
  <c r="L175" i="6"/>
  <c r="C175" i="6"/>
  <c r="D175" i="6" s="1"/>
  <c r="E175" i="6" s="1"/>
  <c r="R174" i="6"/>
  <c r="Q174" i="6"/>
  <c r="C174" i="6"/>
  <c r="R173" i="6"/>
  <c r="L173" i="6"/>
  <c r="C173" i="6"/>
  <c r="R172" i="6"/>
  <c r="Q172" i="6"/>
  <c r="C172" i="6"/>
  <c r="R171" i="6"/>
  <c r="L171" i="6"/>
  <c r="C171" i="6"/>
  <c r="R170" i="6"/>
  <c r="L170" i="6"/>
  <c r="C170" i="6"/>
  <c r="R169" i="6"/>
  <c r="C169" i="6"/>
  <c r="R168" i="6"/>
  <c r="Q168" i="6"/>
  <c r="C168" i="6"/>
  <c r="R167" i="6"/>
  <c r="N167" i="6"/>
  <c r="C167" i="6"/>
  <c r="B167" i="6" s="1"/>
  <c r="R166" i="6"/>
  <c r="C166" i="6"/>
  <c r="R165" i="6"/>
  <c r="Q165" i="6"/>
  <c r="C165" i="6"/>
  <c r="R164" i="6"/>
  <c r="Q164" i="6"/>
  <c r="C164" i="6"/>
  <c r="R163" i="6"/>
  <c r="Q163" i="6"/>
  <c r="C163" i="6"/>
  <c r="R162" i="6"/>
  <c r="C162" i="6"/>
  <c r="R161" i="6"/>
  <c r="C161" i="6"/>
  <c r="D161" i="6" s="1"/>
  <c r="E161" i="6" s="1"/>
  <c r="R160" i="6"/>
  <c r="L160" i="6"/>
  <c r="C160" i="6"/>
  <c r="R159" i="6"/>
  <c r="C159" i="6"/>
  <c r="R158" i="6"/>
  <c r="Q158" i="6"/>
  <c r="C158" i="6"/>
  <c r="R157" i="6"/>
  <c r="Q157" i="6"/>
  <c r="C157" i="6"/>
  <c r="R156" i="6"/>
  <c r="Q156" i="6"/>
  <c r="C156" i="6"/>
  <c r="R155" i="6"/>
  <c r="Q155" i="6"/>
  <c r="C155" i="6"/>
  <c r="R154" i="6"/>
  <c r="N154" i="6"/>
  <c r="C154" i="6"/>
  <c r="R153" i="6"/>
  <c r="Q153" i="6"/>
  <c r="C153" i="6"/>
  <c r="B153" i="6" s="1"/>
  <c r="R152" i="6"/>
  <c r="Q152" i="6"/>
  <c r="C152" i="6"/>
  <c r="R151" i="6"/>
  <c r="C151" i="6"/>
  <c r="R150" i="6"/>
  <c r="Q150" i="6"/>
  <c r="C150" i="6"/>
  <c r="R149" i="6"/>
  <c r="N149" i="6"/>
  <c r="C149" i="6"/>
  <c r="R148" i="6"/>
  <c r="N148" i="6"/>
  <c r="C148" i="6"/>
  <c r="B148" i="6" s="1"/>
  <c r="R147" i="6"/>
  <c r="N147" i="6"/>
  <c r="C147" i="6"/>
  <c r="R146" i="6"/>
  <c r="N146" i="6"/>
  <c r="C146" i="6"/>
  <c r="B146" i="6" s="1"/>
  <c r="R145" i="6"/>
  <c r="Q145" i="6"/>
  <c r="C145" i="6"/>
  <c r="B145" i="6" s="1"/>
  <c r="R144" i="6"/>
  <c r="Q144" i="6"/>
  <c r="C144" i="6"/>
  <c r="R143" i="6"/>
  <c r="Q143" i="6"/>
  <c r="C143" i="6"/>
  <c r="D143" i="6" s="1"/>
  <c r="E143" i="6" s="1"/>
  <c r="R142" i="6"/>
  <c r="Q142" i="6"/>
  <c r="C142" i="6"/>
  <c r="B142" i="6" s="1"/>
  <c r="R141" i="6"/>
  <c r="L141" i="6"/>
  <c r="C141" i="6"/>
  <c r="R140" i="6"/>
  <c r="N140" i="6"/>
  <c r="C140" i="6"/>
  <c r="D140" i="6" s="1"/>
  <c r="E140" i="6" s="1"/>
  <c r="R139" i="6"/>
  <c r="C139" i="6"/>
  <c r="D139" i="6" s="1"/>
  <c r="E139" i="6" s="1"/>
  <c r="R138" i="6"/>
  <c r="N138" i="6"/>
  <c r="C138" i="6"/>
  <c r="B138" i="6" s="1"/>
  <c r="R137" i="6"/>
  <c r="C137" i="6"/>
  <c r="R136" i="6"/>
  <c r="L136" i="6"/>
  <c r="C136" i="6"/>
  <c r="D136" i="6" s="1"/>
  <c r="E136" i="6" s="1"/>
  <c r="R135" i="6"/>
  <c r="Q135" i="6"/>
  <c r="C135" i="6"/>
  <c r="D135" i="6" s="1"/>
  <c r="E135" i="6" s="1"/>
  <c r="R134" i="6"/>
  <c r="Q134" i="6"/>
  <c r="C134" i="6"/>
  <c r="B134" i="6" s="1"/>
  <c r="R133" i="6"/>
  <c r="C133" i="6"/>
  <c r="R132" i="6"/>
  <c r="Q132" i="6"/>
  <c r="C132" i="6"/>
  <c r="D132" i="6" s="1"/>
  <c r="E132" i="6" s="1"/>
  <c r="R131" i="6"/>
  <c r="Q131" i="6"/>
  <c r="C131" i="6"/>
  <c r="D131" i="6" s="1"/>
  <c r="E131" i="6" s="1"/>
  <c r="R130" i="6"/>
  <c r="L130" i="6"/>
  <c r="C130" i="6"/>
  <c r="B130" i="6" s="1"/>
  <c r="R129" i="6"/>
  <c r="C129" i="6"/>
  <c r="R128" i="6"/>
  <c r="Q128" i="6"/>
  <c r="C128" i="6"/>
  <c r="D128" i="6" s="1"/>
  <c r="E128" i="6" s="1"/>
  <c r="R127" i="6"/>
  <c r="N127" i="6"/>
  <c r="C127" i="6"/>
  <c r="D127" i="6" s="1"/>
  <c r="E127" i="6" s="1"/>
  <c r="R126" i="6"/>
  <c r="Q126" i="6"/>
  <c r="C126" i="6"/>
  <c r="B126" i="6" s="1"/>
  <c r="R125" i="6"/>
  <c r="Q125" i="6"/>
  <c r="C125" i="6"/>
  <c r="R124" i="6"/>
  <c r="Q124" i="6"/>
  <c r="C124" i="6"/>
  <c r="D124" i="6" s="1"/>
  <c r="E124" i="6" s="1"/>
  <c r="R123" i="6"/>
  <c r="Q123" i="6"/>
  <c r="C123" i="6"/>
  <c r="D123" i="6" s="1"/>
  <c r="E123" i="6" s="1"/>
  <c r="R122" i="6"/>
  <c r="N122" i="6"/>
  <c r="C122" i="6"/>
  <c r="B122" i="6" s="1"/>
  <c r="R121" i="6"/>
  <c r="N121" i="6"/>
  <c r="C121" i="6"/>
  <c r="R120" i="6"/>
  <c r="Q120" i="6"/>
  <c r="C120" i="6"/>
  <c r="D120" i="6" s="1"/>
  <c r="E120" i="6" s="1"/>
  <c r="R119" i="6"/>
  <c r="N119" i="6"/>
  <c r="C119" i="6"/>
  <c r="D119" i="6" s="1"/>
  <c r="E119" i="6" s="1"/>
  <c r="R118" i="6"/>
  <c r="N118" i="6"/>
  <c r="C118" i="6"/>
  <c r="B118" i="6" s="1"/>
  <c r="R117" i="6"/>
  <c r="L117" i="6"/>
  <c r="C117" i="6"/>
  <c r="R116" i="6"/>
  <c r="Q116" i="6"/>
  <c r="C116" i="6"/>
  <c r="D116" i="6" s="1"/>
  <c r="E116" i="6" s="1"/>
  <c r="R115" i="6"/>
  <c r="N115" i="6"/>
  <c r="C115" i="6"/>
  <c r="D115" i="6" s="1"/>
  <c r="E115" i="6" s="1"/>
  <c r="R114" i="6"/>
  <c r="Q114" i="6"/>
  <c r="C114" i="6"/>
  <c r="B114" i="6" s="1"/>
  <c r="R113" i="6"/>
  <c r="C113" i="6"/>
  <c r="R112" i="6"/>
  <c r="C112" i="6"/>
  <c r="D112" i="6" s="1"/>
  <c r="E112" i="6" s="1"/>
  <c r="R111" i="6"/>
  <c r="L111" i="6"/>
  <c r="C111" i="6"/>
  <c r="D111" i="6" s="1"/>
  <c r="E111" i="6" s="1"/>
  <c r="R110" i="6"/>
  <c r="L110" i="6"/>
  <c r="C110" i="6"/>
  <c r="B110" i="6" s="1"/>
  <c r="R109" i="6"/>
  <c r="Q109" i="6"/>
  <c r="C109" i="6"/>
  <c r="R108" i="6"/>
  <c r="C108" i="6"/>
  <c r="D108" i="6" s="1"/>
  <c r="E108" i="6" s="1"/>
  <c r="R107" i="6"/>
  <c r="P107" i="6"/>
  <c r="C107" i="6"/>
  <c r="D107" i="6" s="1"/>
  <c r="E107" i="6" s="1"/>
  <c r="R106" i="6"/>
  <c r="Q106" i="6"/>
  <c r="C106" i="6"/>
  <c r="B106" i="6" s="1"/>
  <c r="R105" i="6"/>
  <c r="L105" i="6"/>
  <c r="C105" i="6"/>
  <c r="R104" i="6"/>
  <c r="Q104" i="6"/>
  <c r="C104" i="6"/>
  <c r="D104" i="6" s="1"/>
  <c r="E104" i="6" s="1"/>
  <c r="R103" i="6"/>
  <c r="Q103" i="6"/>
  <c r="C103" i="6"/>
  <c r="D103" i="6" s="1"/>
  <c r="E103" i="6" s="1"/>
  <c r="R102" i="6"/>
  <c r="Q102" i="6"/>
  <c r="C102" i="6"/>
  <c r="B102" i="6" s="1"/>
  <c r="R101" i="6"/>
  <c r="Q101" i="6"/>
  <c r="C101" i="6"/>
  <c r="R100" i="6"/>
  <c r="C100" i="6"/>
  <c r="D100" i="6" s="1"/>
  <c r="E100" i="6" s="1"/>
  <c r="R99" i="6"/>
  <c r="C99" i="6"/>
  <c r="D99" i="6" s="1"/>
  <c r="E99" i="6" s="1"/>
  <c r="R98" i="6"/>
  <c r="C98" i="6"/>
  <c r="B98" i="6" s="1"/>
  <c r="R97" i="6"/>
  <c r="Q97" i="6"/>
  <c r="C97" i="6"/>
  <c r="R96" i="6"/>
  <c r="L96" i="6"/>
  <c r="C96" i="6"/>
  <c r="D96" i="6" s="1"/>
  <c r="E96" i="6" s="1"/>
  <c r="R95" i="6"/>
  <c r="N95" i="6"/>
  <c r="C95" i="6"/>
  <c r="D95" i="6" s="1"/>
  <c r="E95" i="6" s="1"/>
  <c r="R94" i="6"/>
  <c r="C94" i="6"/>
  <c r="B94" i="6" s="1"/>
  <c r="R93" i="6"/>
  <c r="C93" i="6"/>
  <c r="R92" i="6"/>
  <c r="L92" i="6"/>
  <c r="C92" i="6"/>
  <c r="D92" i="6" s="1"/>
  <c r="E92" i="6" s="1"/>
  <c r="R91" i="6"/>
  <c r="Q91" i="6"/>
  <c r="C91" i="6"/>
  <c r="R90" i="6"/>
  <c r="Q90" i="6"/>
  <c r="C90" i="6"/>
  <c r="B90" i="6" s="1"/>
  <c r="R89" i="6"/>
  <c r="L89" i="6"/>
  <c r="C89" i="6"/>
  <c r="R88" i="6"/>
  <c r="Q88" i="6"/>
  <c r="C88" i="6"/>
  <c r="D88" i="6" s="1"/>
  <c r="E88" i="6" s="1"/>
  <c r="R87" i="6"/>
  <c r="N87" i="6"/>
  <c r="C87" i="6"/>
  <c r="R86" i="6"/>
  <c r="Q86" i="6"/>
  <c r="C86" i="6"/>
  <c r="B86" i="6" s="1"/>
  <c r="R85" i="6"/>
  <c r="N85" i="6"/>
  <c r="C85" i="6"/>
  <c r="B85" i="6" s="1"/>
  <c r="R84" i="6"/>
  <c r="C84" i="6"/>
  <c r="D84" i="6" s="1"/>
  <c r="E84" i="6" s="1"/>
  <c r="R83" i="6"/>
  <c r="Q83" i="6"/>
  <c r="C83" i="6"/>
  <c r="D83" i="6" s="1"/>
  <c r="E83" i="6" s="1"/>
  <c r="R82" i="6"/>
  <c r="C82" i="6"/>
  <c r="B82" i="6" s="1"/>
  <c r="R81" i="6"/>
  <c r="O81" i="6"/>
  <c r="N81" i="6"/>
  <c r="C81" i="6"/>
  <c r="R80" i="6"/>
  <c r="Q80" i="6"/>
  <c r="C80" i="6"/>
  <c r="D80" i="6" s="1"/>
  <c r="E80" i="6" s="1"/>
  <c r="R79" i="6"/>
  <c r="L79" i="6"/>
  <c r="C79" i="6"/>
  <c r="R78" i="6"/>
  <c r="Q78" i="6"/>
  <c r="C78" i="6"/>
  <c r="B78" i="6" s="1"/>
  <c r="R77" i="6"/>
  <c r="L77" i="6"/>
  <c r="C77" i="6"/>
  <c r="B77" i="6" s="1"/>
  <c r="R76" i="6"/>
  <c r="L76" i="6"/>
  <c r="C76" i="6"/>
  <c r="D76" i="6" s="1"/>
  <c r="E76" i="6" s="1"/>
  <c r="R75" i="6"/>
  <c r="L75" i="6"/>
  <c r="C75" i="6"/>
  <c r="D75" i="6" s="1"/>
  <c r="E75" i="6" s="1"/>
  <c r="R74" i="6"/>
  <c r="C74" i="6"/>
  <c r="B74" i="6" s="1"/>
  <c r="R73" i="6"/>
  <c r="N73" i="6"/>
  <c r="C73" i="6"/>
  <c r="R72" i="6"/>
  <c r="C72" i="6"/>
  <c r="D72" i="6" s="1"/>
  <c r="E72" i="6" s="1"/>
  <c r="R71" i="6"/>
  <c r="L71" i="6"/>
  <c r="C71" i="6"/>
  <c r="R70" i="6"/>
  <c r="C70" i="6"/>
  <c r="B70" i="6" s="1"/>
  <c r="R69" i="6"/>
  <c r="L69" i="6"/>
  <c r="C69" i="6"/>
  <c r="B69" i="6" s="1"/>
  <c r="R68" i="6"/>
  <c r="Q68" i="6"/>
  <c r="C68" i="6"/>
  <c r="D68" i="6" s="1"/>
  <c r="E68" i="6" s="1"/>
  <c r="R67" i="6"/>
  <c r="Q67" i="6"/>
  <c r="C67" i="6"/>
  <c r="D67" i="6" s="1"/>
  <c r="E67" i="6" s="1"/>
  <c r="R66" i="6"/>
  <c r="L66" i="6"/>
  <c r="C66" i="6"/>
  <c r="B66" i="6" s="1"/>
  <c r="R65" i="6"/>
  <c r="N65" i="6"/>
  <c r="C65" i="6"/>
  <c r="R64" i="6"/>
  <c r="L64" i="6"/>
  <c r="C64" i="6"/>
  <c r="D64" i="6" s="1"/>
  <c r="E64" i="6" s="1"/>
  <c r="R63" i="6"/>
  <c r="N63" i="6"/>
  <c r="C63" i="6"/>
  <c r="R62" i="6"/>
  <c r="C62" i="6"/>
  <c r="B62" i="6" s="1"/>
  <c r="R61" i="6"/>
  <c r="C61" i="6"/>
  <c r="B61" i="6" s="1"/>
  <c r="R60" i="6"/>
  <c r="Q60" i="6"/>
  <c r="C60" i="6"/>
  <c r="D60" i="6" s="1"/>
  <c r="E60" i="6" s="1"/>
  <c r="R59" i="6"/>
  <c r="Q59" i="6"/>
  <c r="C59" i="6"/>
  <c r="D59" i="6" s="1"/>
  <c r="E59" i="6" s="1"/>
  <c r="R58" i="6"/>
  <c r="C58" i="6"/>
  <c r="B58" i="6" s="1"/>
  <c r="R57" i="6"/>
  <c r="Q57" i="6"/>
  <c r="C57" i="6"/>
  <c r="R56" i="6"/>
  <c r="Q56" i="6"/>
  <c r="C56" i="6"/>
  <c r="D56" i="6" s="1"/>
  <c r="E56" i="6" s="1"/>
  <c r="R55" i="6"/>
  <c r="N55" i="6"/>
  <c r="C55" i="6"/>
  <c r="R54" i="6"/>
  <c r="Q54" i="6"/>
  <c r="C54" i="6"/>
  <c r="B54" i="6" s="1"/>
  <c r="R53" i="6"/>
  <c r="Q53" i="6"/>
  <c r="C53" i="6"/>
  <c r="B53" i="6" s="1"/>
  <c r="R52" i="6"/>
  <c r="N52" i="6"/>
  <c r="C52" i="6"/>
  <c r="D52" i="6" s="1"/>
  <c r="E52" i="6" s="1"/>
  <c r="R51" i="6"/>
  <c r="N51" i="6"/>
  <c r="C51" i="6"/>
  <c r="D51" i="6" s="1"/>
  <c r="E51" i="6" s="1"/>
  <c r="R50" i="6"/>
  <c r="N50" i="6"/>
  <c r="C50" i="6"/>
  <c r="B50" i="6" s="1"/>
  <c r="R49" i="6"/>
  <c r="Q49" i="6"/>
  <c r="C49" i="6"/>
  <c r="R48" i="6"/>
  <c r="N48" i="6"/>
  <c r="C48" i="6"/>
  <c r="D48" i="6" s="1"/>
  <c r="E48" i="6" s="1"/>
  <c r="R47" i="6"/>
  <c r="L47" i="6"/>
  <c r="C47" i="6"/>
  <c r="R46" i="6"/>
  <c r="Q46" i="6"/>
  <c r="C46" i="6"/>
  <c r="B46" i="6" s="1"/>
  <c r="R45" i="6"/>
  <c r="C45" i="6"/>
  <c r="R44" i="6"/>
  <c r="Q44" i="6"/>
  <c r="C44" i="6"/>
  <c r="B44" i="6" s="1"/>
  <c r="R43" i="6"/>
  <c r="L43" i="6"/>
  <c r="C43" i="6"/>
  <c r="R42" i="6"/>
  <c r="L42" i="6"/>
  <c r="C42" i="6"/>
  <c r="B42" i="6" s="1"/>
  <c r="R41" i="6"/>
  <c r="K41" i="6"/>
  <c r="C41" i="6"/>
  <c r="R40" i="6"/>
  <c r="Q40" i="6"/>
  <c r="C40" i="6"/>
  <c r="R39" i="6"/>
  <c r="L39" i="6"/>
  <c r="C39" i="6"/>
  <c r="D39" i="6" s="1"/>
  <c r="E39" i="6" s="1"/>
  <c r="R38" i="6"/>
  <c r="L38" i="6"/>
  <c r="C38" i="6"/>
  <c r="B38" i="6" s="1"/>
  <c r="R37" i="6"/>
  <c r="N37" i="6"/>
  <c r="C37" i="6"/>
  <c r="R36" i="6"/>
  <c r="N36" i="6"/>
  <c r="C36" i="6"/>
  <c r="B36" i="6" s="1"/>
  <c r="R35" i="6"/>
  <c r="L35" i="6"/>
  <c r="C35" i="6"/>
  <c r="D35" i="6" s="1"/>
  <c r="E35" i="6" s="1"/>
  <c r="R34" i="6"/>
  <c r="Q34" i="6"/>
  <c r="C34" i="6"/>
  <c r="B34" i="6" s="1"/>
  <c r="R33" i="6"/>
  <c r="Q33" i="6"/>
  <c r="C33" i="6"/>
  <c r="R32" i="6"/>
  <c r="N32" i="6"/>
  <c r="C32" i="6"/>
  <c r="B32" i="6" s="1"/>
  <c r="R31" i="6"/>
  <c r="Q31" i="6"/>
  <c r="C31" i="6"/>
  <c r="D31" i="6" s="1"/>
  <c r="E31" i="6" s="1"/>
  <c r="R30" i="6"/>
  <c r="Q30" i="6"/>
  <c r="C30" i="6"/>
  <c r="B30" i="6" s="1"/>
  <c r="R29" i="6"/>
  <c r="N29" i="6"/>
  <c r="C29" i="6"/>
  <c r="R28" i="6"/>
  <c r="Q28" i="6"/>
  <c r="C28" i="6"/>
  <c r="B28" i="6" s="1"/>
  <c r="R27" i="6"/>
  <c r="Q27" i="6"/>
  <c r="C27" i="6"/>
  <c r="R26" i="6"/>
  <c r="N26" i="6"/>
  <c r="C26" i="6"/>
  <c r="B26" i="6" s="1"/>
  <c r="R25" i="6"/>
  <c r="Q25" i="6"/>
  <c r="C25" i="6"/>
  <c r="R24" i="6"/>
  <c r="Q24" i="6"/>
  <c r="C24" i="6"/>
  <c r="R23" i="6"/>
  <c r="Q23" i="6"/>
  <c r="C23" i="6"/>
  <c r="D23" i="6" s="1"/>
  <c r="E23" i="6" s="1"/>
  <c r="R22" i="6"/>
  <c r="Q22" i="6"/>
  <c r="C22" i="6"/>
  <c r="B22" i="6" s="1"/>
  <c r="R21" i="6"/>
  <c r="P21" i="6"/>
  <c r="O21" i="6"/>
  <c r="C21" i="6"/>
  <c r="R20" i="6"/>
  <c r="L20" i="6"/>
  <c r="C20" i="6"/>
  <c r="R19" i="6"/>
  <c r="Q19" i="6"/>
  <c r="C19" i="6"/>
  <c r="D19" i="6" s="1"/>
  <c r="E19" i="6" s="1"/>
  <c r="R18" i="6"/>
  <c r="Q18" i="6"/>
  <c r="C18" i="6"/>
  <c r="B18" i="6" s="1"/>
  <c r="R17" i="6"/>
  <c r="Q17" i="6"/>
  <c r="C17" i="6"/>
  <c r="R16" i="6"/>
  <c r="Q16" i="6"/>
  <c r="C16" i="6"/>
  <c r="R15" i="6"/>
  <c r="Q15" i="6"/>
  <c r="C15" i="6"/>
  <c r="D15" i="6" s="1"/>
  <c r="E15" i="6" s="1"/>
  <c r="R14" i="6"/>
  <c r="Q14" i="6"/>
  <c r="C14" i="6"/>
  <c r="B14" i="6" s="1"/>
  <c r="R13" i="6"/>
  <c r="N13" i="6"/>
  <c r="C13" i="6"/>
  <c r="R12" i="6"/>
  <c r="Q12" i="6"/>
  <c r="C12" i="6"/>
  <c r="R11" i="6"/>
  <c r="Q11" i="6"/>
  <c r="C11" i="6"/>
  <c r="D11" i="6" s="1"/>
  <c r="E11" i="6" s="1"/>
  <c r="R10" i="6"/>
  <c r="Q10" i="6"/>
  <c r="C10" i="6"/>
  <c r="B10" i="6" s="1"/>
  <c r="R9" i="6"/>
  <c r="Q9" i="6"/>
  <c r="C9" i="6"/>
  <c r="R8" i="6"/>
  <c r="L8" i="6"/>
  <c r="C8" i="6"/>
  <c r="D8" i="6" s="1"/>
  <c r="E8" i="6" s="1"/>
  <c r="R7" i="6"/>
  <c r="Q7" i="6"/>
  <c r="C7" i="6"/>
  <c r="D7" i="6" s="1"/>
  <c r="E7" i="6" s="1"/>
  <c r="R6" i="6"/>
  <c r="Q6" i="6"/>
  <c r="C6" i="6"/>
  <c r="B6" i="6" s="1"/>
  <c r="R5" i="6"/>
  <c r="Q5" i="6"/>
  <c r="C5" i="6"/>
  <c r="R4" i="6"/>
  <c r="Q4" i="6"/>
  <c r="C4" i="6"/>
  <c r="R3" i="6"/>
  <c r="Q3" i="6"/>
  <c r="C3" i="6"/>
  <c r="B3" i="6" s="1"/>
  <c r="R2" i="6"/>
  <c r="N2" i="6"/>
  <c r="C2" i="6"/>
  <c r="B2" i="6" s="1"/>
  <c r="S1" i="6"/>
  <c r="R1" i="6"/>
  <c r="Q1" i="6"/>
  <c r="P1" i="6"/>
  <c r="O1" i="6"/>
  <c r="N1" i="6"/>
  <c r="M1" i="6"/>
  <c r="L1" i="6"/>
  <c r="K1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3" i="6"/>
  <c r="J65" i="4"/>
  <c r="B1152" i="6" l="1"/>
  <c r="D588" i="6"/>
  <c r="E588" i="6" s="1"/>
  <c r="B812" i="6"/>
  <c r="D1054" i="6"/>
  <c r="E1054" i="6" s="1"/>
  <c r="D892" i="6"/>
  <c r="E892" i="6" s="1"/>
  <c r="B680" i="6"/>
  <c r="F680" i="6" s="1"/>
  <c r="T1098" i="6"/>
  <c r="T1114" i="6"/>
  <c r="T1126" i="6"/>
  <c r="T1091" i="6"/>
  <c r="T1095" i="6"/>
  <c r="T1107" i="6"/>
  <c r="T1111" i="6"/>
  <c r="T1123" i="6"/>
  <c r="T1135" i="6"/>
  <c r="T1143" i="6"/>
  <c r="T1085" i="6"/>
  <c r="T1105" i="6"/>
  <c r="T1145" i="6"/>
  <c r="T1084" i="6"/>
  <c r="T1104" i="6"/>
  <c r="T1136" i="6"/>
  <c r="T1140" i="6"/>
  <c r="T1097" i="6"/>
  <c r="T1101" i="6"/>
  <c r="B384" i="6"/>
  <c r="F384" i="6" s="1"/>
  <c r="B624" i="6"/>
  <c r="F624" i="6" s="1"/>
  <c r="D720" i="6"/>
  <c r="E720" i="6" s="1"/>
  <c r="F720" i="6" s="1"/>
  <c r="D834" i="6"/>
  <c r="E834" i="6" s="1"/>
  <c r="F834" i="6" s="1"/>
  <c r="B1014" i="6"/>
  <c r="F1014" i="6" s="1"/>
  <c r="B1122" i="6"/>
  <c r="F1122" i="6" s="1"/>
  <c r="D420" i="6"/>
  <c r="E420" i="6" s="1"/>
  <c r="F420" i="6" s="1"/>
  <c r="D652" i="6"/>
  <c r="E652" i="6" s="1"/>
  <c r="F652" i="6" s="1"/>
  <c r="D776" i="6"/>
  <c r="E776" i="6" s="1"/>
  <c r="F776" i="6" s="1"/>
  <c r="B872" i="6"/>
  <c r="F872" i="6" s="1"/>
  <c r="D1026" i="6"/>
  <c r="E1026" i="6" s="1"/>
  <c r="F1026" i="6" s="1"/>
  <c r="B1134" i="6"/>
  <c r="F1134" i="6" s="1"/>
  <c r="B604" i="6"/>
  <c r="F604" i="6" s="1"/>
  <c r="D700" i="6"/>
  <c r="E700" i="6" s="1"/>
  <c r="F700" i="6" s="1"/>
  <c r="B824" i="6"/>
  <c r="F824" i="6" s="1"/>
  <c r="D938" i="6"/>
  <c r="E938" i="6" s="1"/>
  <c r="F938" i="6" s="1"/>
  <c r="B1070" i="6"/>
  <c r="F1070" i="6" s="1"/>
  <c r="B470" i="6"/>
  <c r="F470" i="6" s="1"/>
  <c r="B640" i="6"/>
  <c r="F640" i="6" s="1"/>
  <c r="B534" i="6"/>
  <c r="F534" i="6" s="1"/>
  <c r="D1174" i="6"/>
  <c r="E1174" i="6" s="1"/>
  <c r="F1174" i="6" s="1"/>
  <c r="D410" i="6"/>
  <c r="E410" i="6" s="1"/>
  <c r="F410" i="6" s="1"/>
  <c r="D1090" i="6"/>
  <c r="E1090" i="6" s="1"/>
  <c r="F1090" i="6" s="1"/>
  <c r="D1182" i="6"/>
  <c r="E1182" i="6" s="1"/>
  <c r="F1182" i="6" s="1"/>
  <c r="B816" i="6"/>
  <c r="F816" i="6" s="1"/>
  <c r="B1190" i="6"/>
  <c r="F1190" i="6" s="1"/>
  <c r="B1120" i="6"/>
  <c r="F1120" i="6" s="1"/>
  <c r="D1168" i="6"/>
  <c r="E1168" i="6" s="1"/>
  <c r="F1168" i="6" s="1"/>
  <c r="B1200" i="6"/>
  <c r="F1200" i="6" s="1"/>
  <c r="D564" i="6"/>
  <c r="E564" i="6" s="1"/>
  <c r="F564" i="6" s="1"/>
  <c r="D69" i="6"/>
  <c r="E69" i="6" s="1"/>
  <c r="F69" i="6" s="1"/>
  <c r="B748" i="6"/>
  <c r="F748" i="6" s="1"/>
  <c r="D422" i="6"/>
  <c r="E422" i="6" s="1"/>
  <c r="F422" i="6" s="1"/>
  <c r="B484" i="6"/>
  <c r="F484" i="6" s="1"/>
  <c r="B592" i="6"/>
  <c r="F592" i="6" s="1"/>
  <c r="D628" i="6"/>
  <c r="E628" i="6" s="1"/>
  <c r="F628" i="6" s="1"/>
  <c r="B644" i="6"/>
  <c r="F644" i="6" s="1"/>
  <c r="D656" i="6"/>
  <c r="E656" i="6" s="1"/>
  <c r="F656" i="6" s="1"/>
  <c r="B684" i="6"/>
  <c r="F684" i="6" s="1"/>
  <c r="D704" i="6"/>
  <c r="E704" i="6" s="1"/>
  <c r="F704" i="6" s="1"/>
  <c r="D784" i="6"/>
  <c r="E784" i="6" s="1"/>
  <c r="F784" i="6" s="1"/>
  <c r="B826" i="6"/>
  <c r="F826" i="6" s="1"/>
  <c r="D852" i="6"/>
  <c r="E852" i="6" s="1"/>
  <c r="F852" i="6" s="1"/>
  <c r="B930" i="6"/>
  <c r="B986" i="6"/>
  <c r="F986" i="6" s="1"/>
  <c r="D1030" i="6"/>
  <c r="E1030" i="6" s="1"/>
  <c r="F1030" i="6" s="1"/>
  <c r="D1058" i="6"/>
  <c r="E1058" i="6" s="1"/>
  <c r="F1058" i="6" s="1"/>
  <c r="B1084" i="6"/>
  <c r="F1084" i="6" s="1"/>
  <c r="D1094" i="6"/>
  <c r="E1094" i="6" s="1"/>
  <c r="F1094" i="6" s="1"/>
  <c r="D1180" i="6"/>
  <c r="E1180" i="6" s="1"/>
  <c r="F1180" i="6" s="1"/>
  <c r="B8" i="6"/>
  <c r="F8" i="6" s="1"/>
  <c r="B390" i="6"/>
  <c r="F390" i="6" s="1"/>
  <c r="B497" i="6"/>
  <c r="F497" i="6" s="1"/>
  <c r="B596" i="6"/>
  <c r="F596" i="6" s="1"/>
  <c r="B632" i="6"/>
  <c r="F632" i="6" s="1"/>
  <c r="B672" i="6"/>
  <c r="F672" i="6" s="1"/>
  <c r="B764" i="6"/>
  <c r="F764" i="6" s="1"/>
  <c r="B788" i="6"/>
  <c r="F788" i="6" s="1"/>
  <c r="B830" i="6"/>
  <c r="F830" i="6" s="1"/>
  <c r="D876" i="6"/>
  <c r="E876" i="6" s="1"/>
  <c r="F876" i="6" s="1"/>
  <c r="D1062" i="6"/>
  <c r="E1062" i="6" s="1"/>
  <c r="F1062" i="6" s="1"/>
  <c r="D456" i="6"/>
  <c r="E456" i="6" s="1"/>
  <c r="F456" i="6" s="1"/>
  <c r="D571" i="6"/>
  <c r="E571" i="6" s="1"/>
  <c r="F571" i="6" s="1"/>
  <c r="B620" i="6"/>
  <c r="F620" i="6" s="1"/>
  <c r="B688" i="6"/>
  <c r="F688" i="6" s="1"/>
  <c r="B1022" i="6"/>
  <c r="F1022" i="6" s="1"/>
  <c r="D1034" i="6"/>
  <c r="E1034" i="6" s="1"/>
  <c r="F1034" i="6" s="1"/>
  <c r="B1124" i="6"/>
  <c r="F1124" i="6" s="1"/>
  <c r="B1138" i="6"/>
  <c r="F1138" i="6" s="1"/>
  <c r="B1164" i="6"/>
  <c r="F1164" i="6" s="1"/>
  <c r="B59" i="6"/>
  <c r="F59" i="6" s="1"/>
  <c r="B460" i="6"/>
  <c r="F460" i="6" s="1"/>
  <c r="D513" i="6"/>
  <c r="E513" i="6" s="1"/>
  <c r="F513" i="6" s="1"/>
  <c r="B579" i="6"/>
  <c r="F579" i="6" s="1"/>
  <c r="B600" i="6"/>
  <c r="F600" i="6" s="1"/>
  <c r="B636" i="6"/>
  <c r="F636" i="6" s="1"/>
  <c r="B676" i="6"/>
  <c r="F676" i="6" s="1"/>
  <c r="B692" i="6"/>
  <c r="F692" i="6" s="1"/>
  <c r="B800" i="6"/>
  <c r="F800" i="6" s="1"/>
  <c r="D820" i="6"/>
  <c r="E820" i="6" s="1"/>
  <c r="F820" i="6" s="1"/>
  <c r="B860" i="6"/>
  <c r="F860" i="6" s="1"/>
  <c r="B888" i="6"/>
  <c r="F888" i="6" s="1"/>
  <c r="D934" i="6"/>
  <c r="E934" i="6" s="1"/>
  <c r="F934" i="6" s="1"/>
  <c r="D1010" i="6"/>
  <c r="E1010" i="6" s="1"/>
  <c r="F1010" i="6" s="1"/>
  <c r="D1066" i="6"/>
  <c r="E1066" i="6" s="1"/>
  <c r="F1066" i="6" s="1"/>
  <c r="D1086" i="6"/>
  <c r="E1086" i="6" s="1"/>
  <c r="F1086" i="6" s="1"/>
  <c r="D1130" i="6"/>
  <c r="E1130" i="6" s="1"/>
  <c r="F1130" i="6" s="1"/>
  <c r="B730" i="6"/>
  <c r="F730" i="6" s="1"/>
  <c r="B1042" i="6"/>
  <c r="F1042" i="6" s="1"/>
  <c r="D1204" i="6"/>
  <c r="E1204" i="6" s="1"/>
  <c r="F1204" i="6" s="1"/>
  <c r="B918" i="6"/>
  <c r="F918" i="6" s="1"/>
  <c r="B1098" i="6"/>
  <c r="F1098" i="6" s="1"/>
  <c r="D1140" i="6"/>
  <c r="E1140" i="6" s="1"/>
  <c r="F1140" i="6" s="1"/>
  <c r="D85" i="6"/>
  <c r="E85" i="6" s="1"/>
  <c r="F85" i="6" s="1"/>
  <c r="B394" i="6"/>
  <c r="F394" i="6" s="1"/>
  <c r="D426" i="6"/>
  <c r="E426" i="6" s="1"/>
  <c r="F426" i="6" s="1"/>
  <c r="D608" i="6"/>
  <c r="E608" i="6" s="1"/>
  <c r="F608" i="6" s="1"/>
  <c r="B648" i="6"/>
  <c r="F648" i="6" s="1"/>
  <c r="D664" i="6"/>
  <c r="E664" i="6" s="1"/>
  <c r="F664" i="6" s="1"/>
  <c r="D696" i="6"/>
  <c r="E696" i="6" s="1"/>
  <c r="F696" i="6" s="1"/>
  <c r="D712" i="6"/>
  <c r="E712" i="6" s="1"/>
  <c r="F712" i="6" s="1"/>
  <c r="B844" i="6"/>
  <c r="F844" i="6" s="1"/>
  <c r="D926" i="6"/>
  <c r="E926" i="6" s="1"/>
  <c r="F926" i="6" s="1"/>
  <c r="D1006" i="6"/>
  <c r="E1006" i="6" s="1"/>
  <c r="F1006" i="6" s="1"/>
  <c r="D1018" i="6"/>
  <c r="E1018" i="6" s="1"/>
  <c r="F1018" i="6" s="1"/>
  <c r="D1050" i="6"/>
  <c r="E1050" i="6" s="1"/>
  <c r="F1050" i="6" s="1"/>
  <c r="B1136" i="6"/>
  <c r="F1136" i="6" s="1"/>
  <c r="D1148" i="6"/>
  <c r="E1148" i="6" s="1"/>
  <c r="D1166" i="6"/>
  <c r="E1166" i="6" s="1"/>
  <c r="F1166" i="6" s="1"/>
  <c r="D32" i="6"/>
  <c r="E32" i="6" s="1"/>
  <c r="F32" i="6" s="1"/>
  <c r="D374" i="6"/>
  <c r="E374" i="6" s="1"/>
  <c r="F374" i="6" s="1"/>
  <c r="D436" i="6"/>
  <c r="E436" i="6" s="1"/>
  <c r="F436" i="6" s="1"/>
  <c r="D550" i="6"/>
  <c r="E550" i="6" s="1"/>
  <c r="F550" i="6" s="1"/>
  <c r="B572" i="6"/>
  <c r="F572" i="6" s="1"/>
  <c r="D582" i="6"/>
  <c r="E582" i="6" s="1"/>
  <c r="F582" i="6" s="1"/>
  <c r="D616" i="6"/>
  <c r="E616" i="6" s="1"/>
  <c r="F616" i="6" s="1"/>
  <c r="B728" i="6"/>
  <c r="F728" i="6" s="1"/>
  <c r="B756" i="6"/>
  <c r="F756" i="6" s="1"/>
  <c r="D780" i="6"/>
  <c r="E780" i="6" s="1"/>
  <c r="F780" i="6" s="1"/>
  <c r="B804" i="6"/>
  <c r="F804" i="6" s="1"/>
  <c r="B818" i="6"/>
  <c r="F818" i="6" s="1"/>
  <c r="B946" i="6"/>
  <c r="F946" i="6" s="1"/>
  <c r="B1072" i="6"/>
  <c r="F1072" i="6" s="1"/>
  <c r="B1110" i="6"/>
  <c r="F1110" i="6" s="1"/>
  <c r="D1154" i="6"/>
  <c r="E1154" i="6" s="1"/>
  <c r="F1154" i="6" s="1"/>
  <c r="B1170" i="6"/>
  <c r="F1170" i="6" s="1"/>
  <c r="D1184" i="6"/>
  <c r="E1184" i="6" s="1"/>
  <c r="F1184" i="6" s="1"/>
  <c r="D446" i="6"/>
  <c r="E446" i="6" s="1"/>
  <c r="F446" i="6" s="1"/>
  <c r="D1078" i="6"/>
  <c r="E1078" i="6" s="1"/>
  <c r="F1078" i="6" s="1"/>
  <c r="B1114" i="6"/>
  <c r="F1114" i="6" s="1"/>
  <c r="B1160" i="6"/>
  <c r="F1160" i="6" s="1"/>
  <c r="D574" i="6"/>
  <c r="E574" i="6" s="1"/>
  <c r="F574" i="6" s="1"/>
  <c r="D794" i="6"/>
  <c r="E794" i="6" s="1"/>
  <c r="F794" i="6" s="1"/>
  <c r="B1186" i="6"/>
  <c r="F1186" i="6" s="1"/>
  <c r="B1196" i="6"/>
  <c r="F1196" i="6" s="1"/>
  <c r="D400" i="6"/>
  <c r="E400" i="6" s="1"/>
  <c r="F400" i="6" s="1"/>
  <c r="B576" i="6"/>
  <c r="F576" i="6" s="1"/>
  <c r="B740" i="6"/>
  <c r="F740" i="6" s="1"/>
  <c r="B1038" i="6"/>
  <c r="F1038" i="6" s="1"/>
  <c r="B1208" i="6"/>
  <c r="F1208" i="6" s="1"/>
  <c r="D36" i="6"/>
  <c r="E36" i="6" s="1"/>
  <c r="F36" i="6" s="1"/>
  <c r="B107" i="6"/>
  <c r="F107" i="6" s="1"/>
  <c r="D362" i="6"/>
  <c r="E362" i="6" s="1"/>
  <c r="F362" i="6" s="1"/>
  <c r="B378" i="6"/>
  <c r="F378" i="6" s="1"/>
  <c r="B406" i="6"/>
  <c r="F406" i="6" s="1"/>
  <c r="B412" i="6"/>
  <c r="F412" i="6" s="1"/>
  <c r="B442" i="6"/>
  <c r="F442" i="6" s="1"/>
  <c r="B450" i="6"/>
  <c r="F450" i="6" s="1"/>
  <c r="B472" i="6"/>
  <c r="F472" i="6" s="1"/>
  <c r="D615" i="6"/>
  <c r="E615" i="6" s="1"/>
  <c r="F615" i="6" s="1"/>
  <c r="D623" i="6"/>
  <c r="E623" i="6" s="1"/>
  <c r="F623" i="6" s="1"/>
  <c r="B770" i="6"/>
  <c r="F770" i="6" s="1"/>
  <c r="B790" i="6"/>
  <c r="F790" i="6" s="1"/>
  <c r="B798" i="6"/>
  <c r="F798" i="6" s="1"/>
  <c r="B1040" i="6"/>
  <c r="F1040" i="6" s="1"/>
  <c r="B1074" i="6"/>
  <c r="F1074" i="6" s="1"/>
  <c r="B1082" i="6"/>
  <c r="F1082" i="6" s="1"/>
  <c r="B11" i="6"/>
  <c r="F11" i="6" s="1"/>
  <c r="D44" i="6"/>
  <c r="E44" i="6" s="1"/>
  <c r="F44" i="6" s="1"/>
  <c r="B307" i="6"/>
  <c r="F307" i="6" s="1"/>
  <c r="D370" i="6"/>
  <c r="E370" i="6" s="1"/>
  <c r="F370" i="6" s="1"/>
  <c r="B462" i="6"/>
  <c r="F462" i="6" s="1"/>
  <c r="B639" i="6"/>
  <c r="F639" i="6" s="1"/>
  <c r="B736" i="6"/>
  <c r="F736" i="6" s="1"/>
  <c r="B744" i="6"/>
  <c r="F744" i="6" s="1"/>
  <c r="B752" i="6"/>
  <c r="F752" i="6" s="1"/>
  <c r="D760" i="6"/>
  <c r="E760" i="6" s="1"/>
  <c r="F760" i="6" s="1"/>
  <c r="B942" i="6"/>
  <c r="F942" i="6" s="1"/>
  <c r="B974" i="6"/>
  <c r="F974" i="6" s="1"/>
  <c r="B998" i="6"/>
  <c r="F998" i="6" s="1"/>
  <c r="D28" i="6"/>
  <c r="E28" i="6" s="1"/>
  <c r="F28" i="6" s="1"/>
  <c r="D148" i="6"/>
  <c r="E148" i="6" s="1"/>
  <c r="F148" i="6" s="1"/>
  <c r="B416" i="6"/>
  <c r="F416" i="6" s="1"/>
  <c r="D478" i="6"/>
  <c r="E478" i="6" s="1"/>
  <c r="F478" i="6" s="1"/>
  <c r="D566" i="6"/>
  <c r="E566" i="6" s="1"/>
  <c r="F566" i="6" s="1"/>
  <c r="C126" i="14"/>
  <c r="C122" i="14"/>
  <c r="C118" i="14"/>
  <c r="C114" i="14"/>
  <c r="C110" i="14"/>
  <c r="C106" i="14"/>
  <c r="C102" i="14"/>
  <c r="C98" i="14"/>
  <c r="C94" i="14"/>
  <c r="C90" i="14"/>
  <c r="C86" i="14"/>
  <c r="C82" i="14"/>
  <c r="C78" i="14"/>
  <c r="C74" i="14"/>
  <c r="C70" i="14"/>
  <c r="C66" i="14"/>
  <c r="C62" i="14"/>
  <c r="C57" i="14"/>
  <c r="C53" i="14"/>
  <c r="C49" i="14"/>
  <c r="C45" i="14"/>
  <c r="C41" i="14"/>
  <c r="C37" i="14"/>
  <c r="C33" i="14"/>
  <c r="C29" i="14"/>
  <c r="C25" i="14"/>
  <c r="C21" i="14"/>
  <c r="C17" i="14"/>
  <c r="C13" i="14"/>
  <c r="C9" i="14"/>
  <c r="C5" i="14"/>
  <c r="C125" i="14"/>
  <c r="C121" i="14"/>
  <c r="C117" i="14"/>
  <c r="C113" i="14"/>
  <c r="C109" i="14"/>
  <c r="C105" i="14"/>
  <c r="C101" i="14"/>
  <c r="C97" i="14"/>
  <c r="C93" i="14"/>
  <c r="C89" i="14"/>
  <c r="C85" i="14"/>
  <c r="C81" i="14"/>
  <c r="C77" i="14"/>
  <c r="C73" i="14"/>
  <c r="C69" i="14"/>
  <c r="C65" i="14"/>
  <c r="C61" i="14"/>
  <c r="C56" i="14"/>
  <c r="C52" i="14"/>
  <c r="C48" i="14"/>
  <c r="C44" i="14"/>
  <c r="C40" i="14"/>
  <c r="C36" i="14"/>
  <c r="C32" i="14"/>
  <c r="C28" i="14"/>
  <c r="C24" i="14"/>
  <c r="C20" i="14"/>
  <c r="C16" i="14"/>
  <c r="C12" i="14"/>
  <c r="C8" i="14"/>
  <c r="C4" i="14"/>
  <c r="C124" i="14"/>
  <c r="C120" i="14"/>
  <c r="C116" i="14"/>
  <c r="C112" i="14"/>
  <c r="C108" i="14"/>
  <c r="C104" i="14"/>
  <c r="C100" i="14"/>
  <c r="C96" i="14"/>
  <c r="C92" i="14"/>
  <c r="C88" i="14"/>
  <c r="C84" i="14"/>
  <c r="C80" i="14"/>
  <c r="C76" i="14"/>
  <c r="C72" i="14"/>
  <c r="C68" i="14"/>
  <c r="C64" i="14"/>
  <c r="C60" i="14"/>
  <c r="C55" i="14"/>
  <c r="C51" i="14"/>
  <c r="C47" i="14"/>
  <c r="C43" i="14"/>
  <c r="C39" i="14"/>
  <c r="C35" i="14"/>
  <c r="C31" i="14"/>
  <c r="C27" i="14"/>
  <c r="C23" i="14"/>
  <c r="C19" i="14"/>
  <c r="C15" i="14"/>
  <c r="C11" i="14"/>
  <c r="C7" i="14"/>
  <c r="C3" i="14"/>
  <c r="C59" i="14"/>
  <c r="C123" i="14"/>
  <c r="C119" i="14"/>
  <c r="C115" i="14"/>
  <c r="C111" i="14"/>
  <c r="C107" i="14"/>
  <c r="C103" i="14"/>
  <c r="C99" i="14"/>
  <c r="C95" i="14"/>
  <c r="C91" i="14"/>
  <c r="C87" i="14"/>
  <c r="C83" i="14"/>
  <c r="C79" i="14"/>
  <c r="C75" i="14"/>
  <c r="C71" i="14"/>
  <c r="C67" i="14"/>
  <c r="C63" i="14"/>
  <c r="C58" i="14"/>
  <c r="C54" i="14"/>
  <c r="C50" i="14"/>
  <c r="C46" i="14"/>
  <c r="C42" i="14"/>
  <c r="C38" i="14"/>
  <c r="C34" i="14"/>
  <c r="C30" i="14"/>
  <c r="C26" i="14"/>
  <c r="C22" i="14"/>
  <c r="C18" i="14"/>
  <c r="C14" i="14"/>
  <c r="C10" i="14"/>
  <c r="C6" i="14"/>
  <c r="C2" i="14"/>
  <c r="D153" i="6"/>
  <c r="E153" i="6" s="1"/>
  <c r="F153" i="6" s="1"/>
  <c r="B404" i="6"/>
  <c r="F404" i="6" s="1"/>
  <c r="B430" i="6"/>
  <c r="F430" i="6" s="1"/>
  <c r="D452" i="6"/>
  <c r="E452" i="6" s="1"/>
  <c r="F452" i="6" s="1"/>
  <c r="B480" i="6"/>
  <c r="F480" i="6" s="1"/>
  <c r="B540" i="6"/>
  <c r="F540" i="6" s="1"/>
  <c r="D693" i="6"/>
  <c r="E693" i="6" s="1"/>
  <c r="F693" i="6" s="1"/>
  <c r="D734" i="6"/>
  <c r="E734" i="6" s="1"/>
  <c r="F734" i="6" s="1"/>
  <c r="B902" i="6"/>
  <c r="F902" i="6" s="1"/>
  <c r="B1088" i="6"/>
  <c r="F1088" i="6" s="1"/>
  <c r="B1118" i="6"/>
  <c r="F1118" i="6" s="1"/>
  <c r="B1142" i="6"/>
  <c r="F1142" i="6" s="1"/>
  <c r="B1156" i="6"/>
  <c r="F1156" i="6" s="1"/>
  <c r="B1172" i="6"/>
  <c r="F1172" i="6" s="1"/>
  <c r="B1176" i="6"/>
  <c r="F1176" i="6" s="1"/>
  <c r="B1192" i="6"/>
  <c r="F1192" i="6" s="1"/>
  <c r="B75" i="6"/>
  <c r="F75" i="6" s="1"/>
  <c r="D376" i="6"/>
  <c r="E376" i="6" s="1"/>
  <c r="F376" i="6" s="1"/>
  <c r="D584" i="6"/>
  <c r="E584" i="6" s="1"/>
  <c r="F584" i="6" s="1"/>
  <c r="B796" i="6"/>
  <c r="F796" i="6" s="1"/>
  <c r="B894" i="6"/>
  <c r="F894" i="6" s="1"/>
  <c r="B910" i="6"/>
  <c r="F910" i="6" s="1"/>
  <c r="B990" i="6"/>
  <c r="F990" i="6" s="1"/>
  <c r="B1046" i="6"/>
  <c r="F1046" i="6" s="1"/>
  <c r="B1100" i="6"/>
  <c r="F1100" i="6" s="1"/>
  <c r="B360" i="6"/>
  <c r="F360" i="6" s="1"/>
  <c r="B372" i="6"/>
  <c r="F372" i="6" s="1"/>
  <c r="D388" i="6"/>
  <c r="E388" i="6" s="1"/>
  <c r="F388" i="6" s="1"/>
  <c r="B398" i="6"/>
  <c r="F398" i="6" s="1"/>
  <c r="D464" i="6"/>
  <c r="E464" i="6" s="1"/>
  <c r="F464" i="6" s="1"/>
  <c r="B476" i="6"/>
  <c r="F476" i="6" s="1"/>
  <c r="D548" i="6"/>
  <c r="E548" i="6" s="1"/>
  <c r="F548" i="6" s="1"/>
  <c r="B556" i="6"/>
  <c r="F556" i="6" s="1"/>
  <c r="D580" i="6"/>
  <c r="E580" i="6" s="1"/>
  <c r="F580" i="6" s="1"/>
  <c r="B792" i="6"/>
  <c r="F792" i="6" s="1"/>
  <c r="D97" i="12"/>
  <c r="D88" i="12"/>
  <c r="D82" i="12"/>
  <c r="D75" i="12"/>
  <c r="D70" i="12"/>
  <c r="D59" i="12"/>
  <c r="D56" i="12"/>
  <c r="D54" i="12"/>
  <c r="D45" i="12"/>
  <c r="D28" i="12"/>
  <c r="B139" i="6"/>
  <c r="F139" i="6" s="1"/>
  <c r="B382" i="6"/>
  <c r="F382" i="6" s="1"/>
  <c r="B454" i="6"/>
  <c r="F454" i="6" s="1"/>
  <c r="B742" i="6"/>
  <c r="F742" i="6" s="1"/>
  <c r="B746" i="6"/>
  <c r="F746" i="6" s="1"/>
  <c r="B750" i="6"/>
  <c r="F750" i="6" s="1"/>
  <c r="B754" i="6"/>
  <c r="F754" i="6" s="1"/>
  <c r="B772" i="6"/>
  <c r="F772" i="6" s="1"/>
  <c r="D789" i="6"/>
  <c r="E789" i="6" s="1"/>
  <c r="F789" i="6" s="1"/>
  <c r="D814" i="6"/>
  <c r="E814" i="6" s="1"/>
  <c r="F814" i="6" s="1"/>
  <c r="B898" i="6"/>
  <c r="F898" i="6" s="1"/>
  <c r="B914" i="6"/>
  <c r="F914" i="6" s="1"/>
  <c r="B922" i="6"/>
  <c r="F922" i="6" s="1"/>
  <c r="B211" i="6"/>
  <c r="F211" i="6" s="1"/>
  <c r="D448" i="6"/>
  <c r="E448" i="6" s="1"/>
  <c r="F448" i="6" s="1"/>
  <c r="B544" i="6"/>
  <c r="F544" i="6" s="1"/>
  <c r="B758" i="6"/>
  <c r="F758" i="6" s="1"/>
  <c r="D53" i="6"/>
  <c r="E53" i="6" s="1"/>
  <c r="F53" i="6" s="1"/>
  <c r="D267" i="6"/>
  <c r="E267" i="6" s="1"/>
  <c r="F267" i="6" s="1"/>
  <c r="D414" i="6"/>
  <c r="E414" i="6" s="1"/>
  <c r="F414" i="6" s="1"/>
  <c r="D434" i="6"/>
  <c r="E434" i="6" s="1"/>
  <c r="F434" i="6" s="1"/>
  <c r="D444" i="6"/>
  <c r="E444" i="6" s="1"/>
  <c r="F444" i="6" s="1"/>
  <c r="D552" i="6"/>
  <c r="E552" i="6" s="1"/>
  <c r="F552" i="6" s="1"/>
  <c r="B645" i="6"/>
  <c r="F645" i="6" s="1"/>
  <c r="D669" i="6"/>
  <c r="E669" i="6" s="1"/>
  <c r="F669" i="6" s="1"/>
  <c r="D738" i="6"/>
  <c r="E738" i="6" s="1"/>
  <c r="F738" i="6" s="1"/>
  <c r="D768" i="6"/>
  <c r="E768" i="6" s="1"/>
  <c r="F768" i="6" s="1"/>
  <c r="B882" i="6"/>
  <c r="F882" i="6" s="1"/>
  <c r="D906" i="6"/>
  <c r="E906" i="6" s="1"/>
  <c r="F906" i="6" s="1"/>
  <c r="B1146" i="6"/>
  <c r="F1146" i="6" s="1"/>
  <c r="B610" i="6"/>
  <c r="F610" i="6" s="1"/>
  <c r="B123" i="6"/>
  <c r="F123" i="6" s="1"/>
  <c r="F588" i="6"/>
  <c r="D846" i="6"/>
  <c r="E846" i="6" s="1"/>
  <c r="F846" i="6" s="1"/>
  <c r="D91" i="6"/>
  <c r="E91" i="6" s="1"/>
  <c r="B91" i="6"/>
  <c r="D239" i="6"/>
  <c r="E239" i="6" s="1"/>
  <c r="B239" i="6"/>
  <c r="D358" i="6"/>
  <c r="E358" i="6" s="1"/>
  <c r="B358" i="6"/>
  <c r="B392" i="6"/>
  <c r="D392" i="6"/>
  <c r="E392" i="6" s="1"/>
  <c r="D408" i="6"/>
  <c r="E408" i="6" s="1"/>
  <c r="B408" i="6"/>
  <c r="D418" i="6"/>
  <c r="E418" i="6" s="1"/>
  <c r="B418" i="6"/>
  <c r="D494" i="6"/>
  <c r="E494" i="6" s="1"/>
  <c r="B494" i="6"/>
  <c r="D508" i="6"/>
  <c r="E508" i="6" s="1"/>
  <c r="B508" i="6"/>
  <c r="D512" i="6"/>
  <c r="E512" i="6" s="1"/>
  <c r="B512" i="6"/>
  <c r="D516" i="6"/>
  <c r="E516" i="6" s="1"/>
  <c r="B516" i="6"/>
  <c r="B682" i="6"/>
  <c r="D682" i="6"/>
  <c r="E682" i="6" s="1"/>
  <c r="D698" i="6"/>
  <c r="E698" i="6" s="1"/>
  <c r="B698" i="6"/>
  <c r="D718" i="6"/>
  <c r="E718" i="6" s="1"/>
  <c r="B718" i="6"/>
  <c r="B850" i="6"/>
  <c r="D850" i="6"/>
  <c r="E850" i="6" s="1"/>
  <c r="D870" i="6"/>
  <c r="E870" i="6" s="1"/>
  <c r="B870" i="6"/>
  <c r="D874" i="6"/>
  <c r="E874" i="6" s="1"/>
  <c r="B874" i="6"/>
  <c r="D878" i="6"/>
  <c r="E878" i="6" s="1"/>
  <c r="B878" i="6"/>
  <c r="D890" i="6"/>
  <c r="E890" i="6" s="1"/>
  <c r="B890" i="6"/>
  <c r="D966" i="6"/>
  <c r="E966" i="6" s="1"/>
  <c r="B966" i="6"/>
  <c r="D976" i="6"/>
  <c r="E976" i="6" s="1"/>
  <c r="B976" i="6"/>
  <c r="B674" i="6"/>
  <c r="F674" i="6" s="1"/>
  <c r="D690" i="6"/>
  <c r="E690" i="6" s="1"/>
  <c r="F690" i="6" s="1"/>
  <c r="D714" i="6"/>
  <c r="E714" i="6" s="1"/>
  <c r="F714" i="6" s="1"/>
  <c r="D810" i="6"/>
  <c r="E810" i="6" s="1"/>
  <c r="F810" i="6" s="1"/>
  <c r="D950" i="6"/>
  <c r="E950" i="6" s="1"/>
  <c r="F950" i="6" s="1"/>
  <c r="B1068" i="6"/>
  <c r="F1068" i="6" s="1"/>
  <c r="D1198" i="6"/>
  <c r="E1198" i="6" s="1"/>
  <c r="F1198" i="6" s="1"/>
  <c r="D27" i="6"/>
  <c r="E27" i="6" s="1"/>
  <c r="B27" i="6"/>
  <c r="B380" i="6"/>
  <c r="D380" i="6"/>
  <c r="E380" i="6" s="1"/>
  <c r="D386" i="6"/>
  <c r="E386" i="6" s="1"/>
  <c r="B386" i="6"/>
  <c r="D396" i="6"/>
  <c r="E396" i="6" s="1"/>
  <c r="B396" i="6"/>
  <c r="D424" i="6"/>
  <c r="E424" i="6" s="1"/>
  <c r="B424" i="6"/>
  <c r="D428" i="6"/>
  <c r="E428" i="6" s="1"/>
  <c r="B428" i="6"/>
  <c r="D438" i="6"/>
  <c r="E438" i="6" s="1"/>
  <c r="B438" i="6"/>
  <c r="D458" i="6"/>
  <c r="E458" i="6" s="1"/>
  <c r="B458" i="6"/>
  <c r="D502" i="6"/>
  <c r="E502" i="6" s="1"/>
  <c r="B502" i="6"/>
  <c r="B520" i="6"/>
  <c r="D520" i="6"/>
  <c r="E520" i="6" s="1"/>
  <c r="B524" i="6"/>
  <c r="D524" i="6"/>
  <c r="E524" i="6" s="1"/>
  <c r="D528" i="6"/>
  <c r="E528" i="6" s="1"/>
  <c r="B528" i="6"/>
  <c r="D590" i="6"/>
  <c r="E590" i="6" s="1"/>
  <c r="B590" i="6"/>
  <c r="D606" i="6"/>
  <c r="E606" i="6" s="1"/>
  <c r="B606" i="6"/>
  <c r="B642" i="6"/>
  <c r="D642" i="6"/>
  <c r="E642" i="6" s="1"/>
  <c r="D650" i="6"/>
  <c r="E650" i="6" s="1"/>
  <c r="B650" i="6"/>
  <c r="D722" i="6"/>
  <c r="E722" i="6" s="1"/>
  <c r="B722" i="6"/>
  <c r="D766" i="6"/>
  <c r="E766" i="6" s="1"/>
  <c r="B766" i="6"/>
  <c r="D802" i="6"/>
  <c r="E802" i="6" s="1"/>
  <c r="B802" i="6"/>
  <c r="D806" i="6"/>
  <c r="E806" i="6" s="1"/>
  <c r="B806" i="6"/>
  <c r="D832" i="6"/>
  <c r="E832" i="6" s="1"/>
  <c r="B832" i="6"/>
  <c r="B886" i="6"/>
  <c r="D886" i="6"/>
  <c r="E886" i="6" s="1"/>
  <c r="D954" i="6"/>
  <c r="E954" i="6" s="1"/>
  <c r="B954" i="6"/>
  <c r="D958" i="6"/>
  <c r="E958" i="6" s="1"/>
  <c r="B958" i="6"/>
  <c r="B988" i="6"/>
  <c r="D988" i="6"/>
  <c r="E988" i="6" s="1"/>
  <c r="B994" i="6"/>
  <c r="D994" i="6"/>
  <c r="E994" i="6" s="1"/>
  <c r="D1024" i="6"/>
  <c r="E1024" i="6" s="1"/>
  <c r="B1024" i="6"/>
  <c r="D1106" i="6"/>
  <c r="E1106" i="6" s="1"/>
  <c r="B1106" i="6"/>
  <c r="D1126" i="6"/>
  <c r="E1126" i="6" s="1"/>
  <c r="B1126" i="6"/>
  <c r="D1144" i="6"/>
  <c r="E1144" i="6" s="1"/>
  <c r="B1144" i="6"/>
  <c r="D1188" i="6"/>
  <c r="E1188" i="6" s="1"/>
  <c r="B1188" i="6"/>
  <c r="B500" i="6"/>
  <c r="F500" i="6" s="1"/>
  <c r="D518" i="6"/>
  <c r="E518" i="6" s="1"/>
  <c r="F518" i="6" s="1"/>
  <c r="D626" i="6"/>
  <c r="E626" i="6" s="1"/>
  <c r="F626" i="6" s="1"/>
  <c r="D504" i="6"/>
  <c r="E504" i="6" s="1"/>
  <c r="F504" i="6" s="1"/>
  <c r="D526" i="6"/>
  <c r="E526" i="6" s="1"/>
  <c r="F526" i="6" s="1"/>
  <c r="B598" i="6"/>
  <c r="F598" i="6" s="1"/>
  <c r="D666" i="6"/>
  <c r="E666" i="6" s="1"/>
  <c r="F666" i="6" s="1"/>
  <c r="D710" i="6"/>
  <c r="E710" i="6" s="1"/>
  <c r="F710" i="6" s="1"/>
  <c r="B782" i="6"/>
  <c r="F782" i="6" s="1"/>
  <c r="B842" i="6"/>
  <c r="F842" i="6" s="1"/>
  <c r="B866" i="6"/>
  <c r="F866" i="6" s="1"/>
  <c r="D1056" i="6"/>
  <c r="E1056" i="6" s="1"/>
  <c r="F1056" i="6" s="1"/>
  <c r="B1158" i="6"/>
  <c r="F1158" i="6" s="1"/>
  <c r="D774" i="6"/>
  <c r="E774" i="6" s="1"/>
  <c r="B774" i="6"/>
  <c r="D822" i="6"/>
  <c r="E822" i="6" s="1"/>
  <c r="B822" i="6"/>
  <c r="D836" i="6"/>
  <c r="E836" i="6" s="1"/>
  <c r="B836" i="6"/>
  <c r="B486" i="6"/>
  <c r="F486" i="6" s="1"/>
  <c r="D510" i="6"/>
  <c r="E510" i="6" s="1"/>
  <c r="F510" i="6" s="1"/>
  <c r="B618" i="6"/>
  <c r="F618" i="6" s="1"/>
  <c r="D658" i="6"/>
  <c r="E658" i="6" s="1"/>
  <c r="F658" i="6" s="1"/>
  <c r="B854" i="6"/>
  <c r="F854" i="6" s="1"/>
  <c r="D962" i="6"/>
  <c r="E962" i="6" s="1"/>
  <c r="F962" i="6" s="1"/>
  <c r="D996" i="6"/>
  <c r="E996" i="6" s="1"/>
  <c r="F996" i="6" s="1"/>
  <c r="D1052" i="6"/>
  <c r="E1052" i="6" s="1"/>
  <c r="F1052" i="6" s="1"/>
  <c r="B1150" i="6"/>
  <c r="F1150" i="6" s="1"/>
  <c r="F892" i="6"/>
  <c r="B732" i="6"/>
  <c r="F732" i="6" s="1"/>
  <c r="B366" i="6"/>
  <c r="F366" i="6" s="1"/>
  <c r="B488" i="6"/>
  <c r="F488" i="6" s="1"/>
  <c r="D838" i="6"/>
  <c r="E838" i="6" s="1"/>
  <c r="F838" i="6" s="1"/>
  <c r="D4" i="6"/>
  <c r="E4" i="6" s="1"/>
  <c r="B4" i="6"/>
  <c r="B40" i="6"/>
  <c r="D40" i="6"/>
  <c r="E40" i="6" s="1"/>
  <c r="D364" i="6"/>
  <c r="E364" i="6" s="1"/>
  <c r="B364" i="6"/>
  <c r="D492" i="6"/>
  <c r="E492" i="6" s="1"/>
  <c r="B492" i="6"/>
  <c r="D496" i="6"/>
  <c r="E496" i="6" s="1"/>
  <c r="B496" i="6"/>
  <c r="D536" i="6"/>
  <c r="E536" i="6" s="1"/>
  <c r="B536" i="6"/>
  <c r="B542" i="6"/>
  <c r="D542" i="6"/>
  <c r="E542" i="6" s="1"/>
  <c r="D612" i="6"/>
  <c r="E612" i="6" s="1"/>
  <c r="B612" i="6"/>
  <c r="D808" i="6"/>
  <c r="E808" i="6" s="1"/>
  <c r="B808" i="6"/>
  <c r="D1012" i="6"/>
  <c r="E1012" i="6" s="1"/>
  <c r="B1012" i="6"/>
  <c r="D778" i="6"/>
  <c r="E778" i="6" s="1"/>
  <c r="B778" i="6"/>
  <c r="D970" i="6"/>
  <c r="E970" i="6" s="1"/>
  <c r="B970" i="6"/>
  <c r="B558" i="6"/>
  <c r="F558" i="6" s="1"/>
  <c r="D357" i="6"/>
  <c r="E357" i="6" s="1"/>
  <c r="B357" i="6"/>
  <c r="D724" i="6"/>
  <c r="E724" i="6" s="1"/>
  <c r="B724" i="6"/>
  <c r="D660" i="6"/>
  <c r="E660" i="6" s="1"/>
  <c r="F660" i="6" s="1"/>
  <c r="B786" i="6"/>
  <c r="F786" i="6" s="1"/>
  <c r="B507" i="6"/>
  <c r="D507" i="6"/>
  <c r="E507" i="6" s="1"/>
  <c r="B560" i="6"/>
  <c r="D560" i="6"/>
  <c r="E560" i="6" s="1"/>
  <c r="D568" i="6"/>
  <c r="E568" i="6" s="1"/>
  <c r="B568" i="6"/>
  <c r="D368" i="6"/>
  <c r="E368" i="6" s="1"/>
  <c r="B368" i="6"/>
  <c r="D432" i="6"/>
  <c r="E432" i="6" s="1"/>
  <c r="B432" i="6"/>
  <c r="B440" i="6"/>
  <c r="D440" i="6"/>
  <c r="E440" i="6" s="1"/>
  <c r="D468" i="6"/>
  <c r="E468" i="6" s="1"/>
  <c r="B468" i="6"/>
  <c r="D634" i="6"/>
  <c r="E634" i="6" s="1"/>
  <c r="B634" i="6"/>
  <c r="D12" i="6"/>
  <c r="E12" i="6" s="1"/>
  <c r="B12" i="6"/>
  <c r="D20" i="6"/>
  <c r="E20" i="6" s="1"/>
  <c r="B20" i="6"/>
  <c r="B144" i="6"/>
  <c r="D144" i="6"/>
  <c r="E144" i="6" s="1"/>
  <c r="B347" i="6"/>
  <c r="D347" i="6"/>
  <c r="E347" i="6" s="1"/>
  <c r="D402" i="6"/>
  <c r="E402" i="6" s="1"/>
  <c r="B402" i="6"/>
  <c r="D523" i="6"/>
  <c r="E523" i="6" s="1"/>
  <c r="B523" i="6"/>
  <c r="B629" i="6"/>
  <c r="D629" i="6"/>
  <c r="E629" i="6" s="1"/>
  <c r="D668" i="6"/>
  <c r="E668" i="6" s="1"/>
  <c r="B668" i="6"/>
  <c r="D532" i="6"/>
  <c r="E532" i="6" s="1"/>
  <c r="B532" i="6"/>
  <c r="D828" i="6"/>
  <c r="E828" i="6" s="1"/>
  <c r="B828" i="6"/>
  <c r="D840" i="6"/>
  <c r="E840" i="6" s="1"/>
  <c r="B840" i="6"/>
  <c r="D1202" i="6"/>
  <c r="E1202" i="6" s="1"/>
  <c r="B1202" i="6"/>
  <c r="B716" i="6"/>
  <c r="F716" i="6" s="1"/>
  <c r="D749" i="6"/>
  <c r="E749" i="6" s="1"/>
  <c r="F749" i="6" s="1"/>
  <c r="B762" i="6"/>
  <c r="F762" i="6" s="1"/>
  <c r="D16" i="6"/>
  <c r="E16" i="6" s="1"/>
  <c r="B16" i="6"/>
  <c r="D24" i="6"/>
  <c r="E24" i="6" s="1"/>
  <c r="B24" i="6"/>
  <c r="B848" i="6"/>
  <c r="F848" i="6" s="1"/>
  <c r="B984" i="6"/>
  <c r="F984" i="6" s="1"/>
  <c r="B1002" i="6"/>
  <c r="F1002" i="6" s="1"/>
  <c r="D611" i="6"/>
  <c r="E611" i="6" s="1"/>
  <c r="F611" i="6" s="1"/>
  <c r="B5" i="6"/>
  <c r="D5" i="6"/>
  <c r="E5" i="6" s="1"/>
  <c r="D37" i="6"/>
  <c r="E37" i="6" s="1"/>
  <c r="B37" i="6"/>
  <c r="D45" i="6"/>
  <c r="E45" i="6" s="1"/>
  <c r="B45" i="6"/>
  <c r="B57" i="6"/>
  <c r="D57" i="6"/>
  <c r="E57" i="6" s="1"/>
  <c r="B73" i="6"/>
  <c r="D73" i="6"/>
  <c r="E73" i="6" s="1"/>
  <c r="D81" i="6"/>
  <c r="E81" i="6" s="1"/>
  <c r="B81" i="6"/>
  <c r="B97" i="6"/>
  <c r="D97" i="6"/>
  <c r="E97" i="6" s="1"/>
  <c r="B109" i="6"/>
  <c r="D109" i="6"/>
  <c r="E109" i="6" s="1"/>
  <c r="B125" i="6"/>
  <c r="D125" i="6"/>
  <c r="E125" i="6" s="1"/>
  <c r="B129" i="6"/>
  <c r="D129" i="6"/>
  <c r="E129" i="6" s="1"/>
  <c r="B149" i="6"/>
  <c r="D149" i="6"/>
  <c r="E149" i="6" s="1"/>
  <c r="B151" i="6"/>
  <c r="D151" i="6"/>
  <c r="E151" i="6" s="1"/>
  <c r="B173" i="6"/>
  <c r="D173" i="6"/>
  <c r="E173" i="6" s="1"/>
  <c r="B185" i="6"/>
  <c r="D185" i="6"/>
  <c r="E185" i="6" s="1"/>
  <c r="D191" i="6"/>
  <c r="E191" i="6" s="1"/>
  <c r="B191" i="6"/>
  <c r="B199" i="6"/>
  <c r="D199" i="6"/>
  <c r="E199" i="6" s="1"/>
  <c r="B205" i="6"/>
  <c r="D205" i="6"/>
  <c r="E205" i="6" s="1"/>
  <c r="D207" i="6"/>
  <c r="E207" i="6" s="1"/>
  <c r="B207" i="6"/>
  <c r="D209" i="6"/>
  <c r="E209" i="6" s="1"/>
  <c r="B209" i="6"/>
  <c r="B219" i="6"/>
  <c r="D219" i="6"/>
  <c r="E219" i="6" s="1"/>
  <c r="D223" i="6"/>
  <c r="E223" i="6" s="1"/>
  <c r="B223" i="6"/>
  <c r="B237" i="6"/>
  <c r="D237" i="6"/>
  <c r="E237" i="6" s="1"/>
  <c r="D241" i="6"/>
  <c r="E241" i="6" s="1"/>
  <c r="B241" i="6"/>
  <c r="D243" i="6"/>
  <c r="E243" i="6" s="1"/>
  <c r="B243" i="6"/>
  <c r="B247" i="6"/>
  <c r="D247" i="6"/>
  <c r="E247" i="6" s="1"/>
  <c r="B249" i="6"/>
  <c r="D249" i="6"/>
  <c r="E249" i="6" s="1"/>
  <c r="D255" i="6"/>
  <c r="E255" i="6" s="1"/>
  <c r="B255" i="6"/>
  <c r="D257" i="6"/>
  <c r="E257" i="6" s="1"/>
  <c r="B257" i="6"/>
  <c r="D259" i="6"/>
  <c r="E259" i="6" s="1"/>
  <c r="B259" i="6"/>
  <c r="B263" i="6"/>
  <c r="D263" i="6"/>
  <c r="E263" i="6" s="1"/>
  <c r="B265" i="6"/>
  <c r="D265" i="6"/>
  <c r="E265" i="6" s="1"/>
  <c r="B269" i="6"/>
  <c r="D269" i="6"/>
  <c r="E269" i="6" s="1"/>
  <c r="D271" i="6"/>
  <c r="E271" i="6" s="1"/>
  <c r="B271" i="6"/>
  <c r="D289" i="6"/>
  <c r="E289" i="6" s="1"/>
  <c r="B289" i="6"/>
  <c r="B295" i="6"/>
  <c r="D295" i="6"/>
  <c r="E295" i="6" s="1"/>
  <c r="B297" i="6"/>
  <c r="D297" i="6"/>
  <c r="E297" i="6" s="1"/>
  <c r="D305" i="6"/>
  <c r="E305" i="6" s="1"/>
  <c r="B305" i="6"/>
  <c r="D317" i="6"/>
  <c r="E317" i="6" s="1"/>
  <c r="B317" i="6"/>
  <c r="D319" i="6"/>
  <c r="E319" i="6" s="1"/>
  <c r="B319" i="6"/>
  <c r="D321" i="6"/>
  <c r="E321" i="6" s="1"/>
  <c r="B321" i="6"/>
  <c r="D323" i="6"/>
  <c r="E323" i="6" s="1"/>
  <c r="B323" i="6"/>
  <c r="D341" i="6"/>
  <c r="E341" i="6" s="1"/>
  <c r="B341" i="6"/>
  <c r="B345" i="6"/>
  <c r="D345" i="6"/>
  <c r="E345" i="6" s="1"/>
  <c r="D349" i="6"/>
  <c r="E349" i="6" s="1"/>
  <c r="B349" i="6"/>
  <c r="D351" i="6"/>
  <c r="E351" i="6" s="1"/>
  <c r="B351" i="6"/>
  <c r="D355" i="6"/>
  <c r="E355" i="6" s="1"/>
  <c r="B355" i="6"/>
  <c r="D475" i="6"/>
  <c r="E475" i="6" s="1"/>
  <c r="B475" i="6"/>
  <c r="B481" i="6"/>
  <c r="D481" i="6"/>
  <c r="E481" i="6" s="1"/>
  <c r="D483" i="6"/>
  <c r="E483" i="6" s="1"/>
  <c r="B483" i="6"/>
  <c r="B499" i="6"/>
  <c r="D499" i="6"/>
  <c r="E499" i="6" s="1"/>
  <c r="D3" i="6"/>
  <c r="E3" i="6" s="1"/>
  <c r="F3" i="6" s="1"/>
  <c r="B15" i="6"/>
  <c r="F15" i="6" s="1"/>
  <c r="B31" i="6"/>
  <c r="F31" i="6" s="1"/>
  <c r="B103" i="6"/>
  <c r="F103" i="6" s="1"/>
  <c r="B119" i="6"/>
  <c r="F119" i="6" s="1"/>
  <c r="B135" i="6"/>
  <c r="F135" i="6" s="1"/>
  <c r="B161" i="6"/>
  <c r="F161" i="6" s="1"/>
  <c r="D189" i="6"/>
  <c r="E189" i="6" s="1"/>
  <c r="F189" i="6" s="1"/>
  <c r="D217" i="6"/>
  <c r="E217" i="6" s="1"/>
  <c r="F217" i="6" s="1"/>
  <c r="B275" i="6"/>
  <c r="F275" i="6" s="1"/>
  <c r="D315" i="6"/>
  <c r="E315" i="6" s="1"/>
  <c r="F315" i="6" s="1"/>
  <c r="B325" i="6"/>
  <c r="F325" i="6" s="1"/>
  <c r="B333" i="6"/>
  <c r="F333" i="6" s="1"/>
  <c r="D343" i="6"/>
  <c r="E343" i="6" s="1"/>
  <c r="F343" i="6" s="1"/>
  <c r="B13" i="6"/>
  <c r="D13" i="6"/>
  <c r="E13" i="6" s="1"/>
  <c r="D21" i="6"/>
  <c r="E21" i="6" s="1"/>
  <c r="B21" i="6"/>
  <c r="B25" i="6"/>
  <c r="D25" i="6"/>
  <c r="E25" i="6" s="1"/>
  <c r="B29" i="6"/>
  <c r="D29" i="6"/>
  <c r="E29" i="6" s="1"/>
  <c r="D33" i="6"/>
  <c r="E33" i="6" s="1"/>
  <c r="B33" i="6"/>
  <c r="B43" i="6"/>
  <c r="D43" i="6"/>
  <c r="E43" i="6" s="1"/>
  <c r="D49" i="6"/>
  <c r="E49" i="6" s="1"/>
  <c r="B49" i="6"/>
  <c r="B133" i="6"/>
  <c r="D133" i="6"/>
  <c r="E133" i="6" s="1"/>
  <c r="B137" i="6"/>
  <c r="D137" i="6"/>
  <c r="E137" i="6" s="1"/>
  <c r="B141" i="6"/>
  <c r="D141" i="6"/>
  <c r="E141" i="6" s="1"/>
  <c r="D147" i="6"/>
  <c r="E147" i="6" s="1"/>
  <c r="B147" i="6"/>
  <c r="B155" i="6"/>
  <c r="D155" i="6"/>
  <c r="E155" i="6" s="1"/>
  <c r="B171" i="6"/>
  <c r="D171" i="6"/>
  <c r="E171" i="6" s="1"/>
  <c r="D179" i="6"/>
  <c r="E179" i="6" s="1"/>
  <c r="B179" i="6"/>
  <c r="B183" i="6"/>
  <c r="D183" i="6"/>
  <c r="E183" i="6" s="1"/>
  <c r="B201" i="6"/>
  <c r="D201" i="6"/>
  <c r="E201" i="6" s="1"/>
  <c r="D213" i="6"/>
  <c r="E213" i="6" s="1"/>
  <c r="B213" i="6"/>
  <c r="B215" i="6"/>
  <c r="D215" i="6"/>
  <c r="E215" i="6" s="1"/>
  <c r="B221" i="6"/>
  <c r="D221" i="6"/>
  <c r="E221" i="6" s="1"/>
  <c r="B235" i="6"/>
  <c r="D235" i="6"/>
  <c r="E235" i="6" s="1"/>
  <c r="D245" i="6"/>
  <c r="E245" i="6" s="1"/>
  <c r="B245" i="6"/>
  <c r="B251" i="6"/>
  <c r="D251" i="6"/>
  <c r="E251" i="6" s="1"/>
  <c r="D277" i="6"/>
  <c r="E277" i="6" s="1"/>
  <c r="B277" i="6"/>
  <c r="B299" i="6"/>
  <c r="D299" i="6"/>
  <c r="E299" i="6" s="1"/>
  <c r="D303" i="6"/>
  <c r="E303" i="6" s="1"/>
  <c r="B303" i="6"/>
  <c r="B327" i="6"/>
  <c r="D327" i="6"/>
  <c r="E327" i="6" s="1"/>
  <c r="B329" i="6"/>
  <c r="D329" i="6"/>
  <c r="E329" i="6" s="1"/>
  <c r="B331" i="6"/>
  <c r="D331" i="6"/>
  <c r="E331" i="6" s="1"/>
  <c r="D335" i="6"/>
  <c r="E335" i="6" s="1"/>
  <c r="B335" i="6"/>
  <c r="B19" i="6"/>
  <c r="F19" i="6" s="1"/>
  <c r="D61" i="6"/>
  <c r="E61" i="6" s="1"/>
  <c r="F61" i="6" s="1"/>
  <c r="B67" i="6"/>
  <c r="F67" i="6" s="1"/>
  <c r="D77" i="6"/>
  <c r="E77" i="6" s="1"/>
  <c r="F77" i="6" s="1"/>
  <c r="B83" i="6"/>
  <c r="F83" i="6" s="1"/>
  <c r="B99" i="6"/>
  <c r="F99" i="6" s="1"/>
  <c r="B115" i="6"/>
  <c r="F115" i="6" s="1"/>
  <c r="B131" i="6"/>
  <c r="F131" i="6" s="1"/>
  <c r="D167" i="6"/>
  <c r="E167" i="6" s="1"/>
  <c r="F167" i="6" s="1"/>
  <c r="B197" i="6"/>
  <c r="F197" i="6" s="1"/>
  <c r="B225" i="6"/>
  <c r="F225" i="6" s="1"/>
  <c r="D253" i="6"/>
  <c r="E253" i="6" s="1"/>
  <c r="F253" i="6" s="1"/>
  <c r="D283" i="6"/>
  <c r="E283" i="6" s="1"/>
  <c r="F283" i="6" s="1"/>
  <c r="B293" i="6"/>
  <c r="F293" i="6" s="1"/>
  <c r="B301" i="6"/>
  <c r="F301" i="6" s="1"/>
  <c r="D311" i="6"/>
  <c r="E311" i="6" s="1"/>
  <c r="F311" i="6" s="1"/>
  <c r="B9" i="6"/>
  <c r="D9" i="6"/>
  <c r="E9" i="6" s="1"/>
  <c r="D17" i="6"/>
  <c r="E17" i="6" s="1"/>
  <c r="B17" i="6"/>
  <c r="D41" i="6"/>
  <c r="E41" i="6" s="1"/>
  <c r="B41" i="6"/>
  <c r="D47" i="6"/>
  <c r="E47" i="6" s="1"/>
  <c r="B47" i="6"/>
  <c r="D55" i="6"/>
  <c r="E55" i="6" s="1"/>
  <c r="B55" i="6"/>
  <c r="D63" i="6"/>
  <c r="E63" i="6" s="1"/>
  <c r="B63" i="6"/>
  <c r="D65" i="6"/>
  <c r="E65" i="6" s="1"/>
  <c r="B65" i="6"/>
  <c r="D71" i="6"/>
  <c r="E71" i="6" s="1"/>
  <c r="B71" i="6"/>
  <c r="D79" i="6"/>
  <c r="E79" i="6" s="1"/>
  <c r="B79" i="6"/>
  <c r="D87" i="6"/>
  <c r="E87" i="6" s="1"/>
  <c r="B87" i="6"/>
  <c r="D89" i="6"/>
  <c r="E89" i="6" s="1"/>
  <c r="B89" i="6"/>
  <c r="B93" i="6"/>
  <c r="D93" i="6"/>
  <c r="E93" i="6" s="1"/>
  <c r="B101" i="6"/>
  <c r="D101" i="6"/>
  <c r="E101" i="6" s="1"/>
  <c r="B105" i="6"/>
  <c r="D105" i="6"/>
  <c r="E105" i="6" s="1"/>
  <c r="B113" i="6"/>
  <c r="D113" i="6"/>
  <c r="E113" i="6" s="1"/>
  <c r="B117" i="6"/>
  <c r="D117" i="6"/>
  <c r="E117" i="6" s="1"/>
  <c r="B121" i="6"/>
  <c r="D121" i="6"/>
  <c r="E121" i="6" s="1"/>
  <c r="B157" i="6"/>
  <c r="D157" i="6"/>
  <c r="E157" i="6" s="1"/>
  <c r="D159" i="6"/>
  <c r="E159" i="6" s="1"/>
  <c r="B159" i="6"/>
  <c r="D163" i="6"/>
  <c r="E163" i="6" s="1"/>
  <c r="B163" i="6"/>
  <c r="D165" i="6"/>
  <c r="E165" i="6" s="1"/>
  <c r="B165" i="6"/>
  <c r="B169" i="6"/>
  <c r="D169" i="6"/>
  <c r="E169" i="6" s="1"/>
  <c r="D177" i="6"/>
  <c r="E177" i="6" s="1"/>
  <c r="B177" i="6"/>
  <c r="D181" i="6"/>
  <c r="E181" i="6" s="1"/>
  <c r="B181" i="6"/>
  <c r="B187" i="6"/>
  <c r="D187" i="6"/>
  <c r="E187" i="6" s="1"/>
  <c r="D193" i="6"/>
  <c r="E193" i="6" s="1"/>
  <c r="B193" i="6"/>
  <c r="D195" i="6"/>
  <c r="E195" i="6" s="1"/>
  <c r="B195" i="6"/>
  <c r="D227" i="6"/>
  <c r="E227" i="6" s="1"/>
  <c r="B227" i="6"/>
  <c r="D229" i="6"/>
  <c r="E229" i="6" s="1"/>
  <c r="B229" i="6"/>
  <c r="B233" i="6"/>
  <c r="D233" i="6"/>
  <c r="E233" i="6" s="1"/>
  <c r="D273" i="6"/>
  <c r="E273" i="6" s="1"/>
  <c r="B273" i="6"/>
  <c r="B281" i="6"/>
  <c r="D281" i="6"/>
  <c r="E281" i="6" s="1"/>
  <c r="D285" i="6"/>
  <c r="E285" i="6" s="1"/>
  <c r="B285" i="6"/>
  <c r="D287" i="6"/>
  <c r="E287" i="6" s="1"/>
  <c r="B287" i="6"/>
  <c r="D291" i="6"/>
  <c r="E291" i="6" s="1"/>
  <c r="B291" i="6"/>
  <c r="D309" i="6"/>
  <c r="E309" i="6" s="1"/>
  <c r="B309" i="6"/>
  <c r="B313" i="6"/>
  <c r="D313" i="6"/>
  <c r="E313" i="6" s="1"/>
  <c r="D337" i="6"/>
  <c r="E337" i="6" s="1"/>
  <c r="B337" i="6"/>
  <c r="D353" i="6"/>
  <c r="E353" i="6" s="1"/>
  <c r="B353" i="6"/>
  <c r="D465" i="6"/>
  <c r="E465" i="6" s="1"/>
  <c r="B465" i="6"/>
  <c r="B467" i="6"/>
  <c r="D467" i="6"/>
  <c r="E467" i="6" s="1"/>
  <c r="B473" i="6"/>
  <c r="D473" i="6"/>
  <c r="E473" i="6" s="1"/>
  <c r="D489" i="6"/>
  <c r="E489" i="6" s="1"/>
  <c r="B489" i="6"/>
  <c r="B491" i="6"/>
  <c r="D491" i="6"/>
  <c r="E491" i="6" s="1"/>
  <c r="B35" i="6"/>
  <c r="F35" i="6" s="1"/>
  <c r="B51" i="6"/>
  <c r="F51" i="6" s="1"/>
  <c r="B7" i="6"/>
  <c r="F7" i="6" s="1"/>
  <c r="B23" i="6"/>
  <c r="F23" i="6" s="1"/>
  <c r="B39" i="6"/>
  <c r="F39" i="6" s="1"/>
  <c r="B95" i="6"/>
  <c r="F95" i="6" s="1"/>
  <c r="B111" i="6"/>
  <c r="F111" i="6" s="1"/>
  <c r="B127" i="6"/>
  <c r="F127" i="6" s="1"/>
  <c r="B143" i="6"/>
  <c r="F143" i="6" s="1"/>
  <c r="D145" i="6"/>
  <c r="E145" i="6" s="1"/>
  <c r="F145" i="6" s="1"/>
  <c r="B175" i="6"/>
  <c r="F175" i="6" s="1"/>
  <c r="D203" i="6"/>
  <c r="E203" i="6" s="1"/>
  <c r="F203" i="6" s="1"/>
  <c r="D231" i="6"/>
  <c r="E231" i="6" s="1"/>
  <c r="F231" i="6" s="1"/>
  <c r="B261" i="6"/>
  <c r="F261" i="6" s="1"/>
  <c r="D279" i="6"/>
  <c r="E279" i="6" s="1"/>
  <c r="F279" i="6" s="1"/>
  <c r="B339" i="6"/>
  <c r="F339" i="6" s="1"/>
  <c r="D663" i="6"/>
  <c r="E663" i="6" s="1"/>
  <c r="B663" i="6"/>
  <c r="B685" i="6"/>
  <c r="D685" i="6"/>
  <c r="E685" i="6" s="1"/>
  <c r="B711" i="6"/>
  <c r="D711" i="6"/>
  <c r="E711" i="6" s="1"/>
  <c r="B729" i="6"/>
  <c r="D729" i="6"/>
  <c r="E729" i="6" s="1"/>
  <c r="D781" i="6"/>
  <c r="E781" i="6" s="1"/>
  <c r="B781" i="6"/>
  <c r="B785" i="6"/>
  <c r="D785" i="6"/>
  <c r="E785" i="6" s="1"/>
  <c r="D825" i="6"/>
  <c r="E825" i="6" s="1"/>
  <c r="B825" i="6"/>
  <c r="D837" i="6"/>
  <c r="E837" i="6" s="1"/>
  <c r="B837" i="6"/>
  <c r="D841" i="6"/>
  <c r="E841" i="6" s="1"/>
  <c r="B841" i="6"/>
  <c r="B845" i="6"/>
  <c r="D845" i="6"/>
  <c r="E845" i="6" s="1"/>
  <c r="D899" i="6"/>
  <c r="E899" i="6" s="1"/>
  <c r="B899" i="6"/>
  <c r="D943" i="6"/>
  <c r="E943" i="6" s="1"/>
  <c r="B943" i="6"/>
  <c r="D979" i="6"/>
  <c r="E979" i="6" s="1"/>
  <c r="B979" i="6"/>
  <c r="D1043" i="6"/>
  <c r="E1043" i="6" s="1"/>
  <c r="B1043" i="6"/>
  <c r="B1111" i="6"/>
  <c r="D1111" i="6"/>
  <c r="E1111" i="6" s="1"/>
  <c r="D1117" i="6"/>
  <c r="E1117" i="6" s="1"/>
  <c r="B1117" i="6"/>
  <c r="B1119" i="6"/>
  <c r="D1119" i="6"/>
  <c r="E1119" i="6" s="1"/>
  <c r="D1125" i="6"/>
  <c r="E1125" i="6" s="1"/>
  <c r="B1125" i="6"/>
  <c r="D1127" i="6"/>
  <c r="E1127" i="6" s="1"/>
  <c r="B1127" i="6"/>
  <c r="D1135" i="6"/>
  <c r="E1135" i="6" s="1"/>
  <c r="B1135" i="6"/>
  <c r="B1139" i="6"/>
  <c r="D1139" i="6"/>
  <c r="E1139" i="6" s="1"/>
  <c r="B1145" i="6"/>
  <c r="D1145" i="6"/>
  <c r="E1145" i="6" s="1"/>
  <c r="B1153" i="6"/>
  <c r="D1153" i="6"/>
  <c r="E1153" i="6" s="1"/>
  <c r="D1161" i="6"/>
  <c r="E1161" i="6" s="1"/>
  <c r="B1161" i="6"/>
  <c r="B515" i="6"/>
  <c r="F515" i="6" s="1"/>
  <c r="B521" i="6"/>
  <c r="F521" i="6" s="1"/>
  <c r="D529" i="6"/>
  <c r="E529" i="6" s="1"/>
  <c r="F529" i="6" s="1"/>
  <c r="B539" i="6"/>
  <c r="F539" i="6" s="1"/>
  <c r="B545" i="6"/>
  <c r="F545" i="6" s="1"/>
  <c r="D555" i="6"/>
  <c r="E555" i="6" s="1"/>
  <c r="F555" i="6" s="1"/>
  <c r="D561" i="6"/>
  <c r="E561" i="6" s="1"/>
  <c r="F561" i="6" s="1"/>
  <c r="B603" i="6"/>
  <c r="F603" i="6" s="1"/>
  <c r="B627" i="6"/>
  <c r="F627" i="6" s="1"/>
  <c r="D631" i="6"/>
  <c r="E631" i="6" s="1"/>
  <c r="F631" i="6" s="1"/>
  <c r="B647" i="6"/>
  <c r="F647" i="6" s="1"/>
  <c r="D653" i="6"/>
  <c r="E653" i="6" s="1"/>
  <c r="F653" i="6" s="1"/>
  <c r="D667" i="6"/>
  <c r="E667" i="6" s="1"/>
  <c r="F667" i="6" s="1"/>
  <c r="D637" i="6"/>
  <c r="E637" i="6" s="1"/>
  <c r="B637" i="6"/>
  <c r="B643" i="6"/>
  <c r="D643" i="6"/>
  <c r="E643" i="6" s="1"/>
  <c r="B659" i="6"/>
  <c r="D659" i="6"/>
  <c r="E659" i="6" s="1"/>
  <c r="B671" i="6"/>
  <c r="D671" i="6"/>
  <c r="E671" i="6" s="1"/>
  <c r="B675" i="6"/>
  <c r="D675" i="6"/>
  <c r="E675" i="6" s="1"/>
  <c r="D677" i="6"/>
  <c r="E677" i="6" s="1"/>
  <c r="B677" i="6"/>
  <c r="D679" i="6"/>
  <c r="E679" i="6" s="1"/>
  <c r="B679" i="6"/>
  <c r="D683" i="6"/>
  <c r="E683" i="6" s="1"/>
  <c r="B683" i="6"/>
  <c r="B687" i="6"/>
  <c r="D687" i="6"/>
  <c r="E687" i="6" s="1"/>
  <c r="D695" i="6"/>
  <c r="E695" i="6" s="1"/>
  <c r="B695" i="6"/>
  <c r="B699" i="6"/>
  <c r="D699" i="6"/>
  <c r="E699" i="6" s="1"/>
  <c r="B703" i="6"/>
  <c r="D703" i="6"/>
  <c r="E703" i="6" s="1"/>
  <c r="B709" i="6"/>
  <c r="D709" i="6"/>
  <c r="E709" i="6" s="1"/>
  <c r="D727" i="6"/>
  <c r="E727" i="6" s="1"/>
  <c r="B727" i="6"/>
  <c r="B733" i="6"/>
  <c r="D733" i="6"/>
  <c r="E733" i="6" s="1"/>
  <c r="D737" i="6"/>
  <c r="E737" i="6" s="1"/>
  <c r="B737" i="6"/>
  <c r="D745" i="6"/>
  <c r="E745" i="6" s="1"/>
  <c r="B745" i="6"/>
  <c r="D753" i="6"/>
  <c r="E753" i="6" s="1"/>
  <c r="B753" i="6"/>
  <c r="D757" i="6"/>
  <c r="E757" i="6" s="1"/>
  <c r="B757" i="6"/>
  <c r="B765" i="6"/>
  <c r="D765" i="6"/>
  <c r="E765" i="6" s="1"/>
  <c r="D769" i="6"/>
  <c r="E769" i="6" s="1"/>
  <c r="B769" i="6"/>
  <c r="D773" i="6"/>
  <c r="E773" i="6" s="1"/>
  <c r="B773" i="6"/>
  <c r="D777" i="6"/>
  <c r="E777" i="6" s="1"/>
  <c r="B777" i="6"/>
  <c r="B793" i="6"/>
  <c r="D793" i="6"/>
  <c r="E793" i="6" s="1"/>
  <c r="B797" i="6"/>
  <c r="D797" i="6"/>
  <c r="E797" i="6" s="1"/>
  <c r="D801" i="6"/>
  <c r="E801" i="6" s="1"/>
  <c r="B801" i="6"/>
  <c r="D805" i="6"/>
  <c r="E805" i="6" s="1"/>
  <c r="B805" i="6"/>
  <c r="D813" i="6"/>
  <c r="E813" i="6" s="1"/>
  <c r="B813" i="6"/>
  <c r="B829" i="6"/>
  <c r="D829" i="6"/>
  <c r="E829" i="6" s="1"/>
  <c r="D833" i="6"/>
  <c r="E833" i="6" s="1"/>
  <c r="B833" i="6"/>
  <c r="D849" i="6"/>
  <c r="E849" i="6" s="1"/>
  <c r="B849" i="6"/>
  <c r="D855" i="6"/>
  <c r="E855" i="6" s="1"/>
  <c r="B855" i="6"/>
  <c r="D863" i="6"/>
  <c r="E863" i="6" s="1"/>
  <c r="B863" i="6"/>
  <c r="D879" i="6"/>
  <c r="E879" i="6" s="1"/>
  <c r="B879" i="6"/>
  <c r="D881" i="6"/>
  <c r="E881" i="6" s="1"/>
  <c r="B881" i="6"/>
  <c r="D883" i="6"/>
  <c r="E883" i="6" s="1"/>
  <c r="B883" i="6"/>
  <c r="D885" i="6"/>
  <c r="E885" i="6" s="1"/>
  <c r="B885" i="6"/>
  <c r="D887" i="6"/>
  <c r="E887" i="6" s="1"/>
  <c r="B887" i="6"/>
  <c r="D895" i="6"/>
  <c r="E895" i="6" s="1"/>
  <c r="B895" i="6"/>
  <c r="D903" i="6"/>
  <c r="E903" i="6" s="1"/>
  <c r="B903" i="6"/>
  <c r="D905" i="6"/>
  <c r="E905" i="6" s="1"/>
  <c r="B905" i="6"/>
  <c r="D907" i="6"/>
  <c r="E907" i="6" s="1"/>
  <c r="B907" i="6"/>
  <c r="D909" i="6"/>
  <c r="E909" i="6" s="1"/>
  <c r="B909" i="6"/>
  <c r="D919" i="6"/>
  <c r="E919" i="6" s="1"/>
  <c r="B919" i="6"/>
  <c r="D921" i="6"/>
  <c r="E921" i="6" s="1"/>
  <c r="B921" i="6"/>
  <c r="D927" i="6"/>
  <c r="E927" i="6" s="1"/>
  <c r="B927" i="6"/>
  <c r="D929" i="6"/>
  <c r="E929" i="6" s="1"/>
  <c r="B929" i="6"/>
  <c r="D933" i="6"/>
  <c r="E933" i="6" s="1"/>
  <c r="B933" i="6"/>
  <c r="D935" i="6"/>
  <c r="E935" i="6" s="1"/>
  <c r="B935" i="6"/>
  <c r="D939" i="6"/>
  <c r="E939" i="6" s="1"/>
  <c r="B939" i="6"/>
  <c r="D945" i="6"/>
  <c r="E945" i="6" s="1"/>
  <c r="B945" i="6"/>
  <c r="D947" i="6"/>
  <c r="E947" i="6" s="1"/>
  <c r="B947" i="6"/>
  <c r="B953" i="6"/>
  <c r="D953" i="6"/>
  <c r="E953" i="6" s="1"/>
  <c r="D957" i="6"/>
  <c r="E957" i="6" s="1"/>
  <c r="B957" i="6"/>
  <c r="B969" i="6"/>
  <c r="D969" i="6"/>
  <c r="E969" i="6" s="1"/>
  <c r="D971" i="6"/>
  <c r="E971" i="6" s="1"/>
  <c r="B971" i="6"/>
  <c r="D973" i="6"/>
  <c r="E973" i="6" s="1"/>
  <c r="B973" i="6"/>
  <c r="B975" i="6"/>
  <c r="D975" i="6"/>
  <c r="E975" i="6" s="1"/>
  <c r="D1001" i="6"/>
  <c r="E1001" i="6" s="1"/>
  <c r="B1001" i="6"/>
  <c r="D1003" i="6"/>
  <c r="E1003" i="6" s="1"/>
  <c r="B1003" i="6"/>
  <c r="B1005" i="6"/>
  <c r="D1005" i="6"/>
  <c r="E1005" i="6" s="1"/>
  <c r="D1009" i="6"/>
  <c r="E1009" i="6" s="1"/>
  <c r="B1009" i="6"/>
  <c r="B1011" i="6"/>
  <c r="D1011" i="6"/>
  <c r="E1011" i="6" s="1"/>
  <c r="D1015" i="6"/>
  <c r="E1015" i="6" s="1"/>
  <c r="B1015" i="6"/>
  <c r="D1021" i="6"/>
  <c r="E1021" i="6" s="1"/>
  <c r="B1021" i="6"/>
  <c r="D1027" i="6"/>
  <c r="E1027" i="6" s="1"/>
  <c r="B1027" i="6"/>
  <c r="B1031" i="6"/>
  <c r="D1031" i="6"/>
  <c r="E1031" i="6" s="1"/>
  <c r="B1033" i="6"/>
  <c r="D1033" i="6"/>
  <c r="E1033" i="6" s="1"/>
  <c r="B1035" i="6"/>
  <c r="D1035" i="6"/>
  <c r="E1035" i="6" s="1"/>
  <c r="D1039" i="6"/>
  <c r="E1039" i="6" s="1"/>
  <c r="B1039" i="6"/>
  <c r="B1049" i="6"/>
  <c r="D1049" i="6"/>
  <c r="E1049" i="6" s="1"/>
  <c r="B1051" i="6"/>
  <c r="D1051" i="6"/>
  <c r="E1051" i="6" s="1"/>
  <c r="D1059" i="6"/>
  <c r="E1059" i="6" s="1"/>
  <c r="B1059" i="6"/>
  <c r="D1061" i="6"/>
  <c r="E1061" i="6" s="1"/>
  <c r="B1061" i="6"/>
  <c r="D1067" i="6"/>
  <c r="E1067" i="6" s="1"/>
  <c r="B1067" i="6"/>
  <c r="D1071" i="6"/>
  <c r="E1071" i="6" s="1"/>
  <c r="B1071" i="6"/>
  <c r="B1075" i="6"/>
  <c r="D1075" i="6"/>
  <c r="E1075" i="6" s="1"/>
  <c r="D1079" i="6"/>
  <c r="E1079" i="6" s="1"/>
  <c r="B1079" i="6"/>
  <c r="D1091" i="6"/>
  <c r="E1091" i="6" s="1"/>
  <c r="B1091" i="6"/>
  <c r="D1093" i="6"/>
  <c r="E1093" i="6" s="1"/>
  <c r="B1093" i="6"/>
  <c r="D1095" i="6"/>
  <c r="E1095" i="6" s="1"/>
  <c r="B1095" i="6"/>
  <c r="D1097" i="6"/>
  <c r="E1097" i="6" s="1"/>
  <c r="B1097" i="6"/>
  <c r="D1099" i="6"/>
  <c r="E1099" i="6" s="1"/>
  <c r="B1099" i="6"/>
  <c r="D1101" i="6"/>
  <c r="E1101" i="6" s="1"/>
  <c r="B1101" i="6"/>
  <c r="B1103" i="6"/>
  <c r="D1103" i="6"/>
  <c r="E1103" i="6" s="1"/>
  <c r="B1115" i="6"/>
  <c r="D1115" i="6"/>
  <c r="E1115" i="6" s="1"/>
  <c r="B1121" i="6"/>
  <c r="D1121" i="6"/>
  <c r="E1121" i="6" s="1"/>
  <c r="D1157" i="6"/>
  <c r="E1157" i="6" s="1"/>
  <c r="B1157" i="6"/>
  <c r="B1163" i="6"/>
  <c r="D1163" i="6"/>
  <c r="E1163" i="6" s="1"/>
  <c r="D1179" i="6"/>
  <c r="E1179" i="6" s="1"/>
  <c r="B1179" i="6"/>
  <c r="B1191" i="6"/>
  <c r="D1191" i="6"/>
  <c r="E1191" i="6" s="1"/>
  <c r="B1193" i="6"/>
  <c r="D1193" i="6"/>
  <c r="E1193" i="6" s="1"/>
  <c r="D505" i="6"/>
  <c r="E505" i="6" s="1"/>
  <c r="F505" i="6" s="1"/>
  <c r="B531" i="6"/>
  <c r="F531" i="6" s="1"/>
  <c r="B537" i="6"/>
  <c r="F537" i="6" s="1"/>
  <c r="D563" i="6"/>
  <c r="E563" i="6" s="1"/>
  <c r="F563" i="6" s="1"/>
  <c r="B569" i="6"/>
  <c r="F569" i="6" s="1"/>
  <c r="B587" i="6"/>
  <c r="F587" i="6" s="1"/>
  <c r="D593" i="6"/>
  <c r="E593" i="6" s="1"/>
  <c r="F593" i="6" s="1"/>
  <c r="B601" i="6"/>
  <c r="F601" i="6" s="1"/>
  <c r="D619" i="6"/>
  <c r="E619" i="6" s="1"/>
  <c r="F619" i="6" s="1"/>
  <c r="B621" i="6"/>
  <c r="F621" i="6" s="1"/>
  <c r="B635" i="6"/>
  <c r="F635" i="6" s="1"/>
  <c r="B651" i="6"/>
  <c r="F651" i="6" s="1"/>
  <c r="B809" i="6"/>
  <c r="F809" i="6" s="1"/>
  <c r="B655" i="6"/>
  <c r="D655" i="6"/>
  <c r="E655" i="6" s="1"/>
  <c r="B691" i="6"/>
  <c r="D691" i="6"/>
  <c r="E691" i="6" s="1"/>
  <c r="B701" i="6"/>
  <c r="D701" i="6"/>
  <c r="E701" i="6" s="1"/>
  <c r="B713" i="6"/>
  <c r="D713" i="6"/>
  <c r="E713" i="6" s="1"/>
  <c r="B717" i="6"/>
  <c r="D717" i="6"/>
  <c r="E717" i="6" s="1"/>
  <c r="D721" i="6"/>
  <c r="E721" i="6" s="1"/>
  <c r="B721" i="6"/>
  <c r="B723" i="6"/>
  <c r="D723" i="6"/>
  <c r="E723" i="6" s="1"/>
  <c r="B725" i="6"/>
  <c r="D725" i="6"/>
  <c r="E725" i="6" s="1"/>
  <c r="D761" i="6"/>
  <c r="E761" i="6" s="1"/>
  <c r="B761" i="6"/>
  <c r="D817" i="6"/>
  <c r="E817" i="6" s="1"/>
  <c r="B817" i="6"/>
  <c r="D821" i="6"/>
  <c r="E821" i="6" s="1"/>
  <c r="B821" i="6"/>
  <c r="D853" i="6"/>
  <c r="E853" i="6" s="1"/>
  <c r="B853" i="6"/>
  <c r="D859" i="6"/>
  <c r="E859" i="6" s="1"/>
  <c r="B859" i="6"/>
  <c r="B861" i="6"/>
  <c r="D861" i="6"/>
  <c r="E861" i="6" s="1"/>
  <c r="B865" i="6"/>
  <c r="D865" i="6"/>
  <c r="E865" i="6" s="1"/>
  <c r="B867" i="6"/>
  <c r="D867" i="6"/>
  <c r="E867" i="6" s="1"/>
  <c r="D869" i="6"/>
  <c r="E869" i="6" s="1"/>
  <c r="B869" i="6"/>
  <c r="D871" i="6"/>
  <c r="E871" i="6" s="1"/>
  <c r="B871" i="6"/>
  <c r="B875" i="6"/>
  <c r="D875" i="6"/>
  <c r="E875" i="6" s="1"/>
  <c r="B891" i="6"/>
  <c r="D891" i="6"/>
  <c r="E891" i="6" s="1"/>
  <c r="D897" i="6"/>
  <c r="E897" i="6" s="1"/>
  <c r="B897" i="6"/>
  <c r="D901" i="6"/>
  <c r="E901" i="6" s="1"/>
  <c r="B901" i="6"/>
  <c r="D911" i="6"/>
  <c r="E911" i="6" s="1"/>
  <c r="B911" i="6"/>
  <c r="D913" i="6"/>
  <c r="E913" i="6" s="1"/>
  <c r="B913" i="6"/>
  <c r="D915" i="6"/>
  <c r="E915" i="6" s="1"/>
  <c r="B915" i="6"/>
  <c r="D917" i="6"/>
  <c r="E917" i="6" s="1"/>
  <c r="B917" i="6"/>
  <c r="D923" i="6"/>
  <c r="E923" i="6" s="1"/>
  <c r="B923" i="6"/>
  <c r="D925" i="6"/>
  <c r="E925" i="6" s="1"/>
  <c r="B925" i="6"/>
  <c r="D931" i="6"/>
  <c r="E931" i="6" s="1"/>
  <c r="B931" i="6"/>
  <c r="D937" i="6"/>
  <c r="E937" i="6" s="1"/>
  <c r="B937" i="6"/>
  <c r="D941" i="6"/>
  <c r="E941" i="6" s="1"/>
  <c r="B941" i="6"/>
  <c r="B949" i="6"/>
  <c r="D949" i="6"/>
  <c r="E949" i="6" s="1"/>
  <c r="D951" i="6"/>
  <c r="E951" i="6" s="1"/>
  <c r="B951" i="6"/>
  <c r="D955" i="6"/>
  <c r="E955" i="6" s="1"/>
  <c r="B955" i="6"/>
  <c r="B959" i="6"/>
  <c r="D959" i="6"/>
  <c r="E959" i="6" s="1"/>
  <c r="D961" i="6"/>
  <c r="E961" i="6" s="1"/>
  <c r="B961" i="6"/>
  <c r="D963" i="6"/>
  <c r="E963" i="6" s="1"/>
  <c r="B963" i="6"/>
  <c r="D977" i="6"/>
  <c r="E977" i="6" s="1"/>
  <c r="B977" i="6"/>
  <c r="B981" i="6"/>
  <c r="D981" i="6"/>
  <c r="E981" i="6" s="1"/>
  <c r="B983" i="6"/>
  <c r="D983" i="6"/>
  <c r="E983" i="6" s="1"/>
  <c r="D985" i="6"/>
  <c r="E985" i="6" s="1"/>
  <c r="B985" i="6"/>
  <c r="D987" i="6"/>
  <c r="E987" i="6" s="1"/>
  <c r="B987" i="6"/>
  <c r="D989" i="6"/>
  <c r="E989" i="6" s="1"/>
  <c r="B989" i="6"/>
  <c r="B991" i="6"/>
  <c r="D991" i="6"/>
  <c r="E991" i="6" s="1"/>
  <c r="D995" i="6"/>
  <c r="E995" i="6" s="1"/>
  <c r="B995" i="6"/>
  <c r="D999" i="6"/>
  <c r="E999" i="6" s="1"/>
  <c r="B999" i="6"/>
  <c r="D1007" i="6"/>
  <c r="E1007" i="6" s="1"/>
  <c r="B1007" i="6"/>
  <c r="D1019" i="6"/>
  <c r="E1019" i="6" s="1"/>
  <c r="B1019" i="6"/>
  <c r="B1023" i="6"/>
  <c r="D1023" i="6"/>
  <c r="E1023" i="6" s="1"/>
  <c r="B1029" i="6"/>
  <c r="D1029" i="6"/>
  <c r="E1029" i="6" s="1"/>
  <c r="D1037" i="6"/>
  <c r="E1037" i="6" s="1"/>
  <c r="B1037" i="6"/>
  <c r="B1045" i="6"/>
  <c r="D1045" i="6"/>
  <c r="E1045" i="6" s="1"/>
  <c r="B1047" i="6"/>
  <c r="D1047" i="6"/>
  <c r="E1047" i="6" s="1"/>
  <c r="D1055" i="6"/>
  <c r="E1055" i="6" s="1"/>
  <c r="B1055" i="6"/>
  <c r="D1063" i="6"/>
  <c r="E1063" i="6" s="1"/>
  <c r="B1063" i="6"/>
  <c r="D1065" i="6"/>
  <c r="E1065" i="6" s="1"/>
  <c r="B1065" i="6"/>
  <c r="D1077" i="6"/>
  <c r="E1077" i="6" s="1"/>
  <c r="B1077" i="6"/>
  <c r="D1081" i="6"/>
  <c r="E1081" i="6" s="1"/>
  <c r="B1081" i="6"/>
  <c r="D1083" i="6"/>
  <c r="E1083" i="6" s="1"/>
  <c r="B1083" i="6"/>
  <c r="D1087" i="6"/>
  <c r="E1087" i="6" s="1"/>
  <c r="B1087" i="6"/>
  <c r="D1105" i="6"/>
  <c r="E1105" i="6" s="1"/>
  <c r="B1105" i="6"/>
  <c r="B1109" i="6"/>
  <c r="D1109" i="6"/>
  <c r="E1109" i="6" s="1"/>
  <c r="B1113" i="6"/>
  <c r="D1113" i="6"/>
  <c r="E1113" i="6" s="1"/>
  <c r="D1129" i="6"/>
  <c r="E1129" i="6" s="1"/>
  <c r="B1129" i="6"/>
  <c r="D1131" i="6"/>
  <c r="E1131" i="6" s="1"/>
  <c r="B1131" i="6"/>
  <c r="D1133" i="6"/>
  <c r="E1133" i="6" s="1"/>
  <c r="B1133" i="6"/>
  <c r="B1137" i="6"/>
  <c r="D1137" i="6"/>
  <c r="E1137" i="6" s="1"/>
  <c r="B1141" i="6"/>
  <c r="D1141" i="6"/>
  <c r="E1141" i="6" s="1"/>
  <c r="B1149" i="6"/>
  <c r="D1149" i="6"/>
  <c r="E1149" i="6" s="1"/>
  <c r="B1169" i="6"/>
  <c r="D1169" i="6"/>
  <c r="E1169" i="6" s="1"/>
  <c r="D1173" i="6"/>
  <c r="E1173" i="6" s="1"/>
  <c r="B1173" i="6"/>
  <c r="D1177" i="6"/>
  <c r="E1177" i="6" s="1"/>
  <c r="B1177" i="6"/>
  <c r="D1181" i="6"/>
  <c r="E1181" i="6" s="1"/>
  <c r="B1181" i="6"/>
  <c r="B1185" i="6"/>
  <c r="D1185" i="6"/>
  <c r="E1185" i="6" s="1"/>
  <c r="D1189" i="6"/>
  <c r="E1189" i="6" s="1"/>
  <c r="B1189" i="6"/>
  <c r="D1195" i="6"/>
  <c r="E1195" i="6" s="1"/>
  <c r="B1195" i="6"/>
  <c r="B1197" i="6"/>
  <c r="D1197" i="6"/>
  <c r="E1197" i="6" s="1"/>
  <c r="B1201" i="6"/>
  <c r="D1201" i="6"/>
  <c r="E1201" i="6" s="1"/>
  <c r="D1205" i="6"/>
  <c r="E1205" i="6" s="1"/>
  <c r="B1205" i="6"/>
  <c r="D547" i="6"/>
  <c r="E547" i="6" s="1"/>
  <c r="F547" i="6" s="1"/>
  <c r="D553" i="6"/>
  <c r="E553" i="6" s="1"/>
  <c r="F553" i="6" s="1"/>
  <c r="D577" i="6"/>
  <c r="E577" i="6" s="1"/>
  <c r="F577" i="6" s="1"/>
  <c r="B585" i="6"/>
  <c r="F585" i="6" s="1"/>
  <c r="B595" i="6"/>
  <c r="F595" i="6" s="1"/>
  <c r="B613" i="6"/>
  <c r="F613" i="6" s="1"/>
  <c r="D661" i="6"/>
  <c r="E661" i="6" s="1"/>
  <c r="F661" i="6" s="1"/>
  <c r="B705" i="6"/>
  <c r="F705" i="6" s="1"/>
  <c r="B741" i="6"/>
  <c r="F741" i="6" s="1"/>
  <c r="D965" i="6"/>
  <c r="E965" i="6" s="1"/>
  <c r="F965" i="6" s="1"/>
  <c r="B967" i="6"/>
  <c r="F967" i="6" s="1"/>
  <c r="D1165" i="6"/>
  <c r="E1165" i="6" s="1"/>
  <c r="F1165" i="6" s="1"/>
  <c r="D152" i="6"/>
  <c r="E152" i="6" s="1"/>
  <c r="B152" i="6"/>
  <c r="D184" i="6"/>
  <c r="E184" i="6" s="1"/>
  <c r="B184" i="6"/>
  <c r="D192" i="6"/>
  <c r="E192" i="6" s="1"/>
  <c r="B192" i="6"/>
  <c r="D216" i="6"/>
  <c r="E216" i="6" s="1"/>
  <c r="B216" i="6"/>
  <c r="D240" i="6"/>
  <c r="E240" i="6" s="1"/>
  <c r="B240" i="6"/>
  <c r="D248" i="6"/>
  <c r="E248" i="6" s="1"/>
  <c r="B248" i="6"/>
  <c r="D264" i="6"/>
  <c r="E264" i="6" s="1"/>
  <c r="B264" i="6"/>
  <c r="D272" i="6"/>
  <c r="E272" i="6" s="1"/>
  <c r="B272" i="6"/>
  <c r="B286" i="6"/>
  <c r="D286" i="6"/>
  <c r="E286" i="6" s="1"/>
  <c r="B302" i="6"/>
  <c r="D302" i="6"/>
  <c r="E302" i="6" s="1"/>
  <c r="B365" i="6"/>
  <c r="D365" i="6"/>
  <c r="E365" i="6" s="1"/>
  <c r="B373" i="6"/>
  <c r="D373" i="6"/>
  <c r="E373" i="6" s="1"/>
  <c r="B421" i="6"/>
  <c r="D421" i="6"/>
  <c r="E421" i="6" s="1"/>
  <c r="B429" i="6"/>
  <c r="D429" i="6"/>
  <c r="E429" i="6" s="1"/>
  <c r="B437" i="6"/>
  <c r="D437" i="6"/>
  <c r="E437" i="6" s="1"/>
  <c r="B453" i="6"/>
  <c r="D453" i="6"/>
  <c r="E453" i="6" s="1"/>
  <c r="D493" i="6"/>
  <c r="E493" i="6" s="1"/>
  <c r="B493" i="6"/>
  <c r="B1116" i="6"/>
  <c r="D1116" i="6"/>
  <c r="E1116" i="6" s="1"/>
  <c r="D1123" i="6"/>
  <c r="E1123" i="6" s="1"/>
  <c r="B1123" i="6"/>
  <c r="D2" i="6"/>
  <c r="E2" i="6" s="1"/>
  <c r="F2" i="6" s="1"/>
  <c r="D6" i="6"/>
  <c r="E6" i="6" s="1"/>
  <c r="F6" i="6" s="1"/>
  <c r="D10" i="6"/>
  <c r="E10" i="6" s="1"/>
  <c r="F10" i="6" s="1"/>
  <c r="D14" i="6"/>
  <c r="E14" i="6" s="1"/>
  <c r="F14" i="6" s="1"/>
  <c r="D18" i="6"/>
  <c r="E18" i="6" s="1"/>
  <c r="F18" i="6" s="1"/>
  <c r="D22" i="6"/>
  <c r="E22" i="6" s="1"/>
  <c r="F22" i="6" s="1"/>
  <c r="D26" i="6"/>
  <c r="E26" i="6" s="1"/>
  <c r="F26" i="6" s="1"/>
  <c r="D30" i="6"/>
  <c r="E30" i="6" s="1"/>
  <c r="F30" i="6" s="1"/>
  <c r="D34" i="6"/>
  <c r="E34" i="6" s="1"/>
  <c r="F34" i="6" s="1"/>
  <c r="D38" i="6"/>
  <c r="E38" i="6" s="1"/>
  <c r="F38" i="6" s="1"/>
  <c r="D42" i="6"/>
  <c r="E42" i="6" s="1"/>
  <c r="F42" i="6" s="1"/>
  <c r="D46" i="6"/>
  <c r="E46" i="6" s="1"/>
  <c r="F46" i="6" s="1"/>
  <c r="B48" i="6"/>
  <c r="F48" i="6" s="1"/>
  <c r="D50" i="6"/>
  <c r="E50" i="6" s="1"/>
  <c r="F50" i="6" s="1"/>
  <c r="B52" i="6"/>
  <c r="F52" i="6" s="1"/>
  <c r="D54" i="6"/>
  <c r="E54" i="6" s="1"/>
  <c r="F54" i="6" s="1"/>
  <c r="B56" i="6"/>
  <c r="F56" i="6" s="1"/>
  <c r="D58" i="6"/>
  <c r="E58" i="6" s="1"/>
  <c r="F58" i="6" s="1"/>
  <c r="B60" i="6"/>
  <c r="F60" i="6" s="1"/>
  <c r="D62" i="6"/>
  <c r="E62" i="6" s="1"/>
  <c r="F62" i="6" s="1"/>
  <c r="B64" i="6"/>
  <c r="F64" i="6" s="1"/>
  <c r="D66" i="6"/>
  <c r="E66" i="6" s="1"/>
  <c r="F66" i="6" s="1"/>
  <c r="B68" i="6"/>
  <c r="F68" i="6" s="1"/>
  <c r="D70" i="6"/>
  <c r="E70" i="6" s="1"/>
  <c r="F70" i="6" s="1"/>
  <c r="B72" i="6"/>
  <c r="F72" i="6" s="1"/>
  <c r="D74" i="6"/>
  <c r="E74" i="6" s="1"/>
  <c r="F74" i="6" s="1"/>
  <c r="B76" i="6"/>
  <c r="F76" i="6" s="1"/>
  <c r="D78" i="6"/>
  <c r="E78" i="6" s="1"/>
  <c r="F78" i="6" s="1"/>
  <c r="B80" i="6"/>
  <c r="F80" i="6" s="1"/>
  <c r="D82" i="6"/>
  <c r="E82" i="6" s="1"/>
  <c r="F82" i="6" s="1"/>
  <c r="B84" i="6"/>
  <c r="F84" i="6" s="1"/>
  <c r="D86" i="6"/>
  <c r="E86" i="6" s="1"/>
  <c r="F86" i="6" s="1"/>
  <c r="B88" i="6"/>
  <c r="F88" i="6" s="1"/>
  <c r="D90" i="6"/>
  <c r="E90" i="6" s="1"/>
  <c r="F90" i="6" s="1"/>
  <c r="B92" i="6"/>
  <c r="F92" i="6" s="1"/>
  <c r="D94" i="6"/>
  <c r="E94" i="6" s="1"/>
  <c r="F94" i="6" s="1"/>
  <c r="B96" i="6"/>
  <c r="F96" i="6" s="1"/>
  <c r="D98" i="6"/>
  <c r="E98" i="6" s="1"/>
  <c r="F98" i="6" s="1"/>
  <c r="B100" i="6"/>
  <c r="F100" i="6" s="1"/>
  <c r="D102" i="6"/>
  <c r="E102" i="6" s="1"/>
  <c r="F102" i="6" s="1"/>
  <c r="B104" i="6"/>
  <c r="F104" i="6" s="1"/>
  <c r="D106" i="6"/>
  <c r="E106" i="6" s="1"/>
  <c r="F106" i="6" s="1"/>
  <c r="B108" i="6"/>
  <c r="F108" i="6" s="1"/>
  <c r="D110" i="6"/>
  <c r="E110" i="6" s="1"/>
  <c r="F110" i="6" s="1"/>
  <c r="B112" i="6"/>
  <c r="F112" i="6" s="1"/>
  <c r="D114" i="6"/>
  <c r="E114" i="6" s="1"/>
  <c r="F114" i="6" s="1"/>
  <c r="B116" i="6"/>
  <c r="F116" i="6" s="1"/>
  <c r="D118" i="6"/>
  <c r="E118" i="6" s="1"/>
  <c r="F118" i="6" s="1"/>
  <c r="B120" i="6"/>
  <c r="F120" i="6" s="1"/>
  <c r="D122" i="6"/>
  <c r="E122" i="6" s="1"/>
  <c r="F122" i="6" s="1"/>
  <c r="B124" i="6"/>
  <c r="F124" i="6" s="1"/>
  <c r="D126" i="6"/>
  <c r="E126" i="6" s="1"/>
  <c r="F126" i="6" s="1"/>
  <c r="B128" i="6"/>
  <c r="F128" i="6" s="1"/>
  <c r="D130" i="6"/>
  <c r="E130" i="6" s="1"/>
  <c r="F130" i="6" s="1"/>
  <c r="B132" i="6"/>
  <c r="F132" i="6" s="1"/>
  <c r="D134" i="6"/>
  <c r="E134" i="6" s="1"/>
  <c r="F134" i="6" s="1"/>
  <c r="B136" i="6"/>
  <c r="F136" i="6" s="1"/>
  <c r="D138" i="6"/>
  <c r="E138" i="6" s="1"/>
  <c r="F138" i="6" s="1"/>
  <c r="B140" i="6"/>
  <c r="F140" i="6" s="1"/>
  <c r="D142" i="6"/>
  <c r="E142" i="6" s="1"/>
  <c r="F142" i="6" s="1"/>
  <c r="D146" i="6"/>
  <c r="E146" i="6" s="1"/>
  <c r="F146" i="6" s="1"/>
  <c r="B154" i="6"/>
  <c r="D154" i="6"/>
  <c r="E154" i="6" s="1"/>
  <c r="B162" i="6"/>
  <c r="D162" i="6"/>
  <c r="E162" i="6" s="1"/>
  <c r="B170" i="6"/>
  <c r="D170" i="6"/>
  <c r="E170" i="6" s="1"/>
  <c r="B178" i="6"/>
  <c r="D178" i="6"/>
  <c r="E178" i="6" s="1"/>
  <c r="B186" i="6"/>
  <c r="D186" i="6"/>
  <c r="E186" i="6" s="1"/>
  <c r="B194" i="6"/>
  <c r="D194" i="6"/>
  <c r="E194" i="6" s="1"/>
  <c r="B202" i="6"/>
  <c r="D202" i="6"/>
  <c r="E202" i="6" s="1"/>
  <c r="B210" i="6"/>
  <c r="D210" i="6"/>
  <c r="E210" i="6" s="1"/>
  <c r="B218" i="6"/>
  <c r="D218" i="6"/>
  <c r="E218" i="6" s="1"/>
  <c r="B226" i="6"/>
  <c r="D226" i="6"/>
  <c r="E226" i="6" s="1"/>
  <c r="B234" i="6"/>
  <c r="D234" i="6"/>
  <c r="E234" i="6" s="1"/>
  <c r="B242" i="6"/>
  <c r="D242" i="6"/>
  <c r="E242" i="6" s="1"/>
  <c r="B250" i="6"/>
  <c r="D250" i="6"/>
  <c r="E250" i="6" s="1"/>
  <c r="B258" i="6"/>
  <c r="D258" i="6"/>
  <c r="E258" i="6" s="1"/>
  <c r="B266" i="6"/>
  <c r="D266" i="6"/>
  <c r="E266" i="6" s="1"/>
  <c r="B274" i="6"/>
  <c r="D274" i="6"/>
  <c r="E274" i="6" s="1"/>
  <c r="B282" i="6"/>
  <c r="D282" i="6"/>
  <c r="E282" i="6" s="1"/>
  <c r="B298" i="6"/>
  <c r="D298" i="6"/>
  <c r="E298" i="6" s="1"/>
  <c r="B314" i="6"/>
  <c r="D314" i="6"/>
  <c r="E314" i="6" s="1"/>
  <c r="B330" i="6"/>
  <c r="D330" i="6"/>
  <c r="E330" i="6" s="1"/>
  <c r="B346" i="6"/>
  <c r="D346" i="6"/>
  <c r="E346" i="6" s="1"/>
  <c r="D525" i="6"/>
  <c r="E525" i="6" s="1"/>
  <c r="B525" i="6"/>
  <c r="D589" i="6"/>
  <c r="E589" i="6" s="1"/>
  <c r="B589" i="6"/>
  <c r="B630" i="6"/>
  <c r="D630" i="6"/>
  <c r="E630" i="6" s="1"/>
  <c r="D160" i="6"/>
  <c r="E160" i="6" s="1"/>
  <c r="B160" i="6"/>
  <c r="D168" i="6"/>
  <c r="E168" i="6" s="1"/>
  <c r="B168" i="6"/>
  <c r="D208" i="6"/>
  <c r="E208" i="6" s="1"/>
  <c r="B208" i="6"/>
  <c r="D224" i="6"/>
  <c r="E224" i="6" s="1"/>
  <c r="B224" i="6"/>
  <c r="D256" i="6"/>
  <c r="E256" i="6" s="1"/>
  <c r="B256" i="6"/>
  <c r="B334" i="6"/>
  <c r="D334" i="6"/>
  <c r="E334" i="6" s="1"/>
  <c r="B350" i="6"/>
  <c r="D350" i="6"/>
  <c r="E350" i="6" s="1"/>
  <c r="B389" i="6"/>
  <c r="D389" i="6"/>
  <c r="E389" i="6" s="1"/>
  <c r="B397" i="6"/>
  <c r="D397" i="6"/>
  <c r="E397" i="6" s="1"/>
  <c r="B413" i="6"/>
  <c r="D413" i="6"/>
  <c r="E413" i="6" s="1"/>
  <c r="D461" i="6"/>
  <c r="E461" i="6" s="1"/>
  <c r="B461" i="6"/>
  <c r="D633" i="6"/>
  <c r="E633" i="6" s="1"/>
  <c r="B633" i="6"/>
  <c r="D156" i="6"/>
  <c r="E156" i="6" s="1"/>
  <c r="B156" i="6"/>
  <c r="D164" i="6"/>
  <c r="E164" i="6" s="1"/>
  <c r="B164" i="6"/>
  <c r="D172" i="6"/>
  <c r="E172" i="6" s="1"/>
  <c r="B172" i="6"/>
  <c r="D180" i="6"/>
  <c r="E180" i="6" s="1"/>
  <c r="B180" i="6"/>
  <c r="D188" i="6"/>
  <c r="E188" i="6" s="1"/>
  <c r="B188" i="6"/>
  <c r="D196" i="6"/>
  <c r="E196" i="6" s="1"/>
  <c r="B196" i="6"/>
  <c r="D204" i="6"/>
  <c r="E204" i="6" s="1"/>
  <c r="B204" i="6"/>
  <c r="D212" i="6"/>
  <c r="E212" i="6" s="1"/>
  <c r="B212" i="6"/>
  <c r="D220" i="6"/>
  <c r="E220" i="6" s="1"/>
  <c r="B220" i="6"/>
  <c r="D228" i="6"/>
  <c r="E228" i="6" s="1"/>
  <c r="B228" i="6"/>
  <c r="D236" i="6"/>
  <c r="E236" i="6" s="1"/>
  <c r="B236" i="6"/>
  <c r="D244" i="6"/>
  <c r="E244" i="6" s="1"/>
  <c r="B244" i="6"/>
  <c r="D252" i="6"/>
  <c r="E252" i="6" s="1"/>
  <c r="B252" i="6"/>
  <c r="D260" i="6"/>
  <c r="E260" i="6" s="1"/>
  <c r="B260" i="6"/>
  <c r="D268" i="6"/>
  <c r="E268" i="6" s="1"/>
  <c r="B268" i="6"/>
  <c r="B278" i="6"/>
  <c r="D278" i="6"/>
  <c r="E278" i="6" s="1"/>
  <c r="B294" i="6"/>
  <c r="D294" i="6"/>
  <c r="E294" i="6" s="1"/>
  <c r="B310" i="6"/>
  <c r="D310" i="6"/>
  <c r="E310" i="6" s="1"/>
  <c r="B326" i="6"/>
  <c r="D326" i="6"/>
  <c r="E326" i="6" s="1"/>
  <c r="B342" i="6"/>
  <c r="D342" i="6"/>
  <c r="E342" i="6" s="1"/>
  <c r="B466" i="6"/>
  <c r="D466" i="6"/>
  <c r="E466" i="6" s="1"/>
  <c r="B498" i="6"/>
  <c r="D498" i="6"/>
  <c r="E498" i="6" s="1"/>
  <c r="B562" i="6"/>
  <c r="D562" i="6"/>
  <c r="E562" i="6" s="1"/>
  <c r="D176" i="6"/>
  <c r="E176" i="6" s="1"/>
  <c r="B176" i="6"/>
  <c r="D200" i="6"/>
  <c r="E200" i="6" s="1"/>
  <c r="B200" i="6"/>
  <c r="D232" i="6"/>
  <c r="E232" i="6" s="1"/>
  <c r="B232" i="6"/>
  <c r="B318" i="6"/>
  <c r="D318" i="6"/>
  <c r="E318" i="6" s="1"/>
  <c r="B381" i="6"/>
  <c r="D381" i="6"/>
  <c r="E381" i="6" s="1"/>
  <c r="B405" i="6"/>
  <c r="D405" i="6"/>
  <c r="E405" i="6" s="1"/>
  <c r="B445" i="6"/>
  <c r="D445" i="6"/>
  <c r="E445" i="6" s="1"/>
  <c r="B150" i="6"/>
  <c r="D150" i="6"/>
  <c r="E150" i="6" s="1"/>
  <c r="B158" i="6"/>
  <c r="D158" i="6"/>
  <c r="E158" i="6" s="1"/>
  <c r="B166" i="6"/>
  <c r="D166" i="6"/>
  <c r="E166" i="6" s="1"/>
  <c r="B174" i="6"/>
  <c r="D174" i="6"/>
  <c r="E174" i="6" s="1"/>
  <c r="B182" i="6"/>
  <c r="D182" i="6"/>
  <c r="E182" i="6" s="1"/>
  <c r="B190" i="6"/>
  <c r="D190" i="6"/>
  <c r="E190" i="6" s="1"/>
  <c r="B198" i="6"/>
  <c r="D198" i="6"/>
  <c r="E198" i="6" s="1"/>
  <c r="B206" i="6"/>
  <c r="D206" i="6"/>
  <c r="E206" i="6" s="1"/>
  <c r="B214" i="6"/>
  <c r="D214" i="6"/>
  <c r="E214" i="6" s="1"/>
  <c r="B222" i="6"/>
  <c r="D222" i="6"/>
  <c r="E222" i="6" s="1"/>
  <c r="B230" i="6"/>
  <c r="D230" i="6"/>
  <c r="E230" i="6" s="1"/>
  <c r="B238" i="6"/>
  <c r="D238" i="6"/>
  <c r="E238" i="6" s="1"/>
  <c r="B246" i="6"/>
  <c r="D246" i="6"/>
  <c r="E246" i="6" s="1"/>
  <c r="B254" i="6"/>
  <c r="D254" i="6"/>
  <c r="E254" i="6" s="1"/>
  <c r="B262" i="6"/>
  <c r="D262" i="6"/>
  <c r="E262" i="6" s="1"/>
  <c r="B270" i="6"/>
  <c r="D270" i="6"/>
  <c r="E270" i="6" s="1"/>
  <c r="B290" i="6"/>
  <c r="D290" i="6"/>
  <c r="E290" i="6" s="1"/>
  <c r="B306" i="6"/>
  <c r="D306" i="6"/>
  <c r="E306" i="6" s="1"/>
  <c r="B322" i="6"/>
  <c r="D322" i="6"/>
  <c r="E322" i="6" s="1"/>
  <c r="B338" i="6"/>
  <c r="D338" i="6"/>
  <c r="E338" i="6" s="1"/>
  <c r="B354" i="6"/>
  <c r="D354" i="6"/>
  <c r="E354" i="6" s="1"/>
  <c r="B471" i="6"/>
  <c r="D471" i="6"/>
  <c r="E471" i="6" s="1"/>
  <c r="B535" i="6"/>
  <c r="D535" i="6"/>
  <c r="E535" i="6" s="1"/>
  <c r="B599" i="6"/>
  <c r="D599" i="6"/>
  <c r="E599" i="6" s="1"/>
  <c r="B276" i="6"/>
  <c r="F276" i="6" s="1"/>
  <c r="B280" i="6"/>
  <c r="F280" i="6" s="1"/>
  <c r="B284" i="6"/>
  <c r="F284" i="6" s="1"/>
  <c r="B288" i="6"/>
  <c r="F288" i="6" s="1"/>
  <c r="B292" i="6"/>
  <c r="F292" i="6" s="1"/>
  <c r="B296" i="6"/>
  <c r="F296" i="6" s="1"/>
  <c r="B300" i="6"/>
  <c r="F300" i="6" s="1"/>
  <c r="B304" i="6"/>
  <c r="F304" i="6" s="1"/>
  <c r="B308" i="6"/>
  <c r="F308" i="6" s="1"/>
  <c r="B312" i="6"/>
  <c r="F312" i="6" s="1"/>
  <c r="B316" i="6"/>
  <c r="F316" i="6" s="1"/>
  <c r="B320" i="6"/>
  <c r="F320" i="6" s="1"/>
  <c r="B324" i="6"/>
  <c r="F324" i="6" s="1"/>
  <c r="B328" i="6"/>
  <c r="F328" i="6" s="1"/>
  <c r="B332" i="6"/>
  <c r="F332" i="6" s="1"/>
  <c r="B336" i="6"/>
  <c r="F336" i="6" s="1"/>
  <c r="B340" i="6"/>
  <c r="F340" i="6" s="1"/>
  <c r="B344" i="6"/>
  <c r="F344" i="6" s="1"/>
  <c r="B348" i="6"/>
  <c r="F348" i="6" s="1"/>
  <c r="B352" i="6"/>
  <c r="F352" i="6" s="1"/>
  <c r="B356" i="6"/>
  <c r="F356" i="6" s="1"/>
  <c r="D359" i="6"/>
  <c r="E359" i="6" s="1"/>
  <c r="B359" i="6"/>
  <c r="D367" i="6"/>
  <c r="E367" i="6" s="1"/>
  <c r="B367" i="6"/>
  <c r="D375" i="6"/>
  <c r="E375" i="6" s="1"/>
  <c r="B375" i="6"/>
  <c r="D383" i="6"/>
  <c r="E383" i="6" s="1"/>
  <c r="B383" i="6"/>
  <c r="D391" i="6"/>
  <c r="E391" i="6" s="1"/>
  <c r="B391" i="6"/>
  <c r="D399" i="6"/>
  <c r="E399" i="6" s="1"/>
  <c r="B399" i="6"/>
  <c r="D407" i="6"/>
  <c r="E407" i="6" s="1"/>
  <c r="B407" i="6"/>
  <c r="D415" i="6"/>
  <c r="E415" i="6" s="1"/>
  <c r="B415" i="6"/>
  <c r="D423" i="6"/>
  <c r="E423" i="6" s="1"/>
  <c r="B423" i="6"/>
  <c r="D431" i="6"/>
  <c r="E431" i="6" s="1"/>
  <c r="B431" i="6"/>
  <c r="D439" i="6"/>
  <c r="E439" i="6" s="1"/>
  <c r="B439" i="6"/>
  <c r="D447" i="6"/>
  <c r="E447" i="6" s="1"/>
  <c r="B447" i="6"/>
  <c r="D455" i="6"/>
  <c r="E455" i="6" s="1"/>
  <c r="B455" i="6"/>
  <c r="D469" i="6"/>
  <c r="E469" i="6" s="1"/>
  <c r="B469" i="6"/>
  <c r="D474" i="6"/>
  <c r="E474" i="6" s="1"/>
  <c r="B474" i="6"/>
  <c r="B479" i="6"/>
  <c r="D479" i="6"/>
  <c r="E479" i="6" s="1"/>
  <c r="D509" i="6"/>
  <c r="E509" i="6" s="1"/>
  <c r="B509" i="6"/>
  <c r="B519" i="6"/>
  <c r="D519" i="6"/>
  <c r="E519" i="6" s="1"/>
  <c r="B546" i="6"/>
  <c r="D546" i="6"/>
  <c r="E546" i="6" s="1"/>
  <c r="D573" i="6"/>
  <c r="E573" i="6" s="1"/>
  <c r="B573" i="6"/>
  <c r="B583" i="6"/>
  <c r="D583" i="6"/>
  <c r="E583" i="6" s="1"/>
  <c r="D665" i="6"/>
  <c r="E665" i="6" s="1"/>
  <c r="B665" i="6"/>
  <c r="D681" i="6"/>
  <c r="E681" i="6" s="1"/>
  <c r="B681" i="6"/>
  <c r="D697" i="6"/>
  <c r="E697" i="6" s="1"/>
  <c r="B697" i="6"/>
  <c r="B763" i="6"/>
  <c r="D763" i="6"/>
  <c r="E763" i="6" s="1"/>
  <c r="B795" i="6"/>
  <c r="D795" i="6"/>
  <c r="E795" i="6" s="1"/>
  <c r="B827" i="6"/>
  <c r="D827" i="6"/>
  <c r="E827" i="6" s="1"/>
  <c r="B862" i="6"/>
  <c r="D862" i="6"/>
  <c r="E862" i="6" s="1"/>
  <c r="B361" i="6"/>
  <c r="D361" i="6"/>
  <c r="E361" i="6" s="1"/>
  <c r="B369" i="6"/>
  <c r="D369" i="6"/>
  <c r="E369" i="6" s="1"/>
  <c r="B377" i="6"/>
  <c r="D377" i="6"/>
  <c r="E377" i="6" s="1"/>
  <c r="B385" i="6"/>
  <c r="D385" i="6"/>
  <c r="E385" i="6" s="1"/>
  <c r="B393" i="6"/>
  <c r="D393" i="6"/>
  <c r="E393" i="6" s="1"/>
  <c r="B401" i="6"/>
  <c r="D401" i="6"/>
  <c r="E401" i="6" s="1"/>
  <c r="B409" i="6"/>
  <c r="D409" i="6"/>
  <c r="E409" i="6" s="1"/>
  <c r="B417" i="6"/>
  <c r="D417" i="6"/>
  <c r="E417" i="6" s="1"/>
  <c r="B425" i="6"/>
  <c r="D425" i="6"/>
  <c r="E425" i="6" s="1"/>
  <c r="B433" i="6"/>
  <c r="D433" i="6"/>
  <c r="E433" i="6" s="1"/>
  <c r="B441" i="6"/>
  <c r="D441" i="6"/>
  <c r="E441" i="6" s="1"/>
  <c r="B449" i="6"/>
  <c r="D449" i="6"/>
  <c r="E449" i="6" s="1"/>
  <c r="B457" i="6"/>
  <c r="D457" i="6"/>
  <c r="E457" i="6" s="1"/>
  <c r="D477" i="6"/>
  <c r="E477" i="6" s="1"/>
  <c r="B477" i="6"/>
  <c r="B482" i="6"/>
  <c r="D482" i="6"/>
  <c r="E482" i="6" s="1"/>
  <c r="B487" i="6"/>
  <c r="D487" i="6"/>
  <c r="E487" i="6" s="1"/>
  <c r="B503" i="6"/>
  <c r="D503" i="6"/>
  <c r="E503" i="6" s="1"/>
  <c r="B530" i="6"/>
  <c r="D530" i="6"/>
  <c r="E530" i="6" s="1"/>
  <c r="D557" i="6"/>
  <c r="E557" i="6" s="1"/>
  <c r="B557" i="6"/>
  <c r="B567" i="6"/>
  <c r="D567" i="6"/>
  <c r="E567" i="6" s="1"/>
  <c r="B594" i="6"/>
  <c r="D594" i="6"/>
  <c r="E594" i="6" s="1"/>
  <c r="B614" i="6"/>
  <c r="D614" i="6"/>
  <c r="E614" i="6" s="1"/>
  <c r="D617" i="6"/>
  <c r="E617" i="6" s="1"/>
  <c r="B617" i="6"/>
  <c r="B646" i="6"/>
  <c r="D646" i="6"/>
  <c r="E646" i="6" s="1"/>
  <c r="D649" i="6"/>
  <c r="E649" i="6" s="1"/>
  <c r="B649" i="6"/>
  <c r="D363" i="6"/>
  <c r="E363" i="6" s="1"/>
  <c r="B363" i="6"/>
  <c r="D371" i="6"/>
  <c r="E371" i="6" s="1"/>
  <c r="B371" i="6"/>
  <c r="D379" i="6"/>
  <c r="E379" i="6" s="1"/>
  <c r="B379" i="6"/>
  <c r="D387" i="6"/>
  <c r="E387" i="6" s="1"/>
  <c r="B387" i="6"/>
  <c r="D395" i="6"/>
  <c r="E395" i="6" s="1"/>
  <c r="B395" i="6"/>
  <c r="D403" i="6"/>
  <c r="E403" i="6" s="1"/>
  <c r="B403" i="6"/>
  <c r="D411" i="6"/>
  <c r="E411" i="6" s="1"/>
  <c r="B411" i="6"/>
  <c r="D419" i="6"/>
  <c r="E419" i="6" s="1"/>
  <c r="B419" i="6"/>
  <c r="D427" i="6"/>
  <c r="E427" i="6" s="1"/>
  <c r="B427" i="6"/>
  <c r="D435" i="6"/>
  <c r="E435" i="6" s="1"/>
  <c r="B435" i="6"/>
  <c r="D443" i="6"/>
  <c r="E443" i="6" s="1"/>
  <c r="B443" i="6"/>
  <c r="D451" i="6"/>
  <c r="E451" i="6" s="1"/>
  <c r="B451" i="6"/>
  <c r="D459" i="6"/>
  <c r="E459" i="6" s="1"/>
  <c r="B459" i="6"/>
  <c r="B463" i="6"/>
  <c r="D463" i="6"/>
  <c r="E463" i="6" s="1"/>
  <c r="D485" i="6"/>
  <c r="E485" i="6" s="1"/>
  <c r="B485" i="6"/>
  <c r="D490" i="6"/>
  <c r="E490" i="6" s="1"/>
  <c r="B490" i="6"/>
  <c r="B495" i="6"/>
  <c r="D495" i="6"/>
  <c r="E495" i="6" s="1"/>
  <c r="B514" i="6"/>
  <c r="D514" i="6"/>
  <c r="E514" i="6" s="1"/>
  <c r="D541" i="6"/>
  <c r="E541" i="6" s="1"/>
  <c r="B541" i="6"/>
  <c r="B551" i="6"/>
  <c r="D551" i="6"/>
  <c r="E551" i="6" s="1"/>
  <c r="B578" i="6"/>
  <c r="D578" i="6"/>
  <c r="E578" i="6" s="1"/>
  <c r="D605" i="6"/>
  <c r="E605" i="6" s="1"/>
  <c r="B605" i="6"/>
  <c r="B662" i="6"/>
  <c r="D662" i="6"/>
  <c r="E662" i="6" s="1"/>
  <c r="B678" i="6"/>
  <c r="D678" i="6"/>
  <c r="E678" i="6" s="1"/>
  <c r="B694" i="6"/>
  <c r="D694" i="6"/>
  <c r="E694" i="6" s="1"/>
  <c r="B747" i="6"/>
  <c r="D747" i="6"/>
  <c r="E747" i="6" s="1"/>
  <c r="B779" i="6"/>
  <c r="D779" i="6"/>
  <c r="E779" i="6" s="1"/>
  <c r="B811" i="6"/>
  <c r="D811" i="6"/>
  <c r="E811" i="6" s="1"/>
  <c r="B843" i="6"/>
  <c r="D843" i="6"/>
  <c r="E843" i="6" s="1"/>
  <c r="B501" i="6"/>
  <c r="F501" i="6" s="1"/>
  <c r="B506" i="6"/>
  <c r="F506" i="6" s="1"/>
  <c r="B517" i="6"/>
  <c r="F517" i="6" s="1"/>
  <c r="B522" i="6"/>
  <c r="F522" i="6" s="1"/>
  <c r="B533" i="6"/>
  <c r="F533" i="6" s="1"/>
  <c r="B538" i="6"/>
  <c r="F538" i="6" s="1"/>
  <c r="B549" i="6"/>
  <c r="F549" i="6" s="1"/>
  <c r="B554" i="6"/>
  <c r="F554" i="6" s="1"/>
  <c r="B565" i="6"/>
  <c r="F565" i="6" s="1"/>
  <c r="B570" i="6"/>
  <c r="F570" i="6" s="1"/>
  <c r="B581" i="6"/>
  <c r="F581" i="6" s="1"/>
  <c r="B586" i="6"/>
  <c r="F586" i="6" s="1"/>
  <c r="B597" i="6"/>
  <c r="F597" i="6" s="1"/>
  <c r="B602" i="6"/>
  <c r="F602" i="6" s="1"/>
  <c r="B609" i="6"/>
  <c r="F609" i="6" s="1"/>
  <c r="B625" i="6"/>
  <c r="F625" i="6" s="1"/>
  <c r="B641" i="6"/>
  <c r="F641" i="6" s="1"/>
  <c r="B657" i="6"/>
  <c r="F657" i="6" s="1"/>
  <c r="B673" i="6"/>
  <c r="F673" i="6" s="1"/>
  <c r="B689" i="6"/>
  <c r="F689" i="6" s="1"/>
  <c r="B707" i="6"/>
  <c r="F707" i="6" s="1"/>
  <c r="B735" i="6"/>
  <c r="D735" i="6"/>
  <c r="E735" i="6" s="1"/>
  <c r="B751" i="6"/>
  <c r="D751" i="6"/>
  <c r="E751" i="6" s="1"/>
  <c r="B767" i="6"/>
  <c r="D767" i="6"/>
  <c r="E767" i="6" s="1"/>
  <c r="B783" i="6"/>
  <c r="D783" i="6"/>
  <c r="E783" i="6" s="1"/>
  <c r="B799" i="6"/>
  <c r="D799" i="6"/>
  <c r="E799" i="6" s="1"/>
  <c r="B815" i="6"/>
  <c r="D815" i="6"/>
  <c r="E815" i="6" s="1"/>
  <c r="B831" i="6"/>
  <c r="D831" i="6"/>
  <c r="E831" i="6" s="1"/>
  <c r="B847" i="6"/>
  <c r="D847" i="6"/>
  <c r="E847" i="6" s="1"/>
  <c r="D706" i="6"/>
  <c r="E706" i="6" s="1"/>
  <c r="B706" i="6"/>
  <c r="B719" i="6"/>
  <c r="D719" i="6"/>
  <c r="E719" i="6" s="1"/>
  <c r="D726" i="6"/>
  <c r="E726" i="6" s="1"/>
  <c r="B726" i="6"/>
  <c r="D511" i="6"/>
  <c r="E511" i="6" s="1"/>
  <c r="F511" i="6" s="1"/>
  <c r="D527" i="6"/>
  <c r="E527" i="6" s="1"/>
  <c r="F527" i="6" s="1"/>
  <c r="D543" i="6"/>
  <c r="E543" i="6" s="1"/>
  <c r="F543" i="6" s="1"/>
  <c r="D559" i="6"/>
  <c r="E559" i="6" s="1"/>
  <c r="F559" i="6" s="1"/>
  <c r="D575" i="6"/>
  <c r="E575" i="6" s="1"/>
  <c r="F575" i="6" s="1"/>
  <c r="D591" i="6"/>
  <c r="E591" i="6" s="1"/>
  <c r="F591" i="6" s="1"/>
  <c r="D607" i="6"/>
  <c r="E607" i="6" s="1"/>
  <c r="F607" i="6" s="1"/>
  <c r="D622" i="6"/>
  <c r="E622" i="6" s="1"/>
  <c r="F622" i="6" s="1"/>
  <c r="D638" i="6"/>
  <c r="E638" i="6" s="1"/>
  <c r="F638" i="6" s="1"/>
  <c r="D654" i="6"/>
  <c r="E654" i="6" s="1"/>
  <c r="F654" i="6" s="1"/>
  <c r="D670" i="6"/>
  <c r="E670" i="6" s="1"/>
  <c r="F670" i="6" s="1"/>
  <c r="D686" i="6"/>
  <c r="E686" i="6" s="1"/>
  <c r="F686" i="6" s="1"/>
  <c r="D702" i="6"/>
  <c r="E702" i="6" s="1"/>
  <c r="F702" i="6" s="1"/>
  <c r="D864" i="6"/>
  <c r="E864" i="6" s="1"/>
  <c r="B864" i="6"/>
  <c r="D896" i="6"/>
  <c r="E896" i="6" s="1"/>
  <c r="B896" i="6"/>
  <c r="B893" i="6"/>
  <c r="D893" i="6"/>
  <c r="E893" i="6" s="1"/>
  <c r="B904" i="6"/>
  <c r="D904" i="6"/>
  <c r="E904" i="6" s="1"/>
  <c r="B912" i="6"/>
  <c r="D912" i="6"/>
  <c r="E912" i="6" s="1"/>
  <c r="B920" i="6"/>
  <c r="D920" i="6"/>
  <c r="E920" i="6" s="1"/>
  <c r="B928" i="6"/>
  <c r="D928" i="6"/>
  <c r="E928" i="6" s="1"/>
  <c r="B936" i="6"/>
  <c r="D936" i="6"/>
  <c r="E936" i="6" s="1"/>
  <c r="B944" i="6"/>
  <c r="D944" i="6"/>
  <c r="E944" i="6" s="1"/>
  <c r="B952" i="6"/>
  <c r="D952" i="6"/>
  <c r="E952" i="6" s="1"/>
  <c r="B960" i="6"/>
  <c r="D960" i="6"/>
  <c r="E960" i="6" s="1"/>
  <c r="B968" i="6"/>
  <c r="D968" i="6"/>
  <c r="E968" i="6" s="1"/>
  <c r="B743" i="6"/>
  <c r="D743" i="6"/>
  <c r="E743" i="6" s="1"/>
  <c r="B759" i="6"/>
  <c r="D759" i="6"/>
  <c r="E759" i="6" s="1"/>
  <c r="B775" i="6"/>
  <c r="D775" i="6"/>
  <c r="E775" i="6" s="1"/>
  <c r="B791" i="6"/>
  <c r="D791" i="6"/>
  <c r="E791" i="6" s="1"/>
  <c r="B807" i="6"/>
  <c r="D807" i="6"/>
  <c r="E807" i="6" s="1"/>
  <c r="B823" i="6"/>
  <c r="D823" i="6"/>
  <c r="E823" i="6" s="1"/>
  <c r="B839" i="6"/>
  <c r="D839" i="6"/>
  <c r="E839" i="6" s="1"/>
  <c r="B857" i="6"/>
  <c r="D857" i="6"/>
  <c r="E857" i="6" s="1"/>
  <c r="D880" i="6"/>
  <c r="E880" i="6" s="1"/>
  <c r="B880" i="6"/>
  <c r="B1017" i="6"/>
  <c r="D1017" i="6"/>
  <c r="E1017" i="6" s="1"/>
  <c r="D1028" i="6"/>
  <c r="E1028" i="6" s="1"/>
  <c r="B1028" i="6"/>
  <c r="D708" i="6"/>
  <c r="E708" i="6" s="1"/>
  <c r="F708" i="6" s="1"/>
  <c r="D715" i="6"/>
  <c r="E715" i="6" s="1"/>
  <c r="F715" i="6" s="1"/>
  <c r="D731" i="6"/>
  <c r="E731" i="6" s="1"/>
  <c r="F731" i="6" s="1"/>
  <c r="B739" i="6"/>
  <c r="D739" i="6"/>
  <c r="E739" i="6" s="1"/>
  <c r="B755" i="6"/>
  <c r="D755" i="6"/>
  <c r="E755" i="6" s="1"/>
  <c r="B771" i="6"/>
  <c r="D771" i="6"/>
  <c r="E771" i="6" s="1"/>
  <c r="B787" i="6"/>
  <c r="D787" i="6"/>
  <c r="E787" i="6" s="1"/>
  <c r="B803" i="6"/>
  <c r="D803" i="6"/>
  <c r="E803" i="6" s="1"/>
  <c r="F812" i="6"/>
  <c r="B819" i="6"/>
  <c r="D819" i="6"/>
  <c r="E819" i="6" s="1"/>
  <c r="B835" i="6"/>
  <c r="D835" i="6"/>
  <c r="E835" i="6" s="1"/>
  <c r="B851" i="6"/>
  <c r="D851" i="6"/>
  <c r="E851" i="6" s="1"/>
  <c r="B877" i="6"/>
  <c r="D877" i="6"/>
  <c r="E877" i="6" s="1"/>
  <c r="B908" i="6"/>
  <c r="D908" i="6"/>
  <c r="E908" i="6" s="1"/>
  <c r="B916" i="6"/>
  <c r="D916" i="6"/>
  <c r="E916" i="6" s="1"/>
  <c r="B924" i="6"/>
  <c r="D924" i="6"/>
  <c r="E924" i="6" s="1"/>
  <c r="B932" i="6"/>
  <c r="D932" i="6"/>
  <c r="E932" i="6" s="1"/>
  <c r="B940" i="6"/>
  <c r="D940" i="6"/>
  <c r="E940" i="6" s="1"/>
  <c r="B948" i="6"/>
  <c r="D948" i="6"/>
  <c r="E948" i="6" s="1"/>
  <c r="B956" i="6"/>
  <c r="D956" i="6"/>
  <c r="E956" i="6" s="1"/>
  <c r="B964" i="6"/>
  <c r="D964" i="6"/>
  <c r="E964" i="6" s="1"/>
  <c r="B972" i="6"/>
  <c r="D972" i="6"/>
  <c r="E972" i="6" s="1"/>
  <c r="D978" i="6"/>
  <c r="E978" i="6" s="1"/>
  <c r="B978" i="6"/>
  <c r="D1076" i="6"/>
  <c r="E1076" i="6" s="1"/>
  <c r="B1076" i="6"/>
  <c r="B856" i="6"/>
  <c r="F856" i="6" s="1"/>
  <c r="D858" i="6"/>
  <c r="E858" i="6" s="1"/>
  <c r="F858" i="6" s="1"/>
  <c r="B868" i="6"/>
  <c r="F868" i="6" s="1"/>
  <c r="D873" i="6"/>
  <c r="E873" i="6" s="1"/>
  <c r="F873" i="6" s="1"/>
  <c r="B884" i="6"/>
  <c r="F884" i="6" s="1"/>
  <c r="D889" i="6"/>
  <c r="E889" i="6" s="1"/>
  <c r="F889" i="6" s="1"/>
  <c r="B900" i="6"/>
  <c r="F900" i="6" s="1"/>
  <c r="F930" i="6"/>
  <c r="B1057" i="6"/>
  <c r="D1057" i="6"/>
  <c r="E1057" i="6" s="1"/>
  <c r="B993" i="6"/>
  <c r="F993" i="6" s="1"/>
  <c r="B997" i="6"/>
  <c r="D997" i="6"/>
  <c r="E997" i="6" s="1"/>
  <c r="B1013" i="6"/>
  <c r="D1013" i="6"/>
  <c r="E1013" i="6" s="1"/>
  <c r="B1016" i="6"/>
  <c r="F1016" i="6" s="1"/>
  <c r="B1025" i="6"/>
  <c r="D1025" i="6"/>
  <c r="E1025" i="6" s="1"/>
  <c r="B1073" i="6"/>
  <c r="D1073" i="6"/>
  <c r="E1073" i="6" s="1"/>
  <c r="D1092" i="6"/>
  <c r="E1092" i="6" s="1"/>
  <c r="B1092" i="6"/>
  <c r="D980" i="6"/>
  <c r="E980" i="6" s="1"/>
  <c r="B980" i="6"/>
  <c r="D992" i="6"/>
  <c r="E992" i="6" s="1"/>
  <c r="B992" i="6"/>
  <c r="B1000" i="6"/>
  <c r="F1000" i="6" s="1"/>
  <c r="D1004" i="6"/>
  <c r="E1004" i="6" s="1"/>
  <c r="B1004" i="6"/>
  <c r="D1044" i="6"/>
  <c r="E1044" i="6" s="1"/>
  <c r="B1044" i="6"/>
  <c r="B1089" i="6"/>
  <c r="D1089" i="6"/>
  <c r="E1089" i="6" s="1"/>
  <c r="B982" i="6"/>
  <c r="D982" i="6"/>
  <c r="E982" i="6" s="1"/>
  <c r="B1041" i="6"/>
  <c r="D1041" i="6"/>
  <c r="E1041" i="6" s="1"/>
  <c r="D1060" i="6"/>
  <c r="E1060" i="6" s="1"/>
  <c r="B1060" i="6"/>
  <c r="B1008" i="6"/>
  <c r="F1008" i="6" s="1"/>
  <c r="B1036" i="6"/>
  <c r="F1036" i="6" s="1"/>
  <c r="F1054" i="6"/>
  <c r="D1102" i="6"/>
  <c r="E1102" i="6" s="1"/>
  <c r="B1102" i="6"/>
  <c r="B1108" i="6"/>
  <c r="D1108" i="6"/>
  <c r="E1108" i="6" s="1"/>
  <c r="D1206" i="6"/>
  <c r="E1206" i="6" s="1"/>
  <c r="B1206" i="6"/>
  <c r="B1020" i="6"/>
  <c r="F1020" i="6" s="1"/>
  <c r="B1032" i="6"/>
  <c r="F1032" i="6" s="1"/>
  <c r="B1048" i="6"/>
  <c r="F1048" i="6" s="1"/>
  <c r="D1053" i="6"/>
  <c r="E1053" i="6" s="1"/>
  <c r="F1053" i="6" s="1"/>
  <c r="B1064" i="6"/>
  <c r="F1064" i="6" s="1"/>
  <c r="D1069" i="6"/>
  <c r="E1069" i="6" s="1"/>
  <c r="F1069" i="6" s="1"/>
  <c r="B1080" i="6"/>
  <c r="F1080" i="6" s="1"/>
  <c r="D1085" i="6"/>
  <c r="E1085" i="6" s="1"/>
  <c r="F1085" i="6" s="1"/>
  <c r="B1096" i="6"/>
  <c r="F1096" i="6" s="1"/>
  <c r="D1107" i="6"/>
  <c r="E1107" i="6" s="1"/>
  <c r="F1107" i="6" s="1"/>
  <c r="B1147" i="6"/>
  <c r="D1147" i="6"/>
  <c r="E1147" i="6" s="1"/>
  <c r="B1159" i="6"/>
  <c r="D1159" i="6"/>
  <c r="E1159" i="6" s="1"/>
  <c r="B1187" i="6"/>
  <c r="D1187" i="6"/>
  <c r="E1187" i="6" s="1"/>
  <c r="D1194" i="6"/>
  <c r="E1194" i="6" s="1"/>
  <c r="B1194" i="6"/>
  <c r="B1155" i="6"/>
  <c r="D1155" i="6"/>
  <c r="E1155" i="6" s="1"/>
  <c r="D1162" i="6"/>
  <c r="E1162" i="6" s="1"/>
  <c r="B1162" i="6"/>
  <c r="D1132" i="6"/>
  <c r="E1132" i="6" s="1"/>
  <c r="F1132" i="6" s="1"/>
  <c r="B1171" i="6"/>
  <c r="D1171" i="6"/>
  <c r="E1171" i="6" s="1"/>
  <c r="D1175" i="6"/>
  <c r="E1175" i="6" s="1"/>
  <c r="F1175" i="6" s="1"/>
  <c r="D1178" i="6"/>
  <c r="E1178" i="6" s="1"/>
  <c r="B1178" i="6"/>
  <c r="D1104" i="6"/>
  <c r="E1104" i="6" s="1"/>
  <c r="F1104" i="6" s="1"/>
  <c r="D1112" i="6"/>
  <c r="E1112" i="6" s="1"/>
  <c r="F1112" i="6" s="1"/>
  <c r="D1128" i="6"/>
  <c r="E1128" i="6" s="1"/>
  <c r="F1128" i="6" s="1"/>
  <c r="F1148" i="6"/>
  <c r="B1203" i="6"/>
  <c r="D1203" i="6"/>
  <c r="E1203" i="6" s="1"/>
  <c r="D1207" i="6"/>
  <c r="E1207" i="6" s="1"/>
  <c r="F1207" i="6" s="1"/>
  <c r="F1152" i="6"/>
  <c r="D1143" i="6"/>
  <c r="E1143" i="6" s="1"/>
  <c r="F1143" i="6" s="1"/>
  <c r="D1151" i="6"/>
  <c r="E1151" i="6" s="1"/>
  <c r="F1151" i="6" s="1"/>
  <c r="D1167" i="6"/>
  <c r="E1167" i="6" s="1"/>
  <c r="F1167" i="6" s="1"/>
  <c r="D1183" i="6"/>
  <c r="E1183" i="6" s="1"/>
  <c r="F1183" i="6" s="1"/>
  <c r="D1199" i="6"/>
  <c r="E1199" i="6" s="1"/>
  <c r="F1199" i="6" s="1"/>
  <c r="D149" i="3"/>
  <c r="K149" i="3" s="1"/>
  <c r="J47" i="4"/>
  <c r="F634" i="6" l="1"/>
  <c r="F840" i="6"/>
  <c r="F969" i="6"/>
  <c r="F239" i="6"/>
  <c r="F629" i="6"/>
  <c r="F12" i="6"/>
  <c r="F778" i="6"/>
  <c r="F1191" i="6"/>
  <c r="F1083" i="6"/>
  <c r="F1039" i="6"/>
  <c r="F874" i="6"/>
  <c r="F516" i="6"/>
  <c r="F508" i="6"/>
  <c r="F418" i="6"/>
  <c r="F392" i="6"/>
  <c r="F1144" i="6"/>
  <c r="F994" i="6"/>
  <c r="F958" i="6"/>
  <c r="F650" i="6"/>
  <c r="F528" i="6"/>
  <c r="F520" i="6"/>
  <c r="F396" i="6"/>
  <c r="F612" i="6"/>
  <c r="F966" i="6"/>
  <c r="F870" i="6"/>
  <c r="F953" i="6"/>
  <c r="F428" i="6"/>
  <c r="F380" i="6"/>
  <c r="F865" i="6"/>
  <c r="F723" i="6"/>
  <c r="F897" i="6"/>
  <c r="F1106" i="6"/>
  <c r="F886" i="6"/>
  <c r="F335" i="6"/>
  <c r="F1178" i="6"/>
  <c r="F1205" i="6"/>
  <c r="F1189" i="6"/>
  <c r="F981" i="6"/>
  <c r="F941" i="6"/>
  <c r="F869" i="6"/>
  <c r="F859" i="6"/>
  <c r="F291" i="6"/>
  <c r="F988" i="6"/>
  <c r="F832" i="6"/>
  <c r="F642" i="6"/>
  <c r="F976" i="6"/>
  <c r="F698" i="6"/>
  <c r="F568" i="6"/>
  <c r="F507" i="6"/>
  <c r="F808" i="6"/>
  <c r="F806" i="6"/>
  <c r="F162" i="6"/>
  <c r="F1157" i="6"/>
  <c r="F1115" i="6"/>
  <c r="F1097" i="6"/>
  <c r="F1093" i="6"/>
  <c r="F1071" i="6"/>
  <c r="F1061" i="6"/>
  <c r="F1051" i="6"/>
  <c r="F1033" i="6"/>
  <c r="F1009" i="6"/>
  <c r="F975" i="6"/>
  <c r="F957" i="6"/>
  <c r="F933" i="6"/>
  <c r="F855" i="6"/>
  <c r="F833" i="6"/>
  <c r="F265" i="6"/>
  <c r="F247" i="6"/>
  <c r="F223" i="6"/>
  <c r="F205" i="6"/>
  <c r="F191" i="6"/>
  <c r="F523" i="6"/>
  <c r="F682" i="6"/>
  <c r="F512" i="6"/>
  <c r="F494" i="6"/>
  <c r="F358" i="6"/>
  <c r="F91" i="6"/>
  <c r="F961" i="6"/>
  <c r="F655" i="6"/>
  <c r="F699" i="6"/>
  <c r="F1125" i="6"/>
  <c r="F845" i="6"/>
  <c r="F785" i="6"/>
  <c r="F17" i="6"/>
  <c r="F13" i="6"/>
  <c r="F468" i="6"/>
  <c r="F536" i="6"/>
  <c r="F492" i="6"/>
  <c r="F836" i="6"/>
  <c r="F774" i="6"/>
  <c r="F1188" i="6"/>
  <c r="F1126" i="6"/>
  <c r="F1024" i="6"/>
  <c r="F954" i="6"/>
  <c r="F722" i="6"/>
  <c r="F590" i="6"/>
  <c r="F524" i="6"/>
  <c r="F502" i="6"/>
  <c r="F27" i="6"/>
  <c r="F37" i="6"/>
  <c r="F850" i="6"/>
  <c r="F1203" i="6"/>
  <c r="F257" i="6"/>
  <c r="F243" i="6"/>
  <c r="F199" i="6"/>
  <c r="F151" i="6"/>
  <c r="F1202" i="6"/>
  <c r="F828" i="6"/>
  <c r="F668" i="6"/>
  <c r="F368" i="6"/>
  <c r="F357" i="6"/>
  <c r="F364" i="6"/>
  <c r="F4" i="6"/>
  <c r="F878" i="6"/>
  <c r="F477" i="6"/>
  <c r="F697" i="6"/>
  <c r="F347" i="6"/>
  <c r="F432" i="6"/>
  <c r="F724" i="6"/>
  <c r="F802" i="6"/>
  <c r="F438" i="6"/>
  <c r="F424" i="6"/>
  <c r="F386" i="6"/>
  <c r="F813" i="6"/>
  <c r="F801" i="6"/>
  <c r="F753" i="6"/>
  <c r="F737" i="6"/>
  <c r="F727" i="6"/>
  <c r="F695" i="6"/>
  <c r="F687" i="6"/>
  <c r="F679" i="6"/>
  <c r="F675" i="6"/>
  <c r="F659" i="6"/>
  <c r="F1153" i="6"/>
  <c r="F1139" i="6"/>
  <c r="F1127" i="6"/>
  <c r="F979" i="6"/>
  <c r="F899" i="6"/>
  <c r="F841" i="6"/>
  <c r="F825" i="6"/>
  <c r="F781" i="6"/>
  <c r="F711" i="6"/>
  <c r="F663" i="6"/>
  <c r="F467" i="6"/>
  <c r="F16" i="6"/>
  <c r="F822" i="6"/>
  <c r="F459" i="6"/>
  <c r="F443" i="6"/>
  <c r="F427" i="6"/>
  <c r="F411" i="6"/>
  <c r="F395" i="6"/>
  <c r="F379" i="6"/>
  <c r="F363" i="6"/>
  <c r="F1163" i="6"/>
  <c r="F1021" i="6"/>
  <c r="F945" i="6"/>
  <c r="F929" i="6"/>
  <c r="F921" i="6"/>
  <c r="F905" i="6"/>
  <c r="F45" i="6"/>
  <c r="F496" i="6"/>
  <c r="F1113" i="6"/>
  <c r="F1077" i="6"/>
  <c r="F1037" i="6"/>
  <c r="F1023" i="6"/>
  <c r="F1201" i="6"/>
  <c r="F1195" i="6"/>
  <c r="F1185" i="6"/>
  <c r="F1169" i="6"/>
  <c r="F1141" i="6"/>
  <c r="F1133" i="6"/>
  <c r="F1129" i="6"/>
  <c r="F1109" i="6"/>
  <c r="F1081" i="6"/>
  <c r="F1065" i="6"/>
  <c r="F1045" i="6"/>
  <c r="F1029" i="6"/>
  <c r="F999" i="6"/>
  <c r="F991" i="6"/>
  <c r="F983" i="6"/>
  <c r="F949" i="6"/>
  <c r="F937" i="6"/>
  <c r="F925" i="6"/>
  <c r="F917" i="6"/>
  <c r="F913" i="6"/>
  <c r="F901" i="6"/>
  <c r="F891" i="6"/>
  <c r="F867" i="6"/>
  <c r="F861" i="6"/>
  <c r="F853" i="6"/>
  <c r="F817" i="6"/>
  <c r="F725" i="6"/>
  <c r="F721" i="6"/>
  <c r="F713" i="6"/>
  <c r="F691" i="6"/>
  <c r="F765" i="6"/>
  <c r="F703" i="6"/>
  <c r="F169" i="6"/>
  <c r="F157" i="6"/>
  <c r="F117" i="6"/>
  <c r="F105" i="6"/>
  <c r="F93" i="6"/>
  <c r="F87" i="6"/>
  <c r="F173" i="6"/>
  <c r="F149" i="6"/>
  <c r="F125" i="6"/>
  <c r="F97" i="6"/>
  <c r="F24" i="6"/>
  <c r="F144" i="6"/>
  <c r="F440" i="6"/>
  <c r="F970" i="6"/>
  <c r="F40" i="6"/>
  <c r="F1073" i="6"/>
  <c r="F1161" i="6"/>
  <c r="F1043" i="6"/>
  <c r="F729" i="6"/>
  <c r="F685" i="6"/>
  <c r="F287" i="6"/>
  <c r="F195" i="6"/>
  <c r="F177" i="6"/>
  <c r="F63" i="6"/>
  <c r="F331" i="6"/>
  <c r="F327" i="6"/>
  <c r="F299" i="6"/>
  <c r="F33" i="6"/>
  <c r="F25" i="6"/>
  <c r="F499" i="6"/>
  <c r="F481" i="6"/>
  <c r="F355" i="6"/>
  <c r="F20" i="6"/>
  <c r="F560" i="6"/>
  <c r="F766" i="6"/>
  <c r="F718" i="6"/>
  <c r="F408" i="6"/>
  <c r="F79" i="6"/>
  <c r="F21" i="6"/>
  <c r="F475" i="6"/>
  <c r="F606" i="6"/>
  <c r="F458" i="6"/>
  <c r="F890" i="6"/>
  <c r="F281" i="6"/>
  <c r="F251" i="6"/>
  <c r="F235" i="6"/>
  <c r="F201" i="6"/>
  <c r="F155" i="6"/>
  <c r="F297" i="6"/>
  <c r="F542" i="6"/>
  <c r="F232" i="6"/>
  <c r="F176" i="6"/>
  <c r="F1197" i="6"/>
  <c r="F1173" i="6"/>
  <c r="F1047" i="6"/>
  <c r="F959" i="6"/>
  <c r="F875" i="6"/>
  <c r="F717" i="6"/>
  <c r="F701" i="6"/>
  <c r="F1121" i="6"/>
  <c r="F1103" i="6"/>
  <c r="F1091" i="6"/>
  <c r="F1059" i="6"/>
  <c r="F1049" i="6"/>
  <c r="F1035" i="6"/>
  <c r="F1031" i="6"/>
  <c r="F1011" i="6"/>
  <c r="F1005" i="6"/>
  <c r="F1001" i="6"/>
  <c r="F973" i="6"/>
  <c r="F909" i="6"/>
  <c r="F895" i="6"/>
  <c r="F885" i="6"/>
  <c r="F881" i="6"/>
  <c r="F863" i="6"/>
  <c r="F849" i="6"/>
  <c r="F829" i="6"/>
  <c r="F797" i="6"/>
  <c r="F777" i="6"/>
  <c r="F769" i="6"/>
  <c r="F757" i="6"/>
  <c r="F745" i="6"/>
  <c r="F733" i="6"/>
  <c r="F683" i="6"/>
  <c r="F671" i="6"/>
  <c r="F643" i="6"/>
  <c r="F491" i="6"/>
  <c r="F473" i="6"/>
  <c r="F465" i="6"/>
  <c r="F313" i="6"/>
  <c r="F273" i="6"/>
  <c r="F227" i="6"/>
  <c r="F55" i="6"/>
  <c r="F41" i="6"/>
  <c r="F329" i="6"/>
  <c r="F303" i="6"/>
  <c r="F245" i="6"/>
  <c r="F213" i="6"/>
  <c r="F183" i="6"/>
  <c r="F141" i="6"/>
  <c r="F133" i="6"/>
  <c r="F43" i="6"/>
  <c r="F29" i="6"/>
  <c r="F483" i="6"/>
  <c r="F351" i="6"/>
  <c r="F345" i="6"/>
  <c r="F323" i="6"/>
  <c r="F319" i="6"/>
  <c r="F532" i="6"/>
  <c r="F1012" i="6"/>
  <c r="F1206" i="6"/>
  <c r="F1004" i="6"/>
  <c r="F1092" i="6"/>
  <c r="F978" i="6"/>
  <c r="F1179" i="6"/>
  <c r="F71" i="6"/>
  <c r="F402" i="6"/>
  <c r="F1171" i="6"/>
  <c r="F1159" i="6"/>
  <c r="F1147" i="6"/>
  <c r="F1108" i="6"/>
  <c r="F851" i="6"/>
  <c r="F835" i="6"/>
  <c r="F819" i="6"/>
  <c r="F803" i="6"/>
  <c r="F787" i="6"/>
  <c r="F771" i="6"/>
  <c r="F755" i="6"/>
  <c r="F739" i="6"/>
  <c r="F1017" i="6"/>
  <c r="F857" i="6"/>
  <c r="F791" i="6"/>
  <c r="F864" i="6"/>
  <c r="F726" i="6"/>
  <c r="F706" i="6"/>
  <c r="F831" i="6"/>
  <c r="F767" i="6"/>
  <c r="F495" i="6"/>
  <c r="F530" i="6"/>
  <c r="F519" i="6"/>
  <c r="F479" i="6"/>
  <c r="F599" i="6"/>
  <c r="F310" i="6"/>
  <c r="F397" i="6"/>
  <c r="F350" i="6"/>
  <c r="F330" i="6"/>
  <c r="F437" i="6"/>
  <c r="F421" i="6"/>
  <c r="F365" i="6"/>
  <c r="F286" i="6"/>
  <c r="F1181" i="6"/>
  <c r="F1149" i="6"/>
  <c r="F1137" i="6"/>
  <c r="F1131" i="6"/>
  <c r="F1105" i="6"/>
  <c r="F1063" i="6"/>
  <c r="F1007" i="6"/>
  <c r="F995" i="6"/>
  <c r="F989" i="6"/>
  <c r="F985" i="6"/>
  <c r="F963" i="6"/>
  <c r="F951" i="6"/>
  <c r="F931" i="6"/>
  <c r="F923" i="6"/>
  <c r="F915" i="6"/>
  <c r="F911" i="6"/>
  <c r="F821" i="6"/>
  <c r="F761" i="6"/>
  <c r="F1193" i="6"/>
  <c r="F1101" i="6"/>
  <c r="F1079" i="6"/>
  <c r="F1027" i="6"/>
  <c r="F1015" i="6"/>
  <c r="F1003" i="6"/>
  <c r="F971" i="6"/>
  <c r="F947" i="6"/>
  <c r="F939" i="6"/>
  <c r="F927" i="6"/>
  <c r="F919" i="6"/>
  <c r="F907" i="6"/>
  <c r="F903" i="6"/>
  <c r="F887" i="6"/>
  <c r="F883" i="6"/>
  <c r="F879" i="6"/>
  <c r="F709" i="6"/>
  <c r="F1119" i="6"/>
  <c r="F1111" i="6"/>
  <c r="F337" i="6"/>
  <c r="F309" i="6"/>
  <c r="F233" i="6"/>
  <c r="F187" i="6"/>
  <c r="F165" i="6"/>
  <c r="F89" i="6"/>
  <c r="F9" i="6"/>
  <c r="F221" i="6"/>
  <c r="F171" i="6"/>
  <c r="F147" i="6"/>
  <c r="F49" i="6"/>
  <c r="F349" i="6"/>
  <c r="F341" i="6"/>
  <c r="F321" i="6"/>
  <c r="F317" i="6"/>
  <c r="F305" i="6"/>
  <c r="F269" i="6"/>
  <c r="F263" i="6"/>
  <c r="F249" i="6"/>
  <c r="F237" i="6"/>
  <c r="F219" i="6"/>
  <c r="F207" i="6"/>
  <c r="F81" i="6"/>
  <c r="F73" i="6"/>
  <c r="F1155" i="6"/>
  <c r="F1060" i="6"/>
  <c r="F1044" i="6"/>
  <c r="F980" i="6"/>
  <c r="F1028" i="6"/>
  <c r="F880" i="6"/>
  <c r="F490" i="6"/>
  <c r="F557" i="6"/>
  <c r="F573" i="6"/>
  <c r="F469" i="6"/>
  <c r="F447" i="6"/>
  <c r="F431" i="6"/>
  <c r="F415" i="6"/>
  <c r="F399" i="6"/>
  <c r="F383" i="6"/>
  <c r="F367" i="6"/>
  <c r="F260" i="6"/>
  <c r="F244" i="6"/>
  <c r="F228" i="6"/>
  <c r="F212" i="6"/>
  <c r="F196" i="6"/>
  <c r="F180" i="6"/>
  <c r="F164" i="6"/>
  <c r="F633" i="6"/>
  <c r="F224" i="6"/>
  <c r="F168" i="6"/>
  <c r="F525" i="6"/>
  <c r="F793" i="6"/>
  <c r="F773" i="6"/>
  <c r="F637" i="6"/>
  <c r="F1145" i="6"/>
  <c r="F1135" i="6"/>
  <c r="F1117" i="6"/>
  <c r="F943" i="6"/>
  <c r="F837" i="6"/>
  <c r="F489" i="6"/>
  <c r="F353" i="6"/>
  <c r="F229" i="6"/>
  <c r="F193" i="6"/>
  <c r="F181" i="6"/>
  <c r="F159" i="6"/>
  <c r="F121" i="6"/>
  <c r="F113" i="6"/>
  <c r="F101" i="6"/>
  <c r="F47" i="6"/>
  <c r="F215" i="6"/>
  <c r="F179" i="6"/>
  <c r="F137" i="6"/>
  <c r="F295" i="6"/>
  <c r="F271" i="6"/>
  <c r="F259" i="6"/>
  <c r="F255" i="6"/>
  <c r="F241" i="6"/>
  <c r="F209" i="6"/>
  <c r="F185" i="6"/>
  <c r="F129" i="6"/>
  <c r="F109" i="6"/>
  <c r="F5" i="6"/>
  <c r="F1162" i="6"/>
  <c r="F1102" i="6"/>
  <c r="F896" i="6"/>
  <c r="F541" i="6"/>
  <c r="F451" i="6"/>
  <c r="F435" i="6"/>
  <c r="F419" i="6"/>
  <c r="F403" i="6"/>
  <c r="F387" i="6"/>
  <c r="F371" i="6"/>
  <c r="F649" i="6"/>
  <c r="F617" i="6"/>
  <c r="F474" i="6"/>
  <c r="F200" i="6"/>
  <c r="F1177" i="6"/>
  <c r="F1087" i="6"/>
  <c r="F1055" i="6"/>
  <c r="F1019" i="6"/>
  <c r="F987" i="6"/>
  <c r="F977" i="6"/>
  <c r="F955" i="6"/>
  <c r="F871" i="6"/>
  <c r="F1099" i="6"/>
  <c r="F1095" i="6"/>
  <c r="F1075" i="6"/>
  <c r="F1067" i="6"/>
  <c r="F935" i="6"/>
  <c r="F805" i="6"/>
  <c r="F677" i="6"/>
  <c r="F285" i="6"/>
  <c r="F163" i="6"/>
  <c r="F65" i="6"/>
  <c r="F277" i="6"/>
  <c r="F289" i="6"/>
  <c r="F57" i="6"/>
  <c r="F1089" i="6"/>
  <c r="F1057" i="6"/>
  <c r="F964" i="6"/>
  <c r="F948" i="6"/>
  <c r="F932" i="6"/>
  <c r="F916" i="6"/>
  <c r="F807" i="6"/>
  <c r="F743" i="6"/>
  <c r="F968" i="6"/>
  <c r="F952" i="6"/>
  <c r="F936" i="6"/>
  <c r="F920" i="6"/>
  <c r="F904" i="6"/>
  <c r="F719" i="6"/>
  <c r="F847" i="6"/>
  <c r="F783" i="6"/>
  <c r="F843" i="6"/>
  <c r="F779" i="6"/>
  <c r="F694" i="6"/>
  <c r="F662" i="6"/>
  <c r="F551" i="6"/>
  <c r="F646" i="6"/>
  <c r="F614" i="6"/>
  <c r="F449" i="6"/>
  <c r="F433" i="6"/>
  <c r="F417" i="6"/>
  <c r="F401" i="6"/>
  <c r="F385" i="6"/>
  <c r="F369" i="6"/>
  <c r="F862" i="6"/>
  <c r="F795" i="6"/>
  <c r="F546" i="6"/>
  <c r="F471" i="6"/>
  <c r="F338" i="6"/>
  <c r="F306" i="6"/>
  <c r="F270" i="6"/>
  <c r="F254" i="6"/>
  <c r="F238" i="6"/>
  <c r="F222" i="6"/>
  <c r="F206" i="6"/>
  <c r="F190" i="6"/>
  <c r="F174" i="6"/>
  <c r="F158" i="6"/>
  <c r="F445" i="6"/>
  <c r="F381" i="6"/>
  <c r="F498" i="6"/>
  <c r="F326" i="6"/>
  <c r="F346" i="6"/>
  <c r="F282" i="6"/>
  <c r="F266" i="6"/>
  <c r="F250" i="6"/>
  <c r="F234" i="6"/>
  <c r="F218" i="6"/>
  <c r="F202" i="6"/>
  <c r="F186" i="6"/>
  <c r="F170" i="6"/>
  <c r="F154" i="6"/>
  <c r="F272" i="6"/>
  <c r="F248" i="6"/>
  <c r="F216" i="6"/>
  <c r="F184" i="6"/>
  <c r="F1187" i="6"/>
  <c r="F1041" i="6"/>
  <c r="F982" i="6"/>
  <c r="F1013" i="6"/>
  <c r="F997" i="6"/>
  <c r="F823" i="6"/>
  <c r="F759" i="6"/>
  <c r="F799" i="6"/>
  <c r="F735" i="6"/>
  <c r="F514" i="6"/>
  <c r="F567" i="6"/>
  <c r="F482" i="6"/>
  <c r="F583" i="6"/>
  <c r="F342" i="6"/>
  <c r="F278" i="6"/>
  <c r="F413" i="6"/>
  <c r="F389" i="6"/>
  <c r="F334" i="6"/>
  <c r="F630" i="6"/>
  <c r="F298" i="6"/>
  <c r="F1116" i="6"/>
  <c r="F453" i="6"/>
  <c r="F429" i="6"/>
  <c r="F373" i="6"/>
  <c r="F302" i="6"/>
  <c r="F1194" i="6"/>
  <c r="F992" i="6"/>
  <c r="F1025" i="6"/>
  <c r="F1076" i="6"/>
  <c r="F972" i="6"/>
  <c r="F956" i="6"/>
  <c r="F940" i="6"/>
  <c r="F924" i="6"/>
  <c r="F908" i="6"/>
  <c r="F877" i="6"/>
  <c r="F839" i="6"/>
  <c r="F775" i="6"/>
  <c r="F960" i="6"/>
  <c r="F944" i="6"/>
  <c r="F928" i="6"/>
  <c r="F912" i="6"/>
  <c r="F893" i="6"/>
  <c r="F815" i="6"/>
  <c r="F751" i="6"/>
  <c r="F811" i="6"/>
  <c r="F747" i="6"/>
  <c r="F678" i="6"/>
  <c r="F605" i="6"/>
  <c r="F578" i="6"/>
  <c r="F485" i="6"/>
  <c r="F463" i="6"/>
  <c r="F594" i="6"/>
  <c r="F503" i="6"/>
  <c r="F487" i="6"/>
  <c r="F457" i="6"/>
  <c r="F441" i="6"/>
  <c r="F425" i="6"/>
  <c r="F409" i="6"/>
  <c r="F393" i="6"/>
  <c r="F377" i="6"/>
  <c r="F361" i="6"/>
  <c r="F827" i="6"/>
  <c r="F763" i="6"/>
  <c r="F681" i="6"/>
  <c r="F665" i="6"/>
  <c r="F509" i="6"/>
  <c r="F455" i="6"/>
  <c r="F439" i="6"/>
  <c r="F423" i="6"/>
  <c r="F407" i="6"/>
  <c r="F391" i="6"/>
  <c r="F375" i="6"/>
  <c r="F359" i="6"/>
  <c r="F535" i="6"/>
  <c r="F354" i="6"/>
  <c r="F322" i="6"/>
  <c r="F290" i="6"/>
  <c r="F262" i="6"/>
  <c r="F246" i="6"/>
  <c r="F230" i="6"/>
  <c r="F214" i="6"/>
  <c r="F198" i="6"/>
  <c r="F182" i="6"/>
  <c r="F166" i="6"/>
  <c r="F150" i="6"/>
  <c r="F405" i="6"/>
  <c r="F318" i="6"/>
  <c r="F562" i="6"/>
  <c r="F466" i="6"/>
  <c r="F294" i="6"/>
  <c r="F268" i="6"/>
  <c r="F252" i="6"/>
  <c r="F236" i="6"/>
  <c r="F220" i="6"/>
  <c r="F204" i="6"/>
  <c r="F188" i="6"/>
  <c r="F172" i="6"/>
  <c r="F156" i="6"/>
  <c r="F461" i="6"/>
  <c r="F256" i="6"/>
  <c r="F208" i="6"/>
  <c r="F160" i="6"/>
  <c r="F589" i="6"/>
  <c r="F314" i="6"/>
  <c r="F274" i="6"/>
  <c r="F258" i="6"/>
  <c r="F242" i="6"/>
  <c r="F226" i="6"/>
  <c r="F210" i="6"/>
  <c r="F194" i="6"/>
  <c r="F178" i="6"/>
  <c r="F1123" i="6"/>
  <c r="F493" i="6"/>
  <c r="F264" i="6"/>
  <c r="F240" i="6"/>
  <c r="F192" i="6"/>
  <c r="F152" i="6"/>
  <c r="J149" i="3" a="1"/>
  <c r="J149" i="3" s="1"/>
  <c r="O320" i="1" l="1"/>
  <c r="K2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K1002" i="2" s="1"/>
  <c r="E1003" i="2"/>
  <c r="E1004" i="2"/>
  <c r="E1005" i="2"/>
  <c r="E1006" i="2"/>
  <c r="K1006" i="2" s="1"/>
  <c r="E1007" i="2"/>
  <c r="E1008" i="2"/>
  <c r="E1009" i="2"/>
  <c r="E1010" i="2"/>
  <c r="K1010" i="2" s="1"/>
  <c r="E1011" i="2"/>
  <c r="E1012" i="2"/>
  <c r="E1013" i="2"/>
  <c r="E1014" i="2"/>
  <c r="K1014" i="2" s="1"/>
  <c r="E1015" i="2"/>
  <c r="E1016" i="2"/>
  <c r="E1017" i="2"/>
  <c r="E1018" i="2"/>
  <c r="K1018" i="2" s="1"/>
  <c r="E1019" i="2"/>
  <c r="E1020" i="2"/>
  <c r="E1021" i="2"/>
  <c r="E1022" i="2"/>
  <c r="K1022" i="2" s="1"/>
  <c r="E1023" i="2"/>
  <c r="E1024" i="2"/>
  <c r="E1025" i="2"/>
  <c r="E1026" i="2"/>
  <c r="K1026" i="2" s="1"/>
  <c r="E1027" i="2"/>
  <c r="E1028" i="2"/>
  <c r="E1029" i="2"/>
  <c r="E1030" i="2"/>
  <c r="K1030" i="2" s="1"/>
  <c r="E1031" i="2"/>
  <c r="E1032" i="2"/>
  <c r="E1033" i="2"/>
  <c r="E1034" i="2"/>
  <c r="K1034" i="2" s="1"/>
  <c r="E1035" i="2"/>
  <c r="E1036" i="2"/>
  <c r="E1037" i="2"/>
  <c r="E1038" i="2"/>
  <c r="K1038" i="2" s="1"/>
  <c r="E1039" i="2"/>
  <c r="E1040" i="2"/>
  <c r="E1041" i="2"/>
  <c r="E1042" i="2"/>
  <c r="K1042" i="2" s="1"/>
  <c r="E1043" i="2"/>
  <c r="E1044" i="2"/>
  <c r="E1045" i="2"/>
  <c r="E1046" i="2"/>
  <c r="K1046" i="2" s="1"/>
  <c r="E1047" i="2"/>
  <c r="E1048" i="2"/>
  <c r="E1049" i="2"/>
  <c r="E1050" i="2"/>
  <c r="K1050" i="2" s="1"/>
  <c r="E1051" i="2"/>
  <c r="E1052" i="2"/>
  <c r="E1053" i="2"/>
  <c r="E1054" i="2"/>
  <c r="K1054" i="2" s="1"/>
  <c r="E1055" i="2"/>
  <c r="E1056" i="2"/>
  <c r="E1057" i="2"/>
  <c r="E1058" i="2"/>
  <c r="K1058" i="2" s="1"/>
  <c r="E1059" i="2"/>
  <c r="E1060" i="2"/>
  <c r="E1061" i="2"/>
  <c r="E1062" i="2"/>
  <c r="K1062" i="2" s="1"/>
  <c r="E1063" i="2"/>
  <c r="E1064" i="2"/>
  <c r="E1065" i="2"/>
  <c r="E1066" i="2"/>
  <c r="K1066" i="2" s="1"/>
  <c r="E1067" i="2"/>
  <c r="E1068" i="2"/>
  <c r="E1069" i="2"/>
  <c r="E1070" i="2"/>
  <c r="K1070" i="2" s="1"/>
  <c r="E1071" i="2"/>
  <c r="E1072" i="2"/>
  <c r="E1073" i="2"/>
  <c r="E1074" i="2"/>
  <c r="K1074" i="2" s="1"/>
  <c r="E1075" i="2"/>
  <c r="E1076" i="2"/>
  <c r="E1077" i="2"/>
  <c r="E1078" i="2"/>
  <c r="K1078" i="2" s="1"/>
  <c r="E1079" i="2"/>
  <c r="E1080" i="2"/>
  <c r="E1081" i="2"/>
  <c r="E1082" i="2"/>
  <c r="K1082" i="2" s="1"/>
  <c r="E1083" i="2"/>
  <c r="E1084" i="2"/>
  <c r="E1085" i="2"/>
  <c r="E1086" i="2"/>
  <c r="K1086" i="2" s="1"/>
  <c r="E1087" i="2"/>
  <c r="E1088" i="2"/>
  <c r="E1089" i="2"/>
  <c r="E1090" i="2"/>
  <c r="K1090" i="2" s="1"/>
  <c r="E1091" i="2"/>
  <c r="E1092" i="2"/>
  <c r="E1093" i="2"/>
  <c r="E1094" i="2"/>
  <c r="K1094" i="2" s="1"/>
  <c r="E1095" i="2"/>
  <c r="E1096" i="2"/>
  <c r="E1097" i="2"/>
  <c r="E1098" i="2"/>
  <c r="K1098" i="2" s="1"/>
  <c r="E1099" i="2"/>
  <c r="E1100" i="2"/>
  <c r="E1101" i="2"/>
  <c r="E1102" i="2"/>
  <c r="K1102" i="2" s="1"/>
  <c r="E1103" i="2"/>
  <c r="E1104" i="2"/>
  <c r="E1105" i="2"/>
  <c r="E1106" i="2"/>
  <c r="K1106" i="2" s="1"/>
  <c r="E1107" i="2"/>
  <c r="E1108" i="2"/>
  <c r="E1109" i="2"/>
  <c r="E1110" i="2"/>
  <c r="K1110" i="2" s="1"/>
  <c r="E1111" i="2"/>
  <c r="E1112" i="2"/>
  <c r="E1113" i="2"/>
  <c r="E1114" i="2"/>
  <c r="K1114" i="2" s="1"/>
  <c r="E1115" i="2"/>
  <c r="E1116" i="2"/>
  <c r="E1117" i="2"/>
  <c r="E1118" i="2"/>
  <c r="K1118" i="2" s="1"/>
  <c r="E1119" i="2"/>
  <c r="E1120" i="2"/>
  <c r="E1121" i="2"/>
  <c r="E1122" i="2"/>
  <c r="K1122" i="2" s="1"/>
  <c r="E1123" i="2"/>
  <c r="E1124" i="2"/>
  <c r="E1125" i="2"/>
  <c r="E1126" i="2"/>
  <c r="K1126" i="2" s="1"/>
  <c r="E1127" i="2"/>
  <c r="E1128" i="2"/>
  <c r="E1129" i="2"/>
  <c r="E1130" i="2"/>
  <c r="K1130" i="2" s="1"/>
  <c r="E1131" i="2"/>
  <c r="E1132" i="2"/>
  <c r="E1133" i="2"/>
  <c r="E1134" i="2"/>
  <c r="K1134" i="2" s="1"/>
  <c r="E1135" i="2"/>
  <c r="E1136" i="2"/>
  <c r="E1137" i="2"/>
  <c r="E1138" i="2"/>
  <c r="K1138" i="2" s="1"/>
  <c r="E1139" i="2"/>
  <c r="E1140" i="2"/>
  <c r="E1141" i="2"/>
  <c r="E1142" i="2"/>
  <c r="K1142" i="2" s="1"/>
  <c r="E1143" i="2"/>
  <c r="E1144" i="2"/>
  <c r="E1145" i="2"/>
  <c r="E1146" i="2"/>
  <c r="K1146" i="2" s="1"/>
  <c r="E1147" i="2"/>
  <c r="E1148" i="2"/>
  <c r="E1149" i="2"/>
  <c r="E1150" i="2"/>
  <c r="K1150" i="2" s="1"/>
  <c r="E1151" i="2"/>
  <c r="E1152" i="2"/>
  <c r="E1153" i="2"/>
  <c r="E1154" i="2"/>
  <c r="K1154" i="2" s="1"/>
  <c r="E1155" i="2"/>
  <c r="E1156" i="2"/>
  <c r="E1157" i="2"/>
  <c r="E1158" i="2"/>
  <c r="K1158" i="2" s="1"/>
  <c r="E1159" i="2"/>
  <c r="E1160" i="2"/>
  <c r="E1161" i="2"/>
  <c r="E1162" i="2"/>
  <c r="K1162" i="2" s="1"/>
  <c r="E1163" i="2"/>
  <c r="E1164" i="2"/>
  <c r="E1165" i="2"/>
  <c r="E1166" i="2"/>
  <c r="K1166" i="2" s="1"/>
  <c r="E1167" i="2"/>
  <c r="E1168" i="2"/>
  <c r="E1169" i="2"/>
  <c r="E1170" i="2"/>
  <c r="K1170" i="2" s="1"/>
  <c r="E1171" i="2"/>
  <c r="E1172" i="2"/>
  <c r="E1173" i="2"/>
  <c r="E1174" i="2"/>
  <c r="K1174" i="2" s="1"/>
  <c r="E1175" i="2"/>
  <c r="E1176" i="2"/>
  <c r="E1177" i="2"/>
  <c r="E1178" i="2"/>
  <c r="K1178" i="2" s="1"/>
  <c r="E1179" i="2"/>
  <c r="E1180" i="2"/>
  <c r="E1181" i="2"/>
  <c r="E1182" i="2"/>
  <c r="K1182" i="2" s="1"/>
  <c r="E1183" i="2"/>
  <c r="E1184" i="2"/>
  <c r="E1185" i="2"/>
  <c r="E1186" i="2"/>
  <c r="K1186" i="2" s="1"/>
  <c r="E1187" i="2"/>
  <c r="E1188" i="2"/>
  <c r="E1189" i="2"/>
  <c r="E1190" i="2"/>
  <c r="K1190" i="2" s="1"/>
  <c r="E1191" i="2"/>
  <c r="E1192" i="2"/>
  <c r="E1193" i="2"/>
  <c r="E1194" i="2"/>
  <c r="K1194" i="2" s="1"/>
  <c r="E1195" i="2"/>
  <c r="E1196" i="2"/>
  <c r="E1197" i="2"/>
  <c r="E1198" i="2"/>
  <c r="K1198" i="2" s="1"/>
  <c r="E1199" i="2"/>
  <c r="E1200" i="2"/>
  <c r="E1201" i="2"/>
  <c r="E1202" i="2"/>
  <c r="K1202" i="2" s="1"/>
  <c r="E1203" i="2"/>
  <c r="E1204" i="2"/>
  <c r="E1205" i="2"/>
  <c r="E1206" i="2"/>
  <c r="K1206" i="2" s="1"/>
  <c r="E1207" i="2"/>
  <c r="E1208" i="2"/>
  <c r="E1209" i="2"/>
  <c r="E1210" i="2"/>
  <c r="K1210" i="2" s="1"/>
  <c r="E1211" i="2"/>
  <c r="E1212" i="2"/>
  <c r="E1213" i="2"/>
  <c r="E1214" i="2"/>
  <c r="K1214" i="2" s="1"/>
  <c r="E1215" i="2"/>
  <c r="E1216" i="2"/>
  <c r="E1217" i="2"/>
  <c r="E1218" i="2"/>
  <c r="K1218" i="2" s="1"/>
  <c r="E1219" i="2"/>
  <c r="E1220" i="2"/>
  <c r="E1221" i="2"/>
  <c r="E1222" i="2"/>
  <c r="K1222" i="2" s="1"/>
  <c r="E1223" i="2"/>
  <c r="E1224" i="2"/>
  <c r="E1225" i="2"/>
  <c r="E1226" i="2"/>
  <c r="K1226" i="2" s="1"/>
  <c r="E1227" i="2"/>
  <c r="E1228" i="2"/>
  <c r="E1229" i="2"/>
  <c r="E1230" i="2"/>
  <c r="K1230" i="2" s="1"/>
  <c r="E1231" i="2"/>
  <c r="E1232" i="2"/>
  <c r="E1233" i="2"/>
  <c r="E1234" i="2"/>
  <c r="K1234" i="2" s="1"/>
  <c r="E1235" i="2"/>
  <c r="E1236" i="2"/>
  <c r="E1237" i="2"/>
  <c r="E1238" i="2"/>
  <c r="K1238" i="2" s="1"/>
  <c r="E1239" i="2"/>
  <c r="E1240" i="2"/>
  <c r="E1241" i="2"/>
  <c r="E1242" i="2"/>
  <c r="K1242" i="2" s="1"/>
  <c r="E1243" i="2"/>
  <c r="E1244" i="2"/>
  <c r="E1245" i="2"/>
  <c r="E1246" i="2"/>
  <c r="K1246" i="2" s="1"/>
  <c r="E1247" i="2"/>
  <c r="E1248" i="2"/>
  <c r="E1249" i="2"/>
  <c r="E1250" i="2"/>
  <c r="K1250" i="2" s="1"/>
  <c r="E1251" i="2"/>
  <c r="E1252" i="2"/>
  <c r="E1253" i="2"/>
  <c r="E1254" i="2"/>
  <c r="K1254" i="2" s="1"/>
  <c r="E1255" i="2"/>
  <c r="E1256" i="2"/>
  <c r="E1257" i="2"/>
  <c r="E1258" i="2"/>
  <c r="K1258" i="2" s="1"/>
  <c r="E1259" i="2"/>
  <c r="E1260" i="2"/>
  <c r="E1261" i="2"/>
  <c r="E1262" i="2"/>
  <c r="K1262" i="2" s="1"/>
  <c r="E1263" i="2"/>
  <c r="E1264" i="2"/>
  <c r="E1265" i="2"/>
  <c r="E1266" i="2"/>
  <c r="K1266" i="2" s="1"/>
  <c r="E1267" i="2"/>
  <c r="E1268" i="2"/>
  <c r="E1269" i="2"/>
  <c r="E1270" i="2"/>
  <c r="K1270" i="2" s="1"/>
  <c r="E1271" i="2"/>
  <c r="E1272" i="2"/>
  <c r="E1273" i="2"/>
  <c r="E1274" i="2"/>
  <c r="K1274" i="2" s="1"/>
  <c r="E1275" i="2"/>
  <c r="E1276" i="2"/>
  <c r="E1277" i="2"/>
  <c r="E1278" i="2"/>
  <c r="K1278" i="2" s="1"/>
  <c r="E1279" i="2"/>
  <c r="E1280" i="2"/>
  <c r="E1281" i="2"/>
  <c r="E1282" i="2"/>
  <c r="K1282" i="2" s="1"/>
  <c r="E1283" i="2"/>
  <c r="E1284" i="2"/>
  <c r="E1285" i="2"/>
  <c r="E1286" i="2"/>
  <c r="K1286" i="2" s="1"/>
  <c r="E1287" i="2"/>
  <c r="E1288" i="2"/>
  <c r="E1289" i="2"/>
  <c r="E1290" i="2"/>
  <c r="K1290" i="2" s="1"/>
  <c r="E1291" i="2"/>
  <c r="E1292" i="2"/>
  <c r="E1293" i="2"/>
  <c r="E1294" i="2"/>
  <c r="K1294" i="2" s="1"/>
  <c r="E1295" i="2"/>
  <c r="E1296" i="2"/>
  <c r="E1297" i="2"/>
  <c r="E1298" i="2"/>
  <c r="K1298" i="2" s="1"/>
  <c r="E1299" i="2"/>
  <c r="E1300" i="2"/>
  <c r="E1301" i="2"/>
  <c r="E1302" i="2"/>
  <c r="K1302" i="2" s="1"/>
  <c r="E1303" i="2"/>
  <c r="E1304" i="2"/>
  <c r="E1305" i="2"/>
  <c r="E1306" i="2"/>
  <c r="K1306" i="2" s="1"/>
  <c r="E1307" i="2"/>
  <c r="E1308" i="2"/>
  <c r="E1309" i="2"/>
  <c r="E1310" i="2"/>
  <c r="K1310" i="2" s="1"/>
  <c r="E1311" i="2"/>
  <c r="E1312" i="2"/>
  <c r="E1313" i="2"/>
  <c r="E1314" i="2"/>
  <c r="K1314" i="2" s="1"/>
  <c r="E1315" i="2"/>
  <c r="E1316" i="2"/>
  <c r="E1317" i="2"/>
  <c r="E1318" i="2"/>
  <c r="K1318" i="2" s="1"/>
  <c r="E1319" i="2"/>
  <c r="E1320" i="2"/>
  <c r="E1321" i="2"/>
  <c r="E1322" i="2"/>
  <c r="K1322" i="2" s="1"/>
  <c r="E1323" i="2"/>
  <c r="E1324" i="2"/>
  <c r="E1325" i="2"/>
  <c r="E1326" i="2"/>
  <c r="K1326" i="2" s="1"/>
  <c r="E1327" i="2"/>
  <c r="E1328" i="2"/>
  <c r="E1329" i="2"/>
  <c r="E1330" i="2"/>
  <c r="K1330" i="2" s="1"/>
  <c r="E1331" i="2"/>
  <c r="E1332" i="2"/>
  <c r="E1333" i="2"/>
  <c r="E1334" i="2"/>
  <c r="K1334" i="2" s="1"/>
  <c r="E1335" i="2"/>
  <c r="E1336" i="2"/>
  <c r="E1337" i="2"/>
  <c r="E1338" i="2"/>
  <c r="K1338" i="2" s="1"/>
  <c r="E1339" i="2"/>
  <c r="E1340" i="2"/>
  <c r="E1341" i="2"/>
  <c r="E1342" i="2"/>
  <c r="K1342" i="2" s="1"/>
  <c r="E1343" i="2"/>
  <c r="E1344" i="2"/>
  <c r="E1345" i="2"/>
  <c r="E1346" i="2"/>
  <c r="K1346" i="2" s="1"/>
  <c r="E1347" i="2"/>
  <c r="E1348" i="2"/>
  <c r="E1349" i="2"/>
  <c r="E1350" i="2"/>
  <c r="K1350" i="2" s="1"/>
  <c r="E1351" i="2"/>
  <c r="E1352" i="2"/>
  <c r="E1353" i="2"/>
  <c r="E1354" i="2"/>
  <c r="K1354" i="2" s="1"/>
  <c r="E1355" i="2"/>
  <c r="E1356" i="2"/>
  <c r="E1357" i="2"/>
  <c r="E1358" i="2"/>
  <c r="K1358" i="2" s="1"/>
  <c r="E1359" i="2"/>
  <c r="E1360" i="2"/>
  <c r="E1361" i="2"/>
  <c r="E1362" i="2"/>
  <c r="K1362" i="2" s="1"/>
  <c r="E1363" i="2"/>
  <c r="E1364" i="2"/>
  <c r="E1365" i="2"/>
  <c r="E1366" i="2"/>
  <c r="K1366" i="2" s="1"/>
  <c r="E1367" i="2"/>
  <c r="E1368" i="2"/>
  <c r="E1369" i="2"/>
  <c r="E1370" i="2"/>
  <c r="K1370" i="2" s="1"/>
  <c r="E1371" i="2"/>
  <c r="E1372" i="2"/>
  <c r="E1373" i="2"/>
  <c r="E1374" i="2"/>
  <c r="K1374" i="2" s="1"/>
  <c r="E1375" i="2"/>
  <c r="E1376" i="2"/>
  <c r="E1377" i="2"/>
  <c r="E1378" i="2"/>
  <c r="K1378" i="2" s="1"/>
  <c r="E1379" i="2"/>
  <c r="E1380" i="2"/>
  <c r="E1381" i="2"/>
  <c r="E1382" i="2"/>
  <c r="K1382" i="2" s="1"/>
  <c r="E1383" i="2"/>
  <c r="E1384" i="2"/>
  <c r="E1385" i="2"/>
  <c r="E1386" i="2"/>
  <c r="K1386" i="2" s="1"/>
  <c r="E1387" i="2"/>
  <c r="E1388" i="2"/>
  <c r="E1389" i="2"/>
  <c r="E1390" i="2"/>
  <c r="K1390" i="2" s="1"/>
  <c r="E1391" i="2"/>
  <c r="E1392" i="2"/>
  <c r="E1393" i="2"/>
  <c r="E1394" i="2"/>
  <c r="K1394" i="2" s="1"/>
  <c r="E1395" i="2"/>
  <c r="E1396" i="2"/>
  <c r="E1397" i="2"/>
  <c r="E1398" i="2"/>
  <c r="K1398" i="2" s="1"/>
  <c r="E1399" i="2"/>
  <c r="E1400" i="2"/>
  <c r="E1401" i="2"/>
  <c r="E1402" i="2"/>
  <c r="K1402" i="2" s="1"/>
  <c r="E1403" i="2"/>
  <c r="E1404" i="2"/>
  <c r="E1405" i="2"/>
  <c r="E1406" i="2"/>
  <c r="K1406" i="2" s="1"/>
  <c r="E1407" i="2"/>
  <c r="E1408" i="2"/>
  <c r="E1409" i="2"/>
  <c r="E1410" i="2"/>
  <c r="K1410" i="2" s="1"/>
  <c r="E1411" i="2"/>
  <c r="E1412" i="2"/>
  <c r="E1413" i="2"/>
  <c r="E1414" i="2"/>
  <c r="K1414" i="2" s="1"/>
  <c r="E1415" i="2"/>
  <c r="E1416" i="2"/>
  <c r="E1417" i="2"/>
  <c r="E1418" i="2"/>
  <c r="K1418" i="2" s="1"/>
  <c r="E1419" i="2"/>
  <c r="E1420" i="2"/>
  <c r="E1421" i="2"/>
  <c r="E1422" i="2"/>
  <c r="K1422" i="2" s="1"/>
  <c r="E1423" i="2"/>
  <c r="E1424" i="2"/>
  <c r="E1425" i="2"/>
  <c r="E1426" i="2"/>
  <c r="K1426" i="2" s="1"/>
  <c r="E1427" i="2"/>
  <c r="E1428" i="2"/>
  <c r="E1429" i="2"/>
  <c r="E1430" i="2"/>
  <c r="K1430" i="2" s="1"/>
  <c r="E1431" i="2"/>
  <c r="E1432" i="2"/>
  <c r="E1433" i="2"/>
  <c r="E1434" i="2"/>
  <c r="K1434" i="2" s="1"/>
  <c r="E1435" i="2"/>
  <c r="E1436" i="2"/>
  <c r="E1437" i="2"/>
  <c r="E1438" i="2"/>
  <c r="K1438" i="2" s="1"/>
  <c r="E1439" i="2"/>
  <c r="E1440" i="2"/>
  <c r="E1441" i="2"/>
  <c r="E1442" i="2"/>
  <c r="K1442" i="2" s="1"/>
  <c r="E1443" i="2"/>
  <c r="E1444" i="2"/>
  <c r="E1445" i="2"/>
  <c r="E1446" i="2"/>
  <c r="K1446" i="2" s="1"/>
  <c r="E1447" i="2"/>
  <c r="E1448" i="2"/>
  <c r="E1449" i="2"/>
  <c r="E1450" i="2"/>
  <c r="K1450" i="2" s="1"/>
  <c r="E1451" i="2"/>
  <c r="E1452" i="2"/>
  <c r="E1453" i="2"/>
  <c r="E1454" i="2"/>
  <c r="K1454" i="2" s="1"/>
  <c r="E1455" i="2"/>
  <c r="E1456" i="2"/>
  <c r="E1457" i="2"/>
  <c r="E1458" i="2"/>
  <c r="K1458" i="2" s="1"/>
  <c r="E1459" i="2"/>
  <c r="E1460" i="2"/>
  <c r="E1461" i="2"/>
  <c r="E1462" i="2"/>
  <c r="K1462" i="2" s="1"/>
  <c r="E1463" i="2"/>
  <c r="E1464" i="2"/>
  <c r="E1465" i="2"/>
  <c r="E1466" i="2"/>
  <c r="K1466" i="2" s="1"/>
  <c r="E1467" i="2"/>
  <c r="E1468" i="2"/>
  <c r="E1469" i="2"/>
  <c r="E1470" i="2"/>
  <c r="K1470" i="2" s="1"/>
  <c r="E1471" i="2"/>
  <c r="E1472" i="2"/>
  <c r="E1473" i="2"/>
  <c r="E1474" i="2"/>
  <c r="K1474" i="2" s="1"/>
  <c r="E1475" i="2"/>
  <c r="E1476" i="2"/>
  <c r="E1477" i="2"/>
  <c r="E1478" i="2"/>
  <c r="K1478" i="2" s="1"/>
  <c r="E1479" i="2"/>
  <c r="E1480" i="2"/>
  <c r="E1481" i="2"/>
  <c r="E1482" i="2"/>
  <c r="K1482" i="2" s="1"/>
  <c r="E1483" i="2"/>
  <c r="E1484" i="2"/>
  <c r="E1485" i="2"/>
  <c r="E1486" i="2"/>
  <c r="K1486" i="2" s="1"/>
  <c r="E1487" i="2"/>
  <c r="E1488" i="2"/>
  <c r="E1489" i="2"/>
  <c r="E1490" i="2"/>
  <c r="K1490" i="2" s="1"/>
  <c r="E1491" i="2"/>
  <c r="E1492" i="2"/>
  <c r="E1493" i="2"/>
  <c r="E1494" i="2"/>
  <c r="K1494" i="2" s="1"/>
  <c r="E1495" i="2"/>
  <c r="E1496" i="2"/>
  <c r="E1497" i="2"/>
  <c r="E1498" i="2"/>
  <c r="K1498" i="2" s="1"/>
  <c r="E1499" i="2"/>
  <c r="E1500" i="2"/>
  <c r="E1501" i="2"/>
  <c r="E1502" i="2"/>
  <c r="K1502" i="2" s="1"/>
  <c r="E1503" i="2"/>
  <c r="E1504" i="2"/>
  <c r="E1505" i="2"/>
  <c r="E1506" i="2"/>
  <c r="K1506" i="2" s="1"/>
  <c r="E1507" i="2"/>
  <c r="E1508" i="2"/>
  <c r="E1509" i="2"/>
  <c r="E1510" i="2"/>
  <c r="K1510" i="2" s="1"/>
  <c r="E1511" i="2"/>
  <c r="E1512" i="2"/>
  <c r="E1513" i="2"/>
  <c r="E1514" i="2"/>
  <c r="K1514" i="2" s="1"/>
  <c r="E1515" i="2"/>
  <c r="E1516" i="2"/>
  <c r="E1517" i="2"/>
  <c r="E1518" i="2"/>
  <c r="K1518" i="2" s="1"/>
  <c r="E1519" i="2"/>
  <c r="E1520" i="2"/>
  <c r="E1521" i="2"/>
  <c r="E1522" i="2"/>
  <c r="K1522" i="2" s="1"/>
  <c r="E1523" i="2"/>
  <c r="E1524" i="2"/>
  <c r="E1525" i="2"/>
  <c r="E1526" i="2"/>
  <c r="K1526" i="2" s="1"/>
  <c r="E1527" i="2"/>
  <c r="E1528" i="2"/>
  <c r="E1529" i="2"/>
  <c r="E1530" i="2"/>
  <c r="K1530" i="2" s="1"/>
  <c r="E1531" i="2"/>
  <c r="E1532" i="2"/>
  <c r="E1533" i="2"/>
  <c r="E1534" i="2"/>
  <c r="K1534" i="2" s="1"/>
  <c r="E1535" i="2"/>
  <c r="E1536" i="2"/>
  <c r="E1537" i="2"/>
  <c r="E1538" i="2"/>
  <c r="K1538" i="2" s="1"/>
  <c r="E1539" i="2"/>
  <c r="E1540" i="2"/>
  <c r="E1541" i="2"/>
  <c r="E1542" i="2"/>
  <c r="K1542" i="2" s="1"/>
  <c r="E1543" i="2"/>
  <c r="E1544" i="2"/>
  <c r="E1545" i="2"/>
  <c r="E1546" i="2"/>
  <c r="K1546" i="2" s="1"/>
  <c r="E1547" i="2"/>
  <c r="E1548" i="2"/>
  <c r="E1549" i="2"/>
  <c r="E1550" i="2"/>
  <c r="K1550" i="2" s="1"/>
  <c r="E1551" i="2"/>
  <c r="E1552" i="2"/>
  <c r="E1553" i="2"/>
  <c r="E1554" i="2"/>
  <c r="K1554" i="2" s="1"/>
  <c r="E1555" i="2"/>
  <c r="E1556" i="2"/>
  <c r="E1557" i="2"/>
  <c r="E1558" i="2"/>
  <c r="K1558" i="2" s="1"/>
  <c r="E1559" i="2"/>
  <c r="E1560" i="2"/>
  <c r="E1561" i="2"/>
  <c r="E1562" i="2"/>
  <c r="K1562" i="2" s="1"/>
  <c r="E1563" i="2"/>
  <c r="E1564" i="2"/>
  <c r="E1565" i="2"/>
  <c r="E1566" i="2"/>
  <c r="K1566" i="2" s="1"/>
  <c r="E1567" i="2"/>
  <c r="E1568" i="2"/>
  <c r="E1569" i="2"/>
  <c r="E1570" i="2"/>
  <c r="K1570" i="2" s="1"/>
  <c r="E1571" i="2"/>
  <c r="E1572" i="2"/>
  <c r="E1573" i="2"/>
  <c r="E1574" i="2"/>
  <c r="K1574" i="2" s="1"/>
  <c r="E1575" i="2"/>
  <c r="E1576" i="2"/>
  <c r="E1577" i="2"/>
  <c r="E1578" i="2"/>
  <c r="K1578" i="2" s="1"/>
  <c r="E1579" i="2"/>
  <c r="E1580" i="2"/>
  <c r="E1581" i="2"/>
  <c r="E1582" i="2"/>
  <c r="K1582" i="2" s="1"/>
  <c r="E1583" i="2"/>
  <c r="E1584" i="2"/>
  <c r="E1585" i="2"/>
  <c r="E1586" i="2"/>
  <c r="K1586" i="2" s="1"/>
  <c r="E1587" i="2"/>
  <c r="E1588" i="2"/>
  <c r="E1589" i="2"/>
  <c r="E1590" i="2"/>
  <c r="K1590" i="2" s="1"/>
  <c r="E1591" i="2"/>
  <c r="E1592" i="2"/>
  <c r="E1593" i="2"/>
  <c r="E1594" i="2"/>
  <c r="K1594" i="2" s="1"/>
  <c r="E1595" i="2"/>
  <c r="E1596" i="2"/>
  <c r="E1597" i="2"/>
  <c r="E1598" i="2"/>
  <c r="K1598" i="2" s="1"/>
  <c r="E1599" i="2"/>
  <c r="E1600" i="2"/>
  <c r="E1601" i="2"/>
  <c r="E1602" i="2"/>
  <c r="K1602" i="2" s="1"/>
  <c r="E1603" i="2"/>
  <c r="E1604" i="2"/>
  <c r="E1605" i="2"/>
  <c r="E1606" i="2"/>
  <c r="K1606" i="2" s="1"/>
  <c r="E1607" i="2"/>
  <c r="E1608" i="2"/>
  <c r="E1609" i="2"/>
  <c r="E1610" i="2"/>
  <c r="K1610" i="2" s="1"/>
  <c r="E1611" i="2"/>
  <c r="E1612" i="2"/>
  <c r="E1613" i="2"/>
  <c r="E1614" i="2"/>
  <c r="K1614" i="2" s="1"/>
  <c r="E1615" i="2"/>
  <c r="E1616" i="2"/>
  <c r="E1617" i="2"/>
  <c r="E1618" i="2"/>
  <c r="K1618" i="2" s="1"/>
  <c r="E1619" i="2"/>
  <c r="E1620" i="2"/>
  <c r="E1621" i="2"/>
  <c r="E1622" i="2"/>
  <c r="K1622" i="2" s="1"/>
  <c r="E1623" i="2"/>
  <c r="E1624" i="2"/>
  <c r="E1625" i="2"/>
  <c r="E1626" i="2"/>
  <c r="K1626" i="2" s="1"/>
  <c r="E1627" i="2"/>
  <c r="E1628" i="2"/>
  <c r="E1629" i="2"/>
  <c r="E1630" i="2"/>
  <c r="K1630" i="2" s="1"/>
  <c r="E1631" i="2"/>
  <c r="E1632" i="2"/>
  <c r="E1633" i="2"/>
  <c r="E1634" i="2"/>
  <c r="K1634" i="2" s="1"/>
  <c r="E1635" i="2"/>
  <c r="E1636" i="2"/>
  <c r="E1637" i="2"/>
  <c r="E1638" i="2"/>
  <c r="K1638" i="2" s="1"/>
  <c r="E1639" i="2"/>
  <c r="E1640" i="2"/>
  <c r="E1641" i="2"/>
  <c r="E1642" i="2"/>
  <c r="K1642" i="2" s="1"/>
  <c r="E1643" i="2"/>
  <c r="E1644" i="2"/>
  <c r="E1645" i="2"/>
  <c r="E1646" i="2"/>
  <c r="K1646" i="2" s="1"/>
  <c r="E1647" i="2"/>
  <c r="E1648" i="2"/>
  <c r="E1649" i="2"/>
  <c r="E1650" i="2"/>
  <c r="K1650" i="2" s="1"/>
  <c r="E1651" i="2"/>
  <c r="E1652" i="2"/>
  <c r="E1653" i="2"/>
  <c r="E1654" i="2"/>
  <c r="K1654" i="2" s="1"/>
  <c r="E1655" i="2"/>
  <c r="E1656" i="2"/>
  <c r="E1657" i="2"/>
  <c r="E1658" i="2"/>
  <c r="K1658" i="2" s="1"/>
  <c r="E1659" i="2"/>
  <c r="E1660" i="2"/>
  <c r="E1661" i="2"/>
  <c r="E1662" i="2"/>
  <c r="K1662" i="2" s="1"/>
  <c r="E1663" i="2"/>
  <c r="E1664" i="2"/>
  <c r="E1665" i="2"/>
  <c r="E1666" i="2"/>
  <c r="K1666" i="2" s="1"/>
  <c r="E1667" i="2"/>
  <c r="E1668" i="2"/>
  <c r="E1669" i="2"/>
  <c r="E1670" i="2"/>
  <c r="K1670" i="2" s="1"/>
  <c r="E1671" i="2"/>
  <c r="E1672" i="2"/>
  <c r="E1673" i="2"/>
  <c r="E1674" i="2"/>
  <c r="K1674" i="2" s="1"/>
  <c r="E1675" i="2"/>
  <c r="E1676" i="2"/>
  <c r="E1677" i="2"/>
  <c r="E1678" i="2"/>
  <c r="K1678" i="2" s="1"/>
  <c r="E1679" i="2"/>
  <c r="E1680" i="2"/>
  <c r="E1681" i="2"/>
  <c r="E1682" i="2"/>
  <c r="K1682" i="2" s="1"/>
  <c r="E1683" i="2"/>
  <c r="E1684" i="2"/>
  <c r="E1685" i="2"/>
  <c r="E1686" i="2"/>
  <c r="K1686" i="2" s="1"/>
  <c r="E1687" i="2"/>
  <c r="E1688" i="2"/>
  <c r="E1689" i="2"/>
  <c r="E1690" i="2"/>
  <c r="K1690" i="2" s="1"/>
  <c r="E1691" i="2"/>
  <c r="E1692" i="2"/>
  <c r="E1693" i="2"/>
  <c r="E1694" i="2"/>
  <c r="K1694" i="2" s="1"/>
  <c r="E1695" i="2"/>
  <c r="E1696" i="2"/>
  <c r="E1697" i="2"/>
  <c r="E1698" i="2"/>
  <c r="K1698" i="2" s="1"/>
  <c r="E1699" i="2"/>
  <c r="E1700" i="2"/>
  <c r="E1701" i="2"/>
  <c r="E1702" i="2"/>
  <c r="K1702" i="2" s="1"/>
  <c r="E1703" i="2"/>
  <c r="E1704" i="2"/>
  <c r="E1705" i="2"/>
  <c r="E1706" i="2"/>
  <c r="K1706" i="2" s="1"/>
  <c r="E1707" i="2"/>
  <c r="E1708" i="2"/>
  <c r="E1709" i="2"/>
  <c r="E1710" i="2"/>
  <c r="K1710" i="2" s="1"/>
  <c r="E1711" i="2"/>
  <c r="E1712" i="2"/>
  <c r="E1713" i="2"/>
  <c r="E1714" i="2"/>
  <c r="K1714" i="2" s="1"/>
  <c r="E1715" i="2"/>
  <c r="E1716" i="2"/>
  <c r="E1717" i="2"/>
  <c r="E1718" i="2"/>
  <c r="K1718" i="2" s="1"/>
  <c r="E1719" i="2"/>
  <c r="E1720" i="2"/>
  <c r="E1721" i="2"/>
  <c r="E1722" i="2"/>
  <c r="K1722" i="2" s="1"/>
  <c r="E1723" i="2"/>
  <c r="E1724" i="2"/>
  <c r="E1725" i="2"/>
  <c r="E1726" i="2"/>
  <c r="K1726" i="2" s="1"/>
  <c r="E1727" i="2"/>
  <c r="E1728" i="2"/>
  <c r="E1729" i="2"/>
  <c r="E1730" i="2"/>
  <c r="K1730" i="2" s="1"/>
  <c r="E1731" i="2"/>
  <c r="E1732" i="2"/>
  <c r="E1733" i="2"/>
  <c r="E1734" i="2"/>
  <c r="K1734" i="2" s="1"/>
  <c r="E1735" i="2"/>
  <c r="E1736" i="2"/>
  <c r="E1737" i="2"/>
  <c r="E1738" i="2"/>
  <c r="K1738" i="2" s="1"/>
  <c r="E1739" i="2"/>
  <c r="E1740" i="2"/>
  <c r="E1741" i="2"/>
  <c r="E1742" i="2"/>
  <c r="K1742" i="2" s="1"/>
  <c r="E1743" i="2"/>
  <c r="E1744" i="2"/>
  <c r="E1745" i="2"/>
  <c r="E1746" i="2"/>
  <c r="K1746" i="2" s="1"/>
  <c r="E1747" i="2"/>
  <c r="E1748" i="2"/>
  <c r="E1749" i="2"/>
  <c r="E1750" i="2"/>
  <c r="K1750" i="2" s="1"/>
  <c r="E1751" i="2"/>
  <c r="E1752" i="2"/>
  <c r="E1753" i="2"/>
  <c r="E1754" i="2"/>
  <c r="K1754" i="2" s="1"/>
  <c r="E1755" i="2"/>
  <c r="E1756" i="2"/>
  <c r="E1757" i="2"/>
  <c r="E1758" i="2"/>
  <c r="K1758" i="2" s="1"/>
  <c r="E1759" i="2"/>
  <c r="E1760" i="2"/>
  <c r="E1761" i="2"/>
  <c r="E1762" i="2"/>
  <c r="K1762" i="2" s="1"/>
  <c r="E1763" i="2"/>
  <c r="E1764" i="2"/>
  <c r="E1765" i="2"/>
  <c r="E1766" i="2"/>
  <c r="K1766" i="2" s="1"/>
  <c r="E1767" i="2"/>
  <c r="E1768" i="2"/>
  <c r="E1769" i="2"/>
  <c r="E1770" i="2"/>
  <c r="K1770" i="2" s="1"/>
  <c r="E1771" i="2"/>
  <c r="E1772" i="2"/>
  <c r="E1773" i="2"/>
  <c r="E1774" i="2"/>
  <c r="K1774" i="2" s="1"/>
  <c r="E1775" i="2"/>
  <c r="E1776" i="2"/>
  <c r="E1777" i="2"/>
  <c r="E1778" i="2"/>
  <c r="K1778" i="2" s="1"/>
  <c r="E1779" i="2"/>
  <c r="E1780" i="2"/>
  <c r="E1781" i="2"/>
  <c r="E1782" i="2"/>
  <c r="K1782" i="2" s="1"/>
  <c r="E1783" i="2"/>
  <c r="E1784" i="2"/>
  <c r="E1785" i="2"/>
  <c r="E1786" i="2"/>
  <c r="K1786" i="2" s="1"/>
  <c r="E1787" i="2"/>
  <c r="E1788" i="2"/>
  <c r="E1789" i="2"/>
  <c r="E1790" i="2"/>
  <c r="K1790" i="2" s="1"/>
  <c r="E1791" i="2"/>
  <c r="E1792" i="2"/>
  <c r="E1793" i="2"/>
  <c r="E1794" i="2"/>
  <c r="K1794" i="2" s="1"/>
  <c r="E1795" i="2"/>
  <c r="E1796" i="2"/>
  <c r="E1797" i="2"/>
  <c r="E1798" i="2"/>
  <c r="K1798" i="2" s="1"/>
  <c r="E1799" i="2"/>
  <c r="E1800" i="2"/>
  <c r="E1801" i="2"/>
  <c r="E1802" i="2"/>
  <c r="K1802" i="2" s="1"/>
  <c r="E1803" i="2"/>
  <c r="E1804" i="2"/>
  <c r="E1805" i="2"/>
  <c r="E1806" i="2"/>
  <c r="K1806" i="2" s="1"/>
  <c r="E1807" i="2"/>
  <c r="E1808" i="2"/>
  <c r="E1809" i="2"/>
  <c r="E1810" i="2"/>
  <c r="K1810" i="2" s="1"/>
  <c r="E1811" i="2"/>
  <c r="E1812" i="2"/>
  <c r="E1813" i="2"/>
  <c r="E1814" i="2"/>
  <c r="K1814" i="2" s="1"/>
  <c r="E1815" i="2"/>
  <c r="E1816" i="2"/>
  <c r="E1817" i="2"/>
  <c r="E1818" i="2"/>
  <c r="K1818" i="2" s="1"/>
  <c r="E1819" i="2"/>
  <c r="E1820" i="2"/>
  <c r="E1821" i="2"/>
  <c r="E1822" i="2"/>
  <c r="K1822" i="2" s="1"/>
  <c r="E1823" i="2"/>
  <c r="E1824" i="2"/>
  <c r="E1825" i="2"/>
  <c r="E1826" i="2"/>
  <c r="K1826" i="2" s="1"/>
  <c r="E1827" i="2"/>
  <c r="E1828" i="2"/>
  <c r="E1829" i="2"/>
  <c r="E1830" i="2"/>
  <c r="K1830" i="2" s="1"/>
  <c r="E1831" i="2"/>
  <c r="E1832" i="2"/>
  <c r="E1833" i="2"/>
  <c r="E1834" i="2"/>
  <c r="K1834" i="2" s="1"/>
  <c r="E1835" i="2"/>
  <c r="E1836" i="2"/>
  <c r="E1837" i="2"/>
  <c r="E1838" i="2"/>
  <c r="K1838" i="2" s="1"/>
  <c r="E1839" i="2"/>
  <c r="E1840" i="2"/>
  <c r="E1841" i="2"/>
  <c r="E1842" i="2"/>
  <c r="K1842" i="2" s="1"/>
  <c r="E1843" i="2"/>
  <c r="E1844" i="2"/>
  <c r="E1845" i="2"/>
  <c r="E1846" i="2"/>
  <c r="K1846" i="2" s="1"/>
  <c r="E1847" i="2"/>
  <c r="E1848" i="2"/>
  <c r="E1849" i="2"/>
  <c r="E1850" i="2"/>
  <c r="K1850" i="2" s="1"/>
  <c r="E1851" i="2"/>
  <c r="E1852" i="2"/>
  <c r="E1853" i="2"/>
  <c r="E1854" i="2"/>
  <c r="K1854" i="2" s="1"/>
  <c r="E1855" i="2"/>
  <c r="E1856" i="2"/>
  <c r="E1857" i="2"/>
  <c r="E1858" i="2"/>
  <c r="K1858" i="2" s="1"/>
  <c r="E1859" i="2"/>
  <c r="E1860" i="2"/>
  <c r="E1861" i="2"/>
  <c r="E1862" i="2"/>
  <c r="K1862" i="2" s="1"/>
  <c r="E1863" i="2"/>
  <c r="E1864" i="2"/>
  <c r="E1865" i="2"/>
  <c r="E1866" i="2"/>
  <c r="K1866" i="2" s="1"/>
  <c r="E1867" i="2"/>
  <c r="E1868" i="2"/>
  <c r="E1869" i="2"/>
  <c r="E1870" i="2"/>
  <c r="K1870" i="2" s="1"/>
  <c r="E1871" i="2"/>
  <c r="E1872" i="2"/>
  <c r="E1873" i="2"/>
  <c r="E1874" i="2"/>
  <c r="K1874" i="2" s="1"/>
  <c r="E1875" i="2"/>
  <c r="E1876" i="2"/>
  <c r="E1877" i="2"/>
  <c r="E1878" i="2"/>
  <c r="K1878" i="2" s="1"/>
  <c r="E1879" i="2"/>
  <c r="E1880" i="2"/>
  <c r="E1881" i="2"/>
  <c r="E1882" i="2"/>
  <c r="K1882" i="2" s="1"/>
  <c r="E1883" i="2"/>
  <c r="E1884" i="2"/>
  <c r="E1885" i="2"/>
  <c r="E1886" i="2"/>
  <c r="K1886" i="2" s="1"/>
  <c r="E1887" i="2"/>
  <c r="E1888" i="2"/>
  <c r="E1889" i="2"/>
  <c r="E1890" i="2"/>
  <c r="K1890" i="2" s="1"/>
  <c r="E1891" i="2"/>
  <c r="E1892" i="2"/>
  <c r="E1893" i="2"/>
  <c r="E1894" i="2"/>
  <c r="K1894" i="2" s="1"/>
  <c r="E1895" i="2"/>
  <c r="E1896" i="2"/>
  <c r="E1897" i="2"/>
  <c r="E1898" i="2"/>
  <c r="K1898" i="2" s="1"/>
  <c r="E1899" i="2"/>
  <c r="E1900" i="2"/>
  <c r="E1901" i="2"/>
  <c r="E1902" i="2"/>
  <c r="K1902" i="2" s="1"/>
  <c r="E1903" i="2"/>
  <c r="E1904" i="2"/>
  <c r="E1905" i="2"/>
  <c r="E1906" i="2"/>
  <c r="K1906" i="2" s="1"/>
  <c r="E1907" i="2"/>
  <c r="E1908" i="2"/>
  <c r="E1909" i="2"/>
  <c r="E1910" i="2"/>
  <c r="K1910" i="2" s="1"/>
  <c r="E1911" i="2"/>
  <c r="E1912" i="2"/>
  <c r="E1913" i="2"/>
  <c r="E1914" i="2"/>
  <c r="K1914" i="2" s="1"/>
  <c r="E1915" i="2"/>
  <c r="E1916" i="2"/>
  <c r="E1917" i="2"/>
  <c r="E1918" i="2"/>
  <c r="K1918" i="2" s="1"/>
  <c r="E1919" i="2"/>
  <c r="E1920" i="2"/>
  <c r="E1921" i="2"/>
  <c r="E1922" i="2"/>
  <c r="K1922" i="2" s="1"/>
  <c r="E1923" i="2"/>
  <c r="E1924" i="2"/>
  <c r="E1925" i="2"/>
  <c r="E1926" i="2"/>
  <c r="K1926" i="2" s="1"/>
  <c r="E1927" i="2"/>
  <c r="E1928" i="2"/>
  <c r="E1929" i="2"/>
  <c r="E1930" i="2"/>
  <c r="K1930" i="2" s="1"/>
  <c r="E1931" i="2"/>
  <c r="E1932" i="2"/>
  <c r="E1933" i="2"/>
  <c r="E1934" i="2"/>
  <c r="K1934" i="2" s="1"/>
  <c r="E1935" i="2"/>
  <c r="E1936" i="2"/>
  <c r="E1937" i="2"/>
  <c r="E1938" i="2"/>
  <c r="K1938" i="2" s="1"/>
  <c r="E1939" i="2"/>
  <c r="E1940" i="2"/>
  <c r="E1941" i="2"/>
  <c r="E1942" i="2"/>
  <c r="K1942" i="2" s="1"/>
  <c r="E1943" i="2"/>
  <c r="E1944" i="2"/>
  <c r="E1945" i="2"/>
  <c r="E1946" i="2"/>
  <c r="K1946" i="2" s="1"/>
  <c r="E1947" i="2"/>
  <c r="E1948" i="2"/>
  <c r="E1949" i="2"/>
  <c r="E1950" i="2"/>
  <c r="K1950" i="2" s="1"/>
  <c r="E1951" i="2"/>
  <c r="E1952" i="2"/>
  <c r="E1953" i="2"/>
  <c r="E1954" i="2"/>
  <c r="K1954" i="2" s="1"/>
  <c r="E1955" i="2"/>
  <c r="E1956" i="2"/>
  <c r="E1957" i="2"/>
  <c r="E1958" i="2"/>
  <c r="K1958" i="2" s="1"/>
  <c r="E1959" i="2"/>
  <c r="E1960" i="2"/>
  <c r="E1961" i="2"/>
  <c r="E1962" i="2"/>
  <c r="K1962" i="2" s="1"/>
  <c r="E1963" i="2"/>
  <c r="E1964" i="2"/>
  <c r="E1965" i="2"/>
  <c r="E1966" i="2"/>
  <c r="K1966" i="2" s="1"/>
  <c r="E1967" i="2"/>
  <c r="E1968" i="2"/>
  <c r="E1969" i="2"/>
  <c r="E1970" i="2"/>
  <c r="K1970" i="2" s="1"/>
  <c r="E1971" i="2"/>
  <c r="E1972" i="2"/>
  <c r="E1973" i="2"/>
  <c r="E1974" i="2"/>
  <c r="K1974" i="2" s="1"/>
  <c r="E1975" i="2"/>
  <c r="E1976" i="2"/>
  <c r="E1977" i="2"/>
  <c r="E1978" i="2"/>
  <c r="K1978" i="2" s="1"/>
  <c r="E1979" i="2"/>
  <c r="E1980" i="2"/>
  <c r="E1981" i="2"/>
  <c r="E1982" i="2"/>
  <c r="K1982" i="2" s="1"/>
  <c r="E1983" i="2"/>
  <c r="E1984" i="2"/>
  <c r="E1985" i="2"/>
  <c r="E1986" i="2"/>
  <c r="K1986" i="2" s="1"/>
  <c r="E1987" i="2"/>
  <c r="E1988" i="2"/>
  <c r="E1989" i="2"/>
  <c r="E1990" i="2"/>
  <c r="K1990" i="2" s="1"/>
  <c r="E1991" i="2"/>
  <c r="E1992" i="2"/>
  <c r="E1993" i="2"/>
  <c r="E1994" i="2"/>
  <c r="K1994" i="2" s="1"/>
  <c r="E1995" i="2"/>
  <c r="E1996" i="2"/>
  <c r="E1997" i="2"/>
  <c r="E1998" i="2"/>
  <c r="K1998" i="2" s="1"/>
  <c r="E1999" i="2"/>
  <c r="E2000" i="2"/>
  <c r="E2001" i="2"/>
  <c r="E2002" i="2"/>
  <c r="K2002" i="2" s="1"/>
  <c r="E2003" i="2"/>
  <c r="E2004" i="2"/>
  <c r="E2005" i="2"/>
  <c r="E2006" i="2"/>
  <c r="K2006" i="2" s="1"/>
  <c r="E2007" i="2"/>
  <c r="E2008" i="2"/>
  <c r="E2009" i="2"/>
  <c r="E2010" i="2"/>
  <c r="K2010" i="2" s="1"/>
  <c r="E2011" i="2"/>
  <c r="E2012" i="2"/>
  <c r="E2013" i="2"/>
  <c r="E2014" i="2"/>
  <c r="K2014" i="2" s="1"/>
  <c r="E2015" i="2"/>
  <c r="E2016" i="2"/>
  <c r="E2017" i="2"/>
  <c r="E2018" i="2"/>
  <c r="K2018" i="2" s="1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3" i="2"/>
  <c r="K1004" i="2"/>
  <c r="K1005" i="2"/>
  <c r="K1007" i="2"/>
  <c r="K1008" i="2"/>
  <c r="K1009" i="2"/>
  <c r="K1011" i="2"/>
  <c r="K1012" i="2"/>
  <c r="K1013" i="2"/>
  <c r="K1015" i="2"/>
  <c r="K1016" i="2"/>
  <c r="K1017" i="2"/>
  <c r="K1019" i="2"/>
  <c r="K1020" i="2"/>
  <c r="K1021" i="2"/>
  <c r="K1023" i="2"/>
  <c r="K1024" i="2"/>
  <c r="K1025" i="2"/>
  <c r="K1027" i="2"/>
  <c r="K1028" i="2"/>
  <c r="K1029" i="2"/>
  <c r="K1031" i="2"/>
  <c r="K1032" i="2"/>
  <c r="K1033" i="2"/>
  <c r="K1035" i="2"/>
  <c r="K1036" i="2"/>
  <c r="K1037" i="2"/>
  <c r="K1039" i="2"/>
  <c r="K1040" i="2"/>
  <c r="K1041" i="2"/>
  <c r="K1043" i="2"/>
  <c r="K1044" i="2"/>
  <c r="K1045" i="2"/>
  <c r="K1047" i="2"/>
  <c r="K1048" i="2"/>
  <c r="K1049" i="2"/>
  <c r="K1051" i="2"/>
  <c r="K1052" i="2"/>
  <c r="K1053" i="2"/>
  <c r="K1055" i="2"/>
  <c r="K1056" i="2"/>
  <c r="K1057" i="2"/>
  <c r="K1059" i="2"/>
  <c r="K1060" i="2"/>
  <c r="K1061" i="2"/>
  <c r="K1063" i="2"/>
  <c r="K1064" i="2"/>
  <c r="K1065" i="2"/>
  <c r="K1067" i="2"/>
  <c r="K1068" i="2"/>
  <c r="K1069" i="2"/>
  <c r="K1071" i="2"/>
  <c r="K1072" i="2"/>
  <c r="K1073" i="2"/>
  <c r="K1075" i="2"/>
  <c r="K1076" i="2"/>
  <c r="K1077" i="2"/>
  <c r="K1079" i="2"/>
  <c r="K1080" i="2"/>
  <c r="K1081" i="2"/>
  <c r="K1083" i="2"/>
  <c r="K1084" i="2"/>
  <c r="K1085" i="2"/>
  <c r="K1087" i="2"/>
  <c r="K1088" i="2"/>
  <c r="K1089" i="2"/>
  <c r="K1091" i="2"/>
  <c r="K1092" i="2"/>
  <c r="K1093" i="2"/>
  <c r="K1095" i="2"/>
  <c r="K1096" i="2"/>
  <c r="K1097" i="2"/>
  <c r="K1099" i="2"/>
  <c r="K1100" i="2"/>
  <c r="K1101" i="2"/>
  <c r="K1103" i="2"/>
  <c r="K1104" i="2"/>
  <c r="K1105" i="2"/>
  <c r="K1107" i="2"/>
  <c r="K1108" i="2"/>
  <c r="K1109" i="2"/>
  <c r="K1111" i="2"/>
  <c r="K1112" i="2"/>
  <c r="K1113" i="2"/>
  <c r="K1115" i="2"/>
  <c r="K1116" i="2"/>
  <c r="K1117" i="2"/>
  <c r="K1119" i="2"/>
  <c r="K1120" i="2"/>
  <c r="K1121" i="2"/>
  <c r="K1123" i="2"/>
  <c r="K1124" i="2"/>
  <c r="K1125" i="2"/>
  <c r="K1127" i="2"/>
  <c r="K1128" i="2"/>
  <c r="K1129" i="2"/>
  <c r="K1131" i="2"/>
  <c r="K1132" i="2"/>
  <c r="K1133" i="2"/>
  <c r="K1135" i="2"/>
  <c r="K1136" i="2"/>
  <c r="K1137" i="2"/>
  <c r="K1139" i="2"/>
  <c r="K1140" i="2"/>
  <c r="K1141" i="2"/>
  <c r="K1143" i="2"/>
  <c r="K1144" i="2"/>
  <c r="K1145" i="2"/>
  <c r="K1147" i="2"/>
  <c r="K1148" i="2"/>
  <c r="K1149" i="2"/>
  <c r="K1151" i="2"/>
  <c r="K1152" i="2"/>
  <c r="K1153" i="2"/>
  <c r="K1155" i="2"/>
  <c r="K1156" i="2"/>
  <c r="K1157" i="2"/>
  <c r="K1159" i="2"/>
  <c r="K1160" i="2"/>
  <c r="K1161" i="2"/>
  <c r="K1163" i="2"/>
  <c r="K1164" i="2"/>
  <c r="K1165" i="2"/>
  <c r="K1167" i="2"/>
  <c r="K1168" i="2"/>
  <c r="K1169" i="2"/>
  <c r="K1171" i="2"/>
  <c r="K1172" i="2"/>
  <c r="K1173" i="2"/>
  <c r="K1175" i="2"/>
  <c r="K1176" i="2"/>
  <c r="K1177" i="2"/>
  <c r="K1179" i="2"/>
  <c r="K1180" i="2"/>
  <c r="K1181" i="2"/>
  <c r="K1183" i="2"/>
  <c r="K1184" i="2"/>
  <c r="K1185" i="2"/>
  <c r="K1187" i="2"/>
  <c r="K1188" i="2"/>
  <c r="K1189" i="2"/>
  <c r="K1191" i="2"/>
  <c r="K1192" i="2"/>
  <c r="K1193" i="2"/>
  <c r="K1195" i="2"/>
  <c r="K1196" i="2"/>
  <c r="K1197" i="2"/>
  <c r="K1199" i="2"/>
  <c r="K1200" i="2"/>
  <c r="K1201" i="2"/>
  <c r="K1203" i="2"/>
  <c r="K1204" i="2"/>
  <c r="K1205" i="2"/>
  <c r="K1207" i="2"/>
  <c r="K1208" i="2"/>
  <c r="K1209" i="2"/>
  <c r="K1211" i="2"/>
  <c r="K1212" i="2"/>
  <c r="K1213" i="2"/>
  <c r="K1215" i="2"/>
  <c r="K1216" i="2"/>
  <c r="K1217" i="2"/>
  <c r="K1219" i="2"/>
  <c r="K1220" i="2"/>
  <c r="K1221" i="2"/>
  <c r="K1223" i="2"/>
  <c r="K1224" i="2"/>
  <c r="K1225" i="2"/>
  <c r="K1227" i="2"/>
  <c r="K1228" i="2"/>
  <c r="K1229" i="2"/>
  <c r="K1231" i="2"/>
  <c r="K1232" i="2"/>
  <c r="K1233" i="2"/>
  <c r="K1235" i="2"/>
  <c r="K1236" i="2"/>
  <c r="K1237" i="2"/>
  <c r="K1239" i="2"/>
  <c r="K1240" i="2"/>
  <c r="K1241" i="2"/>
  <c r="K1243" i="2"/>
  <c r="K1244" i="2"/>
  <c r="K1245" i="2"/>
  <c r="K1247" i="2"/>
  <c r="K1248" i="2"/>
  <c r="K1249" i="2"/>
  <c r="K1251" i="2"/>
  <c r="K1252" i="2"/>
  <c r="K1253" i="2"/>
  <c r="K1255" i="2"/>
  <c r="K1256" i="2"/>
  <c r="K1257" i="2"/>
  <c r="K1259" i="2"/>
  <c r="K1260" i="2"/>
  <c r="K1261" i="2"/>
  <c r="K1263" i="2"/>
  <c r="K1264" i="2"/>
  <c r="K1265" i="2"/>
  <c r="K1267" i="2"/>
  <c r="K1268" i="2"/>
  <c r="K1269" i="2"/>
  <c r="K1271" i="2"/>
  <c r="K1272" i="2"/>
  <c r="K1273" i="2"/>
  <c r="K1275" i="2"/>
  <c r="K1276" i="2"/>
  <c r="K1277" i="2"/>
  <c r="K1279" i="2"/>
  <c r="K1280" i="2"/>
  <c r="K1281" i="2"/>
  <c r="K1283" i="2"/>
  <c r="K1284" i="2"/>
  <c r="K1285" i="2"/>
  <c r="K1287" i="2"/>
  <c r="K1288" i="2"/>
  <c r="K1289" i="2"/>
  <c r="K1291" i="2"/>
  <c r="K1292" i="2"/>
  <c r="K1293" i="2"/>
  <c r="K1295" i="2"/>
  <c r="K1296" i="2"/>
  <c r="K1297" i="2"/>
  <c r="K1299" i="2"/>
  <c r="K1300" i="2"/>
  <c r="K1301" i="2"/>
  <c r="K1303" i="2"/>
  <c r="K1304" i="2"/>
  <c r="K1305" i="2"/>
  <c r="K1307" i="2"/>
  <c r="K1308" i="2"/>
  <c r="K1309" i="2"/>
  <c r="K1311" i="2"/>
  <c r="K1312" i="2"/>
  <c r="K1313" i="2"/>
  <c r="K1315" i="2"/>
  <c r="K1316" i="2"/>
  <c r="K1317" i="2"/>
  <c r="K1319" i="2"/>
  <c r="K1320" i="2"/>
  <c r="K1321" i="2"/>
  <c r="K1323" i="2"/>
  <c r="K1324" i="2"/>
  <c r="K1325" i="2"/>
  <c r="K1327" i="2"/>
  <c r="K1328" i="2"/>
  <c r="K1329" i="2"/>
  <c r="K1331" i="2"/>
  <c r="K1332" i="2"/>
  <c r="K1333" i="2"/>
  <c r="K1335" i="2"/>
  <c r="K1336" i="2"/>
  <c r="K1337" i="2"/>
  <c r="K1339" i="2"/>
  <c r="K1340" i="2"/>
  <c r="K1341" i="2"/>
  <c r="K1343" i="2"/>
  <c r="K1344" i="2"/>
  <c r="K1345" i="2"/>
  <c r="K1347" i="2"/>
  <c r="K1348" i="2"/>
  <c r="K1349" i="2"/>
  <c r="K1351" i="2"/>
  <c r="K1352" i="2"/>
  <c r="K1353" i="2"/>
  <c r="K1355" i="2"/>
  <c r="K1356" i="2"/>
  <c r="K1357" i="2"/>
  <c r="K1359" i="2"/>
  <c r="K1360" i="2"/>
  <c r="K1361" i="2"/>
  <c r="K1363" i="2"/>
  <c r="K1364" i="2"/>
  <c r="K1365" i="2"/>
  <c r="K1367" i="2"/>
  <c r="K1368" i="2"/>
  <c r="K1369" i="2"/>
  <c r="K1371" i="2"/>
  <c r="K1372" i="2"/>
  <c r="K1373" i="2"/>
  <c r="K1375" i="2"/>
  <c r="K1376" i="2"/>
  <c r="K1377" i="2"/>
  <c r="K1379" i="2"/>
  <c r="K1380" i="2"/>
  <c r="K1381" i="2"/>
  <c r="K1383" i="2"/>
  <c r="K1384" i="2"/>
  <c r="K1385" i="2"/>
  <c r="K1387" i="2"/>
  <c r="K1388" i="2"/>
  <c r="K1389" i="2"/>
  <c r="K1391" i="2"/>
  <c r="K1392" i="2"/>
  <c r="K1393" i="2"/>
  <c r="K1395" i="2"/>
  <c r="K1396" i="2"/>
  <c r="K1397" i="2"/>
  <c r="K1399" i="2"/>
  <c r="K1400" i="2"/>
  <c r="K1401" i="2"/>
  <c r="K1403" i="2"/>
  <c r="K1404" i="2"/>
  <c r="K1405" i="2"/>
  <c r="K1407" i="2"/>
  <c r="K1408" i="2"/>
  <c r="K1409" i="2"/>
  <c r="K1411" i="2"/>
  <c r="K1412" i="2"/>
  <c r="K1413" i="2"/>
  <c r="K1415" i="2"/>
  <c r="K1416" i="2"/>
  <c r="K1417" i="2"/>
  <c r="K1419" i="2"/>
  <c r="K1420" i="2"/>
  <c r="K1421" i="2"/>
  <c r="K1423" i="2"/>
  <c r="K1424" i="2"/>
  <c r="K1425" i="2"/>
  <c r="K1427" i="2"/>
  <c r="K1428" i="2"/>
  <c r="K1429" i="2"/>
  <c r="K1431" i="2"/>
  <c r="K1432" i="2"/>
  <c r="K1433" i="2"/>
  <c r="K1435" i="2"/>
  <c r="K1436" i="2"/>
  <c r="K1437" i="2"/>
  <c r="K1439" i="2"/>
  <c r="K1440" i="2"/>
  <c r="K1441" i="2"/>
  <c r="K1443" i="2"/>
  <c r="K1444" i="2"/>
  <c r="K1445" i="2"/>
  <c r="K1447" i="2"/>
  <c r="K1448" i="2"/>
  <c r="K1449" i="2"/>
  <c r="K1451" i="2"/>
  <c r="K1452" i="2"/>
  <c r="K1453" i="2"/>
  <c r="K1455" i="2"/>
  <c r="K1456" i="2"/>
  <c r="K1457" i="2"/>
  <c r="K1459" i="2"/>
  <c r="K1460" i="2"/>
  <c r="K1461" i="2"/>
  <c r="K1463" i="2"/>
  <c r="K1464" i="2"/>
  <c r="K1465" i="2"/>
  <c r="K1467" i="2"/>
  <c r="K1468" i="2"/>
  <c r="K1469" i="2"/>
  <c r="K1471" i="2"/>
  <c r="K1472" i="2"/>
  <c r="K1473" i="2"/>
  <c r="K1475" i="2"/>
  <c r="K1476" i="2"/>
  <c r="K1477" i="2"/>
  <c r="K1479" i="2"/>
  <c r="K1480" i="2"/>
  <c r="K1481" i="2"/>
  <c r="K1483" i="2"/>
  <c r="K1484" i="2"/>
  <c r="K1485" i="2"/>
  <c r="K1487" i="2"/>
  <c r="K1488" i="2"/>
  <c r="K1489" i="2"/>
  <c r="K1491" i="2"/>
  <c r="K1492" i="2"/>
  <c r="K1493" i="2"/>
  <c r="K1495" i="2"/>
  <c r="K1496" i="2"/>
  <c r="K1497" i="2"/>
  <c r="K1499" i="2"/>
  <c r="K1500" i="2"/>
  <c r="K1501" i="2"/>
  <c r="K1503" i="2"/>
  <c r="K1504" i="2"/>
  <c r="K1505" i="2"/>
  <c r="K1507" i="2"/>
  <c r="K1508" i="2"/>
  <c r="K1509" i="2"/>
  <c r="K1511" i="2"/>
  <c r="K1512" i="2"/>
  <c r="K1513" i="2"/>
  <c r="K1515" i="2"/>
  <c r="K1516" i="2"/>
  <c r="K1517" i="2"/>
  <c r="K1519" i="2"/>
  <c r="K1520" i="2"/>
  <c r="K1521" i="2"/>
  <c r="K1523" i="2"/>
  <c r="K1524" i="2"/>
  <c r="K1525" i="2"/>
  <c r="K1527" i="2"/>
  <c r="K1528" i="2"/>
  <c r="K1529" i="2"/>
  <c r="K1531" i="2"/>
  <c r="K1532" i="2"/>
  <c r="K1533" i="2"/>
  <c r="K1535" i="2"/>
  <c r="K1536" i="2"/>
  <c r="K1537" i="2"/>
  <c r="K1539" i="2"/>
  <c r="K1540" i="2"/>
  <c r="K1541" i="2"/>
  <c r="K1543" i="2"/>
  <c r="K1544" i="2"/>
  <c r="K1545" i="2"/>
  <c r="K1547" i="2"/>
  <c r="K1548" i="2"/>
  <c r="K1549" i="2"/>
  <c r="K1551" i="2"/>
  <c r="K1552" i="2"/>
  <c r="K1553" i="2"/>
  <c r="K1555" i="2"/>
  <c r="K1556" i="2"/>
  <c r="K1557" i="2"/>
  <c r="K1559" i="2"/>
  <c r="K1560" i="2"/>
  <c r="K1561" i="2"/>
  <c r="K1563" i="2"/>
  <c r="K1564" i="2"/>
  <c r="K1565" i="2"/>
  <c r="K1567" i="2"/>
  <c r="K1568" i="2"/>
  <c r="K1569" i="2"/>
  <c r="K1571" i="2"/>
  <c r="K1572" i="2"/>
  <c r="K1573" i="2"/>
  <c r="K1575" i="2"/>
  <c r="K1576" i="2"/>
  <c r="K1577" i="2"/>
  <c r="K1579" i="2"/>
  <c r="K1580" i="2"/>
  <c r="K1581" i="2"/>
  <c r="K1583" i="2"/>
  <c r="K1584" i="2"/>
  <c r="K1585" i="2"/>
  <c r="K1587" i="2"/>
  <c r="K1588" i="2"/>
  <c r="K1589" i="2"/>
  <c r="K1591" i="2"/>
  <c r="K1592" i="2"/>
  <c r="K1593" i="2"/>
  <c r="K1595" i="2"/>
  <c r="K1596" i="2"/>
  <c r="K1597" i="2"/>
  <c r="K1599" i="2"/>
  <c r="K1600" i="2"/>
  <c r="K1601" i="2"/>
  <c r="K1603" i="2"/>
  <c r="K1604" i="2"/>
  <c r="K1605" i="2"/>
  <c r="K1607" i="2"/>
  <c r="K1608" i="2"/>
  <c r="K1609" i="2"/>
  <c r="K1611" i="2"/>
  <c r="K1612" i="2"/>
  <c r="K1613" i="2"/>
  <c r="K1615" i="2"/>
  <c r="K1616" i="2"/>
  <c r="K1617" i="2"/>
  <c r="K1619" i="2"/>
  <c r="K1620" i="2"/>
  <c r="K1621" i="2"/>
  <c r="K1623" i="2"/>
  <c r="K1624" i="2"/>
  <c r="K1625" i="2"/>
  <c r="K1627" i="2"/>
  <c r="K1628" i="2"/>
  <c r="K1629" i="2"/>
  <c r="K1631" i="2"/>
  <c r="K1632" i="2"/>
  <c r="K1633" i="2"/>
  <c r="K1635" i="2"/>
  <c r="K1636" i="2"/>
  <c r="K1637" i="2"/>
  <c r="K1639" i="2"/>
  <c r="K1640" i="2"/>
  <c r="K1641" i="2"/>
  <c r="K1643" i="2"/>
  <c r="K1644" i="2"/>
  <c r="K1645" i="2"/>
  <c r="K1647" i="2"/>
  <c r="K1648" i="2"/>
  <c r="K1649" i="2"/>
  <c r="K1651" i="2"/>
  <c r="K1652" i="2"/>
  <c r="K1653" i="2"/>
  <c r="K1655" i="2"/>
  <c r="K1656" i="2"/>
  <c r="K1657" i="2"/>
  <c r="K1659" i="2"/>
  <c r="K1660" i="2"/>
  <c r="K1661" i="2"/>
  <c r="K1663" i="2"/>
  <c r="K1664" i="2"/>
  <c r="K1665" i="2"/>
  <c r="K1667" i="2"/>
  <c r="K1668" i="2"/>
  <c r="K1669" i="2"/>
  <c r="K1671" i="2"/>
  <c r="K1672" i="2"/>
  <c r="K1673" i="2"/>
  <c r="K1675" i="2"/>
  <c r="K1676" i="2"/>
  <c r="K1677" i="2"/>
  <c r="K1679" i="2"/>
  <c r="K1680" i="2"/>
  <c r="K1681" i="2"/>
  <c r="K1683" i="2"/>
  <c r="K1684" i="2"/>
  <c r="K1685" i="2"/>
  <c r="K1687" i="2"/>
  <c r="K1688" i="2"/>
  <c r="K1689" i="2"/>
  <c r="K1691" i="2"/>
  <c r="K1692" i="2"/>
  <c r="K1693" i="2"/>
  <c r="K1695" i="2"/>
  <c r="K1696" i="2"/>
  <c r="K1697" i="2"/>
  <c r="K1699" i="2"/>
  <c r="K1700" i="2"/>
  <c r="K1701" i="2"/>
  <c r="K1703" i="2"/>
  <c r="K1704" i="2"/>
  <c r="K1705" i="2"/>
  <c r="K1707" i="2"/>
  <c r="K1708" i="2"/>
  <c r="K1709" i="2"/>
  <c r="K1711" i="2"/>
  <c r="K1712" i="2"/>
  <c r="K1713" i="2"/>
  <c r="K1715" i="2"/>
  <c r="K1716" i="2"/>
  <c r="K1717" i="2"/>
  <c r="K1719" i="2"/>
  <c r="K1720" i="2"/>
  <c r="K1721" i="2"/>
  <c r="K1723" i="2"/>
  <c r="K1724" i="2"/>
  <c r="K1725" i="2"/>
  <c r="K1727" i="2"/>
  <c r="K1728" i="2"/>
  <c r="K1729" i="2"/>
  <c r="K1731" i="2"/>
  <c r="K1732" i="2"/>
  <c r="K1733" i="2"/>
  <c r="K1735" i="2"/>
  <c r="K1736" i="2"/>
  <c r="K1737" i="2"/>
  <c r="K1739" i="2"/>
  <c r="K1740" i="2"/>
  <c r="K1741" i="2"/>
  <c r="K1743" i="2"/>
  <c r="K1744" i="2"/>
  <c r="K1745" i="2"/>
  <c r="K1747" i="2"/>
  <c r="K1748" i="2"/>
  <c r="K1749" i="2"/>
  <c r="K1751" i="2"/>
  <c r="K1752" i="2"/>
  <c r="K1753" i="2"/>
  <c r="K1755" i="2"/>
  <c r="K1756" i="2"/>
  <c r="K1757" i="2"/>
  <c r="K1759" i="2"/>
  <c r="K1760" i="2"/>
  <c r="K1761" i="2"/>
  <c r="K1763" i="2"/>
  <c r="K1764" i="2"/>
  <c r="K1765" i="2"/>
  <c r="K1767" i="2"/>
  <c r="K1768" i="2"/>
  <c r="K1769" i="2"/>
  <c r="K1771" i="2"/>
  <c r="K1772" i="2"/>
  <c r="K1773" i="2"/>
  <c r="K1775" i="2"/>
  <c r="K1776" i="2"/>
  <c r="K1777" i="2"/>
  <c r="K1779" i="2"/>
  <c r="K1780" i="2"/>
  <c r="K1781" i="2"/>
  <c r="K1783" i="2"/>
  <c r="K1784" i="2"/>
  <c r="K1785" i="2"/>
  <c r="K1787" i="2"/>
  <c r="K1788" i="2"/>
  <c r="K1789" i="2"/>
  <c r="K1791" i="2"/>
  <c r="K1792" i="2"/>
  <c r="K1793" i="2"/>
  <c r="K1795" i="2"/>
  <c r="K1796" i="2"/>
  <c r="K1797" i="2"/>
  <c r="K1799" i="2"/>
  <c r="K1800" i="2"/>
  <c r="K1801" i="2"/>
  <c r="K1803" i="2"/>
  <c r="K1804" i="2"/>
  <c r="K1805" i="2"/>
  <c r="K1807" i="2"/>
  <c r="K1808" i="2"/>
  <c r="K1809" i="2"/>
  <c r="K1811" i="2"/>
  <c r="K1812" i="2"/>
  <c r="K1813" i="2"/>
  <c r="K1815" i="2"/>
  <c r="K1816" i="2"/>
  <c r="K1817" i="2"/>
  <c r="K1819" i="2"/>
  <c r="K1820" i="2"/>
  <c r="K1821" i="2"/>
  <c r="K1823" i="2"/>
  <c r="K1824" i="2"/>
  <c r="K1825" i="2"/>
  <c r="K1827" i="2"/>
  <c r="K1828" i="2"/>
  <c r="K1829" i="2"/>
  <c r="K1831" i="2"/>
  <c r="K1832" i="2"/>
  <c r="K1833" i="2"/>
  <c r="K1835" i="2"/>
  <c r="K1836" i="2"/>
  <c r="K1837" i="2"/>
  <c r="K1839" i="2"/>
  <c r="K1840" i="2"/>
  <c r="K1841" i="2"/>
  <c r="K1843" i="2"/>
  <c r="K1844" i="2"/>
  <c r="K1845" i="2"/>
  <c r="K1847" i="2"/>
  <c r="K1848" i="2"/>
  <c r="K1849" i="2"/>
  <c r="K1851" i="2"/>
  <c r="K1852" i="2"/>
  <c r="K1853" i="2"/>
  <c r="K1855" i="2"/>
  <c r="K1856" i="2"/>
  <c r="K1857" i="2"/>
  <c r="K1859" i="2"/>
  <c r="K1860" i="2"/>
  <c r="K1861" i="2"/>
  <c r="K1863" i="2"/>
  <c r="K1864" i="2"/>
  <c r="K1865" i="2"/>
  <c r="K1867" i="2"/>
  <c r="K1868" i="2"/>
  <c r="K1869" i="2"/>
  <c r="K1871" i="2"/>
  <c r="K1872" i="2"/>
  <c r="K1873" i="2"/>
  <c r="K1875" i="2"/>
  <c r="K1876" i="2"/>
  <c r="K1877" i="2"/>
  <c r="K1879" i="2"/>
  <c r="K1880" i="2"/>
  <c r="K1881" i="2"/>
  <c r="K1883" i="2"/>
  <c r="K1884" i="2"/>
  <c r="K1885" i="2"/>
  <c r="K1887" i="2"/>
  <c r="K1888" i="2"/>
  <c r="K1889" i="2"/>
  <c r="K1891" i="2"/>
  <c r="K1892" i="2"/>
  <c r="K1893" i="2"/>
  <c r="K1895" i="2"/>
  <c r="K1896" i="2"/>
  <c r="K1897" i="2"/>
  <c r="K1899" i="2"/>
  <c r="K1900" i="2"/>
  <c r="K1901" i="2"/>
  <c r="K1903" i="2"/>
  <c r="K1904" i="2"/>
  <c r="K1905" i="2"/>
  <c r="K1907" i="2"/>
  <c r="K1908" i="2"/>
  <c r="K1909" i="2"/>
  <c r="K1911" i="2"/>
  <c r="K1912" i="2"/>
  <c r="K1913" i="2"/>
  <c r="K1915" i="2"/>
  <c r="K1916" i="2"/>
  <c r="K1917" i="2"/>
  <c r="K1919" i="2"/>
  <c r="K1920" i="2"/>
  <c r="K1921" i="2"/>
  <c r="K1923" i="2"/>
  <c r="K1924" i="2"/>
  <c r="K1925" i="2"/>
  <c r="K1927" i="2"/>
  <c r="K1928" i="2"/>
  <c r="K1929" i="2"/>
  <c r="K1931" i="2"/>
  <c r="K1932" i="2"/>
  <c r="K1933" i="2"/>
  <c r="K1935" i="2"/>
  <c r="K1936" i="2"/>
  <c r="K1937" i="2"/>
  <c r="K1939" i="2"/>
  <c r="K1940" i="2"/>
  <c r="K1941" i="2"/>
  <c r="K1943" i="2"/>
  <c r="K1944" i="2"/>
  <c r="K1945" i="2"/>
  <c r="K1947" i="2"/>
  <c r="K1948" i="2"/>
  <c r="K1949" i="2"/>
  <c r="K1951" i="2"/>
  <c r="K1952" i="2"/>
  <c r="K1953" i="2"/>
  <c r="K1955" i="2"/>
  <c r="K1956" i="2"/>
  <c r="K1957" i="2"/>
  <c r="K1959" i="2"/>
  <c r="K1960" i="2"/>
  <c r="K1961" i="2"/>
  <c r="K1963" i="2"/>
  <c r="K1964" i="2"/>
  <c r="K1965" i="2"/>
  <c r="K1967" i="2"/>
  <c r="K1968" i="2"/>
  <c r="K1969" i="2"/>
  <c r="K1971" i="2"/>
  <c r="K1972" i="2"/>
  <c r="K1973" i="2"/>
  <c r="K1975" i="2"/>
  <c r="K1976" i="2"/>
  <c r="K1977" i="2"/>
  <c r="K1979" i="2"/>
  <c r="K1980" i="2"/>
  <c r="K1981" i="2"/>
  <c r="K1983" i="2"/>
  <c r="K1984" i="2"/>
  <c r="K1985" i="2"/>
  <c r="K1987" i="2"/>
  <c r="K1988" i="2"/>
  <c r="K1989" i="2"/>
  <c r="K1991" i="2"/>
  <c r="K1992" i="2"/>
  <c r="K1993" i="2"/>
  <c r="K1995" i="2"/>
  <c r="K1996" i="2"/>
  <c r="K1997" i="2"/>
  <c r="K1999" i="2"/>
  <c r="K2000" i="2"/>
  <c r="K2001" i="2"/>
  <c r="K2003" i="2"/>
  <c r="K2004" i="2"/>
  <c r="K2005" i="2"/>
  <c r="K2007" i="2"/>
  <c r="K2008" i="2"/>
  <c r="K2009" i="2"/>
  <c r="K2011" i="2"/>
  <c r="K2012" i="2"/>
  <c r="K2013" i="2"/>
  <c r="K2015" i="2"/>
  <c r="K2016" i="2"/>
  <c r="K2017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E2" i="2"/>
  <c r="K179" i="3"/>
  <c r="J43" i="4"/>
  <c r="S84" i="6"/>
  <c r="S436" i="6"/>
  <c r="W1197" i="1"/>
  <c r="S8" i="1"/>
  <c r="X4" i="1"/>
  <c r="X5" i="1"/>
  <c r="X6" i="1"/>
  <c r="X7" i="1"/>
  <c r="T1197" i="6" l="1"/>
  <c r="R8" i="1"/>
  <c r="K8" i="6"/>
  <c r="W5" i="1"/>
  <c r="P5" i="6"/>
  <c r="W4" i="1"/>
  <c r="P4" i="6"/>
  <c r="W7" i="1"/>
  <c r="P7" i="6"/>
  <c r="W6" i="1"/>
  <c r="P6" i="6"/>
  <c r="V1197" i="1"/>
  <c r="O1197" i="6"/>
  <c r="X578" i="1"/>
  <c r="X1208" i="1"/>
  <c r="X1192" i="1"/>
  <c r="X1179" i="1"/>
  <c r="X1173" i="1"/>
  <c r="X1172" i="1"/>
  <c r="X1167" i="1"/>
  <c r="X1166" i="1"/>
  <c r="X1150" i="1"/>
  <c r="X1148" i="1"/>
  <c r="X1147" i="1"/>
  <c r="X1142" i="1"/>
  <c r="X1138" i="1"/>
  <c r="X1129" i="1"/>
  <c r="X1127" i="1"/>
  <c r="X1125" i="1"/>
  <c r="X1124" i="1"/>
  <c r="X1121" i="1"/>
  <c r="X1119" i="1"/>
  <c r="X1118" i="1"/>
  <c r="X1117" i="1"/>
  <c r="X1116" i="1"/>
  <c r="X1113" i="1"/>
  <c r="X1112" i="1"/>
  <c r="X1109" i="1"/>
  <c r="X1108" i="1"/>
  <c r="X1106" i="1"/>
  <c r="X1103" i="1"/>
  <c r="X1096" i="1"/>
  <c r="X1090" i="1"/>
  <c r="X1089" i="1"/>
  <c r="X1088" i="1"/>
  <c r="X1087" i="1"/>
  <c r="X1080" i="1"/>
  <c r="X522" i="1"/>
  <c r="X523" i="1"/>
  <c r="X525" i="1"/>
  <c r="X535" i="1"/>
  <c r="X539" i="1"/>
  <c r="X542" i="1"/>
  <c r="X548" i="1"/>
  <c r="X563" i="1"/>
  <c r="X568" i="1"/>
  <c r="X570" i="1"/>
  <c r="X582" i="1"/>
  <c r="X608" i="1"/>
  <c r="X616" i="1"/>
  <c r="X627" i="1"/>
  <c r="X628" i="1"/>
  <c r="X629" i="1"/>
  <c r="X634" i="1"/>
  <c r="X637" i="1"/>
  <c r="X646" i="1"/>
  <c r="X650" i="1"/>
  <c r="X652" i="1"/>
  <c r="X654" i="1"/>
  <c r="X658" i="1"/>
  <c r="X667" i="1"/>
  <c r="X671" i="1"/>
  <c r="X680" i="1"/>
  <c r="X683" i="1"/>
  <c r="X697" i="1"/>
  <c r="X714" i="1"/>
  <c r="X719" i="1"/>
  <c r="X730" i="1"/>
  <c r="X732" i="1"/>
  <c r="X737" i="1"/>
  <c r="X743" i="1"/>
  <c r="X749" i="1"/>
  <c r="X751" i="1"/>
  <c r="X755" i="1"/>
  <c r="X777" i="1"/>
  <c r="X778" i="1"/>
  <c r="X783" i="1"/>
  <c r="X784" i="1"/>
  <c r="X812" i="1"/>
  <c r="X813" i="1"/>
  <c r="X815" i="1"/>
  <c r="X822" i="1"/>
  <c r="X823" i="1"/>
  <c r="X826" i="1"/>
  <c r="X829" i="1"/>
  <c r="X833" i="1"/>
  <c r="X834" i="1"/>
  <c r="X835" i="1"/>
  <c r="X836" i="1"/>
  <c r="X846" i="1"/>
  <c r="X847" i="1"/>
  <c r="X848" i="1"/>
  <c r="X852" i="1"/>
  <c r="X853" i="1"/>
  <c r="X854" i="1"/>
  <c r="X856" i="1"/>
  <c r="X859" i="1"/>
  <c r="X860" i="1"/>
  <c r="X862" i="1"/>
  <c r="X872" i="1"/>
  <c r="X874" i="1"/>
  <c r="X877" i="1"/>
  <c r="X885" i="1"/>
  <c r="X901" i="1"/>
  <c r="X904" i="1"/>
  <c r="X908" i="1"/>
  <c r="X909" i="1"/>
  <c r="X910" i="1"/>
  <c r="X913" i="1"/>
  <c r="X914" i="1"/>
  <c r="X916" i="1"/>
  <c r="X919" i="1"/>
  <c r="X921" i="1"/>
  <c r="X922" i="1"/>
  <c r="X923" i="1"/>
  <c r="X926" i="1"/>
  <c r="X928" i="1"/>
  <c r="X931" i="1"/>
  <c r="X934" i="1"/>
  <c r="X941" i="1"/>
  <c r="X943" i="1"/>
  <c r="X944" i="1"/>
  <c r="X951" i="1"/>
  <c r="X953" i="1"/>
  <c r="X955" i="1"/>
  <c r="X957" i="1"/>
  <c r="X961" i="1"/>
  <c r="X962" i="1"/>
  <c r="X963" i="1"/>
  <c r="X964" i="1"/>
  <c r="X965" i="1"/>
  <c r="X970" i="1"/>
  <c r="X973" i="1"/>
  <c r="X977" i="1"/>
  <c r="X979" i="1"/>
  <c r="X980" i="1"/>
  <c r="X984" i="1"/>
  <c r="X986" i="1"/>
  <c r="X993" i="1"/>
  <c r="X1004" i="1"/>
  <c r="X1005" i="1"/>
  <c r="X1012" i="1"/>
  <c r="X1015" i="1"/>
  <c r="X1016" i="1"/>
  <c r="X1017" i="1"/>
  <c r="X1027" i="1"/>
  <c r="X1028" i="1"/>
  <c r="X1030" i="1"/>
  <c r="X1032" i="1"/>
  <c r="X1033" i="1"/>
  <c r="X1035" i="1"/>
  <c r="X1043" i="1"/>
  <c r="X1048" i="1"/>
  <c r="X1055" i="1"/>
  <c r="X1056" i="1"/>
  <c r="X1058" i="1"/>
  <c r="X1061" i="1"/>
  <c r="X1062" i="1"/>
  <c r="X1066" i="1"/>
  <c r="X1068" i="1"/>
  <c r="X1072" i="1"/>
  <c r="X1073" i="1"/>
  <c r="X1075" i="1"/>
  <c r="X1076" i="1"/>
  <c r="X1077" i="1"/>
  <c r="X3" i="1"/>
  <c r="K117" i="3"/>
  <c r="K118" i="3"/>
  <c r="K119" i="3"/>
  <c r="K180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J13" i="4"/>
  <c r="J17" i="4"/>
  <c r="J26" i="4"/>
  <c r="J27" i="4"/>
  <c r="J30" i="4"/>
  <c r="J20" i="4"/>
  <c r="J19" i="4"/>
  <c r="J21" i="4"/>
  <c r="J18" i="4"/>
  <c r="J34" i="4"/>
  <c r="J25" i="4"/>
  <c r="J24" i="4"/>
  <c r="J22" i="4"/>
  <c r="J23" i="4"/>
  <c r="J15" i="4"/>
  <c r="J16" i="4"/>
  <c r="J39" i="4"/>
  <c r="J35" i="4"/>
  <c r="J28" i="4"/>
  <c r="J29" i="4"/>
  <c r="J41" i="4"/>
  <c r="J12" i="4"/>
  <c r="J38" i="4"/>
  <c r="J40" i="4"/>
  <c r="J14" i="4"/>
  <c r="J31" i="4"/>
  <c r="J32" i="4"/>
  <c r="J33" i="4"/>
  <c r="J46" i="4"/>
  <c r="J48" i="4"/>
  <c r="J53" i="4"/>
  <c r="J54" i="4"/>
  <c r="J49" i="4"/>
  <c r="J51" i="4"/>
  <c r="J50" i="4"/>
  <c r="J52" i="4"/>
  <c r="J55" i="4"/>
  <c r="J56" i="4"/>
  <c r="J57" i="4"/>
  <c r="J58" i="4"/>
  <c r="J59" i="4"/>
  <c r="J60" i="4"/>
  <c r="J61" i="4"/>
  <c r="J62" i="4"/>
  <c r="J64" i="4"/>
  <c r="J5" i="4"/>
  <c r="J6" i="4"/>
  <c r="J7" i="4"/>
  <c r="J42" i="4"/>
  <c r="J45" i="4"/>
  <c r="J44" i="4"/>
  <c r="J68" i="4"/>
  <c r="J10" i="4"/>
  <c r="J67" i="4"/>
  <c r="J66" i="4"/>
  <c r="J63" i="4"/>
  <c r="J2" i="4"/>
  <c r="J3" i="4"/>
  <c r="J9" i="4"/>
  <c r="J8" i="4"/>
  <c r="J4" i="4"/>
  <c r="S40" i="6"/>
  <c r="S41" i="6"/>
  <c r="S43" i="6"/>
  <c r="S45" i="6"/>
  <c r="S51" i="6"/>
  <c r="S58" i="6"/>
  <c r="S61" i="6"/>
  <c r="S62" i="6"/>
  <c r="S72" i="6"/>
  <c r="S74" i="6"/>
  <c r="S99" i="6"/>
  <c r="S112" i="6"/>
  <c r="S151" i="6"/>
  <c r="S159" i="6"/>
  <c r="S177" i="6"/>
  <c r="S179" i="6"/>
  <c r="S241" i="6"/>
  <c r="S329" i="6"/>
  <c r="S339" i="6"/>
  <c r="S379" i="6"/>
  <c r="S407" i="6"/>
  <c r="S408" i="6"/>
  <c r="S410" i="6"/>
  <c r="S411" i="6"/>
  <c r="S417" i="6"/>
  <c r="S422" i="6"/>
  <c r="S427" i="6"/>
  <c r="S431" i="6"/>
  <c r="S432" i="6"/>
  <c r="S433" i="6"/>
  <c r="S437" i="6"/>
  <c r="S439" i="6"/>
  <c r="S462" i="6"/>
  <c r="S887" i="6"/>
  <c r="S891" i="6"/>
  <c r="S894" i="6"/>
  <c r="S959" i="6"/>
  <c r="S967" i="6"/>
  <c r="S974" i="6"/>
  <c r="S989" i="6"/>
  <c r="S990" i="6"/>
  <c r="S994" i="6"/>
  <c r="S995" i="6"/>
  <c r="S997" i="6"/>
  <c r="S1000" i="6"/>
  <c r="S1003" i="6"/>
  <c r="S1037" i="6"/>
  <c r="S1044" i="6"/>
  <c r="S1047" i="6"/>
  <c r="J37" i="4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6" i="3"/>
  <c r="U1084" i="1"/>
  <c r="U1085" i="1"/>
  <c r="U1091" i="1"/>
  <c r="U1095" i="1"/>
  <c r="U1097" i="1"/>
  <c r="U1098" i="1"/>
  <c r="U1101" i="1"/>
  <c r="U1104" i="1"/>
  <c r="U1105" i="1"/>
  <c r="U1107" i="1"/>
  <c r="U1111" i="1"/>
  <c r="U1114" i="1"/>
  <c r="U1123" i="1"/>
  <c r="U1126" i="1"/>
  <c r="U1135" i="1"/>
  <c r="U1136" i="1"/>
  <c r="U1140" i="1"/>
  <c r="U1143" i="1"/>
  <c r="U1145" i="1"/>
  <c r="V544" i="1"/>
  <c r="N544" i="6" s="1"/>
  <c r="V566" i="1"/>
  <c r="N566" i="6" s="1"/>
  <c r="V576" i="1"/>
  <c r="N576" i="6" s="1"/>
  <c r="V588" i="1"/>
  <c r="N588" i="6" s="1"/>
  <c r="V678" i="1"/>
  <c r="N678" i="6" s="1"/>
  <c r="V698" i="1"/>
  <c r="N698" i="6" s="1"/>
  <c r="V706" i="1"/>
  <c r="N706" i="6" s="1"/>
  <c r="V723" i="1"/>
  <c r="N723" i="6" s="1"/>
  <c r="V760" i="1"/>
  <c r="V771" i="1"/>
  <c r="N771" i="6" s="1"/>
  <c r="V773" i="1"/>
  <c r="V786" i="1"/>
  <c r="N786" i="6" s="1"/>
  <c r="V796" i="1"/>
  <c r="N796" i="6" s="1"/>
  <c r="V806" i="1"/>
  <c r="N806" i="6" s="1"/>
  <c r="V807" i="1"/>
  <c r="N807" i="6" s="1"/>
  <c r="V818" i="1"/>
  <c r="N818" i="6" s="1"/>
  <c r="V824" i="1"/>
  <c r="V838" i="1"/>
  <c r="N838" i="6" s="1"/>
  <c r="V843" i="1"/>
  <c r="N843" i="6" s="1"/>
  <c r="V844" i="1"/>
  <c r="N844" i="6" s="1"/>
  <c r="V870" i="1"/>
  <c r="N870" i="6" s="1"/>
  <c r="V893" i="1"/>
  <c r="N893" i="6" s="1"/>
  <c r="V899" i="1"/>
  <c r="N899" i="6" s="1"/>
  <c r="V924" i="1"/>
  <c r="V1046" i="1"/>
  <c r="N1046" i="6" s="1"/>
  <c r="V1057" i="1"/>
  <c r="N1057" i="6" s="1"/>
  <c r="V1063" i="1"/>
  <c r="N1063" i="6" s="1"/>
  <c r="V1071" i="1"/>
  <c r="N1071" i="6" s="1"/>
  <c r="V1079" i="1"/>
  <c r="N1079" i="6" s="1"/>
  <c r="V1156" i="1"/>
  <c r="N1156" i="6" s="1"/>
  <c r="V1164" i="1"/>
  <c r="N1164" i="6" s="1"/>
  <c r="V1168" i="1"/>
  <c r="N1168" i="6" s="1"/>
  <c r="V1169" i="1"/>
  <c r="N1169" i="6" s="1"/>
  <c r="V1177" i="1"/>
  <c r="N1177" i="6" s="1"/>
  <c r="V1183" i="1"/>
  <c r="N1183" i="6" s="1"/>
  <c r="V1187" i="1"/>
  <c r="V1190" i="1"/>
  <c r="N1190" i="6" s="1"/>
  <c r="V1199" i="1"/>
  <c r="N1199" i="6" s="1"/>
  <c r="V1206" i="1"/>
  <c r="N1206" i="6" s="1"/>
  <c r="D52" i="3"/>
  <c r="D51" i="3"/>
  <c r="D50" i="3"/>
  <c r="D80" i="3"/>
  <c r="D79" i="3"/>
  <c r="D78" i="3"/>
  <c r="D77" i="3"/>
  <c r="D76" i="3"/>
  <c r="D107" i="3"/>
  <c r="D2" i="3"/>
  <c r="D7" i="3"/>
  <c r="D101" i="3"/>
  <c r="D102" i="3"/>
  <c r="D103" i="3"/>
  <c r="D104" i="3"/>
  <c r="D105" i="3"/>
  <c r="D106" i="3"/>
  <c r="D109" i="3"/>
  <c r="D110" i="3"/>
  <c r="D111" i="3"/>
  <c r="D112" i="3"/>
  <c r="D113" i="3"/>
  <c r="D114" i="3"/>
  <c r="D115" i="3"/>
  <c r="D120" i="3"/>
  <c r="D121" i="3"/>
  <c r="D157" i="3"/>
  <c r="D158" i="3"/>
  <c r="D35" i="3"/>
  <c r="D36" i="3"/>
  <c r="D37" i="3"/>
  <c r="D38" i="3"/>
  <c r="D39" i="3"/>
  <c r="D41" i="3"/>
  <c r="D42" i="3"/>
  <c r="D43" i="3"/>
  <c r="D44" i="3"/>
  <c r="D45" i="3"/>
  <c r="D46" i="3"/>
  <c r="D47" i="3"/>
  <c r="D48" i="3"/>
  <c r="D49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81" i="3"/>
  <c r="D82" i="3"/>
  <c r="D83" i="3"/>
  <c r="D84" i="3"/>
  <c r="D85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J36" i="4"/>
  <c r="J11" i="4"/>
  <c r="R439" i="1"/>
  <c r="T6" i="6" l="1"/>
  <c r="T7" i="6"/>
  <c r="T4" i="6"/>
  <c r="T5" i="6"/>
  <c r="M1126" i="6"/>
  <c r="M1107" i="6"/>
  <c r="M1123" i="6"/>
  <c r="M1097" i="6"/>
  <c r="N1187" i="6"/>
  <c r="N773" i="6"/>
  <c r="M1143" i="6"/>
  <c r="M1140" i="6"/>
  <c r="M1105" i="6"/>
  <c r="M1084" i="6"/>
  <c r="N824" i="6"/>
  <c r="M1136" i="6"/>
  <c r="M1114" i="6"/>
  <c r="M1104" i="6"/>
  <c r="M1095" i="6"/>
  <c r="M1135" i="6"/>
  <c r="M1111" i="6"/>
  <c r="M1101" i="6"/>
  <c r="M1091" i="6"/>
  <c r="M1085" i="6"/>
  <c r="W1076" i="1"/>
  <c r="P1076" i="6"/>
  <c r="W1030" i="1"/>
  <c r="P1030" i="6"/>
  <c r="W980" i="1"/>
  <c r="P980" i="6"/>
  <c r="W941" i="1"/>
  <c r="P941" i="6"/>
  <c r="W919" i="1"/>
  <c r="P919" i="6"/>
  <c r="W826" i="1"/>
  <c r="P826" i="6"/>
  <c r="M1098" i="6"/>
  <c r="W1075" i="1"/>
  <c r="P1075" i="6"/>
  <c r="W1066" i="1"/>
  <c r="P1066" i="6"/>
  <c r="W1056" i="1"/>
  <c r="P1056" i="6"/>
  <c r="W1035" i="1"/>
  <c r="P1035" i="6"/>
  <c r="W1015" i="1"/>
  <c r="P1015" i="6"/>
  <c r="W993" i="1"/>
  <c r="P993" i="6"/>
  <c r="W979" i="1"/>
  <c r="P979" i="6"/>
  <c r="W965" i="1"/>
  <c r="P965" i="6"/>
  <c r="W961" i="1"/>
  <c r="P961" i="6"/>
  <c r="W951" i="1"/>
  <c r="P951" i="6"/>
  <c r="W934" i="1"/>
  <c r="P934" i="6"/>
  <c r="W923" i="1"/>
  <c r="P923" i="6"/>
  <c r="W909" i="1"/>
  <c r="P909" i="6"/>
  <c r="W885" i="1"/>
  <c r="P885" i="6"/>
  <c r="W862" i="1"/>
  <c r="P862" i="6"/>
  <c r="W854" i="1"/>
  <c r="P854" i="6"/>
  <c r="W847" i="1"/>
  <c r="P847" i="6"/>
  <c r="W834" i="1"/>
  <c r="P834" i="6"/>
  <c r="W823" i="1"/>
  <c r="P823" i="6"/>
  <c r="W812" i="1"/>
  <c r="P812" i="6"/>
  <c r="W777" i="1"/>
  <c r="P777" i="6"/>
  <c r="W743" i="1"/>
  <c r="P743" i="6"/>
  <c r="W719" i="1"/>
  <c r="P719" i="6"/>
  <c r="W680" i="1"/>
  <c r="P680" i="6"/>
  <c r="W654" i="1"/>
  <c r="P654" i="6"/>
  <c r="W637" i="1"/>
  <c r="P637" i="6"/>
  <c r="W627" i="1"/>
  <c r="P627" i="6"/>
  <c r="W570" i="1"/>
  <c r="P570" i="6"/>
  <c r="W542" i="1"/>
  <c r="P542" i="6"/>
  <c r="W523" i="1"/>
  <c r="P523" i="6"/>
  <c r="W1088" i="1"/>
  <c r="P1088" i="6"/>
  <c r="W1103" i="1"/>
  <c r="P1103" i="6"/>
  <c r="W1112" i="1"/>
  <c r="P1112" i="6"/>
  <c r="W1118" i="1"/>
  <c r="P1118" i="6"/>
  <c r="W1125" i="1"/>
  <c r="P1125" i="6"/>
  <c r="W1142" i="1"/>
  <c r="P1142" i="6"/>
  <c r="W1166" i="1"/>
  <c r="P1166" i="6"/>
  <c r="W1179" i="1"/>
  <c r="P1179" i="6"/>
  <c r="U924" i="1"/>
  <c r="M924" i="6" s="1"/>
  <c r="N924" i="6"/>
  <c r="M1145" i="6"/>
  <c r="W1068" i="1"/>
  <c r="P1068" i="6"/>
  <c r="W1004" i="1"/>
  <c r="P1004" i="6"/>
  <c r="W962" i="1"/>
  <c r="P962" i="6"/>
  <c r="W901" i="1"/>
  <c r="P901" i="6"/>
  <c r="W813" i="1"/>
  <c r="P813" i="6"/>
  <c r="W916" i="1"/>
  <c r="P916" i="6"/>
  <c r="W3" i="1"/>
  <c r="P3" i="6"/>
  <c r="W1073" i="1"/>
  <c r="P1073" i="6"/>
  <c r="W1062" i="1"/>
  <c r="P1062" i="6"/>
  <c r="W1055" i="1"/>
  <c r="P1055" i="6"/>
  <c r="W1033" i="1"/>
  <c r="P1033" i="6"/>
  <c r="W1027" i="1"/>
  <c r="P1027" i="6"/>
  <c r="W1012" i="1"/>
  <c r="P1012" i="6"/>
  <c r="W986" i="1"/>
  <c r="P986" i="6"/>
  <c r="W977" i="1"/>
  <c r="P977" i="6"/>
  <c r="W964" i="1"/>
  <c r="P964" i="6"/>
  <c r="W957" i="1"/>
  <c r="P957" i="6"/>
  <c r="W944" i="1"/>
  <c r="P944" i="6"/>
  <c r="W931" i="1"/>
  <c r="P931" i="6"/>
  <c r="W922" i="1"/>
  <c r="P922" i="6"/>
  <c r="W914" i="1"/>
  <c r="P914" i="6"/>
  <c r="W908" i="1"/>
  <c r="P908" i="6"/>
  <c r="W877" i="1"/>
  <c r="P877" i="6"/>
  <c r="W860" i="1"/>
  <c r="P860" i="6"/>
  <c r="W853" i="1"/>
  <c r="P853" i="6"/>
  <c r="W846" i="1"/>
  <c r="P846" i="6"/>
  <c r="W833" i="1"/>
  <c r="P833" i="6"/>
  <c r="W822" i="1"/>
  <c r="P822" i="6"/>
  <c r="W784" i="1"/>
  <c r="P784" i="6"/>
  <c r="W755" i="1"/>
  <c r="P755" i="6"/>
  <c r="W737" i="1"/>
  <c r="P737" i="6"/>
  <c r="W714" i="1"/>
  <c r="P714" i="6"/>
  <c r="W671" i="1"/>
  <c r="P671" i="6"/>
  <c r="W652" i="1"/>
  <c r="P652" i="6"/>
  <c r="W634" i="1"/>
  <c r="P634" i="6"/>
  <c r="W616" i="1"/>
  <c r="P616" i="6"/>
  <c r="W568" i="1"/>
  <c r="P568" i="6"/>
  <c r="W539" i="1"/>
  <c r="P539" i="6"/>
  <c r="W522" i="1"/>
  <c r="P522" i="6"/>
  <c r="W1089" i="1"/>
  <c r="P1089" i="6"/>
  <c r="W1106" i="1"/>
  <c r="P1106" i="6"/>
  <c r="W1113" i="1"/>
  <c r="P1113" i="6"/>
  <c r="W1119" i="1"/>
  <c r="P1119" i="6"/>
  <c r="W1127" i="1"/>
  <c r="P1127" i="6"/>
  <c r="W1147" i="1"/>
  <c r="P1147" i="6"/>
  <c r="W1167" i="1"/>
  <c r="P1167" i="6"/>
  <c r="W1192" i="1"/>
  <c r="P1192" i="6"/>
  <c r="U1197" i="1"/>
  <c r="M1197" i="6" s="1"/>
  <c r="N1197" i="6"/>
  <c r="V7" i="1"/>
  <c r="N7" i="6" s="1"/>
  <c r="O7" i="6"/>
  <c r="V5" i="1"/>
  <c r="N5" i="6" s="1"/>
  <c r="O5" i="6"/>
  <c r="W1058" i="1"/>
  <c r="P1058" i="6"/>
  <c r="W1016" i="1"/>
  <c r="P1016" i="6"/>
  <c r="W953" i="1"/>
  <c r="P953" i="6"/>
  <c r="W910" i="1"/>
  <c r="P910" i="6"/>
  <c r="W835" i="1"/>
  <c r="P835" i="6"/>
  <c r="W1028" i="1"/>
  <c r="P1028" i="6"/>
  <c r="T760" i="1"/>
  <c r="L760" i="6" s="1"/>
  <c r="N760" i="6"/>
  <c r="W1077" i="1"/>
  <c r="P1077" i="6"/>
  <c r="W1072" i="1"/>
  <c r="P1072" i="6"/>
  <c r="W1061" i="1"/>
  <c r="P1061" i="6"/>
  <c r="W1048" i="1"/>
  <c r="P1048" i="6"/>
  <c r="W1032" i="1"/>
  <c r="P1032" i="6"/>
  <c r="W1017" i="1"/>
  <c r="P1017" i="6"/>
  <c r="W1005" i="1"/>
  <c r="P1005" i="6"/>
  <c r="W984" i="1"/>
  <c r="P984" i="6"/>
  <c r="W973" i="1"/>
  <c r="P973" i="6"/>
  <c r="W963" i="1"/>
  <c r="P963" i="6"/>
  <c r="W955" i="1"/>
  <c r="P955" i="6"/>
  <c r="W943" i="1"/>
  <c r="P943" i="6"/>
  <c r="W928" i="1"/>
  <c r="P928" i="6"/>
  <c r="W921" i="1"/>
  <c r="P921" i="6"/>
  <c r="W913" i="1"/>
  <c r="P913" i="6"/>
  <c r="W904" i="1"/>
  <c r="P904" i="6"/>
  <c r="W874" i="1"/>
  <c r="P874" i="6"/>
  <c r="W859" i="1"/>
  <c r="P859" i="6"/>
  <c r="W852" i="1"/>
  <c r="P852" i="6"/>
  <c r="W836" i="1"/>
  <c r="P836" i="6"/>
  <c r="W829" i="1"/>
  <c r="P829" i="6"/>
  <c r="W815" i="1"/>
  <c r="P815" i="6"/>
  <c r="W783" i="1"/>
  <c r="P783" i="6"/>
  <c r="W751" i="1"/>
  <c r="P751" i="6"/>
  <c r="W732" i="1"/>
  <c r="P732" i="6"/>
  <c r="W697" i="1"/>
  <c r="P697" i="6"/>
  <c r="W667" i="1"/>
  <c r="P667" i="6"/>
  <c r="W650" i="1"/>
  <c r="P650" i="6"/>
  <c r="W629" i="1"/>
  <c r="P629" i="6"/>
  <c r="W608" i="1"/>
  <c r="P608" i="6"/>
  <c r="W563" i="1"/>
  <c r="P563" i="6"/>
  <c r="W535" i="1"/>
  <c r="P535" i="6"/>
  <c r="W1080" i="1"/>
  <c r="P1080" i="6"/>
  <c r="W1090" i="1"/>
  <c r="P1090" i="6"/>
  <c r="W1108" i="1"/>
  <c r="P1108" i="6"/>
  <c r="W1116" i="1"/>
  <c r="P1116" i="6"/>
  <c r="W1121" i="1"/>
  <c r="P1121" i="6"/>
  <c r="W1129" i="1"/>
  <c r="P1129" i="6"/>
  <c r="W1148" i="1"/>
  <c r="P1148" i="6"/>
  <c r="W1172" i="1"/>
  <c r="P1172" i="6"/>
  <c r="W1208" i="1"/>
  <c r="P1208" i="6"/>
  <c r="W1043" i="1"/>
  <c r="P1043" i="6"/>
  <c r="W970" i="1"/>
  <c r="P970" i="6"/>
  <c r="W926" i="1"/>
  <c r="P926" i="6"/>
  <c r="W872" i="1"/>
  <c r="P872" i="6"/>
  <c r="W856" i="1"/>
  <c r="P856" i="6"/>
  <c r="W848" i="1"/>
  <c r="P848" i="6"/>
  <c r="W778" i="1"/>
  <c r="P778" i="6"/>
  <c r="W749" i="1"/>
  <c r="P749" i="6"/>
  <c r="W730" i="1"/>
  <c r="P730" i="6"/>
  <c r="W683" i="1"/>
  <c r="P683" i="6"/>
  <c r="W658" i="1"/>
  <c r="P658" i="6"/>
  <c r="W646" i="1"/>
  <c r="P646" i="6"/>
  <c r="W628" i="1"/>
  <c r="P628" i="6"/>
  <c r="W582" i="1"/>
  <c r="P582" i="6"/>
  <c r="W548" i="1"/>
  <c r="P548" i="6"/>
  <c r="W525" i="1"/>
  <c r="P525" i="6"/>
  <c r="W1087" i="1"/>
  <c r="P1087" i="6"/>
  <c r="W1096" i="1"/>
  <c r="P1096" i="6"/>
  <c r="W1109" i="1"/>
  <c r="P1109" i="6"/>
  <c r="W1117" i="1"/>
  <c r="P1117" i="6"/>
  <c r="W1124" i="1"/>
  <c r="P1124" i="6"/>
  <c r="W1138" i="1"/>
  <c r="P1138" i="6"/>
  <c r="W1150" i="1"/>
  <c r="P1150" i="6"/>
  <c r="W1173" i="1"/>
  <c r="P1173" i="6"/>
  <c r="W578" i="1"/>
  <c r="P578" i="6"/>
  <c r="V6" i="1"/>
  <c r="N6" i="6" s="1"/>
  <c r="O6" i="6"/>
  <c r="V4" i="1"/>
  <c r="N4" i="6" s="1"/>
  <c r="O4" i="6"/>
  <c r="J53" i="3" a="1"/>
  <c r="J53" i="3" s="1"/>
  <c r="J179" i="3" a="1"/>
  <c r="J179" i="3" s="1"/>
  <c r="J180" i="3" a="1"/>
  <c r="J180" i="3" s="1"/>
  <c r="J33" i="3" a="1"/>
  <c r="J33" i="3" s="1"/>
  <c r="J119" i="3" a="1"/>
  <c r="J119" i="3" s="1"/>
  <c r="J181" i="3" a="1"/>
  <c r="J181" i="3" s="1"/>
  <c r="J185" i="3" a="1"/>
  <c r="J185" i="3" s="1"/>
  <c r="J189" i="3" a="1"/>
  <c r="J189" i="3" s="1"/>
  <c r="J193" i="3" a="1"/>
  <c r="J193" i="3" s="1"/>
  <c r="J188" i="3" a="1"/>
  <c r="J188" i="3" s="1"/>
  <c r="J34" i="3" a="1"/>
  <c r="J34" i="3" s="1"/>
  <c r="J155" i="3" a="1"/>
  <c r="J155" i="3" s="1"/>
  <c r="J182" i="3" a="1"/>
  <c r="J182" i="3" s="1"/>
  <c r="J186" i="3" a="1"/>
  <c r="J186" i="3" s="1"/>
  <c r="J190" i="3" a="1"/>
  <c r="J190" i="3" s="1"/>
  <c r="J194" i="3" a="1"/>
  <c r="J194" i="3" s="1"/>
  <c r="J184" i="3" a="1"/>
  <c r="J184" i="3" s="1"/>
  <c r="J117" i="3" a="1"/>
  <c r="J117" i="3" s="1"/>
  <c r="J183" i="3" a="1"/>
  <c r="J183" i="3" s="1"/>
  <c r="J187" i="3" a="1"/>
  <c r="J187" i="3" s="1"/>
  <c r="J191" i="3" a="1"/>
  <c r="J191" i="3" s="1"/>
  <c r="J195" i="3" a="1"/>
  <c r="J195" i="3" s="1"/>
  <c r="J118" i="3" a="1"/>
  <c r="J118" i="3" s="1"/>
  <c r="J192" i="3" a="1"/>
  <c r="J192" i="3" s="1"/>
  <c r="K99" i="3"/>
  <c r="J99" i="3" a="1"/>
  <c r="J99" i="3" s="1"/>
  <c r="K91" i="3"/>
  <c r="J91" i="3" a="1"/>
  <c r="J91" i="3" s="1"/>
  <c r="K81" i="3"/>
  <c r="J81" i="3" a="1"/>
  <c r="J81" i="3" s="1"/>
  <c r="K68" i="3"/>
  <c r="J68" i="3" a="1"/>
  <c r="J68" i="3" s="1"/>
  <c r="K65" i="3"/>
  <c r="J65" i="3" a="1"/>
  <c r="J65" i="3" s="1"/>
  <c r="K57" i="3"/>
  <c r="J57" i="3" a="1"/>
  <c r="J57" i="3" s="1"/>
  <c r="K46" i="3"/>
  <c r="J46" i="3" a="1"/>
  <c r="J46" i="3" s="1"/>
  <c r="K110" i="3"/>
  <c r="J110" i="3" a="1"/>
  <c r="J110" i="3" s="1"/>
  <c r="K77" i="3"/>
  <c r="J77" i="3" a="1"/>
  <c r="J77" i="3" s="1"/>
  <c r="K169" i="3"/>
  <c r="J169" i="3" a="1"/>
  <c r="J169" i="3" s="1"/>
  <c r="K98" i="3"/>
  <c r="J98" i="3" a="1"/>
  <c r="J98" i="3" s="1"/>
  <c r="K94" i="3"/>
  <c r="J94" i="3" a="1"/>
  <c r="J94" i="3" s="1"/>
  <c r="K90" i="3"/>
  <c r="J90" i="3" a="1"/>
  <c r="J90" i="3" s="1"/>
  <c r="K84" i="3"/>
  <c r="J84" i="3" a="1"/>
  <c r="J84" i="3" s="1"/>
  <c r="K75" i="3"/>
  <c r="J75" i="3" a="1"/>
  <c r="J75" i="3" s="1"/>
  <c r="K71" i="3"/>
  <c r="J71" i="3" a="1"/>
  <c r="J71" i="3" s="1"/>
  <c r="U81" i="1"/>
  <c r="M81" i="6" s="1"/>
  <c r="J64" i="3" a="1"/>
  <c r="J64" i="3" s="1"/>
  <c r="K60" i="3"/>
  <c r="J60" i="3" a="1"/>
  <c r="J60" i="3" s="1"/>
  <c r="K56" i="3"/>
  <c r="J56" i="3" a="1"/>
  <c r="J56" i="3" s="1"/>
  <c r="K49" i="3"/>
  <c r="J49" i="3" a="1"/>
  <c r="J49" i="3" s="1"/>
  <c r="K45" i="3"/>
  <c r="J45" i="3" a="1"/>
  <c r="J45" i="3" s="1"/>
  <c r="U1155" i="1"/>
  <c r="M1155" i="6" s="1"/>
  <c r="J41" i="3" a="1"/>
  <c r="J41" i="3" s="1"/>
  <c r="K36" i="3"/>
  <c r="J36" i="3" a="1"/>
  <c r="J36" i="3" s="1"/>
  <c r="K121" i="3"/>
  <c r="J121" i="3" a="1"/>
  <c r="J121" i="3" s="1"/>
  <c r="K113" i="3"/>
  <c r="J113" i="3" a="1"/>
  <c r="J113" i="3" s="1"/>
  <c r="K109" i="3"/>
  <c r="J109" i="3" a="1"/>
  <c r="J109" i="3" s="1"/>
  <c r="K103" i="3"/>
  <c r="J103" i="3" a="1"/>
  <c r="J103" i="3" s="1"/>
  <c r="K2" i="3"/>
  <c r="J2" i="3" a="1"/>
  <c r="J2" i="3" s="1"/>
  <c r="U996" i="1"/>
  <c r="M996" i="6" s="1"/>
  <c r="J78" i="3" a="1"/>
  <c r="J78" i="3" s="1"/>
  <c r="K51" i="3"/>
  <c r="J51" i="3" a="1"/>
  <c r="J51" i="3" s="1"/>
  <c r="K156" i="3"/>
  <c r="J156" i="3" a="1"/>
  <c r="J156" i="3" s="1"/>
  <c r="K162" i="3"/>
  <c r="J162" i="3" a="1"/>
  <c r="J162" i="3" s="1"/>
  <c r="K166" i="3"/>
  <c r="J166" i="3" a="1"/>
  <c r="J166" i="3" s="1"/>
  <c r="K170" i="3"/>
  <c r="J170" i="3" a="1"/>
  <c r="J170" i="3" s="1"/>
  <c r="K174" i="3"/>
  <c r="J174" i="3" a="1"/>
  <c r="J174" i="3" s="1"/>
  <c r="K178" i="3"/>
  <c r="J178" i="3" a="1"/>
  <c r="J178" i="3" s="1"/>
  <c r="K95" i="3"/>
  <c r="J95" i="3" a="1"/>
  <c r="J95" i="3" s="1"/>
  <c r="K85" i="3"/>
  <c r="J85" i="3" a="1"/>
  <c r="J85" i="3" s="1"/>
  <c r="K72" i="3"/>
  <c r="J72" i="3" a="1"/>
  <c r="J72" i="3" s="1"/>
  <c r="K61" i="3"/>
  <c r="J61" i="3" a="1"/>
  <c r="J61" i="3" s="1"/>
  <c r="K42" i="3"/>
  <c r="J42" i="3" a="1"/>
  <c r="J42" i="3" s="1"/>
  <c r="K114" i="3"/>
  <c r="J114" i="3" a="1"/>
  <c r="J114" i="3" s="1"/>
  <c r="K7" i="3"/>
  <c r="J7" i="3" a="1"/>
  <c r="J7" i="3" s="1"/>
  <c r="K161" i="3"/>
  <c r="J161" i="3" a="1"/>
  <c r="J161" i="3" s="1"/>
  <c r="K173" i="3"/>
  <c r="J173" i="3" a="1"/>
  <c r="J173" i="3" s="1"/>
  <c r="K97" i="3"/>
  <c r="J97" i="3" a="1"/>
  <c r="J97" i="3" s="1"/>
  <c r="U1137" i="1"/>
  <c r="J89" i="3" a="1"/>
  <c r="J89" i="3" s="1"/>
  <c r="K74" i="3"/>
  <c r="J74" i="3" a="1"/>
  <c r="J74" i="3" s="1"/>
  <c r="K63" i="3"/>
  <c r="J63" i="3" a="1"/>
  <c r="J63" i="3" s="1"/>
  <c r="K55" i="3"/>
  <c r="J55" i="3" a="1"/>
  <c r="J55" i="3" s="1"/>
  <c r="K44" i="3"/>
  <c r="J44" i="3" a="1"/>
  <c r="J44" i="3" s="1"/>
  <c r="K112" i="3"/>
  <c r="J112" i="3" a="1"/>
  <c r="J112" i="3" s="1"/>
  <c r="K106" i="3"/>
  <c r="J106" i="3" a="1"/>
  <c r="J106" i="3" s="1"/>
  <c r="K102" i="3"/>
  <c r="J102" i="3" a="1"/>
  <c r="J102" i="3" s="1"/>
  <c r="K107" i="3"/>
  <c r="J107" i="3" a="1"/>
  <c r="J107" i="3" s="1"/>
  <c r="K79" i="3"/>
  <c r="J79" i="3" a="1"/>
  <c r="J79" i="3" s="1"/>
  <c r="K52" i="3"/>
  <c r="J52" i="3" a="1"/>
  <c r="J52" i="3" s="1"/>
  <c r="K159" i="3"/>
  <c r="J159" i="3" a="1"/>
  <c r="J159" i="3" s="1"/>
  <c r="K163" i="3"/>
  <c r="J163" i="3" a="1"/>
  <c r="J163" i="3" s="1"/>
  <c r="K167" i="3"/>
  <c r="J167" i="3" a="1"/>
  <c r="J167" i="3" s="1"/>
  <c r="K171" i="3"/>
  <c r="J171" i="3" a="1"/>
  <c r="J171" i="3" s="1"/>
  <c r="K175" i="3"/>
  <c r="J175" i="3" a="1"/>
  <c r="J175" i="3" s="1"/>
  <c r="K37" i="3"/>
  <c r="J37" i="3" a="1"/>
  <c r="J37" i="3" s="1"/>
  <c r="K157" i="3"/>
  <c r="J157" i="3" a="1"/>
  <c r="J157" i="3" s="1"/>
  <c r="K104" i="3"/>
  <c r="J104" i="3" a="1"/>
  <c r="J104" i="3" s="1"/>
  <c r="K50" i="3"/>
  <c r="J50" i="3" a="1"/>
  <c r="J50" i="3" s="1"/>
  <c r="K165" i="3"/>
  <c r="J165" i="3" a="1"/>
  <c r="J165" i="3" s="1"/>
  <c r="K177" i="3"/>
  <c r="J177" i="3" a="1"/>
  <c r="J177" i="3" s="1"/>
  <c r="K93" i="3"/>
  <c r="J93" i="3" a="1"/>
  <c r="J93" i="3" s="1"/>
  <c r="K83" i="3"/>
  <c r="J83" i="3" a="1"/>
  <c r="J83" i="3" s="1"/>
  <c r="K70" i="3"/>
  <c r="J70" i="3" a="1"/>
  <c r="J70" i="3" s="1"/>
  <c r="K67" i="3"/>
  <c r="J67" i="3" a="1"/>
  <c r="J67" i="3" s="1"/>
  <c r="K59" i="3"/>
  <c r="J59" i="3" a="1"/>
  <c r="J59" i="3" s="1"/>
  <c r="K48" i="3"/>
  <c r="J48" i="3" a="1"/>
  <c r="J48" i="3" s="1"/>
  <c r="K39" i="3"/>
  <c r="J39" i="3" a="1"/>
  <c r="J39" i="3" s="1"/>
  <c r="K35" i="3"/>
  <c r="J35" i="3" a="1"/>
  <c r="J35" i="3" s="1"/>
  <c r="K120" i="3"/>
  <c r="J120" i="3" a="1"/>
  <c r="J120" i="3" s="1"/>
  <c r="K100" i="3"/>
  <c r="J100" i="3" a="1"/>
  <c r="J100" i="3" s="1"/>
  <c r="K96" i="3"/>
  <c r="J96" i="3" a="1"/>
  <c r="J96" i="3" s="1"/>
  <c r="K92" i="3"/>
  <c r="J92" i="3" a="1"/>
  <c r="J92" i="3" s="1"/>
  <c r="K88" i="3"/>
  <c r="J88" i="3" a="1"/>
  <c r="J88" i="3" s="1"/>
  <c r="K82" i="3"/>
  <c r="J82" i="3" a="1"/>
  <c r="J82" i="3" s="1"/>
  <c r="K73" i="3"/>
  <c r="J73" i="3" a="1"/>
  <c r="J73" i="3" s="1"/>
  <c r="K69" i="3"/>
  <c r="J69" i="3" a="1"/>
  <c r="J69" i="3" s="1"/>
  <c r="K66" i="3"/>
  <c r="J66" i="3" a="1"/>
  <c r="J66" i="3" s="1"/>
  <c r="K62" i="3"/>
  <c r="J62" i="3" a="1"/>
  <c r="J62" i="3" s="1"/>
  <c r="K58" i="3"/>
  <c r="J58" i="3" a="1"/>
  <c r="J58" i="3" s="1"/>
  <c r="K54" i="3"/>
  <c r="J54" i="3" a="1"/>
  <c r="J54" i="3" s="1"/>
  <c r="K47" i="3"/>
  <c r="J47" i="3" a="1"/>
  <c r="J47" i="3" s="1"/>
  <c r="K43" i="3"/>
  <c r="J43" i="3" a="1"/>
  <c r="J43" i="3" s="1"/>
  <c r="K38" i="3"/>
  <c r="J38" i="3" a="1"/>
  <c r="J38" i="3" s="1"/>
  <c r="K158" i="3"/>
  <c r="J158" i="3" a="1"/>
  <c r="J158" i="3" s="1"/>
  <c r="K115" i="3"/>
  <c r="J115" i="3" a="1"/>
  <c r="J115" i="3" s="1"/>
  <c r="K111" i="3"/>
  <c r="J111" i="3" a="1"/>
  <c r="J111" i="3" s="1"/>
  <c r="K105" i="3"/>
  <c r="J105" i="3" a="1"/>
  <c r="J105" i="3" s="1"/>
  <c r="U1162" i="1"/>
  <c r="M1162" i="6" s="1"/>
  <c r="J101" i="3" a="1"/>
  <c r="J101" i="3" s="1"/>
  <c r="K76" i="3"/>
  <c r="J76" i="3" a="1"/>
  <c r="J76" i="3" s="1"/>
  <c r="K80" i="3"/>
  <c r="J80" i="3" a="1"/>
  <c r="J80" i="3" s="1"/>
  <c r="K160" i="3"/>
  <c r="J160" i="3" a="1"/>
  <c r="J160" i="3" s="1"/>
  <c r="K164" i="3"/>
  <c r="J164" i="3" a="1"/>
  <c r="J164" i="3" s="1"/>
  <c r="K168" i="3"/>
  <c r="J168" i="3" a="1"/>
  <c r="J168" i="3" s="1"/>
  <c r="K172" i="3"/>
  <c r="J172" i="3" a="1"/>
  <c r="J172" i="3" s="1"/>
  <c r="K176" i="3"/>
  <c r="J176" i="3" a="1"/>
  <c r="J176" i="3" s="1"/>
  <c r="U36" i="1"/>
  <c r="M36" i="6" s="1"/>
  <c r="U29" i="1"/>
  <c r="M29" i="6" s="1"/>
  <c r="U32" i="1"/>
  <c r="M32" i="6" s="1"/>
  <c r="U2" i="1"/>
  <c r="M2" i="6" s="1"/>
  <c r="K101" i="3"/>
  <c r="K89" i="3"/>
  <c r="K53" i="3"/>
  <c r="K41" i="3"/>
  <c r="K64" i="3"/>
  <c r="K78" i="3"/>
  <c r="U760" i="1"/>
  <c r="M760" i="6" s="1"/>
  <c r="U1177" i="1"/>
  <c r="M1177" i="6" s="1"/>
  <c r="U1046" i="1"/>
  <c r="M1046" i="6" s="1"/>
  <c r="U936" i="1"/>
  <c r="M936" i="6" s="1"/>
  <c r="U1079" i="1"/>
  <c r="M1079" i="6" s="1"/>
  <c r="U870" i="1"/>
  <c r="M870" i="6" s="1"/>
  <c r="U678" i="1"/>
  <c r="M678" i="6" s="1"/>
  <c r="U801" i="1"/>
  <c r="M801" i="6" s="1"/>
  <c r="U1115" i="1"/>
  <c r="U771" i="1"/>
  <c r="M771" i="6" s="1"/>
  <c r="U1099" i="1"/>
  <c r="U1010" i="1"/>
  <c r="M1010" i="6" s="1"/>
  <c r="U892" i="1"/>
  <c r="M892" i="6" s="1"/>
  <c r="U729" i="1"/>
  <c r="M729" i="6" s="1"/>
  <c r="U645" i="1"/>
  <c r="M645" i="6" s="1"/>
  <c r="U600" i="1"/>
  <c r="M600" i="6" s="1"/>
  <c r="U560" i="1"/>
  <c r="M560" i="6" s="1"/>
  <c r="U531" i="1"/>
  <c r="M531" i="6" s="1"/>
  <c r="U414" i="1"/>
  <c r="M414" i="6" s="1"/>
  <c r="U1071" i="1"/>
  <c r="M1071" i="6" s="1"/>
  <c r="U723" i="1"/>
  <c r="M723" i="6" s="1"/>
  <c r="U588" i="1"/>
  <c r="M588" i="6" s="1"/>
  <c r="U1202" i="1"/>
  <c r="M1202" i="6" s="1"/>
  <c r="U1175" i="1"/>
  <c r="M1175" i="6" s="1"/>
  <c r="U1146" i="1"/>
  <c r="M1146" i="6" s="1"/>
  <c r="U1134" i="1"/>
  <c r="U1130" i="1"/>
  <c r="U1122" i="1"/>
  <c r="U1110" i="1"/>
  <c r="U1102" i="1"/>
  <c r="U1094" i="1"/>
  <c r="U1086" i="1"/>
  <c r="U1082" i="1"/>
  <c r="M1082" i="6" s="1"/>
  <c r="U1051" i="1"/>
  <c r="M1051" i="6" s="1"/>
  <c r="U1021" i="1"/>
  <c r="M1021" i="6" s="1"/>
  <c r="U1006" i="1"/>
  <c r="M1006" i="6" s="1"/>
  <c r="U991" i="1"/>
  <c r="M991" i="6" s="1"/>
  <c r="U976" i="1"/>
  <c r="M976" i="6" s="1"/>
  <c r="U947" i="1"/>
  <c r="M947" i="6" s="1"/>
  <c r="U929" i="1"/>
  <c r="M929" i="6" s="1"/>
  <c r="U884" i="1"/>
  <c r="M884" i="6" s="1"/>
  <c r="U851" i="1"/>
  <c r="M851" i="6" s="1"/>
  <c r="U821" i="1"/>
  <c r="M821" i="6" s="1"/>
  <c r="U800" i="1"/>
  <c r="M800" i="6" s="1"/>
  <c r="U768" i="1"/>
  <c r="M768" i="6" s="1"/>
  <c r="U725" i="1"/>
  <c r="M725" i="6" s="1"/>
  <c r="U703" i="1"/>
  <c r="M703" i="6" s="1"/>
  <c r="U675" i="1"/>
  <c r="M675" i="6" s="1"/>
  <c r="U662" i="1"/>
  <c r="M662" i="6" s="1"/>
  <c r="U638" i="1"/>
  <c r="M638" i="6" s="1"/>
  <c r="U620" i="1"/>
  <c r="M620" i="6" s="1"/>
  <c r="U611" i="1"/>
  <c r="M611" i="6" s="1"/>
  <c r="U592" i="1"/>
  <c r="M592" i="6" s="1"/>
  <c r="U586" i="1"/>
  <c r="M586" i="6" s="1"/>
  <c r="U566" i="1"/>
  <c r="M566" i="6" s="1"/>
  <c r="U556" i="1"/>
  <c r="M556" i="6" s="1"/>
  <c r="U547" i="1"/>
  <c r="M547" i="6" s="1"/>
  <c r="U540" i="1"/>
  <c r="M540" i="6" s="1"/>
  <c r="U534" i="1"/>
  <c r="M534" i="6" s="1"/>
  <c r="U520" i="1"/>
  <c r="M520" i="6" s="1"/>
  <c r="U441" i="1"/>
  <c r="M441" i="6" s="1"/>
  <c r="U413" i="1"/>
  <c r="M413" i="6" s="1"/>
  <c r="U390" i="1"/>
  <c r="M390" i="6" s="1"/>
  <c r="U359" i="1"/>
  <c r="M359" i="6" s="1"/>
  <c r="U1190" i="1"/>
  <c r="M1190" i="6" s="1"/>
  <c r="U1139" i="1"/>
  <c r="U956" i="1"/>
  <c r="M956" i="6" s="1"/>
  <c r="U863" i="1"/>
  <c r="M863" i="6" s="1"/>
  <c r="U684" i="1"/>
  <c r="M684" i="6" s="1"/>
  <c r="U668" i="1"/>
  <c r="M668" i="6" s="1"/>
  <c r="U614" i="1"/>
  <c r="M614" i="6" s="1"/>
  <c r="U569" i="1"/>
  <c r="M569" i="6" s="1"/>
  <c r="U541" i="1"/>
  <c r="M541" i="6" s="1"/>
  <c r="U377" i="1"/>
  <c r="M377" i="6" s="1"/>
  <c r="U1206" i="1"/>
  <c r="M1206" i="6" s="1"/>
  <c r="U1183" i="1"/>
  <c r="M1183" i="6" s="1"/>
  <c r="U807" i="1"/>
  <c r="M807" i="6" s="1"/>
  <c r="U706" i="1"/>
  <c r="M706" i="6" s="1"/>
  <c r="U576" i="1"/>
  <c r="M576" i="6" s="1"/>
  <c r="U1174" i="1"/>
  <c r="M1174" i="6" s="1"/>
  <c r="U1093" i="1"/>
  <c r="U1070" i="1"/>
  <c r="M1070" i="6" s="1"/>
  <c r="U1050" i="1"/>
  <c r="M1050" i="6" s="1"/>
  <c r="U1019" i="1"/>
  <c r="M1019" i="6" s="1"/>
  <c r="U1002" i="1"/>
  <c r="M1002" i="6" s="1"/>
  <c r="U988" i="1"/>
  <c r="M988" i="6" s="1"/>
  <c r="U969" i="1"/>
  <c r="M969" i="6" s="1"/>
  <c r="U940" i="1"/>
  <c r="M940" i="6" s="1"/>
  <c r="U920" i="1"/>
  <c r="M920" i="6" s="1"/>
  <c r="U882" i="1"/>
  <c r="M882" i="6" s="1"/>
  <c r="U850" i="1"/>
  <c r="M850" i="6" s="1"/>
  <c r="U811" i="1"/>
  <c r="M811" i="6" s="1"/>
  <c r="U793" i="1"/>
  <c r="M793" i="6" s="1"/>
  <c r="U753" i="1"/>
  <c r="M753" i="6" s="1"/>
  <c r="U722" i="1"/>
  <c r="M722" i="6" s="1"/>
  <c r="U700" i="1"/>
  <c r="M700" i="6" s="1"/>
  <c r="U673" i="1"/>
  <c r="M673" i="6" s="1"/>
  <c r="U661" i="1"/>
  <c r="M661" i="6" s="1"/>
  <c r="U633" i="1"/>
  <c r="M633" i="6" s="1"/>
  <c r="U618" i="1"/>
  <c r="M618" i="6" s="1"/>
  <c r="U605" i="1"/>
  <c r="M605" i="6" s="1"/>
  <c r="U591" i="1"/>
  <c r="M591" i="6" s="1"/>
  <c r="U581" i="1"/>
  <c r="M581" i="6" s="1"/>
  <c r="U565" i="1"/>
  <c r="M565" i="6" s="1"/>
  <c r="U555" i="1"/>
  <c r="M555" i="6" s="1"/>
  <c r="U543" i="1"/>
  <c r="M543" i="6" s="1"/>
  <c r="U538" i="1"/>
  <c r="M538" i="6" s="1"/>
  <c r="U533" i="1"/>
  <c r="M533" i="6" s="1"/>
  <c r="U503" i="1"/>
  <c r="M503" i="6" s="1"/>
  <c r="U416" i="1"/>
  <c r="M416" i="6" s="1"/>
  <c r="U397" i="1"/>
  <c r="M397" i="6" s="1"/>
  <c r="U385" i="1"/>
  <c r="M385" i="6" s="1"/>
  <c r="U343" i="1"/>
  <c r="M343" i="6" s="1"/>
  <c r="U1064" i="1"/>
  <c r="M1064" i="6" s="1"/>
  <c r="U1031" i="1"/>
  <c r="M1031" i="6" s="1"/>
  <c r="U978" i="1"/>
  <c r="M978" i="6" s="1"/>
  <c r="U709" i="1"/>
  <c r="M709" i="6" s="1"/>
  <c r="U622" i="1"/>
  <c r="M622" i="6" s="1"/>
  <c r="U589" i="1"/>
  <c r="M589" i="6" s="1"/>
  <c r="U549" i="1"/>
  <c r="M549" i="6" s="1"/>
  <c r="U447" i="1"/>
  <c r="M447" i="6" s="1"/>
  <c r="U391" i="1"/>
  <c r="M391" i="6" s="1"/>
  <c r="U1199" i="1"/>
  <c r="M1199" i="6" s="1"/>
  <c r="U1057" i="1"/>
  <c r="M1057" i="6" s="1"/>
  <c r="U893" i="1"/>
  <c r="M893" i="6" s="1"/>
  <c r="U838" i="1"/>
  <c r="M838" i="6" s="1"/>
  <c r="U806" i="1"/>
  <c r="M806" i="6" s="1"/>
  <c r="U698" i="1"/>
  <c r="M698" i="6" s="1"/>
  <c r="U1184" i="1"/>
  <c r="M1184" i="6" s="1"/>
  <c r="U1170" i="1"/>
  <c r="M1170" i="6" s="1"/>
  <c r="U1161" i="1"/>
  <c r="M1161" i="6" s="1"/>
  <c r="U1132" i="1"/>
  <c r="U1128" i="1"/>
  <c r="U1120" i="1"/>
  <c r="U1100" i="1"/>
  <c r="U1092" i="1"/>
  <c r="U1067" i="1"/>
  <c r="M1067" i="6" s="1"/>
  <c r="U1040" i="1"/>
  <c r="M1040" i="6" s="1"/>
  <c r="U1014" i="1"/>
  <c r="M1014" i="6" s="1"/>
  <c r="U999" i="1"/>
  <c r="M999" i="6" s="1"/>
  <c r="U981" i="1"/>
  <c r="M981" i="6" s="1"/>
  <c r="U960" i="1"/>
  <c r="M960" i="6" s="1"/>
  <c r="U939" i="1"/>
  <c r="M939" i="6" s="1"/>
  <c r="U895" i="1"/>
  <c r="M895" i="6" s="1"/>
  <c r="U869" i="1"/>
  <c r="M869" i="6" s="1"/>
  <c r="U841" i="1"/>
  <c r="M841" i="6" s="1"/>
  <c r="U803" i="1"/>
  <c r="M803" i="6" s="1"/>
  <c r="U785" i="1"/>
  <c r="M785" i="6" s="1"/>
  <c r="U735" i="1"/>
  <c r="M735" i="6" s="1"/>
  <c r="U713" i="1"/>
  <c r="M713" i="6" s="1"/>
  <c r="U694" i="1"/>
  <c r="M694" i="6" s="1"/>
  <c r="U672" i="1"/>
  <c r="M672" i="6" s="1"/>
  <c r="U653" i="1"/>
  <c r="M653" i="6" s="1"/>
  <c r="U630" i="1"/>
  <c r="M630" i="6" s="1"/>
  <c r="U615" i="1"/>
  <c r="M615" i="6" s="1"/>
  <c r="U601" i="1"/>
  <c r="M601" i="6" s="1"/>
  <c r="U590" i="1"/>
  <c r="M590" i="6" s="1"/>
  <c r="U574" i="1"/>
  <c r="M574" i="6" s="1"/>
  <c r="U562" i="1"/>
  <c r="M562" i="6" s="1"/>
  <c r="U551" i="1"/>
  <c r="M551" i="6" s="1"/>
  <c r="U536" i="1"/>
  <c r="M536" i="6" s="1"/>
  <c r="U532" i="1"/>
  <c r="M532" i="6" s="1"/>
  <c r="U486" i="1"/>
  <c r="M486" i="6" s="1"/>
  <c r="U415" i="1"/>
  <c r="M415" i="6" s="1"/>
  <c r="U393" i="1"/>
  <c r="M393" i="6" s="1"/>
  <c r="U381" i="1"/>
  <c r="M381" i="6" s="1"/>
  <c r="U342" i="1"/>
  <c r="M342" i="6" s="1"/>
  <c r="D86" i="3"/>
  <c r="J86" i="3" s="1" a="1"/>
  <c r="J86" i="3" s="1"/>
  <c r="D87" i="3"/>
  <c r="D40" i="3"/>
  <c r="J40" i="3" s="1" a="1"/>
  <c r="J40" i="3" s="1"/>
  <c r="K33" i="3"/>
  <c r="D24" i="3"/>
  <c r="D6" i="3"/>
  <c r="D10" i="3"/>
  <c r="D125" i="3"/>
  <c r="D129" i="3"/>
  <c r="D133" i="3"/>
  <c r="D137" i="3"/>
  <c r="D144" i="3"/>
  <c r="D148" i="3"/>
  <c r="D153" i="3"/>
  <c r="K181" i="3"/>
  <c r="D15" i="3"/>
  <c r="D19" i="3"/>
  <c r="D23" i="3"/>
  <c r="D27" i="3"/>
  <c r="D31" i="3"/>
  <c r="D143" i="3"/>
  <c r="D26" i="3"/>
  <c r="D11" i="3"/>
  <c r="D122" i="3"/>
  <c r="J122" i="3" s="1" a="1"/>
  <c r="J122" i="3" s="1"/>
  <c r="D126" i="3"/>
  <c r="D130" i="3"/>
  <c r="D134" i="3"/>
  <c r="D138" i="3"/>
  <c r="D141" i="3"/>
  <c r="D145" i="3"/>
  <c r="D150" i="3"/>
  <c r="D154" i="3"/>
  <c r="K182" i="3"/>
  <c r="D16" i="3"/>
  <c r="D20" i="3"/>
  <c r="D28" i="3"/>
  <c r="D32" i="3"/>
  <c r="D116" i="3"/>
  <c r="D132" i="3"/>
  <c r="D140" i="3"/>
  <c r="D152" i="3"/>
  <c r="D14" i="3"/>
  <c r="J14" i="3" s="1" a="1"/>
  <c r="J14" i="3" s="1"/>
  <c r="D22" i="3"/>
  <c r="D30" i="3"/>
  <c r="D8" i="3"/>
  <c r="J8" i="3" s="1" a="1"/>
  <c r="J8" i="3" s="1"/>
  <c r="D12" i="3"/>
  <c r="D123" i="3"/>
  <c r="D127" i="3"/>
  <c r="J127" i="3" s="1" a="1"/>
  <c r="J127" i="3" s="1"/>
  <c r="D131" i="3"/>
  <c r="D135" i="3"/>
  <c r="D139" i="3"/>
  <c r="D142" i="3"/>
  <c r="D146" i="3"/>
  <c r="D151" i="3"/>
  <c r="K155" i="3"/>
  <c r="K183" i="3"/>
  <c r="D17" i="3"/>
  <c r="D21" i="3"/>
  <c r="D25" i="3"/>
  <c r="D29" i="3"/>
  <c r="D9" i="3"/>
  <c r="J9" i="3" s="1" a="1"/>
  <c r="J9" i="3" s="1"/>
  <c r="D13" i="3"/>
  <c r="D108" i="3"/>
  <c r="D124" i="3"/>
  <c r="D128" i="3"/>
  <c r="J128" i="3" s="1" a="1"/>
  <c r="J128" i="3" s="1"/>
  <c r="D136" i="3"/>
  <c r="D147" i="3"/>
  <c r="U273" i="1"/>
  <c r="M273" i="6" s="1"/>
  <c r="D18" i="3"/>
  <c r="K34" i="3"/>
  <c r="U324" i="1"/>
  <c r="M324" i="6" s="1"/>
  <c r="U292" i="1"/>
  <c r="M292" i="6" s="1"/>
  <c r="U184" i="1"/>
  <c r="M184" i="6" s="1"/>
  <c r="U180" i="1"/>
  <c r="M180" i="6" s="1"/>
  <c r="U148" i="1"/>
  <c r="M148" i="6" s="1"/>
  <c r="U52" i="1"/>
  <c r="M52" i="6" s="1"/>
  <c r="U13" i="1"/>
  <c r="M13" i="6" s="1"/>
  <c r="U37" i="1"/>
  <c r="M37" i="6" s="1"/>
  <c r="U65" i="1"/>
  <c r="M65" i="6" s="1"/>
  <c r="U73" i="1"/>
  <c r="M73" i="6" s="1"/>
  <c r="U85" i="1"/>
  <c r="M85" i="6" s="1"/>
  <c r="U121" i="1"/>
  <c r="M121" i="6" s="1"/>
  <c r="U149" i="1"/>
  <c r="M149" i="6" s="1"/>
  <c r="U229" i="1"/>
  <c r="M229" i="6" s="1"/>
  <c r="U257" i="1"/>
  <c r="M257" i="6" s="1"/>
  <c r="U277" i="1"/>
  <c r="M277" i="6" s="1"/>
  <c r="U285" i="1"/>
  <c r="M285" i="6" s="1"/>
  <c r="U301" i="1"/>
  <c r="M301" i="6" s="1"/>
  <c r="U309" i="1"/>
  <c r="M309" i="6" s="1"/>
  <c r="U325" i="1"/>
  <c r="M325" i="6" s="1"/>
  <c r="U26" i="1"/>
  <c r="M26" i="6" s="1"/>
  <c r="U50" i="1"/>
  <c r="M50" i="6" s="1"/>
  <c r="U118" i="1"/>
  <c r="M118" i="6" s="1"/>
  <c r="U122" i="1"/>
  <c r="M122" i="6" s="1"/>
  <c r="U138" i="1"/>
  <c r="M138" i="6" s="1"/>
  <c r="U146" i="1"/>
  <c r="M146" i="6" s="1"/>
  <c r="U154" i="1"/>
  <c r="M154" i="6" s="1"/>
  <c r="U218" i="1"/>
  <c r="M218" i="6" s="1"/>
  <c r="U226" i="1"/>
  <c r="M226" i="6" s="1"/>
  <c r="U254" i="1"/>
  <c r="M254" i="6" s="1"/>
  <c r="U282" i="1"/>
  <c r="M282" i="6" s="1"/>
  <c r="U306" i="1"/>
  <c r="M306" i="6" s="1"/>
  <c r="U334" i="1"/>
  <c r="M334" i="6" s="1"/>
  <c r="U51" i="1"/>
  <c r="M51" i="6" s="1"/>
  <c r="U55" i="1"/>
  <c r="M55" i="6" s="1"/>
  <c r="U63" i="1"/>
  <c r="M63" i="6" s="1"/>
  <c r="U87" i="1"/>
  <c r="M87" i="6" s="1"/>
  <c r="U95" i="1"/>
  <c r="M95" i="6" s="1"/>
  <c r="U115" i="1"/>
  <c r="M115" i="6" s="1"/>
  <c r="U119" i="1"/>
  <c r="M119" i="6" s="1"/>
  <c r="U127" i="1"/>
  <c r="M127" i="6" s="1"/>
  <c r="U147" i="1"/>
  <c r="M147" i="6" s="1"/>
  <c r="U167" i="1"/>
  <c r="M167" i="6" s="1"/>
  <c r="U227" i="1"/>
  <c r="M227" i="6" s="1"/>
  <c r="U235" i="1"/>
  <c r="M235" i="6" s="1"/>
  <c r="U243" i="1"/>
  <c r="M243" i="6" s="1"/>
  <c r="U263" i="1"/>
  <c r="M263" i="6" s="1"/>
  <c r="U291" i="1"/>
  <c r="M291" i="6" s="1"/>
  <c r="U319" i="1"/>
  <c r="M319" i="6" s="1"/>
  <c r="U327" i="1"/>
  <c r="M327" i="6" s="1"/>
  <c r="U316" i="1"/>
  <c r="M316" i="6" s="1"/>
  <c r="U300" i="1"/>
  <c r="M300" i="6" s="1"/>
  <c r="U284" i="1"/>
  <c r="M284" i="6" s="1"/>
  <c r="U48" i="1"/>
  <c r="M48" i="6" s="1"/>
  <c r="U328" i="1"/>
  <c r="M328" i="6" s="1"/>
  <c r="U296" i="1"/>
  <c r="M296" i="6" s="1"/>
  <c r="U280" i="1"/>
  <c r="M280" i="6" s="1"/>
  <c r="U204" i="1"/>
  <c r="M204" i="6" s="1"/>
  <c r="U140" i="1"/>
  <c r="M140" i="6" s="1"/>
  <c r="U270" i="1"/>
  <c r="M270" i="6" s="1"/>
  <c r="U197" i="1"/>
  <c r="M197" i="6" s="1"/>
  <c r="G2053" i="2"/>
  <c r="B2053" i="2" s="1"/>
  <c r="G2052" i="2"/>
  <c r="G2051" i="2"/>
  <c r="G2050" i="2"/>
  <c r="G2049" i="2"/>
  <c r="G2048" i="2"/>
  <c r="C2048" i="2" s="1"/>
  <c r="G2047" i="2"/>
  <c r="A2047" i="2"/>
  <c r="G2046" i="2"/>
  <c r="C2046" i="2"/>
  <c r="B2046" i="2"/>
  <c r="A2046" i="2"/>
  <c r="G2045" i="2"/>
  <c r="B2045" i="2" s="1"/>
  <c r="C2045" i="2"/>
  <c r="D2045" i="2" s="1"/>
  <c r="A2045" i="2"/>
  <c r="G2044" i="2"/>
  <c r="G2043" i="2"/>
  <c r="C2043" i="2"/>
  <c r="G2042" i="2"/>
  <c r="G2041" i="2"/>
  <c r="G2040" i="2"/>
  <c r="G2039" i="2"/>
  <c r="B2039" i="2" s="1"/>
  <c r="C2039" i="2"/>
  <c r="G2038" i="2"/>
  <c r="B2038" i="2"/>
  <c r="G2037" i="2"/>
  <c r="G2036" i="2"/>
  <c r="G2035" i="2"/>
  <c r="C2035" i="2" s="1"/>
  <c r="G2034" i="2"/>
  <c r="G2033" i="2"/>
  <c r="A2033" i="2"/>
  <c r="G2032" i="2"/>
  <c r="G2031" i="2"/>
  <c r="G2030" i="2"/>
  <c r="B2030" i="2"/>
  <c r="G2029" i="2"/>
  <c r="G2028" i="2"/>
  <c r="B2028" i="2" s="1"/>
  <c r="C2028" i="2"/>
  <c r="A2028" i="2"/>
  <c r="G2027" i="2"/>
  <c r="A2027" i="2"/>
  <c r="G2026" i="2"/>
  <c r="B2026" i="2" s="1"/>
  <c r="C2026" i="2"/>
  <c r="D2026" i="2" s="1"/>
  <c r="A2026" i="2"/>
  <c r="G2025" i="2"/>
  <c r="G2024" i="2"/>
  <c r="C2024" i="2"/>
  <c r="B2024" i="2"/>
  <c r="A2024" i="2"/>
  <c r="G2023" i="2"/>
  <c r="C2023" i="2" s="1"/>
  <c r="G2022" i="2"/>
  <c r="B2022" i="2"/>
  <c r="G2021" i="2"/>
  <c r="G2020" i="2"/>
  <c r="G2019" i="2"/>
  <c r="G2018" i="2"/>
  <c r="B2018" i="2" s="1"/>
  <c r="C2018" i="2"/>
  <c r="D2018" i="2" s="1"/>
  <c r="A2018" i="2"/>
  <c r="G2017" i="2"/>
  <c r="G2016" i="2"/>
  <c r="B2016" i="2"/>
  <c r="G2015" i="2"/>
  <c r="C2015" i="2" s="1"/>
  <c r="G2014" i="2"/>
  <c r="C2014" i="2"/>
  <c r="B2014" i="2"/>
  <c r="A2014" i="2"/>
  <c r="G2013" i="2"/>
  <c r="C2013" i="2" s="1"/>
  <c r="B2013" i="2"/>
  <c r="A2013" i="2"/>
  <c r="G2012" i="2"/>
  <c r="G2011" i="2"/>
  <c r="A2011" i="2"/>
  <c r="G2010" i="2"/>
  <c r="C2010" i="2"/>
  <c r="D2010" i="2" s="1"/>
  <c r="B2010" i="2"/>
  <c r="A2010" i="2"/>
  <c r="G2009" i="2"/>
  <c r="G2008" i="2"/>
  <c r="B2008" i="2" s="1"/>
  <c r="C2008" i="2"/>
  <c r="A2008" i="2"/>
  <c r="G2007" i="2"/>
  <c r="G2006" i="2"/>
  <c r="B2006" i="2"/>
  <c r="G2005" i="2"/>
  <c r="G2004" i="2"/>
  <c r="C2004" i="2" s="1"/>
  <c r="B2004" i="2"/>
  <c r="A2004" i="2"/>
  <c r="G2003" i="2"/>
  <c r="A2003" i="2"/>
  <c r="G2002" i="2"/>
  <c r="C2002" i="2" s="1"/>
  <c r="B2002" i="2"/>
  <c r="A2002" i="2"/>
  <c r="G2001" i="2"/>
  <c r="A2001" i="2" s="1"/>
  <c r="G2000" i="2"/>
  <c r="B2000" i="2"/>
  <c r="G1999" i="2"/>
  <c r="G1998" i="2"/>
  <c r="G1997" i="2"/>
  <c r="B1997" i="2"/>
  <c r="G1996" i="2"/>
  <c r="G1995" i="2"/>
  <c r="G1994" i="2"/>
  <c r="G1993" i="2"/>
  <c r="A1993" i="2" s="1"/>
  <c r="G1992" i="2"/>
  <c r="B1992" i="2" s="1"/>
  <c r="C1992" i="2"/>
  <c r="A1992" i="2"/>
  <c r="G1991" i="2"/>
  <c r="B1991" i="2"/>
  <c r="G1990" i="2"/>
  <c r="C1990" i="2"/>
  <c r="B1990" i="2"/>
  <c r="A1990" i="2"/>
  <c r="G1989" i="2"/>
  <c r="C1989" i="2" s="1"/>
  <c r="A1989" i="2"/>
  <c r="G1988" i="2"/>
  <c r="C1988" i="2" s="1"/>
  <c r="B1988" i="2"/>
  <c r="A1988" i="2"/>
  <c r="G1987" i="2"/>
  <c r="A1987" i="2"/>
  <c r="G1986" i="2"/>
  <c r="C1986" i="2" s="1"/>
  <c r="B1986" i="2"/>
  <c r="A1986" i="2"/>
  <c r="G1985" i="2"/>
  <c r="A1985" i="2" s="1"/>
  <c r="G1984" i="2"/>
  <c r="B1984" i="2"/>
  <c r="G1983" i="2"/>
  <c r="B1983" i="2" s="1"/>
  <c r="G1982" i="2"/>
  <c r="B1982" i="2" s="1"/>
  <c r="D1982" i="2" s="1"/>
  <c r="C1982" i="2"/>
  <c r="A1982" i="2"/>
  <c r="G1981" i="2"/>
  <c r="B1981" i="2"/>
  <c r="G1980" i="2"/>
  <c r="B1980" i="2" s="1"/>
  <c r="C1980" i="2"/>
  <c r="A1980" i="2"/>
  <c r="G1979" i="2"/>
  <c r="G1978" i="2"/>
  <c r="C1978" i="2"/>
  <c r="B1978" i="2"/>
  <c r="A1978" i="2"/>
  <c r="G1977" i="2"/>
  <c r="B1977" i="2"/>
  <c r="G1976" i="2"/>
  <c r="G1975" i="2"/>
  <c r="G1974" i="2"/>
  <c r="G1973" i="2"/>
  <c r="B1973" i="2"/>
  <c r="G1972" i="2"/>
  <c r="G1971" i="2"/>
  <c r="G1970" i="2"/>
  <c r="B1970" i="2"/>
  <c r="G1969" i="2"/>
  <c r="G1968" i="2"/>
  <c r="B1968" i="2"/>
  <c r="G1967" i="2"/>
  <c r="G1966" i="2"/>
  <c r="B1966" i="2" s="1"/>
  <c r="C1966" i="2"/>
  <c r="A1966" i="2"/>
  <c r="G1965" i="2"/>
  <c r="G1964" i="2"/>
  <c r="B1964" i="2"/>
  <c r="G1963" i="2"/>
  <c r="G1962" i="2"/>
  <c r="B1962" i="2"/>
  <c r="G1961" i="2"/>
  <c r="G1960" i="2"/>
  <c r="G1959" i="2"/>
  <c r="G1958" i="2"/>
  <c r="G1957" i="2"/>
  <c r="B1957" i="2"/>
  <c r="G1956" i="2"/>
  <c r="G1955" i="2"/>
  <c r="G1954" i="2"/>
  <c r="B1954" i="2" s="1"/>
  <c r="C1954" i="2"/>
  <c r="A1954" i="2"/>
  <c r="G1953" i="2"/>
  <c r="C1953" i="2" s="1"/>
  <c r="G1952" i="2"/>
  <c r="B1952" i="2"/>
  <c r="G1951" i="2"/>
  <c r="G1950" i="2"/>
  <c r="B1950" i="2" s="1"/>
  <c r="C1950" i="2"/>
  <c r="A1950" i="2"/>
  <c r="G1949" i="2"/>
  <c r="A1949" i="2"/>
  <c r="G1948" i="2"/>
  <c r="B1948" i="2" s="1"/>
  <c r="C1948" i="2"/>
  <c r="D1948" i="2" s="1"/>
  <c r="A1948" i="2"/>
  <c r="G1947" i="2"/>
  <c r="G1946" i="2"/>
  <c r="C1946" i="2"/>
  <c r="B1946" i="2"/>
  <c r="A1946" i="2"/>
  <c r="G1945" i="2"/>
  <c r="C1945" i="2" s="1"/>
  <c r="G1944" i="2"/>
  <c r="B1944" i="2"/>
  <c r="G1943" i="2"/>
  <c r="G1942" i="2"/>
  <c r="G1941" i="2"/>
  <c r="G1940" i="2"/>
  <c r="C1940" i="2"/>
  <c r="D1940" i="2" s="1"/>
  <c r="B1940" i="2"/>
  <c r="A1940" i="2"/>
  <c r="G1939" i="2"/>
  <c r="G1938" i="2"/>
  <c r="B1938" i="2" s="1"/>
  <c r="C1938" i="2"/>
  <c r="A1938" i="2"/>
  <c r="G1937" i="2"/>
  <c r="C1937" i="2" s="1"/>
  <c r="G1936" i="2"/>
  <c r="G1935" i="2"/>
  <c r="G1934" i="2"/>
  <c r="B1934" i="2" s="1"/>
  <c r="C1934" i="2"/>
  <c r="A1934" i="2"/>
  <c r="G1933" i="2"/>
  <c r="A1933" i="2"/>
  <c r="G1932" i="2"/>
  <c r="B1932" i="2" s="1"/>
  <c r="C1932" i="2"/>
  <c r="A1932" i="2"/>
  <c r="G1931" i="2"/>
  <c r="G1930" i="2"/>
  <c r="G1929" i="2"/>
  <c r="C1929" i="2" s="1"/>
  <c r="G1928" i="2"/>
  <c r="C1928" i="2"/>
  <c r="B1928" i="2"/>
  <c r="A1928" i="2"/>
  <c r="G1927" i="2"/>
  <c r="C1927" i="2" s="1"/>
  <c r="B1927" i="2"/>
  <c r="G1926" i="2"/>
  <c r="C1926" i="2" s="1"/>
  <c r="B1926" i="2"/>
  <c r="A1926" i="2"/>
  <c r="G1925" i="2"/>
  <c r="C1925" i="2" s="1"/>
  <c r="B1925" i="2"/>
  <c r="D1925" i="2" s="1"/>
  <c r="A1925" i="2"/>
  <c r="G1924" i="2"/>
  <c r="G1923" i="2"/>
  <c r="G1922" i="2"/>
  <c r="C1922" i="2"/>
  <c r="B1922" i="2"/>
  <c r="A1922" i="2"/>
  <c r="G1921" i="2"/>
  <c r="C1921" i="2" s="1"/>
  <c r="G1920" i="2"/>
  <c r="A1920" i="2" s="1"/>
  <c r="C1920" i="2"/>
  <c r="B1920" i="2"/>
  <c r="D1920" i="2" s="1"/>
  <c r="G1919" i="2"/>
  <c r="G1918" i="2"/>
  <c r="B1918" i="2" s="1"/>
  <c r="D1918" i="2"/>
  <c r="C1918" i="2"/>
  <c r="A1918" i="2"/>
  <c r="G1917" i="2"/>
  <c r="G1916" i="2"/>
  <c r="G1915" i="2"/>
  <c r="G1914" i="2"/>
  <c r="C1914" i="2"/>
  <c r="B1914" i="2"/>
  <c r="D1914" i="2" s="1"/>
  <c r="A1914" i="2"/>
  <c r="G1913" i="2"/>
  <c r="C1913" i="2" s="1"/>
  <c r="G1912" i="2"/>
  <c r="A1912" i="2" s="1"/>
  <c r="C1912" i="2"/>
  <c r="B1912" i="2"/>
  <c r="D1912" i="2" s="1"/>
  <c r="G1911" i="2"/>
  <c r="C1911" i="2" s="1"/>
  <c r="B1911" i="2"/>
  <c r="G1910" i="2"/>
  <c r="C1910" i="2" s="1"/>
  <c r="B1910" i="2"/>
  <c r="A1910" i="2"/>
  <c r="G1909" i="2"/>
  <c r="C1909" i="2" s="1"/>
  <c r="B1909" i="2"/>
  <c r="A1909" i="2"/>
  <c r="G1908" i="2"/>
  <c r="C1908" i="2"/>
  <c r="B1908" i="2"/>
  <c r="A1908" i="2"/>
  <c r="G1907" i="2"/>
  <c r="G1906" i="2"/>
  <c r="C1906" i="2"/>
  <c r="G1905" i="2"/>
  <c r="C1905" i="2" s="1"/>
  <c r="G1904" i="2"/>
  <c r="G1903" i="2"/>
  <c r="G1902" i="2"/>
  <c r="B1902" i="2" s="1"/>
  <c r="D1902" i="2"/>
  <c r="C1902" i="2"/>
  <c r="A1902" i="2"/>
  <c r="G1901" i="2"/>
  <c r="G1900" i="2"/>
  <c r="C1900" i="2"/>
  <c r="G1899" i="2"/>
  <c r="G1898" i="2"/>
  <c r="G1897" i="2"/>
  <c r="G1896" i="2"/>
  <c r="C1896" i="2"/>
  <c r="B1896" i="2"/>
  <c r="A1896" i="2"/>
  <c r="G1895" i="2"/>
  <c r="C1895" i="2" s="1"/>
  <c r="B1895" i="2"/>
  <c r="G1894" i="2"/>
  <c r="A1894" i="2"/>
  <c r="G1893" i="2"/>
  <c r="G1892" i="2"/>
  <c r="C1892" i="2"/>
  <c r="G1891" i="2"/>
  <c r="G1890" i="2"/>
  <c r="G1889" i="2"/>
  <c r="G1888" i="2"/>
  <c r="C1888" i="2"/>
  <c r="B1888" i="2"/>
  <c r="A1888" i="2"/>
  <c r="G1887" i="2"/>
  <c r="C1887" i="2" s="1"/>
  <c r="B1887" i="2"/>
  <c r="G1886" i="2"/>
  <c r="A1886" i="2"/>
  <c r="G1885" i="2"/>
  <c r="G1884" i="2"/>
  <c r="C1884" i="2"/>
  <c r="G1883" i="2"/>
  <c r="G1882" i="2"/>
  <c r="G1881" i="2"/>
  <c r="G1880" i="2"/>
  <c r="C1880" i="2"/>
  <c r="B1880" i="2"/>
  <c r="A1880" i="2"/>
  <c r="G1879" i="2"/>
  <c r="C1879" i="2" s="1"/>
  <c r="B1879" i="2"/>
  <c r="G1878" i="2"/>
  <c r="A1878" i="2"/>
  <c r="G1877" i="2"/>
  <c r="G1876" i="2"/>
  <c r="C1876" i="2"/>
  <c r="G1875" i="2"/>
  <c r="G1874" i="2"/>
  <c r="G1873" i="2"/>
  <c r="G1872" i="2"/>
  <c r="C1872" i="2"/>
  <c r="B1872" i="2"/>
  <c r="A1872" i="2"/>
  <c r="G1871" i="2"/>
  <c r="C1871" i="2" s="1"/>
  <c r="B1871" i="2"/>
  <c r="G1870" i="2"/>
  <c r="A1870" i="2"/>
  <c r="G1869" i="2"/>
  <c r="G1868" i="2"/>
  <c r="C1868" i="2"/>
  <c r="G1867" i="2"/>
  <c r="G1866" i="2"/>
  <c r="G1865" i="2"/>
  <c r="G1864" i="2"/>
  <c r="C1864" i="2"/>
  <c r="B1864" i="2"/>
  <c r="A1864" i="2"/>
  <c r="G1863" i="2"/>
  <c r="C1863" i="2" s="1"/>
  <c r="B1863" i="2"/>
  <c r="G1862" i="2"/>
  <c r="A1862" i="2"/>
  <c r="G1861" i="2"/>
  <c r="G1860" i="2"/>
  <c r="C1860" i="2"/>
  <c r="G1859" i="2"/>
  <c r="G1858" i="2"/>
  <c r="G1857" i="2"/>
  <c r="G1856" i="2"/>
  <c r="C1856" i="2"/>
  <c r="B1856" i="2"/>
  <c r="A1856" i="2"/>
  <c r="G1855" i="2"/>
  <c r="C1855" i="2" s="1"/>
  <c r="B1855" i="2"/>
  <c r="G1854" i="2"/>
  <c r="A1854" i="2"/>
  <c r="G1853" i="2"/>
  <c r="G1852" i="2"/>
  <c r="C1852" i="2"/>
  <c r="G1851" i="2"/>
  <c r="G1850" i="2"/>
  <c r="G1849" i="2"/>
  <c r="G1848" i="2"/>
  <c r="C1848" i="2"/>
  <c r="B1848" i="2"/>
  <c r="A1848" i="2"/>
  <c r="G1847" i="2"/>
  <c r="C1847" i="2" s="1"/>
  <c r="B1847" i="2"/>
  <c r="G1846" i="2"/>
  <c r="A1846" i="2"/>
  <c r="G1845" i="2"/>
  <c r="G1844" i="2"/>
  <c r="C1844" i="2"/>
  <c r="G1843" i="2"/>
  <c r="G1842" i="2"/>
  <c r="G1841" i="2"/>
  <c r="G1840" i="2"/>
  <c r="C1840" i="2"/>
  <c r="B1840" i="2"/>
  <c r="A1840" i="2"/>
  <c r="G1839" i="2"/>
  <c r="C1839" i="2" s="1"/>
  <c r="B1839" i="2"/>
  <c r="G1838" i="2"/>
  <c r="A1838" i="2"/>
  <c r="G1837" i="2"/>
  <c r="G1836" i="2"/>
  <c r="C1836" i="2"/>
  <c r="G1835" i="2"/>
  <c r="G1834" i="2"/>
  <c r="G1833" i="2"/>
  <c r="G1832" i="2"/>
  <c r="C1832" i="2"/>
  <c r="B1832" i="2"/>
  <c r="A1832" i="2"/>
  <c r="G1831" i="2"/>
  <c r="C1831" i="2" s="1"/>
  <c r="B1831" i="2"/>
  <c r="G1830" i="2"/>
  <c r="A1830" i="2"/>
  <c r="G1829" i="2"/>
  <c r="G1828" i="2"/>
  <c r="C1828" i="2"/>
  <c r="G1827" i="2"/>
  <c r="G1826" i="2"/>
  <c r="G1825" i="2"/>
  <c r="G1824" i="2"/>
  <c r="C1824" i="2" s="1"/>
  <c r="B1824" i="2"/>
  <c r="D1824" i="2" s="1"/>
  <c r="A1824" i="2"/>
  <c r="G1823" i="2"/>
  <c r="G1822" i="2"/>
  <c r="B1822" i="2"/>
  <c r="G1821" i="2"/>
  <c r="B1821" i="2" s="1"/>
  <c r="C1821" i="2"/>
  <c r="A1821" i="2"/>
  <c r="G1820" i="2"/>
  <c r="C1820" i="2" s="1"/>
  <c r="B1820" i="2"/>
  <c r="D1820" i="2" s="1"/>
  <c r="A1820" i="2"/>
  <c r="G1819" i="2"/>
  <c r="G1818" i="2"/>
  <c r="G1817" i="2"/>
  <c r="B1817" i="2" s="1"/>
  <c r="C1817" i="2"/>
  <c r="A1817" i="2"/>
  <c r="G1816" i="2"/>
  <c r="C1816" i="2" s="1"/>
  <c r="B1816" i="2"/>
  <c r="D1816" i="2" s="1"/>
  <c r="A1816" i="2"/>
  <c r="G1815" i="2"/>
  <c r="G1814" i="2"/>
  <c r="B1814" i="2"/>
  <c r="G1813" i="2"/>
  <c r="B1813" i="2" s="1"/>
  <c r="C1813" i="2"/>
  <c r="A1813" i="2"/>
  <c r="G1812" i="2"/>
  <c r="C1812" i="2" s="1"/>
  <c r="B1812" i="2"/>
  <c r="D1812" i="2" s="1"/>
  <c r="A1812" i="2"/>
  <c r="G1811" i="2"/>
  <c r="G1810" i="2"/>
  <c r="B1810" i="2"/>
  <c r="G1809" i="2"/>
  <c r="B1809" i="2" s="1"/>
  <c r="C1809" i="2"/>
  <c r="A1809" i="2"/>
  <c r="G1808" i="2"/>
  <c r="C1808" i="2" s="1"/>
  <c r="B1808" i="2"/>
  <c r="D1808" i="2" s="1"/>
  <c r="A1808" i="2"/>
  <c r="G1807" i="2"/>
  <c r="G1806" i="2"/>
  <c r="B1806" i="2"/>
  <c r="G1805" i="2"/>
  <c r="B1805" i="2" s="1"/>
  <c r="C1805" i="2"/>
  <c r="A1805" i="2"/>
  <c r="G1804" i="2"/>
  <c r="C1804" i="2" s="1"/>
  <c r="B1804" i="2"/>
  <c r="D1804" i="2" s="1"/>
  <c r="A1804" i="2"/>
  <c r="G1803" i="2"/>
  <c r="G1802" i="2"/>
  <c r="G1801" i="2"/>
  <c r="B1801" i="2" s="1"/>
  <c r="C1801" i="2"/>
  <c r="A1801" i="2"/>
  <c r="G1800" i="2"/>
  <c r="C1800" i="2" s="1"/>
  <c r="B1800" i="2"/>
  <c r="D1800" i="2" s="1"/>
  <c r="A1800" i="2"/>
  <c r="G1799" i="2"/>
  <c r="G1798" i="2"/>
  <c r="B1798" i="2"/>
  <c r="G1797" i="2"/>
  <c r="B1797" i="2" s="1"/>
  <c r="C1797" i="2"/>
  <c r="A1797" i="2"/>
  <c r="G1796" i="2"/>
  <c r="C1796" i="2" s="1"/>
  <c r="B1796" i="2"/>
  <c r="D1796" i="2" s="1"/>
  <c r="A1796" i="2"/>
  <c r="G1795" i="2"/>
  <c r="G1794" i="2"/>
  <c r="B1794" i="2"/>
  <c r="G1793" i="2"/>
  <c r="B1793" i="2" s="1"/>
  <c r="C1793" i="2"/>
  <c r="A1793" i="2"/>
  <c r="G1792" i="2"/>
  <c r="C1792" i="2" s="1"/>
  <c r="B1792" i="2"/>
  <c r="D1792" i="2" s="1"/>
  <c r="A1792" i="2"/>
  <c r="G1791" i="2"/>
  <c r="G1790" i="2"/>
  <c r="G1789" i="2"/>
  <c r="G1788" i="2"/>
  <c r="C1788" i="2"/>
  <c r="G1787" i="2"/>
  <c r="G1786" i="2"/>
  <c r="G1785" i="2"/>
  <c r="A1785" i="2"/>
  <c r="G1784" i="2"/>
  <c r="C1784" i="2" s="1"/>
  <c r="B1784" i="2"/>
  <c r="A1784" i="2"/>
  <c r="G1783" i="2"/>
  <c r="B1783" i="2" s="1"/>
  <c r="C1783" i="2"/>
  <c r="A1783" i="2"/>
  <c r="G1782" i="2"/>
  <c r="A1782" i="2"/>
  <c r="G1781" i="2"/>
  <c r="A1781" i="2"/>
  <c r="G1780" i="2"/>
  <c r="C1780" i="2" s="1"/>
  <c r="G1779" i="2"/>
  <c r="G1778" i="2"/>
  <c r="G1777" i="2"/>
  <c r="A1777" i="2" s="1"/>
  <c r="G1776" i="2"/>
  <c r="B1776" i="2"/>
  <c r="G1775" i="2"/>
  <c r="B1775" i="2" s="1"/>
  <c r="C1775" i="2"/>
  <c r="A1775" i="2"/>
  <c r="G1774" i="2"/>
  <c r="C1774" i="2"/>
  <c r="B1774" i="2"/>
  <c r="A1774" i="2"/>
  <c r="G1773" i="2"/>
  <c r="B1773" i="2" s="1"/>
  <c r="C1773" i="2"/>
  <c r="D1773" i="2" s="1"/>
  <c r="A1773" i="2"/>
  <c r="G1772" i="2"/>
  <c r="C1772" i="2"/>
  <c r="G1771" i="2"/>
  <c r="G1770" i="2"/>
  <c r="G1769" i="2"/>
  <c r="A1769" i="2"/>
  <c r="G1768" i="2"/>
  <c r="G1767" i="2"/>
  <c r="C1767" i="2"/>
  <c r="G1766" i="2"/>
  <c r="A1766" i="2" s="1"/>
  <c r="C1766" i="2"/>
  <c r="B1766" i="2"/>
  <c r="G1765" i="2"/>
  <c r="B1765" i="2" s="1"/>
  <c r="C1765" i="2"/>
  <c r="D1765" i="2" s="1"/>
  <c r="G1764" i="2"/>
  <c r="C1764" i="2"/>
  <c r="G1763" i="2"/>
  <c r="G1762" i="2"/>
  <c r="G1761" i="2"/>
  <c r="A1761" i="2"/>
  <c r="G1760" i="2"/>
  <c r="C1760" i="2" s="1"/>
  <c r="B1760" i="2"/>
  <c r="A1760" i="2"/>
  <c r="G1759" i="2"/>
  <c r="G1758" i="2"/>
  <c r="C1758" i="2"/>
  <c r="G1757" i="2"/>
  <c r="G1756" i="2"/>
  <c r="C1756" i="2"/>
  <c r="G1755" i="2"/>
  <c r="G1754" i="2"/>
  <c r="G1753" i="2"/>
  <c r="A1753" i="2"/>
  <c r="G1752" i="2"/>
  <c r="C1752" i="2" s="1"/>
  <c r="B1752" i="2"/>
  <c r="A1752" i="2"/>
  <c r="G1751" i="2"/>
  <c r="B1751" i="2" s="1"/>
  <c r="C1751" i="2"/>
  <c r="A1751" i="2"/>
  <c r="G1750" i="2"/>
  <c r="A1750" i="2"/>
  <c r="G1749" i="2"/>
  <c r="G1748" i="2"/>
  <c r="C1748" i="2" s="1"/>
  <c r="G1747" i="2"/>
  <c r="G1746" i="2"/>
  <c r="G1745" i="2"/>
  <c r="A1745" i="2" s="1"/>
  <c r="G1744" i="2"/>
  <c r="B1744" i="2"/>
  <c r="G1743" i="2"/>
  <c r="G1742" i="2"/>
  <c r="C1742" i="2"/>
  <c r="B1742" i="2"/>
  <c r="A1742" i="2"/>
  <c r="G1741" i="2"/>
  <c r="B1741" i="2" s="1"/>
  <c r="D1741" i="2"/>
  <c r="C1741" i="2"/>
  <c r="A1741" i="2"/>
  <c r="G1740" i="2"/>
  <c r="C1740" i="2"/>
  <c r="G1739" i="2"/>
  <c r="G1738" i="2"/>
  <c r="G1737" i="2"/>
  <c r="A1737" i="2"/>
  <c r="G1736" i="2"/>
  <c r="A1736" i="2"/>
  <c r="G1735" i="2"/>
  <c r="G1734" i="2"/>
  <c r="A1734" i="2" s="1"/>
  <c r="C1734" i="2"/>
  <c r="B1734" i="2"/>
  <c r="G1733" i="2"/>
  <c r="C1733" i="2"/>
  <c r="G1732" i="2"/>
  <c r="C1732" i="2" s="1"/>
  <c r="G1731" i="2"/>
  <c r="G1730" i="2"/>
  <c r="G1729" i="2"/>
  <c r="A1729" i="2" s="1"/>
  <c r="G1728" i="2"/>
  <c r="C1728" i="2" s="1"/>
  <c r="B1728" i="2"/>
  <c r="A1728" i="2"/>
  <c r="G1727" i="2"/>
  <c r="A1727" i="2"/>
  <c r="G1726" i="2"/>
  <c r="G1725" i="2"/>
  <c r="G1724" i="2"/>
  <c r="C1724" i="2"/>
  <c r="G1723" i="2"/>
  <c r="G1722" i="2"/>
  <c r="G1721" i="2"/>
  <c r="A1721" i="2"/>
  <c r="G1720" i="2"/>
  <c r="G1719" i="2"/>
  <c r="B1719" i="2" s="1"/>
  <c r="C1719" i="2"/>
  <c r="A1719" i="2"/>
  <c r="G1718" i="2"/>
  <c r="C1718" i="2" s="1"/>
  <c r="B1718" i="2"/>
  <c r="A1718" i="2"/>
  <c r="G1717" i="2"/>
  <c r="B1717" i="2" s="1"/>
  <c r="C1717" i="2"/>
  <c r="A1717" i="2"/>
  <c r="G1716" i="2"/>
  <c r="C1716" i="2" s="1"/>
  <c r="G1715" i="2"/>
  <c r="G1714" i="2"/>
  <c r="G1713" i="2"/>
  <c r="A1713" i="2" s="1"/>
  <c r="G1712" i="2"/>
  <c r="B1712" i="2"/>
  <c r="G1711" i="2"/>
  <c r="C1711" i="2"/>
  <c r="G1710" i="2"/>
  <c r="C1710" i="2"/>
  <c r="B1710" i="2"/>
  <c r="A1710" i="2"/>
  <c r="G1709" i="2"/>
  <c r="B1709" i="2" s="1"/>
  <c r="C1709" i="2"/>
  <c r="D1709" i="2" s="1"/>
  <c r="A1709" i="2"/>
  <c r="G1708" i="2"/>
  <c r="C1708" i="2"/>
  <c r="G1707" i="2"/>
  <c r="G1706" i="2"/>
  <c r="G1705" i="2"/>
  <c r="A1705" i="2"/>
  <c r="G1704" i="2"/>
  <c r="A1704" i="2"/>
  <c r="G1703" i="2"/>
  <c r="C1703" i="2"/>
  <c r="G1702" i="2"/>
  <c r="A1702" i="2" s="1"/>
  <c r="C1702" i="2"/>
  <c r="B1702" i="2"/>
  <c r="G1701" i="2"/>
  <c r="G1700" i="2"/>
  <c r="C1700" i="2" s="1"/>
  <c r="G1699" i="2"/>
  <c r="G1698" i="2"/>
  <c r="G1697" i="2"/>
  <c r="A1697" i="2" s="1"/>
  <c r="G1696" i="2"/>
  <c r="C1696" i="2" s="1"/>
  <c r="B1696" i="2"/>
  <c r="A1696" i="2"/>
  <c r="G1695" i="2"/>
  <c r="A1695" i="2"/>
  <c r="G1694" i="2"/>
  <c r="C1694" i="2"/>
  <c r="G1693" i="2"/>
  <c r="A1693" i="2"/>
  <c r="G1692" i="2"/>
  <c r="C1692" i="2"/>
  <c r="G1691" i="2"/>
  <c r="G1690" i="2"/>
  <c r="G1689" i="2"/>
  <c r="A1689" i="2" s="1"/>
  <c r="G1688" i="2"/>
  <c r="C1688" i="2" s="1"/>
  <c r="B1688" i="2"/>
  <c r="A1688" i="2"/>
  <c r="G1687" i="2"/>
  <c r="A1687" i="2" s="1"/>
  <c r="C1687" i="2"/>
  <c r="B1687" i="2"/>
  <c r="G1686" i="2"/>
  <c r="C1686" i="2" s="1"/>
  <c r="A1686" i="2"/>
  <c r="G1685" i="2"/>
  <c r="G1684" i="2"/>
  <c r="G1683" i="2"/>
  <c r="B1683" i="2" s="1"/>
  <c r="C1683" i="2"/>
  <c r="D1683" i="2" s="1"/>
  <c r="A1683" i="2"/>
  <c r="G1682" i="2"/>
  <c r="B1682" i="2"/>
  <c r="G1681" i="2"/>
  <c r="C1681" i="2"/>
  <c r="D1681" i="2" s="1"/>
  <c r="B1681" i="2"/>
  <c r="A1681" i="2"/>
  <c r="G1680" i="2"/>
  <c r="G1679" i="2"/>
  <c r="A1679" i="2"/>
  <c r="G1678" i="2"/>
  <c r="G1677" i="2"/>
  <c r="C1677" i="2"/>
  <c r="D1677" i="2" s="1"/>
  <c r="B1677" i="2"/>
  <c r="A1677" i="2"/>
  <c r="G1676" i="2"/>
  <c r="B1676" i="2"/>
  <c r="G1675" i="2"/>
  <c r="C1675" i="2"/>
  <c r="D1675" i="2" s="1"/>
  <c r="B1675" i="2"/>
  <c r="A1675" i="2"/>
  <c r="G1674" i="2"/>
  <c r="G1673" i="2"/>
  <c r="G1672" i="2"/>
  <c r="G1671" i="2"/>
  <c r="G1670" i="2"/>
  <c r="G1669" i="2"/>
  <c r="C1669" i="2"/>
  <c r="B1669" i="2"/>
  <c r="A1669" i="2"/>
  <c r="G1668" i="2"/>
  <c r="C1668" i="2" s="1"/>
  <c r="B1668" i="2"/>
  <c r="A1668" i="2"/>
  <c r="G1667" i="2"/>
  <c r="C1667" i="2"/>
  <c r="G1666" i="2"/>
  <c r="G1665" i="2"/>
  <c r="C1665" i="2"/>
  <c r="D1665" i="2" s="1"/>
  <c r="B1665" i="2"/>
  <c r="A1665" i="2"/>
  <c r="G1664" i="2"/>
  <c r="A1664" i="2" s="1"/>
  <c r="G1663" i="2"/>
  <c r="C1663" i="2" s="1"/>
  <c r="B1663" i="2"/>
  <c r="A1663" i="2"/>
  <c r="G1662" i="2"/>
  <c r="G1661" i="2"/>
  <c r="C1661" i="2"/>
  <c r="B1661" i="2"/>
  <c r="D1661" i="2" s="1"/>
  <c r="A1661" i="2"/>
  <c r="G1660" i="2"/>
  <c r="C1660" i="2" s="1"/>
  <c r="B1660" i="2"/>
  <c r="A1660" i="2"/>
  <c r="G1659" i="2"/>
  <c r="C1659" i="2"/>
  <c r="B1659" i="2"/>
  <c r="A1659" i="2"/>
  <c r="G1658" i="2"/>
  <c r="G1657" i="2"/>
  <c r="A1657" i="2" s="1"/>
  <c r="C1657" i="2"/>
  <c r="B1657" i="2"/>
  <c r="G1656" i="2"/>
  <c r="G1655" i="2"/>
  <c r="B1655" i="2" s="1"/>
  <c r="C1655" i="2"/>
  <c r="A1655" i="2"/>
  <c r="G1654" i="2"/>
  <c r="G1653" i="2"/>
  <c r="C1653" i="2"/>
  <c r="B1653" i="2"/>
  <c r="A1653" i="2"/>
  <c r="G1652" i="2"/>
  <c r="C1652" i="2" s="1"/>
  <c r="B1652" i="2"/>
  <c r="A1652" i="2"/>
  <c r="G1651" i="2"/>
  <c r="C1651" i="2"/>
  <c r="B1651" i="2"/>
  <c r="A1651" i="2"/>
  <c r="G1650" i="2"/>
  <c r="C1650" i="2" s="1"/>
  <c r="B1650" i="2"/>
  <c r="G1649" i="2"/>
  <c r="C1649" i="2" s="1"/>
  <c r="D1649" i="2"/>
  <c r="B1649" i="2"/>
  <c r="G1648" i="2"/>
  <c r="A1648" i="2" s="1"/>
  <c r="G1647" i="2"/>
  <c r="G1646" i="2"/>
  <c r="B1646" i="2" s="1"/>
  <c r="G1645" i="2"/>
  <c r="A1645" i="2" s="1"/>
  <c r="C1645" i="2"/>
  <c r="B1645" i="2"/>
  <c r="G1644" i="2"/>
  <c r="G1643" i="2"/>
  <c r="G1642" i="2"/>
  <c r="G1641" i="2"/>
  <c r="C1641" i="2"/>
  <c r="B1641" i="2"/>
  <c r="A1641" i="2"/>
  <c r="G1640" i="2"/>
  <c r="G1639" i="2"/>
  <c r="A1639" i="2" s="1"/>
  <c r="C1639" i="2"/>
  <c r="B1639" i="2"/>
  <c r="G1638" i="2"/>
  <c r="G1637" i="2"/>
  <c r="G1636" i="2"/>
  <c r="C1636" i="2" s="1"/>
  <c r="B1636" i="2"/>
  <c r="D1636" i="2" s="1"/>
  <c r="A1636" i="2"/>
  <c r="G1635" i="2"/>
  <c r="A1635" i="2"/>
  <c r="G1634" i="2"/>
  <c r="G1633" i="2"/>
  <c r="B1633" i="2" s="1"/>
  <c r="C1633" i="2"/>
  <c r="D1633" i="2" s="1"/>
  <c r="A1633" i="2"/>
  <c r="G1632" i="2"/>
  <c r="A1632" i="2"/>
  <c r="G1631" i="2"/>
  <c r="C1631" i="2" s="1"/>
  <c r="B1631" i="2"/>
  <c r="A1631" i="2"/>
  <c r="G1630" i="2"/>
  <c r="B1630" i="2" s="1"/>
  <c r="C1630" i="2"/>
  <c r="A1630" i="2"/>
  <c r="G1629" i="2"/>
  <c r="A1629" i="2"/>
  <c r="G1628" i="2"/>
  <c r="G1627" i="2"/>
  <c r="G1626" i="2"/>
  <c r="B1626" i="2" s="1"/>
  <c r="G1625" i="2"/>
  <c r="G1624" i="2"/>
  <c r="G1623" i="2"/>
  <c r="C1623" i="2" s="1"/>
  <c r="B1623" i="2"/>
  <c r="A1623" i="2"/>
  <c r="G1622" i="2"/>
  <c r="G1621" i="2"/>
  <c r="C1621" i="2"/>
  <c r="G1620" i="2"/>
  <c r="G1619" i="2"/>
  <c r="B1619" i="2" s="1"/>
  <c r="C1619" i="2"/>
  <c r="G1618" i="2"/>
  <c r="A1618" i="2" s="1"/>
  <c r="G1617" i="2"/>
  <c r="C1617" i="2"/>
  <c r="B1617" i="2"/>
  <c r="A1617" i="2"/>
  <c r="G1616" i="2"/>
  <c r="A1616" i="2"/>
  <c r="G1615" i="2"/>
  <c r="G1614" i="2"/>
  <c r="A1614" i="2" s="1"/>
  <c r="G1613" i="2"/>
  <c r="A1613" i="2"/>
  <c r="G1612" i="2"/>
  <c r="A1612" i="2" s="1"/>
  <c r="G1611" i="2"/>
  <c r="A1611" i="2" s="1"/>
  <c r="C1611" i="2"/>
  <c r="B1611" i="2"/>
  <c r="G1610" i="2"/>
  <c r="A1610" i="2" s="1"/>
  <c r="G1609" i="2"/>
  <c r="C1609" i="2"/>
  <c r="G1608" i="2"/>
  <c r="A1608" i="2" s="1"/>
  <c r="G1607" i="2"/>
  <c r="C1607" i="2"/>
  <c r="B1607" i="2"/>
  <c r="A1607" i="2"/>
  <c r="G1606" i="2"/>
  <c r="A1606" i="2" s="1"/>
  <c r="G1605" i="2"/>
  <c r="A1605" i="2" s="1"/>
  <c r="C1605" i="2"/>
  <c r="D1605" i="2" s="1"/>
  <c r="B1605" i="2"/>
  <c r="G1604" i="2"/>
  <c r="A1604" i="2"/>
  <c r="G1603" i="2"/>
  <c r="G1602" i="2"/>
  <c r="A1602" i="2" s="1"/>
  <c r="G1601" i="2"/>
  <c r="C1601" i="2"/>
  <c r="B1601" i="2"/>
  <c r="A1601" i="2"/>
  <c r="G1600" i="2"/>
  <c r="A1600" i="2"/>
  <c r="G1599" i="2"/>
  <c r="G1598" i="2"/>
  <c r="A1598" i="2" s="1"/>
  <c r="G1597" i="2"/>
  <c r="A1597" i="2"/>
  <c r="G1596" i="2"/>
  <c r="A1596" i="2" s="1"/>
  <c r="G1595" i="2"/>
  <c r="A1595" i="2" s="1"/>
  <c r="C1595" i="2"/>
  <c r="B1595" i="2"/>
  <c r="G1594" i="2"/>
  <c r="A1594" i="2" s="1"/>
  <c r="G1593" i="2"/>
  <c r="C1593" i="2"/>
  <c r="G1592" i="2"/>
  <c r="A1592" i="2" s="1"/>
  <c r="G1591" i="2"/>
  <c r="C1591" i="2"/>
  <c r="B1591" i="2"/>
  <c r="A1591" i="2"/>
  <c r="G1590" i="2"/>
  <c r="A1590" i="2" s="1"/>
  <c r="G1589" i="2"/>
  <c r="A1589" i="2" s="1"/>
  <c r="C1589" i="2"/>
  <c r="D1589" i="2" s="1"/>
  <c r="B1589" i="2"/>
  <c r="G1588" i="2"/>
  <c r="A1588" i="2"/>
  <c r="G1587" i="2"/>
  <c r="G1586" i="2"/>
  <c r="A1586" i="2" s="1"/>
  <c r="G1585" i="2"/>
  <c r="C1585" i="2"/>
  <c r="B1585" i="2"/>
  <c r="A1585" i="2"/>
  <c r="G1584" i="2"/>
  <c r="A1584" i="2"/>
  <c r="G1583" i="2"/>
  <c r="C1583" i="2"/>
  <c r="G1582" i="2"/>
  <c r="A1582" i="2" s="1"/>
  <c r="G1581" i="2"/>
  <c r="G1580" i="2"/>
  <c r="A1580" i="2" s="1"/>
  <c r="G1579" i="2"/>
  <c r="A1579" i="2" s="1"/>
  <c r="C1579" i="2"/>
  <c r="D1579" i="2" s="1"/>
  <c r="B1579" i="2"/>
  <c r="G1578" i="2"/>
  <c r="A1578" i="2" s="1"/>
  <c r="G1577" i="2"/>
  <c r="G1576" i="2"/>
  <c r="A1576" i="2"/>
  <c r="G1575" i="2"/>
  <c r="C1575" i="2"/>
  <c r="B1575" i="2"/>
  <c r="A1575" i="2"/>
  <c r="G1574" i="2"/>
  <c r="A1574" i="2" s="1"/>
  <c r="G1573" i="2"/>
  <c r="A1573" i="2" s="1"/>
  <c r="C1573" i="2"/>
  <c r="B1573" i="2"/>
  <c r="G1572" i="2"/>
  <c r="A1572" i="2"/>
  <c r="G1571" i="2"/>
  <c r="A1571" i="2"/>
  <c r="G1570" i="2"/>
  <c r="A1570" i="2" s="1"/>
  <c r="G1569" i="2"/>
  <c r="C1569" i="2"/>
  <c r="B1569" i="2"/>
  <c r="A1569" i="2"/>
  <c r="G1568" i="2"/>
  <c r="A1568" i="2"/>
  <c r="G1567" i="2"/>
  <c r="C1567" i="2"/>
  <c r="G1566" i="2"/>
  <c r="A1566" i="2" s="1"/>
  <c r="G1565" i="2"/>
  <c r="A1565" i="2"/>
  <c r="G1564" i="2"/>
  <c r="A1564" i="2" s="1"/>
  <c r="G1563" i="2"/>
  <c r="A1563" i="2" s="1"/>
  <c r="C1563" i="2"/>
  <c r="B1563" i="2"/>
  <c r="G1562" i="2"/>
  <c r="A1562" i="2" s="1"/>
  <c r="G1561" i="2"/>
  <c r="G1560" i="2"/>
  <c r="A1560" i="2"/>
  <c r="G1559" i="2"/>
  <c r="C1559" i="2"/>
  <c r="B1559" i="2"/>
  <c r="A1559" i="2"/>
  <c r="G1558" i="2"/>
  <c r="A1558" i="2" s="1"/>
  <c r="G1557" i="2"/>
  <c r="A1557" i="2" s="1"/>
  <c r="C1557" i="2"/>
  <c r="B1557" i="2"/>
  <c r="G1556" i="2"/>
  <c r="A1556" i="2"/>
  <c r="G1555" i="2"/>
  <c r="A1555" i="2"/>
  <c r="G1554" i="2"/>
  <c r="A1554" i="2" s="1"/>
  <c r="G1553" i="2"/>
  <c r="C1553" i="2"/>
  <c r="B1553" i="2"/>
  <c r="A1553" i="2"/>
  <c r="G1552" i="2"/>
  <c r="A1552" i="2"/>
  <c r="G1551" i="2"/>
  <c r="C1551" i="2"/>
  <c r="G1550" i="2"/>
  <c r="A1550" i="2" s="1"/>
  <c r="G1549" i="2"/>
  <c r="A1549" i="2"/>
  <c r="G1548" i="2"/>
  <c r="A1548" i="2" s="1"/>
  <c r="G1547" i="2"/>
  <c r="A1547" i="2" s="1"/>
  <c r="C1547" i="2"/>
  <c r="B1547" i="2"/>
  <c r="G1546" i="2"/>
  <c r="A1546" i="2" s="1"/>
  <c r="G1545" i="2"/>
  <c r="C1545" i="2"/>
  <c r="G1544" i="2"/>
  <c r="A1544" i="2"/>
  <c r="G1543" i="2"/>
  <c r="C1543" i="2"/>
  <c r="B1543" i="2"/>
  <c r="A1543" i="2"/>
  <c r="G1542" i="2"/>
  <c r="A1542" i="2" s="1"/>
  <c r="G1541" i="2"/>
  <c r="A1541" i="2" s="1"/>
  <c r="C1541" i="2"/>
  <c r="B1541" i="2"/>
  <c r="G1540" i="2"/>
  <c r="A1540" i="2"/>
  <c r="G1539" i="2"/>
  <c r="A1539" i="2"/>
  <c r="G1538" i="2"/>
  <c r="A1538" i="2" s="1"/>
  <c r="G1537" i="2"/>
  <c r="C1537" i="2"/>
  <c r="B1537" i="2"/>
  <c r="A1537" i="2"/>
  <c r="G1536" i="2"/>
  <c r="A1536" i="2"/>
  <c r="G1535" i="2"/>
  <c r="G1534" i="2"/>
  <c r="A1534" i="2" s="1"/>
  <c r="G1533" i="2"/>
  <c r="A1533" i="2"/>
  <c r="G1532" i="2"/>
  <c r="A1532" i="2" s="1"/>
  <c r="G1531" i="2"/>
  <c r="A1531" i="2" s="1"/>
  <c r="C1531" i="2"/>
  <c r="B1531" i="2"/>
  <c r="G1530" i="2"/>
  <c r="A1530" i="2"/>
  <c r="G1529" i="2"/>
  <c r="A1529" i="2"/>
  <c r="G1528" i="2"/>
  <c r="A1528" i="2" s="1"/>
  <c r="G1527" i="2"/>
  <c r="A1527" i="2" s="1"/>
  <c r="C1527" i="2"/>
  <c r="B1527" i="2"/>
  <c r="G1526" i="2"/>
  <c r="A1526" i="2"/>
  <c r="G1525" i="2"/>
  <c r="A1525" i="2"/>
  <c r="G1524" i="2"/>
  <c r="A1524" i="2" s="1"/>
  <c r="G1523" i="2"/>
  <c r="A1523" i="2" s="1"/>
  <c r="C1523" i="2"/>
  <c r="B1523" i="2"/>
  <c r="G1522" i="2"/>
  <c r="A1522" i="2"/>
  <c r="G1521" i="2"/>
  <c r="A1521" i="2"/>
  <c r="G1520" i="2"/>
  <c r="A1520" i="2" s="1"/>
  <c r="G1519" i="2"/>
  <c r="A1519" i="2" s="1"/>
  <c r="C1519" i="2"/>
  <c r="B1519" i="2"/>
  <c r="G1518" i="2"/>
  <c r="A1518" i="2"/>
  <c r="G1517" i="2"/>
  <c r="A1517" i="2"/>
  <c r="G1516" i="2"/>
  <c r="C1516" i="2" s="1"/>
  <c r="A1516" i="2"/>
  <c r="G1515" i="2"/>
  <c r="C1515" i="2" s="1"/>
  <c r="B1515" i="2"/>
  <c r="A1515" i="2"/>
  <c r="G1514" i="2"/>
  <c r="B1514" i="2"/>
  <c r="G1513" i="2"/>
  <c r="C1513" i="2" s="1"/>
  <c r="B1513" i="2"/>
  <c r="A1513" i="2"/>
  <c r="G1512" i="2"/>
  <c r="C1512" i="2" s="1"/>
  <c r="A1512" i="2"/>
  <c r="G1511" i="2"/>
  <c r="C1511" i="2" s="1"/>
  <c r="B1511" i="2"/>
  <c r="A1511" i="2"/>
  <c r="G1510" i="2"/>
  <c r="C1510" i="2"/>
  <c r="B1510" i="2"/>
  <c r="A1510" i="2"/>
  <c r="G1509" i="2"/>
  <c r="B1509" i="2"/>
  <c r="G1508" i="2"/>
  <c r="B1508" i="2" s="1"/>
  <c r="C1508" i="2"/>
  <c r="A1508" i="2"/>
  <c r="G1507" i="2"/>
  <c r="B1507" i="2" s="1"/>
  <c r="G1506" i="2"/>
  <c r="B1506" i="2" s="1"/>
  <c r="D1506" i="2"/>
  <c r="C1506" i="2"/>
  <c r="A1506" i="2"/>
  <c r="G1505" i="2"/>
  <c r="B1505" i="2" s="1"/>
  <c r="G1504" i="2"/>
  <c r="B1504" i="2" s="1"/>
  <c r="C1504" i="2"/>
  <c r="A1504" i="2"/>
  <c r="G1503" i="2"/>
  <c r="G1502" i="2"/>
  <c r="G1501" i="2"/>
  <c r="C1501" i="2" s="1"/>
  <c r="B1501" i="2"/>
  <c r="D1501" i="2" s="1"/>
  <c r="A1501" i="2"/>
  <c r="G1500" i="2"/>
  <c r="C1500" i="2" s="1"/>
  <c r="B1500" i="2"/>
  <c r="A1500" i="2"/>
  <c r="G1499" i="2"/>
  <c r="C1499" i="2" s="1"/>
  <c r="B1499" i="2"/>
  <c r="A1499" i="2"/>
  <c r="G1498" i="2"/>
  <c r="A1498" i="2"/>
  <c r="G1497" i="2"/>
  <c r="G1496" i="2"/>
  <c r="C1496" i="2" s="1"/>
  <c r="B1496" i="2"/>
  <c r="A1496" i="2"/>
  <c r="G1495" i="2"/>
  <c r="C1495" i="2" s="1"/>
  <c r="B1495" i="2"/>
  <c r="A1495" i="2"/>
  <c r="G1494" i="2"/>
  <c r="C1494" i="2"/>
  <c r="B1494" i="2"/>
  <c r="A1494" i="2"/>
  <c r="G1493" i="2"/>
  <c r="C1493" i="2" s="1"/>
  <c r="B1493" i="2"/>
  <c r="A1493" i="2"/>
  <c r="G1492" i="2"/>
  <c r="C1492" i="2"/>
  <c r="B1492" i="2"/>
  <c r="A1492" i="2"/>
  <c r="G1491" i="2"/>
  <c r="C1491" i="2" s="1"/>
  <c r="B1491" i="2"/>
  <c r="A1491" i="2"/>
  <c r="G1490" i="2"/>
  <c r="C1490" i="2"/>
  <c r="B1490" i="2"/>
  <c r="A1490" i="2"/>
  <c r="G1489" i="2"/>
  <c r="C1489" i="2" s="1"/>
  <c r="B1489" i="2"/>
  <c r="A1489" i="2"/>
  <c r="G1488" i="2"/>
  <c r="C1488" i="2"/>
  <c r="B1488" i="2"/>
  <c r="A1488" i="2"/>
  <c r="G1487" i="2"/>
  <c r="B1487" i="2"/>
  <c r="G1486" i="2"/>
  <c r="B1486" i="2" s="1"/>
  <c r="C1486" i="2"/>
  <c r="A1486" i="2"/>
  <c r="G1485" i="2"/>
  <c r="A1485" i="2"/>
  <c r="G1484" i="2"/>
  <c r="A1484" i="2" s="1"/>
  <c r="G1483" i="2"/>
  <c r="G1482" i="2"/>
  <c r="C1482" i="2" s="1"/>
  <c r="B1482" i="2"/>
  <c r="A1482" i="2"/>
  <c r="G1481" i="2"/>
  <c r="A1481" i="2"/>
  <c r="G1480" i="2"/>
  <c r="A1480" i="2"/>
  <c r="G1479" i="2"/>
  <c r="C1479" i="2" s="1"/>
  <c r="B1479" i="2"/>
  <c r="A1479" i="2"/>
  <c r="G1478" i="2"/>
  <c r="G1477" i="2"/>
  <c r="G1476" i="2"/>
  <c r="D1476" i="2"/>
  <c r="C1476" i="2"/>
  <c r="B1476" i="2"/>
  <c r="A1476" i="2"/>
  <c r="G1475" i="2"/>
  <c r="G1474" i="2"/>
  <c r="D1474" i="2"/>
  <c r="C1474" i="2"/>
  <c r="B1474" i="2"/>
  <c r="A1474" i="2"/>
  <c r="G1473" i="2"/>
  <c r="G1472" i="2"/>
  <c r="D1472" i="2"/>
  <c r="C1472" i="2"/>
  <c r="B1472" i="2"/>
  <c r="A1472" i="2"/>
  <c r="G1471" i="2"/>
  <c r="B1471" i="2" s="1"/>
  <c r="G1470" i="2"/>
  <c r="G1469" i="2"/>
  <c r="G1468" i="2"/>
  <c r="C1468" i="2" s="1"/>
  <c r="B1468" i="2"/>
  <c r="A1468" i="2"/>
  <c r="G1467" i="2"/>
  <c r="A1467" i="2"/>
  <c r="G1466" i="2"/>
  <c r="G1465" i="2"/>
  <c r="G1464" i="2"/>
  <c r="C1464" i="2" s="1"/>
  <c r="D1464" i="2"/>
  <c r="B1464" i="2"/>
  <c r="A1464" i="2"/>
  <c r="G1463" i="2"/>
  <c r="C1463" i="2" s="1"/>
  <c r="B1463" i="2"/>
  <c r="A1463" i="2"/>
  <c r="G1462" i="2"/>
  <c r="C1462" i="2"/>
  <c r="B1462" i="2"/>
  <c r="A1462" i="2"/>
  <c r="G1461" i="2"/>
  <c r="C1461" i="2" s="1"/>
  <c r="B1461" i="2"/>
  <c r="A1461" i="2"/>
  <c r="G1460" i="2"/>
  <c r="C1460" i="2"/>
  <c r="B1460" i="2"/>
  <c r="A1460" i="2"/>
  <c r="G1459" i="2"/>
  <c r="C1459" i="2" s="1"/>
  <c r="B1459" i="2"/>
  <c r="A1459" i="2"/>
  <c r="G1458" i="2"/>
  <c r="C1458" i="2"/>
  <c r="B1458" i="2"/>
  <c r="A1458" i="2"/>
  <c r="G1457" i="2"/>
  <c r="G1456" i="2"/>
  <c r="B1456" i="2" s="1"/>
  <c r="C1456" i="2"/>
  <c r="D1456" i="2" s="1"/>
  <c r="A1456" i="2"/>
  <c r="G1455" i="2"/>
  <c r="C1455" i="2" s="1"/>
  <c r="G1454" i="2"/>
  <c r="C1454" i="2"/>
  <c r="G1453" i="2"/>
  <c r="C1453" i="2" s="1"/>
  <c r="A1453" i="2"/>
  <c r="G1452" i="2"/>
  <c r="C1452" i="2" s="1"/>
  <c r="B1452" i="2"/>
  <c r="A1452" i="2"/>
  <c r="G1451" i="2"/>
  <c r="A1451" i="2" s="1"/>
  <c r="G1450" i="2"/>
  <c r="C1450" i="2"/>
  <c r="G1449" i="2"/>
  <c r="G1448" i="2"/>
  <c r="C1448" i="2"/>
  <c r="G1447" i="2"/>
  <c r="C1447" i="2" s="1"/>
  <c r="G1446" i="2"/>
  <c r="G1445" i="2"/>
  <c r="G1444" i="2"/>
  <c r="D1444" i="2"/>
  <c r="C1444" i="2"/>
  <c r="B1444" i="2"/>
  <c r="A1444" i="2"/>
  <c r="G1443" i="2"/>
  <c r="G1442" i="2"/>
  <c r="C1442" i="2"/>
  <c r="B1442" i="2"/>
  <c r="A1442" i="2"/>
  <c r="G1441" i="2"/>
  <c r="G1440" i="2"/>
  <c r="G1439" i="2"/>
  <c r="C1439" i="2" s="1"/>
  <c r="G1438" i="2"/>
  <c r="A1438" i="2"/>
  <c r="G1437" i="2"/>
  <c r="C1437" i="2" s="1"/>
  <c r="A1437" i="2"/>
  <c r="G1436" i="2"/>
  <c r="C1436" i="2" s="1"/>
  <c r="B1436" i="2"/>
  <c r="A1436" i="2"/>
  <c r="G1435" i="2"/>
  <c r="A1435" i="2"/>
  <c r="G1434" i="2"/>
  <c r="G1433" i="2"/>
  <c r="G1432" i="2"/>
  <c r="A1432" i="2"/>
  <c r="G1431" i="2"/>
  <c r="C1431" i="2" s="1"/>
  <c r="G1430" i="2"/>
  <c r="B1430" i="2" s="1"/>
  <c r="C1430" i="2"/>
  <c r="A1430" i="2"/>
  <c r="G1429" i="2"/>
  <c r="C1429" i="2" s="1"/>
  <c r="G1428" i="2"/>
  <c r="C1428" i="2"/>
  <c r="D1428" i="2" s="1"/>
  <c r="B1428" i="2"/>
  <c r="A1428" i="2"/>
  <c r="G1427" i="2"/>
  <c r="C1427" i="2" s="1"/>
  <c r="B1427" i="2"/>
  <c r="A1427" i="2"/>
  <c r="G1426" i="2"/>
  <c r="C1426" i="2" s="1"/>
  <c r="B1426" i="2"/>
  <c r="A1426" i="2"/>
  <c r="G1425" i="2"/>
  <c r="G1424" i="2"/>
  <c r="C1424" i="2"/>
  <c r="D1424" i="2" s="1"/>
  <c r="B1424" i="2"/>
  <c r="A1424" i="2"/>
  <c r="G1423" i="2"/>
  <c r="C1423" i="2" s="1"/>
  <c r="G1422" i="2"/>
  <c r="A1422" i="2"/>
  <c r="G1421" i="2"/>
  <c r="C1421" i="2" s="1"/>
  <c r="B1421" i="2"/>
  <c r="D1421" i="2" s="1"/>
  <c r="A1421" i="2"/>
  <c r="G1420" i="2"/>
  <c r="G1419" i="2"/>
  <c r="A1419" i="2" s="1"/>
  <c r="G1418" i="2"/>
  <c r="B1418" i="2" s="1"/>
  <c r="A1418" i="2"/>
  <c r="G1417" i="2"/>
  <c r="G1416" i="2"/>
  <c r="C1416" i="2" s="1"/>
  <c r="B1416" i="2"/>
  <c r="A1416" i="2"/>
  <c r="G1415" i="2"/>
  <c r="C1415" i="2" s="1"/>
  <c r="G1414" i="2"/>
  <c r="B1414" i="2" s="1"/>
  <c r="D1414" i="2"/>
  <c r="C1414" i="2"/>
  <c r="A1414" i="2"/>
  <c r="G1413" i="2"/>
  <c r="A1413" i="2"/>
  <c r="G1412" i="2"/>
  <c r="B1412" i="2" s="1"/>
  <c r="A1412" i="2"/>
  <c r="G1411" i="2"/>
  <c r="G1410" i="2"/>
  <c r="A1410" i="2" s="1"/>
  <c r="C1410" i="2"/>
  <c r="D1410" i="2" s="1"/>
  <c r="B1410" i="2"/>
  <c r="G1409" i="2"/>
  <c r="G1408" i="2"/>
  <c r="C1408" i="2" s="1"/>
  <c r="D1408" i="2"/>
  <c r="B1408" i="2"/>
  <c r="A1408" i="2"/>
  <c r="G1407" i="2"/>
  <c r="C1407" i="2" s="1"/>
  <c r="G1406" i="2"/>
  <c r="D1406" i="2"/>
  <c r="C1406" i="2"/>
  <c r="B1406" i="2"/>
  <c r="A1406" i="2"/>
  <c r="G1405" i="2"/>
  <c r="B1405" i="2" s="1"/>
  <c r="G1404" i="2"/>
  <c r="G1403" i="2"/>
  <c r="C1403" i="2" s="1"/>
  <c r="B1403" i="2"/>
  <c r="A1403" i="2"/>
  <c r="G1402" i="2"/>
  <c r="C1402" i="2"/>
  <c r="B1402" i="2"/>
  <c r="A1402" i="2"/>
  <c r="G1401" i="2"/>
  <c r="G1400" i="2"/>
  <c r="B1400" i="2" s="1"/>
  <c r="C1400" i="2"/>
  <c r="D1400" i="2" s="1"/>
  <c r="A1400" i="2"/>
  <c r="G1399" i="2"/>
  <c r="C1399" i="2" s="1"/>
  <c r="G1398" i="2"/>
  <c r="C1398" i="2"/>
  <c r="G1397" i="2"/>
  <c r="G1396" i="2"/>
  <c r="C1396" i="2"/>
  <c r="B1396" i="2"/>
  <c r="A1396" i="2"/>
  <c r="G1395" i="2"/>
  <c r="C1395" i="2" s="1"/>
  <c r="B1395" i="2"/>
  <c r="A1395" i="2"/>
  <c r="G1394" i="2"/>
  <c r="C1394" i="2" s="1"/>
  <c r="B1394" i="2"/>
  <c r="A1394" i="2"/>
  <c r="G1393" i="2"/>
  <c r="G1392" i="2"/>
  <c r="C1392" i="2"/>
  <c r="B1392" i="2"/>
  <c r="A1392" i="2"/>
  <c r="G1391" i="2"/>
  <c r="C1391" i="2" s="1"/>
  <c r="G1390" i="2"/>
  <c r="G1389" i="2"/>
  <c r="C1389" i="2" s="1"/>
  <c r="B1389" i="2"/>
  <c r="D1389" i="2" s="1"/>
  <c r="A1389" i="2"/>
  <c r="G1388" i="2"/>
  <c r="G1387" i="2"/>
  <c r="A1387" i="2"/>
  <c r="G1386" i="2"/>
  <c r="G1385" i="2"/>
  <c r="G1384" i="2"/>
  <c r="A1384" i="2"/>
  <c r="G1383" i="2"/>
  <c r="C1383" i="2" s="1"/>
  <c r="G1382" i="2"/>
  <c r="B1382" i="2" s="1"/>
  <c r="C1382" i="2"/>
  <c r="D1382" i="2" s="1"/>
  <c r="A1382" i="2"/>
  <c r="G1381" i="2"/>
  <c r="A1381" i="2"/>
  <c r="G1380" i="2"/>
  <c r="G1379" i="2"/>
  <c r="B1379" i="2"/>
  <c r="G1378" i="2"/>
  <c r="A1378" i="2" s="1"/>
  <c r="C1378" i="2"/>
  <c r="B1378" i="2"/>
  <c r="G1377" i="2"/>
  <c r="G1376" i="2"/>
  <c r="C1376" i="2" s="1"/>
  <c r="B1376" i="2"/>
  <c r="A1376" i="2"/>
  <c r="G1375" i="2"/>
  <c r="C1375" i="2" s="1"/>
  <c r="G1374" i="2"/>
  <c r="C1374" i="2"/>
  <c r="D1374" i="2" s="1"/>
  <c r="B1374" i="2"/>
  <c r="A1374" i="2"/>
  <c r="G1373" i="2"/>
  <c r="G1372" i="2"/>
  <c r="A1372" i="2" s="1"/>
  <c r="C1372" i="2"/>
  <c r="B1372" i="2"/>
  <c r="G1371" i="2"/>
  <c r="C1371" i="2" s="1"/>
  <c r="B1371" i="2"/>
  <c r="A1371" i="2"/>
  <c r="G1370" i="2"/>
  <c r="C1370" i="2"/>
  <c r="B1370" i="2"/>
  <c r="A1370" i="2"/>
  <c r="G1369" i="2"/>
  <c r="G1368" i="2"/>
  <c r="B1368" i="2" s="1"/>
  <c r="C1368" i="2"/>
  <c r="D1368" i="2" s="1"/>
  <c r="A1368" i="2"/>
  <c r="G1367" i="2"/>
  <c r="C1367" i="2" s="1"/>
  <c r="G1366" i="2"/>
  <c r="B1366" i="2" s="1"/>
  <c r="D1366" i="2"/>
  <c r="C1366" i="2"/>
  <c r="A1366" i="2"/>
  <c r="G1365" i="2"/>
  <c r="G1364" i="2"/>
  <c r="C1364" i="2"/>
  <c r="G1363" i="2"/>
  <c r="B1363" i="2"/>
  <c r="G1362" i="2"/>
  <c r="A1362" i="2" s="1"/>
  <c r="C1362" i="2"/>
  <c r="B1362" i="2"/>
  <c r="G1361" i="2"/>
  <c r="G1360" i="2"/>
  <c r="A1360" i="2"/>
  <c r="G1359" i="2"/>
  <c r="C1359" i="2" s="1"/>
  <c r="G1358" i="2"/>
  <c r="C1358" i="2"/>
  <c r="B1358" i="2"/>
  <c r="A1358" i="2"/>
  <c r="G1357" i="2"/>
  <c r="B1357" i="2"/>
  <c r="G1356" i="2"/>
  <c r="A1356" i="2" s="1"/>
  <c r="C1356" i="2"/>
  <c r="D1356" i="2" s="1"/>
  <c r="B1356" i="2"/>
  <c r="G1355" i="2"/>
  <c r="C1355" i="2" s="1"/>
  <c r="B1355" i="2"/>
  <c r="A1355" i="2"/>
  <c r="G1354" i="2"/>
  <c r="C1354" i="2"/>
  <c r="B1354" i="2"/>
  <c r="A1354" i="2"/>
  <c r="G1353" i="2"/>
  <c r="G1352" i="2"/>
  <c r="B1352" i="2" s="1"/>
  <c r="C1352" i="2"/>
  <c r="D1352" i="2" s="1"/>
  <c r="A1352" i="2"/>
  <c r="G1351" i="2"/>
  <c r="C1351" i="2" s="1"/>
  <c r="G1350" i="2"/>
  <c r="B1350" i="2"/>
  <c r="G1349" i="2"/>
  <c r="C1349" i="2" s="1"/>
  <c r="B1349" i="2"/>
  <c r="A1349" i="2"/>
  <c r="G1348" i="2"/>
  <c r="C1348" i="2"/>
  <c r="B1348" i="2"/>
  <c r="A1348" i="2"/>
  <c r="G1347" i="2"/>
  <c r="C1347" i="2" s="1"/>
  <c r="B1347" i="2"/>
  <c r="A1347" i="2"/>
  <c r="G1346" i="2"/>
  <c r="G1345" i="2"/>
  <c r="G1344" i="2"/>
  <c r="C1344" i="2"/>
  <c r="B1344" i="2"/>
  <c r="A1344" i="2"/>
  <c r="G1343" i="2"/>
  <c r="C1343" i="2" s="1"/>
  <c r="G1342" i="2"/>
  <c r="G1341" i="2"/>
  <c r="C1341" i="2" s="1"/>
  <c r="B1341" i="2"/>
  <c r="D1341" i="2" s="1"/>
  <c r="A1341" i="2"/>
  <c r="G1340" i="2"/>
  <c r="A1340" i="2"/>
  <c r="G1339" i="2"/>
  <c r="G1338" i="2"/>
  <c r="C1338" i="2"/>
  <c r="G1337" i="2"/>
  <c r="G1336" i="2"/>
  <c r="C1336" i="2" s="1"/>
  <c r="B1336" i="2"/>
  <c r="A1336" i="2"/>
  <c r="G1335" i="2"/>
  <c r="C1335" i="2" s="1"/>
  <c r="G1334" i="2"/>
  <c r="B1334" i="2" s="1"/>
  <c r="C1334" i="2"/>
  <c r="D1334" i="2" s="1"/>
  <c r="A1334" i="2"/>
  <c r="G1333" i="2"/>
  <c r="A1333" i="2"/>
  <c r="G1332" i="2"/>
  <c r="G1331" i="2"/>
  <c r="B1331" i="2"/>
  <c r="G1330" i="2"/>
  <c r="A1330" i="2" s="1"/>
  <c r="C1330" i="2"/>
  <c r="B1330" i="2"/>
  <c r="G1329" i="2"/>
  <c r="G1328" i="2"/>
  <c r="C1328" i="2" s="1"/>
  <c r="B1328" i="2"/>
  <c r="A1328" i="2"/>
  <c r="G1327" i="2"/>
  <c r="C1327" i="2" s="1"/>
  <c r="G1326" i="2"/>
  <c r="C1326" i="2"/>
  <c r="D1326" i="2" s="1"/>
  <c r="B1326" i="2"/>
  <c r="A1326" i="2"/>
  <c r="G1325" i="2"/>
  <c r="G1324" i="2"/>
  <c r="A1324" i="2" s="1"/>
  <c r="C1324" i="2"/>
  <c r="D1324" i="2" s="1"/>
  <c r="B1324" i="2"/>
  <c r="G1323" i="2"/>
  <c r="C1323" i="2" s="1"/>
  <c r="B1323" i="2"/>
  <c r="A1323" i="2"/>
  <c r="G1322" i="2"/>
  <c r="C1322" i="2"/>
  <c r="D1322" i="2" s="1"/>
  <c r="B1322" i="2"/>
  <c r="A1322" i="2"/>
  <c r="G1321" i="2"/>
  <c r="G1320" i="2"/>
  <c r="B1320" i="2" s="1"/>
  <c r="C1320" i="2"/>
  <c r="A1320" i="2"/>
  <c r="G1319" i="2"/>
  <c r="C1319" i="2" s="1"/>
  <c r="G1318" i="2"/>
  <c r="C1318" i="2"/>
  <c r="B1318" i="2"/>
  <c r="A1318" i="2"/>
  <c r="G1317" i="2"/>
  <c r="C1317" i="2" s="1"/>
  <c r="B1317" i="2"/>
  <c r="A1317" i="2"/>
  <c r="G1316" i="2"/>
  <c r="C1316" i="2"/>
  <c r="B1316" i="2"/>
  <c r="A1316" i="2"/>
  <c r="G1315" i="2"/>
  <c r="C1315" i="2" s="1"/>
  <c r="B1315" i="2"/>
  <c r="A1315" i="2"/>
  <c r="G1314" i="2"/>
  <c r="G1313" i="2"/>
  <c r="G1312" i="2"/>
  <c r="C1312" i="2"/>
  <c r="B1312" i="2"/>
  <c r="A1312" i="2"/>
  <c r="G1311" i="2"/>
  <c r="C1311" i="2" s="1"/>
  <c r="G1310" i="2"/>
  <c r="C1310" i="2" s="1"/>
  <c r="D1310" i="2"/>
  <c r="B1310" i="2"/>
  <c r="G1309" i="2"/>
  <c r="C1309" i="2" s="1"/>
  <c r="B1309" i="2"/>
  <c r="A1309" i="2"/>
  <c r="G1308" i="2"/>
  <c r="C1308" i="2" s="1"/>
  <c r="B1308" i="2"/>
  <c r="A1308" i="2"/>
  <c r="G1307" i="2"/>
  <c r="A1307" i="2"/>
  <c r="G1306" i="2"/>
  <c r="C1306" i="2"/>
  <c r="G1305" i="2"/>
  <c r="G1304" i="2"/>
  <c r="C1304" i="2"/>
  <c r="G1303" i="2"/>
  <c r="C1303" i="2" s="1"/>
  <c r="G1302" i="2"/>
  <c r="G1301" i="2"/>
  <c r="A1301" i="2"/>
  <c r="G1300" i="2"/>
  <c r="C1300" i="2"/>
  <c r="G1299" i="2"/>
  <c r="B1299" i="2"/>
  <c r="G1298" i="2"/>
  <c r="G1297" i="2"/>
  <c r="G1296" i="2"/>
  <c r="A1296" i="2" s="1"/>
  <c r="G1295" i="2"/>
  <c r="C1295" i="2" s="1"/>
  <c r="G1294" i="2"/>
  <c r="C1294" i="2"/>
  <c r="B1294" i="2"/>
  <c r="A1294" i="2"/>
  <c r="G1293" i="2"/>
  <c r="B1293" i="2"/>
  <c r="G1292" i="2"/>
  <c r="A1292" i="2" s="1"/>
  <c r="C1292" i="2"/>
  <c r="B1292" i="2"/>
  <c r="G1291" i="2"/>
  <c r="G1290" i="2"/>
  <c r="C1290" i="2"/>
  <c r="D1290" i="2" s="1"/>
  <c r="B1290" i="2"/>
  <c r="A1290" i="2"/>
  <c r="G1289" i="2"/>
  <c r="G1288" i="2"/>
  <c r="A1288" i="2"/>
  <c r="G1287" i="2"/>
  <c r="C1287" i="2" s="1"/>
  <c r="G1286" i="2"/>
  <c r="C1286" i="2" s="1"/>
  <c r="B1286" i="2"/>
  <c r="A1286" i="2"/>
  <c r="G1285" i="2"/>
  <c r="C1285" i="2" s="1"/>
  <c r="A1285" i="2"/>
  <c r="G1284" i="2"/>
  <c r="C1284" i="2"/>
  <c r="B1284" i="2"/>
  <c r="A1284" i="2"/>
  <c r="G1283" i="2"/>
  <c r="C1283" i="2" s="1"/>
  <c r="B1283" i="2"/>
  <c r="A1283" i="2"/>
  <c r="G1282" i="2"/>
  <c r="G1281" i="2"/>
  <c r="G1280" i="2"/>
  <c r="D1280" i="2"/>
  <c r="C1280" i="2"/>
  <c r="B1280" i="2"/>
  <c r="A1280" i="2"/>
  <c r="G1279" i="2"/>
  <c r="C1279" i="2" s="1"/>
  <c r="G1278" i="2"/>
  <c r="C1278" i="2" s="1"/>
  <c r="B1278" i="2"/>
  <c r="A1278" i="2"/>
  <c r="G1277" i="2"/>
  <c r="C1277" i="2" s="1"/>
  <c r="B1277" i="2"/>
  <c r="A1277" i="2"/>
  <c r="G1276" i="2"/>
  <c r="C1276" i="2" s="1"/>
  <c r="B1276" i="2"/>
  <c r="A1276" i="2"/>
  <c r="G1275" i="2"/>
  <c r="G1274" i="2"/>
  <c r="B1274" i="2" s="1"/>
  <c r="C1274" i="2"/>
  <c r="D1274" i="2" s="1"/>
  <c r="A1274" i="2"/>
  <c r="G1273" i="2"/>
  <c r="G1272" i="2"/>
  <c r="A1272" i="2" s="1"/>
  <c r="C1272" i="2"/>
  <c r="B1272" i="2"/>
  <c r="G1271" i="2"/>
  <c r="C1271" i="2" s="1"/>
  <c r="G1270" i="2"/>
  <c r="G1269" i="2"/>
  <c r="G1268" i="2"/>
  <c r="B1268" i="2" s="1"/>
  <c r="C1268" i="2"/>
  <c r="D1268" i="2" s="1"/>
  <c r="A1268" i="2"/>
  <c r="G1267" i="2"/>
  <c r="B1267" i="2"/>
  <c r="G1266" i="2"/>
  <c r="G1265" i="2"/>
  <c r="G1264" i="2"/>
  <c r="G1263" i="2"/>
  <c r="C1263" i="2" s="1"/>
  <c r="G1262" i="2"/>
  <c r="C1262" i="2"/>
  <c r="B1262" i="2"/>
  <c r="A1262" i="2"/>
  <c r="G1261" i="2"/>
  <c r="B1261" i="2"/>
  <c r="G1260" i="2"/>
  <c r="G1259" i="2"/>
  <c r="B1259" i="2"/>
  <c r="G1258" i="2"/>
  <c r="C1258" i="2"/>
  <c r="D1258" i="2" s="1"/>
  <c r="B1258" i="2"/>
  <c r="A1258" i="2"/>
  <c r="G1257" i="2"/>
  <c r="G1256" i="2"/>
  <c r="G1255" i="2"/>
  <c r="C1255" i="2" s="1"/>
  <c r="G1254" i="2"/>
  <c r="A1254" i="2" s="1"/>
  <c r="G1253" i="2"/>
  <c r="G1252" i="2"/>
  <c r="C1252" i="2"/>
  <c r="D1252" i="2" s="1"/>
  <c r="B1252" i="2"/>
  <c r="A1252" i="2"/>
  <c r="G1251" i="2"/>
  <c r="C1251" i="2" s="1"/>
  <c r="B1251" i="2"/>
  <c r="A1251" i="2"/>
  <c r="G1250" i="2"/>
  <c r="C1250" i="2" s="1"/>
  <c r="B1250" i="2"/>
  <c r="A1250" i="2"/>
  <c r="G1249" i="2"/>
  <c r="G1248" i="2"/>
  <c r="C1248" i="2"/>
  <c r="D1248" i="2" s="1"/>
  <c r="B1248" i="2"/>
  <c r="A1248" i="2"/>
  <c r="G1247" i="2"/>
  <c r="C1247" i="2" s="1"/>
  <c r="G1246" i="2"/>
  <c r="G1245" i="2"/>
  <c r="C1245" i="2" s="1"/>
  <c r="B1245" i="2"/>
  <c r="D1245" i="2" s="1"/>
  <c r="A1245" i="2"/>
  <c r="G1244" i="2"/>
  <c r="G1243" i="2"/>
  <c r="A1243" i="2"/>
  <c r="G1242" i="2"/>
  <c r="B1242" i="2" s="1"/>
  <c r="C1242" i="2"/>
  <c r="D1242" i="2" s="1"/>
  <c r="A1242" i="2"/>
  <c r="G1241" i="2"/>
  <c r="G1240" i="2"/>
  <c r="C1240" i="2"/>
  <c r="B1240" i="2"/>
  <c r="A1240" i="2"/>
  <c r="G1239" i="2"/>
  <c r="C1239" i="2" s="1"/>
  <c r="G1238" i="2"/>
  <c r="B1238" i="2" s="1"/>
  <c r="C1238" i="2"/>
  <c r="D1238" i="2" s="1"/>
  <c r="G1237" i="2"/>
  <c r="G1236" i="2"/>
  <c r="B1236" i="2" s="1"/>
  <c r="C1236" i="2"/>
  <c r="D1236" i="2" s="1"/>
  <c r="A1236" i="2"/>
  <c r="G1235" i="2"/>
  <c r="G1234" i="2"/>
  <c r="A1234" i="2" s="1"/>
  <c r="C1234" i="2"/>
  <c r="B1234" i="2"/>
  <c r="G1233" i="2"/>
  <c r="B1233" i="2"/>
  <c r="G1232" i="2"/>
  <c r="B1232" i="2"/>
  <c r="G1231" i="2"/>
  <c r="G1230" i="2"/>
  <c r="D1230" i="2"/>
  <c r="C1230" i="2"/>
  <c r="B1230" i="2"/>
  <c r="A1230" i="2"/>
  <c r="G1229" i="2"/>
  <c r="B1229" i="2"/>
  <c r="G1228" i="2"/>
  <c r="C1228" i="2"/>
  <c r="G1227" i="2"/>
  <c r="C1227" i="2" s="1"/>
  <c r="B1227" i="2"/>
  <c r="A1227" i="2"/>
  <c r="G1226" i="2"/>
  <c r="C1226" i="2"/>
  <c r="B1226" i="2"/>
  <c r="A1226" i="2"/>
  <c r="G1225" i="2"/>
  <c r="G1224" i="2"/>
  <c r="A1224" i="2" s="1"/>
  <c r="C1224" i="2"/>
  <c r="B1224" i="2"/>
  <c r="G1223" i="2"/>
  <c r="G1222" i="2"/>
  <c r="C1222" i="2" s="1"/>
  <c r="B1222" i="2"/>
  <c r="G1221" i="2"/>
  <c r="C1221" i="2" s="1"/>
  <c r="B1221" i="2"/>
  <c r="A1221" i="2"/>
  <c r="G1220" i="2"/>
  <c r="C1220" i="2" s="1"/>
  <c r="B1220" i="2"/>
  <c r="A1220" i="2"/>
  <c r="G1219" i="2"/>
  <c r="A1219" i="2"/>
  <c r="G1218" i="2"/>
  <c r="C1218" i="2" s="1"/>
  <c r="G1217" i="2"/>
  <c r="B1217" i="2" s="1"/>
  <c r="G1216" i="2"/>
  <c r="C1216" i="2"/>
  <c r="G1215" i="2"/>
  <c r="G1214" i="2"/>
  <c r="A1214" i="2"/>
  <c r="G1213" i="2"/>
  <c r="A1213" i="2"/>
  <c r="G1212" i="2"/>
  <c r="C1212" i="2"/>
  <c r="G1211" i="2"/>
  <c r="B1211" i="2"/>
  <c r="G1210" i="2"/>
  <c r="G1209" i="2"/>
  <c r="G1208" i="2"/>
  <c r="G1207" i="2"/>
  <c r="G1206" i="2"/>
  <c r="G1205" i="2"/>
  <c r="G1204" i="2"/>
  <c r="G1203" i="2"/>
  <c r="G1202" i="2"/>
  <c r="A1202" i="2" s="1"/>
  <c r="C1202" i="2"/>
  <c r="D1202" i="2" s="1"/>
  <c r="B1202" i="2"/>
  <c r="G1201" i="2"/>
  <c r="G1200" i="2"/>
  <c r="A1200" i="2" s="1"/>
  <c r="C1200" i="2"/>
  <c r="B1200" i="2"/>
  <c r="G1199" i="2"/>
  <c r="G1198" i="2"/>
  <c r="G1197" i="2"/>
  <c r="C1197" i="2" s="1"/>
  <c r="B1197" i="2"/>
  <c r="G1196" i="2"/>
  <c r="C1196" i="2"/>
  <c r="B1196" i="2"/>
  <c r="A1196" i="2"/>
  <c r="G1195" i="2"/>
  <c r="C1195" i="2" s="1"/>
  <c r="B1195" i="2"/>
  <c r="A1195" i="2"/>
  <c r="G1194" i="2"/>
  <c r="C1194" i="2"/>
  <c r="B1194" i="2"/>
  <c r="A1194" i="2"/>
  <c r="G1193" i="2"/>
  <c r="G1192" i="2"/>
  <c r="A1192" i="2" s="1"/>
  <c r="C1192" i="2"/>
  <c r="B1192" i="2"/>
  <c r="G1191" i="2"/>
  <c r="G1190" i="2"/>
  <c r="G1189" i="2"/>
  <c r="C1189" i="2" s="1"/>
  <c r="B1189" i="2"/>
  <c r="G1188" i="2"/>
  <c r="C1188" i="2"/>
  <c r="B1188" i="2"/>
  <c r="A1188" i="2"/>
  <c r="G1187" i="2"/>
  <c r="C1187" i="2" s="1"/>
  <c r="B1187" i="2"/>
  <c r="A1187" i="2"/>
  <c r="G1186" i="2"/>
  <c r="C1186" i="2"/>
  <c r="B1186" i="2"/>
  <c r="A1186" i="2"/>
  <c r="G1185" i="2"/>
  <c r="G1184" i="2"/>
  <c r="A1184" i="2" s="1"/>
  <c r="C1184" i="2"/>
  <c r="B1184" i="2"/>
  <c r="G1183" i="2"/>
  <c r="G1182" i="2"/>
  <c r="G1181" i="2"/>
  <c r="C1181" i="2" s="1"/>
  <c r="B1181" i="2"/>
  <c r="G1180" i="2"/>
  <c r="C1180" i="2"/>
  <c r="B1180" i="2"/>
  <c r="A1180" i="2"/>
  <c r="G1179" i="2"/>
  <c r="C1179" i="2" s="1"/>
  <c r="B1179" i="2"/>
  <c r="A1179" i="2"/>
  <c r="G1178" i="2"/>
  <c r="C1178" i="2"/>
  <c r="B1178" i="2"/>
  <c r="A1178" i="2"/>
  <c r="G1177" i="2"/>
  <c r="G1176" i="2"/>
  <c r="A1176" i="2" s="1"/>
  <c r="C1176" i="2"/>
  <c r="B1176" i="2"/>
  <c r="G1175" i="2"/>
  <c r="G1174" i="2"/>
  <c r="G1173" i="2"/>
  <c r="C1173" i="2" s="1"/>
  <c r="B1173" i="2"/>
  <c r="G1172" i="2"/>
  <c r="C1172" i="2"/>
  <c r="B1172" i="2"/>
  <c r="A1172" i="2"/>
  <c r="G1171" i="2"/>
  <c r="C1171" i="2" s="1"/>
  <c r="B1171" i="2"/>
  <c r="A1171" i="2"/>
  <c r="G1170" i="2"/>
  <c r="C1170" i="2"/>
  <c r="B1170" i="2"/>
  <c r="A1170" i="2"/>
  <c r="G1169" i="2"/>
  <c r="G1168" i="2"/>
  <c r="A1168" i="2" s="1"/>
  <c r="C1168" i="2"/>
  <c r="B1168" i="2"/>
  <c r="G1167" i="2"/>
  <c r="G1166" i="2"/>
  <c r="G1165" i="2"/>
  <c r="C1165" i="2" s="1"/>
  <c r="B1165" i="2"/>
  <c r="G1164" i="2"/>
  <c r="C1164" i="2"/>
  <c r="B1164" i="2"/>
  <c r="A1164" i="2"/>
  <c r="G1163" i="2"/>
  <c r="C1163" i="2" s="1"/>
  <c r="B1163" i="2"/>
  <c r="A1163" i="2"/>
  <c r="G1162" i="2"/>
  <c r="C1162" i="2"/>
  <c r="B1162" i="2"/>
  <c r="A1162" i="2"/>
  <c r="G1161" i="2"/>
  <c r="G1160" i="2"/>
  <c r="A1160" i="2" s="1"/>
  <c r="C1160" i="2"/>
  <c r="B1160" i="2"/>
  <c r="G1159" i="2"/>
  <c r="G1158" i="2"/>
  <c r="G1157" i="2"/>
  <c r="C1157" i="2" s="1"/>
  <c r="B1157" i="2"/>
  <c r="G1156" i="2"/>
  <c r="C1156" i="2"/>
  <c r="B1156" i="2"/>
  <c r="A1156" i="2"/>
  <c r="G1155" i="2"/>
  <c r="C1155" i="2" s="1"/>
  <c r="B1155" i="2"/>
  <c r="A1155" i="2"/>
  <c r="G1154" i="2"/>
  <c r="C1154" i="2"/>
  <c r="B1154" i="2"/>
  <c r="A1154" i="2"/>
  <c r="G1153" i="2"/>
  <c r="G1152" i="2"/>
  <c r="A1152" i="2" s="1"/>
  <c r="C1152" i="2"/>
  <c r="B1152" i="2"/>
  <c r="G1151" i="2"/>
  <c r="G1150" i="2"/>
  <c r="G1149" i="2"/>
  <c r="C1149" i="2" s="1"/>
  <c r="B1149" i="2"/>
  <c r="G1148" i="2"/>
  <c r="C1148" i="2"/>
  <c r="B1148" i="2"/>
  <c r="A1148" i="2"/>
  <c r="G1147" i="2"/>
  <c r="C1147" i="2" s="1"/>
  <c r="B1147" i="2"/>
  <c r="A1147" i="2"/>
  <c r="G1146" i="2"/>
  <c r="C1146" i="2"/>
  <c r="B1146" i="2"/>
  <c r="A1146" i="2"/>
  <c r="G1145" i="2"/>
  <c r="G1144" i="2"/>
  <c r="A1144" i="2" s="1"/>
  <c r="C1144" i="2"/>
  <c r="B1144" i="2"/>
  <c r="G1143" i="2"/>
  <c r="G1142" i="2"/>
  <c r="G1141" i="2"/>
  <c r="C1141" i="2" s="1"/>
  <c r="B1141" i="2"/>
  <c r="G1140" i="2"/>
  <c r="C1140" i="2"/>
  <c r="B1140" i="2"/>
  <c r="A1140" i="2"/>
  <c r="G1139" i="2"/>
  <c r="C1139" i="2" s="1"/>
  <c r="B1139" i="2"/>
  <c r="A1139" i="2"/>
  <c r="G1138" i="2"/>
  <c r="C1138" i="2"/>
  <c r="B1138" i="2"/>
  <c r="A1138" i="2"/>
  <c r="G1137" i="2"/>
  <c r="G1136" i="2"/>
  <c r="A1136" i="2" s="1"/>
  <c r="C1136" i="2"/>
  <c r="B1136" i="2"/>
  <c r="G1135" i="2"/>
  <c r="G1134" i="2"/>
  <c r="G1133" i="2"/>
  <c r="C1133" i="2"/>
  <c r="G1132" i="2"/>
  <c r="C1132" i="2" s="1"/>
  <c r="B1132" i="2"/>
  <c r="A1132" i="2"/>
  <c r="G1131" i="2"/>
  <c r="B1131" i="2" s="1"/>
  <c r="C1131" i="2"/>
  <c r="D1131" i="2" s="1"/>
  <c r="A1131" i="2"/>
  <c r="G1130" i="2"/>
  <c r="G1129" i="2"/>
  <c r="C1129" i="2"/>
  <c r="G1128" i="2"/>
  <c r="C1128" i="2" s="1"/>
  <c r="B1128" i="2"/>
  <c r="A1128" i="2"/>
  <c r="G1127" i="2"/>
  <c r="B1127" i="2" s="1"/>
  <c r="C1127" i="2"/>
  <c r="D1127" i="2" s="1"/>
  <c r="A1127" i="2"/>
  <c r="G1126" i="2"/>
  <c r="G1125" i="2"/>
  <c r="G1124" i="2"/>
  <c r="C1124" i="2" s="1"/>
  <c r="B1124" i="2"/>
  <c r="A1124" i="2"/>
  <c r="G1123" i="2"/>
  <c r="B1123" i="2" s="1"/>
  <c r="C1123" i="2"/>
  <c r="D1123" i="2" s="1"/>
  <c r="A1123" i="2"/>
  <c r="G1122" i="2"/>
  <c r="G1121" i="2"/>
  <c r="G1120" i="2"/>
  <c r="C1120" i="2" s="1"/>
  <c r="B1120" i="2"/>
  <c r="A1120" i="2"/>
  <c r="G1119" i="2"/>
  <c r="B1119" i="2" s="1"/>
  <c r="C1119" i="2"/>
  <c r="D1119" i="2" s="1"/>
  <c r="A1119" i="2"/>
  <c r="G1118" i="2"/>
  <c r="G1117" i="2"/>
  <c r="C1117" i="2"/>
  <c r="G1116" i="2"/>
  <c r="C1116" i="2" s="1"/>
  <c r="B1116" i="2"/>
  <c r="A1116" i="2"/>
  <c r="G1115" i="2"/>
  <c r="B1115" i="2" s="1"/>
  <c r="C1115" i="2"/>
  <c r="D1115" i="2" s="1"/>
  <c r="A1115" i="2"/>
  <c r="G1114" i="2"/>
  <c r="G1113" i="2"/>
  <c r="C1113" i="2"/>
  <c r="G1112" i="2"/>
  <c r="C1112" i="2" s="1"/>
  <c r="B1112" i="2"/>
  <c r="A1112" i="2"/>
  <c r="G1111" i="2"/>
  <c r="B1111" i="2" s="1"/>
  <c r="C1111" i="2"/>
  <c r="D1111" i="2" s="1"/>
  <c r="A1111" i="2"/>
  <c r="G1110" i="2"/>
  <c r="G1109" i="2"/>
  <c r="G1108" i="2"/>
  <c r="C1108" i="2" s="1"/>
  <c r="B1108" i="2"/>
  <c r="A1108" i="2"/>
  <c r="G1107" i="2"/>
  <c r="B1107" i="2" s="1"/>
  <c r="C1107" i="2"/>
  <c r="D1107" i="2" s="1"/>
  <c r="A1107" i="2"/>
  <c r="G1106" i="2"/>
  <c r="G1105" i="2"/>
  <c r="G1104" i="2"/>
  <c r="C1104" i="2" s="1"/>
  <c r="B1104" i="2"/>
  <c r="A1104" i="2"/>
  <c r="G1103" i="2"/>
  <c r="B1103" i="2" s="1"/>
  <c r="C1103" i="2"/>
  <c r="D1103" i="2" s="1"/>
  <c r="A1103" i="2"/>
  <c r="G1102" i="2"/>
  <c r="G1101" i="2"/>
  <c r="C1101" i="2"/>
  <c r="G1100" i="2"/>
  <c r="C1100" i="2" s="1"/>
  <c r="B1100" i="2"/>
  <c r="A1100" i="2"/>
  <c r="G1099" i="2"/>
  <c r="B1099" i="2" s="1"/>
  <c r="C1099" i="2"/>
  <c r="D1099" i="2" s="1"/>
  <c r="A1099" i="2"/>
  <c r="G1098" i="2"/>
  <c r="G1097" i="2"/>
  <c r="C1097" i="2"/>
  <c r="G1096" i="2"/>
  <c r="C1096" i="2" s="1"/>
  <c r="B1096" i="2"/>
  <c r="A1096" i="2"/>
  <c r="G1095" i="2"/>
  <c r="B1095" i="2" s="1"/>
  <c r="C1095" i="2"/>
  <c r="D1095" i="2" s="1"/>
  <c r="A1095" i="2"/>
  <c r="G1094" i="2"/>
  <c r="G1093" i="2"/>
  <c r="C1093" i="2"/>
  <c r="G1092" i="2"/>
  <c r="C1092" i="2" s="1"/>
  <c r="B1092" i="2"/>
  <c r="A1092" i="2"/>
  <c r="G1091" i="2"/>
  <c r="B1091" i="2" s="1"/>
  <c r="C1091" i="2"/>
  <c r="D1091" i="2" s="1"/>
  <c r="A1091" i="2"/>
  <c r="G1090" i="2"/>
  <c r="G1089" i="2"/>
  <c r="G1088" i="2"/>
  <c r="C1088" i="2" s="1"/>
  <c r="B1088" i="2"/>
  <c r="A1088" i="2"/>
  <c r="G1087" i="2"/>
  <c r="B1087" i="2" s="1"/>
  <c r="C1087" i="2"/>
  <c r="D1087" i="2" s="1"/>
  <c r="A1087" i="2"/>
  <c r="G1086" i="2"/>
  <c r="G1085" i="2"/>
  <c r="B1085" i="2" s="1"/>
  <c r="C1085" i="2"/>
  <c r="D1085" i="2" s="1"/>
  <c r="A1085" i="2"/>
  <c r="G1084" i="2"/>
  <c r="C1084" i="2" s="1"/>
  <c r="B1084" i="2"/>
  <c r="G1083" i="2"/>
  <c r="C1083" i="2"/>
  <c r="G1082" i="2"/>
  <c r="C1082" i="2" s="1"/>
  <c r="B1082" i="2"/>
  <c r="G1081" i="2"/>
  <c r="G1080" i="2"/>
  <c r="C1080" i="2" s="1"/>
  <c r="G1079" i="2"/>
  <c r="B1079" i="2" s="1"/>
  <c r="C1079" i="2"/>
  <c r="D1079" i="2" s="1"/>
  <c r="A1079" i="2"/>
  <c r="G1078" i="2"/>
  <c r="G1077" i="2"/>
  <c r="B1077" i="2" s="1"/>
  <c r="C1077" i="2"/>
  <c r="D1077" i="2" s="1"/>
  <c r="A1077" i="2"/>
  <c r="G1076" i="2"/>
  <c r="C1076" i="2" s="1"/>
  <c r="B1076" i="2"/>
  <c r="G1075" i="2"/>
  <c r="C1075" i="2"/>
  <c r="G1074" i="2"/>
  <c r="C1074" i="2" s="1"/>
  <c r="B1074" i="2"/>
  <c r="G1073" i="2"/>
  <c r="G1072" i="2"/>
  <c r="C1072" i="2" s="1"/>
  <c r="G1071" i="2"/>
  <c r="B1071" i="2" s="1"/>
  <c r="C1071" i="2"/>
  <c r="D1071" i="2" s="1"/>
  <c r="A1071" i="2"/>
  <c r="G1070" i="2"/>
  <c r="G1069" i="2"/>
  <c r="B1069" i="2" s="1"/>
  <c r="C1069" i="2"/>
  <c r="D1069" i="2" s="1"/>
  <c r="A1069" i="2"/>
  <c r="G1068" i="2"/>
  <c r="C1068" i="2" s="1"/>
  <c r="B1068" i="2"/>
  <c r="G1067" i="2"/>
  <c r="C1067" i="2"/>
  <c r="G1066" i="2"/>
  <c r="C1066" i="2" s="1"/>
  <c r="B1066" i="2"/>
  <c r="G1065" i="2"/>
  <c r="G1064" i="2"/>
  <c r="C1064" i="2" s="1"/>
  <c r="G1063" i="2"/>
  <c r="B1063" i="2" s="1"/>
  <c r="C1063" i="2"/>
  <c r="D1063" i="2" s="1"/>
  <c r="A1063" i="2"/>
  <c r="G1062" i="2"/>
  <c r="G1061" i="2"/>
  <c r="B1061" i="2" s="1"/>
  <c r="C1061" i="2"/>
  <c r="D1061" i="2" s="1"/>
  <c r="A1061" i="2"/>
  <c r="G1060" i="2"/>
  <c r="C1060" i="2" s="1"/>
  <c r="B1060" i="2"/>
  <c r="G1059" i="2"/>
  <c r="C1059" i="2"/>
  <c r="G1058" i="2"/>
  <c r="C1058" i="2" s="1"/>
  <c r="B1058" i="2"/>
  <c r="G1057" i="2"/>
  <c r="G1056" i="2"/>
  <c r="C1056" i="2" s="1"/>
  <c r="G1055" i="2"/>
  <c r="B1055" i="2" s="1"/>
  <c r="C1055" i="2"/>
  <c r="D1055" i="2" s="1"/>
  <c r="A1055" i="2"/>
  <c r="G1054" i="2"/>
  <c r="G1053" i="2"/>
  <c r="B1053" i="2" s="1"/>
  <c r="C1053" i="2"/>
  <c r="D1053" i="2" s="1"/>
  <c r="A1053" i="2"/>
  <c r="G1052" i="2"/>
  <c r="C1052" i="2" s="1"/>
  <c r="B1052" i="2"/>
  <c r="G1051" i="2"/>
  <c r="C1051" i="2"/>
  <c r="G1050" i="2"/>
  <c r="C1050" i="2" s="1"/>
  <c r="B1050" i="2"/>
  <c r="G1049" i="2"/>
  <c r="G1048" i="2"/>
  <c r="C1048" i="2" s="1"/>
  <c r="G1047" i="2"/>
  <c r="B1047" i="2" s="1"/>
  <c r="C1047" i="2"/>
  <c r="D1047" i="2" s="1"/>
  <c r="A1047" i="2"/>
  <c r="G1046" i="2"/>
  <c r="G1045" i="2"/>
  <c r="B1045" i="2" s="1"/>
  <c r="C1045" i="2"/>
  <c r="D1045" i="2" s="1"/>
  <c r="A1045" i="2"/>
  <c r="G1044" i="2"/>
  <c r="C1044" i="2" s="1"/>
  <c r="B1044" i="2"/>
  <c r="G1043" i="2"/>
  <c r="C1043" i="2"/>
  <c r="G1042" i="2"/>
  <c r="C1042" i="2" s="1"/>
  <c r="B1042" i="2"/>
  <c r="G1041" i="2"/>
  <c r="G1040" i="2"/>
  <c r="C1040" i="2" s="1"/>
  <c r="G1039" i="2"/>
  <c r="B1039" i="2" s="1"/>
  <c r="C1039" i="2"/>
  <c r="D1039" i="2" s="1"/>
  <c r="A1039" i="2"/>
  <c r="G1038" i="2"/>
  <c r="G1037" i="2"/>
  <c r="B1037" i="2" s="1"/>
  <c r="C1037" i="2"/>
  <c r="D1037" i="2" s="1"/>
  <c r="A1037" i="2"/>
  <c r="G1036" i="2"/>
  <c r="C1036" i="2" s="1"/>
  <c r="B1036" i="2"/>
  <c r="G1035" i="2"/>
  <c r="C1035" i="2"/>
  <c r="G1034" i="2"/>
  <c r="C1034" i="2" s="1"/>
  <c r="B1034" i="2"/>
  <c r="G1033" i="2"/>
  <c r="G1032" i="2"/>
  <c r="C1032" i="2" s="1"/>
  <c r="G1031" i="2"/>
  <c r="B1031" i="2" s="1"/>
  <c r="C1031" i="2"/>
  <c r="D1031" i="2" s="1"/>
  <c r="A1031" i="2"/>
  <c r="G1030" i="2"/>
  <c r="G1029" i="2"/>
  <c r="B1029" i="2" s="1"/>
  <c r="C1029" i="2"/>
  <c r="D1029" i="2" s="1"/>
  <c r="A1029" i="2"/>
  <c r="G1028" i="2"/>
  <c r="C1028" i="2" s="1"/>
  <c r="B1028" i="2"/>
  <c r="G1027" i="2"/>
  <c r="C1027" i="2"/>
  <c r="G1026" i="2"/>
  <c r="C1026" i="2" s="1"/>
  <c r="B1026" i="2"/>
  <c r="G1025" i="2"/>
  <c r="G1024" i="2"/>
  <c r="C1024" i="2" s="1"/>
  <c r="G1023" i="2"/>
  <c r="B1023" i="2" s="1"/>
  <c r="C1023" i="2"/>
  <c r="D1023" i="2" s="1"/>
  <c r="A1023" i="2"/>
  <c r="G1022" i="2"/>
  <c r="G1021" i="2"/>
  <c r="B1021" i="2" s="1"/>
  <c r="C1021" i="2"/>
  <c r="D1021" i="2" s="1"/>
  <c r="A1021" i="2"/>
  <c r="G1020" i="2"/>
  <c r="C1020" i="2" s="1"/>
  <c r="B1020" i="2"/>
  <c r="G1019" i="2"/>
  <c r="C1019" i="2"/>
  <c r="G1018" i="2"/>
  <c r="B1018" i="2" s="1"/>
  <c r="C1018" i="2"/>
  <c r="G1017" i="2"/>
  <c r="B1017" i="2" s="1"/>
  <c r="G1016" i="2"/>
  <c r="G1015" i="2"/>
  <c r="G1014" i="2"/>
  <c r="A1014" i="2"/>
  <c r="G1013" i="2"/>
  <c r="G1012" i="2"/>
  <c r="C1012" i="2"/>
  <c r="G1011" i="2"/>
  <c r="B1011" i="2" s="1"/>
  <c r="C1011" i="2"/>
  <c r="D1011" i="2" s="1"/>
  <c r="G1010" i="2"/>
  <c r="G1009" i="2"/>
  <c r="B1009" i="2" s="1"/>
  <c r="G1008" i="2"/>
  <c r="G1007" i="2"/>
  <c r="G1006" i="2"/>
  <c r="A1006" i="2" s="1"/>
  <c r="C1006" i="2"/>
  <c r="B1006" i="2"/>
  <c r="G1005" i="2"/>
  <c r="B1005" i="2" s="1"/>
  <c r="C1005" i="2"/>
  <c r="D1005" i="2" s="1"/>
  <c r="A1005" i="2"/>
  <c r="G1004" i="2"/>
  <c r="A1004" i="2" s="1"/>
  <c r="C1004" i="2"/>
  <c r="B1004" i="2"/>
  <c r="G1003" i="2"/>
  <c r="G1002" i="2"/>
  <c r="B1002" i="2" s="1"/>
  <c r="C1002" i="2"/>
  <c r="G1001" i="2"/>
  <c r="B1001" i="2" s="1"/>
  <c r="G1000" i="2"/>
  <c r="G999" i="2"/>
  <c r="G998" i="2"/>
  <c r="A998" i="2"/>
  <c r="G997" i="2"/>
  <c r="G996" i="2"/>
  <c r="G995" i="2"/>
  <c r="B995" i="2" s="1"/>
  <c r="C995" i="2"/>
  <c r="D995" i="2" s="1"/>
  <c r="G994" i="2"/>
  <c r="G993" i="2"/>
  <c r="B993" i="2" s="1"/>
  <c r="G992" i="2"/>
  <c r="G991" i="2"/>
  <c r="G990" i="2"/>
  <c r="A990" i="2" s="1"/>
  <c r="C990" i="2"/>
  <c r="B990" i="2"/>
  <c r="G989" i="2"/>
  <c r="B989" i="2" s="1"/>
  <c r="C989" i="2"/>
  <c r="D989" i="2" s="1"/>
  <c r="A989" i="2"/>
  <c r="G988" i="2"/>
  <c r="A988" i="2" s="1"/>
  <c r="C988" i="2"/>
  <c r="B988" i="2"/>
  <c r="G987" i="2"/>
  <c r="G986" i="2"/>
  <c r="B986" i="2" s="1"/>
  <c r="C986" i="2"/>
  <c r="G985" i="2"/>
  <c r="B985" i="2" s="1"/>
  <c r="G984" i="2"/>
  <c r="G983" i="2"/>
  <c r="G982" i="2"/>
  <c r="G981" i="2"/>
  <c r="G980" i="2"/>
  <c r="C980" i="2"/>
  <c r="G979" i="2"/>
  <c r="B979" i="2" s="1"/>
  <c r="C979" i="2"/>
  <c r="D979" i="2" s="1"/>
  <c r="G978" i="2"/>
  <c r="G977" i="2"/>
  <c r="B977" i="2" s="1"/>
  <c r="G976" i="2"/>
  <c r="G975" i="2"/>
  <c r="G974" i="2"/>
  <c r="A974" i="2" s="1"/>
  <c r="C974" i="2"/>
  <c r="B974" i="2"/>
  <c r="G973" i="2"/>
  <c r="B973" i="2" s="1"/>
  <c r="C973" i="2"/>
  <c r="D973" i="2" s="1"/>
  <c r="A973" i="2"/>
  <c r="G972" i="2"/>
  <c r="A972" i="2" s="1"/>
  <c r="C972" i="2"/>
  <c r="B972" i="2"/>
  <c r="G971" i="2"/>
  <c r="G970" i="2"/>
  <c r="B970" i="2" s="1"/>
  <c r="C970" i="2"/>
  <c r="G969" i="2"/>
  <c r="B969" i="2" s="1"/>
  <c r="G968" i="2"/>
  <c r="G967" i="2"/>
  <c r="G966" i="2"/>
  <c r="A966" i="2" s="1"/>
  <c r="G965" i="2"/>
  <c r="G964" i="2"/>
  <c r="C964" i="2"/>
  <c r="G963" i="2"/>
  <c r="B963" i="2" s="1"/>
  <c r="C963" i="2"/>
  <c r="D963" i="2" s="1"/>
  <c r="G962" i="2"/>
  <c r="G961" i="2"/>
  <c r="B961" i="2" s="1"/>
  <c r="G960" i="2"/>
  <c r="G959" i="2"/>
  <c r="G958" i="2"/>
  <c r="A958" i="2" s="1"/>
  <c r="C958" i="2"/>
  <c r="B958" i="2"/>
  <c r="G957" i="2"/>
  <c r="B957" i="2" s="1"/>
  <c r="C957" i="2"/>
  <c r="D957" i="2" s="1"/>
  <c r="A957" i="2"/>
  <c r="G956" i="2"/>
  <c r="A956" i="2" s="1"/>
  <c r="C956" i="2"/>
  <c r="B956" i="2"/>
  <c r="G955" i="2"/>
  <c r="G954" i="2"/>
  <c r="B954" i="2" s="1"/>
  <c r="C954" i="2"/>
  <c r="G953" i="2"/>
  <c r="B953" i="2" s="1"/>
  <c r="G952" i="2"/>
  <c r="G951" i="2"/>
  <c r="G950" i="2"/>
  <c r="A950" i="2"/>
  <c r="G949" i="2"/>
  <c r="G948" i="2"/>
  <c r="C948" i="2"/>
  <c r="G947" i="2"/>
  <c r="B947" i="2" s="1"/>
  <c r="C947" i="2"/>
  <c r="D947" i="2" s="1"/>
  <c r="G946" i="2"/>
  <c r="G945" i="2"/>
  <c r="B945" i="2" s="1"/>
  <c r="G944" i="2"/>
  <c r="G943" i="2"/>
  <c r="G942" i="2"/>
  <c r="A942" i="2" s="1"/>
  <c r="C942" i="2"/>
  <c r="B942" i="2"/>
  <c r="G941" i="2"/>
  <c r="B941" i="2" s="1"/>
  <c r="C941" i="2"/>
  <c r="D941" i="2" s="1"/>
  <c r="A941" i="2"/>
  <c r="G940" i="2"/>
  <c r="A940" i="2" s="1"/>
  <c r="C940" i="2"/>
  <c r="B940" i="2"/>
  <c r="G939" i="2"/>
  <c r="G938" i="2"/>
  <c r="B938" i="2" s="1"/>
  <c r="C938" i="2"/>
  <c r="G937" i="2"/>
  <c r="B937" i="2" s="1"/>
  <c r="G936" i="2"/>
  <c r="G935" i="2"/>
  <c r="G934" i="2"/>
  <c r="A934" i="2"/>
  <c r="G933" i="2"/>
  <c r="G932" i="2"/>
  <c r="G931" i="2"/>
  <c r="B931" i="2" s="1"/>
  <c r="C931" i="2"/>
  <c r="D931" i="2" s="1"/>
  <c r="G930" i="2"/>
  <c r="G929" i="2"/>
  <c r="B929" i="2" s="1"/>
  <c r="G928" i="2"/>
  <c r="G927" i="2"/>
  <c r="G926" i="2"/>
  <c r="A926" i="2" s="1"/>
  <c r="C926" i="2"/>
  <c r="B926" i="2"/>
  <c r="G925" i="2"/>
  <c r="B925" i="2" s="1"/>
  <c r="C925" i="2"/>
  <c r="D925" i="2" s="1"/>
  <c r="A925" i="2"/>
  <c r="G924" i="2"/>
  <c r="A924" i="2" s="1"/>
  <c r="C924" i="2"/>
  <c r="B924" i="2"/>
  <c r="G923" i="2"/>
  <c r="G922" i="2"/>
  <c r="B922" i="2" s="1"/>
  <c r="C922" i="2"/>
  <c r="G921" i="2"/>
  <c r="B921" i="2" s="1"/>
  <c r="G920" i="2"/>
  <c r="G919" i="2"/>
  <c r="G918" i="2"/>
  <c r="G917" i="2"/>
  <c r="G916" i="2"/>
  <c r="C916" i="2"/>
  <c r="G915" i="2"/>
  <c r="B915" i="2" s="1"/>
  <c r="C915" i="2"/>
  <c r="D915" i="2" s="1"/>
  <c r="G914" i="2"/>
  <c r="G913" i="2"/>
  <c r="B913" i="2" s="1"/>
  <c r="G912" i="2"/>
  <c r="G911" i="2"/>
  <c r="G910" i="2"/>
  <c r="A910" i="2" s="1"/>
  <c r="C910" i="2"/>
  <c r="B910" i="2"/>
  <c r="G909" i="2"/>
  <c r="B909" i="2" s="1"/>
  <c r="C909" i="2"/>
  <c r="D909" i="2" s="1"/>
  <c r="A909" i="2"/>
  <c r="G908" i="2"/>
  <c r="A908" i="2" s="1"/>
  <c r="C908" i="2"/>
  <c r="B908" i="2"/>
  <c r="G907" i="2"/>
  <c r="G906" i="2"/>
  <c r="B906" i="2" s="1"/>
  <c r="C906" i="2"/>
  <c r="G905" i="2"/>
  <c r="B905" i="2" s="1"/>
  <c r="G904" i="2"/>
  <c r="G903" i="2"/>
  <c r="G902" i="2"/>
  <c r="A902" i="2" s="1"/>
  <c r="G901" i="2"/>
  <c r="G900" i="2"/>
  <c r="C900" i="2"/>
  <c r="G899" i="2"/>
  <c r="B899" i="2" s="1"/>
  <c r="C899" i="2"/>
  <c r="D899" i="2" s="1"/>
  <c r="G898" i="2"/>
  <c r="G897" i="2"/>
  <c r="B897" i="2" s="1"/>
  <c r="G896" i="2"/>
  <c r="G895" i="2"/>
  <c r="G894" i="2"/>
  <c r="A894" i="2" s="1"/>
  <c r="C894" i="2"/>
  <c r="B894" i="2"/>
  <c r="G893" i="2"/>
  <c r="B893" i="2" s="1"/>
  <c r="C893" i="2"/>
  <c r="D893" i="2" s="1"/>
  <c r="A893" i="2"/>
  <c r="G892" i="2"/>
  <c r="A892" i="2" s="1"/>
  <c r="C892" i="2"/>
  <c r="B892" i="2"/>
  <c r="G891" i="2"/>
  <c r="G890" i="2"/>
  <c r="B890" i="2" s="1"/>
  <c r="C890" i="2"/>
  <c r="G889" i="2"/>
  <c r="B889" i="2" s="1"/>
  <c r="G888" i="2"/>
  <c r="G887" i="2"/>
  <c r="G886" i="2"/>
  <c r="A886" i="2"/>
  <c r="G885" i="2"/>
  <c r="G884" i="2"/>
  <c r="C884" i="2"/>
  <c r="G883" i="2"/>
  <c r="G882" i="2"/>
  <c r="G881" i="2"/>
  <c r="B881" i="2" s="1"/>
  <c r="G880" i="2"/>
  <c r="G879" i="2"/>
  <c r="G878" i="2"/>
  <c r="A878" i="2" s="1"/>
  <c r="C878" i="2"/>
  <c r="B878" i="2"/>
  <c r="G877" i="2"/>
  <c r="G876" i="2"/>
  <c r="A876" i="2" s="1"/>
  <c r="C876" i="2"/>
  <c r="B876" i="2"/>
  <c r="G875" i="2"/>
  <c r="G874" i="2"/>
  <c r="B874" i="2" s="1"/>
  <c r="C874" i="2"/>
  <c r="G873" i="2"/>
  <c r="B873" i="2" s="1"/>
  <c r="G872" i="2"/>
  <c r="G871" i="2"/>
  <c r="G870" i="2"/>
  <c r="C870" i="2" s="1"/>
  <c r="B870" i="2"/>
  <c r="D870" i="2" s="1"/>
  <c r="A870" i="2"/>
  <c r="G869" i="2"/>
  <c r="G868" i="2"/>
  <c r="C868" i="2"/>
  <c r="G867" i="2"/>
  <c r="G866" i="2"/>
  <c r="G865" i="2"/>
  <c r="B865" i="2" s="1"/>
  <c r="G864" i="2"/>
  <c r="G863" i="2"/>
  <c r="G862" i="2"/>
  <c r="A862" i="2" s="1"/>
  <c r="C862" i="2"/>
  <c r="B862" i="2"/>
  <c r="G861" i="2"/>
  <c r="B861" i="2" s="1"/>
  <c r="C861" i="2"/>
  <c r="D861" i="2" s="1"/>
  <c r="A861" i="2"/>
  <c r="G860" i="2"/>
  <c r="A860" i="2" s="1"/>
  <c r="C860" i="2"/>
  <c r="B860" i="2"/>
  <c r="G859" i="2"/>
  <c r="G858" i="2"/>
  <c r="G857" i="2"/>
  <c r="B857" i="2" s="1"/>
  <c r="G856" i="2"/>
  <c r="G855" i="2"/>
  <c r="G854" i="2"/>
  <c r="C854" i="2" s="1"/>
  <c r="B854" i="2"/>
  <c r="A854" i="2"/>
  <c r="G853" i="2"/>
  <c r="A853" i="2"/>
  <c r="G852" i="2"/>
  <c r="C852" i="2"/>
  <c r="G851" i="2"/>
  <c r="B851" i="2" s="1"/>
  <c r="C851" i="2"/>
  <c r="D851" i="2" s="1"/>
  <c r="G850" i="2"/>
  <c r="G849" i="2"/>
  <c r="B849" i="2" s="1"/>
  <c r="G848" i="2"/>
  <c r="G847" i="2"/>
  <c r="G846" i="2"/>
  <c r="C846" i="2"/>
  <c r="G845" i="2"/>
  <c r="B845" i="2" s="1"/>
  <c r="C845" i="2"/>
  <c r="D845" i="2" s="1"/>
  <c r="A845" i="2"/>
  <c r="G844" i="2"/>
  <c r="A844" i="2" s="1"/>
  <c r="C844" i="2"/>
  <c r="B844" i="2"/>
  <c r="G843" i="2"/>
  <c r="G842" i="2"/>
  <c r="B842" i="2" s="1"/>
  <c r="C842" i="2"/>
  <c r="G841" i="2"/>
  <c r="B841" i="2" s="1"/>
  <c r="G840" i="2"/>
  <c r="G839" i="2"/>
  <c r="G838" i="2"/>
  <c r="G837" i="2"/>
  <c r="A837" i="2"/>
  <c r="G836" i="2"/>
  <c r="G835" i="2"/>
  <c r="B835" i="2" s="1"/>
  <c r="C835" i="2"/>
  <c r="D835" i="2" s="1"/>
  <c r="G834" i="2"/>
  <c r="G833" i="2"/>
  <c r="B833" i="2" s="1"/>
  <c r="G832" i="2"/>
  <c r="G831" i="2"/>
  <c r="G830" i="2"/>
  <c r="G829" i="2"/>
  <c r="G828" i="2"/>
  <c r="A828" i="2" s="1"/>
  <c r="C828" i="2"/>
  <c r="B828" i="2"/>
  <c r="G827" i="2"/>
  <c r="G826" i="2"/>
  <c r="B826" i="2" s="1"/>
  <c r="C826" i="2"/>
  <c r="G825" i="2"/>
  <c r="B825" i="2" s="1"/>
  <c r="G824" i="2"/>
  <c r="G823" i="2"/>
  <c r="G822" i="2"/>
  <c r="G821" i="2"/>
  <c r="A821" i="2" s="1"/>
  <c r="G820" i="2"/>
  <c r="C820" i="2"/>
  <c r="G819" i="2"/>
  <c r="B819" i="2" s="1"/>
  <c r="G818" i="2"/>
  <c r="G817" i="2"/>
  <c r="B817" i="2" s="1"/>
  <c r="G816" i="2"/>
  <c r="G815" i="2"/>
  <c r="G814" i="2"/>
  <c r="A814" i="2" s="1"/>
  <c r="C814" i="2"/>
  <c r="B814" i="2"/>
  <c r="G813" i="2"/>
  <c r="G812" i="2"/>
  <c r="A812" i="2" s="1"/>
  <c r="C812" i="2"/>
  <c r="B812" i="2"/>
  <c r="G811" i="2"/>
  <c r="G810" i="2"/>
  <c r="C810" i="2" s="1"/>
  <c r="A810" i="2"/>
  <c r="G809" i="2"/>
  <c r="C809" i="2"/>
  <c r="B809" i="2"/>
  <c r="A809" i="2"/>
  <c r="G808" i="2"/>
  <c r="C808" i="2" s="1"/>
  <c r="A808" i="2"/>
  <c r="G807" i="2"/>
  <c r="C807" i="2" s="1"/>
  <c r="B807" i="2"/>
  <c r="D807" i="2" s="1"/>
  <c r="A807" i="2"/>
  <c r="G806" i="2"/>
  <c r="G805" i="2"/>
  <c r="B805" i="2" s="1"/>
  <c r="C805" i="2"/>
  <c r="A805" i="2"/>
  <c r="G804" i="2"/>
  <c r="C804" i="2" s="1"/>
  <c r="A804" i="2"/>
  <c r="G803" i="2"/>
  <c r="C803" i="2" s="1"/>
  <c r="G802" i="2"/>
  <c r="C802" i="2" s="1"/>
  <c r="A802" i="2"/>
  <c r="G801" i="2"/>
  <c r="C801" i="2"/>
  <c r="B801" i="2"/>
  <c r="A801" i="2"/>
  <c r="G800" i="2"/>
  <c r="C800" i="2" s="1"/>
  <c r="A800" i="2"/>
  <c r="G799" i="2"/>
  <c r="G798" i="2"/>
  <c r="G797" i="2"/>
  <c r="B797" i="2" s="1"/>
  <c r="C797" i="2"/>
  <c r="A797" i="2"/>
  <c r="G796" i="2"/>
  <c r="G795" i="2"/>
  <c r="A795" i="2" s="1"/>
  <c r="C795" i="2"/>
  <c r="B795" i="2"/>
  <c r="G794" i="2"/>
  <c r="C794" i="2" s="1"/>
  <c r="A794" i="2"/>
  <c r="G793" i="2"/>
  <c r="C793" i="2"/>
  <c r="B793" i="2"/>
  <c r="D793" i="2" s="1"/>
  <c r="A793" i="2"/>
  <c r="G792" i="2"/>
  <c r="C792" i="2" s="1"/>
  <c r="A792" i="2"/>
  <c r="G791" i="2"/>
  <c r="G790" i="2"/>
  <c r="G789" i="2"/>
  <c r="G788" i="2"/>
  <c r="C788" i="2" s="1"/>
  <c r="G787" i="2"/>
  <c r="A787" i="2" s="1"/>
  <c r="C787" i="2"/>
  <c r="B787" i="2"/>
  <c r="G786" i="2"/>
  <c r="G785" i="2"/>
  <c r="C785" i="2"/>
  <c r="B785" i="2"/>
  <c r="A785" i="2"/>
  <c r="G784" i="2"/>
  <c r="C784" i="2" s="1"/>
  <c r="A784" i="2"/>
  <c r="G783" i="2"/>
  <c r="B783" i="2" s="1"/>
  <c r="C783" i="2"/>
  <c r="A783" i="2"/>
  <c r="G782" i="2"/>
  <c r="G781" i="2"/>
  <c r="C781" i="2"/>
  <c r="B781" i="2"/>
  <c r="D781" i="2" s="1"/>
  <c r="A781" i="2"/>
  <c r="G780" i="2"/>
  <c r="C780" i="2" s="1"/>
  <c r="A780" i="2"/>
  <c r="G779" i="2"/>
  <c r="G778" i="2"/>
  <c r="C778" i="2" s="1"/>
  <c r="G777" i="2"/>
  <c r="C777" i="2"/>
  <c r="B777" i="2"/>
  <c r="D777" i="2" s="1"/>
  <c r="A777" i="2"/>
  <c r="G776" i="2"/>
  <c r="C776" i="2" s="1"/>
  <c r="A776" i="2"/>
  <c r="G775" i="2"/>
  <c r="C775" i="2" s="1"/>
  <c r="G774" i="2"/>
  <c r="C774" i="2" s="1"/>
  <c r="A774" i="2"/>
  <c r="G773" i="2"/>
  <c r="C773" i="2"/>
  <c r="B773" i="2"/>
  <c r="D773" i="2" s="1"/>
  <c r="A773" i="2"/>
  <c r="G772" i="2"/>
  <c r="C772" i="2" s="1"/>
  <c r="A772" i="2"/>
  <c r="G771" i="2"/>
  <c r="B771" i="2" s="1"/>
  <c r="C771" i="2"/>
  <c r="A771" i="2"/>
  <c r="G770" i="2"/>
  <c r="C770" i="2" s="1"/>
  <c r="A770" i="2"/>
  <c r="G769" i="2"/>
  <c r="C769" i="2"/>
  <c r="B769" i="2"/>
  <c r="A769" i="2"/>
  <c r="G768" i="2"/>
  <c r="C768" i="2" s="1"/>
  <c r="A768" i="2"/>
  <c r="G767" i="2"/>
  <c r="B767" i="2" s="1"/>
  <c r="C767" i="2"/>
  <c r="A767" i="2"/>
  <c r="G766" i="2"/>
  <c r="G765" i="2"/>
  <c r="C765" i="2"/>
  <c r="B765" i="2"/>
  <c r="A765" i="2"/>
  <c r="G764" i="2"/>
  <c r="C764" i="2" s="1"/>
  <c r="A764" i="2"/>
  <c r="G763" i="2"/>
  <c r="G762" i="2"/>
  <c r="C762" i="2" s="1"/>
  <c r="G761" i="2"/>
  <c r="C761" i="2"/>
  <c r="B761" i="2"/>
  <c r="D761" i="2" s="1"/>
  <c r="A761" i="2"/>
  <c r="G760" i="2"/>
  <c r="G759" i="2"/>
  <c r="A759" i="2" s="1"/>
  <c r="C759" i="2"/>
  <c r="B759" i="2"/>
  <c r="G758" i="2"/>
  <c r="G757" i="2"/>
  <c r="B757" i="2" s="1"/>
  <c r="C757" i="2"/>
  <c r="A757" i="2"/>
  <c r="G756" i="2"/>
  <c r="G755" i="2"/>
  <c r="C755" i="2" s="1"/>
  <c r="B755" i="2"/>
  <c r="D755" i="2" s="1"/>
  <c r="A755" i="2"/>
  <c r="G754" i="2"/>
  <c r="G753" i="2"/>
  <c r="C753" i="2"/>
  <c r="B753" i="2"/>
  <c r="A753" i="2"/>
  <c r="G752" i="2"/>
  <c r="G751" i="2"/>
  <c r="C751" i="2" s="1"/>
  <c r="G750" i="2"/>
  <c r="G749" i="2"/>
  <c r="G748" i="2"/>
  <c r="G747" i="2"/>
  <c r="B747" i="2"/>
  <c r="G746" i="2"/>
  <c r="G745" i="2"/>
  <c r="C745" i="2"/>
  <c r="B745" i="2"/>
  <c r="A745" i="2"/>
  <c r="G744" i="2"/>
  <c r="G743" i="2"/>
  <c r="G742" i="2"/>
  <c r="G741" i="2"/>
  <c r="G740" i="2"/>
  <c r="G739" i="2"/>
  <c r="G738" i="2"/>
  <c r="G737" i="2"/>
  <c r="C737" i="2"/>
  <c r="B737" i="2"/>
  <c r="D737" i="2" s="1"/>
  <c r="A737" i="2"/>
  <c r="G736" i="2"/>
  <c r="G735" i="2"/>
  <c r="A735" i="2" s="1"/>
  <c r="C735" i="2"/>
  <c r="B735" i="2"/>
  <c r="D735" i="2" s="1"/>
  <c r="G734" i="2"/>
  <c r="G733" i="2"/>
  <c r="B733" i="2" s="1"/>
  <c r="C733" i="2"/>
  <c r="A733" i="2"/>
  <c r="G732" i="2"/>
  <c r="G731" i="2"/>
  <c r="C731" i="2" s="1"/>
  <c r="B731" i="2"/>
  <c r="D731" i="2" s="1"/>
  <c r="A731" i="2"/>
  <c r="G730" i="2"/>
  <c r="G729" i="2"/>
  <c r="C729" i="2"/>
  <c r="B729" i="2"/>
  <c r="D729" i="2" s="1"/>
  <c r="A729" i="2"/>
  <c r="G728" i="2"/>
  <c r="G727" i="2"/>
  <c r="A727" i="2" s="1"/>
  <c r="C727" i="2"/>
  <c r="B727" i="2"/>
  <c r="G726" i="2"/>
  <c r="G725" i="2"/>
  <c r="B725" i="2" s="1"/>
  <c r="C725" i="2"/>
  <c r="A725" i="2"/>
  <c r="G724" i="2"/>
  <c r="G723" i="2"/>
  <c r="C723" i="2" s="1"/>
  <c r="B723" i="2"/>
  <c r="D723" i="2" s="1"/>
  <c r="A723" i="2"/>
  <c r="G722" i="2"/>
  <c r="G721" i="2"/>
  <c r="C721" i="2"/>
  <c r="B721" i="2"/>
  <c r="A721" i="2"/>
  <c r="G720" i="2"/>
  <c r="G719" i="2"/>
  <c r="G718" i="2"/>
  <c r="G717" i="2"/>
  <c r="C717" i="2" s="1"/>
  <c r="G716" i="2"/>
  <c r="G715" i="2"/>
  <c r="B715" i="2"/>
  <c r="G714" i="2"/>
  <c r="G713" i="2"/>
  <c r="C713" i="2"/>
  <c r="B713" i="2"/>
  <c r="A713" i="2"/>
  <c r="G712" i="2"/>
  <c r="G711" i="2"/>
  <c r="G710" i="2"/>
  <c r="G709" i="2"/>
  <c r="G708" i="2"/>
  <c r="G707" i="2"/>
  <c r="G706" i="2"/>
  <c r="G705" i="2"/>
  <c r="C705" i="2"/>
  <c r="B705" i="2"/>
  <c r="D705" i="2" s="1"/>
  <c r="A705" i="2"/>
  <c r="G704" i="2"/>
  <c r="G703" i="2"/>
  <c r="A703" i="2" s="1"/>
  <c r="C703" i="2"/>
  <c r="B703" i="2"/>
  <c r="D703" i="2" s="1"/>
  <c r="G702" i="2"/>
  <c r="G701" i="2"/>
  <c r="B701" i="2" s="1"/>
  <c r="C701" i="2"/>
  <c r="A701" i="2"/>
  <c r="G700" i="2"/>
  <c r="G699" i="2"/>
  <c r="C699" i="2" s="1"/>
  <c r="B699" i="2"/>
  <c r="D699" i="2" s="1"/>
  <c r="A699" i="2"/>
  <c r="G698" i="2"/>
  <c r="G697" i="2"/>
  <c r="C697" i="2"/>
  <c r="B697" i="2"/>
  <c r="D697" i="2" s="1"/>
  <c r="A697" i="2"/>
  <c r="G696" i="2"/>
  <c r="G695" i="2"/>
  <c r="A695" i="2" s="1"/>
  <c r="C695" i="2"/>
  <c r="B695" i="2"/>
  <c r="G694" i="2"/>
  <c r="G693" i="2"/>
  <c r="B693" i="2" s="1"/>
  <c r="C693" i="2"/>
  <c r="A693" i="2"/>
  <c r="G692" i="2"/>
  <c r="G691" i="2"/>
  <c r="C691" i="2" s="1"/>
  <c r="B691" i="2"/>
  <c r="D691" i="2" s="1"/>
  <c r="A691" i="2"/>
  <c r="G690" i="2"/>
  <c r="G689" i="2"/>
  <c r="C689" i="2"/>
  <c r="B689" i="2"/>
  <c r="A689" i="2"/>
  <c r="G688" i="2"/>
  <c r="G687" i="2"/>
  <c r="C687" i="2" s="1"/>
  <c r="G686" i="2"/>
  <c r="G685" i="2"/>
  <c r="C685" i="2"/>
  <c r="G684" i="2"/>
  <c r="G683" i="2"/>
  <c r="B683" i="2" s="1"/>
  <c r="G682" i="2"/>
  <c r="G681" i="2"/>
  <c r="C681" i="2"/>
  <c r="B681" i="2"/>
  <c r="A681" i="2"/>
  <c r="G680" i="2"/>
  <c r="G679" i="2"/>
  <c r="G678" i="2"/>
  <c r="G677" i="2"/>
  <c r="G676" i="2"/>
  <c r="G675" i="2"/>
  <c r="G674" i="2"/>
  <c r="G673" i="2"/>
  <c r="C673" i="2"/>
  <c r="B673" i="2"/>
  <c r="D673" i="2" s="1"/>
  <c r="A673" i="2"/>
  <c r="G672" i="2"/>
  <c r="G671" i="2"/>
  <c r="A671" i="2" s="1"/>
  <c r="C671" i="2"/>
  <c r="B671" i="2"/>
  <c r="D671" i="2" s="1"/>
  <c r="G670" i="2"/>
  <c r="G669" i="2"/>
  <c r="B669" i="2" s="1"/>
  <c r="C669" i="2"/>
  <c r="A669" i="2"/>
  <c r="G668" i="2"/>
  <c r="G667" i="2"/>
  <c r="C667" i="2" s="1"/>
  <c r="B667" i="2"/>
  <c r="D667" i="2" s="1"/>
  <c r="A667" i="2"/>
  <c r="G666" i="2"/>
  <c r="G665" i="2"/>
  <c r="C665" i="2"/>
  <c r="B665" i="2"/>
  <c r="D665" i="2" s="1"/>
  <c r="A665" i="2"/>
  <c r="G664" i="2"/>
  <c r="G663" i="2"/>
  <c r="A663" i="2" s="1"/>
  <c r="C663" i="2"/>
  <c r="B663" i="2"/>
  <c r="D663" i="2" s="1"/>
  <c r="G662" i="2"/>
  <c r="G661" i="2"/>
  <c r="B661" i="2" s="1"/>
  <c r="C661" i="2"/>
  <c r="A661" i="2"/>
  <c r="G660" i="2"/>
  <c r="G659" i="2"/>
  <c r="C659" i="2" s="1"/>
  <c r="B659" i="2"/>
  <c r="D659" i="2" s="1"/>
  <c r="A659" i="2"/>
  <c r="G658" i="2"/>
  <c r="G657" i="2"/>
  <c r="C657" i="2"/>
  <c r="B657" i="2"/>
  <c r="D657" i="2" s="1"/>
  <c r="A657" i="2"/>
  <c r="G656" i="2"/>
  <c r="G655" i="2"/>
  <c r="C655" i="2"/>
  <c r="G654" i="2"/>
  <c r="G653" i="2"/>
  <c r="C653" i="2" s="1"/>
  <c r="G652" i="2"/>
  <c r="G651" i="2"/>
  <c r="G650" i="2"/>
  <c r="G649" i="2"/>
  <c r="C649" i="2"/>
  <c r="B649" i="2"/>
  <c r="A649" i="2"/>
  <c r="G648" i="2"/>
  <c r="G647" i="2"/>
  <c r="G646" i="2"/>
  <c r="G645" i="2"/>
  <c r="G644" i="2"/>
  <c r="G643" i="2"/>
  <c r="G642" i="2"/>
  <c r="G641" i="2"/>
  <c r="C641" i="2"/>
  <c r="B641" i="2"/>
  <c r="D641" i="2" s="1"/>
  <c r="A641" i="2"/>
  <c r="G640" i="2"/>
  <c r="G639" i="2"/>
  <c r="A639" i="2" s="1"/>
  <c r="C639" i="2"/>
  <c r="B639" i="2"/>
  <c r="D639" i="2" s="1"/>
  <c r="G638" i="2"/>
  <c r="G637" i="2"/>
  <c r="B637" i="2" s="1"/>
  <c r="C637" i="2"/>
  <c r="A637" i="2"/>
  <c r="G636" i="2"/>
  <c r="G635" i="2"/>
  <c r="C635" i="2" s="1"/>
  <c r="B635" i="2"/>
  <c r="D635" i="2" s="1"/>
  <c r="A635" i="2"/>
  <c r="G634" i="2"/>
  <c r="G633" i="2"/>
  <c r="C633" i="2"/>
  <c r="B633" i="2"/>
  <c r="D633" i="2" s="1"/>
  <c r="A633" i="2"/>
  <c r="G632" i="2"/>
  <c r="G631" i="2"/>
  <c r="A631" i="2" s="1"/>
  <c r="C631" i="2"/>
  <c r="B631" i="2"/>
  <c r="G630" i="2"/>
  <c r="G629" i="2"/>
  <c r="B629" i="2" s="1"/>
  <c r="C629" i="2"/>
  <c r="A629" i="2"/>
  <c r="G628" i="2"/>
  <c r="G627" i="2"/>
  <c r="C627" i="2" s="1"/>
  <c r="B627" i="2"/>
  <c r="D627" i="2" s="1"/>
  <c r="A627" i="2"/>
  <c r="G626" i="2"/>
  <c r="G625" i="2"/>
  <c r="C625" i="2"/>
  <c r="B625" i="2"/>
  <c r="A625" i="2"/>
  <c r="G624" i="2"/>
  <c r="G623" i="2"/>
  <c r="C623" i="2" s="1"/>
  <c r="G622" i="2"/>
  <c r="G621" i="2"/>
  <c r="G620" i="2"/>
  <c r="G619" i="2"/>
  <c r="G618" i="2"/>
  <c r="G617" i="2"/>
  <c r="C617" i="2"/>
  <c r="B617" i="2"/>
  <c r="A617" i="2"/>
  <c r="G616" i="2"/>
  <c r="G615" i="2"/>
  <c r="G614" i="2"/>
  <c r="G613" i="2"/>
  <c r="G612" i="2"/>
  <c r="G611" i="2"/>
  <c r="G610" i="2"/>
  <c r="G609" i="2"/>
  <c r="C609" i="2"/>
  <c r="B609" i="2"/>
  <c r="D609" i="2" s="1"/>
  <c r="A609" i="2"/>
  <c r="G608" i="2"/>
  <c r="G607" i="2"/>
  <c r="A607" i="2" s="1"/>
  <c r="C607" i="2"/>
  <c r="B607" i="2"/>
  <c r="D607" i="2" s="1"/>
  <c r="G606" i="2"/>
  <c r="G605" i="2"/>
  <c r="B605" i="2" s="1"/>
  <c r="C605" i="2"/>
  <c r="A605" i="2"/>
  <c r="G604" i="2"/>
  <c r="G603" i="2"/>
  <c r="C603" i="2" s="1"/>
  <c r="B603" i="2"/>
  <c r="D603" i="2" s="1"/>
  <c r="A603" i="2"/>
  <c r="G602" i="2"/>
  <c r="G601" i="2"/>
  <c r="C601" i="2"/>
  <c r="B601" i="2"/>
  <c r="D601" i="2" s="1"/>
  <c r="A601" i="2"/>
  <c r="G600" i="2"/>
  <c r="G599" i="2"/>
  <c r="A599" i="2" s="1"/>
  <c r="C599" i="2"/>
  <c r="B599" i="2"/>
  <c r="G598" i="2"/>
  <c r="G597" i="2"/>
  <c r="B597" i="2" s="1"/>
  <c r="C597" i="2"/>
  <c r="A597" i="2"/>
  <c r="G596" i="2"/>
  <c r="G595" i="2"/>
  <c r="C595" i="2" s="1"/>
  <c r="B595" i="2"/>
  <c r="D595" i="2" s="1"/>
  <c r="A595" i="2"/>
  <c r="G594" i="2"/>
  <c r="G593" i="2"/>
  <c r="C593" i="2"/>
  <c r="B593" i="2"/>
  <c r="A593" i="2"/>
  <c r="G592" i="2"/>
  <c r="G591" i="2"/>
  <c r="G590" i="2"/>
  <c r="G589" i="2"/>
  <c r="C589" i="2"/>
  <c r="G588" i="2"/>
  <c r="G587" i="2"/>
  <c r="B587" i="2"/>
  <c r="G586" i="2"/>
  <c r="G585" i="2"/>
  <c r="C585" i="2"/>
  <c r="B585" i="2"/>
  <c r="A585" i="2"/>
  <c r="G584" i="2"/>
  <c r="A584" i="2"/>
  <c r="G583" i="2"/>
  <c r="B583" i="2" s="1"/>
  <c r="C583" i="2"/>
  <c r="A583" i="2"/>
  <c r="G582" i="2"/>
  <c r="A582" i="2" s="1"/>
  <c r="G581" i="2"/>
  <c r="C581" i="2" s="1"/>
  <c r="B581" i="2"/>
  <c r="A581" i="2"/>
  <c r="G580" i="2"/>
  <c r="A580" i="2" s="1"/>
  <c r="G579" i="2"/>
  <c r="A579" i="2" s="1"/>
  <c r="C579" i="2"/>
  <c r="B579" i="2"/>
  <c r="G578" i="2"/>
  <c r="A578" i="2" s="1"/>
  <c r="G577" i="2"/>
  <c r="B577" i="2" s="1"/>
  <c r="C577" i="2"/>
  <c r="A577" i="2"/>
  <c r="G576" i="2"/>
  <c r="A576" i="2" s="1"/>
  <c r="G575" i="2"/>
  <c r="C575" i="2"/>
  <c r="B575" i="2"/>
  <c r="A575" i="2"/>
  <c r="G574" i="2"/>
  <c r="A574" i="2" s="1"/>
  <c r="G573" i="2"/>
  <c r="G572" i="2"/>
  <c r="A572" i="2"/>
  <c r="G571" i="2"/>
  <c r="G570" i="2"/>
  <c r="A570" i="2" s="1"/>
  <c r="G569" i="2"/>
  <c r="C569" i="2"/>
  <c r="B569" i="2"/>
  <c r="A569" i="2"/>
  <c r="G568" i="2"/>
  <c r="A568" i="2"/>
  <c r="G567" i="2"/>
  <c r="B567" i="2" s="1"/>
  <c r="C567" i="2"/>
  <c r="A567" i="2"/>
  <c r="G566" i="2"/>
  <c r="A566" i="2" s="1"/>
  <c r="G565" i="2"/>
  <c r="C565" i="2" s="1"/>
  <c r="B565" i="2"/>
  <c r="A565" i="2"/>
  <c r="G564" i="2"/>
  <c r="A564" i="2" s="1"/>
  <c r="G563" i="2"/>
  <c r="A563" i="2" s="1"/>
  <c r="C563" i="2"/>
  <c r="B563" i="2"/>
  <c r="G562" i="2"/>
  <c r="A562" i="2"/>
  <c r="G561" i="2"/>
  <c r="B561" i="2" s="1"/>
  <c r="G560" i="2"/>
  <c r="A560" i="2" s="1"/>
  <c r="G559" i="2"/>
  <c r="C559" i="2"/>
  <c r="B559" i="2"/>
  <c r="A559" i="2"/>
  <c r="G558" i="2"/>
  <c r="G557" i="2"/>
  <c r="G556" i="2"/>
  <c r="A556" i="2"/>
  <c r="G555" i="2"/>
  <c r="C555" i="2" s="1"/>
  <c r="B555" i="2"/>
  <c r="A555" i="2"/>
  <c r="G554" i="2"/>
  <c r="A554" i="2" s="1"/>
  <c r="G553" i="2"/>
  <c r="C553" i="2"/>
  <c r="B553" i="2"/>
  <c r="A553" i="2"/>
  <c r="G552" i="2"/>
  <c r="A552" i="2" s="1"/>
  <c r="G551" i="2"/>
  <c r="A551" i="2" s="1"/>
  <c r="C551" i="2"/>
  <c r="B551" i="2"/>
  <c r="G550" i="2"/>
  <c r="G549" i="2"/>
  <c r="C549" i="2" s="1"/>
  <c r="G548" i="2"/>
  <c r="A548" i="2" s="1"/>
  <c r="G547" i="2"/>
  <c r="C547" i="2"/>
  <c r="B547" i="2"/>
  <c r="A547" i="2"/>
  <c r="G546" i="2"/>
  <c r="A546" i="2"/>
  <c r="G545" i="2"/>
  <c r="G544" i="2"/>
  <c r="A544" i="2" s="1"/>
  <c r="G543" i="2"/>
  <c r="A543" i="2"/>
  <c r="G542" i="2"/>
  <c r="G541" i="2"/>
  <c r="C541" i="2"/>
  <c r="B541" i="2"/>
  <c r="A541" i="2"/>
  <c r="G540" i="2"/>
  <c r="A540" i="2"/>
  <c r="G539" i="2"/>
  <c r="G538" i="2"/>
  <c r="A538" i="2" s="1"/>
  <c r="G537" i="2"/>
  <c r="C537" i="2"/>
  <c r="B537" i="2"/>
  <c r="A537" i="2"/>
  <c r="G536" i="2"/>
  <c r="A536" i="2" s="1"/>
  <c r="G535" i="2"/>
  <c r="A535" i="2" s="1"/>
  <c r="C535" i="2"/>
  <c r="B535" i="2"/>
  <c r="G534" i="2"/>
  <c r="G533" i="2"/>
  <c r="G532" i="2"/>
  <c r="A532" i="2"/>
  <c r="G531" i="2"/>
  <c r="C531" i="2"/>
  <c r="B531" i="2"/>
  <c r="A531" i="2"/>
  <c r="G530" i="2"/>
  <c r="C530" i="2"/>
  <c r="G529" i="2"/>
  <c r="G528" i="2"/>
  <c r="A528" i="2" s="1"/>
  <c r="G527" i="2"/>
  <c r="C527" i="2" s="1"/>
  <c r="G526" i="2"/>
  <c r="G525" i="2"/>
  <c r="C525" i="2" s="1"/>
  <c r="G524" i="2"/>
  <c r="G523" i="2"/>
  <c r="G522" i="2"/>
  <c r="C522" i="2" s="1"/>
  <c r="G521" i="2"/>
  <c r="B521" i="2" s="1"/>
  <c r="C521" i="2"/>
  <c r="A521" i="2"/>
  <c r="G520" i="2"/>
  <c r="A520" i="2"/>
  <c r="G519" i="2"/>
  <c r="G518" i="2"/>
  <c r="B518" i="2" s="1"/>
  <c r="G517" i="2"/>
  <c r="C517" i="2"/>
  <c r="B517" i="2"/>
  <c r="A517" i="2"/>
  <c r="G516" i="2"/>
  <c r="B516" i="2" s="1"/>
  <c r="C516" i="2"/>
  <c r="D516" i="2" s="1"/>
  <c r="A516" i="2"/>
  <c r="G515" i="2"/>
  <c r="A515" i="2" s="1"/>
  <c r="G514" i="2"/>
  <c r="G513" i="2"/>
  <c r="G512" i="2"/>
  <c r="A512" i="2" s="1"/>
  <c r="G511" i="2"/>
  <c r="C511" i="2" s="1"/>
  <c r="B511" i="2"/>
  <c r="A511" i="2"/>
  <c r="G510" i="2"/>
  <c r="G509" i="2"/>
  <c r="C509" i="2"/>
  <c r="G508" i="2"/>
  <c r="G507" i="2"/>
  <c r="A507" i="2" s="1"/>
  <c r="C507" i="2"/>
  <c r="B507" i="2"/>
  <c r="G506" i="2"/>
  <c r="C506" i="2" s="1"/>
  <c r="G505" i="2"/>
  <c r="B505" i="2" s="1"/>
  <c r="G504" i="2"/>
  <c r="G503" i="2"/>
  <c r="G502" i="2"/>
  <c r="B502" i="2" s="1"/>
  <c r="C502" i="2"/>
  <c r="A502" i="2"/>
  <c r="G501" i="2"/>
  <c r="C501" i="2"/>
  <c r="B501" i="2"/>
  <c r="A501" i="2"/>
  <c r="G500" i="2"/>
  <c r="B500" i="2" s="1"/>
  <c r="C500" i="2"/>
  <c r="D500" i="2" s="1"/>
  <c r="A500" i="2"/>
  <c r="G499" i="2"/>
  <c r="A499" i="2" s="1"/>
  <c r="C499" i="2"/>
  <c r="B499" i="2"/>
  <c r="G498" i="2"/>
  <c r="C498" i="2" s="1"/>
  <c r="G497" i="2"/>
  <c r="G496" i="2"/>
  <c r="A496" i="2" s="1"/>
  <c r="G495" i="2"/>
  <c r="C495" i="2" s="1"/>
  <c r="G494" i="2"/>
  <c r="G493" i="2"/>
  <c r="A493" i="2" s="1"/>
  <c r="C493" i="2"/>
  <c r="B493" i="2"/>
  <c r="G492" i="2"/>
  <c r="B492" i="2" s="1"/>
  <c r="D492" i="2"/>
  <c r="C492" i="2"/>
  <c r="G491" i="2"/>
  <c r="G490" i="2"/>
  <c r="C490" i="2" s="1"/>
  <c r="G489" i="2"/>
  <c r="B489" i="2" s="1"/>
  <c r="C489" i="2"/>
  <c r="A489" i="2"/>
  <c r="G488" i="2"/>
  <c r="A488" i="2" s="1"/>
  <c r="G487" i="2"/>
  <c r="B487" i="2" s="1"/>
  <c r="G486" i="2"/>
  <c r="B486" i="2" s="1"/>
  <c r="G485" i="2"/>
  <c r="A485" i="2" s="1"/>
  <c r="G484" i="2"/>
  <c r="G483" i="2"/>
  <c r="A483" i="2" s="1"/>
  <c r="G482" i="2"/>
  <c r="G481" i="2"/>
  <c r="G480" i="2"/>
  <c r="A480" i="2"/>
  <c r="G479" i="2"/>
  <c r="G478" i="2"/>
  <c r="C478" i="2"/>
  <c r="G477" i="2"/>
  <c r="A477" i="2" s="1"/>
  <c r="C477" i="2"/>
  <c r="B477" i="2"/>
  <c r="G476" i="2"/>
  <c r="B476" i="2" s="1"/>
  <c r="C476" i="2"/>
  <c r="D476" i="2" s="1"/>
  <c r="A476" i="2"/>
  <c r="G475" i="2"/>
  <c r="A475" i="2" s="1"/>
  <c r="C475" i="2"/>
  <c r="B475" i="2"/>
  <c r="G474" i="2"/>
  <c r="C474" i="2" s="1"/>
  <c r="G473" i="2"/>
  <c r="B473" i="2" s="1"/>
  <c r="G472" i="2"/>
  <c r="G471" i="2"/>
  <c r="G470" i="2"/>
  <c r="B470" i="2" s="1"/>
  <c r="C470" i="2"/>
  <c r="A470" i="2"/>
  <c r="G469" i="2"/>
  <c r="G468" i="2"/>
  <c r="A468" i="2"/>
  <c r="G467" i="2"/>
  <c r="G466" i="2"/>
  <c r="C466" i="2" s="1"/>
  <c r="G465" i="2"/>
  <c r="B465" i="2" s="1"/>
  <c r="C465" i="2"/>
  <c r="A465" i="2"/>
  <c r="G464" i="2"/>
  <c r="A464" i="2" s="1"/>
  <c r="G463" i="2"/>
  <c r="C463" i="2" s="1"/>
  <c r="G462" i="2"/>
  <c r="G461" i="2"/>
  <c r="C461" i="2"/>
  <c r="B461" i="2"/>
  <c r="A461" i="2"/>
  <c r="G460" i="2"/>
  <c r="B460" i="2" s="1"/>
  <c r="C460" i="2"/>
  <c r="D460" i="2" s="1"/>
  <c r="A460" i="2"/>
  <c r="G459" i="2"/>
  <c r="G458" i="2"/>
  <c r="C458" i="2"/>
  <c r="G457" i="2"/>
  <c r="G456" i="2"/>
  <c r="A456" i="2" s="1"/>
  <c r="G455" i="2"/>
  <c r="C455" i="2" s="1"/>
  <c r="B455" i="2"/>
  <c r="D455" i="2" s="1"/>
  <c r="A455" i="2"/>
  <c r="G454" i="2"/>
  <c r="G453" i="2"/>
  <c r="C453" i="2"/>
  <c r="G452" i="2"/>
  <c r="C452" i="2" s="1"/>
  <c r="G451" i="2"/>
  <c r="A451" i="2" s="1"/>
  <c r="B451" i="2"/>
  <c r="G450" i="2"/>
  <c r="G449" i="2"/>
  <c r="G448" i="2"/>
  <c r="G447" i="2"/>
  <c r="G446" i="2"/>
  <c r="B446" i="2" s="1"/>
  <c r="C446" i="2"/>
  <c r="A446" i="2"/>
  <c r="G445" i="2"/>
  <c r="A445" i="2" s="1"/>
  <c r="G444" i="2"/>
  <c r="G443" i="2"/>
  <c r="G442" i="2"/>
  <c r="C442" i="2"/>
  <c r="G441" i="2"/>
  <c r="B441" i="2" s="1"/>
  <c r="A441" i="2"/>
  <c r="G440" i="2"/>
  <c r="G439" i="2"/>
  <c r="G438" i="2"/>
  <c r="B438" i="2" s="1"/>
  <c r="C438" i="2"/>
  <c r="G437" i="2"/>
  <c r="C437" i="2"/>
  <c r="G436" i="2"/>
  <c r="G435" i="2"/>
  <c r="A435" i="2" s="1"/>
  <c r="G434" i="2"/>
  <c r="C434" i="2"/>
  <c r="G433" i="2"/>
  <c r="G432" i="2"/>
  <c r="A432" i="2" s="1"/>
  <c r="G431" i="2"/>
  <c r="C431" i="2" s="1"/>
  <c r="A431" i="2"/>
  <c r="G430" i="2"/>
  <c r="G429" i="2"/>
  <c r="C429" i="2"/>
  <c r="B429" i="2"/>
  <c r="A429" i="2"/>
  <c r="G428" i="2"/>
  <c r="B428" i="2" s="1"/>
  <c r="C428" i="2"/>
  <c r="D428" i="2" s="1"/>
  <c r="A428" i="2"/>
  <c r="G427" i="2"/>
  <c r="G426" i="2"/>
  <c r="G425" i="2"/>
  <c r="G424" i="2"/>
  <c r="A424" i="2"/>
  <c r="G423" i="2"/>
  <c r="G422" i="2"/>
  <c r="B422" i="2" s="1"/>
  <c r="A422" i="2"/>
  <c r="G421" i="2"/>
  <c r="C421" i="2"/>
  <c r="B421" i="2"/>
  <c r="D421" i="2" s="1"/>
  <c r="A421" i="2"/>
  <c r="G420" i="2"/>
  <c r="B420" i="2" s="1"/>
  <c r="C420" i="2"/>
  <c r="D420" i="2" s="1"/>
  <c r="A420" i="2"/>
  <c r="G419" i="2"/>
  <c r="G418" i="2"/>
  <c r="G417" i="2"/>
  <c r="G416" i="2"/>
  <c r="G415" i="2"/>
  <c r="C415" i="2" s="1"/>
  <c r="B415" i="2"/>
  <c r="G414" i="2"/>
  <c r="C414" i="2"/>
  <c r="G413" i="2"/>
  <c r="A413" i="2" s="1"/>
  <c r="C413" i="2"/>
  <c r="B413" i="2"/>
  <c r="G412" i="2"/>
  <c r="B412" i="2" s="1"/>
  <c r="C412" i="2"/>
  <c r="D412" i="2" s="1"/>
  <c r="A412" i="2"/>
  <c r="G411" i="2"/>
  <c r="A411" i="2" s="1"/>
  <c r="C411" i="2"/>
  <c r="B411" i="2"/>
  <c r="G410" i="2"/>
  <c r="C410" i="2" s="1"/>
  <c r="G409" i="2"/>
  <c r="B409" i="2" s="1"/>
  <c r="A409" i="2"/>
  <c r="G408" i="2"/>
  <c r="G407" i="2"/>
  <c r="G406" i="2"/>
  <c r="B406" i="2" s="1"/>
  <c r="C406" i="2"/>
  <c r="G405" i="2"/>
  <c r="C405" i="2"/>
  <c r="B405" i="2"/>
  <c r="A405" i="2"/>
  <c r="G404" i="2"/>
  <c r="B404" i="2" s="1"/>
  <c r="C404" i="2"/>
  <c r="D404" i="2" s="1"/>
  <c r="A404" i="2"/>
  <c r="G403" i="2"/>
  <c r="A403" i="2" s="1"/>
  <c r="C403" i="2"/>
  <c r="G402" i="2"/>
  <c r="C402" i="2" s="1"/>
  <c r="G401" i="2"/>
  <c r="B401" i="2" s="1"/>
  <c r="C401" i="2"/>
  <c r="A401" i="2"/>
  <c r="G400" i="2"/>
  <c r="A400" i="2"/>
  <c r="G399" i="2"/>
  <c r="G398" i="2"/>
  <c r="G397" i="2"/>
  <c r="C397" i="2"/>
  <c r="G396" i="2"/>
  <c r="G395" i="2"/>
  <c r="G394" i="2"/>
  <c r="G393" i="2"/>
  <c r="B393" i="2" s="1"/>
  <c r="C393" i="2"/>
  <c r="G392" i="2"/>
  <c r="A392" i="2"/>
  <c r="G391" i="2"/>
  <c r="C391" i="2" s="1"/>
  <c r="B391" i="2"/>
  <c r="D391" i="2" s="1"/>
  <c r="A391" i="2"/>
  <c r="G390" i="2"/>
  <c r="G389" i="2"/>
  <c r="C389" i="2" s="1"/>
  <c r="G388" i="2"/>
  <c r="C388" i="2" s="1"/>
  <c r="G387" i="2"/>
  <c r="A387" i="2" s="1"/>
  <c r="B387" i="2"/>
  <c r="G386" i="2"/>
  <c r="G385" i="2"/>
  <c r="G384" i="2"/>
  <c r="G383" i="2"/>
  <c r="C383" i="2" s="1"/>
  <c r="B383" i="2"/>
  <c r="G382" i="2"/>
  <c r="B382" i="2" s="1"/>
  <c r="C382" i="2"/>
  <c r="A382" i="2"/>
  <c r="G381" i="2"/>
  <c r="A381" i="2" s="1"/>
  <c r="G380" i="2"/>
  <c r="G379" i="2"/>
  <c r="C379" i="2"/>
  <c r="G378" i="2"/>
  <c r="C378" i="2"/>
  <c r="G377" i="2"/>
  <c r="B377" i="2" s="1"/>
  <c r="A377" i="2"/>
  <c r="G376" i="2"/>
  <c r="G375" i="2"/>
  <c r="G374" i="2"/>
  <c r="B374" i="2" s="1"/>
  <c r="C374" i="2"/>
  <c r="G373" i="2"/>
  <c r="C373" i="2" s="1"/>
  <c r="G372" i="2"/>
  <c r="G371" i="2"/>
  <c r="A371" i="2" s="1"/>
  <c r="G370" i="2"/>
  <c r="C370" i="2"/>
  <c r="G369" i="2"/>
  <c r="G368" i="2"/>
  <c r="A368" i="2"/>
  <c r="G367" i="2"/>
  <c r="C367" i="2" s="1"/>
  <c r="A367" i="2"/>
  <c r="G366" i="2"/>
  <c r="G365" i="2"/>
  <c r="C365" i="2"/>
  <c r="B365" i="2"/>
  <c r="A365" i="2"/>
  <c r="G364" i="2"/>
  <c r="B364" i="2" s="1"/>
  <c r="C364" i="2"/>
  <c r="D364" i="2" s="1"/>
  <c r="A364" i="2"/>
  <c r="G363" i="2"/>
  <c r="G362" i="2"/>
  <c r="G361" i="2"/>
  <c r="B361" i="2" s="1"/>
  <c r="C361" i="2"/>
  <c r="G360" i="2"/>
  <c r="A360" i="2"/>
  <c r="G359" i="2"/>
  <c r="B359" i="2"/>
  <c r="G358" i="2"/>
  <c r="B358" i="2" s="1"/>
  <c r="A358" i="2"/>
  <c r="G357" i="2"/>
  <c r="C357" i="2"/>
  <c r="B357" i="2"/>
  <c r="D357" i="2" s="1"/>
  <c r="A357" i="2"/>
  <c r="G356" i="2"/>
  <c r="B356" i="2" s="1"/>
  <c r="C356" i="2"/>
  <c r="D356" i="2" s="1"/>
  <c r="A356" i="2"/>
  <c r="G355" i="2"/>
  <c r="G354" i="2"/>
  <c r="G353" i="2"/>
  <c r="G352" i="2"/>
  <c r="G351" i="2"/>
  <c r="C351" i="2" s="1"/>
  <c r="B351" i="2"/>
  <c r="G350" i="2"/>
  <c r="G349" i="2"/>
  <c r="A349" i="2" s="1"/>
  <c r="C349" i="2"/>
  <c r="B349" i="2"/>
  <c r="G348" i="2"/>
  <c r="B348" i="2" s="1"/>
  <c r="C348" i="2"/>
  <c r="D348" i="2" s="1"/>
  <c r="A348" i="2"/>
  <c r="G347" i="2"/>
  <c r="A347" i="2" s="1"/>
  <c r="C347" i="2"/>
  <c r="B347" i="2"/>
  <c r="G346" i="2"/>
  <c r="C346" i="2" s="1"/>
  <c r="G345" i="2"/>
  <c r="G344" i="2"/>
  <c r="G343" i="2"/>
  <c r="G342" i="2"/>
  <c r="G341" i="2"/>
  <c r="C341" i="2"/>
  <c r="B341" i="2"/>
  <c r="A341" i="2"/>
  <c r="G340" i="2"/>
  <c r="B340" i="2" s="1"/>
  <c r="C340" i="2"/>
  <c r="D340" i="2" s="1"/>
  <c r="A340" i="2"/>
  <c r="G339" i="2"/>
  <c r="A339" i="2" s="1"/>
  <c r="C339" i="2"/>
  <c r="G338" i="2"/>
  <c r="C338" i="2"/>
  <c r="G337" i="2"/>
  <c r="B337" i="2" s="1"/>
  <c r="C337" i="2"/>
  <c r="A337" i="2"/>
  <c r="G336" i="2"/>
  <c r="A336" i="2"/>
  <c r="G335" i="2"/>
  <c r="C335" i="2" s="1"/>
  <c r="A335" i="2"/>
  <c r="G334" i="2"/>
  <c r="G333" i="2"/>
  <c r="C333" i="2" s="1"/>
  <c r="G332" i="2"/>
  <c r="G331" i="2"/>
  <c r="G330" i="2"/>
  <c r="G329" i="2"/>
  <c r="B329" i="2" s="1"/>
  <c r="C329" i="2"/>
  <c r="G328" i="2"/>
  <c r="A328" i="2" s="1"/>
  <c r="G327" i="2"/>
  <c r="C327" i="2" s="1"/>
  <c r="B327" i="2"/>
  <c r="D327" i="2" s="1"/>
  <c r="A327" i="2"/>
  <c r="G326" i="2"/>
  <c r="G325" i="2"/>
  <c r="G324" i="2"/>
  <c r="C324" i="2" s="1"/>
  <c r="G323" i="2"/>
  <c r="A323" i="2" s="1"/>
  <c r="B323" i="2"/>
  <c r="G322" i="2"/>
  <c r="G321" i="2"/>
  <c r="G320" i="2"/>
  <c r="G319" i="2"/>
  <c r="G318" i="2"/>
  <c r="B318" i="2" s="1"/>
  <c r="C318" i="2"/>
  <c r="A318" i="2"/>
  <c r="G317" i="2"/>
  <c r="A317" i="2" s="1"/>
  <c r="G316" i="2"/>
  <c r="G315" i="2"/>
  <c r="G314" i="2"/>
  <c r="B314" i="2" s="1"/>
  <c r="G313" i="2"/>
  <c r="G312" i="2"/>
  <c r="G311" i="2"/>
  <c r="C311" i="2" s="1"/>
  <c r="B311" i="2"/>
  <c r="A311" i="2"/>
  <c r="G310" i="2"/>
  <c r="G309" i="2"/>
  <c r="C309" i="2"/>
  <c r="G308" i="2"/>
  <c r="G307" i="2"/>
  <c r="B307" i="2" s="1"/>
  <c r="C307" i="2"/>
  <c r="G306" i="2"/>
  <c r="B306" i="2" s="1"/>
  <c r="G305" i="2"/>
  <c r="G304" i="2"/>
  <c r="G303" i="2"/>
  <c r="G302" i="2"/>
  <c r="C302" i="2" s="1"/>
  <c r="G301" i="2"/>
  <c r="A301" i="2" s="1"/>
  <c r="C301" i="2"/>
  <c r="B301" i="2"/>
  <c r="G300" i="2"/>
  <c r="B300" i="2" s="1"/>
  <c r="C300" i="2"/>
  <c r="D300" i="2" s="1"/>
  <c r="A300" i="2"/>
  <c r="G299" i="2"/>
  <c r="B299" i="2" s="1"/>
  <c r="C299" i="2"/>
  <c r="G298" i="2"/>
  <c r="B298" i="2" s="1"/>
  <c r="G297" i="2"/>
  <c r="G296" i="2"/>
  <c r="G295" i="2"/>
  <c r="B295" i="2"/>
  <c r="G294" i="2"/>
  <c r="B294" i="2" s="1"/>
  <c r="C294" i="2"/>
  <c r="A294" i="2"/>
  <c r="G293" i="2"/>
  <c r="C293" i="2"/>
  <c r="B293" i="2"/>
  <c r="A293" i="2"/>
  <c r="G292" i="2"/>
  <c r="B292" i="2" s="1"/>
  <c r="C292" i="2"/>
  <c r="D292" i="2" s="1"/>
  <c r="A292" i="2"/>
  <c r="G291" i="2"/>
  <c r="G290" i="2"/>
  <c r="B290" i="2" s="1"/>
  <c r="G289" i="2"/>
  <c r="G288" i="2"/>
  <c r="G287" i="2"/>
  <c r="C287" i="2" s="1"/>
  <c r="B287" i="2"/>
  <c r="A287" i="2"/>
  <c r="G286" i="2"/>
  <c r="B286" i="2" s="1"/>
  <c r="C286" i="2"/>
  <c r="A286" i="2"/>
  <c r="G285" i="2"/>
  <c r="G284" i="2"/>
  <c r="G283" i="2"/>
  <c r="B283" i="2" s="1"/>
  <c r="G282" i="2"/>
  <c r="B282" i="2" s="1"/>
  <c r="G281" i="2"/>
  <c r="G280" i="2"/>
  <c r="G279" i="2"/>
  <c r="C279" i="2" s="1"/>
  <c r="B279" i="2"/>
  <c r="A279" i="2"/>
  <c r="G278" i="2"/>
  <c r="G277" i="2"/>
  <c r="C277" i="2" s="1"/>
  <c r="G276" i="2"/>
  <c r="G275" i="2"/>
  <c r="B275" i="2" s="1"/>
  <c r="C275" i="2"/>
  <c r="G274" i="2"/>
  <c r="B274" i="2" s="1"/>
  <c r="G273" i="2"/>
  <c r="G272" i="2"/>
  <c r="G271" i="2"/>
  <c r="G270" i="2"/>
  <c r="G269" i="2"/>
  <c r="A269" i="2" s="1"/>
  <c r="C269" i="2"/>
  <c r="B269" i="2"/>
  <c r="G268" i="2"/>
  <c r="B268" i="2" s="1"/>
  <c r="C268" i="2"/>
  <c r="D268" i="2" s="1"/>
  <c r="A268" i="2"/>
  <c r="G267" i="2"/>
  <c r="B267" i="2" s="1"/>
  <c r="C267" i="2"/>
  <c r="G266" i="2"/>
  <c r="B266" i="2" s="1"/>
  <c r="G265" i="2"/>
  <c r="G264" i="2"/>
  <c r="G263" i="2"/>
  <c r="B263" i="2" s="1"/>
  <c r="G262" i="2"/>
  <c r="B262" i="2" s="1"/>
  <c r="C262" i="2"/>
  <c r="A262" i="2"/>
  <c r="G261" i="2"/>
  <c r="C261" i="2"/>
  <c r="B261" i="2"/>
  <c r="A261" i="2"/>
  <c r="G260" i="2"/>
  <c r="B260" i="2" s="1"/>
  <c r="C260" i="2"/>
  <c r="D260" i="2" s="1"/>
  <c r="A260" i="2"/>
  <c r="G259" i="2"/>
  <c r="G258" i="2"/>
  <c r="B258" i="2" s="1"/>
  <c r="G257" i="2"/>
  <c r="G256" i="2"/>
  <c r="G255" i="2"/>
  <c r="C255" i="2" s="1"/>
  <c r="B255" i="2"/>
  <c r="A255" i="2"/>
  <c r="G254" i="2"/>
  <c r="B254" i="2" s="1"/>
  <c r="C254" i="2"/>
  <c r="A254" i="2"/>
  <c r="G253" i="2"/>
  <c r="A253" i="2" s="1"/>
  <c r="G252" i="2"/>
  <c r="G251" i="2"/>
  <c r="B251" i="2" s="1"/>
  <c r="C251" i="2"/>
  <c r="G250" i="2"/>
  <c r="B250" i="2" s="1"/>
  <c r="G249" i="2"/>
  <c r="G248" i="2"/>
  <c r="G247" i="2"/>
  <c r="C247" i="2" s="1"/>
  <c r="B247" i="2"/>
  <c r="A247" i="2"/>
  <c r="G246" i="2"/>
  <c r="G245" i="2"/>
  <c r="G244" i="2"/>
  <c r="C244" i="2"/>
  <c r="G243" i="2"/>
  <c r="B243" i="2" s="1"/>
  <c r="C243" i="2"/>
  <c r="G242" i="2"/>
  <c r="B242" i="2" s="1"/>
  <c r="G241" i="2"/>
  <c r="G240" i="2"/>
  <c r="G239" i="2"/>
  <c r="G238" i="2"/>
  <c r="C238" i="2"/>
  <c r="G237" i="2"/>
  <c r="A237" i="2" s="1"/>
  <c r="C237" i="2"/>
  <c r="B237" i="2"/>
  <c r="G236" i="2"/>
  <c r="B236" i="2" s="1"/>
  <c r="C236" i="2"/>
  <c r="D236" i="2" s="1"/>
  <c r="A236" i="2"/>
  <c r="G235" i="2"/>
  <c r="B235" i="2" s="1"/>
  <c r="C235" i="2"/>
  <c r="G234" i="2"/>
  <c r="B234" i="2" s="1"/>
  <c r="G233" i="2"/>
  <c r="G232" i="2"/>
  <c r="G231" i="2"/>
  <c r="G230" i="2"/>
  <c r="B230" i="2" s="1"/>
  <c r="C230" i="2"/>
  <c r="A230" i="2"/>
  <c r="G229" i="2"/>
  <c r="C229" i="2"/>
  <c r="B229" i="2"/>
  <c r="A229" i="2"/>
  <c r="G228" i="2"/>
  <c r="B228" i="2" s="1"/>
  <c r="C228" i="2"/>
  <c r="D228" i="2" s="1"/>
  <c r="A228" i="2"/>
  <c r="G227" i="2"/>
  <c r="G226" i="2"/>
  <c r="B226" i="2" s="1"/>
  <c r="G225" i="2"/>
  <c r="G224" i="2"/>
  <c r="G223" i="2"/>
  <c r="C223" i="2" s="1"/>
  <c r="B223" i="2"/>
  <c r="A223" i="2"/>
  <c r="G222" i="2"/>
  <c r="B222" i="2" s="1"/>
  <c r="C222" i="2"/>
  <c r="A222" i="2"/>
  <c r="G221" i="2"/>
  <c r="A221" i="2"/>
  <c r="G220" i="2"/>
  <c r="G219" i="2"/>
  <c r="B219" i="2" s="1"/>
  <c r="G218" i="2"/>
  <c r="B218" i="2" s="1"/>
  <c r="G217" i="2"/>
  <c r="G216" i="2"/>
  <c r="G215" i="2"/>
  <c r="C215" i="2" s="1"/>
  <c r="B215" i="2"/>
  <c r="A215" i="2"/>
  <c r="G214" i="2"/>
  <c r="G213" i="2"/>
  <c r="C213" i="2" s="1"/>
  <c r="G212" i="2"/>
  <c r="C212" i="2" s="1"/>
  <c r="G211" i="2"/>
  <c r="B211" i="2" s="1"/>
  <c r="C211" i="2"/>
  <c r="G210" i="2"/>
  <c r="B210" i="2" s="1"/>
  <c r="G209" i="2"/>
  <c r="G208" i="2"/>
  <c r="G207" i="2"/>
  <c r="G206" i="2"/>
  <c r="C206" i="2"/>
  <c r="G205" i="2"/>
  <c r="A205" i="2" s="1"/>
  <c r="C205" i="2"/>
  <c r="B205" i="2"/>
  <c r="G204" i="2"/>
  <c r="B204" i="2" s="1"/>
  <c r="C204" i="2"/>
  <c r="D204" i="2" s="1"/>
  <c r="A204" i="2"/>
  <c r="G203" i="2"/>
  <c r="B203" i="2" s="1"/>
  <c r="C203" i="2"/>
  <c r="G202" i="2"/>
  <c r="B202" i="2" s="1"/>
  <c r="G201" i="2"/>
  <c r="G200" i="2"/>
  <c r="G199" i="2"/>
  <c r="G198" i="2"/>
  <c r="B198" i="2" s="1"/>
  <c r="C198" i="2"/>
  <c r="A198" i="2"/>
  <c r="G197" i="2"/>
  <c r="C197" i="2"/>
  <c r="B197" i="2"/>
  <c r="A197" i="2"/>
  <c r="G196" i="2"/>
  <c r="B196" i="2" s="1"/>
  <c r="C196" i="2"/>
  <c r="D196" i="2" s="1"/>
  <c r="A196" i="2"/>
  <c r="G195" i="2"/>
  <c r="G194" i="2"/>
  <c r="B194" i="2" s="1"/>
  <c r="G193" i="2"/>
  <c r="G192" i="2"/>
  <c r="G191" i="2"/>
  <c r="C191" i="2" s="1"/>
  <c r="B191" i="2"/>
  <c r="A191" i="2"/>
  <c r="G190" i="2"/>
  <c r="B190" i="2" s="1"/>
  <c r="C190" i="2"/>
  <c r="A190" i="2"/>
  <c r="G189" i="2"/>
  <c r="A189" i="2" s="1"/>
  <c r="G188" i="2"/>
  <c r="G187" i="2"/>
  <c r="G186" i="2"/>
  <c r="B186" i="2" s="1"/>
  <c r="G185" i="2"/>
  <c r="G184" i="2"/>
  <c r="G183" i="2"/>
  <c r="C183" i="2" s="1"/>
  <c r="B183" i="2"/>
  <c r="A183" i="2"/>
  <c r="G182" i="2"/>
  <c r="G181" i="2"/>
  <c r="C181" i="2"/>
  <c r="G180" i="2"/>
  <c r="G179" i="2"/>
  <c r="B179" i="2" s="1"/>
  <c r="C179" i="2"/>
  <c r="G178" i="2"/>
  <c r="B178" i="2" s="1"/>
  <c r="G177" i="2"/>
  <c r="G176" i="2"/>
  <c r="G175" i="2"/>
  <c r="G174" i="2"/>
  <c r="C174" i="2" s="1"/>
  <c r="G173" i="2"/>
  <c r="A173" i="2" s="1"/>
  <c r="C173" i="2"/>
  <c r="B173" i="2"/>
  <c r="G172" i="2"/>
  <c r="B172" i="2" s="1"/>
  <c r="C172" i="2"/>
  <c r="D172" i="2" s="1"/>
  <c r="A172" i="2"/>
  <c r="G171" i="2"/>
  <c r="B171" i="2" s="1"/>
  <c r="C171" i="2"/>
  <c r="G170" i="2"/>
  <c r="B170" i="2" s="1"/>
  <c r="G169" i="2"/>
  <c r="G168" i="2"/>
  <c r="G167" i="2"/>
  <c r="B167" i="2"/>
  <c r="G166" i="2"/>
  <c r="B166" i="2" s="1"/>
  <c r="C166" i="2"/>
  <c r="A166" i="2"/>
  <c r="G165" i="2"/>
  <c r="C165" i="2"/>
  <c r="B165" i="2"/>
  <c r="A165" i="2"/>
  <c r="G164" i="2"/>
  <c r="B164" i="2" s="1"/>
  <c r="C164" i="2"/>
  <c r="D164" i="2" s="1"/>
  <c r="A164" i="2"/>
  <c r="G163" i="2"/>
  <c r="G162" i="2"/>
  <c r="B162" i="2" s="1"/>
  <c r="G161" i="2"/>
  <c r="G160" i="2"/>
  <c r="G159" i="2"/>
  <c r="C159" i="2" s="1"/>
  <c r="B159" i="2"/>
  <c r="A159" i="2"/>
  <c r="G158" i="2"/>
  <c r="B158" i="2" s="1"/>
  <c r="C158" i="2"/>
  <c r="A158" i="2"/>
  <c r="G157" i="2"/>
  <c r="G156" i="2"/>
  <c r="G155" i="2"/>
  <c r="B155" i="2" s="1"/>
  <c r="C155" i="2"/>
  <c r="G154" i="2"/>
  <c r="B154" i="2" s="1"/>
  <c r="G153" i="2"/>
  <c r="G152" i="2"/>
  <c r="G151" i="2"/>
  <c r="C151" i="2" s="1"/>
  <c r="B151" i="2"/>
  <c r="A151" i="2"/>
  <c r="G150" i="2"/>
  <c r="G149" i="2"/>
  <c r="C149" i="2" s="1"/>
  <c r="G148" i="2"/>
  <c r="C148" i="2"/>
  <c r="G147" i="2"/>
  <c r="B147" i="2" s="1"/>
  <c r="C147" i="2"/>
  <c r="G146" i="2"/>
  <c r="B146" i="2" s="1"/>
  <c r="G145" i="2"/>
  <c r="G144" i="2"/>
  <c r="G143" i="2"/>
  <c r="G142" i="2"/>
  <c r="G141" i="2"/>
  <c r="A141" i="2" s="1"/>
  <c r="C141" i="2"/>
  <c r="B141" i="2"/>
  <c r="G140" i="2"/>
  <c r="B140" i="2" s="1"/>
  <c r="C140" i="2"/>
  <c r="D140" i="2" s="1"/>
  <c r="A140" i="2"/>
  <c r="G139" i="2"/>
  <c r="B139" i="2" s="1"/>
  <c r="C139" i="2"/>
  <c r="G138" i="2"/>
  <c r="B138" i="2" s="1"/>
  <c r="G137" i="2"/>
  <c r="G136" i="2"/>
  <c r="G135" i="2"/>
  <c r="B135" i="2" s="1"/>
  <c r="G134" i="2"/>
  <c r="B134" i="2" s="1"/>
  <c r="C134" i="2"/>
  <c r="A134" i="2"/>
  <c r="G133" i="2"/>
  <c r="C133" i="2"/>
  <c r="B133" i="2"/>
  <c r="A133" i="2"/>
  <c r="G132" i="2"/>
  <c r="B132" i="2" s="1"/>
  <c r="C132" i="2"/>
  <c r="D132" i="2" s="1"/>
  <c r="A132" i="2"/>
  <c r="G131" i="2"/>
  <c r="G130" i="2"/>
  <c r="B130" i="2" s="1"/>
  <c r="G129" i="2"/>
  <c r="G128" i="2"/>
  <c r="G127" i="2"/>
  <c r="C127" i="2" s="1"/>
  <c r="B127" i="2"/>
  <c r="A127" i="2"/>
  <c r="G126" i="2"/>
  <c r="B126" i="2" s="1"/>
  <c r="C126" i="2"/>
  <c r="A126" i="2"/>
  <c r="G125" i="2"/>
  <c r="A125" i="2"/>
  <c r="G124" i="2"/>
  <c r="G123" i="2"/>
  <c r="B123" i="2" s="1"/>
  <c r="C123" i="2"/>
  <c r="G122" i="2"/>
  <c r="B122" i="2" s="1"/>
  <c r="G121" i="2"/>
  <c r="G120" i="2"/>
  <c r="G119" i="2"/>
  <c r="C119" i="2" s="1"/>
  <c r="B119" i="2"/>
  <c r="A119" i="2"/>
  <c r="G118" i="2"/>
  <c r="G117" i="2"/>
  <c r="G116" i="2"/>
  <c r="C116" i="2"/>
  <c r="G115" i="2"/>
  <c r="B115" i="2" s="1"/>
  <c r="C115" i="2"/>
  <c r="G114" i="2"/>
  <c r="B114" i="2" s="1"/>
  <c r="G113" i="2"/>
  <c r="G112" i="2"/>
  <c r="G111" i="2"/>
  <c r="G110" i="2"/>
  <c r="C110" i="2" s="1"/>
  <c r="G109" i="2"/>
  <c r="A109" i="2" s="1"/>
  <c r="C109" i="2"/>
  <c r="B109" i="2"/>
  <c r="G108" i="2"/>
  <c r="B108" i="2" s="1"/>
  <c r="C108" i="2"/>
  <c r="D108" i="2" s="1"/>
  <c r="A108" i="2"/>
  <c r="G107" i="2"/>
  <c r="B107" i="2" s="1"/>
  <c r="C107" i="2"/>
  <c r="G106" i="2"/>
  <c r="B106" i="2" s="1"/>
  <c r="G105" i="2"/>
  <c r="G104" i="2"/>
  <c r="G103" i="2"/>
  <c r="G102" i="2"/>
  <c r="B102" i="2" s="1"/>
  <c r="C102" i="2"/>
  <c r="A102" i="2"/>
  <c r="G101" i="2"/>
  <c r="C101" i="2"/>
  <c r="B101" i="2"/>
  <c r="A101" i="2"/>
  <c r="G100" i="2"/>
  <c r="B100" i="2" s="1"/>
  <c r="C100" i="2"/>
  <c r="D100" i="2" s="1"/>
  <c r="A100" i="2"/>
  <c r="G99" i="2"/>
  <c r="G98" i="2"/>
  <c r="B98" i="2" s="1"/>
  <c r="G97" i="2"/>
  <c r="G96" i="2"/>
  <c r="G95" i="2"/>
  <c r="C95" i="2" s="1"/>
  <c r="B95" i="2"/>
  <c r="A95" i="2"/>
  <c r="G94" i="2"/>
  <c r="B94" i="2" s="1"/>
  <c r="C94" i="2"/>
  <c r="A94" i="2"/>
  <c r="G93" i="2"/>
  <c r="A93" i="2"/>
  <c r="G92" i="2"/>
  <c r="G91" i="2"/>
  <c r="B91" i="2" s="1"/>
  <c r="G90" i="2"/>
  <c r="B90" i="2" s="1"/>
  <c r="G89" i="2"/>
  <c r="G88" i="2"/>
  <c r="G87" i="2"/>
  <c r="C87" i="2" s="1"/>
  <c r="B87" i="2"/>
  <c r="A87" i="2"/>
  <c r="G86" i="2"/>
  <c r="G85" i="2"/>
  <c r="C85" i="2"/>
  <c r="G84" i="2"/>
  <c r="C84" i="2" s="1"/>
  <c r="G83" i="2"/>
  <c r="B83" i="2" s="1"/>
  <c r="C83" i="2"/>
  <c r="G82" i="2"/>
  <c r="B82" i="2" s="1"/>
  <c r="G81" i="2"/>
  <c r="G80" i="2"/>
  <c r="G79" i="2"/>
  <c r="G78" i="2"/>
  <c r="C78" i="2"/>
  <c r="G77" i="2"/>
  <c r="A77" i="2" s="1"/>
  <c r="C77" i="2"/>
  <c r="B77" i="2"/>
  <c r="G76" i="2"/>
  <c r="B76" i="2" s="1"/>
  <c r="C76" i="2"/>
  <c r="D76" i="2" s="1"/>
  <c r="A76" i="2"/>
  <c r="G75" i="2"/>
  <c r="B75" i="2" s="1"/>
  <c r="C75" i="2"/>
  <c r="G74" i="2"/>
  <c r="B74" i="2" s="1"/>
  <c r="G73" i="2"/>
  <c r="G72" i="2"/>
  <c r="G71" i="2"/>
  <c r="B71" i="2"/>
  <c r="G70" i="2"/>
  <c r="B70" i="2" s="1"/>
  <c r="C70" i="2"/>
  <c r="A70" i="2"/>
  <c r="G69" i="2"/>
  <c r="C69" i="2"/>
  <c r="B69" i="2"/>
  <c r="A69" i="2"/>
  <c r="G68" i="2"/>
  <c r="B68" i="2" s="1"/>
  <c r="C68" i="2"/>
  <c r="D68" i="2" s="1"/>
  <c r="A68" i="2"/>
  <c r="G67" i="2"/>
  <c r="G66" i="2"/>
  <c r="B66" i="2" s="1"/>
  <c r="G65" i="2"/>
  <c r="G64" i="2"/>
  <c r="G63" i="2"/>
  <c r="C63" i="2" s="1"/>
  <c r="B63" i="2"/>
  <c r="A63" i="2"/>
  <c r="G62" i="2"/>
  <c r="B62" i="2" s="1"/>
  <c r="C62" i="2"/>
  <c r="A62" i="2"/>
  <c r="G61" i="2"/>
  <c r="A61" i="2" s="1"/>
  <c r="G60" i="2"/>
  <c r="A60" i="2" s="1"/>
  <c r="G59" i="2"/>
  <c r="A59" i="2" s="1"/>
  <c r="G58" i="2"/>
  <c r="A58" i="2" s="1"/>
  <c r="C58" i="2"/>
  <c r="D58" i="2" s="1"/>
  <c r="B58" i="2"/>
  <c r="G57" i="2"/>
  <c r="A57" i="2" s="1"/>
  <c r="G56" i="2"/>
  <c r="C56" i="2"/>
  <c r="G55" i="2"/>
  <c r="A55" i="2" s="1"/>
  <c r="G54" i="2"/>
  <c r="C54" i="2"/>
  <c r="B54" i="2"/>
  <c r="A54" i="2"/>
  <c r="G53" i="2"/>
  <c r="A53" i="2" s="1"/>
  <c r="G52" i="2"/>
  <c r="A52" i="2" s="1"/>
  <c r="C52" i="2"/>
  <c r="D52" i="2" s="1"/>
  <c r="B52" i="2"/>
  <c r="G51" i="2"/>
  <c r="A51" i="2"/>
  <c r="G50" i="2"/>
  <c r="G49" i="2"/>
  <c r="A49" i="2" s="1"/>
  <c r="G48" i="2"/>
  <c r="C48" i="2"/>
  <c r="B48" i="2"/>
  <c r="A48" i="2"/>
  <c r="G47" i="2"/>
  <c r="A47" i="2"/>
  <c r="G46" i="2"/>
  <c r="C46" i="2" s="1"/>
  <c r="G45" i="2"/>
  <c r="A45" i="2" s="1"/>
  <c r="G44" i="2"/>
  <c r="G43" i="2"/>
  <c r="A43" i="2" s="1"/>
  <c r="G42" i="2"/>
  <c r="A42" i="2" s="1"/>
  <c r="C42" i="2"/>
  <c r="D42" i="2" s="1"/>
  <c r="B42" i="2"/>
  <c r="G41" i="2"/>
  <c r="A41" i="2" s="1"/>
  <c r="G40" i="2"/>
  <c r="C40" i="2" s="1"/>
  <c r="G39" i="2"/>
  <c r="A39" i="2" s="1"/>
  <c r="G38" i="2"/>
  <c r="C38" i="2"/>
  <c r="B38" i="2"/>
  <c r="A38" i="2"/>
  <c r="G37" i="2"/>
  <c r="A37" i="2" s="1"/>
  <c r="G36" i="2"/>
  <c r="A36" i="2" s="1"/>
  <c r="C36" i="2"/>
  <c r="D36" i="2" s="1"/>
  <c r="B36" i="2"/>
  <c r="G35" i="2"/>
  <c r="A35" i="2"/>
  <c r="G34" i="2"/>
  <c r="A34" i="2" s="1"/>
  <c r="G33" i="2"/>
  <c r="A33" i="2" s="1"/>
  <c r="G32" i="2"/>
  <c r="C32" i="2"/>
  <c r="B32" i="2"/>
  <c r="A32" i="2"/>
  <c r="G31" i="2"/>
  <c r="A31" i="2"/>
  <c r="G30" i="2"/>
  <c r="C30" i="2"/>
  <c r="G29" i="2"/>
  <c r="A29" i="2" s="1"/>
  <c r="G28" i="2"/>
  <c r="A28" i="2" s="1"/>
  <c r="G27" i="2"/>
  <c r="A27" i="2" s="1"/>
  <c r="G26" i="2"/>
  <c r="A26" i="2" s="1"/>
  <c r="C26" i="2"/>
  <c r="D26" i="2" s="1"/>
  <c r="B26" i="2"/>
  <c r="G25" i="2"/>
  <c r="A25" i="2" s="1"/>
  <c r="G24" i="2"/>
  <c r="G23" i="2"/>
  <c r="A23" i="2"/>
  <c r="G22" i="2"/>
  <c r="C22" i="2"/>
  <c r="B22" i="2"/>
  <c r="A22" i="2"/>
  <c r="G21" i="2"/>
  <c r="A21" i="2" s="1"/>
  <c r="G20" i="2"/>
  <c r="A20" i="2" s="1"/>
  <c r="C20" i="2"/>
  <c r="B20" i="2"/>
  <c r="G19" i="2"/>
  <c r="A19" i="2"/>
  <c r="G18" i="2"/>
  <c r="A18" i="2"/>
  <c r="G17" i="2"/>
  <c r="A17" i="2" s="1"/>
  <c r="G16" i="2"/>
  <c r="C16" i="2"/>
  <c r="B16" i="2"/>
  <c r="A16" i="2"/>
  <c r="G15" i="2"/>
  <c r="A15" i="2"/>
  <c r="G14" i="2"/>
  <c r="C14" i="2" s="1"/>
  <c r="G13" i="2"/>
  <c r="A13" i="2" s="1"/>
  <c r="G12" i="2"/>
  <c r="A12" i="2"/>
  <c r="G11" i="2"/>
  <c r="A11" i="2" s="1"/>
  <c r="G10" i="2"/>
  <c r="A10" i="2" s="1"/>
  <c r="C10" i="2"/>
  <c r="B10" i="2"/>
  <c r="G9" i="2"/>
  <c r="A9" i="2" s="1"/>
  <c r="G8" i="2"/>
  <c r="C8" i="2" s="1"/>
  <c r="G7" i="2"/>
  <c r="A7" i="2" s="1"/>
  <c r="G6" i="2"/>
  <c r="C6" i="2"/>
  <c r="B6" i="2"/>
  <c r="A6" i="2"/>
  <c r="G5" i="2"/>
  <c r="A5" i="2" s="1"/>
  <c r="G4" i="2"/>
  <c r="A4" i="2" s="1"/>
  <c r="C4" i="2"/>
  <c r="D4" i="2" s="1"/>
  <c r="B4" i="2"/>
  <c r="G3" i="2"/>
  <c r="A3" i="2"/>
  <c r="G2" i="2"/>
  <c r="O1208" i="1"/>
  <c r="N1208" i="1"/>
  <c r="I1208" i="1"/>
  <c r="I1208" i="6" s="1"/>
  <c r="D1208" i="1"/>
  <c r="B1208" i="1"/>
  <c r="W1207" i="1"/>
  <c r="N1207" i="1"/>
  <c r="I1207" i="1"/>
  <c r="I1207" i="6" s="1"/>
  <c r="D1207" i="1"/>
  <c r="B1207" i="1"/>
  <c r="Y1206" i="1"/>
  <c r="T1206" i="1"/>
  <c r="O1206" i="1"/>
  <c r="N1206" i="1"/>
  <c r="I1206" i="1"/>
  <c r="I1206" i="6" s="1"/>
  <c r="D1206" i="1"/>
  <c r="B1206" i="1"/>
  <c r="Y1205" i="1"/>
  <c r="S1205" i="1"/>
  <c r="K1205" i="6" s="1"/>
  <c r="O1205" i="1"/>
  <c r="N1205" i="1"/>
  <c r="I1205" i="1"/>
  <c r="I1205" i="6" s="1"/>
  <c r="D1205" i="1"/>
  <c r="B1205" i="1"/>
  <c r="X1204" i="1"/>
  <c r="N1204" i="1"/>
  <c r="I1204" i="1"/>
  <c r="I1204" i="6" s="1"/>
  <c r="D1204" i="1"/>
  <c r="B1204" i="1"/>
  <c r="W1203" i="1"/>
  <c r="O1203" i="1"/>
  <c r="N1203" i="1"/>
  <c r="I1203" i="1"/>
  <c r="I1203" i="6" s="1"/>
  <c r="D1203" i="1"/>
  <c r="B1203" i="1"/>
  <c r="Y1202" i="1"/>
  <c r="T1202" i="1"/>
  <c r="N1202" i="1"/>
  <c r="I1202" i="1"/>
  <c r="I1202" i="6" s="1"/>
  <c r="D1202" i="1"/>
  <c r="B1202" i="1"/>
  <c r="Y1201" i="1"/>
  <c r="S1201" i="1"/>
  <c r="K1201" i="6" s="1"/>
  <c r="O1201" i="1"/>
  <c r="N1201" i="1"/>
  <c r="I1201" i="1"/>
  <c r="I1201" i="6" s="1"/>
  <c r="D1201" i="1"/>
  <c r="B1201" i="1"/>
  <c r="X1200" i="1"/>
  <c r="N1200" i="1"/>
  <c r="I1200" i="1"/>
  <c r="I1200" i="6" s="1"/>
  <c r="D1200" i="1"/>
  <c r="B1200" i="1"/>
  <c r="Y1199" i="1"/>
  <c r="T1199" i="1"/>
  <c r="O1199" i="1"/>
  <c r="N1199" i="1"/>
  <c r="I1199" i="1"/>
  <c r="I1199" i="6" s="1"/>
  <c r="D1199" i="1"/>
  <c r="B1199" i="1"/>
  <c r="W1198" i="1"/>
  <c r="O1198" i="1"/>
  <c r="N1198" i="1"/>
  <c r="I1198" i="1"/>
  <c r="I1198" i="6" s="1"/>
  <c r="D1198" i="1"/>
  <c r="B1198" i="1"/>
  <c r="Y1197" i="1"/>
  <c r="Q1197" i="6" s="1"/>
  <c r="N1197" i="1"/>
  <c r="I1197" i="1"/>
  <c r="I1197" i="6" s="1"/>
  <c r="D1197" i="1"/>
  <c r="B1197" i="1"/>
  <c r="Y1196" i="1"/>
  <c r="O1196" i="1"/>
  <c r="N1196" i="1"/>
  <c r="I1196" i="1"/>
  <c r="I1196" i="6" s="1"/>
  <c r="D1196" i="1"/>
  <c r="B1196" i="1"/>
  <c r="X1195" i="1"/>
  <c r="O1195" i="1"/>
  <c r="N1195" i="1"/>
  <c r="I1195" i="1"/>
  <c r="I1195" i="6" s="1"/>
  <c r="D1195" i="1"/>
  <c r="B1195" i="1"/>
  <c r="W1194" i="1"/>
  <c r="O1194" i="1"/>
  <c r="N1194" i="1"/>
  <c r="I1194" i="1"/>
  <c r="I1194" i="6" s="1"/>
  <c r="D1194" i="1"/>
  <c r="B1194" i="1"/>
  <c r="W1193" i="1"/>
  <c r="O1193" i="1"/>
  <c r="N1193" i="1"/>
  <c r="I1193" i="1"/>
  <c r="I1193" i="6" s="1"/>
  <c r="D1193" i="1"/>
  <c r="B1193" i="1"/>
  <c r="O1192" i="1"/>
  <c r="N1192" i="1"/>
  <c r="I1192" i="1"/>
  <c r="I1192" i="6" s="1"/>
  <c r="D1192" i="1"/>
  <c r="B1192" i="1"/>
  <c r="X1191" i="1"/>
  <c r="O1191" i="1"/>
  <c r="N1191" i="1"/>
  <c r="I1191" i="1"/>
  <c r="I1191" i="6" s="1"/>
  <c r="D1191" i="1"/>
  <c r="B1191" i="1"/>
  <c r="Y1190" i="1"/>
  <c r="T1190" i="1"/>
  <c r="O1190" i="1"/>
  <c r="N1190" i="1"/>
  <c r="I1190" i="1"/>
  <c r="I1190" i="6" s="1"/>
  <c r="D1190" i="1"/>
  <c r="B1190" i="1"/>
  <c r="W1189" i="1"/>
  <c r="O1189" i="1"/>
  <c r="N1189" i="1"/>
  <c r="I1189" i="1"/>
  <c r="I1189" i="6" s="1"/>
  <c r="D1189" i="1"/>
  <c r="B1189" i="1"/>
  <c r="X1188" i="1"/>
  <c r="O1188" i="1"/>
  <c r="N1188" i="1"/>
  <c r="I1188" i="1"/>
  <c r="I1188" i="6" s="1"/>
  <c r="D1188" i="1"/>
  <c r="B1188" i="1"/>
  <c r="T1187" i="1"/>
  <c r="O1187" i="1"/>
  <c r="N1187" i="1"/>
  <c r="I1187" i="1"/>
  <c r="I1187" i="6" s="1"/>
  <c r="D1187" i="1"/>
  <c r="B1187" i="1"/>
  <c r="W1186" i="1"/>
  <c r="O1186" i="1"/>
  <c r="N1186" i="1"/>
  <c r="I1186" i="1"/>
  <c r="I1186" i="6" s="1"/>
  <c r="D1186" i="1"/>
  <c r="B1186" i="1"/>
  <c r="Y1185" i="1"/>
  <c r="S1185" i="1"/>
  <c r="K1185" i="6" s="1"/>
  <c r="O1185" i="1"/>
  <c r="N1185" i="1"/>
  <c r="I1185" i="1"/>
  <c r="I1185" i="6" s="1"/>
  <c r="D1185" i="1"/>
  <c r="B1185" i="1"/>
  <c r="Y1184" i="1"/>
  <c r="T1184" i="1"/>
  <c r="O1184" i="1"/>
  <c r="N1184" i="1"/>
  <c r="I1184" i="1"/>
  <c r="I1184" i="6" s="1"/>
  <c r="D1184" i="1"/>
  <c r="B1184" i="1"/>
  <c r="Y1183" i="1"/>
  <c r="T1183" i="1"/>
  <c r="O1183" i="1"/>
  <c r="N1183" i="1"/>
  <c r="I1183" i="1"/>
  <c r="I1183" i="6" s="1"/>
  <c r="D1183" i="1"/>
  <c r="B1183" i="1"/>
  <c r="Y1182" i="1"/>
  <c r="S1182" i="1"/>
  <c r="K1182" i="6" s="1"/>
  <c r="O1182" i="1"/>
  <c r="N1182" i="1"/>
  <c r="I1182" i="1"/>
  <c r="I1182" i="6" s="1"/>
  <c r="D1182" i="1"/>
  <c r="B1182" i="1"/>
  <c r="Y1181" i="1"/>
  <c r="O1181" i="1"/>
  <c r="N1181" i="1"/>
  <c r="I1181" i="1"/>
  <c r="I1181" i="6" s="1"/>
  <c r="D1181" i="1"/>
  <c r="B1181" i="1"/>
  <c r="Y1180" i="1"/>
  <c r="Q1180" i="6" s="1"/>
  <c r="W1180" i="1"/>
  <c r="N1180" i="1"/>
  <c r="I1180" i="1"/>
  <c r="I1180" i="6" s="1"/>
  <c r="D1180" i="1"/>
  <c r="B1180" i="1"/>
  <c r="N1179" i="1"/>
  <c r="I1179" i="1"/>
  <c r="I1179" i="6" s="1"/>
  <c r="D1179" i="1"/>
  <c r="B1179" i="1"/>
  <c r="X1178" i="1"/>
  <c r="O1178" i="1"/>
  <c r="N1178" i="1"/>
  <c r="I1178" i="1"/>
  <c r="I1178" i="6" s="1"/>
  <c r="D1178" i="1"/>
  <c r="B1178" i="1"/>
  <c r="Y1177" i="1"/>
  <c r="Q1177" i="6" s="1"/>
  <c r="T1177" i="1"/>
  <c r="O1177" i="1"/>
  <c r="N1177" i="1"/>
  <c r="I1177" i="1"/>
  <c r="I1177" i="6" s="1"/>
  <c r="D1177" i="1"/>
  <c r="B1177" i="1"/>
  <c r="Y1176" i="1"/>
  <c r="Q1176" i="6" s="1"/>
  <c r="W1176" i="1"/>
  <c r="N1176" i="1"/>
  <c r="I1176" i="1"/>
  <c r="I1176" i="6" s="1"/>
  <c r="D1176" i="1"/>
  <c r="B1176" i="1"/>
  <c r="Y1175" i="1"/>
  <c r="T1175" i="1"/>
  <c r="O1175" i="1"/>
  <c r="N1175" i="1"/>
  <c r="I1175" i="1"/>
  <c r="I1175" i="6" s="1"/>
  <c r="D1175" i="1"/>
  <c r="B1175" i="1"/>
  <c r="Y1174" i="1"/>
  <c r="T1174" i="1"/>
  <c r="O1174" i="1"/>
  <c r="N1174" i="1"/>
  <c r="I1174" i="1"/>
  <c r="I1174" i="6" s="1"/>
  <c r="D1174" i="1"/>
  <c r="B1174" i="1"/>
  <c r="O1173" i="1"/>
  <c r="N1173" i="1"/>
  <c r="I1173" i="1"/>
  <c r="I1173" i="6" s="1"/>
  <c r="D1173" i="1"/>
  <c r="B1173" i="1"/>
  <c r="O1172" i="1"/>
  <c r="N1172" i="1"/>
  <c r="I1172" i="1"/>
  <c r="I1172" i="6" s="1"/>
  <c r="D1172" i="1"/>
  <c r="B1172" i="1"/>
  <c r="X1171" i="1"/>
  <c r="O1171" i="1"/>
  <c r="N1171" i="1"/>
  <c r="I1171" i="1"/>
  <c r="I1171" i="6" s="1"/>
  <c r="D1171" i="1"/>
  <c r="B1171" i="1"/>
  <c r="Y1170" i="1"/>
  <c r="T1170" i="1"/>
  <c r="O1170" i="1"/>
  <c r="N1170" i="1"/>
  <c r="I1170" i="1"/>
  <c r="I1170" i="6" s="1"/>
  <c r="D1170" i="1"/>
  <c r="B1170" i="1"/>
  <c r="T1169" i="1"/>
  <c r="O1169" i="1"/>
  <c r="N1169" i="1"/>
  <c r="I1169" i="1"/>
  <c r="I1169" i="6" s="1"/>
  <c r="D1169" i="1"/>
  <c r="B1169" i="1"/>
  <c r="Y1168" i="1"/>
  <c r="T1168" i="1"/>
  <c r="N1168" i="1"/>
  <c r="I1168" i="1"/>
  <c r="I1168" i="6" s="1"/>
  <c r="D1168" i="1"/>
  <c r="B1168" i="1"/>
  <c r="N1167" i="1"/>
  <c r="I1167" i="1"/>
  <c r="I1167" i="6" s="1"/>
  <c r="D1167" i="1"/>
  <c r="B1167" i="1"/>
  <c r="O1166" i="1"/>
  <c r="N1166" i="1"/>
  <c r="I1166" i="1"/>
  <c r="I1166" i="6" s="1"/>
  <c r="D1166" i="1"/>
  <c r="B1166" i="1"/>
  <c r="W1165" i="1"/>
  <c r="O1165" i="1"/>
  <c r="N1165" i="1"/>
  <c r="I1165" i="1"/>
  <c r="I1165" i="6" s="1"/>
  <c r="D1165" i="1"/>
  <c r="B1165" i="1"/>
  <c r="Y1164" i="1"/>
  <c r="T1164" i="1"/>
  <c r="O1164" i="1"/>
  <c r="N1164" i="1"/>
  <c r="I1164" i="1"/>
  <c r="I1164" i="6" s="1"/>
  <c r="D1164" i="1"/>
  <c r="B1164" i="1"/>
  <c r="Y1163" i="1"/>
  <c r="S1163" i="1"/>
  <c r="K1163" i="6" s="1"/>
  <c r="O1163" i="1"/>
  <c r="N1163" i="1"/>
  <c r="I1163" i="1"/>
  <c r="I1163" i="6" s="1"/>
  <c r="D1163" i="1"/>
  <c r="B1163" i="1"/>
  <c r="T1162" i="1"/>
  <c r="O1162" i="1"/>
  <c r="N1162" i="1"/>
  <c r="I1162" i="1"/>
  <c r="I1162" i="6" s="1"/>
  <c r="D1162" i="1"/>
  <c r="B1162" i="1"/>
  <c r="Y1161" i="1"/>
  <c r="T1161" i="1"/>
  <c r="N1161" i="1"/>
  <c r="I1161" i="1"/>
  <c r="I1161" i="6" s="1"/>
  <c r="D1161" i="1"/>
  <c r="B1161" i="1"/>
  <c r="Y1160" i="1"/>
  <c r="R1160" i="1"/>
  <c r="O1160" i="1"/>
  <c r="N1160" i="1"/>
  <c r="I1160" i="1"/>
  <c r="I1160" i="6" s="1"/>
  <c r="D1160" i="1"/>
  <c r="B1160" i="1"/>
  <c r="W1159" i="1"/>
  <c r="O1159" i="1"/>
  <c r="N1159" i="1"/>
  <c r="I1159" i="1"/>
  <c r="I1159" i="6" s="1"/>
  <c r="D1159" i="1"/>
  <c r="B1159" i="1"/>
  <c r="X1158" i="1"/>
  <c r="N1158" i="1"/>
  <c r="I1158" i="1"/>
  <c r="I1158" i="6" s="1"/>
  <c r="D1158" i="1"/>
  <c r="B1158" i="1"/>
  <c r="W1157" i="1"/>
  <c r="O1157" i="1"/>
  <c r="N1157" i="1"/>
  <c r="I1157" i="1"/>
  <c r="I1157" i="6" s="1"/>
  <c r="D1157" i="1"/>
  <c r="B1157" i="1"/>
  <c r="Y1156" i="1"/>
  <c r="T1156" i="1"/>
  <c r="N1156" i="1"/>
  <c r="I1156" i="1"/>
  <c r="I1156" i="6" s="1"/>
  <c r="D1156" i="1"/>
  <c r="B1156" i="1"/>
  <c r="T1155" i="1"/>
  <c r="O1155" i="1"/>
  <c r="N1155" i="1"/>
  <c r="I1155" i="1"/>
  <c r="I1155" i="6" s="1"/>
  <c r="D1155" i="1"/>
  <c r="B1155" i="1"/>
  <c r="Y1154" i="1"/>
  <c r="O1154" i="1"/>
  <c r="N1154" i="1"/>
  <c r="I1154" i="1"/>
  <c r="I1154" i="6" s="1"/>
  <c r="D1154" i="1"/>
  <c r="B1154" i="1"/>
  <c r="W1153" i="1"/>
  <c r="O1153" i="1"/>
  <c r="N1153" i="1"/>
  <c r="I1153" i="1"/>
  <c r="I1153" i="6" s="1"/>
  <c r="D1153" i="1"/>
  <c r="B1153" i="1"/>
  <c r="Y1152" i="1"/>
  <c r="S1152" i="1"/>
  <c r="K1152" i="6" s="1"/>
  <c r="O1152" i="1"/>
  <c r="N1152" i="1"/>
  <c r="I1152" i="1"/>
  <c r="I1152" i="6" s="1"/>
  <c r="D1152" i="1"/>
  <c r="B1152" i="1"/>
  <c r="Y1151" i="1"/>
  <c r="S1151" i="1"/>
  <c r="K1151" i="6" s="1"/>
  <c r="N1151" i="1"/>
  <c r="I1151" i="1"/>
  <c r="I1151" i="6" s="1"/>
  <c r="D1151" i="1"/>
  <c r="B1151" i="1"/>
  <c r="O1150" i="1"/>
  <c r="N1150" i="1"/>
  <c r="I1150" i="1"/>
  <c r="I1150" i="6" s="1"/>
  <c r="D1150" i="1"/>
  <c r="B1150" i="1"/>
  <c r="Y1149" i="1"/>
  <c r="Q1149" i="6" s="1"/>
  <c r="W1149" i="1"/>
  <c r="N1149" i="1"/>
  <c r="I1149" i="1"/>
  <c r="I1149" i="6" s="1"/>
  <c r="D1149" i="1"/>
  <c r="B1149" i="1"/>
  <c r="O1148" i="1"/>
  <c r="N1148" i="1"/>
  <c r="I1148" i="1"/>
  <c r="I1148" i="6" s="1"/>
  <c r="D1148" i="1"/>
  <c r="B1148" i="1"/>
  <c r="N1147" i="1"/>
  <c r="I1147" i="1"/>
  <c r="I1147" i="6" s="1"/>
  <c r="D1147" i="1"/>
  <c r="B1147" i="1"/>
  <c r="Y1146" i="1"/>
  <c r="T1146" i="1"/>
  <c r="O1146" i="1"/>
  <c r="N1146" i="1"/>
  <c r="I1146" i="1"/>
  <c r="I1146" i="6" s="1"/>
  <c r="D1146" i="1"/>
  <c r="B1146" i="1"/>
  <c r="O1145" i="1"/>
  <c r="N1145" i="1"/>
  <c r="I1145" i="1"/>
  <c r="I1145" i="6" s="1"/>
  <c r="D1145" i="1"/>
  <c r="B1145" i="1"/>
  <c r="O1144" i="1"/>
  <c r="N1144" i="1"/>
  <c r="I1144" i="1"/>
  <c r="I1144" i="6" s="1"/>
  <c r="D1144" i="1"/>
  <c r="B1144" i="1"/>
  <c r="N1143" i="1"/>
  <c r="I1143" i="1"/>
  <c r="I1143" i="6" s="1"/>
  <c r="D1143" i="1"/>
  <c r="B1143" i="1"/>
  <c r="O1142" i="1"/>
  <c r="N1142" i="1"/>
  <c r="I1142" i="1"/>
  <c r="I1142" i="6" s="1"/>
  <c r="D1142" i="1"/>
  <c r="B1142" i="1"/>
  <c r="O1141" i="1"/>
  <c r="N1141" i="1"/>
  <c r="I1141" i="1"/>
  <c r="I1141" i="6" s="1"/>
  <c r="D1141" i="1"/>
  <c r="B1141" i="1"/>
  <c r="O1140" i="1"/>
  <c r="N1140" i="1"/>
  <c r="I1140" i="1"/>
  <c r="I1140" i="6" s="1"/>
  <c r="D1140" i="1"/>
  <c r="B1140" i="1"/>
  <c r="O1139" i="1"/>
  <c r="N1139" i="1"/>
  <c r="I1139" i="1"/>
  <c r="I1139" i="6" s="1"/>
  <c r="D1139" i="1"/>
  <c r="B1139" i="1"/>
  <c r="N1138" i="1"/>
  <c r="I1138" i="1"/>
  <c r="I1138" i="6" s="1"/>
  <c r="D1138" i="1"/>
  <c r="B1138" i="1"/>
  <c r="O1137" i="1"/>
  <c r="N1137" i="1"/>
  <c r="I1137" i="1"/>
  <c r="I1137" i="6" s="1"/>
  <c r="D1137" i="1"/>
  <c r="B1137" i="1"/>
  <c r="O1136" i="1"/>
  <c r="N1136" i="1"/>
  <c r="I1136" i="1"/>
  <c r="I1136" i="6" s="1"/>
  <c r="D1136" i="1"/>
  <c r="B1136" i="1"/>
  <c r="O1135" i="1"/>
  <c r="N1135" i="1"/>
  <c r="I1135" i="1"/>
  <c r="I1135" i="6" s="1"/>
  <c r="D1135" i="1"/>
  <c r="B1135" i="1"/>
  <c r="O1134" i="1"/>
  <c r="N1134" i="1"/>
  <c r="I1134" i="1"/>
  <c r="I1134" i="6" s="1"/>
  <c r="D1134" i="1"/>
  <c r="B1134" i="1"/>
  <c r="O1133" i="1"/>
  <c r="N1133" i="1"/>
  <c r="I1133" i="1"/>
  <c r="I1133" i="6" s="1"/>
  <c r="D1133" i="1"/>
  <c r="B1133" i="1"/>
  <c r="O1132" i="1"/>
  <c r="N1132" i="1"/>
  <c r="I1132" i="1"/>
  <c r="I1132" i="6" s="1"/>
  <c r="D1132" i="1"/>
  <c r="B1132" i="1"/>
  <c r="O1131" i="1"/>
  <c r="N1131" i="1"/>
  <c r="I1131" i="1"/>
  <c r="I1131" i="6" s="1"/>
  <c r="D1131" i="1"/>
  <c r="B1131" i="1"/>
  <c r="N1130" i="1"/>
  <c r="I1130" i="1"/>
  <c r="I1130" i="6" s="1"/>
  <c r="D1130" i="1"/>
  <c r="B1130" i="1"/>
  <c r="O1129" i="1"/>
  <c r="N1129" i="1"/>
  <c r="I1129" i="1"/>
  <c r="I1129" i="6" s="1"/>
  <c r="D1129" i="1"/>
  <c r="B1129" i="1"/>
  <c r="N1128" i="1"/>
  <c r="I1128" i="1"/>
  <c r="I1128" i="6" s="1"/>
  <c r="D1128" i="1"/>
  <c r="B1128" i="1"/>
  <c r="O1127" i="1"/>
  <c r="N1127" i="1"/>
  <c r="I1127" i="1"/>
  <c r="I1127" i="6" s="1"/>
  <c r="D1127" i="1"/>
  <c r="B1127" i="1"/>
  <c r="O1126" i="1"/>
  <c r="N1126" i="1"/>
  <c r="I1126" i="1"/>
  <c r="I1126" i="6" s="1"/>
  <c r="D1126" i="1"/>
  <c r="B1126" i="1"/>
  <c r="N1125" i="1"/>
  <c r="I1125" i="1"/>
  <c r="I1125" i="6" s="1"/>
  <c r="D1125" i="1"/>
  <c r="B1125" i="1"/>
  <c r="O1124" i="1"/>
  <c r="N1124" i="1"/>
  <c r="I1124" i="1"/>
  <c r="I1124" i="6" s="1"/>
  <c r="D1124" i="1"/>
  <c r="B1124" i="1"/>
  <c r="O1123" i="1"/>
  <c r="N1123" i="1"/>
  <c r="I1123" i="1"/>
  <c r="I1123" i="6" s="1"/>
  <c r="D1123" i="1"/>
  <c r="B1123" i="1"/>
  <c r="O1122" i="1"/>
  <c r="N1122" i="1"/>
  <c r="I1122" i="1"/>
  <c r="I1122" i="6" s="1"/>
  <c r="D1122" i="1"/>
  <c r="B1122" i="1"/>
  <c r="N1121" i="1"/>
  <c r="I1121" i="1"/>
  <c r="I1121" i="6" s="1"/>
  <c r="D1121" i="1"/>
  <c r="B1121" i="1"/>
  <c r="O1120" i="1"/>
  <c r="N1120" i="1"/>
  <c r="I1120" i="1"/>
  <c r="I1120" i="6" s="1"/>
  <c r="D1120" i="1"/>
  <c r="B1120" i="1"/>
  <c r="O1119" i="1"/>
  <c r="N1119" i="1"/>
  <c r="I1119" i="1"/>
  <c r="I1119" i="6" s="1"/>
  <c r="D1119" i="1"/>
  <c r="B1119" i="1"/>
  <c r="O1118" i="1"/>
  <c r="N1118" i="1"/>
  <c r="I1118" i="1"/>
  <c r="I1118" i="6" s="1"/>
  <c r="D1118" i="1"/>
  <c r="B1118" i="1"/>
  <c r="N1117" i="1"/>
  <c r="I1117" i="1"/>
  <c r="I1117" i="6" s="1"/>
  <c r="D1117" i="1"/>
  <c r="B1117" i="1"/>
  <c r="N1116" i="1"/>
  <c r="I1116" i="1"/>
  <c r="I1116" i="6" s="1"/>
  <c r="D1116" i="1"/>
  <c r="B1116" i="1"/>
  <c r="O1115" i="1"/>
  <c r="N1115" i="1"/>
  <c r="I1115" i="1"/>
  <c r="I1115" i="6" s="1"/>
  <c r="D1115" i="1"/>
  <c r="B1115" i="1"/>
  <c r="N1114" i="1"/>
  <c r="I1114" i="1"/>
  <c r="I1114" i="6" s="1"/>
  <c r="D1114" i="1"/>
  <c r="B1114" i="1"/>
  <c r="O1113" i="1"/>
  <c r="N1113" i="1"/>
  <c r="I1113" i="1"/>
  <c r="I1113" i="6" s="1"/>
  <c r="D1113" i="1"/>
  <c r="B1113" i="1"/>
  <c r="O1112" i="1"/>
  <c r="N1112" i="1"/>
  <c r="I1112" i="1"/>
  <c r="I1112" i="6" s="1"/>
  <c r="D1112" i="1"/>
  <c r="B1112" i="1"/>
  <c r="O1111" i="1"/>
  <c r="N1111" i="1"/>
  <c r="I1111" i="1"/>
  <c r="I1111" i="6" s="1"/>
  <c r="D1111" i="1"/>
  <c r="B1111" i="1"/>
  <c r="O1110" i="1"/>
  <c r="N1110" i="1"/>
  <c r="I1110" i="1"/>
  <c r="I1110" i="6" s="1"/>
  <c r="D1110" i="1"/>
  <c r="B1110" i="1"/>
  <c r="O1109" i="1"/>
  <c r="N1109" i="1"/>
  <c r="I1109" i="1"/>
  <c r="I1109" i="6" s="1"/>
  <c r="D1109" i="1"/>
  <c r="B1109" i="1"/>
  <c r="N1108" i="1"/>
  <c r="I1108" i="1"/>
  <c r="I1108" i="6" s="1"/>
  <c r="D1108" i="1"/>
  <c r="B1108" i="1"/>
  <c r="O1107" i="1"/>
  <c r="N1107" i="1"/>
  <c r="I1107" i="1"/>
  <c r="I1107" i="6" s="1"/>
  <c r="D1107" i="1"/>
  <c r="B1107" i="1"/>
  <c r="O1106" i="1"/>
  <c r="N1106" i="1"/>
  <c r="I1106" i="1"/>
  <c r="I1106" i="6" s="1"/>
  <c r="D1106" i="1"/>
  <c r="B1106" i="1"/>
  <c r="O1105" i="1"/>
  <c r="N1105" i="1"/>
  <c r="I1105" i="1"/>
  <c r="I1105" i="6" s="1"/>
  <c r="D1105" i="1"/>
  <c r="B1105" i="1"/>
  <c r="O1104" i="1"/>
  <c r="N1104" i="1"/>
  <c r="I1104" i="1"/>
  <c r="I1104" i="6" s="1"/>
  <c r="D1104" i="1"/>
  <c r="B1104" i="1"/>
  <c r="O1103" i="1"/>
  <c r="N1103" i="1"/>
  <c r="I1103" i="1"/>
  <c r="I1103" i="6" s="1"/>
  <c r="D1103" i="1"/>
  <c r="B1103" i="1"/>
  <c r="N1102" i="1"/>
  <c r="I1102" i="1"/>
  <c r="I1102" i="6" s="1"/>
  <c r="D1102" i="1"/>
  <c r="B1102" i="1"/>
  <c r="O1101" i="1"/>
  <c r="N1101" i="1"/>
  <c r="I1101" i="1"/>
  <c r="I1101" i="6" s="1"/>
  <c r="D1101" i="1"/>
  <c r="B1101" i="1"/>
  <c r="N1100" i="1"/>
  <c r="I1100" i="1"/>
  <c r="I1100" i="6" s="1"/>
  <c r="D1100" i="1"/>
  <c r="B1100" i="1"/>
  <c r="O1099" i="1"/>
  <c r="N1099" i="1"/>
  <c r="I1099" i="1"/>
  <c r="I1099" i="6" s="1"/>
  <c r="D1099" i="1"/>
  <c r="B1099" i="1"/>
  <c r="O1098" i="1"/>
  <c r="N1098" i="1"/>
  <c r="I1098" i="1"/>
  <c r="I1098" i="6" s="1"/>
  <c r="D1098" i="1"/>
  <c r="B1098" i="1"/>
  <c r="N1097" i="1"/>
  <c r="I1097" i="1"/>
  <c r="I1097" i="6" s="1"/>
  <c r="D1097" i="1"/>
  <c r="B1097" i="1"/>
  <c r="O1096" i="1"/>
  <c r="N1096" i="1"/>
  <c r="I1096" i="1"/>
  <c r="I1096" i="6" s="1"/>
  <c r="D1096" i="1"/>
  <c r="B1096" i="1"/>
  <c r="O1095" i="1"/>
  <c r="N1095" i="1"/>
  <c r="I1095" i="1"/>
  <c r="I1095" i="6" s="1"/>
  <c r="D1095" i="1"/>
  <c r="B1095" i="1"/>
  <c r="O1094" i="1"/>
  <c r="N1094" i="1"/>
  <c r="I1094" i="1"/>
  <c r="I1094" i="6" s="1"/>
  <c r="D1094" i="1"/>
  <c r="B1094" i="1"/>
  <c r="O1093" i="1"/>
  <c r="N1093" i="1"/>
  <c r="I1093" i="1"/>
  <c r="I1093" i="6" s="1"/>
  <c r="D1093" i="1"/>
  <c r="B1093" i="1"/>
  <c r="O1092" i="1"/>
  <c r="N1092" i="1"/>
  <c r="I1092" i="1"/>
  <c r="I1092" i="6" s="1"/>
  <c r="D1092" i="1"/>
  <c r="B1092" i="1"/>
  <c r="O1091" i="1"/>
  <c r="N1091" i="1"/>
  <c r="I1091" i="1"/>
  <c r="I1091" i="6" s="1"/>
  <c r="D1091" i="1"/>
  <c r="B1091" i="1"/>
  <c r="N1090" i="1"/>
  <c r="I1090" i="1"/>
  <c r="I1090" i="6" s="1"/>
  <c r="D1090" i="1"/>
  <c r="B1090" i="1"/>
  <c r="O1089" i="1"/>
  <c r="N1089" i="1"/>
  <c r="I1089" i="1"/>
  <c r="I1089" i="6" s="1"/>
  <c r="D1089" i="1"/>
  <c r="B1089" i="1"/>
  <c r="O1088" i="1"/>
  <c r="N1088" i="1"/>
  <c r="I1088" i="1"/>
  <c r="I1088" i="6" s="1"/>
  <c r="D1088" i="1"/>
  <c r="B1088" i="1"/>
  <c r="O1087" i="1"/>
  <c r="N1087" i="1"/>
  <c r="I1087" i="1"/>
  <c r="I1087" i="6" s="1"/>
  <c r="D1087" i="1"/>
  <c r="B1087" i="1"/>
  <c r="O1086" i="1"/>
  <c r="N1086" i="1"/>
  <c r="I1086" i="1"/>
  <c r="I1086" i="6" s="1"/>
  <c r="D1086" i="1"/>
  <c r="B1086" i="1"/>
  <c r="N1085" i="1"/>
  <c r="I1085" i="1"/>
  <c r="I1085" i="6" s="1"/>
  <c r="D1085" i="1"/>
  <c r="B1085" i="1"/>
  <c r="O1084" i="1"/>
  <c r="N1084" i="1"/>
  <c r="I1084" i="1"/>
  <c r="I1084" i="6" s="1"/>
  <c r="D1084" i="1"/>
  <c r="B1084" i="1"/>
  <c r="N1083" i="1"/>
  <c r="I1083" i="1"/>
  <c r="I1083" i="6" s="1"/>
  <c r="D1083" i="1"/>
  <c r="B1083" i="1"/>
  <c r="Y1082" i="1"/>
  <c r="T1082" i="1"/>
  <c r="N1082" i="1"/>
  <c r="I1082" i="1"/>
  <c r="I1082" i="6" s="1"/>
  <c r="D1082" i="1"/>
  <c r="B1082" i="1"/>
  <c r="Y1081" i="1"/>
  <c r="S1081" i="1"/>
  <c r="K1081" i="6" s="1"/>
  <c r="O1081" i="1"/>
  <c r="N1081" i="1"/>
  <c r="I1081" i="1"/>
  <c r="I1081" i="6" s="1"/>
  <c r="D1081" i="1"/>
  <c r="B1081" i="1"/>
  <c r="O1080" i="1"/>
  <c r="N1080" i="1"/>
  <c r="I1080" i="1"/>
  <c r="I1080" i="6" s="1"/>
  <c r="D1080" i="1"/>
  <c r="B1080" i="1"/>
  <c r="Y1079" i="1"/>
  <c r="T1079" i="1"/>
  <c r="O1079" i="1"/>
  <c r="N1079" i="1"/>
  <c r="I1079" i="1"/>
  <c r="I1079" i="6" s="1"/>
  <c r="D1079" i="1"/>
  <c r="B1079" i="1"/>
  <c r="Y1078" i="1"/>
  <c r="S1078" i="1"/>
  <c r="K1078" i="6" s="1"/>
  <c r="O1078" i="1"/>
  <c r="N1078" i="1"/>
  <c r="I1078" i="1"/>
  <c r="I1078" i="6" s="1"/>
  <c r="D1078" i="1"/>
  <c r="B1078" i="1"/>
  <c r="N1077" i="1"/>
  <c r="I1077" i="1"/>
  <c r="I1077" i="6" s="1"/>
  <c r="D1077" i="1"/>
  <c r="B1077" i="1"/>
  <c r="N1076" i="1"/>
  <c r="I1076" i="1"/>
  <c r="I1076" i="6" s="1"/>
  <c r="D1076" i="1"/>
  <c r="B1076" i="1"/>
  <c r="O1075" i="1"/>
  <c r="N1075" i="1"/>
  <c r="I1075" i="1"/>
  <c r="I1075" i="6" s="1"/>
  <c r="D1075" i="1"/>
  <c r="B1075" i="1"/>
  <c r="Y1074" i="1"/>
  <c r="S1074" i="1"/>
  <c r="K1074" i="6" s="1"/>
  <c r="N1074" i="1"/>
  <c r="I1074" i="1"/>
  <c r="I1074" i="6" s="1"/>
  <c r="D1074" i="1"/>
  <c r="B1074" i="1"/>
  <c r="O1073" i="1"/>
  <c r="N1073" i="1"/>
  <c r="I1073" i="1"/>
  <c r="I1073" i="6" s="1"/>
  <c r="D1073" i="1"/>
  <c r="B1073" i="1"/>
  <c r="O1072" i="1"/>
  <c r="N1072" i="1"/>
  <c r="I1072" i="1"/>
  <c r="I1072" i="6" s="1"/>
  <c r="D1072" i="1"/>
  <c r="B1072" i="1"/>
  <c r="Y1071" i="1"/>
  <c r="T1071" i="1"/>
  <c r="O1071" i="1"/>
  <c r="N1071" i="1"/>
  <c r="I1071" i="1"/>
  <c r="I1071" i="6" s="1"/>
  <c r="D1071" i="1"/>
  <c r="B1071" i="1"/>
  <c r="Y1070" i="1"/>
  <c r="T1070" i="1"/>
  <c r="O1070" i="1"/>
  <c r="N1070" i="1"/>
  <c r="I1070" i="1"/>
  <c r="I1070" i="6" s="1"/>
  <c r="D1070" i="1"/>
  <c r="B1070" i="1"/>
  <c r="X1069" i="1"/>
  <c r="N1069" i="1"/>
  <c r="I1069" i="1"/>
  <c r="I1069" i="6" s="1"/>
  <c r="D1069" i="1"/>
  <c r="B1069" i="1"/>
  <c r="N1068" i="1"/>
  <c r="I1068" i="1"/>
  <c r="I1068" i="6" s="1"/>
  <c r="D1068" i="1"/>
  <c r="B1068" i="1"/>
  <c r="Y1067" i="1"/>
  <c r="T1067" i="1"/>
  <c r="O1067" i="1"/>
  <c r="N1067" i="1"/>
  <c r="I1067" i="1"/>
  <c r="I1067" i="6" s="1"/>
  <c r="D1067" i="1"/>
  <c r="B1067" i="1"/>
  <c r="O1066" i="1"/>
  <c r="N1066" i="1"/>
  <c r="I1066" i="1"/>
  <c r="I1066" i="6" s="1"/>
  <c r="D1066" i="1"/>
  <c r="B1066" i="1"/>
  <c r="Y1065" i="1"/>
  <c r="Q1065" i="6" s="1"/>
  <c r="W1065" i="1"/>
  <c r="O1065" i="1"/>
  <c r="N1065" i="1"/>
  <c r="I1065" i="1"/>
  <c r="I1065" i="6" s="1"/>
  <c r="D1065" i="1"/>
  <c r="B1065" i="1"/>
  <c r="Y1064" i="1"/>
  <c r="T1064" i="1"/>
  <c r="O1064" i="1"/>
  <c r="N1064" i="1"/>
  <c r="I1064" i="1"/>
  <c r="I1064" i="6" s="1"/>
  <c r="D1064" i="1"/>
  <c r="B1064" i="1"/>
  <c r="Y1063" i="1"/>
  <c r="T1063" i="1"/>
  <c r="N1063" i="1"/>
  <c r="I1063" i="1"/>
  <c r="I1063" i="6" s="1"/>
  <c r="D1063" i="1"/>
  <c r="B1063" i="1"/>
  <c r="O1062" i="1"/>
  <c r="N1062" i="1"/>
  <c r="I1062" i="1"/>
  <c r="I1062" i="6" s="1"/>
  <c r="D1062" i="1"/>
  <c r="B1062" i="1"/>
  <c r="O1061" i="1"/>
  <c r="N1061" i="1"/>
  <c r="I1061" i="1"/>
  <c r="I1061" i="6" s="1"/>
  <c r="D1061" i="1"/>
  <c r="B1061" i="1"/>
  <c r="Y1060" i="1"/>
  <c r="S1060" i="1"/>
  <c r="K1060" i="6" s="1"/>
  <c r="N1060" i="1"/>
  <c r="I1060" i="1"/>
  <c r="I1060" i="6" s="1"/>
  <c r="D1060" i="1"/>
  <c r="B1060" i="1"/>
  <c r="Y1059" i="1"/>
  <c r="S1059" i="1"/>
  <c r="K1059" i="6" s="1"/>
  <c r="O1059" i="1"/>
  <c r="N1059" i="1"/>
  <c r="I1059" i="1"/>
  <c r="I1059" i="6" s="1"/>
  <c r="D1059" i="1"/>
  <c r="B1059" i="1"/>
  <c r="N1058" i="1"/>
  <c r="I1058" i="1"/>
  <c r="I1058" i="6" s="1"/>
  <c r="D1058" i="1"/>
  <c r="B1058" i="1"/>
  <c r="Y1057" i="1"/>
  <c r="T1057" i="1"/>
  <c r="O1057" i="1"/>
  <c r="N1057" i="1"/>
  <c r="I1057" i="1"/>
  <c r="I1057" i="6" s="1"/>
  <c r="D1057" i="1"/>
  <c r="B1057" i="1"/>
  <c r="N1056" i="1"/>
  <c r="I1056" i="1"/>
  <c r="I1056" i="6" s="1"/>
  <c r="D1056" i="1"/>
  <c r="B1056" i="1"/>
  <c r="N1055" i="1"/>
  <c r="I1055" i="1"/>
  <c r="I1055" i="6" s="1"/>
  <c r="D1055" i="1"/>
  <c r="B1055" i="1"/>
  <c r="Y1054" i="1"/>
  <c r="S1054" i="1"/>
  <c r="K1054" i="6" s="1"/>
  <c r="O1054" i="1"/>
  <c r="N1054" i="1"/>
  <c r="I1054" i="1"/>
  <c r="I1054" i="6" s="1"/>
  <c r="D1054" i="1"/>
  <c r="B1054" i="1"/>
  <c r="Y1053" i="1"/>
  <c r="S1053" i="1"/>
  <c r="K1053" i="6" s="1"/>
  <c r="O1053" i="1"/>
  <c r="N1053" i="1"/>
  <c r="I1053" i="1"/>
  <c r="I1053" i="6" s="1"/>
  <c r="D1053" i="1"/>
  <c r="B1053" i="1"/>
  <c r="X1052" i="1"/>
  <c r="O1052" i="1"/>
  <c r="N1052" i="1"/>
  <c r="I1052" i="1"/>
  <c r="I1052" i="6" s="1"/>
  <c r="D1052" i="1"/>
  <c r="B1052" i="1"/>
  <c r="Y1051" i="1"/>
  <c r="T1051" i="1"/>
  <c r="N1051" i="1"/>
  <c r="I1051" i="1"/>
  <c r="I1051" i="6" s="1"/>
  <c r="D1051" i="1"/>
  <c r="B1051" i="1"/>
  <c r="Y1050" i="1"/>
  <c r="T1050" i="1"/>
  <c r="N1050" i="1"/>
  <c r="I1050" i="1"/>
  <c r="I1050" i="6" s="1"/>
  <c r="D1050" i="1"/>
  <c r="B1050" i="1"/>
  <c r="X1049" i="1"/>
  <c r="N1049" i="1"/>
  <c r="I1049" i="1"/>
  <c r="I1049" i="6" s="1"/>
  <c r="D1049" i="1"/>
  <c r="B1049" i="1"/>
  <c r="N1048" i="1"/>
  <c r="I1048" i="1"/>
  <c r="I1048" i="6" s="1"/>
  <c r="D1048" i="1"/>
  <c r="B1048" i="1"/>
  <c r="Y1047" i="1"/>
  <c r="N1047" i="1"/>
  <c r="I1047" i="1"/>
  <c r="I1047" i="6" s="1"/>
  <c r="D1047" i="1"/>
  <c r="B1047" i="1"/>
  <c r="T1046" i="1"/>
  <c r="O1046" i="1"/>
  <c r="N1046" i="1"/>
  <c r="I1046" i="1"/>
  <c r="I1046" i="6" s="1"/>
  <c r="D1046" i="1"/>
  <c r="B1046" i="1"/>
  <c r="Y1045" i="1"/>
  <c r="S1045" i="1"/>
  <c r="K1045" i="6" s="1"/>
  <c r="N1045" i="1"/>
  <c r="I1045" i="1"/>
  <c r="I1045" i="6" s="1"/>
  <c r="D1045" i="1"/>
  <c r="B1045" i="1"/>
  <c r="Y1044" i="1"/>
  <c r="O1044" i="1"/>
  <c r="N1044" i="1"/>
  <c r="I1044" i="1"/>
  <c r="I1044" i="6" s="1"/>
  <c r="D1044" i="1"/>
  <c r="B1044" i="1"/>
  <c r="O1043" i="1"/>
  <c r="N1043" i="1"/>
  <c r="I1043" i="1"/>
  <c r="I1043" i="6" s="1"/>
  <c r="D1043" i="1"/>
  <c r="B1043" i="1"/>
  <c r="Y1042" i="1"/>
  <c r="S1042" i="1"/>
  <c r="K1042" i="6" s="1"/>
  <c r="O1042" i="1"/>
  <c r="N1042" i="1"/>
  <c r="I1042" i="1"/>
  <c r="I1042" i="6" s="1"/>
  <c r="D1042" i="1"/>
  <c r="B1042" i="1"/>
  <c r="Y1041" i="1"/>
  <c r="S1041" i="1"/>
  <c r="K1041" i="6" s="1"/>
  <c r="O1041" i="1"/>
  <c r="N1041" i="1"/>
  <c r="I1041" i="1"/>
  <c r="I1041" i="6" s="1"/>
  <c r="D1041" i="1"/>
  <c r="B1041" i="1"/>
  <c r="Y1040" i="1"/>
  <c r="T1040" i="1"/>
  <c r="N1040" i="1"/>
  <c r="I1040" i="1"/>
  <c r="I1040" i="6" s="1"/>
  <c r="D1040" i="1"/>
  <c r="B1040" i="1"/>
  <c r="Y1039" i="1"/>
  <c r="S1039" i="1"/>
  <c r="K1039" i="6" s="1"/>
  <c r="O1039" i="1"/>
  <c r="N1039" i="1"/>
  <c r="I1039" i="1"/>
  <c r="I1039" i="6" s="1"/>
  <c r="D1039" i="1"/>
  <c r="B1039" i="1"/>
  <c r="Y1038" i="1"/>
  <c r="S1038" i="1"/>
  <c r="K1038" i="6" s="1"/>
  <c r="O1038" i="1"/>
  <c r="N1038" i="1"/>
  <c r="I1038" i="1"/>
  <c r="I1038" i="6" s="1"/>
  <c r="D1038" i="1"/>
  <c r="B1038" i="1"/>
  <c r="Y1037" i="1"/>
  <c r="O1037" i="1"/>
  <c r="N1037" i="1"/>
  <c r="I1037" i="1"/>
  <c r="I1037" i="6" s="1"/>
  <c r="D1037" i="1"/>
  <c r="B1037" i="1"/>
  <c r="Y1036" i="1"/>
  <c r="S1036" i="1"/>
  <c r="K1036" i="6" s="1"/>
  <c r="N1036" i="1"/>
  <c r="I1036" i="1"/>
  <c r="I1036" i="6" s="1"/>
  <c r="D1036" i="1"/>
  <c r="B1036" i="1"/>
  <c r="N1035" i="1"/>
  <c r="I1035" i="1"/>
  <c r="I1035" i="6" s="1"/>
  <c r="D1035" i="1"/>
  <c r="B1035" i="1"/>
  <c r="Y1034" i="1"/>
  <c r="S1034" i="1"/>
  <c r="K1034" i="6" s="1"/>
  <c r="N1034" i="1"/>
  <c r="I1034" i="1"/>
  <c r="I1034" i="6" s="1"/>
  <c r="D1034" i="1"/>
  <c r="B1034" i="1"/>
  <c r="N1033" i="1"/>
  <c r="I1033" i="1"/>
  <c r="I1033" i="6" s="1"/>
  <c r="D1033" i="1"/>
  <c r="B1033" i="1"/>
  <c r="O1032" i="1"/>
  <c r="N1032" i="1"/>
  <c r="I1032" i="1"/>
  <c r="I1032" i="6" s="1"/>
  <c r="D1032" i="1"/>
  <c r="B1032" i="1"/>
  <c r="Y1031" i="1"/>
  <c r="T1031" i="1"/>
  <c r="O1031" i="1"/>
  <c r="N1031" i="1"/>
  <c r="I1031" i="1"/>
  <c r="I1031" i="6" s="1"/>
  <c r="D1031" i="1"/>
  <c r="B1031" i="1"/>
  <c r="O1030" i="1"/>
  <c r="N1030" i="1"/>
  <c r="I1030" i="1"/>
  <c r="I1030" i="6" s="1"/>
  <c r="D1030" i="1"/>
  <c r="B1030" i="1"/>
  <c r="Y1029" i="1"/>
  <c r="S1029" i="1"/>
  <c r="K1029" i="6" s="1"/>
  <c r="O1029" i="1"/>
  <c r="N1029" i="1"/>
  <c r="I1029" i="1"/>
  <c r="I1029" i="6" s="1"/>
  <c r="D1029" i="1"/>
  <c r="B1029" i="1"/>
  <c r="N1028" i="1"/>
  <c r="I1028" i="1"/>
  <c r="I1028" i="6" s="1"/>
  <c r="D1028" i="1"/>
  <c r="B1028" i="1"/>
  <c r="O1027" i="1"/>
  <c r="N1027" i="1"/>
  <c r="I1027" i="1"/>
  <c r="I1027" i="6" s="1"/>
  <c r="D1027" i="1"/>
  <c r="B1027" i="1"/>
  <c r="Y1026" i="1"/>
  <c r="S1026" i="1"/>
  <c r="K1026" i="6" s="1"/>
  <c r="N1026" i="1"/>
  <c r="I1026" i="1"/>
  <c r="I1026" i="6" s="1"/>
  <c r="D1026" i="1"/>
  <c r="B1026" i="1"/>
  <c r="Y1025" i="1"/>
  <c r="S1025" i="1"/>
  <c r="K1025" i="6" s="1"/>
  <c r="O1025" i="1"/>
  <c r="N1025" i="1"/>
  <c r="I1025" i="1"/>
  <c r="I1025" i="6" s="1"/>
  <c r="D1025" i="1"/>
  <c r="B1025" i="1"/>
  <c r="Y1024" i="1"/>
  <c r="S1024" i="1"/>
  <c r="K1024" i="6" s="1"/>
  <c r="N1024" i="1"/>
  <c r="I1024" i="1"/>
  <c r="I1024" i="6" s="1"/>
  <c r="D1024" i="1"/>
  <c r="B1024" i="1"/>
  <c r="Y1023" i="1"/>
  <c r="S1023" i="1"/>
  <c r="K1023" i="6" s="1"/>
  <c r="N1023" i="1"/>
  <c r="I1023" i="1"/>
  <c r="I1023" i="6" s="1"/>
  <c r="D1023" i="1"/>
  <c r="B1023" i="1"/>
  <c r="Y1022" i="1"/>
  <c r="S1022" i="1"/>
  <c r="K1022" i="6" s="1"/>
  <c r="N1022" i="1"/>
  <c r="I1022" i="1"/>
  <c r="I1022" i="6" s="1"/>
  <c r="D1022" i="1"/>
  <c r="B1022" i="1"/>
  <c r="Y1021" i="1"/>
  <c r="T1021" i="1"/>
  <c r="N1021" i="1"/>
  <c r="I1021" i="1"/>
  <c r="I1021" i="6" s="1"/>
  <c r="D1021" i="1"/>
  <c r="B1021" i="1"/>
  <c r="Y1020" i="1"/>
  <c r="S1020" i="1"/>
  <c r="K1020" i="6" s="1"/>
  <c r="N1020" i="1"/>
  <c r="I1020" i="1"/>
  <c r="I1020" i="6" s="1"/>
  <c r="D1020" i="1"/>
  <c r="B1020" i="1"/>
  <c r="Y1019" i="1"/>
  <c r="T1019" i="1"/>
  <c r="N1019" i="1"/>
  <c r="I1019" i="1"/>
  <c r="I1019" i="6" s="1"/>
  <c r="D1019" i="1"/>
  <c r="B1019" i="1"/>
  <c r="Y1018" i="1"/>
  <c r="S1018" i="1"/>
  <c r="K1018" i="6" s="1"/>
  <c r="N1018" i="1"/>
  <c r="I1018" i="1"/>
  <c r="I1018" i="6" s="1"/>
  <c r="D1018" i="1"/>
  <c r="B1018" i="1"/>
  <c r="O1017" i="1"/>
  <c r="N1017" i="1"/>
  <c r="I1017" i="1"/>
  <c r="I1017" i="6" s="1"/>
  <c r="D1017" i="1"/>
  <c r="B1017" i="1"/>
  <c r="O1016" i="1"/>
  <c r="N1016" i="1"/>
  <c r="I1016" i="1"/>
  <c r="I1016" i="6" s="1"/>
  <c r="D1016" i="1"/>
  <c r="B1016" i="1"/>
  <c r="O1015" i="1"/>
  <c r="N1015" i="1"/>
  <c r="I1015" i="1"/>
  <c r="I1015" i="6" s="1"/>
  <c r="D1015" i="1"/>
  <c r="B1015" i="1"/>
  <c r="Y1014" i="1"/>
  <c r="T1014" i="1"/>
  <c r="O1014" i="1"/>
  <c r="N1014" i="1"/>
  <c r="I1014" i="1"/>
  <c r="I1014" i="6" s="1"/>
  <c r="D1014" i="1"/>
  <c r="B1014" i="1"/>
  <c r="Y1013" i="1"/>
  <c r="S1013" i="1"/>
  <c r="K1013" i="6" s="1"/>
  <c r="N1013" i="1"/>
  <c r="I1013" i="1"/>
  <c r="I1013" i="6" s="1"/>
  <c r="D1013" i="1"/>
  <c r="B1013" i="1"/>
  <c r="N1012" i="1"/>
  <c r="I1012" i="1"/>
  <c r="I1012" i="6" s="1"/>
  <c r="D1012" i="1"/>
  <c r="B1012" i="1"/>
  <c r="Y1011" i="1"/>
  <c r="S1011" i="1"/>
  <c r="K1011" i="6" s="1"/>
  <c r="N1011" i="1"/>
  <c r="I1011" i="1"/>
  <c r="I1011" i="6" s="1"/>
  <c r="D1011" i="1"/>
  <c r="B1011" i="1"/>
  <c r="Y1010" i="1"/>
  <c r="T1010" i="1"/>
  <c r="N1010" i="1"/>
  <c r="I1010" i="1"/>
  <c r="I1010" i="6" s="1"/>
  <c r="D1010" i="1"/>
  <c r="B1010" i="1"/>
  <c r="W1009" i="1"/>
  <c r="N1009" i="1"/>
  <c r="I1009" i="1"/>
  <c r="I1009" i="6" s="1"/>
  <c r="D1009" i="1"/>
  <c r="B1009" i="1"/>
  <c r="Y1008" i="1"/>
  <c r="S1008" i="1"/>
  <c r="K1008" i="6" s="1"/>
  <c r="N1008" i="1"/>
  <c r="I1008" i="1"/>
  <c r="I1008" i="6" s="1"/>
  <c r="D1008" i="1"/>
  <c r="B1008" i="1"/>
  <c r="Y1007" i="1"/>
  <c r="S1007" i="1"/>
  <c r="K1007" i="6" s="1"/>
  <c r="N1007" i="1"/>
  <c r="I1007" i="1"/>
  <c r="I1007" i="6" s="1"/>
  <c r="D1007" i="1"/>
  <c r="B1007" i="1"/>
  <c r="Y1006" i="1"/>
  <c r="T1006" i="1"/>
  <c r="O1006" i="1"/>
  <c r="N1006" i="1"/>
  <c r="I1006" i="1"/>
  <c r="I1006" i="6" s="1"/>
  <c r="D1006" i="1"/>
  <c r="B1006" i="1"/>
  <c r="O1005" i="1"/>
  <c r="N1005" i="1"/>
  <c r="I1005" i="1"/>
  <c r="I1005" i="6" s="1"/>
  <c r="D1005" i="1"/>
  <c r="B1005" i="1"/>
  <c r="O1004" i="1"/>
  <c r="N1004" i="1"/>
  <c r="I1004" i="1"/>
  <c r="I1004" i="6" s="1"/>
  <c r="D1004" i="1"/>
  <c r="B1004" i="1"/>
  <c r="Y1003" i="1"/>
  <c r="O1003" i="1"/>
  <c r="N1003" i="1"/>
  <c r="I1003" i="1"/>
  <c r="I1003" i="6" s="1"/>
  <c r="D1003" i="1"/>
  <c r="B1003" i="1"/>
  <c r="Y1002" i="1"/>
  <c r="T1002" i="1"/>
  <c r="O1002" i="1"/>
  <c r="N1002" i="1"/>
  <c r="I1002" i="1"/>
  <c r="I1002" i="6" s="1"/>
  <c r="D1002" i="1"/>
  <c r="B1002" i="1"/>
  <c r="Y1001" i="1"/>
  <c r="S1001" i="1"/>
  <c r="K1001" i="6" s="1"/>
  <c r="O1001" i="1"/>
  <c r="N1001" i="1"/>
  <c r="I1001" i="1"/>
  <c r="I1001" i="6" s="1"/>
  <c r="D1001" i="1"/>
  <c r="B1001" i="1"/>
  <c r="Y1000" i="1"/>
  <c r="O1000" i="1"/>
  <c r="N1000" i="1"/>
  <c r="I1000" i="1"/>
  <c r="I1000" i="6" s="1"/>
  <c r="D1000" i="1"/>
  <c r="B1000" i="1"/>
  <c r="Y999" i="1"/>
  <c r="T999" i="1"/>
  <c r="O999" i="1"/>
  <c r="N999" i="1"/>
  <c r="I999" i="1"/>
  <c r="I999" i="6" s="1"/>
  <c r="D999" i="1"/>
  <c r="B999" i="1"/>
  <c r="Y998" i="1"/>
  <c r="S998" i="1"/>
  <c r="K998" i="6" s="1"/>
  <c r="O998" i="1"/>
  <c r="N998" i="1"/>
  <c r="I998" i="1"/>
  <c r="I998" i="6" s="1"/>
  <c r="D998" i="1"/>
  <c r="B998" i="1"/>
  <c r="Y997" i="1"/>
  <c r="O997" i="1"/>
  <c r="N997" i="1"/>
  <c r="I997" i="1"/>
  <c r="I997" i="6" s="1"/>
  <c r="D997" i="1"/>
  <c r="B997" i="1"/>
  <c r="Y996" i="1"/>
  <c r="S996" i="1"/>
  <c r="K996" i="6" s="1"/>
  <c r="O996" i="1"/>
  <c r="N996" i="1"/>
  <c r="I996" i="1"/>
  <c r="I996" i="6" s="1"/>
  <c r="D996" i="1"/>
  <c r="B996" i="1"/>
  <c r="Y995" i="1"/>
  <c r="N995" i="1"/>
  <c r="I995" i="1"/>
  <c r="I995" i="6" s="1"/>
  <c r="D995" i="1"/>
  <c r="B995" i="1"/>
  <c r="Y994" i="1"/>
  <c r="O994" i="1"/>
  <c r="N994" i="1"/>
  <c r="I994" i="1"/>
  <c r="I994" i="6" s="1"/>
  <c r="D994" i="1"/>
  <c r="B994" i="1"/>
  <c r="O993" i="1"/>
  <c r="N993" i="1"/>
  <c r="I993" i="1"/>
  <c r="I993" i="6" s="1"/>
  <c r="D993" i="1"/>
  <c r="B993" i="1"/>
  <c r="Y992" i="1"/>
  <c r="S992" i="1"/>
  <c r="K992" i="6" s="1"/>
  <c r="O992" i="1"/>
  <c r="N992" i="1"/>
  <c r="I992" i="1"/>
  <c r="I992" i="6" s="1"/>
  <c r="D992" i="1"/>
  <c r="B992" i="1"/>
  <c r="Y991" i="1"/>
  <c r="T991" i="1"/>
  <c r="O991" i="1"/>
  <c r="N991" i="1"/>
  <c r="I991" i="1"/>
  <c r="I991" i="6" s="1"/>
  <c r="D991" i="1"/>
  <c r="B991" i="1"/>
  <c r="Y990" i="1"/>
  <c r="O990" i="1"/>
  <c r="N990" i="1"/>
  <c r="I990" i="1"/>
  <c r="I990" i="6" s="1"/>
  <c r="D990" i="1"/>
  <c r="B990" i="1"/>
  <c r="Y989" i="1"/>
  <c r="O989" i="1"/>
  <c r="N989" i="1"/>
  <c r="I989" i="1"/>
  <c r="I989" i="6" s="1"/>
  <c r="D989" i="1"/>
  <c r="B989" i="1"/>
  <c r="Y988" i="1"/>
  <c r="T988" i="1"/>
  <c r="O988" i="1"/>
  <c r="N988" i="1"/>
  <c r="I988" i="1"/>
  <c r="I988" i="6" s="1"/>
  <c r="D988" i="1"/>
  <c r="B988" i="1"/>
  <c r="Y987" i="1"/>
  <c r="S987" i="1"/>
  <c r="K987" i="6" s="1"/>
  <c r="O987" i="1"/>
  <c r="N987" i="1"/>
  <c r="I987" i="1"/>
  <c r="I987" i="6" s="1"/>
  <c r="D987" i="1"/>
  <c r="B987" i="1"/>
  <c r="N986" i="1"/>
  <c r="I986" i="1"/>
  <c r="I986" i="6" s="1"/>
  <c r="D986" i="1"/>
  <c r="B986" i="1"/>
  <c r="X985" i="1"/>
  <c r="O985" i="1"/>
  <c r="N985" i="1"/>
  <c r="I985" i="1"/>
  <c r="I985" i="6" s="1"/>
  <c r="D985" i="1"/>
  <c r="B985" i="1"/>
  <c r="O984" i="1"/>
  <c r="N984" i="1"/>
  <c r="I984" i="1"/>
  <c r="I984" i="6" s="1"/>
  <c r="D984" i="1"/>
  <c r="B984" i="1"/>
  <c r="X983" i="1"/>
  <c r="N983" i="1"/>
  <c r="I983" i="1"/>
  <c r="I983" i="6" s="1"/>
  <c r="D983" i="1"/>
  <c r="B983" i="1"/>
  <c r="Y982" i="1"/>
  <c r="S982" i="1"/>
  <c r="K982" i="6" s="1"/>
  <c r="O982" i="1"/>
  <c r="N982" i="1"/>
  <c r="I982" i="1"/>
  <c r="I982" i="6" s="1"/>
  <c r="D982" i="1"/>
  <c r="B982" i="1"/>
  <c r="Y981" i="1"/>
  <c r="T981" i="1"/>
  <c r="O981" i="1"/>
  <c r="N981" i="1"/>
  <c r="I981" i="1"/>
  <c r="I981" i="6" s="1"/>
  <c r="D981" i="1"/>
  <c r="B981" i="1"/>
  <c r="O980" i="1"/>
  <c r="N980" i="1"/>
  <c r="I980" i="1"/>
  <c r="I980" i="6" s="1"/>
  <c r="D980" i="1"/>
  <c r="B980" i="1"/>
  <c r="O979" i="1"/>
  <c r="N979" i="1"/>
  <c r="I979" i="1"/>
  <c r="I979" i="6" s="1"/>
  <c r="D979" i="1"/>
  <c r="B979" i="1"/>
  <c r="Y978" i="1"/>
  <c r="T978" i="1"/>
  <c r="N978" i="1"/>
  <c r="I978" i="1"/>
  <c r="I978" i="6" s="1"/>
  <c r="D978" i="1"/>
  <c r="B978" i="1"/>
  <c r="O977" i="1"/>
  <c r="N977" i="1"/>
  <c r="I977" i="1"/>
  <c r="I977" i="6" s="1"/>
  <c r="D977" i="1"/>
  <c r="B977" i="1"/>
  <c r="Y976" i="1"/>
  <c r="T976" i="1"/>
  <c r="O976" i="1"/>
  <c r="N976" i="1"/>
  <c r="I976" i="1"/>
  <c r="I976" i="6" s="1"/>
  <c r="D976" i="1"/>
  <c r="B976" i="1"/>
  <c r="Y975" i="1"/>
  <c r="S975" i="1"/>
  <c r="K975" i="6" s="1"/>
  <c r="O975" i="1"/>
  <c r="N975" i="1"/>
  <c r="I975" i="1"/>
  <c r="I975" i="6" s="1"/>
  <c r="D975" i="1"/>
  <c r="B975" i="1"/>
  <c r="Y974" i="1"/>
  <c r="N974" i="1"/>
  <c r="I974" i="1"/>
  <c r="I974" i="6" s="1"/>
  <c r="D974" i="1"/>
  <c r="B974" i="1"/>
  <c r="O973" i="1"/>
  <c r="N973" i="1"/>
  <c r="I973" i="1"/>
  <c r="I973" i="6" s="1"/>
  <c r="D973" i="1"/>
  <c r="B973" i="1"/>
  <c r="Y972" i="1"/>
  <c r="S972" i="1"/>
  <c r="K972" i="6" s="1"/>
  <c r="O972" i="1"/>
  <c r="N972" i="1"/>
  <c r="I972" i="1"/>
  <c r="I972" i="6" s="1"/>
  <c r="D972" i="1"/>
  <c r="B972" i="1"/>
  <c r="X971" i="1"/>
  <c r="N971" i="1"/>
  <c r="I971" i="1"/>
  <c r="I971" i="6" s="1"/>
  <c r="D971" i="1"/>
  <c r="B971" i="1"/>
  <c r="N970" i="1"/>
  <c r="I970" i="1"/>
  <c r="I970" i="6" s="1"/>
  <c r="D970" i="1"/>
  <c r="B970" i="1"/>
  <c r="Y969" i="1"/>
  <c r="T969" i="1"/>
  <c r="O969" i="1"/>
  <c r="N969" i="1"/>
  <c r="I969" i="1"/>
  <c r="I969" i="6" s="1"/>
  <c r="D969" i="1"/>
  <c r="B969" i="1"/>
  <c r="Y968" i="1"/>
  <c r="S968" i="1"/>
  <c r="K968" i="6" s="1"/>
  <c r="N968" i="1"/>
  <c r="I968" i="1"/>
  <c r="I968" i="6" s="1"/>
  <c r="D968" i="1"/>
  <c r="B968" i="1"/>
  <c r="Y967" i="1"/>
  <c r="N967" i="1"/>
  <c r="I967" i="1"/>
  <c r="I967" i="6" s="1"/>
  <c r="D967" i="1"/>
  <c r="B967" i="1"/>
  <c r="Y966" i="1"/>
  <c r="S966" i="1"/>
  <c r="K966" i="6" s="1"/>
  <c r="N966" i="1"/>
  <c r="I966" i="1"/>
  <c r="I966" i="6" s="1"/>
  <c r="D966" i="1"/>
  <c r="B966" i="1"/>
  <c r="N965" i="1"/>
  <c r="I965" i="1"/>
  <c r="I965" i="6" s="1"/>
  <c r="D965" i="1"/>
  <c r="B965" i="1"/>
  <c r="O964" i="1"/>
  <c r="N964" i="1"/>
  <c r="I964" i="1"/>
  <c r="I964" i="6" s="1"/>
  <c r="D964" i="1"/>
  <c r="B964" i="1"/>
  <c r="O963" i="1"/>
  <c r="N963" i="1"/>
  <c r="I963" i="1"/>
  <c r="I963" i="6" s="1"/>
  <c r="D963" i="1"/>
  <c r="B963" i="1"/>
  <c r="O962" i="1"/>
  <c r="N962" i="1"/>
  <c r="I962" i="1"/>
  <c r="I962" i="6" s="1"/>
  <c r="D962" i="1"/>
  <c r="B962" i="1"/>
  <c r="O961" i="1"/>
  <c r="N961" i="1"/>
  <c r="I961" i="1"/>
  <c r="I961" i="6" s="1"/>
  <c r="D961" i="1"/>
  <c r="B961" i="1"/>
  <c r="Y960" i="1"/>
  <c r="T960" i="1"/>
  <c r="N960" i="1"/>
  <c r="I960" i="1"/>
  <c r="I960" i="6" s="1"/>
  <c r="D960" i="1"/>
  <c r="B960" i="1"/>
  <c r="Y959" i="1"/>
  <c r="O959" i="1"/>
  <c r="N959" i="1"/>
  <c r="I959" i="1"/>
  <c r="I959" i="6" s="1"/>
  <c r="D959" i="1"/>
  <c r="B959" i="1"/>
  <c r="Y958" i="1"/>
  <c r="S958" i="1"/>
  <c r="K958" i="6" s="1"/>
  <c r="N958" i="1"/>
  <c r="I958" i="1"/>
  <c r="I958" i="6" s="1"/>
  <c r="D958" i="1"/>
  <c r="B958" i="1"/>
  <c r="N957" i="1"/>
  <c r="I957" i="1"/>
  <c r="I957" i="6" s="1"/>
  <c r="D957" i="1"/>
  <c r="B957" i="1"/>
  <c r="Y956" i="1"/>
  <c r="T956" i="1"/>
  <c r="O956" i="1"/>
  <c r="N956" i="1"/>
  <c r="I956" i="1"/>
  <c r="I956" i="6" s="1"/>
  <c r="D956" i="1"/>
  <c r="B956" i="1"/>
  <c r="O955" i="1"/>
  <c r="N955" i="1"/>
  <c r="I955" i="1"/>
  <c r="I955" i="6" s="1"/>
  <c r="D955" i="1"/>
  <c r="B955" i="1"/>
  <c r="Y954" i="1"/>
  <c r="S954" i="1"/>
  <c r="K954" i="6" s="1"/>
  <c r="O954" i="1"/>
  <c r="N954" i="1"/>
  <c r="I954" i="1"/>
  <c r="I954" i="6" s="1"/>
  <c r="D954" i="1"/>
  <c r="B954" i="1"/>
  <c r="O953" i="1"/>
  <c r="N953" i="1"/>
  <c r="I953" i="1"/>
  <c r="I953" i="6" s="1"/>
  <c r="D953" i="1"/>
  <c r="B953" i="1"/>
  <c r="Y952" i="1"/>
  <c r="S952" i="1"/>
  <c r="K952" i="6" s="1"/>
  <c r="N952" i="1"/>
  <c r="I952" i="1"/>
  <c r="I952" i="6" s="1"/>
  <c r="D952" i="1"/>
  <c r="B952" i="1"/>
  <c r="N951" i="1"/>
  <c r="I951" i="1"/>
  <c r="I951" i="6" s="1"/>
  <c r="D951" i="1"/>
  <c r="B951" i="1"/>
  <c r="Y950" i="1"/>
  <c r="S950" i="1"/>
  <c r="K950" i="6" s="1"/>
  <c r="N950" i="1"/>
  <c r="I950" i="1"/>
  <c r="I950" i="6" s="1"/>
  <c r="D950" i="1"/>
  <c r="B950" i="1"/>
  <c r="Y949" i="1"/>
  <c r="S949" i="1"/>
  <c r="K949" i="6" s="1"/>
  <c r="O949" i="1"/>
  <c r="N949" i="1"/>
  <c r="I949" i="1"/>
  <c r="I949" i="6" s="1"/>
  <c r="D949" i="1"/>
  <c r="B949" i="1"/>
  <c r="Y948" i="1"/>
  <c r="S948" i="1"/>
  <c r="K948" i="6" s="1"/>
  <c r="N948" i="1"/>
  <c r="I948" i="1"/>
  <c r="I948" i="6" s="1"/>
  <c r="D948" i="1"/>
  <c r="B948" i="1"/>
  <c r="Y947" i="1"/>
  <c r="S947" i="1"/>
  <c r="K947" i="6" s="1"/>
  <c r="O947" i="1"/>
  <c r="N947" i="1"/>
  <c r="I947" i="1"/>
  <c r="I947" i="6" s="1"/>
  <c r="D947" i="1"/>
  <c r="B947" i="1"/>
  <c r="Y946" i="1"/>
  <c r="S946" i="1"/>
  <c r="K946" i="6" s="1"/>
  <c r="O946" i="1"/>
  <c r="N946" i="1"/>
  <c r="I946" i="1"/>
  <c r="I946" i="6" s="1"/>
  <c r="D946" i="1"/>
  <c r="B946" i="1"/>
  <c r="Y945" i="1"/>
  <c r="Q945" i="6" s="1"/>
  <c r="W945" i="1"/>
  <c r="N945" i="1"/>
  <c r="I945" i="1"/>
  <c r="I945" i="6" s="1"/>
  <c r="D945" i="1"/>
  <c r="B945" i="1"/>
  <c r="O944" i="1"/>
  <c r="N944" i="1"/>
  <c r="I944" i="1"/>
  <c r="I944" i="6" s="1"/>
  <c r="D944" i="1"/>
  <c r="B944" i="1"/>
  <c r="O943" i="1"/>
  <c r="N943" i="1"/>
  <c r="I943" i="1"/>
  <c r="I943" i="6" s="1"/>
  <c r="D943" i="1"/>
  <c r="B943" i="1"/>
  <c r="Y942" i="1"/>
  <c r="S942" i="1"/>
  <c r="K942" i="6" s="1"/>
  <c r="O942" i="1"/>
  <c r="N942" i="1"/>
  <c r="I942" i="1"/>
  <c r="I942" i="6" s="1"/>
  <c r="D942" i="1"/>
  <c r="B942" i="1"/>
  <c r="O941" i="1"/>
  <c r="N941" i="1"/>
  <c r="I941" i="1"/>
  <c r="I941" i="6" s="1"/>
  <c r="D941" i="1"/>
  <c r="B941" i="1"/>
  <c r="Y940" i="1"/>
  <c r="T940" i="1"/>
  <c r="O940" i="1"/>
  <c r="N940" i="1"/>
  <c r="I940" i="1"/>
  <c r="I940" i="6" s="1"/>
  <c r="D940" i="1"/>
  <c r="B940" i="1"/>
  <c r="Y939" i="1"/>
  <c r="T939" i="1"/>
  <c r="O939" i="1"/>
  <c r="N939" i="1"/>
  <c r="I939" i="1"/>
  <c r="I939" i="6" s="1"/>
  <c r="D939" i="1"/>
  <c r="B939" i="1"/>
  <c r="X938" i="1"/>
  <c r="S938" i="1"/>
  <c r="K938" i="6" s="1"/>
  <c r="O938" i="1"/>
  <c r="N938" i="1"/>
  <c r="I938" i="1"/>
  <c r="I938" i="6" s="1"/>
  <c r="D938" i="1"/>
  <c r="B938" i="1"/>
  <c r="Y937" i="1"/>
  <c r="S937" i="1"/>
  <c r="K937" i="6" s="1"/>
  <c r="N937" i="1"/>
  <c r="I937" i="1"/>
  <c r="I937" i="6" s="1"/>
  <c r="D937" i="1"/>
  <c r="B937" i="1"/>
  <c r="Y936" i="1"/>
  <c r="T936" i="1"/>
  <c r="O936" i="1"/>
  <c r="N936" i="1"/>
  <c r="I936" i="1"/>
  <c r="I936" i="6" s="1"/>
  <c r="D936" i="1"/>
  <c r="B936" i="1"/>
  <c r="Y935" i="1"/>
  <c r="S935" i="1"/>
  <c r="K935" i="6" s="1"/>
  <c r="O935" i="1"/>
  <c r="N935" i="1"/>
  <c r="I935" i="1"/>
  <c r="I935" i="6" s="1"/>
  <c r="D935" i="1"/>
  <c r="B935" i="1"/>
  <c r="O934" i="1"/>
  <c r="N934" i="1"/>
  <c r="I934" i="1"/>
  <c r="I934" i="6" s="1"/>
  <c r="D934" i="1"/>
  <c r="B934" i="1"/>
  <c r="Y933" i="1"/>
  <c r="S933" i="1"/>
  <c r="K933" i="6" s="1"/>
  <c r="N933" i="1"/>
  <c r="I933" i="1"/>
  <c r="I933" i="6" s="1"/>
  <c r="D933" i="1"/>
  <c r="B933" i="1"/>
  <c r="X932" i="1"/>
  <c r="O932" i="1"/>
  <c r="N932" i="1"/>
  <c r="I932" i="1"/>
  <c r="I932" i="6" s="1"/>
  <c r="D932" i="1"/>
  <c r="B932" i="1"/>
  <c r="O931" i="1"/>
  <c r="N931" i="1"/>
  <c r="I931" i="1"/>
  <c r="I931" i="6" s="1"/>
  <c r="D931" i="1"/>
  <c r="B931" i="1"/>
  <c r="Y930" i="1"/>
  <c r="S930" i="1"/>
  <c r="K930" i="6" s="1"/>
  <c r="O930" i="1"/>
  <c r="N930" i="1"/>
  <c r="I930" i="1"/>
  <c r="I930" i="6" s="1"/>
  <c r="D930" i="1"/>
  <c r="B930" i="1"/>
  <c r="Y929" i="1"/>
  <c r="T929" i="1"/>
  <c r="O929" i="1"/>
  <c r="N929" i="1"/>
  <c r="I929" i="1"/>
  <c r="I929" i="6" s="1"/>
  <c r="D929" i="1"/>
  <c r="B929" i="1"/>
  <c r="O928" i="1"/>
  <c r="N928" i="1"/>
  <c r="I928" i="1"/>
  <c r="I928" i="6" s="1"/>
  <c r="D928" i="1"/>
  <c r="B928" i="1"/>
  <c r="X927" i="1"/>
  <c r="O927" i="1"/>
  <c r="N927" i="1"/>
  <c r="I927" i="1"/>
  <c r="I927" i="6" s="1"/>
  <c r="D927" i="1"/>
  <c r="B927" i="1"/>
  <c r="O926" i="1"/>
  <c r="N926" i="1"/>
  <c r="I926" i="1"/>
  <c r="I926" i="6" s="1"/>
  <c r="D926" i="1"/>
  <c r="B926" i="1"/>
  <c r="Y925" i="1"/>
  <c r="S925" i="1"/>
  <c r="K925" i="6" s="1"/>
  <c r="O925" i="1"/>
  <c r="N925" i="1"/>
  <c r="I925" i="1"/>
  <c r="I925" i="6" s="1"/>
  <c r="D925" i="1"/>
  <c r="B925" i="1"/>
  <c r="Y924" i="1"/>
  <c r="Q924" i="6" s="1"/>
  <c r="T924" i="1"/>
  <c r="N924" i="1"/>
  <c r="I924" i="1"/>
  <c r="I924" i="6" s="1"/>
  <c r="D924" i="1"/>
  <c r="B924" i="1"/>
  <c r="O923" i="1"/>
  <c r="N923" i="1"/>
  <c r="I923" i="1"/>
  <c r="I923" i="6" s="1"/>
  <c r="D923" i="1"/>
  <c r="B923" i="1"/>
  <c r="O922" i="1"/>
  <c r="N922" i="1"/>
  <c r="I922" i="1"/>
  <c r="I922" i="6" s="1"/>
  <c r="D922" i="1"/>
  <c r="B922" i="1"/>
  <c r="O921" i="1"/>
  <c r="N921" i="1"/>
  <c r="I921" i="1"/>
  <c r="I921" i="6" s="1"/>
  <c r="D921" i="1"/>
  <c r="B921" i="1"/>
  <c r="Y920" i="1"/>
  <c r="T920" i="1"/>
  <c r="O920" i="1"/>
  <c r="N920" i="1"/>
  <c r="I920" i="1"/>
  <c r="I920" i="6" s="1"/>
  <c r="D920" i="1"/>
  <c r="B920" i="1"/>
  <c r="O919" i="1"/>
  <c r="N919" i="1"/>
  <c r="I919" i="1"/>
  <c r="I919" i="6" s="1"/>
  <c r="D919" i="1"/>
  <c r="B919" i="1"/>
  <c r="Y918" i="1"/>
  <c r="S918" i="1"/>
  <c r="K918" i="6" s="1"/>
  <c r="O918" i="1"/>
  <c r="N918" i="1"/>
  <c r="I918" i="1"/>
  <c r="I918" i="6" s="1"/>
  <c r="D918" i="1"/>
  <c r="B918" i="1"/>
  <c r="X917" i="1"/>
  <c r="O917" i="1"/>
  <c r="N917" i="1"/>
  <c r="I917" i="1"/>
  <c r="I917" i="6" s="1"/>
  <c r="D917" i="1"/>
  <c r="B917" i="1"/>
  <c r="O916" i="1"/>
  <c r="N916" i="1"/>
  <c r="I916" i="1"/>
  <c r="I916" i="6" s="1"/>
  <c r="D916" i="1"/>
  <c r="B916" i="1"/>
  <c r="Y915" i="1"/>
  <c r="Q915" i="6" s="1"/>
  <c r="W915" i="1"/>
  <c r="O915" i="1"/>
  <c r="N915" i="1"/>
  <c r="I915" i="1"/>
  <c r="I915" i="6" s="1"/>
  <c r="D915" i="1"/>
  <c r="B915" i="1"/>
  <c r="N914" i="1"/>
  <c r="I914" i="1"/>
  <c r="I914" i="6" s="1"/>
  <c r="D914" i="1"/>
  <c r="B914" i="1"/>
  <c r="O913" i="1"/>
  <c r="N913" i="1"/>
  <c r="I913" i="1"/>
  <c r="I913" i="6" s="1"/>
  <c r="D913" i="1"/>
  <c r="B913" i="1"/>
  <c r="Y912" i="1"/>
  <c r="S912" i="1"/>
  <c r="K912" i="6" s="1"/>
  <c r="O912" i="1"/>
  <c r="N912" i="1"/>
  <c r="I912" i="1"/>
  <c r="I912" i="6" s="1"/>
  <c r="D912" i="1"/>
  <c r="B912" i="1"/>
  <c r="Y911" i="1"/>
  <c r="S911" i="1"/>
  <c r="K911" i="6" s="1"/>
  <c r="O911" i="1"/>
  <c r="N911" i="1"/>
  <c r="I911" i="1"/>
  <c r="I911" i="6" s="1"/>
  <c r="D911" i="1"/>
  <c r="B911" i="1"/>
  <c r="O910" i="1"/>
  <c r="N910" i="1"/>
  <c r="I910" i="1"/>
  <c r="I910" i="6" s="1"/>
  <c r="D910" i="1"/>
  <c r="B910" i="1"/>
  <c r="O909" i="1"/>
  <c r="N909" i="1"/>
  <c r="I909" i="1"/>
  <c r="I909" i="6" s="1"/>
  <c r="D909" i="1"/>
  <c r="B909" i="1"/>
  <c r="N908" i="1"/>
  <c r="I908" i="1"/>
  <c r="I908" i="6" s="1"/>
  <c r="D908" i="1"/>
  <c r="B908" i="1"/>
  <c r="Y907" i="1"/>
  <c r="S907" i="1"/>
  <c r="K907" i="6" s="1"/>
  <c r="O907" i="1"/>
  <c r="N907" i="1"/>
  <c r="I907" i="1"/>
  <c r="I907" i="6" s="1"/>
  <c r="D907" i="1"/>
  <c r="B907" i="1"/>
  <c r="Y906" i="1"/>
  <c r="S906" i="1"/>
  <c r="K906" i="6" s="1"/>
  <c r="N906" i="1"/>
  <c r="I906" i="1"/>
  <c r="I906" i="6" s="1"/>
  <c r="D906" i="1"/>
  <c r="B906" i="1"/>
  <c r="X905" i="1"/>
  <c r="O905" i="1"/>
  <c r="N905" i="1"/>
  <c r="I905" i="1"/>
  <c r="I905" i="6" s="1"/>
  <c r="D905" i="1"/>
  <c r="B905" i="1"/>
  <c r="O904" i="1"/>
  <c r="N904" i="1"/>
  <c r="I904" i="1"/>
  <c r="I904" i="6" s="1"/>
  <c r="D904" i="1"/>
  <c r="B904" i="1"/>
  <c r="Y903" i="1"/>
  <c r="S903" i="1"/>
  <c r="K903" i="6" s="1"/>
  <c r="O903" i="1"/>
  <c r="N903" i="1"/>
  <c r="I903" i="1"/>
  <c r="I903" i="6" s="1"/>
  <c r="D903" i="1"/>
  <c r="B903" i="1"/>
  <c r="X902" i="1"/>
  <c r="O902" i="1"/>
  <c r="N902" i="1"/>
  <c r="I902" i="1"/>
  <c r="I902" i="6" s="1"/>
  <c r="D902" i="1"/>
  <c r="B902" i="1"/>
  <c r="O901" i="1"/>
  <c r="N901" i="1"/>
  <c r="I901" i="1"/>
  <c r="I901" i="6" s="1"/>
  <c r="D901" i="1"/>
  <c r="B901" i="1"/>
  <c r="Y900" i="1"/>
  <c r="S900" i="1"/>
  <c r="K900" i="6" s="1"/>
  <c r="O900" i="1"/>
  <c r="N900" i="1"/>
  <c r="I900" i="1"/>
  <c r="I900" i="6" s="1"/>
  <c r="D900" i="1"/>
  <c r="B900" i="1"/>
  <c r="Y899" i="1"/>
  <c r="T899" i="1"/>
  <c r="O899" i="1"/>
  <c r="N899" i="1"/>
  <c r="I899" i="1"/>
  <c r="I899" i="6" s="1"/>
  <c r="D899" i="1"/>
  <c r="B899" i="1"/>
  <c r="Y898" i="1"/>
  <c r="S898" i="1"/>
  <c r="K898" i="6" s="1"/>
  <c r="O898" i="1"/>
  <c r="N898" i="1"/>
  <c r="I898" i="1"/>
  <c r="I898" i="6" s="1"/>
  <c r="D898" i="1"/>
  <c r="B898" i="1"/>
  <c r="Y897" i="1"/>
  <c r="Q897" i="6" s="1"/>
  <c r="W897" i="1"/>
  <c r="O897" i="1"/>
  <c r="N897" i="1"/>
  <c r="I897" i="1"/>
  <c r="I897" i="6" s="1"/>
  <c r="D897" i="1"/>
  <c r="B897" i="1"/>
  <c r="W896" i="1"/>
  <c r="N896" i="1"/>
  <c r="I896" i="1"/>
  <c r="I896" i="6" s="1"/>
  <c r="D896" i="1"/>
  <c r="B896" i="1"/>
  <c r="Y895" i="1"/>
  <c r="T895" i="1"/>
  <c r="O895" i="1"/>
  <c r="N895" i="1"/>
  <c r="I895" i="1"/>
  <c r="I895" i="6" s="1"/>
  <c r="D895" i="1"/>
  <c r="B895" i="1"/>
  <c r="Y894" i="1"/>
  <c r="O894" i="1"/>
  <c r="N894" i="1"/>
  <c r="I894" i="1"/>
  <c r="I894" i="6" s="1"/>
  <c r="D894" i="1"/>
  <c r="B894" i="1"/>
  <c r="Y893" i="1"/>
  <c r="Q893" i="6" s="1"/>
  <c r="T893" i="1"/>
  <c r="O893" i="1"/>
  <c r="N893" i="1"/>
  <c r="I893" i="1"/>
  <c r="I893" i="6" s="1"/>
  <c r="D893" i="1"/>
  <c r="B893" i="1"/>
  <c r="Y892" i="1"/>
  <c r="T892" i="1"/>
  <c r="O892" i="1"/>
  <c r="N892" i="1"/>
  <c r="I892" i="1"/>
  <c r="I892" i="6" s="1"/>
  <c r="D892" i="1"/>
  <c r="B892" i="1"/>
  <c r="Y891" i="1"/>
  <c r="O891" i="1"/>
  <c r="N891" i="1"/>
  <c r="I891" i="1"/>
  <c r="I891" i="6" s="1"/>
  <c r="D891" i="1"/>
  <c r="B891" i="1"/>
  <c r="X890" i="1"/>
  <c r="N890" i="1"/>
  <c r="I890" i="1"/>
  <c r="I890" i="6" s="1"/>
  <c r="D890" i="1"/>
  <c r="B890" i="1"/>
  <c r="Y889" i="1"/>
  <c r="S889" i="1"/>
  <c r="K889" i="6" s="1"/>
  <c r="O889" i="1"/>
  <c r="N889" i="1"/>
  <c r="I889" i="1"/>
  <c r="I889" i="6" s="1"/>
  <c r="D889" i="1"/>
  <c r="B889" i="1"/>
  <c r="Y888" i="1"/>
  <c r="S888" i="1"/>
  <c r="K888" i="6" s="1"/>
  <c r="O888" i="1"/>
  <c r="N888" i="1"/>
  <c r="I888" i="1"/>
  <c r="I888" i="6" s="1"/>
  <c r="D888" i="1"/>
  <c r="B888" i="1"/>
  <c r="Y887" i="1"/>
  <c r="O887" i="1"/>
  <c r="N887" i="1"/>
  <c r="I887" i="1"/>
  <c r="I887" i="6" s="1"/>
  <c r="D887" i="1"/>
  <c r="B887" i="1"/>
  <c r="Y886" i="1"/>
  <c r="S886" i="1"/>
  <c r="K886" i="6" s="1"/>
  <c r="O886" i="1"/>
  <c r="N886" i="1"/>
  <c r="I886" i="1"/>
  <c r="I886" i="6" s="1"/>
  <c r="D886" i="1"/>
  <c r="B886" i="1"/>
  <c r="O885" i="1"/>
  <c r="N885" i="1"/>
  <c r="I885" i="1"/>
  <c r="I885" i="6" s="1"/>
  <c r="D885" i="1"/>
  <c r="B885" i="1"/>
  <c r="Y884" i="1"/>
  <c r="T884" i="1"/>
  <c r="O884" i="1"/>
  <c r="N884" i="1"/>
  <c r="I884" i="1"/>
  <c r="I884" i="6" s="1"/>
  <c r="D884" i="1"/>
  <c r="B884" i="1"/>
  <c r="X883" i="1"/>
  <c r="O883" i="1"/>
  <c r="N883" i="1"/>
  <c r="I883" i="1"/>
  <c r="I883" i="6" s="1"/>
  <c r="D883" i="1"/>
  <c r="B883" i="1"/>
  <c r="Y882" i="1"/>
  <c r="T882" i="1"/>
  <c r="O882" i="1"/>
  <c r="N882" i="1"/>
  <c r="I882" i="1"/>
  <c r="I882" i="6" s="1"/>
  <c r="D882" i="1"/>
  <c r="B882" i="1"/>
  <c r="Y881" i="1"/>
  <c r="S881" i="1"/>
  <c r="K881" i="6" s="1"/>
  <c r="N881" i="1"/>
  <c r="I881" i="1"/>
  <c r="I881" i="6" s="1"/>
  <c r="D881" i="1"/>
  <c r="B881" i="1"/>
  <c r="Y880" i="1"/>
  <c r="S880" i="1"/>
  <c r="K880" i="6" s="1"/>
  <c r="N880" i="1"/>
  <c r="I880" i="1"/>
  <c r="I880" i="6" s="1"/>
  <c r="D880" i="1"/>
  <c r="B880" i="1"/>
  <c r="Y879" i="1"/>
  <c r="S879" i="1"/>
  <c r="K879" i="6" s="1"/>
  <c r="N879" i="1"/>
  <c r="I879" i="1"/>
  <c r="I879" i="6" s="1"/>
  <c r="D879" i="1"/>
  <c r="B879" i="1"/>
  <c r="X878" i="1"/>
  <c r="O878" i="1"/>
  <c r="N878" i="1"/>
  <c r="I878" i="1"/>
  <c r="I878" i="6" s="1"/>
  <c r="D878" i="1"/>
  <c r="B878" i="1"/>
  <c r="O877" i="1"/>
  <c r="N877" i="1"/>
  <c r="I877" i="1"/>
  <c r="I877" i="6" s="1"/>
  <c r="D877" i="1"/>
  <c r="B877" i="1"/>
  <c r="Y876" i="1"/>
  <c r="S876" i="1"/>
  <c r="K876" i="6" s="1"/>
  <c r="O876" i="1"/>
  <c r="N876" i="1"/>
  <c r="I876" i="1"/>
  <c r="I876" i="6" s="1"/>
  <c r="D876" i="1"/>
  <c r="B876" i="1"/>
  <c r="Y875" i="1"/>
  <c r="S875" i="1"/>
  <c r="K875" i="6" s="1"/>
  <c r="N875" i="1"/>
  <c r="I875" i="1"/>
  <c r="I875" i="6" s="1"/>
  <c r="D875" i="1"/>
  <c r="B875" i="1"/>
  <c r="N874" i="1"/>
  <c r="I874" i="1"/>
  <c r="I874" i="6" s="1"/>
  <c r="D874" i="1"/>
  <c r="B874" i="1"/>
  <c r="X873" i="1"/>
  <c r="O873" i="1"/>
  <c r="N873" i="1"/>
  <c r="I873" i="1"/>
  <c r="I873" i="6" s="1"/>
  <c r="D873" i="1"/>
  <c r="B873" i="1"/>
  <c r="O872" i="1"/>
  <c r="N872" i="1"/>
  <c r="I872" i="1"/>
  <c r="I872" i="6" s="1"/>
  <c r="D872" i="1"/>
  <c r="B872" i="1"/>
  <c r="Y871" i="1"/>
  <c r="S871" i="1"/>
  <c r="K871" i="6" s="1"/>
  <c r="N871" i="1"/>
  <c r="I871" i="1"/>
  <c r="I871" i="6" s="1"/>
  <c r="D871" i="1"/>
  <c r="B871" i="1"/>
  <c r="Y870" i="1"/>
  <c r="T870" i="1"/>
  <c r="O870" i="1"/>
  <c r="N870" i="1"/>
  <c r="I870" i="1"/>
  <c r="I870" i="6" s="1"/>
  <c r="D870" i="1"/>
  <c r="B870" i="1"/>
  <c r="Y869" i="1"/>
  <c r="T869" i="1"/>
  <c r="N869" i="1"/>
  <c r="I869" i="1"/>
  <c r="I869" i="6" s="1"/>
  <c r="D869" i="1"/>
  <c r="B869" i="1"/>
  <c r="X868" i="1"/>
  <c r="O868" i="1"/>
  <c r="N868" i="1"/>
  <c r="I868" i="1"/>
  <c r="I868" i="6" s="1"/>
  <c r="D868" i="1"/>
  <c r="B868" i="1"/>
  <c r="Y867" i="1"/>
  <c r="S867" i="1"/>
  <c r="K867" i="6" s="1"/>
  <c r="N867" i="1"/>
  <c r="I867" i="1"/>
  <c r="I867" i="6" s="1"/>
  <c r="D867" i="1"/>
  <c r="B867" i="1"/>
  <c r="X866" i="1"/>
  <c r="O866" i="1"/>
  <c r="N866" i="1"/>
  <c r="I866" i="1"/>
  <c r="I866" i="6" s="1"/>
  <c r="D866" i="1"/>
  <c r="B866" i="1"/>
  <c r="Y865" i="1"/>
  <c r="S865" i="1"/>
  <c r="K865" i="6" s="1"/>
  <c r="O865" i="1"/>
  <c r="N865" i="1"/>
  <c r="I865" i="1"/>
  <c r="I865" i="6" s="1"/>
  <c r="D865" i="1"/>
  <c r="B865" i="1"/>
  <c r="Y864" i="1"/>
  <c r="S864" i="1"/>
  <c r="K864" i="6" s="1"/>
  <c r="N864" i="1"/>
  <c r="I864" i="1"/>
  <c r="I864" i="6" s="1"/>
  <c r="D864" i="1"/>
  <c r="B864" i="1"/>
  <c r="Y863" i="1"/>
  <c r="T863" i="1"/>
  <c r="O863" i="1"/>
  <c r="N863" i="1"/>
  <c r="I863" i="1"/>
  <c r="I863" i="6" s="1"/>
  <c r="D863" i="1"/>
  <c r="B863" i="1"/>
  <c r="N862" i="1"/>
  <c r="I862" i="1"/>
  <c r="I862" i="6" s="1"/>
  <c r="D862" i="1"/>
  <c r="B862" i="1"/>
  <c r="X861" i="1"/>
  <c r="O861" i="1"/>
  <c r="N861" i="1"/>
  <c r="I861" i="1"/>
  <c r="I861" i="6" s="1"/>
  <c r="D861" i="1"/>
  <c r="B861" i="1"/>
  <c r="O860" i="1"/>
  <c r="N860" i="1"/>
  <c r="I860" i="1"/>
  <c r="I860" i="6" s="1"/>
  <c r="D860" i="1"/>
  <c r="B860" i="1"/>
  <c r="O859" i="1"/>
  <c r="N859" i="1"/>
  <c r="I859" i="1"/>
  <c r="I859" i="6" s="1"/>
  <c r="D859" i="1"/>
  <c r="B859" i="1"/>
  <c r="Y858" i="1"/>
  <c r="S858" i="1"/>
  <c r="K858" i="6" s="1"/>
  <c r="O858" i="1"/>
  <c r="N858" i="1"/>
  <c r="I858" i="1"/>
  <c r="I858" i="6" s="1"/>
  <c r="D858" i="1"/>
  <c r="B858" i="1"/>
  <c r="Y857" i="1"/>
  <c r="S857" i="1"/>
  <c r="K857" i="6" s="1"/>
  <c r="N857" i="1"/>
  <c r="I857" i="1"/>
  <c r="I857" i="6" s="1"/>
  <c r="D857" i="1"/>
  <c r="B857" i="1"/>
  <c r="O856" i="1"/>
  <c r="N856" i="1"/>
  <c r="I856" i="1"/>
  <c r="I856" i="6" s="1"/>
  <c r="D856" i="1"/>
  <c r="B856" i="1"/>
  <c r="Y855" i="1"/>
  <c r="Q855" i="6" s="1"/>
  <c r="W855" i="1"/>
  <c r="O855" i="1"/>
  <c r="N855" i="1"/>
  <c r="I855" i="1"/>
  <c r="I855" i="6" s="1"/>
  <c r="D855" i="1"/>
  <c r="B855" i="1"/>
  <c r="O854" i="1"/>
  <c r="N854" i="1"/>
  <c r="I854" i="1"/>
  <c r="I854" i="6" s="1"/>
  <c r="D854" i="1"/>
  <c r="B854" i="1"/>
  <c r="O853" i="1"/>
  <c r="N853" i="1"/>
  <c r="I853" i="1"/>
  <c r="I853" i="6" s="1"/>
  <c r="D853" i="1"/>
  <c r="B853" i="1"/>
  <c r="N852" i="1"/>
  <c r="I852" i="1"/>
  <c r="I852" i="6" s="1"/>
  <c r="D852" i="1"/>
  <c r="B852" i="1"/>
  <c r="Y851" i="1"/>
  <c r="T851" i="1"/>
  <c r="O851" i="1"/>
  <c r="N851" i="1"/>
  <c r="I851" i="1"/>
  <c r="I851" i="6" s="1"/>
  <c r="D851" i="1"/>
  <c r="B851" i="1"/>
  <c r="Y850" i="1"/>
  <c r="T850" i="1"/>
  <c r="O850" i="1"/>
  <c r="N850" i="1"/>
  <c r="I850" i="1"/>
  <c r="I850" i="6" s="1"/>
  <c r="D850" i="1"/>
  <c r="B850" i="1"/>
  <c r="Y849" i="1"/>
  <c r="Q849" i="6" s="1"/>
  <c r="W849" i="1"/>
  <c r="N849" i="1"/>
  <c r="I849" i="1"/>
  <c r="I849" i="6" s="1"/>
  <c r="D849" i="1"/>
  <c r="B849" i="1"/>
  <c r="O848" i="1"/>
  <c r="N848" i="1"/>
  <c r="I848" i="1"/>
  <c r="I848" i="6" s="1"/>
  <c r="D848" i="1"/>
  <c r="B848" i="1"/>
  <c r="O847" i="1"/>
  <c r="N847" i="1"/>
  <c r="I847" i="1"/>
  <c r="I847" i="6" s="1"/>
  <c r="D847" i="1"/>
  <c r="B847" i="1"/>
  <c r="O846" i="1"/>
  <c r="N846" i="1"/>
  <c r="I846" i="1"/>
  <c r="I846" i="6" s="1"/>
  <c r="D846" i="1"/>
  <c r="B846" i="1"/>
  <c r="X845" i="1"/>
  <c r="O845" i="1"/>
  <c r="N845" i="1"/>
  <c r="I845" i="1"/>
  <c r="I845" i="6" s="1"/>
  <c r="D845" i="1"/>
  <c r="B845" i="1"/>
  <c r="Y844" i="1"/>
  <c r="T844" i="1"/>
  <c r="N844" i="1"/>
  <c r="I844" i="1"/>
  <c r="I844" i="6" s="1"/>
  <c r="D844" i="1"/>
  <c r="B844" i="1"/>
  <c r="Y843" i="1"/>
  <c r="T843" i="1"/>
  <c r="N843" i="1"/>
  <c r="I843" i="1"/>
  <c r="I843" i="6" s="1"/>
  <c r="D843" i="1"/>
  <c r="B843" i="1"/>
  <c r="Y842" i="1"/>
  <c r="Q842" i="6" s="1"/>
  <c r="W842" i="1"/>
  <c r="O842" i="1"/>
  <c r="N842" i="1"/>
  <c r="I842" i="1"/>
  <c r="I842" i="6" s="1"/>
  <c r="D842" i="1"/>
  <c r="B842" i="1"/>
  <c r="Y841" i="1"/>
  <c r="T841" i="1"/>
  <c r="O841" i="1"/>
  <c r="N841" i="1"/>
  <c r="I841" i="1"/>
  <c r="I841" i="6" s="1"/>
  <c r="D841" i="1"/>
  <c r="B841" i="1"/>
  <c r="Y840" i="1"/>
  <c r="Q840" i="6" s="1"/>
  <c r="W840" i="1"/>
  <c r="O840" i="1"/>
  <c r="N840" i="1"/>
  <c r="I840" i="1"/>
  <c r="I840" i="6" s="1"/>
  <c r="D840" i="1"/>
  <c r="B840" i="1"/>
  <c r="W839" i="1"/>
  <c r="O839" i="1"/>
  <c r="N839" i="1"/>
  <c r="I839" i="1"/>
  <c r="I839" i="6" s="1"/>
  <c r="D839" i="1"/>
  <c r="B839" i="1"/>
  <c r="X838" i="1"/>
  <c r="P838" i="6" s="1"/>
  <c r="T838" i="1"/>
  <c r="O838" i="1"/>
  <c r="N838" i="1"/>
  <c r="I838" i="1"/>
  <c r="I838" i="6" s="1"/>
  <c r="D838" i="1"/>
  <c r="B838" i="1"/>
  <c r="X837" i="1"/>
  <c r="O837" i="1"/>
  <c r="N837" i="1"/>
  <c r="I837" i="1"/>
  <c r="I837" i="6" s="1"/>
  <c r="D837" i="1"/>
  <c r="B837" i="1"/>
  <c r="O836" i="1"/>
  <c r="N836" i="1"/>
  <c r="I836" i="1"/>
  <c r="I836" i="6" s="1"/>
  <c r="D836" i="1"/>
  <c r="B836" i="1"/>
  <c r="O835" i="1"/>
  <c r="N835" i="1"/>
  <c r="I835" i="1"/>
  <c r="I835" i="6" s="1"/>
  <c r="D835" i="1"/>
  <c r="B835" i="1"/>
  <c r="O834" i="1"/>
  <c r="N834" i="1"/>
  <c r="I834" i="1"/>
  <c r="I834" i="6" s="1"/>
  <c r="D834" i="1"/>
  <c r="B834" i="1"/>
  <c r="O833" i="1"/>
  <c r="N833" i="1"/>
  <c r="I833" i="1"/>
  <c r="I833" i="6" s="1"/>
  <c r="D833" i="1"/>
  <c r="B833" i="1"/>
  <c r="X832" i="1"/>
  <c r="O832" i="1"/>
  <c r="N832" i="1"/>
  <c r="I832" i="1"/>
  <c r="I832" i="6" s="1"/>
  <c r="D832" i="1"/>
  <c r="B832" i="1"/>
  <c r="Y831" i="1"/>
  <c r="Q831" i="6" s="1"/>
  <c r="W831" i="1"/>
  <c r="O831" i="1"/>
  <c r="N831" i="1"/>
  <c r="I831" i="1"/>
  <c r="I831" i="6" s="1"/>
  <c r="D831" i="1"/>
  <c r="B831" i="1"/>
  <c r="X830" i="1"/>
  <c r="O830" i="1"/>
  <c r="N830" i="1"/>
  <c r="I830" i="1"/>
  <c r="I830" i="6" s="1"/>
  <c r="D830" i="1"/>
  <c r="B830" i="1"/>
  <c r="O829" i="1"/>
  <c r="N829" i="1"/>
  <c r="I829" i="1"/>
  <c r="I829" i="6" s="1"/>
  <c r="D829" i="1"/>
  <c r="B829" i="1"/>
  <c r="Y828" i="1"/>
  <c r="Q828" i="6" s="1"/>
  <c r="W828" i="1"/>
  <c r="N828" i="1"/>
  <c r="I828" i="1"/>
  <c r="I828" i="6" s="1"/>
  <c r="D828" i="1"/>
  <c r="B828" i="1"/>
  <c r="Y827" i="1"/>
  <c r="Q827" i="6" s="1"/>
  <c r="W827" i="1"/>
  <c r="N827" i="1"/>
  <c r="I827" i="1"/>
  <c r="I827" i="6" s="1"/>
  <c r="D827" i="1"/>
  <c r="B827" i="1"/>
  <c r="O826" i="1"/>
  <c r="N826" i="1"/>
  <c r="I826" i="1"/>
  <c r="I826" i="6" s="1"/>
  <c r="D826" i="1"/>
  <c r="B826" i="1"/>
  <c r="Y825" i="1"/>
  <c r="Q825" i="6" s="1"/>
  <c r="W825" i="1"/>
  <c r="N825" i="1"/>
  <c r="I825" i="1"/>
  <c r="I825" i="6" s="1"/>
  <c r="D825" i="1"/>
  <c r="B825" i="1"/>
  <c r="T824" i="1"/>
  <c r="O824" i="1"/>
  <c r="N824" i="1"/>
  <c r="I824" i="1"/>
  <c r="I824" i="6" s="1"/>
  <c r="D824" i="1"/>
  <c r="B824" i="1"/>
  <c r="O823" i="1"/>
  <c r="N823" i="1"/>
  <c r="I823" i="1"/>
  <c r="I823" i="6" s="1"/>
  <c r="D823" i="1"/>
  <c r="B823" i="1"/>
  <c r="O822" i="1"/>
  <c r="N822" i="1"/>
  <c r="I822" i="1"/>
  <c r="I822" i="6" s="1"/>
  <c r="D822" i="1"/>
  <c r="B822" i="1"/>
  <c r="Y821" i="1"/>
  <c r="T821" i="1"/>
  <c r="N821" i="1"/>
  <c r="I821" i="1"/>
  <c r="I821" i="6" s="1"/>
  <c r="D821" i="1"/>
  <c r="B821" i="1"/>
  <c r="X820" i="1"/>
  <c r="N820" i="1"/>
  <c r="I820" i="1"/>
  <c r="I820" i="6" s="1"/>
  <c r="D820" i="1"/>
  <c r="B820" i="1"/>
  <c r="Y819" i="1"/>
  <c r="Q819" i="6" s="1"/>
  <c r="W819" i="1"/>
  <c r="N819" i="1"/>
  <c r="I819" i="1"/>
  <c r="I819" i="6" s="1"/>
  <c r="D819" i="1"/>
  <c r="B819" i="1"/>
  <c r="T818" i="1"/>
  <c r="O818" i="1"/>
  <c r="N818" i="1"/>
  <c r="I818" i="1"/>
  <c r="I818" i="6" s="1"/>
  <c r="D818" i="1"/>
  <c r="B818" i="1"/>
  <c r="X817" i="1"/>
  <c r="O817" i="1"/>
  <c r="N817" i="1"/>
  <c r="I817" i="1"/>
  <c r="I817" i="6" s="1"/>
  <c r="D817" i="1"/>
  <c r="B817" i="1"/>
  <c r="Y816" i="1"/>
  <c r="R816" i="1"/>
  <c r="O816" i="1"/>
  <c r="N816" i="1"/>
  <c r="I816" i="1"/>
  <c r="I816" i="6" s="1"/>
  <c r="D816" i="1"/>
  <c r="B816" i="1"/>
  <c r="O815" i="1"/>
  <c r="N815" i="1"/>
  <c r="I815" i="1"/>
  <c r="I815" i="6" s="1"/>
  <c r="D815" i="1"/>
  <c r="B815" i="1"/>
  <c r="W814" i="1"/>
  <c r="O814" i="1"/>
  <c r="N814" i="1"/>
  <c r="I814" i="1"/>
  <c r="I814" i="6" s="1"/>
  <c r="D814" i="1"/>
  <c r="B814" i="1"/>
  <c r="O813" i="1"/>
  <c r="N813" i="1"/>
  <c r="I813" i="1"/>
  <c r="I813" i="6" s="1"/>
  <c r="D813" i="1"/>
  <c r="B813" i="1"/>
  <c r="O812" i="1"/>
  <c r="N812" i="1"/>
  <c r="I812" i="1"/>
  <c r="I812" i="6" s="1"/>
  <c r="D812" i="1"/>
  <c r="B812" i="1"/>
  <c r="Y811" i="1"/>
  <c r="T811" i="1"/>
  <c r="O811" i="1"/>
  <c r="N811" i="1"/>
  <c r="I811" i="1"/>
  <c r="I811" i="6" s="1"/>
  <c r="D811" i="1"/>
  <c r="B811" i="1"/>
  <c r="X810" i="1"/>
  <c r="O810" i="1"/>
  <c r="N810" i="1"/>
  <c r="I810" i="1"/>
  <c r="I810" i="6" s="1"/>
  <c r="D810" i="1"/>
  <c r="B810" i="1"/>
  <c r="Y809" i="1"/>
  <c r="S809" i="1"/>
  <c r="K809" i="6" s="1"/>
  <c r="N809" i="1"/>
  <c r="I809" i="1"/>
  <c r="I809" i="6" s="1"/>
  <c r="D809" i="1"/>
  <c r="B809" i="1"/>
  <c r="Y808" i="1"/>
  <c r="S808" i="1"/>
  <c r="K808" i="6" s="1"/>
  <c r="O808" i="1"/>
  <c r="N808" i="1"/>
  <c r="I808" i="1"/>
  <c r="I808" i="6" s="1"/>
  <c r="D808" i="1"/>
  <c r="B808" i="1"/>
  <c r="Y807" i="1"/>
  <c r="T807" i="1"/>
  <c r="O807" i="1"/>
  <c r="N807" i="1"/>
  <c r="I807" i="1"/>
  <c r="I807" i="6" s="1"/>
  <c r="D807" i="1"/>
  <c r="B807" i="1"/>
  <c r="Y806" i="1"/>
  <c r="T806" i="1"/>
  <c r="O806" i="1"/>
  <c r="N806" i="1"/>
  <c r="I806" i="1"/>
  <c r="I806" i="6" s="1"/>
  <c r="D806" i="1"/>
  <c r="B806" i="1"/>
  <c r="X805" i="1"/>
  <c r="O805" i="1"/>
  <c r="N805" i="1"/>
  <c r="I805" i="1"/>
  <c r="I805" i="6" s="1"/>
  <c r="D805" i="1"/>
  <c r="B805" i="1"/>
  <c r="X804" i="1"/>
  <c r="O804" i="1"/>
  <c r="N804" i="1"/>
  <c r="I804" i="1"/>
  <c r="I804" i="6" s="1"/>
  <c r="D804" i="1"/>
  <c r="B804" i="1"/>
  <c r="Y803" i="1"/>
  <c r="T803" i="1"/>
  <c r="O803" i="1"/>
  <c r="N803" i="1"/>
  <c r="I803" i="1"/>
  <c r="I803" i="6" s="1"/>
  <c r="D803" i="1"/>
  <c r="B803" i="1"/>
  <c r="Y802" i="1"/>
  <c r="S802" i="1"/>
  <c r="K802" i="6" s="1"/>
  <c r="O802" i="1"/>
  <c r="N802" i="1"/>
  <c r="I802" i="1"/>
  <c r="I802" i="6" s="1"/>
  <c r="D802" i="1"/>
  <c r="B802" i="1"/>
  <c r="Y801" i="1"/>
  <c r="T801" i="1"/>
  <c r="O801" i="1"/>
  <c r="N801" i="1"/>
  <c r="I801" i="1"/>
  <c r="I801" i="6" s="1"/>
  <c r="D801" i="1"/>
  <c r="B801" i="1"/>
  <c r="Y800" i="1"/>
  <c r="T800" i="1"/>
  <c r="O800" i="1"/>
  <c r="N800" i="1"/>
  <c r="I800" i="1"/>
  <c r="I800" i="6" s="1"/>
  <c r="D800" i="1"/>
  <c r="B800" i="1"/>
  <c r="X799" i="1"/>
  <c r="N799" i="1"/>
  <c r="I799" i="1"/>
  <c r="I799" i="6" s="1"/>
  <c r="D799" i="1"/>
  <c r="B799" i="1"/>
  <c r="Y798" i="1"/>
  <c r="Q798" i="6" s="1"/>
  <c r="W798" i="1"/>
  <c r="O798" i="1"/>
  <c r="N798" i="1"/>
  <c r="I798" i="1"/>
  <c r="I798" i="6" s="1"/>
  <c r="D798" i="1"/>
  <c r="B798" i="1"/>
  <c r="X797" i="1"/>
  <c r="O797" i="1"/>
  <c r="N797" i="1"/>
  <c r="I797" i="1"/>
  <c r="I797" i="6" s="1"/>
  <c r="D797" i="1"/>
  <c r="B797" i="1"/>
  <c r="Y796" i="1"/>
  <c r="T796" i="1"/>
  <c r="O796" i="1"/>
  <c r="N796" i="1"/>
  <c r="I796" i="1"/>
  <c r="I796" i="6" s="1"/>
  <c r="D796" i="1"/>
  <c r="B796" i="1"/>
  <c r="Y795" i="1"/>
  <c r="S795" i="1"/>
  <c r="K795" i="6" s="1"/>
  <c r="O795" i="1"/>
  <c r="N795" i="1"/>
  <c r="I795" i="1"/>
  <c r="I795" i="6" s="1"/>
  <c r="D795" i="1"/>
  <c r="B795" i="1"/>
  <c r="Y794" i="1"/>
  <c r="Q794" i="6" s="1"/>
  <c r="W794" i="1"/>
  <c r="N794" i="1"/>
  <c r="I794" i="1"/>
  <c r="I794" i="6" s="1"/>
  <c r="D794" i="1"/>
  <c r="B794" i="1"/>
  <c r="Y793" i="1"/>
  <c r="T793" i="1"/>
  <c r="O793" i="1"/>
  <c r="N793" i="1"/>
  <c r="I793" i="1"/>
  <c r="I793" i="6" s="1"/>
  <c r="D793" i="1"/>
  <c r="B793" i="1"/>
  <c r="X792" i="1"/>
  <c r="O792" i="1"/>
  <c r="N792" i="1"/>
  <c r="I792" i="1"/>
  <c r="I792" i="6" s="1"/>
  <c r="D792" i="1"/>
  <c r="B792" i="1"/>
  <c r="Y791" i="1"/>
  <c r="S791" i="1"/>
  <c r="K791" i="6" s="1"/>
  <c r="O791" i="1"/>
  <c r="N791" i="1"/>
  <c r="I791" i="1"/>
  <c r="I791" i="6" s="1"/>
  <c r="D791" i="1"/>
  <c r="B791" i="1"/>
  <c r="X790" i="1"/>
  <c r="O790" i="1"/>
  <c r="N790" i="1"/>
  <c r="I790" i="1"/>
  <c r="I790" i="6" s="1"/>
  <c r="D790" i="1"/>
  <c r="B790" i="1"/>
  <c r="Y789" i="1"/>
  <c r="O789" i="1"/>
  <c r="N789" i="1"/>
  <c r="I789" i="1"/>
  <c r="I789" i="6" s="1"/>
  <c r="D789" i="1"/>
  <c r="B789" i="1"/>
  <c r="X788" i="1"/>
  <c r="N788" i="1"/>
  <c r="I788" i="1"/>
  <c r="I788" i="6" s="1"/>
  <c r="D788" i="1"/>
  <c r="B788" i="1"/>
  <c r="X787" i="1"/>
  <c r="O787" i="1"/>
  <c r="N787" i="1"/>
  <c r="I787" i="1"/>
  <c r="I787" i="6" s="1"/>
  <c r="D787" i="1"/>
  <c r="B787" i="1"/>
  <c r="Y786" i="1"/>
  <c r="T786" i="1"/>
  <c r="O786" i="1"/>
  <c r="N786" i="1"/>
  <c r="I786" i="1"/>
  <c r="I786" i="6" s="1"/>
  <c r="D786" i="1"/>
  <c r="B786" i="1"/>
  <c r="Y785" i="1"/>
  <c r="T785" i="1"/>
  <c r="N785" i="1"/>
  <c r="I785" i="1"/>
  <c r="I785" i="6" s="1"/>
  <c r="D785" i="1"/>
  <c r="B785" i="1"/>
  <c r="O784" i="1"/>
  <c r="N784" i="1"/>
  <c r="I784" i="1"/>
  <c r="I784" i="6" s="1"/>
  <c r="D784" i="1"/>
  <c r="B784" i="1"/>
  <c r="O783" i="1"/>
  <c r="N783" i="1"/>
  <c r="I783" i="1"/>
  <c r="I783" i="6" s="1"/>
  <c r="D783" i="1"/>
  <c r="B783" i="1"/>
  <c r="X782" i="1"/>
  <c r="N782" i="1"/>
  <c r="I782" i="1"/>
  <c r="I782" i="6" s="1"/>
  <c r="D782" i="1"/>
  <c r="B782" i="1"/>
  <c r="X781" i="1"/>
  <c r="O781" i="1"/>
  <c r="N781" i="1"/>
  <c r="I781" i="1"/>
  <c r="I781" i="6" s="1"/>
  <c r="D781" i="1"/>
  <c r="B781" i="1"/>
  <c r="Y780" i="1"/>
  <c r="Q780" i="6" s="1"/>
  <c r="W780" i="1"/>
  <c r="O780" i="1"/>
  <c r="N780" i="1"/>
  <c r="I780" i="1"/>
  <c r="I780" i="6" s="1"/>
  <c r="D780" i="1"/>
  <c r="B780" i="1"/>
  <c r="X779" i="1"/>
  <c r="O779" i="1"/>
  <c r="N779" i="1"/>
  <c r="I779" i="1"/>
  <c r="I779" i="6" s="1"/>
  <c r="D779" i="1"/>
  <c r="B779" i="1"/>
  <c r="N778" i="1"/>
  <c r="I778" i="1"/>
  <c r="I778" i="6" s="1"/>
  <c r="D778" i="1"/>
  <c r="B778" i="1"/>
  <c r="O777" i="1"/>
  <c r="N777" i="1"/>
  <c r="I777" i="1"/>
  <c r="I777" i="6" s="1"/>
  <c r="D777" i="1"/>
  <c r="B777" i="1"/>
  <c r="Y776" i="1"/>
  <c r="S776" i="1"/>
  <c r="K776" i="6" s="1"/>
  <c r="O776" i="1"/>
  <c r="N776" i="1"/>
  <c r="I776" i="1"/>
  <c r="I776" i="6" s="1"/>
  <c r="D776" i="1"/>
  <c r="B776" i="1"/>
  <c r="X775" i="1"/>
  <c r="O775" i="1"/>
  <c r="N775" i="1"/>
  <c r="I775" i="1"/>
  <c r="I775" i="6" s="1"/>
  <c r="D775" i="1"/>
  <c r="B775" i="1"/>
  <c r="Y774" i="1"/>
  <c r="S774" i="1"/>
  <c r="K774" i="6" s="1"/>
  <c r="O774" i="1"/>
  <c r="N774" i="1"/>
  <c r="I774" i="1"/>
  <c r="I774" i="6" s="1"/>
  <c r="D774" i="1"/>
  <c r="B774" i="1"/>
  <c r="Y773" i="1"/>
  <c r="S773" i="1"/>
  <c r="K773" i="6" s="1"/>
  <c r="O773" i="1"/>
  <c r="N773" i="1"/>
  <c r="I773" i="1"/>
  <c r="I773" i="6" s="1"/>
  <c r="D773" i="1"/>
  <c r="B773" i="1"/>
  <c r="Y772" i="1"/>
  <c r="S772" i="1"/>
  <c r="K772" i="6" s="1"/>
  <c r="O772" i="1"/>
  <c r="N772" i="1"/>
  <c r="I772" i="1"/>
  <c r="I772" i="6" s="1"/>
  <c r="D772" i="1"/>
  <c r="B772" i="1"/>
  <c r="Y771" i="1"/>
  <c r="T771" i="1"/>
  <c r="O771" i="1"/>
  <c r="N771" i="1"/>
  <c r="I771" i="1"/>
  <c r="I771" i="6" s="1"/>
  <c r="D771" i="1"/>
  <c r="B771" i="1"/>
  <c r="X770" i="1"/>
  <c r="O770" i="1"/>
  <c r="N770" i="1"/>
  <c r="I770" i="1"/>
  <c r="I770" i="6" s="1"/>
  <c r="D770" i="1"/>
  <c r="B770" i="1"/>
  <c r="Y769" i="1"/>
  <c r="S769" i="1"/>
  <c r="K769" i="6" s="1"/>
  <c r="O769" i="1"/>
  <c r="N769" i="1"/>
  <c r="I769" i="1"/>
  <c r="I769" i="6" s="1"/>
  <c r="D769" i="1"/>
  <c r="B769" i="1"/>
  <c r="Y768" i="1"/>
  <c r="T768" i="1"/>
  <c r="O768" i="1"/>
  <c r="N768" i="1"/>
  <c r="I768" i="1"/>
  <c r="I768" i="6" s="1"/>
  <c r="D768" i="1"/>
  <c r="B768" i="1"/>
  <c r="Y767" i="1"/>
  <c r="S767" i="1"/>
  <c r="K767" i="6" s="1"/>
  <c r="O767" i="1"/>
  <c r="N767" i="1"/>
  <c r="I767" i="1"/>
  <c r="I767" i="6" s="1"/>
  <c r="D767" i="1"/>
  <c r="B767" i="1"/>
  <c r="Y766" i="1"/>
  <c r="N766" i="1"/>
  <c r="I766" i="1"/>
  <c r="I766" i="6" s="1"/>
  <c r="D766" i="1"/>
  <c r="B766" i="1"/>
  <c r="Y765" i="1"/>
  <c r="S765" i="1"/>
  <c r="K765" i="6" s="1"/>
  <c r="N765" i="1"/>
  <c r="I765" i="1"/>
  <c r="I765" i="6" s="1"/>
  <c r="D765" i="1"/>
  <c r="B765" i="1"/>
  <c r="Y764" i="1"/>
  <c r="S764" i="1"/>
  <c r="K764" i="6" s="1"/>
  <c r="N764" i="1"/>
  <c r="I764" i="1"/>
  <c r="I764" i="6" s="1"/>
  <c r="D764" i="1"/>
  <c r="B764" i="1"/>
  <c r="Y763" i="1"/>
  <c r="S763" i="1"/>
  <c r="K763" i="6" s="1"/>
  <c r="O763" i="1"/>
  <c r="N763" i="1"/>
  <c r="I763" i="1"/>
  <c r="I763" i="6" s="1"/>
  <c r="D763" i="1"/>
  <c r="B763" i="1"/>
  <c r="Y762" i="1"/>
  <c r="O762" i="1"/>
  <c r="N762" i="1"/>
  <c r="I762" i="1"/>
  <c r="I762" i="6" s="1"/>
  <c r="D762" i="1"/>
  <c r="B762" i="1"/>
  <c r="Y761" i="1"/>
  <c r="S761" i="1"/>
  <c r="K761" i="6" s="1"/>
  <c r="N761" i="1"/>
  <c r="I761" i="1"/>
  <c r="I761" i="6" s="1"/>
  <c r="D761" i="1"/>
  <c r="B761" i="1"/>
  <c r="Y760" i="1"/>
  <c r="N760" i="1"/>
  <c r="I760" i="1"/>
  <c r="I760" i="6" s="1"/>
  <c r="D760" i="1"/>
  <c r="B760" i="1"/>
  <c r="Y759" i="1"/>
  <c r="S759" i="1"/>
  <c r="K759" i="6" s="1"/>
  <c r="N759" i="1"/>
  <c r="I759" i="1"/>
  <c r="I759" i="6" s="1"/>
  <c r="D759" i="1"/>
  <c r="B759" i="1"/>
  <c r="Y758" i="1"/>
  <c r="S758" i="1"/>
  <c r="K758" i="6" s="1"/>
  <c r="O758" i="1"/>
  <c r="N758" i="1"/>
  <c r="I758" i="1"/>
  <c r="I758" i="6" s="1"/>
  <c r="D758" i="1"/>
  <c r="B758" i="1"/>
  <c r="Y757" i="1"/>
  <c r="S757" i="1"/>
  <c r="K757" i="6" s="1"/>
  <c r="O757" i="1"/>
  <c r="N757" i="1"/>
  <c r="I757" i="1"/>
  <c r="I757" i="6" s="1"/>
  <c r="D757" i="1"/>
  <c r="B757" i="1"/>
  <c r="Y756" i="1"/>
  <c r="S756" i="1"/>
  <c r="K756" i="6" s="1"/>
  <c r="O756" i="1"/>
  <c r="N756" i="1"/>
  <c r="I756" i="1"/>
  <c r="I756" i="6" s="1"/>
  <c r="D756" i="1"/>
  <c r="B756" i="1"/>
  <c r="O755" i="1"/>
  <c r="N755" i="1"/>
  <c r="I755" i="1"/>
  <c r="I755" i="6" s="1"/>
  <c r="D755" i="1"/>
  <c r="B755" i="1"/>
  <c r="Y754" i="1"/>
  <c r="S754" i="1"/>
  <c r="K754" i="6" s="1"/>
  <c r="O754" i="1"/>
  <c r="N754" i="1"/>
  <c r="I754" i="1"/>
  <c r="I754" i="6" s="1"/>
  <c r="D754" i="1"/>
  <c r="B754" i="1"/>
  <c r="Y753" i="1"/>
  <c r="T753" i="1"/>
  <c r="N753" i="1"/>
  <c r="I753" i="1"/>
  <c r="I753" i="6" s="1"/>
  <c r="D753" i="1"/>
  <c r="B753" i="1"/>
  <c r="Y752" i="1"/>
  <c r="S752" i="1"/>
  <c r="K752" i="6" s="1"/>
  <c r="O752" i="1"/>
  <c r="N752" i="1"/>
  <c r="I752" i="1"/>
  <c r="I752" i="6" s="1"/>
  <c r="D752" i="1"/>
  <c r="B752" i="1"/>
  <c r="N751" i="1"/>
  <c r="I751" i="1"/>
  <c r="I751" i="6" s="1"/>
  <c r="D751" i="1"/>
  <c r="B751" i="1"/>
  <c r="Y750" i="1"/>
  <c r="Q750" i="6" s="1"/>
  <c r="W750" i="1"/>
  <c r="N750" i="1"/>
  <c r="I750" i="1"/>
  <c r="I750" i="6" s="1"/>
  <c r="D750" i="1"/>
  <c r="B750" i="1"/>
  <c r="N749" i="1"/>
  <c r="I749" i="1"/>
  <c r="I749" i="6" s="1"/>
  <c r="D749" i="1"/>
  <c r="B749" i="1"/>
  <c r="X748" i="1"/>
  <c r="N748" i="1"/>
  <c r="I748" i="1"/>
  <c r="I748" i="6" s="1"/>
  <c r="D748" i="1"/>
  <c r="B748" i="1"/>
  <c r="Y747" i="1"/>
  <c r="S747" i="1"/>
  <c r="K747" i="6" s="1"/>
  <c r="N747" i="1"/>
  <c r="I747" i="1"/>
  <c r="I747" i="6" s="1"/>
  <c r="D747" i="1"/>
  <c r="B747" i="1"/>
  <c r="Y746" i="1"/>
  <c r="S746" i="1"/>
  <c r="K746" i="6" s="1"/>
  <c r="O746" i="1"/>
  <c r="N746" i="1"/>
  <c r="I746" i="1"/>
  <c r="I746" i="6" s="1"/>
  <c r="D746" i="1"/>
  <c r="B746" i="1"/>
  <c r="Y745" i="1"/>
  <c r="S745" i="1"/>
  <c r="K745" i="6" s="1"/>
  <c r="N745" i="1"/>
  <c r="I745" i="1"/>
  <c r="I745" i="6" s="1"/>
  <c r="D745" i="1"/>
  <c r="B745" i="1"/>
  <c r="X744" i="1"/>
  <c r="O744" i="1"/>
  <c r="N744" i="1"/>
  <c r="I744" i="1"/>
  <c r="I744" i="6" s="1"/>
  <c r="D744" i="1"/>
  <c r="B744" i="1"/>
  <c r="O743" i="1"/>
  <c r="N743" i="1"/>
  <c r="I743" i="1"/>
  <c r="I743" i="6" s="1"/>
  <c r="D743" i="1"/>
  <c r="B743" i="1"/>
  <c r="X742" i="1"/>
  <c r="O742" i="1"/>
  <c r="N742" i="1"/>
  <c r="I742" i="1"/>
  <c r="I742" i="6" s="1"/>
  <c r="D742" i="1"/>
  <c r="B742" i="1"/>
  <c r="X741" i="1"/>
  <c r="O741" i="1"/>
  <c r="N741" i="1"/>
  <c r="I741" i="1"/>
  <c r="I741" i="6" s="1"/>
  <c r="D741" i="1"/>
  <c r="B741" i="1"/>
  <c r="X740" i="1"/>
  <c r="O740" i="1"/>
  <c r="N740" i="1"/>
  <c r="I740" i="1"/>
  <c r="I740" i="6" s="1"/>
  <c r="D740" i="1"/>
  <c r="B740" i="1"/>
  <c r="Y739" i="1"/>
  <c r="R739" i="1"/>
  <c r="O739" i="1"/>
  <c r="N739" i="1"/>
  <c r="I739" i="1"/>
  <c r="I739" i="6" s="1"/>
  <c r="D739" i="1"/>
  <c r="B739" i="1"/>
  <c r="X738" i="1"/>
  <c r="O738" i="1"/>
  <c r="N738" i="1"/>
  <c r="I738" i="1"/>
  <c r="I738" i="6" s="1"/>
  <c r="D738" i="1"/>
  <c r="B738" i="1"/>
  <c r="O737" i="1"/>
  <c r="N737" i="1"/>
  <c r="I737" i="1"/>
  <c r="I737" i="6" s="1"/>
  <c r="D737" i="1"/>
  <c r="B737" i="1"/>
  <c r="Y736" i="1"/>
  <c r="S736" i="1"/>
  <c r="K736" i="6" s="1"/>
  <c r="O736" i="1"/>
  <c r="N736" i="1"/>
  <c r="I736" i="1"/>
  <c r="I736" i="6" s="1"/>
  <c r="D736" i="1"/>
  <c r="B736" i="1"/>
  <c r="Y735" i="1"/>
  <c r="T735" i="1"/>
  <c r="N735" i="1"/>
  <c r="I735" i="1"/>
  <c r="I735" i="6" s="1"/>
  <c r="D735" i="1"/>
  <c r="B735" i="1"/>
  <c r="Y734" i="1"/>
  <c r="S734" i="1"/>
  <c r="K734" i="6" s="1"/>
  <c r="O734" i="1"/>
  <c r="N734" i="1"/>
  <c r="I734" i="1"/>
  <c r="I734" i="6" s="1"/>
  <c r="D734" i="1"/>
  <c r="B734" i="1"/>
  <c r="Y733" i="1"/>
  <c r="S733" i="1"/>
  <c r="K733" i="6" s="1"/>
  <c r="O733" i="1"/>
  <c r="N733" i="1"/>
  <c r="I733" i="1"/>
  <c r="I733" i="6" s="1"/>
  <c r="D733" i="1"/>
  <c r="B733" i="1"/>
  <c r="N732" i="1"/>
  <c r="I732" i="1"/>
  <c r="I732" i="6" s="1"/>
  <c r="D732" i="1"/>
  <c r="B732" i="1"/>
  <c r="Y731" i="1"/>
  <c r="S731" i="1"/>
  <c r="K731" i="6" s="1"/>
  <c r="O731" i="1"/>
  <c r="N731" i="1"/>
  <c r="I731" i="1"/>
  <c r="I731" i="6" s="1"/>
  <c r="D731" i="1"/>
  <c r="B731" i="1"/>
  <c r="O730" i="1"/>
  <c r="N730" i="1"/>
  <c r="I730" i="1"/>
  <c r="I730" i="6" s="1"/>
  <c r="D730" i="1"/>
  <c r="B730" i="1"/>
  <c r="Y729" i="1"/>
  <c r="T729" i="1"/>
  <c r="O729" i="1"/>
  <c r="N729" i="1"/>
  <c r="I729" i="1"/>
  <c r="I729" i="6" s="1"/>
  <c r="D729" i="1"/>
  <c r="B729" i="1"/>
  <c r="Y728" i="1"/>
  <c r="S728" i="1"/>
  <c r="K728" i="6" s="1"/>
  <c r="N728" i="1"/>
  <c r="I728" i="1"/>
  <c r="I728" i="6" s="1"/>
  <c r="D728" i="1"/>
  <c r="B728" i="1"/>
  <c r="Y727" i="1"/>
  <c r="S727" i="1"/>
  <c r="K727" i="6" s="1"/>
  <c r="O727" i="1"/>
  <c r="N727" i="1"/>
  <c r="I727" i="1"/>
  <c r="I727" i="6" s="1"/>
  <c r="D727" i="1"/>
  <c r="B727" i="1"/>
  <c r="X726" i="1"/>
  <c r="N726" i="1"/>
  <c r="I726" i="1"/>
  <c r="I726" i="6" s="1"/>
  <c r="D726" i="1"/>
  <c r="B726" i="1"/>
  <c r="Y725" i="1"/>
  <c r="T725" i="1"/>
  <c r="N725" i="1"/>
  <c r="I725" i="1"/>
  <c r="I725" i="6" s="1"/>
  <c r="D725" i="1"/>
  <c r="B725" i="1"/>
  <c r="Y724" i="1"/>
  <c r="S724" i="1"/>
  <c r="K724" i="6" s="1"/>
  <c r="O724" i="1"/>
  <c r="N724" i="1"/>
  <c r="I724" i="1"/>
  <c r="I724" i="6" s="1"/>
  <c r="D724" i="1"/>
  <c r="B724" i="1"/>
  <c r="Y723" i="1"/>
  <c r="S723" i="1"/>
  <c r="K723" i="6" s="1"/>
  <c r="O723" i="1"/>
  <c r="N723" i="1"/>
  <c r="I723" i="1"/>
  <c r="I723" i="6" s="1"/>
  <c r="D723" i="1"/>
  <c r="B723" i="1"/>
  <c r="Y722" i="1"/>
  <c r="T722" i="1"/>
  <c r="N722" i="1"/>
  <c r="I722" i="1"/>
  <c r="I722" i="6" s="1"/>
  <c r="D722" i="1"/>
  <c r="B722" i="1"/>
  <c r="Y721" i="1"/>
  <c r="S721" i="1"/>
  <c r="K721" i="6" s="1"/>
  <c r="O721" i="1"/>
  <c r="N721" i="1"/>
  <c r="I721" i="1"/>
  <c r="I721" i="6" s="1"/>
  <c r="D721" i="1"/>
  <c r="B721" i="1"/>
  <c r="Y720" i="1"/>
  <c r="S720" i="1"/>
  <c r="K720" i="6" s="1"/>
  <c r="N720" i="1"/>
  <c r="I720" i="1"/>
  <c r="I720" i="6" s="1"/>
  <c r="D720" i="1"/>
  <c r="B720" i="1"/>
  <c r="N719" i="1"/>
  <c r="I719" i="1"/>
  <c r="I719" i="6" s="1"/>
  <c r="D719" i="1"/>
  <c r="B719" i="1"/>
  <c r="Y718" i="1"/>
  <c r="S718" i="1"/>
  <c r="K718" i="6" s="1"/>
  <c r="N718" i="1"/>
  <c r="I718" i="1"/>
  <c r="I718" i="6" s="1"/>
  <c r="D718" i="1"/>
  <c r="B718" i="1"/>
  <c r="Y717" i="1"/>
  <c r="S717" i="1"/>
  <c r="K717" i="6" s="1"/>
  <c r="N717" i="1"/>
  <c r="I717" i="1"/>
  <c r="I717" i="6" s="1"/>
  <c r="D717" i="1"/>
  <c r="B717" i="1"/>
  <c r="Y716" i="1"/>
  <c r="S716" i="1"/>
  <c r="K716" i="6" s="1"/>
  <c r="N716" i="1"/>
  <c r="I716" i="1"/>
  <c r="I716" i="6" s="1"/>
  <c r="D716" i="1"/>
  <c r="B716" i="1"/>
  <c r="Y715" i="1"/>
  <c r="S715" i="1"/>
  <c r="K715" i="6" s="1"/>
  <c r="N715" i="1"/>
  <c r="I715" i="1"/>
  <c r="I715" i="6" s="1"/>
  <c r="D715" i="1"/>
  <c r="B715" i="1"/>
  <c r="N714" i="1"/>
  <c r="I714" i="1"/>
  <c r="I714" i="6" s="1"/>
  <c r="D714" i="1"/>
  <c r="B714" i="1"/>
  <c r="Y713" i="1"/>
  <c r="T713" i="1"/>
  <c r="N713" i="1"/>
  <c r="I713" i="1"/>
  <c r="I713" i="6" s="1"/>
  <c r="D713" i="1"/>
  <c r="B713" i="1"/>
  <c r="Y712" i="1"/>
  <c r="S712" i="1"/>
  <c r="K712" i="6" s="1"/>
  <c r="N712" i="1"/>
  <c r="I712" i="1"/>
  <c r="I712" i="6" s="1"/>
  <c r="D712" i="1"/>
  <c r="B712" i="1"/>
  <c r="Y711" i="1"/>
  <c r="S711" i="1"/>
  <c r="K711" i="6" s="1"/>
  <c r="O711" i="1"/>
  <c r="N711" i="1"/>
  <c r="I711" i="1"/>
  <c r="I711" i="6" s="1"/>
  <c r="D711" i="1"/>
  <c r="B711" i="1"/>
  <c r="Y710" i="1"/>
  <c r="S710" i="1"/>
  <c r="K710" i="6" s="1"/>
  <c r="N710" i="1"/>
  <c r="I710" i="1"/>
  <c r="I710" i="6" s="1"/>
  <c r="D710" i="1"/>
  <c r="B710" i="1"/>
  <c r="Y709" i="1"/>
  <c r="T709" i="1"/>
  <c r="O709" i="1"/>
  <c r="N709" i="1"/>
  <c r="I709" i="1"/>
  <c r="I709" i="6" s="1"/>
  <c r="D709" i="1"/>
  <c r="B709" i="1"/>
  <c r="X708" i="1"/>
  <c r="O708" i="1"/>
  <c r="N708" i="1"/>
  <c r="I708" i="1"/>
  <c r="I708" i="6" s="1"/>
  <c r="D708" i="1"/>
  <c r="B708" i="1"/>
  <c r="Y707" i="1"/>
  <c r="S707" i="1"/>
  <c r="K707" i="6" s="1"/>
  <c r="N707" i="1"/>
  <c r="I707" i="1"/>
  <c r="I707" i="6" s="1"/>
  <c r="D707" i="1"/>
  <c r="B707" i="1"/>
  <c r="Y706" i="1"/>
  <c r="T706" i="1"/>
  <c r="O706" i="1"/>
  <c r="N706" i="1"/>
  <c r="I706" i="1"/>
  <c r="I706" i="6" s="1"/>
  <c r="D706" i="1"/>
  <c r="B706" i="1"/>
  <c r="Y705" i="1"/>
  <c r="S705" i="1"/>
  <c r="K705" i="6" s="1"/>
  <c r="O705" i="1"/>
  <c r="N705" i="1"/>
  <c r="I705" i="1"/>
  <c r="I705" i="6" s="1"/>
  <c r="D705" i="1"/>
  <c r="B705" i="1"/>
  <c r="X704" i="1"/>
  <c r="O704" i="1"/>
  <c r="N704" i="1"/>
  <c r="I704" i="1"/>
  <c r="I704" i="6" s="1"/>
  <c r="D704" i="1"/>
  <c r="B704" i="1"/>
  <c r="Y703" i="1"/>
  <c r="T703" i="1"/>
  <c r="O703" i="1"/>
  <c r="N703" i="1"/>
  <c r="I703" i="1"/>
  <c r="I703" i="6" s="1"/>
  <c r="D703" i="1"/>
  <c r="B703" i="1"/>
  <c r="X702" i="1"/>
  <c r="O702" i="1"/>
  <c r="N702" i="1"/>
  <c r="I702" i="1"/>
  <c r="I702" i="6" s="1"/>
  <c r="D702" i="1"/>
  <c r="B702" i="1"/>
  <c r="X701" i="1"/>
  <c r="O701" i="1"/>
  <c r="N701" i="1"/>
  <c r="I701" i="1"/>
  <c r="I701" i="6" s="1"/>
  <c r="D701" i="1"/>
  <c r="B701" i="1"/>
  <c r="Y700" i="1"/>
  <c r="T700" i="1"/>
  <c r="N700" i="1"/>
  <c r="I700" i="1"/>
  <c r="I700" i="6" s="1"/>
  <c r="D700" i="1"/>
  <c r="B700" i="1"/>
  <c r="X699" i="1"/>
  <c r="O699" i="1"/>
  <c r="N699" i="1"/>
  <c r="I699" i="1"/>
  <c r="I699" i="6" s="1"/>
  <c r="D699" i="1"/>
  <c r="B699" i="1"/>
  <c r="Y698" i="1"/>
  <c r="T698" i="1"/>
  <c r="O698" i="1"/>
  <c r="N698" i="1"/>
  <c r="I698" i="1"/>
  <c r="I698" i="6" s="1"/>
  <c r="D698" i="1"/>
  <c r="B698" i="1"/>
  <c r="O697" i="1"/>
  <c r="N697" i="1"/>
  <c r="I697" i="1"/>
  <c r="I697" i="6" s="1"/>
  <c r="D697" i="1"/>
  <c r="B697" i="1"/>
  <c r="X696" i="1"/>
  <c r="O696" i="1"/>
  <c r="N696" i="1"/>
  <c r="I696" i="1"/>
  <c r="I696" i="6" s="1"/>
  <c r="D696" i="1"/>
  <c r="B696" i="1"/>
  <c r="X695" i="1"/>
  <c r="O695" i="1"/>
  <c r="N695" i="1"/>
  <c r="I695" i="1"/>
  <c r="I695" i="6" s="1"/>
  <c r="D695" i="1"/>
  <c r="B695" i="1"/>
  <c r="Y694" i="1"/>
  <c r="T694" i="1"/>
  <c r="O694" i="1"/>
  <c r="N694" i="1"/>
  <c r="I694" i="1"/>
  <c r="I694" i="6" s="1"/>
  <c r="D694" i="1"/>
  <c r="B694" i="1"/>
  <c r="X693" i="1"/>
  <c r="N693" i="1"/>
  <c r="I693" i="1"/>
  <c r="I693" i="6" s="1"/>
  <c r="D693" i="1"/>
  <c r="B693" i="1"/>
  <c r="Y692" i="1"/>
  <c r="S692" i="1"/>
  <c r="K692" i="6" s="1"/>
  <c r="N692" i="1"/>
  <c r="I692" i="1"/>
  <c r="I692" i="6" s="1"/>
  <c r="D692" i="1"/>
  <c r="B692" i="1"/>
  <c r="X691" i="1"/>
  <c r="O691" i="1"/>
  <c r="N691" i="1"/>
  <c r="I691" i="1"/>
  <c r="I691" i="6" s="1"/>
  <c r="D691" i="1"/>
  <c r="B691" i="1"/>
  <c r="Y690" i="1"/>
  <c r="S690" i="1"/>
  <c r="K690" i="6" s="1"/>
  <c r="O690" i="1"/>
  <c r="N690" i="1"/>
  <c r="I690" i="1"/>
  <c r="I690" i="6" s="1"/>
  <c r="D690" i="1"/>
  <c r="B690" i="1"/>
  <c r="X689" i="1"/>
  <c r="O689" i="1"/>
  <c r="N689" i="1"/>
  <c r="I689" i="1"/>
  <c r="I689" i="6" s="1"/>
  <c r="D689" i="1"/>
  <c r="B689" i="1"/>
  <c r="X688" i="1"/>
  <c r="O688" i="1"/>
  <c r="N688" i="1"/>
  <c r="I688" i="1"/>
  <c r="I688" i="6" s="1"/>
  <c r="D688" i="1"/>
  <c r="B688" i="1"/>
  <c r="Y687" i="1"/>
  <c r="S687" i="1"/>
  <c r="K687" i="6" s="1"/>
  <c r="N687" i="1"/>
  <c r="I687" i="1"/>
  <c r="I687" i="6" s="1"/>
  <c r="D687" i="1"/>
  <c r="B687" i="1"/>
  <c r="X686" i="1"/>
  <c r="N686" i="1"/>
  <c r="I686" i="1"/>
  <c r="I686" i="6" s="1"/>
  <c r="D686" i="1"/>
  <c r="B686" i="1"/>
  <c r="X685" i="1"/>
  <c r="O685" i="1"/>
  <c r="N685" i="1"/>
  <c r="I685" i="1"/>
  <c r="I685" i="6" s="1"/>
  <c r="D685" i="1"/>
  <c r="B685" i="1"/>
  <c r="Y684" i="1"/>
  <c r="T684" i="1"/>
  <c r="O684" i="1"/>
  <c r="N684" i="1"/>
  <c r="I684" i="1"/>
  <c r="I684" i="6" s="1"/>
  <c r="D684" i="1"/>
  <c r="B684" i="1"/>
  <c r="O683" i="1"/>
  <c r="N683" i="1"/>
  <c r="I683" i="1"/>
  <c r="I683" i="6" s="1"/>
  <c r="D683" i="1"/>
  <c r="B683" i="1"/>
  <c r="X682" i="1"/>
  <c r="O682" i="1"/>
  <c r="N682" i="1"/>
  <c r="I682" i="1"/>
  <c r="I682" i="6" s="1"/>
  <c r="D682" i="1"/>
  <c r="B682" i="1"/>
  <c r="X681" i="1"/>
  <c r="O681" i="1"/>
  <c r="N681" i="1"/>
  <c r="I681" i="1"/>
  <c r="I681" i="6" s="1"/>
  <c r="D681" i="1"/>
  <c r="B681" i="1"/>
  <c r="O680" i="1"/>
  <c r="N680" i="1"/>
  <c r="I680" i="1"/>
  <c r="I680" i="6" s="1"/>
  <c r="D680" i="1"/>
  <c r="B680" i="1"/>
  <c r="X679" i="1"/>
  <c r="N679" i="1"/>
  <c r="I679" i="1"/>
  <c r="I679" i="6" s="1"/>
  <c r="D679" i="1"/>
  <c r="B679" i="1"/>
  <c r="Y678" i="1"/>
  <c r="T678" i="1"/>
  <c r="O678" i="1"/>
  <c r="N678" i="1"/>
  <c r="I678" i="1"/>
  <c r="I678" i="6" s="1"/>
  <c r="D678" i="1"/>
  <c r="B678" i="1"/>
  <c r="X677" i="1"/>
  <c r="O677" i="1"/>
  <c r="N677" i="1"/>
  <c r="I677" i="1"/>
  <c r="I677" i="6" s="1"/>
  <c r="D677" i="1"/>
  <c r="B677" i="1"/>
  <c r="Y676" i="1"/>
  <c r="S676" i="1"/>
  <c r="K676" i="6" s="1"/>
  <c r="O676" i="1"/>
  <c r="N676" i="1"/>
  <c r="I676" i="1"/>
  <c r="I676" i="6" s="1"/>
  <c r="D676" i="1"/>
  <c r="B676" i="1"/>
  <c r="Y675" i="1"/>
  <c r="T675" i="1"/>
  <c r="O675" i="1"/>
  <c r="N675" i="1"/>
  <c r="I675" i="1"/>
  <c r="I675" i="6" s="1"/>
  <c r="D675" i="1"/>
  <c r="B675" i="1"/>
  <c r="Y674" i="1"/>
  <c r="S674" i="1"/>
  <c r="K674" i="6" s="1"/>
  <c r="N674" i="1"/>
  <c r="I674" i="1"/>
  <c r="I674" i="6" s="1"/>
  <c r="D674" i="1"/>
  <c r="B674" i="1"/>
  <c r="Y673" i="1"/>
  <c r="T673" i="1"/>
  <c r="O673" i="1"/>
  <c r="N673" i="1"/>
  <c r="I673" i="1"/>
  <c r="I673" i="6" s="1"/>
  <c r="D673" i="1"/>
  <c r="B673" i="1"/>
  <c r="Y672" i="1"/>
  <c r="T672" i="1"/>
  <c r="O672" i="1"/>
  <c r="N672" i="1"/>
  <c r="I672" i="1"/>
  <c r="I672" i="6" s="1"/>
  <c r="D672" i="1"/>
  <c r="B672" i="1"/>
  <c r="N671" i="1"/>
  <c r="I671" i="1"/>
  <c r="I671" i="6" s="1"/>
  <c r="D671" i="1"/>
  <c r="B671" i="1"/>
  <c r="Y670" i="1"/>
  <c r="S670" i="1"/>
  <c r="K670" i="6" s="1"/>
  <c r="O670" i="1"/>
  <c r="N670" i="1"/>
  <c r="I670" i="1"/>
  <c r="I670" i="6" s="1"/>
  <c r="D670" i="1"/>
  <c r="B670" i="1"/>
  <c r="Y669" i="1"/>
  <c r="S669" i="1"/>
  <c r="K669" i="6" s="1"/>
  <c r="O669" i="1"/>
  <c r="N669" i="1"/>
  <c r="I669" i="1"/>
  <c r="I669" i="6" s="1"/>
  <c r="D669" i="1"/>
  <c r="B669" i="1"/>
  <c r="Y668" i="1"/>
  <c r="T668" i="1"/>
  <c r="O668" i="1"/>
  <c r="N668" i="1"/>
  <c r="I668" i="1"/>
  <c r="I668" i="6" s="1"/>
  <c r="D668" i="1"/>
  <c r="B668" i="1"/>
  <c r="O667" i="1"/>
  <c r="N667" i="1"/>
  <c r="I667" i="1"/>
  <c r="I667" i="6" s="1"/>
  <c r="D667" i="1"/>
  <c r="B667" i="1"/>
  <c r="Y666" i="1"/>
  <c r="S666" i="1"/>
  <c r="K666" i="6" s="1"/>
  <c r="N666" i="1"/>
  <c r="I666" i="1"/>
  <c r="I666" i="6" s="1"/>
  <c r="D666" i="1"/>
  <c r="B666" i="1"/>
  <c r="Y665" i="1"/>
  <c r="S665" i="1"/>
  <c r="K665" i="6" s="1"/>
  <c r="N665" i="1"/>
  <c r="I665" i="1"/>
  <c r="I665" i="6" s="1"/>
  <c r="D665" i="1"/>
  <c r="B665" i="1"/>
  <c r="Y664" i="1"/>
  <c r="S664" i="1"/>
  <c r="K664" i="6" s="1"/>
  <c r="N664" i="1"/>
  <c r="I664" i="1"/>
  <c r="I664" i="6" s="1"/>
  <c r="D664" i="1"/>
  <c r="B664" i="1"/>
  <c r="X663" i="1"/>
  <c r="O663" i="1"/>
  <c r="N663" i="1"/>
  <c r="I663" i="1"/>
  <c r="I663" i="6" s="1"/>
  <c r="D663" i="1"/>
  <c r="B663" i="1"/>
  <c r="Y662" i="1"/>
  <c r="T662" i="1"/>
  <c r="O662" i="1"/>
  <c r="N662" i="1"/>
  <c r="I662" i="1"/>
  <c r="I662" i="6" s="1"/>
  <c r="D662" i="1"/>
  <c r="B662" i="1"/>
  <c r="Y661" i="1"/>
  <c r="T661" i="1"/>
  <c r="O661" i="1"/>
  <c r="N661" i="1"/>
  <c r="I661" i="1"/>
  <c r="I661" i="6" s="1"/>
  <c r="D661" i="1"/>
  <c r="B661" i="1"/>
  <c r="Y660" i="1"/>
  <c r="S660" i="1"/>
  <c r="K660" i="6" s="1"/>
  <c r="O660" i="1"/>
  <c r="N660" i="1"/>
  <c r="I660" i="1"/>
  <c r="I660" i="6" s="1"/>
  <c r="D660" i="1"/>
  <c r="B660" i="1"/>
  <c r="Y659" i="1"/>
  <c r="S659" i="1"/>
  <c r="K659" i="6" s="1"/>
  <c r="O659" i="1"/>
  <c r="N659" i="1"/>
  <c r="I659" i="1"/>
  <c r="I659" i="6" s="1"/>
  <c r="D659" i="1"/>
  <c r="B659" i="1"/>
  <c r="O658" i="1"/>
  <c r="N658" i="1"/>
  <c r="I658" i="1"/>
  <c r="I658" i="6" s="1"/>
  <c r="D658" i="1"/>
  <c r="B658" i="1"/>
  <c r="Y657" i="1"/>
  <c r="S657" i="1"/>
  <c r="K657" i="6" s="1"/>
  <c r="O657" i="1"/>
  <c r="N657" i="1"/>
  <c r="I657" i="1"/>
  <c r="I657" i="6" s="1"/>
  <c r="D657" i="1"/>
  <c r="B657" i="1"/>
  <c r="Y656" i="1"/>
  <c r="S656" i="1"/>
  <c r="K656" i="6" s="1"/>
  <c r="N656" i="1"/>
  <c r="I656" i="1"/>
  <c r="I656" i="6" s="1"/>
  <c r="D656" i="1"/>
  <c r="B656" i="1"/>
  <c r="Y655" i="1"/>
  <c r="S655" i="1"/>
  <c r="K655" i="6" s="1"/>
  <c r="O655" i="1"/>
  <c r="N655" i="1"/>
  <c r="I655" i="1"/>
  <c r="I655" i="6" s="1"/>
  <c r="D655" i="1"/>
  <c r="B655" i="1"/>
  <c r="O654" i="1"/>
  <c r="N654" i="1"/>
  <c r="I654" i="1"/>
  <c r="I654" i="6" s="1"/>
  <c r="D654" i="1"/>
  <c r="B654" i="1"/>
  <c r="Y653" i="1"/>
  <c r="T653" i="1"/>
  <c r="O653" i="1"/>
  <c r="N653" i="1"/>
  <c r="I653" i="1"/>
  <c r="I653" i="6" s="1"/>
  <c r="D653" i="1"/>
  <c r="B653" i="1"/>
  <c r="O652" i="1"/>
  <c r="N652" i="1"/>
  <c r="I652" i="1"/>
  <c r="I652" i="6" s="1"/>
  <c r="D652" i="1"/>
  <c r="B652" i="1"/>
  <c r="X651" i="1"/>
  <c r="O651" i="1"/>
  <c r="N651" i="1"/>
  <c r="I651" i="1"/>
  <c r="I651" i="6" s="1"/>
  <c r="D651" i="1"/>
  <c r="B651" i="1"/>
  <c r="O650" i="1"/>
  <c r="N650" i="1"/>
  <c r="I650" i="1"/>
  <c r="I650" i="6" s="1"/>
  <c r="D650" i="1"/>
  <c r="B650" i="1"/>
  <c r="Y649" i="1"/>
  <c r="S649" i="1"/>
  <c r="K649" i="6" s="1"/>
  <c r="N649" i="1"/>
  <c r="I649" i="1"/>
  <c r="I649" i="6" s="1"/>
  <c r="D649" i="1"/>
  <c r="B649" i="1"/>
  <c r="Y648" i="1"/>
  <c r="S648" i="1"/>
  <c r="K648" i="6" s="1"/>
  <c r="O648" i="1"/>
  <c r="N648" i="1"/>
  <c r="I648" i="1"/>
  <c r="I648" i="6" s="1"/>
  <c r="D648" i="1"/>
  <c r="B648" i="1"/>
  <c r="Y647" i="1"/>
  <c r="S647" i="1"/>
  <c r="K647" i="6" s="1"/>
  <c r="O647" i="1"/>
  <c r="N647" i="1"/>
  <c r="I647" i="1"/>
  <c r="I647" i="6" s="1"/>
  <c r="D647" i="1"/>
  <c r="B647" i="1"/>
  <c r="N646" i="1"/>
  <c r="I646" i="1"/>
  <c r="I646" i="6" s="1"/>
  <c r="D646" i="1"/>
  <c r="B646" i="1"/>
  <c r="Y645" i="1"/>
  <c r="T645" i="1"/>
  <c r="O645" i="1"/>
  <c r="N645" i="1"/>
  <c r="I645" i="1"/>
  <c r="I645" i="6" s="1"/>
  <c r="D645" i="1"/>
  <c r="B645" i="1"/>
  <c r="Y644" i="1"/>
  <c r="S644" i="1"/>
  <c r="K644" i="6" s="1"/>
  <c r="N644" i="1"/>
  <c r="I644" i="1"/>
  <c r="I644" i="6" s="1"/>
  <c r="D644" i="1"/>
  <c r="B644" i="1"/>
  <c r="Y643" i="1"/>
  <c r="S643" i="1"/>
  <c r="K643" i="6" s="1"/>
  <c r="N643" i="1"/>
  <c r="I643" i="1"/>
  <c r="I643" i="6" s="1"/>
  <c r="D643" i="1"/>
  <c r="B643" i="1"/>
  <c r="Y642" i="1"/>
  <c r="S642" i="1"/>
  <c r="K642" i="6" s="1"/>
  <c r="O642" i="1"/>
  <c r="N642" i="1"/>
  <c r="I642" i="1"/>
  <c r="I642" i="6" s="1"/>
  <c r="D642" i="1"/>
  <c r="B642" i="1"/>
  <c r="Y641" i="1"/>
  <c r="S641" i="1"/>
  <c r="K641" i="6" s="1"/>
  <c r="N641" i="1"/>
  <c r="I641" i="1"/>
  <c r="I641" i="6" s="1"/>
  <c r="D641" i="1"/>
  <c r="B641" i="1"/>
  <c r="Y640" i="1"/>
  <c r="S640" i="1"/>
  <c r="K640" i="6" s="1"/>
  <c r="O640" i="1"/>
  <c r="N640" i="1"/>
  <c r="I640" i="1"/>
  <c r="I640" i="6" s="1"/>
  <c r="D640" i="1"/>
  <c r="B640" i="1"/>
  <c r="Y639" i="1"/>
  <c r="S639" i="1"/>
  <c r="K639" i="6" s="1"/>
  <c r="O639" i="1"/>
  <c r="N639" i="1"/>
  <c r="I639" i="1"/>
  <c r="I639" i="6" s="1"/>
  <c r="D639" i="1"/>
  <c r="B639" i="1"/>
  <c r="Y638" i="1"/>
  <c r="T638" i="1"/>
  <c r="O638" i="1"/>
  <c r="N638" i="1"/>
  <c r="I638" i="1"/>
  <c r="I638" i="6" s="1"/>
  <c r="D638" i="1"/>
  <c r="B638" i="1"/>
  <c r="O637" i="1"/>
  <c r="N637" i="1"/>
  <c r="I637" i="1"/>
  <c r="I637" i="6" s="1"/>
  <c r="D637" i="1"/>
  <c r="B637" i="1"/>
  <c r="X636" i="1"/>
  <c r="O636" i="1"/>
  <c r="N636" i="1"/>
  <c r="I636" i="1"/>
  <c r="I636" i="6" s="1"/>
  <c r="D636" i="1"/>
  <c r="B636" i="1"/>
  <c r="Y635" i="1"/>
  <c r="S635" i="1"/>
  <c r="K635" i="6" s="1"/>
  <c r="O635" i="1"/>
  <c r="N635" i="1"/>
  <c r="I635" i="1"/>
  <c r="I635" i="6" s="1"/>
  <c r="D635" i="1"/>
  <c r="B635" i="1"/>
  <c r="N634" i="1"/>
  <c r="I634" i="1"/>
  <c r="I634" i="6" s="1"/>
  <c r="D634" i="1"/>
  <c r="B634" i="1"/>
  <c r="Y633" i="1"/>
  <c r="T633" i="1"/>
  <c r="O633" i="1"/>
  <c r="N633" i="1"/>
  <c r="I633" i="1"/>
  <c r="I633" i="6" s="1"/>
  <c r="D633" i="1"/>
  <c r="B633" i="1"/>
  <c r="X632" i="1"/>
  <c r="O632" i="1"/>
  <c r="N632" i="1"/>
  <c r="I632" i="1"/>
  <c r="I632" i="6" s="1"/>
  <c r="D632" i="1"/>
  <c r="B632" i="1"/>
  <c r="Y631" i="1"/>
  <c r="S631" i="1"/>
  <c r="K631" i="6" s="1"/>
  <c r="O631" i="1"/>
  <c r="N631" i="1"/>
  <c r="I631" i="1"/>
  <c r="I631" i="6" s="1"/>
  <c r="D631" i="1"/>
  <c r="B631" i="1"/>
  <c r="Y630" i="1"/>
  <c r="T630" i="1"/>
  <c r="O630" i="1"/>
  <c r="N630" i="1"/>
  <c r="I630" i="1"/>
  <c r="I630" i="6" s="1"/>
  <c r="D630" i="1"/>
  <c r="B630" i="1"/>
  <c r="O629" i="1"/>
  <c r="N629" i="1"/>
  <c r="I629" i="1"/>
  <c r="I629" i="6" s="1"/>
  <c r="D629" i="1"/>
  <c r="B629" i="1"/>
  <c r="O628" i="1"/>
  <c r="N628" i="1"/>
  <c r="I628" i="1"/>
  <c r="I628" i="6" s="1"/>
  <c r="D628" i="1"/>
  <c r="B628" i="1"/>
  <c r="N627" i="1"/>
  <c r="I627" i="1"/>
  <c r="I627" i="6" s="1"/>
  <c r="D627" i="1"/>
  <c r="B627" i="1"/>
  <c r="X626" i="1"/>
  <c r="O626" i="1"/>
  <c r="N626" i="1"/>
  <c r="I626" i="1"/>
  <c r="I626" i="6" s="1"/>
  <c r="D626" i="1"/>
  <c r="B626" i="1"/>
  <c r="Y625" i="1"/>
  <c r="S625" i="1"/>
  <c r="K625" i="6" s="1"/>
  <c r="N625" i="1"/>
  <c r="I625" i="1"/>
  <c r="I625" i="6" s="1"/>
  <c r="D625" i="1"/>
  <c r="B625" i="1"/>
  <c r="X624" i="1"/>
  <c r="O624" i="1"/>
  <c r="N624" i="1"/>
  <c r="I624" i="1"/>
  <c r="I624" i="6" s="1"/>
  <c r="D624" i="1"/>
  <c r="B624" i="1"/>
  <c r="X623" i="1"/>
  <c r="O623" i="1"/>
  <c r="N623" i="1"/>
  <c r="I623" i="1"/>
  <c r="I623" i="6" s="1"/>
  <c r="D623" i="1"/>
  <c r="B623" i="1"/>
  <c r="Y622" i="1"/>
  <c r="T622" i="1"/>
  <c r="N622" i="1"/>
  <c r="I622" i="1"/>
  <c r="I622" i="6" s="1"/>
  <c r="D622" i="1"/>
  <c r="B622" i="1"/>
  <c r="X621" i="1"/>
  <c r="O621" i="1"/>
  <c r="N621" i="1"/>
  <c r="I621" i="1"/>
  <c r="I621" i="6" s="1"/>
  <c r="D621" i="1"/>
  <c r="B621" i="1"/>
  <c r="Y620" i="1"/>
  <c r="T620" i="1"/>
  <c r="O620" i="1"/>
  <c r="N620" i="1"/>
  <c r="I620" i="1"/>
  <c r="I620" i="6" s="1"/>
  <c r="D620" i="1"/>
  <c r="B620" i="1"/>
  <c r="Y619" i="1"/>
  <c r="S619" i="1"/>
  <c r="K619" i="6" s="1"/>
  <c r="O619" i="1"/>
  <c r="N619" i="1"/>
  <c r="I619" i="1"/>
  <c r="I619" i="6" s="1"/>
  <c r="D619" i="1"/>
  <c r="B619" i="1"/>
  <c r="Y618" i="1"/>
  <c r="T618" i="1"/>
  <c r="O618" i="1"/>
  <c r="N618" i="1"/>
  <c r="I618" i="1"/>
  <c r="I618" i="6" s="1"/>
  <c r="D618" i="1"/>
  <c r="B618" i="1"/>
  <c r="Y617" i="1"/>
  <c r="S617" i="1"/>
  <c r="K617" i="6" s="1"/>
  <c r="N617" i="1"/>
  <c r="I617" i="1"/>
  <c r="I617" i="6" s="1"/>
  <c r="D617" i="1"/>
  <c r="B617" i="1"/>
  <c r="O616" i="1"/>
  <c r="N616" i="1"/>
  <c r="I616" i="1"/>
  <c r="I616" i="6" s="1"/>
  <c r="D616" i="1"/>
  <c r="B616" i="1"/>
  <c r="Y615" i="1"/>
  <c r="T615" i="1"/>
  <c r="O615" i="1"/>
  <c r="N615" i="1"/>
  <c r="I615" i="1"/>
  <c r="I615" i="6" s="1"/>
  <c r="D615" i="1"/>
  <c r="B615" i="1"/>
  <c r="Y614" i="1"/>
  <c r="T614" i="1"/>
  <c r="O614" i="1"/>
  <c r="N614" i="1"/>
  <c r="I614" i="1"/>
  <c r="I614" i="6" s="1"/>
  <c r="D614" i="1"/>
  <c r="B614" i="1"/>
  <c r="X613" i="1"/>
  <c r="O613" i="1"/>
  <c r="N613" i="1"/>
  <c r="I613" i="1"/>
  <c r="I613" i="6" s="1"/>
  <c r="D613" i="1"/>
  <c r="B613" i="1"/>
  <c r="Y612" i="1"/>
  <c r="S612" i="1"/>
  <c r="K612" i="6" s="1"/>
  <c r="O612" i="1"/>
  <c r="N612" i="1"/>
  <c r="I612" i="1"/>
  <c r="I612" i="6" s="1"/>
  <c r="D612" i="1"/>
  <c r="B612" i="1"/>
  <c r="Y611" i="1"/>
  <c r="T611" i="1"/>
  <c r="O611" i="1"/>
  <c r="N611" i="1"/>
  <c r="I611" i="1"/>
  <c r="I611" i="6" s="1"/>
  <c r="D611" i="1"/>
  <c r="B611" i="1"/>
  <c r="Y610" i="1"/>
  <c r="S610" i="1"/>
  <c r="K610" i="6" s="1"/>
  <c r="N610" i="1"/>
  <c r="I610" i="1"/>
  <c r="I610" i="6" s="1"/>
  <c r="D610" i="1"/>
  <c r="B610" i="1"/>
  <c r="Y609" i="1"/>
  <c r="S609" i="1"/>
  <c r="K609" i="6" s="1"/>
  <c r="O609" i="1"/>
  <c r="N609" i="1"/>
  <c r="I609" i="1"/>
  <c r="I609" i="6" s="1"/>
  <c r="D609" i="1"/>
  <c r="B609" i="1"/>
  <c r="O608" i="1"/>
  <c r="N608" i="1"/>
  <c r="I608" i="1"/>
  <c r="I608" i="6" s="1"/>
  <c r="D608" i="1"/>
  <c r="B608" i="1"/>
  <c r="Y607" i="1"/>
  <c r="S607" i="1"/>
  <c r="K607" i="6" s="1"/>
  <c r="O607" i="1"/>
  <c r="N607" i="1"/>
  <c r="I607" i="1"/>
  <c r="I607" i="6" s="1"/>
  <c r="D607" i="1"/>
  <c r="B607" i="1"/>
  <c r="Y606" i="1"/>
  <c r="S606" i="1"/>
  <c r="K606" i="6" s="1"/>
  <c r="O606" i="1"/>
  <c r="N606" i="1"/>
  <c r="I606" i="1"/>
  <c r="I606" i="6" s="1"/>
  <c r="D606" i="1"/>
  <c r="B606" i="1"/>
  <c r="Y605" i="1"/>
  <c r="T605" i="1"/>
  <c r="O605" i="1"/>
  <c r="N605" i="1"/>
  <c r="I605" i="1"/>
  <c r="I605" i="6" s="1"/>
  <c r="D605" i="1"/>
  <c r="B605" i="1"/>
  <c r="Y604" i="1"/>
  <c r="S604" i="1"/>
  <c r="K604" i="6" s="1"/>
  <c r="O604" i="1"/>
  <c r="N604" i="1"/>
  <c r="I604" i="1"/>
  <c r="I604" i="6" s="1"/>
  <c r="D604" i="1"/>
  <c r="B604" i="1"/>
  <c r="Y603" i="1"/>
  <c r="S603" i="1"/>
  <c r="K603" i="6" s="1"/>
  <c r="O603" i="1"/>
  <c r="N603" i="1"/>
  <c r="I603" i="1"/>
  <c r="I603" i="6" s="1"/>
  <c r="D603" i="1"/>
  <c r="B603" i="1"/>
  <c r="Y602" i="1"/>
  <c r="S602" i="1"/>
  <c r="K602" i="6" s="1"/>
  <c r="O602" i="1"/>
  <c r="N602" i="1"/>
  <c r="I602" i="1"/>
  <c r="I602" i="6" s="1"/>
  <c r="D602" i="1"/>
  <c r="B602" i="1"/>
  <c r="Y601" i="1"/>
  <c r="T601" i="1"/>
  <c r="N601" i="1"/>
  <c r="I601" i="1"/>
  <c r="I601" i="6" s="1"/>
  <c r="D601" i="1"/>
  <c r="B601" i="1"/>
  <c r="Y600" i="1"/>
  <c r="T600" i="1"/>
  <c r="O600" i="1"/>
  <c r="N600" i="1"/>
  <c r="I600" i="1"/>
  <c r="I600" i="6" s="1"/>
  <c r="D600" i="1"/>
  <c r="B600" i="1"/>
  <c r="Y599" i="1"/>
  <c r="S599" i="1"/>
  <c r="K599" i="6" s="1"/>
  <c r="N599" i="1"/>
  <c r="I599" i="1"/>
  <c r="I599" i="6" s="1"/>
  <c r="D599" i="1"/>
  <c r="B599" i="1"/>
  <c r="Y598" i="1"/>
  <c r="S598" i="1"/>
  <c r="K598" i="6" s="1"/>
  <c r="N598" i="1"/>
  <c r="I598" i="1"/>
  <c r="I598" i="6" s="1"/>
  <c r="D598" i="1"/>
  <c r="B598" i="1"/>
  <c r="Y597" i="1"/>
  <c r="S597" i="1"/>
  <c r="K597" i="6" s="1"/>
  <c r="N597" i="1"/>
  <c r="I597" i="1"/>
  <c r="I597" i="6" s="1"/>
  <c r="D597" i="1"/>
  <c r="B597" i="1"/>
  <c r="Y596" i="1"/>
  <c r="Q596" i="6" s="1"/>
  <c r="W596" i="1"/>
  <c r="N596" i="1"/>
  <c r="I596" i="1"/>
  <c r="I596" i="6" s="1"/>
  <c r="D596" i="1"/>
  <c r="B596" i="1"/>
  <c r="X595" i="1"/>
  <c r="O595" i="1"/>
  <c r="N595" i="1"/>
  <c r="I595" i="1"/>
  <c r="I595" i="6" s="1"/>
  <c r="D595" i="1"/>
  <c r="B595" i="1"/>
  <c r="X594" i="1"/>
  <c r="O594" i="1"/>
  <c r="N594" i="1"/>
  <c r="I594" i="1"/>
  <c r="I594" i="6" s="1"/>
  <c r="D594" i="1"/>
  <c r="B594" i="1"/>
  <c r="Y593" i="1"/>
  <c r="Q593" i="6" s="1"/>
  <c r="W593" i="1"/>
  <c r="O593" i="1"/>
  <c r="N593" i="1"/>
  <c r="I593" i="1"/>
  <c r="I593" i="6" s="1"/>
  <c r="D593" i="1"/>
  <c r="B593" i="1"/>
  <c r="Y592" i="1"/>
  <c r="T592" i="1"/>
  <c r="O592" i="1"/>
  <c r="N592" i="1"/>
  <c r="I592" i="1"/>
  <c r="I592" i="6" s="1"/>
  <c r="D592" i="1"/>
  <c r="B592" i="1"/>
  <c r="Y591" i="1"/>
  <c r="T591" i="1"/>
  <c r="O591" i="1"/>
  <c r="N591" i="1"/>
  <c r="I591" i="1"/>
  <c r="I591" i="6" s="1"/>
  <c r="D591" i="1"/>
  <c r="B591" i="1"/>
  <c r="Y590" i="1"/>
  <c r="T590" i="1"/>
  <c r="O590" i="1"/>
  <c r="N590" i="1"/>
  <c r="I590" i="1"/>
  <c r="I590" i="6" s="1"/>
  <c r="D590" i="1"/>
  <c r="B590" i="1"/>
  <c r="Y589" i="1"/>
  <c r="T589" i="1"/>
  <c r="O589" i="1"/>
  <c r="N589" i="1"/>
  <c r="I589" i="1"/>
  <c r="I589" i="6" s="1"/>
  <c r="D589" i="1"/>
  <c r="B589" i="1"/>
  <c r="Y588" i="1"/>
  <c r="T588" i="1"/>
  <c r="O588" i="1"/>
  <c r="N588" i="1"/>
  <c r="I588" i="1"/>
  <c r="I588" i="6" s="1"/>
  <c r="D588" i="1"/>
  <c r="B588" i="1"/>
  <c r="Y587" i="1"/>
  <c r="S587" i="1"/>
  <c r="K587" i="6" s="1"/>
  <c r="O587" i="1"/>
  <c r="N587" i="1"/>
  <c r="I587" i="1"/>
  <c r="I587" i="6" s="1"/>
  <c r="D587" i="1"/>
  <c r="B587" i="1"/>
  <c r="Y586" i="1"/>
  <c r="S586" i="1"/>
  <c r="K586" i="6" s="1"/>
  <c r="O586" i="1"/>
  <c r="N586" i="1"/>
  <c r="I586" i="1"/>
  <c r="I586" i="6" s="1"/>
  <c r="D586" i="1"/>
  <c r="B586" i="1"/>
  <c r="Y585" i="1"/>
  <c r="S585" i="1"/>
  <c r="K585" i="6" s="1"/>
  <c r="N585" i="1"/>
  <c r="I585" i="1"/>
  <c r="I585" i="6" s="1"/>
  <c r="D585" i="1"/>
  <c r="B585" i="1"/>
  <c r="X584" i="1"/>
  <c r="N584" i="1"/>
  <c r="I584" i="1"/>
  <c r="I584" i="6" s="1"/>
  <c r="D584" i="1"/>
  <c r="B584" i="1"/>
  <c r="X583" i="1"/>
  <c r="O583" i="1"/>
  <c r="N583" i="1"/>
  <c r="I583" i="1"/>
  <c r="I583" i="6" s="1"/>
  <c r="D583" i="1"/>
  <c r="B583" i="1"/>
  <c r="N582" i="1"/>
  <c r="I582" i="1"/>
  <c r="I582" i="6" s="1"/>
  <c r="D582" i="1"/>
  <c r="B582" i="1"/>
  <c r="Y581" i="1"/>
  <c r="T581" i="1"/>
  <c r="O581" i="1"/>
  <c r="N581" i="1"/>
  <c r="I581" i="1"/>
  <c r="I581" i="6" s="1"/>
  <c r="D581" i="1"/>
  <c r="B581" i="1"/>
  <c r="X580" i="1"/>
  <c r="N580" i="1"/>
  <c r="I580" i="1"/>
  <c r="I580" i="6" s="1"/>
  <c r="D580" i="1"/>
  <c r="B580" i="1"/>
  <c r="Y579" i="1"/>
  <c r="R579" i="1"/>
  <c r="N579" i="1"/>
  <c r="I579" i="1"/>
  <c r="I579" i="6" s="1"/>
  <c r="D579" i="1"/>
  <c r="B579" i="1"/>
  <c r="O578" i="1"/>
  <c r="N578" i="1"/>
  <c r="I578" i="1"/>
  <c r="I578" i="6" s="1"/>
  <c r="D578" i="1"/>
  <c r="B578" i="1"/>
  <c r="X577" i="1"/>
  <c r="O577" i="1"/>
  <c r="N577" i="1"/>
  <c r="I577" i="1"/>
  <c r="I577" i="6" s="1"/>
  <c r="D577" i="1"/>
  <c r="B577" i="1"/>
  <c r="Y576" i="1"/>
  <c r="T576" i="1"/>
  <c r="N576" i="1"/>
  <c r="I576" i="1"/>
  <c r="I576" i="6" s="1"/>
  <c r="D576" i="1"/>
  <c r="B576" i="1"/>
  <c r="Y575" i="1"/>
  <c r="S575" i="1"/>
  <c r="K575" i="6" s="1"/>
  <c r="O575" i="1"/>
  <c r="N575" i="1"/>
  <c r="I575" i="1"/>
  <c r="I575" i="6" s="1"/>
  <c r="D575" i="1"/>
  <c r="B575" i="1"/>
  <c r="Y574" i="1"/>
  <c r="T574" i="1"/>
  <c r="O574" i="1"/>
  <c r="N574" i="1"/>
  <c r="I574" i="1"/>
  <c r="I574" i="6" s="1"/>
  <c r="D574" i="1"/>
  <c r="B574" i="1"/>
  <c r="X573" i="1"/>
  <c r="O573" i="1"/>
  <c r="N573" i="1"/>
  <c r="I573" i="1"/>
  <c r="I573" i="6" s="1"/>
  <c r="D573" i="1"/>
  <c r="B573" i="1"/>
  <c r="Y572" i="1"/>
  <c r="S572" i="1"/>
  <c r="K572" i="6" s="1"/>
  <c r="N572" i="1"/>
  <c r="I572" i="1"/>
  <c r="I572" i="6" s="1"/>
  <c r="D572" i="1"/>
  <c r="B572" i="1"/>
  <c r="Y571" i="1"/>
  <c r="S571" i="1"/>
  <c r="K571" i="6" s="1"/>
  <c r="O571" i="1"/>
  <c r="N571" i="1"/>
  <c r="I571" i="1"/>
  <c r="I571" i="6" s="1"/>
  <c r="D571" i="1"/>
  <c r="B571" i="1"/>
  <c r="O570" i="1"/>
  <c r="N570" i="1"/>
  <c r="I570" i="1"/>
  <c r="I570" i="6" s="1"/>
  <c r="D570" i="1"/>
  <c r="B570" i="1"/>
  <c r="Y569" i="1"/>
  <c r="T569" i="1"/>
  <c r="O569" i="1"/>
  <c r="N569" i="1"/>
  <c r="I569" i="1"/>
  <c r="I569" i="6" s="1"/>
  <c r="D569" i="1"/>
  <c r="B569" i="1"/>
  <c r="N568" i="1"/>
  <c r="I568" i="1"/>
  <c r="I568" i="6" s="1"/>
  <c r="D568" i="1"/>
  <c r="B568" i="1"/>
  <c r="X567" i="1"/>
  <c r="O567" i="1"/>
  <c r="N567" i="1"/>
  <c r="I567" i="1"/>
  <c r="I567" i="6" s="1"/>
  <c r="D567" i="1"/>
  <c r="B567" i="1"/>
  <c r="Y566" i="1"/>
  <c r="T566" i="1"/>
  <c r="O566" i="1"/>
  <c r="N566" i="1"/>
  <c r="I566" i="1"/>
  <c r="I566" i="6" s="1"/>
  <c r="D566" i="1"/>
  <c r="B566" i="1"/>
  <c r="Y565" i="1"/>
  <c r="T565" i="1"/>
  <c r="O565" i="1"/>
  <c r="N565" i="1"/>
  <c r="I565" i="1"/>
  <c r="I565" i="6" s="1"/>
  <c r="D565" i="1"/>
  <c r="B565" i="1"/>
  <c r="Y564" i="1"/>
  <c r="S564" i="1"/>
  <c r="K564" i="6" s="1"/>
  <c r="O564" i="1"/>
  <c r="N564" i="1"/>
  <c r="I564" i="1"/>
  <c r="I564" i="6" s="1"/>
  <c r="D564" i="1"/>
  <c r="B564" i="1"/>
  <c r="O563" i="1"/>
  <c r="N563" i="1"/>
  <c r="I563" i="1"/>
  <c r="I563" i="6" s="1"/>
  <c r="D563" i="1"/>
  <c r="B563" i="1"/>
  <c r="Y562" i="1"/>
  <c r="T562" i="1"/>
  <c r="O562" i="1"/>
  <c r="N562" i="1"/>
  <c r="I562" i="1"/>
  <c r="I562" i="6" s="1"/>
  <c r="D562" i="1"/>
  <c r="B562" i="1"/>
  <c r="Y561" i="1"/>
  <c r="S561" i="1"/>
  <c r="K561" i="6" s="1"/>
  <c r="O561" i="1"/>
  <c r="N561" i="1"/>
  <c r="I561" i="1"/>
  <c r="I561" i="6" s="1"/>
  <c r="D561" i="1"/>
  <c r="B561" i="1"/>
  <c r="Y560" i="1"/>
  <c r="T560" i="1"/>
  <c r="O560" i="1"/>
  <c r="N560" i="1"/>
  <c r="I560" i="1"/>
  <c r="I560" i="6" s="1"/>
  <c r="D560" i="1"/>
  <c r="B560" i="1"/>
  <c r="X559" i="1"/>
  <c r="O559" i="1"/>
  <c r="N559" i="1"/>
  <c r="I559" i="1"/>
  <c r="I559" i="6" s="1"/>
  <c r="D559" i="1"/>
  <c r="B559" i="1"/>
  <c r="Y558" i="1"/>
  <c r="S558" i="1"/>
  <c r="K558" i="6" s="1"/>
  <c r="N558" i="1"/>
  <c r="I558" i="1"/>
  <c r="I558" i="6" s="1"/>
  <c r="D558" i="1"/>
  <c r="B558" i="1"/>
  <c r="X557" i="1"/>
  <c r="N557" i="1"/>
  <c r="I557" i="1"/>
  <c r="I557" i="6" s="1"/>
  <c r="D557" i="1"/>
  <c r="B557" i="1"/>
  <c r="Y556" i="1"/>
  <c r="T556" i="1"/>
  <c r="O556" i="1"/>
  <c r="N556" i="1"/>
  <c r="I556" i="1"/>
  <c r="I556" i="6" s="1"/>
  <c r="D556" i="1"/>
  <c r="B556" i="1"/>
  <c r="Y555" i="1"/>
  <c r="T555" i="1"/>
  <c r="N555" i="1"/>
  <c r="I555" i="1"/>
  <c r="I555" i="6" s="1"/>
  <c r="D555" i="1"/>
  <c r="B555" i="1"/>
  <c r="Y554" i="1"/>
  <c r="S554" i="1"/>
  <c r="K554" i="6" s="1"/>
  <c r="O554" i="1"/>
  <c r="N554" i="1"/>
  <c r="I554" i="1"/>
  <c r="I554" i="6" s="1"/>
  <c r="D554" i="1"/>
  <c r="B554" i="1"/>
  <c r="X553" i="1"/>
  <c r="N553" i="1"/>
  <c r="I553" i="1"/>
  <c r="I553" i="6" s="1"/>
  <c r="D553" i="1"/>
  <c r="B553" i="1"/>
  <c r="X552" i="1"/>
  <c r="N552" i="1"/>
  <c r="I552" i="1"/>
  <c r="I552" i="6" s="1"/>
  <c r="D552" i="1"/>
  <c r="B552" i="1"/>
  <c r="Y551" i="1"/>
  <c r="T551" i="1"/>
  <c r="O551" i="1"/>
  <c r="N551" i="1"/>
  <c r="I551" i="1"/>
  <c r="I551" i="6" s="1"/>
  <c r="D551" i="1"/>
  <c r="B551" i="1"/>
  <c r="X550" i="1"/>
  <c r="O550" i="1"/>
  <c r="N550" i="1"/>
  <c r="I550" i="1"/>
  <c r="I550" i="6" s="1"/>
  <c r="D550" i="1"/>
  <c r="B550" i="1"/>
  <c r="Y549" i="1"/>
  <c r="T549" i="1"/>
  <c r="O549" i="1"/>
  <c r="N549" i="1"/>
  <c r="I549" i="1"/>
  <c r="I549" i="6" s="1"/>
  <c r="D549" i="1"/>
  <c r="B549" i="1"/>
  <c r="O548" i="1"/>
  <c r="N548" i="1"/>
  <c r="I548" i="1"/>
  <c r="I548" i="6" s="1"/>
  <c r="D548" i="1"/>
  <c r="B548" i="1"/>
  <c r="Y547" i="1"/>
  <c r="T547" i="1"/>
  <c r="N547" i="1"/>
  <c r="I547" i="1"/>
  <c r="I547" i="6" s="1"/>
  <c r="D547" i="1"/>
  <c r="B547" i="1"/>
  <c r="X546" i="1"/>
  <c r="O546" i="1"/>
  <c r="N546" i="1"/>
  <c r="I546" i="1"/>
  <c r="I546" i="6" s="1"/>
  <c r="D546" i="1"/>
  <c r="B546" i="1"/>
  <c r="X545" i="1"/>
  <c r="O545" i="1"/>
  <c r="N545" i="1"/>
  <c r="I545" i="1"/>
  <c r="I545" i="6" s="1"/>
  <c r="D545" i="1"/>
  <c r="B545" i="1"/>
  <c r="Y544" i="1"/>
  <c r="T544" i="1"/>
  <c r="O544" i="1"/>
  <c r="N544" i="1"/>
  <c r="I544" i="1"/>
  <c r="I544" i="6" s="1"/>
  <c r="D544" i="1"/>
  <c r="B544" i="1"/>
  <c r="Y543" i="1"/>
  <c r="T543" i="1"/>
  <c r="N543" i="1"/>
  <c r="I543" i="1"/>
  <c r="I543" i="6" s="1"/>
  <c r="D543" i="1"/>
  <c r="B543" i="1"/>
  <c r="O542" i="1"/>
  <c r="N542" i="1"/>
  <c r="I542" i="1"/>
  <c r="I542" i="6" s="1"/>
  <c r="D542" i="1"/>
  <c r="B542" i="1"/>
  <c r="Y541" i="1"/>
  <c r="T541" i="1"/>
  <c r="O541" i="1"/>
  <c r="N541" i="1"/>
  <c r="I541" i="1"/>
  <c r="I541" i="6" s="1"/>
  <c r="D541" i="1"/>
  <c r="B541" i="1"/>
  <c r="Y540" i="1"/>
  <c r="T540" i="1"/>
  <c r="O540" i="1"/>
  <c r="N540" i="1"/>
  <c r="I540" i="1"/>
  <c r="I540" i="6" s="1"/>
  <c r="D540" i="1"/>
  <c r="B540" i="1"/>
  <c r="O539" i="1"/>
  <c r="N539" i="1"/>
  <c r="I539" i="1"/>
  <c r="I539" i="6" s="1"/>
  <c r="D539" i="1"/>
  <c r="B539" i="1"/>
  <c r="Y538" i="1"/>
  <c r="T538" i="1"/>
  <c r="N538" i="1"/>
  <c r="I538" i="1"/>
  <c r="I538" i="6" s="1"/>
  <c r="D538" i="1"/>
  <c r="B538" i="1"/>
  <c r="X537" i="1"/>
  <c r="O537" i="1"/>
  <c r="N537" i="1"/>
  <c r="I537" i="1"/>
  <c r="I537" i="6" s="1"/>
  <c r="D537" i="1"/>
  <c r="B537" i="1"/>
  <c r="Y536" i="1"/>
  <c r="T536" i="1"/>
  <c r="O536" i="1"/>
  <c r="N536" i="1"/>
  <c r="I536" i="1"/>
  <c r="I536" i="6" s="1"/>
  <c r="D536" i="1"/>
  <c r="B536" i="1"/>
  <c r="O535" i="1"/>
  <c r="N535" i="1"/>
  <c r="I535" i="1"/>
  <c r="I535" i="6" s="1"/>
  <c r="D535" i="1"/>
  <c r="B535" i="1"/>
  <c r="Y534" i="1"/>
  <c r="T534" i="1"/>
  <c r="O534" i="1"/>
  <c r="N534" i="1"/>
  <c r="I534" i="1"/>
  <c r="I534" i="6" s="1"/>
  <c r="D534" i="1"/>
  <c r="B534" i="1"/>
  <c r="Y533" i="1"/>
  <c r="T533" i="1"/>
  <c r="O533" i="1"/>
  <c r="N533" i="1"/>
  <c r="I533" i="1"/>
  <c r="I533" i="6" s="1"/>
  <c r="D533" i="1"/>
  <c r="B533" i="1"/>
  <c r="Y532" i="1"/>
  <c r="T532" i="1"/>
  <c r="O532" i="1"/>
  <c r="N532" i="1"/>
  <c r="I532" i="1"/>
  <c r="I532" i="6" s="1"/>
  <c r="D532" i="1"/>
  <c r="B532" i="1"/>
  <c r="Y531" i="1"/>
  <c r="T531" i="1"/>
  <c r="O531" i="1"/>
  <c r="N531" i="1"/>
  <c r="I531" i="1"/>
  <c r="I531" i="6" s="1"/>
  <c r="D531" i="1"/>
  <c r="B531" i="1"/>
  <c r="Z530" i="1"/>
  <c r="S530" i="1"/>
  <c r="K530" i="6" s="1"/>
  <c r="O530" i="1"/>
  <c r="N530" i="1"/>
  <c r="I530" i="1"/>
  <c r="I530" i="6" s="1"/>
  <c r="D530" i="1"/>
  <c r="B530" i="1"/>
  <c r="Z529" i="1"/>
  <c r="S529" i="1"/>
  <c r="K529" i="6" s="1"/>
  <c r="N529" i="1"/>
  <c r="I529" i="1"/>
  <c r="I529" i="6" s="1"/>
  <c r="D529" i="1"/>
  <c r="B529" i="1"/>
  <c r="Z528" i="1"/>
  <c r="R528" i="6" s="1"/>
  <c r="X528" i="1"/>
  <c r="N528" i="1"/>
  <c r="I528" i="1"/>
  <c r="I528" i="6" s="1"/>
  <c r="D528" i="1"/>
  <c r="B528" i="1"/>
  <c r="Z527" i="1"/>
  <c r="S527" i="1"/>
  <c r="K527" i="6" s="1"/>
  <c r="O527" i="1"/>
  <c r="N527" i="1"/>
  <c r="I527" i="1"/>
  <c r="I527" i="6" s="1"/>
  <c r="D527" i="1"/>
  <c r="B527" i="1"/>
  <c r="Z526" i="1"/>
  <c r="S526" i="1"/>
  <c r="K526" i="6" s="1"/>
  <c r="O526" i="1"/>
  <c r="N526" i="1"/>
  <c r="I526" i="1"/>
  <c r="I526" i="6" s="1"/>
  <c r="D526" i="1"/>
  <c r="B526" i="1"/>
  <c r="Z525" i="1"/>
  <c r="R525" i="6" s="1"/>
  <c r="O525" i="1"/>
  <c r="N525" i="1"/>
  <c r="I525" i="1"/>
  <c r="I525" i="6" s="1"/>
  <c r="D525" i="1"/>
  <c r="B525" i="1"/>
  <c r="Z524" i="1"/>
  <c r="S524" i="1"/>
  <c r="K524" i="6" s="1"/>
  <c r="O524" i="1"/>
  <c r="N524" i="1"/>
  <c r="I524" i="1"/>
  <c r="I524" i="6" s="1"/>
  <c r="D524" i="1"/>
  <c r="B524" i="1"/>
  <c r="Z523" i="1"/>
  <c r="R523" i="6" s="1"/>
  <c r="O523" i="1"/>
  <c r="N523" i="1"/>
  <c r="I523" i="1"/>
  <c r="I523" i="6" s="1"/>
  <c r="D523" i="1"/>
  <c r="B523" i="1"/>
  <c r="Z522" i="1"/>
  <c r="R522" i="6" s="1"/>
  <c r="O522" i="1"/>
  <c r="N522" i="1"/>
  <c r="I522" i="1"/>
  <c r="I522" i="6" s="1"/>
  <c r="D522" i="1"/>
  <c r="B522" i="1"/>
  <c r="Z521" i="1"/>
  <c r="S521" i="1"/>
  <c r="K521" i="6" s="1"/>
  <c r="O521" i="1"/>
  <c r="N521" i="1"/>
  <c r="I521" i="1"/>
  <c r="I521" i="6" s="1"/>
  <c r="D521" i="1"/>
  <c r="B521" i="1"/>
  <c r="Z520" i="1"/>
  <c r="T520" i="1"/>
  <c r="O520" i="1"/>
  <c r="N520" i="1"/>
  <c r="I520" i="1"/>
  <c r="I520" i="6" s="1"/>
  <c r="D520" i="1"/>
  <c r="B520" i="1"/>
  <c r="Z519" i="1"/>
  <c r="R519" i="6" s="1"/>
  <c r="X519" i="1"/>
  <c r="N519" i="1"/>
  <c r="I519" i="1"/>
  <c r="I519" i="6" s="1"/>
  <c r="D519" i="1"/>
  <c r="B519" i="1"/>
  <c r="Z518" i="1"/>
  <c r="S518" i="1"/>
  <c r="K518" i="6" s="1"/>
  <c r="O518" i="1"/>
  <c r="N518" i="1"/>
  <c r="I518" i="1"/>
  <c r="I518" i="6" s="1"/>
  <c r="D518" i="1"/>
  <c r="B518" i="1"/>
  <c r="Z517" i="1"/>
  <c r="S517" i="1"/>
  <c r="K517" i="6" s="1"/>
  <c r="N517" i="1"/>
  <c r="I517" i="1"/>
  <c r="I517" i="6" s="1"/>
  <c r="D517" i="1"/>
  <c r="B517" i="1"/>
  <c r="Z516" i="1"/>
  <c r="S516" i="1"/>
  <c r="K516" i="6" s="1"/>
  <c r="O516" i="1"/>
  <c r="N516" i="1"/>
  <c r="I516" i="1"/>
  <c r="I516" i="6" s="1"/>
  <c r="D516" i="1"/>
  <c r="B516" i="1"/>
  <c r="Z515" i="1"/>
  <c r="S515" i="1"/>
  <c r="K515" i="6" s="1"/>
  <c r="O515" i="1"/>
  <c r="N515" i="1"/>
  <c r="I515" i="1"/>
  <c r="I515" i="6" s="1"/>
  <c r="D515" i="1"/>
  <c r="B515" i="1"/>
  <c r="Z514" i="1"/>
  <c r="S514" i="1"/>
  <c r="K514" i="6" s="1"/>
  <c r="N514" i="1"/>
  <c r="I514" i="1"/>
  <c r="I514" i="6" s="1"/>
  <c r="D514" i="1"/>
  <c r="B514" i="1"/>
  <c r="Z513" i="1"/>
  <c r="S513" i="1"/>
  <c r="K513" i="6" s="1"/>
  <c r="O513" i="1"/>
  <c r="N513" i="1"/>
  <c r="I513" i="1"/>
  <c r="I513" i="6" s="1"/>
  <c r="D513" i="1"/>
  <c r="B513" i="1"/>
  <c r="Z512" i="1"/>
  <c r="S512" i="1"/>
  <c r="K512" i="6" s="1"/>
  <c r="O512" i="1"/>
  <c r="N512" i="1"/>
  <c r="I512" i="1"/>
  <c r="I512" i="6" s="1"/>
  <c r="D512" i="1"/>
  <c r="B512" i="1"/>
  <c r="Z511" i="1"/>
  <c r="S511" i="1"/>
  <c r="K511" i="6" s="1"/>
  <c r="N511" i="1"/>
  <c r="I511" i="1"/>
  <c r="I511" i="6" s="1"/>
  <c r="D511" i="1"/>
  <c r="B511" i="1"/>
  <c r="Z510" i="1"/>
  <c r="S510" i="1"/>
  <c r="K510" i="6" s="1"/>
  <c r="N510" i="1"/>
  <c r="I510" i="1"/>
  <c r="I510" i="6" s="1"/>
  <c r="D510" i="1"/>
  <c r="B510" i="1"/>
  <c r="Z509" i="1"/>
  <c r="S509" i="1"/>
  <c r="K509" i="6" s="1"/>
  <c r="O509" i="1"/>
  <c r="N509" i="1"/>
  <c r="I509" i="1"/>
  <c r="I509" i="6" s="1"/>
  <c r="D509" i="1"/>
  <c r="B509" i="1"/>
  <c r="Z508" i="1"/>
  <c r="S508" i="1"/>
  <c r="K508" i="6" s="1"/>
  <c r="O508" i="1"/>
  <c r="N508" i="1"/>
  <c r="I508" i="1"/>
  <c r="I508" i="6" s="1"/>
  <c r="D508" i="1"/>
  <c r="B508" i="1"/>
  <c r="Z507" i="1"/>
  <c r="S507" i="1"/>
  <c r="K507" i="6" s="1"/>
  <c r="O507" i="1"/>
  <c r="N507" i="1"/>
  <c r="I507" i="1"/>
  <c r="I507" i="6" s="1"/>
  <c r="D507" i="1"/>
  <c r="B507" i="1"/>
  <c r="Z506" i="1"/>
  <c r="S506" i="1"/>
  <c r="K506" i="6" s="1"/>
  <c r="N506" i="1"/>
  <c r="I506" i="1"/>
  <c r="I506" i="6" s="1"/>
  <c r="D506" i="1"/>
  <c r="B506" i="1"/>
  <c r="Z505" i="1"/>
  <c r="S505" i="1"/>
  <c r="K505" i="6" s="1"/>
  <c r="O505" i="1"/>
  <c r="N505" i="1"/>
  <c r="I505" i="1"/>
  <c r="I505" i="6" s="1"/>
  <c r="D505" i="1"/>
  <c r="B505" i="1"/>
  <c r="Z504" i="1"/>
  <c r="S504" i="1"/>
  <c r="K504" i="6" s="1"/>
  <c r="O504" i="1"/>
  <c r="N504" i="1"/>
  <c r="I504" i="1"/>
  <c r="I504" i="6" s="1"/>
  <c r="D504" i="1"/>
  <c r="B504" i="1"/>
  <c r="Z503" i="1"/>
  <c r="T503" i="1"/>
  <c r="O503" i="1"/>
  <c r="N503" i="1"/>
  <c r="I503" i="1"/>
  <c r="I503" i="6" s="1"/>
  <c r="D503" i="1"/>
  <c r="B503" i="1"/>
  <c r="Z502" i="1"/>
  <c r="S502" i="1"/>
  <c r="K502" i="6" s="1"/>
  <c r="O502" i="1"/>
  <c r="N502" i="1"/>
  <c r="I502" i="1"/>
  <c r="I502" i="6" s="1"/>
  <c r="D502" i="1"/>
  <c r="B502" i="1"/>
  <c r="Z501" i="1"/>
  <c r="S501" i="1"/>
  <c r="K501" i="6" s="1"/>
  <c r="N501" i="1"/>
  <c r="I501" i="1"/>
  <c r="I501" i="6" s="1"/>
  <c r="D501" i="1"/>
  <c r="B501" i="1"/>
  <c r="Z500" i="1"/>
  <c r="S500" i="1"/>
  <c r="K500" i="6" s="1"/>
  <c r="N500" i="1"/>
  <c r="I500" i="1"/>
  <c r="I500" i="6" s="1"/>
  <c r="D500" i="1"/>
  <c r="B500" i="1"/>
  <c r="Z499" i="1"/>
  <c r="S499" i="1"/>
  <c r="K499" i="6" s="1"/>
  <c r="O499" i="1"/>
  <c r="N499" i="1"/>
  <c r="I499" i="1"/>
  <c r="I499" i="6" s="1"/>
  <c r="D499" i="1"/>
  <c r="B499" i="1"/>
  <c r="Z498" i="1"/>
  <c r="R498" i="6" s="1"/>
  <c r="X498" i="1"/>
  <c r="O498" i="1"/>
  <c r="N498" i="1"/>
  <c r="I498" i="1"/>
  <c r="I498" i="6" s="1"/>
  <c r="D498" i="1"/>
  <c r="B498" i="1"/>
  <c r="Z497" i="1"/>
  <c r="S497" i="1"/>
  <c r="K497" i="6" s="1"/>
  <c r="O497" i="1"/>
  <c r="N497" i="1"/>
  <c r="I497" i="1"/>
  <c r="I497" i="6" s="1"/>
  <c r="D497" i="1"/>
  <c r="B497" i="1"/>
  <c r="Z496" i="1"/>
  <c r="S496" i="1"/>
  <c r="K496" i="6" s="1"/>
  <c r="O496" i="1"/>
  <c r="N496" i="1"/>
  <c r="I496" i="1"/>
  <c r="I496" i="6" s="1"/>
  <c r="D496" i="1"/>
  <c r="B496" i="1"/>
  <c r="Z495" i="1"/>
  <c r="S495" i="1"/>
  <c r="K495" i="6" s="1"/>
  <c r="O495" i="1"/>
  <c r="N495" i="1"/>
  <c r="I495" i="1"/>
  <c r="I495" i="6" s="1"/>
  <c r="D495" i="1"/>
  <c r="B495" i="1"/>
  <c r="Z494" i="1"/>
  <c r="R494" i="6" s="1"/>
  <c r="X494" i="1"/>
  <c r="O494" i="1"/>
  <c r="N494" i="1"/>
  <c r="I494" i="1"/>
  <c r="I494" i="6" s="1"/>
  <c r="D494" i="1"/>
  <c r="B494" i="1"/>
  <c r="Z493" i="1"/>
  <c r="R493" i="6" s="1"/>
  <c r="X493" i="1"/>
  <c r="N493" i="1"/>
  <c r="I493" i="1"/>
  <c r="I493" i="6" s="1"/>
  <c r="D493" i="1"/>
  <c r="B493" i="1"/>
  <c r="Z492" i="1"/>
  <c r="R492" i="6" s="1"/>
  <c r="X492" i="1"/>
  <c r="O492" i="1"/>
  <c r="N492" i="1"/>
  <c r="I492" i="1"/>
  <c r="I492" i="6" s="1"/>
  <c r="D492" i="1"/>
  <c r="B492" i="1"/>
  <c r="Z491" i="1"/>
  <c r="S491" i="1"/>
  <c r="K491" i="6" s="1"/>
  <c r="N491" i="1"/>
  <c r="I491" i="1"/>
  <c r="I491" i="6" s="1"/>
  <c r="D491" i="1"/>
  <c r="B491" i="1"/>
  <c r="Z490" i="1"/>
  <c r="R490" i="6" s="1"/>
  <c r="X490" i="1"/>
  <c r="N490" i="1"/>
  <c r="I490" i="1"/>
  <c r="I490" i="6" s="1"/>
  <c r="D490" i="1"/>
  <c r="B490" i="1"/>
  <c r="Z489" i="1"/>
  <c r="S489" i="1"/>
  <c r="K489" i="6" s="1"/>
  <c r="N489" i="1"/>
  <c r="I489" i="1"/>
  <c r="I489" i="6" s="1"/>
  <c r="D489" i="1"/>
  <c r="B489" i="1"/>
  <c r="Z488" i="1"/>
  <c r="S488" i="1"/>
  <c r="K488" i="6" s="1"/>
  <c r="O488" i="1"/>
  <c r="N488" i="1"/>
  <c r="I488" i="1"/>
  <c r="I488" i="6" s="1"/>
  <c r="D488" i="1"/>
  <c r="B488" i="1"/>
  <c r="Z487" i="1"/>
  <c r="R487" i="6" s="1"/>
  <c r="X487" i="1"/>
  <c r="O487" i="1"/>
  <c r="N487" i="1"/>
  <c r="I487" i="1"/>
  <c r="I487" i="6" s="1"/>
  <c r="D487" i="1"/>
  <c r="B487" i="1"/>
  <c r="Z486" i="1"/>
  <c r="N486" i="1"/>
  <c r="I486" i="1"/>
  <c r="I486" i="6" s="1"/>
  <c r="D486" i="1"/>
  <c r="B486" i="1"/>
  <c r="Y485" i="1"/>
  <c r="S485" i="1"/>
  <c r="K485" i="6" s="1"/>
  <c r="O485" i="1"/>
  <c r="N485" i="1"/>
  <c r="I485" i="1"/>
  <c r="I485" i="6" s="1"/>
  <c r="D485" i="1"/>
  <c r="B485" i="1"/>
  <c r="Y484" i="1"/>
  <c r="S484" i="1"/>
  <c r="K484" i="6" s="1"/>
  <c r="O484" i="1"/>
  <c r="N484" i="1"/>
  <c r="I484" i="1"/>
  <c r="I484" i="6" s="1"/>
  <c r="D484" i="1"/>
  <c r="B484" i="1"/>
  <c r="Y483" i="1"/>
  <c r="S483" i="1"/>
  <c r="K483" i="6" s="1"/>
  <c r="N483" i="1"/>
  <c r="I483" i="1"/>
  <c r="I483" i="6" s="1"/>
  <c r="D483" i="1"/>
  <c r="B483" i="1"/>
  <c r="Y482" i="1"/>
  <c r="O482" i="1"/>
  <c r="N482" i="1"/>
  <c r="I482" i="1"/>
  <c r="I482" i="6" s="1"/>
  <c r="D482" i="1"/>
  <c r="B482" i="1"/>
  <c r="Y481" i="1"/>
  <c r="O481" i="1"/>
  <c r="N481" i="1"/>
  <c r="I481" i="1"/>
  <c r="I481" i="6" s="1"/>
  <c r="D481" i="1"/>
  <c r="B481" i="1"/>
  <c r="Y480" i="1"/>
  <c r="O480" i="1"/>
  <c r="N480" i="1"/>
  <c r="I480" i="1"/>
  <c r="I480" i="6" s="1"/>
  <c r="D480" i="1"/>
  <c r="B480" i="1"/>
  <c r="Y479" i="1"/>
  <c r="S479" i="1"/>
  <c r="K479" i="6" s="1"/>
  <c r="O479" i="1"/>
  <c r="N479" i="1"/>
  <c r="I479" i="1"/>
  <c r="I479" i="6" s="1"/>
  <c r="D479" i="1"/>
  <c r="B479" i="1"/>
  <c r="Y478" i="1"/>
  <c r="S478" i="1"/>
  <c r="K478" i="6" s="1"/>
  <c r="O478" i="1"/>
  <c r="N478" i="1"/>
  <c r="I478" i="1"/>
  <c r="I478" i="6" s="1"/>
  <c r="D478" i="1"/>
  <c r="B478" i="1"/>
  <c r="X477" i="1"/>
  <c r="R477" i="1"/>
  <c r="O477" i="1"/>
  <c r="N477" i="1"/>
  <c r="I477" i="1"/>
  <c r="I477" i="6" s="1"/>
  <c r="D477" i="1"/>
  <c r="B477" i="1"/>
  <c r="Y476" i="1"/>
  <c r="O476" i="1"/>
  <c r="N476" i="1"/>
  <c r="I476" i="1"/>
  <c r="I476" i="6" s="1"/>
  <c r="D476" i="1"/>
  <c r="B476" i="1"/>
  <c r="X475" i="1"/>
  <c r="N475" i="1"/>
  <c r="I475" i="1"/>
  <c r="I475" i="6" s="1"/>
  <c r="D475" i="1"/>
  <c r="B475" i="1"/>
  <c r="X474" i="1"/>
  <c r="O474" i="1"/>
  <c r="N474" i="1"/>
  <c r="I474" i="1"/>
  <c r="I474" i="6" s="1"/>
  <c r="D474" i="1"/>
  <c r="B474" i="1"/>
  <c r="Y473" i="1"/>
  <c r="O473" i="1"/>
  <c r="N473" i="1"/>
  <c r="I473" i="1"/>
  <c r="I473" i="6" s="1"/>
  <c r="D473" i="1"/>
  <c r="B473" i="1"/>
  <c r="Y472" i="1"/>
  <c r="O472" i="1"/>
  <c r="N472" i="1"/>
  <c r="I472" i="1"/>
  <c r="I472" i="6" s="1"/>
  <c r="D472" i="1"/>
  <c r="B472" i="1"/>
  <c r="Y471" i="1"/>
  <c r="O471" i="1"/>
  <c r="N471" i="1"/>
  <c r="I471" i="1"/>
  <c r="I471" i="6" s="1"/>
  <c r="D471" i="1"/>
  <c r="B471" i="1"/>
  <c r="X470" i="1"/>
  <c r="N470" i="1"/>
  <c r="I470" i="1"/>
  <c r="I470" i="6" s="1"/>
  <c r="D470" i="1"/>
  <c r="B470" i="1"/>
  <c r="Y469" i="1"/>
  <c r="S469" i="1"/>
  <c r="K469" i="6" s="1"/>
  <c r="O469" i="1"/>
  <c r="N469" i="1"/>
  <c r="I469" i="1"/>
  <c r="I469" i="6" s="1"/>
  <c r="D469" i="1"/>
  <c r="B469" i="1"/>
  <c r="Y468" i="1"/>
  <c r="S468" i="1"/>
  <c r="K468" i="6" s="1"/>
  <c r="O468" i="1"/>
  <c r="N468" i="1"/>
  <c r="I468" i="1"/>
  <c r="I468" i="6" s="1"/>
  <c r="D468" i="1"/>
  <c r="B468" i="1"/>
  <c r="X467" i="1"/>
  <c r="O467" i="1"/>
  <c r="N467" i="1"/>
  <c r="I467" i="1"/>
  <c r="I467" i="6" s="1"/>
  <c r="D467" i="1"/>
  <c r="B467" i="1"/>
  <c r="Y466" i="1"/>
  <c r="S466" i="1"/>
  <c r="K466" i="6" s="1"/>
  <c r="O466" i="1"/>
  <c r="N466" i="1"/>
  <c r="I466" i="1"/>
  <c r="I466" i="6" s="1"/>
  <c r="D466" i="1"/>
  <c r="B466" i="1"/>
  <c r="Y465" i="1"/>
  <c r="O465" i="1"/>
  <c r="N465" i="1"/>
  <c r="I465" i="1"/>
  <c r="I465" i="6" s="1"/>
  <c r="D465" i="1"/>
  <c r="B465" i="1"/>
  <c r="X464" i="1"/>
  <c r="O464" i="1"/>
  <c r="N464" i="1"/>
  <c r="I464" i="1"/>
  <c r="I464" i="6" s="1"/>
  <c r="D464" i="1"/>
  <c r="B464" i="1"/>
  <c r="Y463" i="1"/>
  <c r="S463" i="1"/>
  <c r="K463" i="6" s="1"/>
  <c r="O463" i="1"/>
  <c r="N463" i="1"/>
  <c r="I463" i="1"/>
  <c r="I463" i="6" s="1"/>
  <c r="D463" i="1"/>
  <c r="B463" i="1"/>
  <c r="Y462" i="1"/>
  <c r="O462" i="1"/>
  <c r="N462" i="1"/>
  <c r="I462" i="1"/>
  <c r="I462" i="6" s="1"/>
  <c r="D462" i="1"/>
  <c r="B462" i="1"/>
  <c r="Y461" i="1"/>
  <c r="O461" i="1"/>
  <c r="N461" i="1"/>
  <c r="I461" i="1"/>
  <c r="I461" i="6" s="1"/>
  <c r="D461" i="1"/>
  <c r="B461" i="1"/>
  <c r="X460" i="1"/>
  <c r="N460" i="1"/>
  <c r="I460" i="1"/>
  <c r="I460" i="6" s="1"/>
  <c r="D460" i="1"/>
  <c r="B460" i="1"/>
  <c r="Y459" i="1"/>
  <c r="S459" i="1"/>
  <c r="K459" i="6" s="1"/>
  <c r="O459" i="1"/>
  <c r="N459" i="1"/>
  <c r="I459" i="1"/>
  <c r="I459" i="6" s="1"/>
  <c r="D459" i="1"/>
  <c r="B459" i="1"/>
  <c r="Y458" i="1"/>
  <c r="S458" i="1"/>
  <c r="K458" i="6" s="1"/>
  <c r="O458" i="1"/>
  <c r="N458" i="1"/>
  <c r="I458" i="1"/>
  <c r="I458" i="6" s="1"/>
  <c r="D458" i="1"/>
  <c r="B458" i="1"/>
  <c r="X457" i="1"/>
  <c r="O457" i="1"/>
  <c r="N457" i="1"/>
  <c r="I457" i="1"/>
  <c r="I457" i="6" s="1"/>
  <c r="D457" i="1"/>
  <c r="B457" i="1"/>
  <c r="Y456" i="1"/>
  <c r="S456" i="1"/>
  <c r="K456" i="6" s="1"/>
  <c r="O456" i="1"/>
  <c r="N456" i="1"/>
  <c r="I456" i="1"/>
  <c r="I456" i="6" s="1"/>
  <c r="D456" i="1"/>
  <c r="B456" i="1"/>
  <c r="Y455" i="1"/>
  <c r="O455" i="1"/>
  <c r="N455" i="1"/>
  <c r="I455" i="1"/>
  <c r="I455" i="6" s="1"/>
  <c r="D455" i="1"/>
  <c r="B455" i="1"/>
  <c r="X454" i="1"/>
  <c r="O454" i="1"/>
  <c r="N454" i="1"/>
  <c r="I454" i="1"/>
  <c r="I454" i="6" s="1"/>
  <c r="D454" i="1"/>
  <c r="B454" i="1"/>
  <c r="Y453" i="1"/>
  <c r="O453" i="1"/>
  <c r="N453" i="1"/>
  <c r="I453" i="1"/>
  <c r="I453" i="6" s="1"/>
  <c r="D453" i="1"/>
  <c r="B453" i="1"/>
  <c r="Y452" i="1"/>
  <c r="O452" i="1"/>
  <c r="N452" i="1"/>
  <c r="I452" i="1"/>
  <c r="I452" i="6" s="1"/>
  <c r="D452" i="1"/>
  <c r="B452" i="1"/>
  <c r="X451" i="1"/>
  <c r="O451" i="1"/>
  <c r="N451" i="1"/>
  <c r="I451" i="1"/>
  <c r="I451" i="6" s="1"/>
  <c r="D451" i="1"/>
  <c r="B451" i="1"/>
  <c r="Y450" i="1"/>
  <c r="S450" i="1"/>
  <c r="K450" i="6" s="1"/>
  <c r="O450" i="1"/>
  <c r="N450" i="1"/>
  <c r="I450" i="1"/>
  <c r="I450" i="6" s="1"/>
  <c r="D450" i="1"/>
  <c r="B450" i="1"/>
  <c r="Y449" i="1"/>
  <c r="S449" i="1"/>
  <c r="K449" i="6" s="1"/>
  <c r="O449" i="1"/>
  <c r="N449" i="1"/>
  <c r="I449" i="1"/>
  <c r="I449" i="6" s="1"/>
  <c r="D449" i="1"/>
  <c r="B449" i="1"/>
  <c r="X448" i="1"/>
  <c r="O448" i="1"/>
  <c r="N448" i="1"/>
  <c r="I448" i="1"/>
  <c r="I448" i="6" s="1"/>
  <c r="D448" i="1"/>
  <c r="B448" i="1"/>
  <c r="Y447" i="1"/>
  <c r="T447" i="1"/>
  <c r="O447" i="1"/>
  <c r="N447" i="1"/>
  <c r="I447" i="1"/>
  <c r="I447" i="6" s="1"/>
  <c r="D447" i="1"/>
  <c r="B447" i="1"/>
  <c r="X446" i="1"/>
  <c r="O446" i="1"/>
  <c r="N446" i="1"/>
  <c r="I446" i="1"/>
  <c r="I446" i="6" s="1"/>
  <c r="D446" i="1"/>
  <c r="B446" i="1"/>
  <c r="X445" i="1"/>
  <c r="O445" i="1"/>
  <c r="N445" i="1"/>
  <c r="I445" i="1"/>
  <c r="I445" i="6" s="1"/>
  <c r="D445" i="1"/>
  <c r="B445" i="1"/>
  <c r="X444" i="1"/>
  <c r="O444" i="1"/>
  <c r="N444" i="1"/>
  <c r="I444" i="1"/>
  <c r="I444" i="6" s="1"/>
  <c r="D444" i="1"/>
  <c r="B444" i="1"/>
  <c r="X443" i="1"/>
  <c r="O443" i="1"/>
  <c r="N443" i="1"/>
  <c r="I443" i="1"/>
  <c r="I443" i="6" s="1"/>
  <c r="D443" i="1"/>
  <c r="B443" i="1"/>
  <c r="Y442" i="1"/>
  <c r="S442" i="1"/>
  <c r="K442" i="6" s="1"/>
  <c r="O442" i="1"/>
  <c r="N442" i="1"/>
  <c r="I442" i="1"/>
  <c r="I442" i="6" s="1"/>
  <c r="D442" i="1"/>
  <c r="B442" i="1"/>
  <c r="Y441" i="1"/>
  <c r="T441" i="1"/>
  <c r="O441" i="1"/>
  <c r="N441" i="1"/>
  <c r="I441" i="1"/>
  <c r="I441" i="6" s="1"/>
  <c r="D441" i="1"/>
  <c r="B441" i="1"/>
  <c r="Y440" i="1"/>
  <c r="O440" i="1"/>
  <c r="N440" i="1"/>
  <c r="I440" i="1"/>
  <c r="I440" i="6" s="1"/>
  <c r="D440" i="1"/>
  <c r="B440" i="1"/>
  <c r="Y439" i="1"/>
  <c r="O439" i="1"/>
  <c r="N439" i="1"/>
  <c r="I439" i="1"/>
  <c r="I439" i="6" s="1"/>
  <c r="D439" i="1"/>
  <c r="B439" i="1"/>
  <c r="Y438" i="1"/>
  <c r="S438" i="1"/>
  <c r="K438" i="6" s="1"/>
  <c r="O438" i="1"/>
  <c r="N438" i="1"/>
  <c r="I438" i="1"/>
  <c r="I438" i="6" s="1"/>
  <c r="D438" i="1"/>
  <c r="B438" i="1"/>
  <c r="Y437" i="1"/>
  <c r="O437" i="1"/>
  <c r="N437" i="1"/>
  <c r="I437" i="1"/>
  <c r="I437" i="6" s="1"/>
  <c r="D437" i="1"/>
  <c r="B437" i="1"/>
  <c r="Y436" i="1"/>
  <c r="O436" i="1"/>
  <c r="N436" i="1"/>
  <c r="I436" i="1"/>
  <c r="I436" i="6" s="1"/>
  <c r="D436" i="1"/>
  <c r="B436" i="1"/>
  <c r="Y435" i="1"/>
  <c r="S435" i="1"/>
  <c r="K435" i="6" s="1"/>
  <c r="O435" i="1"/>
  <c r="N435" i="1"/>
  <c r="I435" i="1"/>
  <c r="I435" i="6" s="1"/>
  <c r="D435" i="1"/>
  <c r="B435" i="1"/>
  <c r="X434" i="1"/>
  <c r="O434" i="1"/>
  <c r="N434" i="1"/>
  <c r="I434" i="1"/>
  <c r="I434" i="6" s="1"/>
  <c r="D434" i="1"/>
  <c r="B434" i="1"/>
  <c r="X433" i="1"/>
  <c r="O433" i="1"/>
  <c r="N433" i="1"/>
  <c r="I433" i="1"/>
  <c r="I433" i="6" s="1"/>
  <c r="D433" i="1"/>
  <c r="B433" i="1"/>
  <c r="X432" i="1"/>
  <c r="O432" i="1"/>
  <c r="N432" i="1"/>
  <c r="I432" i="1"/>
  <c r="I432" i="6" s="1"/>
  <c r="D432" i="1"/>
  <c r="B432" i="1"/>
  <c r="Y431" i="1"/>
  <c r="O431" i="1"/>
  <c r="N431" i="1"/>
  <c r="I431" i="1"/>
  <c r="I431" i="6" s="1"/>
  <c r="D431" i="1"/>
  <c r="B431" i="1"/>
  <c r="X430" i="1"/>
  <c r="O430" i="1"/>
  <c r="N430" i="1"/>
  <c r="I430" i="1"/>
  <c r="I430" i="6" s="1"/>
  <c r="D430" i="1"/>
  <c r="B430" i="1"/>
  <c r="X429" i="1"/>
  <c r="O429" i="1"/>
  <c r="N429" i="1"/>
  <c r="I429" i="1"/>
  <c r="I429" i="6" s="1"/>
  <c r="D429" i="1"/>
  <c r="B429" i="1"/>
  <c r="Y428" i="1"/>
  <c r="O428" i="1"/>
  <c r="N428" i="1"/>
  <c r="I428" i="1"/>
  <c r="I428" i="6" s="1"/>
  <c r="D428" i="1"/>
  <c r="B428" i="1"/>
  <c r="X427" i="1"/>
  <c r="O427" i="1"/>
  <c r="N427" i="1"/>
  <c r="I427" i="1"/>
  <c r="I427" i="6" s="1"/>
  <c r="D427" i="1"/>
  <c r="B427" i="1"/>
  <c r="X426" i="1"/>
  <c r="O426" i="1"/>
  <c r="N426" i="1"/>
  <c r="I426" i="1"/>
  <c r="I426" i="6" s="1"/>
  <c r="D426" i="1"/>
  <c r="B426" i="1"/>
  <c r="X425" i="1"/>
  <c r="O425" i="1"/>
  <c r="N425" i="1"/>
  <c r="I425" i="1"/>
  <c r="I425" i="6" s="1"/>
  <c r="D425" i="1"/>
  <c r="B425" i="1"/>
  <c r="X424" i="1"/>
  <c r="O424" i="1"/>
  <c r="N424" i="1"/>
  <c r="I424" i="1"/>
  <c r="I424" i="6" s="1"/>
  <c r="D424" i="1"/>
  <c r="B424" i="1"/>
  <c r="Y423" i="1"/>
  <c r="S423" i="1"/>
  <c r="K423" i="6" s="1"/>
  <c r="O423" i="1"/>
  <c r="N423" i="1"/>
  <c r="I423" i="1"/>
  <c r="I423" i="6" s="1"/>
  <c r="D423" i="1"/>
  <c r="B423" i="1"/>
  <c r="X422" i="1"/>
  <c r="O422" i="1"/>
  <c r="N422" i="1"/>
  <c r="I422" i="1"/>
  <c r="I422" i="6" s="1"/>
  <c r="D422" i="1"/>
  <c r="B422" i="1"/>
  <c r="Y421" i="1"/>
  <c r="O421" i="1"/>
  <c r="N421" i="1"/>
  <c r="I421" i="1"/>
  <c r="I421" i="6" s="1"/>
  <c r="D421" i="1"/>
  <c r="B421" i="1"/>
  <c r="Y420" i="1"/>
  <c r="N420" i="1"/>
  <c r="I420" i="1"/>
  <c r="I420" i="6" s="1"/>
  <c r="D420" i="1"/>
  <c r="B420" i="1"/>
  <c r="X419" i="1"/>
  <c r="O419" i="1"/>
  <c r="N419" i="1"/>
  <c r="I419" i="1"/>
  <c r="I419" i="6" s="1"/>
  <c r="D419" i="1"/>
  <c r="B419" i="1"/>
  <c r="X418" i="1"/>
  <c r="O418" i="1"/>
  <c r="N418" i="1"/>
  <c r="I418" i="1"/>
  <c r="I418" i="6" s="1"/>
  <c r="D418" i="1"/>
  <c r="B418" i="1"/>
  <c r="Y417" i="1"/>
  <c r="O417" i="1"/>
  <c r="N417" i="1"/>
  <c r="I417" i="1"/>
  <c r="I417" i="6" s="1"/>
  <c r="D417" i="1"/>
  <c r="B417" i="1"/>
  <c r="Y416" i="1"/>
  <c r="T416" i="1"/>
  <c r="O416" i="1"/>
  <c r="N416" i="1"/>
  <c r="I416" i="1"/>
  <c r="I416" i="6" s="1"/>
  <c r="D416" i="1"/>
  <c r="B416" i="1"/>
  <c r="Y415" i="1"/>
  <c r="T415" i="1"/>
  <c r="O415" i="1"/>
  <c r="N415" i="1"/>
  <c r="I415" i="1"/>
  <c r="I415" i="6" s="1"/>
  <c r="D415" i="1"/>
  <c r="B415" i="1"/>
  <c r="Y414" i="1"/>
  <c r="T414" i="1"/>
  <c r="O414" i="1"/>
  <c r="N414" i="1"/>
  <c r="I414" i="1"/>
  <c r="I414" i="6" s="1"/>
  <c r="D414" i="1"/>
  <c r="B414" i="1"/>
  <c r="Y413" i="1"/>
  <c r="T413" i="1"/>
  <c r="O413" i="1"/>
  <c r="N413" i="1"/>
  <c r="I413" i="1"/>
  <c r="I413" i="6" s="1"/>
  <c r="D413" i="1"/>
  <c r="B413" i="1"/>
  <c r="Y412" i="1"/>
  <c r="S412" i="1"/>
  <c r="K412" i="6" s="1"/>
  <c r="O412" i="1"/>
  <c r="N412" i="1"/>
  <c r="I412" i="1"/>
  <c r="I412" i="6" s="1"/>
  <c r="D412" i="1"/>
  <c r="B412" i="1"/>
  <c r="Y411" i="1"/>
  <c r="O411" i="1"/>
  <c r="N411" i="1"/>
  <c r="I411" i="1"/>
  <c r="I411" i="6" s="1"/>
  <c r="D411" i="1"/>
  <c r="B411" i="1"/>
  <c r="Y410" i="1"/>
  <c r="O410" i="1"/>
  <c r="N410" i="1"/>
  <c r="I410" i="1"/>
  <c r="I410" i="6" s="1"/>
  <c r="D410" i="1"/>
  <c r="B410" i="1"/>
  <c r="Y409" i="1"/>
  <c r="S409" i="1"/>
  <c r="K409" i="6" s="1"/>
  <c r="O409" i="1"/>
  <c r="N409" i="1"/>
  <c r="I409" i="1"/>
  <c r="I409" i="6" s="1"/>
  <c r="D409" i="1"/>
  <c r="B409" i="1"/>
  <c r="X408" i="1"/>
  <c r="O408" i="1"/>
  <c r="N408" i="1"/>
  <c r="I408" i="1"/>
  <c r="I408" i="6" s="1"/>
  <c r="D408" i="1"/>
  <c r="B408" i="1"/>
  <c r="Y407" i="1"/>
  <c r="O407" i="1"/>
  <c r="N407" i="1"/>
  <c r="I407" i="1"/>
  <c r="I407" i="6" s="1"/>
  <c r="D407" i="1"/>
  <c r="B407" i="1"/>
  <c r="X406" i="1"/>
  <c r="O406" i="1"/>
  <c r="N406" i="1"/>
  <c r="I406" i="1"/>
  <c r="I406" i="6" s="1"/>
  <c r="D406" i="1"/>
  <c r="B406" i="1"/>
  <c r="Y405" i="1"/>
  <c r="S405" i="1"/>
  <c r="K405" i="6" s="1"/>
  <c r="O405" i="1"/>
  <c r="N405" i="1"/>
  <c r="I405" i="1"/>
  <c r="I405" i="6" s="1"/>
  <c r="D405" i="1"/>
  <c r="B405" i="1"/>
  <c r="Y404" i="1"/>
  <c r="S404" i="1"/>
  <c r="K404" i="6" s="1"/>
  <c r="O404" i="1"/>
  <c r="N404" i="1"/>
  <c r="I404" i="1"/>
  <c r="I404" i="6" s="1"/>
  <c r="D404" i="1"/>
  <c r="B404" i="1"/>
  <c r="Y403" i="1"/>
  <c r="O403" i="1"/>
  <c r="N403" i="1"/>
  <c r="I403" i="1"/>
  <c r="I403" i="6" s="1"/>
  <c r="D403" i="1"/>
  <c r="B403" i="1"/>
  <c r="Y402" i="1"/>
  <c r="O402" i="1"/>
  <c r="N402" i="1"/>
  <c r="I402" i="1"/>
  <c r="I402" i="6" s="1"/>
  <c r="D402" i="1"/>
  <c r="B402" i="1"/>
  <c r="Y401" i="1"/>
  <c r="S401" i="1"/>
  <c r="K401" i="6" s="1"/>
  <c r="O401" i="1"/>
  <c r="N401" i="1"/>
  <c r="I401" i="1"/>
  <c r="I401" i="6" s="1"/>
  <c r="D401" i="1"/>
  <c r="B401" i="1"/>
  <c r="X400" i="1"/>
  <c r="O400" i="1"/>
  <c r="N400" i="1"/>
  <c r="I400" i="1"/>
  <c r="I400" i="6" s="1"/>
  <c r="D400" i="1"/>
  <c r="B400" i="1"/>
  <c r="Y399" i="1"/>
  <c r="S399" i="1"/>
  <c r="K399" i="6" s="1"/>
  <c r="O399" i="1"/>
  <c r="N399" i="1"/>
  <c r="I399" i="1"/>
  <c r="I399" i="6" s="1"/>
  <c r="D399" i="1"/>
  <c r="B399" i="1"/>
  <c r="Y398" i="1"/>
  <c r="S398" i="1"/>
  <c r="K398" i="6" s="1"/>
  <c r="O398" i="1"/>
  <c r="N398" i="1"/>
  <c r="I398" i="1"/>
  <c r="I398" i="6" s="1"/>
  <c r="D398" i="1"/>
  <c r="B398" i="1"/>
  <c r="Y397" i="1"/>
  <c r="T397" i="1"/>
  <c r="N397" i="1"/>
  <c r="I397" i="1"/>
  <c r="I397" i="6" s="1"/>
  <c r="D397" i="1"/>
  <c r="B397" i="1"/>
  <c r="Y396" i="1"/>
  <c r="O396" i="1"/>
  <c r="N396" i="1"/>
  <c r="I396" i="1"/>
  <c r="I396" i="6" s="1"/>
  <c r="D396" i="1"/>
  <c r="B396" i="1"/>
  <c r="Y395" i="1"/>
  <c r="S395" i="1"/>
  <c r="K395" i="6" s="1"/>
  <c r="O395" i="1"/>
  <c r="N395" i="1"/>
  <c r="I395" i="1"/>
  <c r="I395" i="6" s="1"/>
  <c r="D395" i="1"/>
  <c r="B395" i="1"/>
  <c r="Y394" i="1"/>
  <c r="S394" i="1"/>
  <c r="K394" i="6" s="1"/>
  <c r="O394" i="1"/>
  <c r="N394" i="1"/>
  <c r="I394" i="1"/>
  <c r="I394" i="6" s="1"/>
  <c r="D394" i="1"/>
  <c r="B394" i="1"/>
  <c r="Y393" i="1"/>
  <c r="T393" i="1"/>
  <c r="O393" i="1"/>
  <c r="N393" i="1"/>
  <c r="I393" i="1"/>
  <c r="I393" i="6" s="1"/>
  <c r="D393" i="1"/>
  <c r="B393" i="1"/>
  <c r="Y392" i="1"/>
  <c r="S392" i="1"/>
  <c r="K392" i="6" s="1"/>
  <c r="O392" i="1"/>
  <c r="N392" i="1"/>
  <c r="I392" i="1"/>
  <c r="I392" i="6" s="1"/>
  <c r="D392" i="1"/>
  <c r="B392" i="1"/>
  <c r="Y391" i="1"/>
  <c r="T391" i="1"/>
  <c r="O391" i="1"/>
  <c r="N391" i="1"/>
  <c r="I391" i="1"/>
  <c r="I391" i="6" s="1"/>
  <c r="D391" i="1"/>
  <c r="B391" i="1"/>
  <c r="Y390" i="1"/>
  <c r="T390" i="1"/>
  <c r="O390" i="1"/>
  <c r="N390" i="1"/>
  <c r="I390" i="1"/>
  <c r="I390" i="6" s="1"/>
  <c r="D390" i="1"/>
  <c r="B390" i="1"/>
  <c r="Y389" i="1"/>
  <c r="O389" i="1"/>
  <c r="N389" i="1"/>
  <c r="I389" i="1"/>
  <c r="I389" i="6" s="1"/>
  <c r="D389" i="1"/>
  <c r="B389" i="1"/>
  <c r="X388" i="1"/>
  <c r="O388" i="1"/>
  <c r="N388" i="1"/>
  <c r="I388" i="1"/>
  <c r="I388" i="6" s="1"/>
  <c r="D388" i="1"/>
  <c r="B388" i="1"/>
  <c r="X387" i="1"/>
  <c r="O387" i="1"/>
  <c r="N387" i="1"/>
  <c r="I387" i="1"/>
  <c r="I387" i="6" s="1"/>
  <c r="D387" i="1"/>
  <c r="B387" i="1"/>
  <c r="Y386" i="1"/>
  <c r="O386" i="1"/>
  <c r="N386" i="1"/>
  <c r="I386" i="1"/>
  <c r="I386" i="6" s="1"/>
  <c r="D386" i="1"/>
  <c r="B386" i="1"/>
  <c r="Y385" i="1"/>
  <c r="T385" i="1"/>
  <c r="O385" i="1"/>
  <c r="N385" i="1"/>
  <c r="I385" i="1"/>
  <c r="I385" i="6" s="1"/>
  <c r="D385" i="1"/>
  <c r="B385" i="1"/>
  <c r="X384" i="1"/>
  <c r="O384" i="1"/>
  <c r="N384" i="1"/>
  <c r="I384" i="1"/>
  <c r="I384" i="6" s="1"/>
  <c r="D384" i="1"/>
  <c r="B384" i="1"/>
  <c r="X383" i="1"/>
  <c r="O383" i="1"/>
  <c r="N383" i="1"/>
  <c r="I383" i="1"/>
  <c r="I383" i="6" s="1"/>
  <c r="D383" i="1"/>
  <c r="B383" i="1"/>
  <c r="Y382" i="1"/>
  <c r="O382" i="1"/>
  <c r="N382" i="1"/>
  <c r="I382" i="1"/>
  <c r="I382" i="6" s="1"/>
  <c r="D382" i="1"/>
  <c r="B382" i="1"/>
  <c r="Y381" i="1"/>
  <c r="T381" i="1"/>
  <c r="O381" i="1"/>
  <c r="N381" i="1"/>
  <c r="I381" i="1"/>
  <c r="I381" i="6" s="1"/>
  <c r="D381" i="1"/>
  <c r="B381" i="1"/>
  <c r="Y380" i="1"/>
  <c r="O380" i="1"/>
  <c r="N380" i="1"/>
  <c r="I380" i="1"/>
  <c r="I380" i="6" s="1"/>
  <c r="D380" i="1"/>
  <c r="B380" i="1"/>
  <c r="Y379" i="1"/>
  <c r="O379" i="1"/>
  <c r="N379" i="1"/>
  <c r="I379" i="1"/>
  <c r="I379" i="6" s="1"/>
  <c r="D379" i="1"/>
  <c r="B379" i="1"/>
  <c r="X378" i="1"/>
  <c r="O378" i="1"/>
  <c r="N378" i="1"/>
  <c r="I378" i="1"/>
  <c r="I378" i="6" s="1"/>
  <c r="D378" i="1"/>
  <c r="B378" i="1"/>
  <c r="Y377" i="1"/>
  <c r="T377" i="1"/>
  <c r="O377" i="1"/>
  <c r="N377" i="1"/>
  <c r="I377" i="1"/>
  <c r="I377" i="6" s="1"/>
  <c r="D377" i="1"/>
  <c r="B377" i="1"/>
  <c r="Y376" i="1"/>
  <c r="S376" i="1"/>
  <c r="K376" i="6" s="1"/>
  <c r="O376" i="1"/>
  <c r="N376" i="1"/>
  <c r="I376" i="1"/>
  <c r="I376" i="6" s="1"/>
  <c r="D376" i="1"/>
  <c r="B376" i="1"/>
  <c r="Y375" i="1"/>
  <c r="S375" i="1"/>
  <c r="K375" i="6" s="1"/>
  <c r="O375" i="1"/>
  <c r="N375" i="1"/>
  <c r="I375" i="1"/>
  <c r="I375" i="6" s="1"/>
  <c r="D375" i="1"/>
  <c r="B375" i="1"/>
  <c r="Y374" i="1"/>
  <c r="S374" i="1"/>
  <c r="K374" i="6" s="1"/>
  <c r="O374" i="1"/>
  <c r="N374" i="1"/>
  <c r="I374" i="1"/>
  <c r="I374" i="6" s="1"/>
  <c r="D374" i="1"/>
  <c r="B374" i="1"/>
  <c r="Y373" i="1"/>
  <c r="S373" i="1"/>
  <c r="K373" i="6" s="1"/>
  <c r="O373" i="1"/>
  <c r="N373" i="1"/>
  <c r="I373" i="1"/>
  <c r="I373" i="6" s="1"/>
  <c r="D373" i="1"/>
  <c r="B373" i="1"/>
  <c r="X372" i="1"/>
  <c r="O372" i="1"/>
  <c r="N372" i="1"/>
  <c r="I372" i="1"/>
  <c r="I372" i="6" s="1"/>
  <c r="D372" i="1"/>
  <c r="B372" i="1"/>
  <c r="Y371" i="1"/>
  <c r="S371" i="1"/>
  <c r="K371" i="6" s="1"/>
  <c r="O371" i="1"/>
  <c r="N371" i="1"/>
  <c r="I371" i="1"/>
  <c r="I371" i="6" s="1"/>
  <c r="D371" i="1"/>
  <c r="B371" i="1"/>
  <c r="Y370" i="1"/>
  <c r="S370" i="1"/>
  <c r="K370" i="6" s="1"/>
  <c r="O370" i="1"/>
  <c r="N370" i="1"/>
  <c r="I370" i="1"/>
  <c r="I370" i="6" s="1"/>
  <c r="D370" i="1"/>
  <c r="B370" i="1"/>
  <c r="Y369" i="1"/>
  <c r="S369" i="1"/>
  <c r="K369" i="6" s="1"/>
  <c r="O369" i="1"/>
  <c r="N369" i="1"/>
  <c r="I369" i="1"/>
  <c r="I369" i="6" s="1"/>
  <c r="D369" i="1"/>
  <c r="B369" i="1"/>
  <c r="X368" i="1"/>
  <c r="O368" i="1"/>
  <c r="N368" i="1"/>
  <c r="I368" i="1"/>
  <c r="I368" i="6" s="1"/>
  <c r="D368" i="1"/>
  <c r="B368" i="1"/>
  <c r="Y367" i="1"/>
  <c r="S367" i="1"/>
  <c r="K367" i="6" s="1"/>
  <c r="O367" i="1"/>
  <c r="N367" i="1"/>
  <c r="I367" i="1"/>
  <c r="I367" i="6" s="1"/>
  <c r="D367" i="1"/>
  <c r="B367" i="1"/>
  <c r="Y366" i="1"/>
  <c r="S366" i="1"/>
  <c r="K366" i="6" s="1"/>
  <c r="O366" i="1"/>
  <c r="N366" i="1"/>
  <c r="I366" i="1"/>
  <c r="I366" i="6" s="1"/>
  <c r="D366" i="1"/>
  <c r="B366" i="1"/>
  <c r="Y365" i="1"/>
  <c r="S365" i="1"/>
  <c r="K365" i="6" s="1"/>
  <c r="O365" i="1"/>
  <c r="N365" i="1"/>
  <c r="I365" i="1"/>
  <c r="I365" i="6" s="1"/>
  <c r="D365" i="1"/>
  <c r="B365" i="1"/>
  <c r="X364" i="1"/>
  <c r="O364" i="1"/>
  <c r="N364" i="1"/>
  <c r="I364" i="1"/>
  <c r="I364" i="6" s="1"/>
  <c r="D364" i="1"/>
  <c r="B364" i="1"/>
  <c r="Y363" i="1"/>
  <c r="S363" i="1"/>
  <c r="K363" i="6" s="1"/>
  <c r="O363" i="1"/>
  <c r="N363" i="1"/>
  <c r="I363" i="1"/>
  <c r="I363" i="6" s="1"/>
  <c r="D363" i="1"/>
  <c r="B363" i="1"/>
  <c r="X362" i="1"/>
  <c r="O362" i="1"/>
  <c r="N362" i="1"/>
  <c r="I362" i="1"/>
  <c r="I362" i="6" s="1"/>
  <c r="D362" i="1"/>
  <c r="B362" i="1"/>
  <c r="X361" i="1"/>
  <c r="O361" i="1"/>
  <c r="N361" i="1"/>
  <c r="I361" i="1"/>
  <c r="I361" i="6" s="1"/>
  <c r="D361" i="1"/>
  <c r="B361" i="1"/>
  <c r="Y360" i="1"/>
  <c r="S360" i="1"/>
  <c r="K360" i="6" s="1"/>
  <c r="O360" i="1"/>
  <c r="N360" i="1"/>
  <c r="I360" i="1"/>
  <c r="I360" i="6" s="1"/>
  <c r="D360" i="1"/>
  <c r="B360" i="1"/>
  <c r="Y359" i="1"/>
  <c r="T359" i="1"/>
  <c r="O359" i="1"/>
  <c r="N359" i="1"/>
  <c r="I359" i="1"/>
  <c r="I359" i="6" s="1"/>
  <c r="D359" i="1"/>
  <c r="B359" i="1"/>
  <c r="Y358" i="1"/>
  <c r="O358" i="1"/>
  <c r="N358" i="1"/>
  <c r="I358" i="1"/>
  <c r="I358" i="6" s="1"/>
  <c r="D358" i="1"/>
  <c r="B358" i="1"/>
  <c r="Y357" i="1"/>
  <c r="O357" i="1"/>
  <c r="N357" i="1"/>
  <c r="I357" i="1"/>
  <c r="I357" i="6" s="1"/>
  <c r="D357" i="1"/>
  <c r="B357" i="1"/>
  <c r="Y356" i="1"/>
  <c r="O356" i="1"/>
  <c r="N356" i="1"/>
  <c r="I356" i="1"/>
  <c r="I356" i="6" s="1"/>
  <c r="D356" i="1"/>
  <c r="B356" i="1"/>
  <c r="Y355" i="1"/>
  <c r="S355" i="1"/>
  <c r="K355" i="6" s="1"/>
  <c r="O355" i="1"/>
  <c r="N355" i="1"/>
  <c r="I355" i="1"/>
  <c r="I355" i="6" s="1"/>
  <c r="D355" i="1"/>
  <c r="B355" i="1"/>
  <c r="X354" i="1"/>
  <c r="O354" i="1"/>
  <c r="N354" i="1"/>
  <c r="I354" i="1"/>
  <c r="I354" i="6" s="1"/>
  <c r="D354" i="1"/>
  <c r="B354" i="1"/>
  <c r="X353" i="1"/>
  <c r="N353" i="1"/>
  <c r="I353" i="1"/>
  <c r="I353" i="6" s="1"/>
  <c r="D353" i="1"/>
  <c r="B353" i="1"/>
  <c r="Y352" i="1"/>
  <c r="S352" i="1"/>
  <c r="K352" i="6" s="1"/>
  <c r="O352" i="1"/>
  <c r="N352" i="1"/>
  <c r="I352" i="1"/>
  <c r="I352" i="6" s="1"/>
  <c r="D352" i="1"/>
  <c r="B352" i="1"/>
  <c r="Y351" i="1"/>
  <c r="O351" i="1"/>
  <c r="N351" i="1"/>
  <c r="I351" i="1"/>
  <c r="I351" i="6" s="1"/>
  <c r="D351" i="1"/>
  <c r="B351" i="1"/>
  <c r="Y350" i="1"/>
  <c r="S350" i="1"/>
  <c r="K350" i="6" s="1"/>
  <c r="O350" i="1"/>
  <c r="N350" i="1"/>
  <c r="I350" i="1"/>
  <c r="I350" i="6" s="1"/>
  <c r="D350" i="1"/>
  <c r="B350" i="1"/>
  <c r="X349" i="1"/>
  <c r="O349" i="1"/>
  <c r="N349" i="1"/>
  <c r="I349" i="1"/>
  <c r="I349" i="6" s="1"/>
  <c r="D349" i="1"/>
  <c r="B349" i="1"/>
  <c r="Y348" i="1"/>
  <c r="S348" i="1"/>
  <c r="K348" i="6" s="1"/>
  <c r="O348" i="1"/>
  <c r="N348" i="1"/>
  <c r="I348" i="1"/>
  <c r="I348" i="6" s="1"/>
  <c r="D348" i="1"/>
  <c r="B348" i="1"/>
  <c r="Y347" i="1"/>
  <c r="S347" i="1"/>
  <c r="K347" i="6" s="1"/>
  <c r="O347" i="1"/>
  <c r="N347" i="1"/>
  <c r="I347" i="1"/>
  <c r="I347" i="6" s="1"/>
  <c r="D347" i="1"/>
  <c r="B347" i="1"/>
  <c r="Y346" i="1"/>
  <c r="S346" i="1"/>
  <c r="K346" i="6" s="1"/>
  <c r="O346" i="1"/>
  <c r="N346" i="1"/>
  <c r="I346" i="1"/>
  <c r="I346" i="6" s="1"/>
  <c r="D346" i="1"/>
  <c r="B346" i="1"/>
  <c r="Y345" i="1"/>
  <c r="O345" i="1"/>
  <c r="N345" i="1"/>
  <c r="I345" i="1"/>
  <c r="I345" i="6" s="1"/>
  <c r="D345" i="1"/>
  <c r="B345" i="1"/>
  <c r="X344" i="1"/>
  <c r="O344" i="1"/>
  <c r="N344" i="1"/>
  <c r="I344" i="1"/>
  <c r="I344" i="6" s="1"/>
  <c r="D344" i="1"/>
  <c r="B344" i="1"/>
  <c r="Y343" i="1"/>
  <c r="T343" i="1"/>
  <c r="O343" i="1"/>
  <c r="N343" i="1"/>
  <c r="I343" i="1"/>
  <c r="I343" i="6" s="1"/>
  <c r="D343" i="1"/>
  <c r="B343" i="1"/>
  <c r="Y342" i="1"/>
  <c r="T342" i="1"/>
  <c r="O342" i="1"/>
  <c r="N342" i="1"/>
  <c r="I342" i="1"/>
  <c r="I342" i="6" s="1"/>
  <c r="D342" i="1"/>
  <c r="B342" i="1"/>
  <c r="Y341" i="1"/>
  <c r="O341" i="1"/>
  <c r="N341" i="1"/>
  <c r="I341" i="1"/>
  <c r="I341" i="6" s="1"/>
  <c r="D341" i="1"/>
  <c r="B341" i="1"/>
  <c r="X340" i="1"/>
  <c r="O340" i="1"/>
  <c r="N340" i="1"/>
  <c r="I340" i="1"/>
  <c r="I340" i="6" s="1"/>
  <c r="D340" i="1"/>
  <c r="B340" i="1"/>
  <c r="Y339" i="1"/>
  <c r="O339" i="1"/>
  <c r="N339" i="1"/>
  <c r="I339" i="1"/>
  <c r="I339" i="6" s="1"/>
  <c r="D339" i="1"/>
  <c r="B339" i="1"/>
  <c r="X338" i="1"/>
  <c r="O338" i="1"/>
  <c r="N338" i="1"/>
  <c r="I338" i="1"/>
  <c r="I338" i="6" s="1"/>
  <c r="D338" i="1"/>
  <c r="B338" i="1"/>
  <c r="Y337" i="1"/>
  <c r="S337" i="1"/>
  <c r="K337" i="6" s="1"/>
  <c r="O337" i="1"/>
  <c r="N337" i="1"/>
  <c r="I337" i="1"/>
  <c r="I337" i="6" s="1"/>
  <c r="D337" i="1"/>
  <c r="B337" i="1"/>
  <c r="Y336" i="1"/>
  <c r="O336" i="1"/>
  <c r="N336" i="1"/>
  <c r="I336" i="1"/>
  <c r="I336" i="6" s="1"/>
  <c r="D336" i="1"/>
  <c r="B336" i="1"/>
  <c r="Y335" i="1"/>
  <c r="O335" i="1"/>
  <c r="N335" i="1"/>
  <c r="I335" i="1"/>
  <c r="I335" i="6" s="1"/>
  <c r="D335" i="1"/>
  <c r="B335" i="1"/>
  <c r="Y334" i="1"/>
  <c r="T334" i="1"/>
  <c r="O334" i="1"/>
  <c r="N334" i="1"/>
  <c r="I334" i="1"/>
  <c r="I334" i="6" s="1"/>
  <c r="D334" i="1"/>
  <c r="B334" i="1"/>
  <c r="Y333" i="1"/>
  <c r="O333" i="1"/>
  <c r="N333" i="1"/>
  <c r="I333" i="1"/>
  <c r="I333" i="6" s="1"/>
  <c r="D333" i="1"/>
  <c r="B333" i="1"/>
  <c r="Y332" i="1"/>
  <c r="O332" i="1"/>
  <c r="N332" i="1"/>
  <c r="I332" i="1"/>
  <c r="I332" i="6" s="1"/>
  <c r="D332" i="1"/>
  <c r="B332" i="1"/>
  <c r="Y331" i="1"/>
  <c r="O331" i="1"/>
  <c r="N331" i="1"/>
  <c r="I331" i="1"/>
  <c r="I331" i="6" s="1"/>
  <c r="D331" i="1"/>
  <c r="B331" i="1"/>
  <c r="X330" i="1"/>
  <c r="O330" i="1"/>
  <c r="N330" i="1"/>
  <c r="I330" i="1"/>
  <c r="I330" i="6" s="1"/>
  <c r="D330" i="1"/>
  <c r="B330" i="1"/>
  <c r="Y329" i="1"/>
  <c r="O329" i="1"/>
  <c r="N329" i="1"/>
  <c r="I329" i="1"/>
  <c r="I329" i="6" s="1"/>
  <c r="D329" i="1"/>
  <c r="B329" i="1"/>
  <c r="Y328" i="1"/>
  <c r="T328" i="1"/>
  <c r="O328" i="1"/>
  <c r="N328" i="1"/>
  <c r="I328" i="1"/>
  <c r="I328" i="6" s="1"/>
  <c r="D328" i="1"/>
  <c r="B328" i="1"/>
  <c r="Y327" i="1"/>
  <c r="T327" i="1"/>
  <c r="O327" i="1"/>
  <c r="N327" i="1"/>
  <c r="I327" i="1"/>
  <c r="I327" i="6" s="1"/>
  <c r="D327" i="1"/>
  <c r="B327" i="1"/>
  <c r="X326" i="1"/>
  <c r="O326" i="1"/>
  <c r="N326" i="1"/>
  <c r="I326" i="1"/>
  <c r="I326" i="6" s="1"/>
  <c r="D326" i="1"/>
  <c r="B326" i="1"/>
  <c r="Y325" i="1"/>
  <c r="T325" i="1"/>
  <c r="O325" i="1"/>
  <c r="N325" i="1"/>
  <c r="I325" i="1"/>
  <c r="I325" i="6" s="1"/>
  <c r="D325" i="1"/>
  <c r="B325" i="1"/>
  <c r="Y324" i="1"/>
  <c r="T324" i="1"/>
  <c r="O324" i="1"/>
  <c r="N324" i="1"/>
  <c r="I324" i="1"/>
  <c r="I324" i="6" s="1"/>
  <c r="D324" i="1"/>
  <c r="B324" i="1"/>
  <c r="X323" i="1"/>
  <c r="O323" i="1"/>
  <c r="N323" i="1"/>
  <c r="I323" i="1"/>
  <c r="I323" i="6" s="1"/>
  <c r="D323" i="1"/>
  <c r="B323" i="1"/>
  <c r="X322" i="1"/>
  <c r="O322" i="1"/>
  <c r="N322" i="1"/>
  <c r="I322" i="1"/>
  <c r="I322" i="6" s="1"/>
  <c r="D322" i="1"/>
  <c r="B322" i="1"/>
  <c r="Y321" i="1"/>
  <c r="O321" i="1"/>
  <c r="N321" i="1"/>
  <c r="I321" i="1"/>
  <c r="I321" i="6" s="1"/>
  <c r="D321" i="1"/>
  <c r="B321" i="1"/>
  <c r="X320" i="1"/>
  <c r="N320" i="1"/>
  <c r="I320" i="1"/>
  <c r="I320" i="6" s="1"/>
  <c r="D320" i="1"/>
  <c r="B320" i="1"/>
  <c r="Y319" i="1"/>
  <c r="T319" i="1"/>
  <c r="N319" i="1"/>
  <c r="I319" i="1"/>
  <c r="I319" i="6" s="1"/>
  <c r="D319" i="1"/>
  <c r="B319" i="1"/>
  <c r="X318" i="1"/>
  <c r="O318" i="1"/>
  <c r="N318" i="1"/>
  <c r="I318" i="1"/>
  <c r="I318" i="6" s="1"/>
  <c r="D318" i="1"/>
  <c r="B318" i="1"/>
  <c r="Y317" i="1"/>
  <c r="S317" i="1"/>
  <c r="K317" i="6" s="1"/>
  <c r="O317" i="1"/>
  <c r="N317" i="1"/>
  <c r="I317" i="1"/>
  <c r="I317" i="6" s="1"/>
  <c r="D317" i="1"/>
  <c r="B317" i="1"/>
  <c r="Y316" i="1"/>
  <c r="T316" i="1"/>
  <c r="O316" i="1"/>
  <c r="N316" i="1"/>
  <c r="I316" i="1"/>
  <c r="I316" i="6" s="1"/>
  <c r="D316" i="1"/>
  <c r="B316" i="1"/>
  <c r="Y315" i="1"/>
  <c r="S315" i="1"/>
  <c r="K315" i="6" s="1"/>
  <c r="O315" i="1"/>
  <c r="N315" i="1"/>
  <c r="I315" i="1"/>
  <c r="I315" i="6" s="1"/>
  <c r="D315" i="1"/>
  <c r="B315" i="1"/>
  <c r="X314" i="1"/>
  <c r="O314" i="1"/>
  <c r="N314" i="1"/>
  <c r="I314" i="1"/>
  <c r="I314" i="6" s="1"/>
  <c r="D314" i="1"/>
  <c r="B314" i="1"/>
  <c r="X313" i="1"/>
  <c r="O313" i="1"/>
  <c r="N313" i="1"/>
  <c r="I313" i="1"/>
  <c r="I313" i="6" s="1"/>
  <c r="D313" i="1"/>
  <c r="B313" i="1"/>
  <c r="Y312" i="1"/>
  <c r="S312" i="1"/>
  <c r="K312" i="6" s="1"/>
  <c r="O312" i="1"/>
  <c r="N312" i="1"/>
  <c r="D312" i="1"/>
  <c r="B312" i="1"/>
  <c r="X311" i="1"/>
  <c r="O311" i="1"/>
  <c r="N311" i="1"/>
  <c r="I311" i="1"/>
  <c r="I311" i="6" s="1"/>
  <c r="D311" i="1"/>
  <c r="B311" i="1"/>
  <c r="Y310" i="1"/>
  <c r="O310" i="1"/>
  <c r="N310" i="1"/>
  <c r="I310" i="1"/>
  <c r="I310" i="6" s="1"/>
  <c r="D310" i="1"/>
  <c r="B310" i="1"/>
  <c r="Y309" i="1"/>
  <c r="T309" i="1"/>
  <c r="O309" i="1"/>
  <c r="N309" i="1"/>
  <c r="I309" i="1"/>
  <c r="I309" i="6" s="1"/>
  <c r="D309" i="1"/>
  <c r="B309" i="1"/>
  <c r="X308" i="1"/>
  <c r="O308" i="1"/>
  <c r="N308" i="1"/>
  <c r="I308" i="1"/>
  <c r="I308" i="6" s="1"/>
  <c r="D308" i="1"/>
  <c r="B308" i="1"/>
  <c r="X307" i="1"/>
  <c r="O307" i="1"/>
  <c r="N307" i="1"/>
  <c r="I307" i="1"/>
  <c r="I307" i="6" s="1"/>
  <c r="D307" i="1"/>
  <c r="B307" i="1"/>
  <c r="Y306" i="1"/>
  <c r="T306" i="1"/>
  <c r="O306" i="1"/>
  <c r="N306" i="1"/>
  <c r="I306" i="1"/>
  <c r="I306" i="6" s="1"/>
  <c r="D306" i="1"/>
  <c r="B306" i="1"/>
  <c r="X305" i="1"/>
  <c r="O305" i="1"/>
  <c r="N305" i="1"/>
  <c r="I305" i="1"/>
  <c r="I305" i="6" s="1"/>
  <c r="D305" i="1"/>
  <c r="B305" i="1"/>
  <c r="X304" i="1"/>
  <c r="O304" i="1"/>
  <c r="N304" i="1"/>
  <c r="I304" i="1"/>
  <c r="I304" i="6" s="1"/>
  <c r="D304" i="1"/>
  <c r="B304" i="1"/>
  <c r="X303" i="1"/>
  <c r="N303" i="1"/>
  <c r="I303" i="1"/>
  <c r="I303" i="6" s="1"/>
  <c r="D303" i="1"/>
  <c r="B303" i="1"/>
  <c r="X302" i="1"/>
  <c r="O302" i="1"/>
  <c r="N302" i="1"/>
  <c r="I302" i="1"/>
  <c r="I302" i="6" s="1"/>
  <c r="D302" i="1"/>
  <c r="B302" i="1"/>
  <c r="Y301" i="1"/>
  <c r="T301" i="1"/>
  <c r="N301" i="1"/>
  <c r="I301" i="1"/>
  <c r="I301" i="6" s="1"/>
  <c r="D301" i="1"/>
  <c r="B301" i="1"/>
  <c r="Y300" i="1"/>
  <c r="T300" i="1"/>
  <c r="O300" i="1"/>
  <c r="N300" i="1"/>
  <c r="I300" i="1"/>
  <c r="I300" i="6" s="1"/>
  <c r="D300" i="1"/>
  <c r="B300" i="1"/>
  <c r="X299" i="1"/>
  <c r="O299" i="1"/>
  <c r="N299" i="1"/>
  <c r="I299" i="1"/>
  <c r="I299" i="6" s="1"/>
  <c r="D299" i="1"/>
  <c r="B299" i="1"/>
  <c r="Y298" i="1"/>
  <c r="S298" i="1"/>
  <c r="K298" i="6" s="1"/>
  <c r="O298" i="1"/>
  <c r="N298" i="1"/>
  <c r="I298" i="1"/>
  <c r="I298" i="6" s="1"/>
  <c r="D298" i="1"/>
  <c r="B298" i="1"/>
  <c r="X297" i="1"/>
  <c r="O297" i="1"/>
  <c r="N297" i="1"/>
  <c r="I297" i="1"/>
  <c r="I297" i="6" s="1"/>
  <c r="D297" i="1"/>
  <c r="B297" i="1"/>
  <c r="Y296" i="1"/>
  <c r="T296" i="1"/>
  <c r="O296" i="1"/>
  <c r="N296" i="1"/>
  <c r="I296" i="1"/>
  <c r="I296" i="6" s="1"/>
  <c r="D296" i="1"/>
  <c r="B296" i="1"/>
  <c r="X295" i="1"/>
  <c r="O295" i="1"/>
  <c r="N295" i="1"/>
  <c r="I295" i="1"/>
  <c r="I295" i="6" s="1"/>
  <c r="D295" i="1"/>
  <c r="B295" i="1"/>
  <c r="X294" i="1"/>
  <c r="O294" i="1"/>
  <c r="N294" i="1"/>
  <c r="I294" i="1"/>
  <c r="I294" i="6" s="1"/>
  <c r="D294" i="1"/>
  <c r="B294" i="1"/>
  <c r="Y293" i="1"/>
  <c r="S293" i="1"/>
  <c r="K293" i="6" s="1"/>
  <c r="O293" i="1"/>
  <c r="N293" i="1"/>
  <c r="I293" i="1"/>
  <c r="I293" i="6" s="1"/>
  <c r="D293" i="1"/>
  <c r="B293" i="1"/>
  <c r="Y292" i="1"/>
  <c r="T292" i="1"/>
  <c r="O292" i="1"/>
  <c r="N292" i="1"/>
  <c r="I292" i="1"/>
  <c r="I292" i="6" s="1"/>
  <c r="D292" i="1"/>
  <c r="B292" i="1"/>
  <c r="Y291" i="1"/>
  <c r="T291" i="1"/>
  <c r="O291" i="1"/>
  <c r="N291" i="1"/>
  <c r="I291" i="1"/>
  <c r="I291" i="6" s="1"/>
  <c r="D291" i="1"/>
  <c r="B291" i="1"/>
  <c r="Y290" i="1"/>
  <c r="S290" i="1"/>
  <c r="K290" i="6" s="1"/>
  <c r="O290" i="1"/>
  <c r="N290" i="1"/>
  <c r="I290" i="1"/>
  <c r="I290" i="6" s="1"/>
  <c r="D290" i="1"/>
  <c r="B290" i="1"/>
  <c r="Y289" i="1"/>
  <c r="R289" i="1"/>
  <c r="O289" i="1"/>
  <c r="N289" i="1"/>
  <c r="I289" i="1"/>
  <c r="I289" i="6" s="1"/>
  <c r="D289" i="1"/>
  <c r="B289" i="1"/>
  <c r="X288" i="1"/>
  <c r="O288" i="1"/>
  <c r="N288" i="1"/>
  <c r="I288" i="1"/>
  <c r="I288" i="6" s="1"/>
  <c r="D288" i="1"/>
  <c r="B288" i="1"/>
  <c r="X287" i="1"/>
  <c r="O287" i="1"/>
  <c r="N287" i="1"/>
  <c r="I287" i="1"/>
  <c r="I287" i="6" s="1"/>
  <c r="D287" i="1"/>
  <c r="B287" i="1"/>
  <c r="Y286" i="1"/>
  <c r="Q286" i="6" s="1"/>
  <c r="W286" i="1"/>
  <c r="O286" i="1"/>
  <c r="N286" i="1"/>
  <c r="I286" i="1"/>
  <c r="I286" i="6" s="1"/>
  <c r="D286" i="1"/>
  <c r="B286" i="1"/>
  <c r="Y285" i="1"/>
  <c r="T285" i="1"/>
  <c r="O285" i="1"/>
  <c r="N285" i="1"/>
  <c r="I285" i="1"/>
  <c r="I285" i="6" s="1"/>
  <c r="D285" i="1"/>
  <c r="B285" i="1"/>
  <c r="Y284" i="1"/>
  <c r="T284" i="1"/>
  <c r="O284" i="1"/>
  <c r="N284" i="1"/>
  <c r="I284" i="1"/>
  <c r="I284" i="6" s="1"/>
  <c r="D284" i="1"/>
  <c r="B284" i="1"/>
  <c r="X283" i="1"/>
  <c r="O283" i="1"/>
  <c r="N283" i="1"/>
  <c r="I283" i="1"/>
  <c r="I283" i="6" s="1"/>
  <c r="D283" i="1"/>
  <c r="B283" i="1"/>
  <c r="Y282" i="1"/>
  <c r="T282" i="1"/>
  <c r="O282" i="1"/>
  <c r="N282" i="1"/>
  <c r="I282" i="1"/>
  <c r="I282" i="6" s="1"/>
  <c r="D282" i="1"/>
  <c r="B282" i="1"/>
  <c r="Y281" i="1"/>
  <c r="S281" i="1"/>
  <c r="K281" i="6" s="1"/>
  <c r="N281" i="1"/>
  <c r="I281" i="1"/>
  <c r="I281" i="6" s="1"/>
  <c r="D281" i="1"/>
  <c r="B281" i="1"/>
  <c r="Y280" i="1"/>
  <c r="T280" i="1"/>
  <c r="O280" i="1"/>
  <c r="N280" i="1"/>
  <c r="I280" i="1"/>
  <c r="I280" i="6" s="1"/>
  <c r="D280" i="1"/>
  <c r="B280" i="1"/>
  <c r="Y279" i="1"/>
  <c r="S279" i="1"/>
  <c r="K279" i="6" s="1"/>
  <c r="O279" i="1"/>
  <c r="N279" i="1"/>
  <c r="I279" i="1"/>
  <c r="I279" i="6" s="1"/>
  <c r="D279" i="1"/>
  <c r="B279" i="1"/>
  <c r="X278" i="1"/>
  <c r="O278" i="1"/>
  <c r="N278" i="1"/>
  <c r="I278" i="1"/>
  <c r="I278" i="6" s="1"/>
  <c r="D278" i="1"/>
  <c r="B278" i="1"/>
  <c r="Y277" i="1"/>
  <c r="T277" i="1"/>
  <c r="O277" i="1"/>
  <c r="N277" i="1"/>
  <c r="I277" i="1"/>
  <c r="I277" i="6" s="1"/>
  <c r="D277" i="1"/>
  <c r="B277" i="1"/>
  <c r="X276" i="1"/>
  <c r="O276" i="1"/>
  <c r="N276" i="1"/>
  <c r="I276" i="1"/>
  <c r="I276" i="6" s="1"/>
  <c r="D276" i="1"/>
  <c r="B276" i="1"/>
  <c r="X275" i="1"/>
  <c r="O275" i="1"/>
  <c r="N275" i="1"/>
  <c r="I275" i="1"/>
  <c r="I275" i="6" s="1"/>
  <c r="D275" i="1"/>
  <c r="B275" i="1"/>
  <c r="X274" i="1"/>
  <c r="O274" i="1"/>
  <c r="N274" i="1"/>
  <c r="I274" i="1"/>
  <c r="I274" i="6" s="1"/>
  <c r="D274" i="1"/>
  <c r="B274" i="1"/>
  <c r="Y273" i="1"/>
  <c r="R273" i="1"/>
  <c r="O273" i="1"/>
  <c r="N273" i="1"/>
  <c r="I273" i="1"/>
  <c r="I273" i="6" s="1"/>
  <c r="D273" i="1"/>
  <c r="B273" i="1"/>
  <c r="X272" i="1"/>
  <c r="O272" i="1"/>
  <c r="N272" i="1"/>
  <c r="I272" i="1"/>
  <c r="I272" i="6" s="1"/>
  <c r="D272" i="1"/>
  <c r="B272" i="1"/>
  <c r="X271" i="1"/>
  <c r="O271" i="1"/>
  <c r="N271" i="1"/>
  <c r="I271" i="1"/>
  <c r="I271" i="6" s="1"/>
  <c r="D271" i="1"/>
  <c r="B271" i="1"/>
  <c r="Y270" i="1"/>
  <c r="T270" i="1"/>
  <c r="O270" i="1"/>
  <c r="N270" i="1"/>
  <c r="I270" i="1"/>
  <c r="I270" i="6" s="1"/>
  <c r="D270" i="1"/>
  <c r="B270" i="1"/>
  <c r="X269" i="1"/>
  <c r="O269" i="1"/>
  <c r="N269" i="1"/>
  <c r="I269" i="1"/>
  <c r="I269" i="6" s="1"/>
  <c r="D269" i="1"/>
  <c r="B269" i="1"/>
  <c r="X268" i="1"/>
  <c r="O268" i="1"/>
  <c r="N268" i="1"/>
  <c r="I268" i="1"/>
  <c r="I268" i="6" s="1"/>
  <c r="D268" i="1"/>
  <c r="B268" i="1"/>
  <c r="X267" i="1"/>
  <c r="O267" i="1"/>
  <c r="N267" i="1"/>
  <c r="I267" i="1"/>
  <c r="I267" i="6" s="1"/>
  <c r="D267" i="1"/>
  <c r="B267" i="1"/>
  <c r="Y266" i="1"/>
  <c r="S266" i="1"/>
  <c r="K266" i="6" s="1"/>
  <c r="O266" i="1"/>
  <c r="N266" i="1"/>
  <c r="I266" i="1"/>
  <c r="I266" i="6" s="1"/>
  <c r="D266" i="1"/>
  <c r="B266" i="1"/>
  <c r="Y265" i="1"/>
  <c r="R265" i="1"/>
  <c r="O265" i="1"/>
  <c r="N265" i="1"/>
  <c r="I265" i="1"/>
  <c r="I265" i="6" s="1"/>
  <c r="D265" i="1"/>
  <c r="B265" i="1"/>
  <c r="X264" i="1"/>
  <c r="O264" i="1"/>
  <c r="N264" i="1"/>
  <c r="I264" i="1"/>
  <c r="I264" i="6" s="1"/>
  <c r="D264" i="1"/>
  <c r="B264" i="1"/>
  <c r="Y263" i="1"/>
  <c r="T263" i="1"/>
  <c r="O263" i="1"/>
  <c r="N263" i="1"/>
  <c r="I263" i="1"/>
  <c r="I263" i="6" s="1"/>
  <c r="D263" i="1"/>
  <c r="B263" i="1"/>
  <c r="Y262" i="1"/>
  <c r="O262" i="1"/>
  <c r="N262" i="1"/>
  <c r="I262" i="1"/>
  <c r="I262" i="6" s="1"/>
  <c r="D262" i="1"/>
  <c r="B262" i="1"/>
  <c r="X261" i="1"/>
  <c r="O261" i="1"/>
  <c r="N261" i="1"/>
  <c r="I261" i="1"/>
  <c r="I261" i="6" s="1"/>
  <c r="D261" i="1"/>
  <c r="B261" i="1"/>
  <c r="Y260" i="1"/>
  <c r="S260" i="1"/>
  <c r="K260" i="6" s="1"/>
  <c r="O260" i="1"/>
  <c r="N260" i="1"/>
  <c r="I260" i="1"/>
  <c r="I260" i="6" s="1"/>
  <c r="D260" i="1"/>
  <c r="B260" i="1"/>
  <c r="Y259" i="1"/>
  <c r="O259" i="1"/>
  <c r="N259" i="1"/>
  <c r="I259" i="1"/>
  <c r="I259" i="6" s="1"/>
  <c r="D259" i="1"/>
  <c r="B259" i="1"/>
  <c r="X258" i="1"/>
  <c r="N258" i="1"/>
  <c r="I258" i="1"/>
  <c r="I258" i="6" s="1"/>
  <c r="D258" i="1"/>
  <c r="B258" i="1"/>
  <c r="Y257" i="1"/>
  <c r="T257" i="1"/>
  <c r="O257" i="1"/>
  <c r="N257" i="1"/>
  <c r="I257" i="1"/>
  <c r="I257" i="6" s="1"/>
  <c r="D257" i="1"/>
  <c r="B257" i="1"/>
  <c r="Y256" i="1"/>
  <c r="S256" i="1"/>
  <c r="K256" i="6" s="1"/>
  <c r="N256" i="1"/>
  <c r="I256" i="1"/>
  <c r="I256" i="6" s="1"/>
  <c r="D256" i="1"/>
  <c r="B256" i="1"/>
  <c r="Y255" i="1"/>
  <c r="S255" i="1"/>
  <c r="K255" i="6" s="1"/>
  <c r="O255" i="1"/>
  <c r="N255" i="1"/>
  <c r="I255" i="1"/>
  <c r="I255" i="6" s="1"/>
  <c r="D255" i="1"/>
  <c r="B255" i="1"/>
  <c r="Y254" i="1"/>
  <c r="T254" i="1"/>
  <c r="O254" i="1"/>
  <c r="N254" i="1"/>
  <c r="I254" i="1"/>
  <c r="I254" i="6" s="1"/>
  <c r="D254" i="1"/>
  <c r="B254" i="1"/>
  <c r="X253" i="1"/>
  <c r="N253" i="1"/>
  <c r="I253" i="1"/>
  <c r="I253" i="6" s="1"/>
  <c r="D253" i="1"/>
  <c r="B253" i="1"/>
  <c r="X252" i="1"/>
  <c r="O252" i="1"/>
  <c r="N252" i="1"/>
  <c r="I252" i="1"/>
  <c r="I252" i="6" s="1"/>
  <c r="D252" i="1"/>
  <c r="B252" i="1"/>
  <c r="X251" i="1"/>
  <c r="O251" i="1"/>
  <c r="N251" i="1"/>
  <c r="I251" i="1"/>
  <c r="I251" i="6" s="1"/>
  <c r="D251" i="1"/>
  <c r="B251" i="1"/>
  <c r="X250" i="1"/>
  <c r="O250" i="1"/>
  <c r="N250" i="1"/>
  <c r="I250" i="1"/>
  <c r="I250" i="6" s="1"/>
  <c r="D250" i="1"/>
  <c r="B250" i="1"/>
  <c r="Y249" i="1"/>
  <c r="O249" i="1"/>
  <c r="N249" i="1"/>
  <c r="I249" i="1"/>
  <c r="I249" i="6" s="1"/>
  <c r="D249" i="1"/>
  <c r="B249" i="1"/>
  <c r="X248" i="1"/>
  <c r="O248" i="1"/>
  <c r="N248" i="1"/>
  <c r="I248" i="1"/>
  <c r="I248" i="6" s="1"/>
  <c r="D248" i="1"/>
  <c r="B248" i="1"/>
  <c r="X247" i="1"/>
  <c r="O247" i="1"/>
  <c r="N247" i="1"/>
  <c r="I247" i="1"/>
  <c r="I247" i="6" s="1"/>
  <c r="D247" i="1"/>
  <c r="B247" i="1"/>
  <c r="Y246" i="1"/>
  <c r="S246" i="1"/>
  <c r="K246" i="6" s="1"/>
  <c r="O246" i="1"/>
  <c r="N246" i="1"/>
  <c r="I246" i="1"/>
  <c r="I246" i="6" s="1"/>
  <c r="D246" i="1"/>
  <c r="B246" i="1"/>
  <c r="X245" i="1"/>
  <c r="O245" i="1"/>
  <c r="N245" i="1"/>
  <c r="I245" i="1"/>
  <c r="I245" i="6" s="1"/>
  <c r="D245" i="1"/>
  <c r="B245" i="1"/>
  <c r="X244" i="1"/>
  <c r="O244" i="1"/>
  <c r="N244" i="1"/>
  <c r="I244" i="1"/>
  <c r="I244" i="6" s="1"/>
  <c r="D244" i="1"/>
  <c r="B244" i="1"/>
  <c r="Y243" i="1"/>
  <c r="T243" i="1"/>
  <c r="O243" i="1"/>
  <c r="N243" i="1"/>
  <c r="I243" i="1"/>
  <c r="I243" i="6" s="1"/>
  <c r="D243" i="1"/>
  <c r="B243" i="1"/>
  <c r="Y242" i="1"/>
  <c r="S242" i="1"/>
  <c r="K242" i="6" s="1"/>
  <c r="O242" i="1"/>
  <c r="N242" i="1"/>
  <c r="I242" i="1"/>
  <c r="I242" i="6" s="1"/>
  <c r="D242" i="1"/>
  <c r="B242" i="1"/>
  <c r="Y241" i="1"/>
  <c r="N241" i="1"/>
  <c r="I241" i="1"/>
  <c r="I241" i="6" s="1"/>
  <c r="D241" i="1"/>
  <c r="B241" i="1"/>
  <c r="X240" i="1"/>
  <c r="O240" i="1"/>
  <c r="N240" i="1"/>
  <c r="I240" i="1"/>
  <c r="I240" i="6" s="1"/>
  <c r="D240" i="1"/>
  <c r="B240" i="1"/>
  <c r="X239" i="1"/>
  <c r="O239" i="1"/>
  <c r="N239" i="1"/>
  <c r="I239" i="1"/>
  <c r="I239" i="6" s="1"/>
  <c r="D239" i="1"/>
  <c r="B239" i="1"/>
  <c r="Y238" i="1"/>
  <c r="S238" i="1"/>
  <c r="K238" i="6" s="1"/>
  <c r="O238" i="1"/>
  <c r="N238" i="1"/>
  <c r="I238" i="1"/>
  <c r="I238" i="6" s="1"/>
  <c r="D238" i="1"/>
  <c r="B238" i="1"/>
  <c r="X237" i="1"/>
  <c r="O237" i="1"/>
  <c r="N237" i="1"/>
  <c r="I237" i="1"/>
  <c r="I237" i="6" s="1"/>
  <c r="D237" i="1"/>
  <c r="B237" i="1"/>
  <c r="X236" i="1"/>
  <c r="O236" i="1"/>
  <c r="N236" i="1"/>
  <c r="I236" i="1"/>
  <c r="I236" i="6" s="1"/>
  <c r="D236" i="1"/>
  <c r="B236" i="1"/>
  <c r="Y235" i="1"/>
  <c r="T235" i="1"/>
  <c r="N235" i="1"/>
  <c r="I235" i="1"/>
  <c r="I235" i="6" s="1"/>
  <c r="D235" i="1"/>
  <c r="B235" i="1"/>
  <c r="Y234" i="1"/>
  <c r="S234" i="1"/>
  <c r="K234" i="6" s="1"/>
  <c r="O234" i="1"/>
  <c r="N234" i="1"/>
  <c r="I234" i="1"/>
  <c r="I234" i="6" s="1"/>
  <c r="D234" i="1"/>
  <c r="B234" i="1"/>
  <c r="X233" i="1"/>
  <c r="O233" i="1"/>
  <c r="N233" i="1"/>
  <c r="I233" i="1"/>
  <c r="I233" i="6" s="1"/>
  <c r="D233" i="1"/>
  <c r="B233" i="1"/>
  <c r="Y232" i="1"/>
  <c r="O232" i="1"/>
  <c r="N232" i="1"/>
  <c r="I232" i="1"/>
  <c r="I232" i="6" s="1"/>
  <c r="D232" i="1"/>
  <c r="B232" i="1"/>
  <c r="Y231" i="1"/>
  <c r="T231" i="1"/>
  <c r="O231" i="1"/>
  <c r="N231" i="1"/>
  <c r="I231" i="1"/>
  <c r="I231" i="6" s="1"/>
  <c r="D231" i="1"/>
  <c r="B231" i="1"/>
  <c r="Y230" i="1"/>
  <c r="S230" i="1"/>
  <c r="K230" i="6" s="1"/>
  <c r="O230" i="1"/>
  <c r="N230" i="1"/>
  <c r="I230" i="1"/>
  <c r="I230" i="6" s="1"/>
  <c r="D230" i="1"/>
  <c r="B230" i="1"/>
  <c r="Y229" i="1"/>
  <c r="T229" i="1"/>
  <c r="O229" i="1"/>
  <c r="N229" i="1"/>
  <c r="I229" i="1"/>
  <c r="I229" i="6" s="1"/>
  <c r="D229" i="1"/>
  <c r="B229" i="1"/>
  <c r="Y228" i="1"/>
  <c r="S228" i="1"/>
  <c r="K228" i="6" s="1"/>
  <c r="N228" i="1"/>
  <c r="I228" i="1"/>
  <c r="I228" i="6" s="1"/>
  <c r="D228" i="1"/>
  <c r="B228" i="1"/>
  <c r="Y227" i="1"/>
  <c r="T227" i="1"/>
  <c r="O227" i="1"/>
  <c r="N227" i="1"/>
  <c r="I227" i="1"/>
  <c r="I227" i="6" s="1"/>
  <c r="D227" i="1"/>
  <c r="B227" i="1"/>
  <c r="Y226" i="1"/>
  <c r="T226" i="1"/>
  <c r="O226" i="1"/>
  <c r="N226" i="1"/>
  <c r="I226" i="1"/>
  <c r="I226" i="6" s="1"/>
  <c r="D226" i="1"/>
  <c r="B226" i="1"/>
  <c r="X225" i="1"/>
  <c r="O225" i="1"/>
  <c r="N225" i="1"/>
  <c r="I225" i="1"/>
  <c r="I225" i="6" s="1"/>
  <c r="D225" i="1"/>
  <c r="B225" i="1"/>
  <c r="X224" i="1"/>
  <c r="O224" i="1"/>
  <c r="N224" i="1"/>
  <c r="I224" i="1"/>
  <c r="I224" i="6" s="1"/>
  <c r="D224" i="1"/>
  <c r="B224" i="1"/>
  <c r="X223" i="1"/>
  <c r="O223" i="1"/>
  <c r="N223" i="1"/>
  <c r="I223" i="1"/>
  <c r="I223" i="6" s="1"/>
  <c r="D223" i="1"/>
  <c r="B223" i="1"/>
  <c r="Y222" i="1"/>
  <c r="O222" i="1"/>
  <c r="N222" i="1"/>
  <c r="I222" i="1"/>
  <c r="I222" i="6" s="1"/>
  <c r="D222" i="1"/>
  <c r="B222" i="1"/>
  <c r="Y221" i="1"/>
  <c r="S221" i="1"/>
  <c r="K221" i="6" s="1"/>
  <c r="O221" i="1"/>
  <c r="N221" i="1"/>
  <c r="I221" i="1"/>
  <c r="I221" i="6" s="1"/>
  <c r="D221" i="1"/>
  <c r="B221" i="1"/>
  <c r="X220" i="1"/>
  <c r="O220" i="1"/>
  <c r="N220" i="1"/>
  <c r="I220" i="1"/>
  <c r="I220" i="6" s="1"/>
  <c r="D220" i="1"/>
  <c r="B220" i="1"/>
  <c r="Y219" i="1"/>
  <c r="S219" i="1"/>
  <c r="K219" i="6" s="1"/>
  <c r="O219" i="1"/>
  <c r="N219" i="1"/>
  <c r="I219" i="1"/>
  <c r="I219" i="6" s="1"/>
  <c r="D219" i="1"/>
  <c r="B219" i="1"/>
  <c r="Y218" i="1"/>
  <c r="T218" i="1"/>
  <c r="O218" i="1"/>
  <c r="N218" i="1"/>
  <c r="I218" i="1"/>
  <c r="I218" i="6" s="1"/>
  <c r="D218" i="1"/>
  <c r="B218" i="1"/>
  <c r="X217" i="1"/>
  <c r="O217" i="1"/>
  <c r="N217" i="1"/>
  <c r="I217" i="1"/>
  <c r="I217" i="6" s="1"/>
  <c r="D217" i="1"/>
  <c r="B217" i="1"/>
  <c r="Y216" i="1"/>
  <c r="O216" i="1"/>
  <c r="N216" i="1"/>
  <c r="I216" i="1"/>
  <c r="I216" i="6" s="1"/>
  <c r="D216" i="1"/>
  <c r="B216" i="1"/>
  <c r="Y215" i="1"/>
  <c r="O215" i="1"/>
  <c r="N215" i="1"/>
  <c r="I215" i="1"/>
  <c r="I215" i="6" s="1"/>
  <c r="D215" i="1"/>
  <c r="B215" i="1"/>
  <c r="Y214" i="1"/>
  <c r="O214" i="1"/>
  <c r="N214" i="1"/>
  <c r="I214" i="1"/>
  <c r="I214" i="6" s="1"/>
  <c r="D214" i="1"/>
  <c r="B214" i="1"/>
  <c r="Y213" i="1"/>
  <c r="O213" i="1"/>
  <c r="N213" i="1"/>
  <c r="I213" i="1"/>
  <c r="I213" i="6" s="1"/>
  <c r="D213" i="1"/>
  <c r="B213" i="1"/>
  <c r="Y212" i="1"/>
  <c r="S212" i="1"/>
  <c r="K212" i="6" s="1"/>
  <c r="O212" i="1"/>
  <c r="N212" i="1"/>
  <c r="I212" i="1"/>
  <c r="I212" i="6" s="1"/>
  <c r="D212" i="1"/>
  <c r="B212" i="1"/>
  <c r="X211" i="1"/>
  <c r="O211" i="1"/>
  <c r="N211" i="1"/>
  <c r="I211" i="1"/>
  <c r="I211" i="6" s="1"/>
  <c r="D211" i="1"/>
  <c r="B211" i="1"/>
  <c r="Y210" i="1"/>
  <c r="O210" i="1"/>
  <c r="N210" i="1"/>
  <c r="I210" i="1"/>
  <c r="I210" i="6" s="1"/>
  <c r="D210" i="1"/>
  <c r="B210" i="1"/>
  <c r="X209" i="1"/>
  <c r="O209" i="1"/>
  <c r="N209" i="1"/>
  <c r="I209" i="1"/>
  <c r="I209" i="6" s="1"/>
  <c r="D209" i="1"/>
  <c r="B209" i="1"/>
  <c r="Y208" i="1"/>
  <c r="O208" i="1"/>
  <c r="N208" i="1"/>
  <c r="I208" i="1"/>
  <c r="I208" i="6" s="1"/>
  <c r="D208" i="1"/>
  <c r="B208" i="1"/>
  <c r="Y207" i="1"/>
  <c r="S207" i="1"/>
  <c r="K207" i="6" s="1"/>
  <c r="N207" i="1"/>
  <c r="I207" i="1"/>
  <c r="I207" i="6" s="1"/>
  <c r="D207" i="1"/>
  <c r="B207" i="1"/>
  <c r="Y206" i="1"/>
  <c r="Q206" i="6" s="1"/>
  <c r="P206" i="1"/>
  <c r="N206" i="1"/>
  <c r="I206" i="1"/>
  <c r="I206" i="6" s="1"/>
  <c r="D206" i="1"/>
  <c r="B206" i="1"/>
  <c r="X205" i="1"/>
  <c r="O205" i="1"/>
  <c r="N205" i="1"/>
  <c r="I205" i="1"/>
  <c r="I205" i="6" s="1"/>
  <c r="D205" i="1"/>
  <c r="B205" i="1"/>
  <c r="Y204" i="1"/>
  <c r="T204" i="1"/>
  <c r="O204" i="1"/>
  <c r="N204" i="1"/>
  <c r="I204" i="1"/>
  <c r="I204" i="6" s="1"/>
  <c r="D204" i="1"/>
  <c r="B204" i="1"/>
  <c r="X203" i="1"/>
  <c r="O203" i="1"/>
  <c r="N203" i="1"/>
  <c r="I203" i="1"/>
  <c r="I203" i="6" s="1"/>
  <c r="D203" i="1"/>
  <c r="B203" i="1"/>
  <c r="Y202" i="1"/>
  <c r="S202" i="1"/>
  <c r="K202" i="6" s="1"/>
  <c r="O202" i="1"/>
  <c r="N202" i="1"/>
  <c r="I202" i="1"/>
  <c r="I202" i="6" s="1"/>
  <c r="D202" i="1"/>
  <c r="B202" i="1"/>
  <c r="X201" i="1"/>
  <c r="N201" i="1"/>
  <c r="I201" i="1"/>
  <c r="I201" i="6" s="1"/>
  <c r="D201" i="1"/>
  <c r="B201" i="1"/>
  <c r="X200" i="1"/>
  <c r="O200" i="1"/>
  <c r="N200" i="1"/>
  <c r="I200" i="1"/>
  <c r="I200" i="6" s="1"/>
  <c r="D200" i="1"/>
  <c r="B200" i="1"/>
  <c r="X199" i="1"/>
  <c r="N199" i="1"/>
  <c r="I199" i="1"/>
  <c r="I199" i="6" s="1"/>
  <c r="D199" i="1"/>
  <c r="B199" i="1"/>
  <c r="Y198" i="1"/>
  <c r="P198" i="1"/>
  <c r="O198" i="1"/>
  <c r="N198" i="1"/>
  <c r="I198" i="1"/>
  <c r="I198" i="6" s="1"/>
  <c r="D198" i="1"/>
  <c r="B198" i="1"/>
  <c r="Y197" i="1"/>
  <c r="T197" i="1"/>
  <c r="O197" i="1"/>
  <c r="N197" i="1"/>
  <c r="I197" i="1"/>
  <c r="I197" i="6" s="1"/>
  <c r="D197" i="1"/>
  <c r="B197" i="1"/>
  <c r="Y196" i="1"/>
  <c r="P196" i="1"/>
  <c r="O196" i="1"/>
  <c r="N196" i="1"/>
  <c r="I196" i="1"/>
  <c r="I196" i="6" s="1"/>
  <c r="D196" i="1"/>
  <c r="B196" i="1"/>
  <c r="P195" i="1"/>
  <c r="O195" i="1"/>
  <c r="N195" i="1"/>
  <c r="I195" i="1"/>
  <c r="I195" i="6" s="1"/>
  <c r="D195" i="1"/>
  <c r="B195" i="1"/>
  <c r="Y194" i="1"/>
  <c r="S194" i="1"/>
  <c r="K194" i="6" s="1"/>
  <c r="N194" i="1"/>
  <c r="I194" i="1"/>
  <c r="I194" i="6" s="1"/>
  <c r="D194" i="1"/>
  <c r="B194" i="1"/>
  <c r="Y193" i="1"/>
  <c r="Q193" i="6" s="1"/>
  <c r="W193" i="1"/>
  <c r="O193" i="1"/>
  <c r="N193" i="1"/>
  <c r="I193" i="1"/>
  <c r="I193" i="6" s="1"/>
  <c r="D193" i="1"/>
  <c r="B193" i="1"/>
  <c r="X192" i="1"/>
  <c r="O192" i="1"/>
  <c r="N192" i="1"/>
  <c r="I192" i="1"/>
  <c r="I192" i="6" s="1"/>
  <c r="D192" i="1"/>
  <c r="B192" i="1"/>
  <c r="Y191" i="1"/>
  <c r="P191" i="1"/>
  <c r="N191" i="1"/>
  <c r="I191" i="1"/>
  <c r="I191" i="6" s="1"/>
  <c r="D191" i="1"/>
  <c r="B191" i="1"/>
  <c r="X190" i="1"/>
  <c r="O190" i="1"/>
  <c r="N190" i="1"/>
  <c r="I190" i="1"/>
  <c r="I190" i="6" s="1"/>
  <c r="D190" i="1"/>
  <c r="B190" i="1"/>
  <c r="W189" i="1"/>
  <c r="O189" i="1"/>
  <c r="N189" i="1"/>
  <c r="I189" i="1"/>
  <c r="I189" i="6" s="1"/>
  <c r="D189" i="1"/>
  <c r="B189" i="1"/>
  <c r="Y188" i="1"/>
  <c r="Q188" i="6" s="1"/>
  <c r="P188" i="1"/>
  <c r="N188" i="1"/>
  <c r="I188" i="1"/>
  <c r="I188" i="6" s="1"/>
  <c r="D188" i="1"/>
  <c r="B188" i="1"/>
  <c r="X187" i="1"/>
  <c r="O187" i="1"/>
  <c r="N187" i="1"/>
  <c r="I187" i="1"/>
  <c r="I187" i="6" s="1"/>
  <c r="D187" i="1"/>
  <c r="B187" i="1"/>
  <c r="X186" i="1"/>
  <c r="O186" i="1"/>
  <c r="N186" i="1"/>
  <c r="I186" i="1"/>
  <c r="I186" i="6" s="1"/>
  <c r="D186" i="1"/>
  <c r="B186" i="1"/>
  <c r="X185" i="1"/>
  <c r="O185" i="1"/>
  <c r="N185" i="1"/>
  <c r="I185" i="1"/>
  <c r="I185" i="6" s="1"/>
  <c r="D185" i="1"/>
  <c r="B185" i="1"/>
  <c r="Y184" i="1"/>
  <c r="T184" i="1"/>
  <c r="O184" i="1"/>
  <c r="N184" i="1"/>
  <c r="I184" i="1"/>
  <c r="I184" i="6" s="1"/>
  <c r="D184" i="1"/>
  <c r="B184" i="1"/>
  <c r="Y183" i="1"/>
  <c r="Q183" i="6" s="1"/>
  <c r="W183" i="1"/>
  <c r="O183" i="1"/>
  <c r="N183" i="1"/>
  <c r="I183" i="1"/>
  <c r="I183" i="6" s="1"/>
  <c r="D183" i="1"/>
  <c r="B183" i="1"/>
  <c r="Y182" i="1"/>
  <c r="O182" i="1"/>
  <c r="N182" i="1"/>
  <c r="I182" i="1"/>
  <c r="I182" i="6" s="1"/>
  <c r="D182" i="1"/>
  <c r="B182" i="1"/>
  <c r="X181" i="1"/>
  <c r="O181" i="1"/>
  <c r="N181" i="1"/>
  <c r="I181" i="1"/>
  <c r="I181" i="6" s="1"/>
  <c r="D181" i="1"/>
  <c r="B181" i="1"/>
  <c r="Y180" i="1"/>
  <c r="T180" i="1"/>
  <c r="O180" i="1"/>
  <c r="N180" i="1"/>
  <c r="I180" i="1"/>
  <c r="I180" i="6" s="1"/>
  <c r="D180" i="1"/>
  <c r="B180" i="1"/>
  <c r="Y179" i="1"/>
  <c r="O179" i="1"/>
  <c r="N179" i="1"/>
  <c r="I179" i="1"/>
  <c r="I179" i="6" s="1"/>
  <c r="D179" i="1"/>
  <c r="B179" i="1"/>
  <c r="Y178" i="1"/>
  <c r="O178" i="1"/>
  <c r="N178" i="1"/>
  <c r="I178" i="1"/>
  <c r="I178" i="6" s="1"/>
  <c r="D178" i="1"/>
  <c r="B178" i="1"/>
  <c r="Y177" i="1"/>
  <c r="O177" i="1"/>
  <c r="N177" i="1"/>
  <c r="I177" i="1"/>
  <c r="I177" i="6" s="1"/>
  <c r="D177" i="1"/>
  <c r="B177" i="1"/>
  <c r="X176" i="1"/>
  <c r="O176" i="1"/>
  <c r="N176" i="1"/>
  <c r="I176" i="1"/>
  <c r="I176" i="6" s="1"/>
  <c r="D176" i="1"/>
  <c r="B176" i="1"/>
  <c r="Y175" i="1"/>
  <c r="S175" i="1"/>
  <c r="K175" i="6" s="1"/>
  <c r="O175" i="1"/>
  <c r="N175" i="1"/>
  <c r="I175" i="1"/>
  <c r="I175" i="6" s="1"/>
  <c r="D175" i="1"/>
  <c r="B175" i="1"/>
  <c r="X174" i="1"/>
  <c r="O174" i="1"/>
  <c r="N174" i="1"/>
  <c r="I174" i="1"/>
  <c r="I174" i="6" s="1"/>
  <c r="D174" i="1"/>
  <c r="B174" i="1"/>
  <c r="Y173" i="1"/>
  <c r="S173" i="1"/>
  <c r="K173" i="6" s="1"/>
  <c r="O173" i="1"/>
  <c r="N173" i="1"/>
  <c r="I173" i="1"/>
  <c r="I173" i="6" s="1"/>
  <c r="D173" i="1"/>
  <c r="B173" i="1"/>
  <c r="X172" i="1"/>
  <c r="N172" i="1"/>
  <c r="I172" i="1"/>
  <c r="I172" i="6" s="1"/>
  <c r="D172" i="1"/>
  <c r="B172" i="1"/>
  <c r="Y171" i="1"/>
  <c r="S171" i="1"/>
  <c r="K171" i="6" s="1"/>
  <c r="N171" i="1"/>
  <c r="I171" i="1"/>
  <c r="I171" i="6" s="1"/>
  <c r="D171" i="1"/>
  <c r="B171" i="1"/>
  <c r="Y170" i="1"/>
  <c r="S170" i="1"/>
  <c r="K170" i="6" s="1"/>
  <c r="O170" i="1"/>
  <c r="N170" i="1"/>
  <c r="I170" i="1"/>
  <c r="I170" i="6" s="1"/>
  <c r="D170" i="1"/>
  <c r="B170" i="1"/>
  <c r="Y169" i="1"/>
  <c r="O169" i="1"/>
  <c r="N169" i="1"/>
  <c r="I169" i="1"/>
  <c r="I169" i="6" s="1"/>
  <c r="D169" i="1"/>
  <c r="B169" i="1"/>
  <c r="X168" i="1"/>
  <c r="O168" i="1"/>
  <c r="N168" i="1"/>
  <c r="I168" i="1"/>
  <c r="I168" i="6" s="1"/>
  <c r="D168" i="1"/>
  <c r="B168" i="1"/>
  <c r="Y167" i="1"/>
  <c r="T167" i="1"/>
  <c r="O167" i="1"/>
  <c r="N167" i="1"/>
  <c r="I167" i="1"/>
  <c r="I167" i="6" s="1"/>
  <c r="D167" i="1"/>
  <c r="B167" i="1"/>
  <c r="Y166" i="1"/>
  <c r="O166" i="1"/>
  <c r="N166" i="1"/>
  <c r="I166" i="1"/>
  <c r="I166" i="6" s="1"/>
  <c r="D166" i="1"/>
  <c r="B166" i="1"/>
  <c r="X165" i="1"/>
  <c r="O165" i="1"/>
  <c r="N165" i="1"/>
  <c r="I165" i="1"/>
  <c r="I165" i="6" s="1"/>
  <c r="D165" i="1"/>
  <c r="B165" i="1"/>
  <c r="X164" i="1"/>
  <c r="O164" i="1"/>
  <c r="N164" i="1"/>
  <c r="I164" i="1"/>
  <c r="I164" i="6" s="1"/>
  <c r="D164" i="1"/>
  <c r="B164" i="1"/>
  <c r="X163" i="1"/>
  <c r="O163" i="1"/>
  <c r="N163" i="1"/>
  <c r="I163" i="1"/>
  <c r="I163" i="6" s="1"/>
  <c r="D163" i="1"/>
  <c r="B163" i="1"/>
  <c r="Y162" i="1"/>
  <c r="O162" i="1"/>
  <c r="N162" i="1"/>
  <c r="I162" i="1"/>
  <c r="I162" i="6" s="1"/>
  <c r="D162" i="1"/>
  <c r="B162" i="1"/>
  <c r="Y161" i="1"/>
  <c r="O161" i="1"/>
  <c r="N161" i="1"/>
  <c r="I161" i="1"/>
  <c r="I161" i="6" s="1"/>
  <c r="D161" i="1"/>
  <c r="B161" i="1"/>
  <c r="Y160" i="1"/>
  <c r="S160" i="1"/>
  <c r="K160" i="6" s="1"/>
  <c r="O160" i="1"/>
  <c r="N160" i="1"/>
  <c r="I160" i="1"/>
  <c r="I160" i="6" s="1"/>
  <c r="D160" i="1"/>
  <c r="B160" i="1"/>
  <c r="Y159" i="1"/>
  <c r="O159" i="1"/>
  <c r="N159" i="1"/>
  <c r="I159" i="1"/>
  <c r="I159" i="6" s="1"/>
  <c r="D159" i="1"/>
  <c r="B159" i="1"/>
  <c r="X158" i="1"/>
  <c r="O158" i="1"/>
  <c r="N158" i="1"/>
  <c r="I158" i="1"/>
  <c r="I158" i="6" s="1"/>
  <c r="D158" i="1"/>
  <c r="B158" i="1"/>
  <c r="X157" i="1"/>
  <c r="O157" i="1"/>
  <c r="N157" i="1"/>
  <c r="I157" i="1"/>
  <c r="I157" i="6" s="1"/>
  <c r="D157" i="1"/>
  <c r="B157" i="1"/>
  <c r="X156" i="1"/>
  <c r="O156" i="1"/>
  <c r="N156" i="1"/>
  <c r="I156" i="1"/>
  <c r="I156" i="6" s="1"/>
  <c r="D156" i="1"/>
  <c r="B156" i="1"/>
  <c r="X155" i="1"/>
  <c r="O155" i="1"/>
  <c r="N155" i="1"/>
  <c r="I155" i="1"/>
  <c r="I155" i="6" s="1"/>
  <c r="D155" i="1"/>
  <c r="B155" i="1"/>
  <c r="Y154" i="1"/>
  <c r="T154" i="1"/>
  <c r="O154" i="1"/>
  <c r="N154" i="1"/>
  <c r="I154" i="1"/>
  <c r="I154" i="6" s="1"/>
  <c r="D154" i="1"/>
  <c r="B154" i="1"/>
  <c r="X153" i="1"/>
  <c r="O153" i="1"/>
  <c r="N153" i="1"/>
  <c r="I153" i="1"/>
  <c r="I153" i="6" s="1"/>
  <c r="D153" i="1"/>
  <c r="B153" i="1"/>
  <c r="X152" i="1"/>
  <c r="O152" i="1"/>
  <c r="N152" i="1"/>
  <c r="I152" i="1"/>
  <c r="I152" i="6" s="1"/>
  <c r="D152" i="1"/>
  <c r="B152" i="1"/>
  <c r="Y151" i="1"/>
  <c r="N151" i="1"/>
  <c r="I151" i="1"/>
  <c r="I151" i="6" s="1"/>
  <c r="D151" i="1"/>
  <c r="B151" i="1"/>
  <c r="X150" i="1"/>
  <c r="O150" i="1"/>
  <c r="N150" i="1"/>
  <c r="I150" i="1"/>
  <c r="I150" i="6" s="1"/>
  <c r="D150" i="1"/>
  <c r="B150" i="1"/>
  <c r="Y149" i="1"/>
  <c r="T149" i="1"/>
  <c r="O149" i="1"/>
  <c r="N149" i="1"/>
  <c r="I149" i="1"/>
  <c r="I149" i="6" s="1"/>
  <c r="D149" i="1"/>
  <c r="B149" i="1"/>
  <c r="Y148" i="1"/>
  <c r="T148" i="1"/>
  <c r="O148" i="1"/>
  <c r="N148" i="1"/>
  <c r="I148" i="1"/>
  <c r="I148" i="6" s="1"/>
  <c r="D148" i="1"/>
  <c r="B148" i="1"/>
  <c r="Y147" i="1"/>
  <c r="T147" i="1"/>
  <c r="N147" i="1"/>
  <c r="I147" i="1"/>
  <c r="I147" i="6" s="1"/>
  <c r="D147" i="1"/>
  <c r="B147" i="1"/>
  <c r="Y146" i="1"/>
  <c r="T146" i="1"/>
  <c r="N146" i="1"/>
  <c r="I146" i="1"/>
  <c r="I146" i="6" s="1"/>
  <c r="D146" i="1"/>
  <c r="B146" i="1"/>
  <c r="X145" i="1"/>
  <c r="O145" i="1"/>
  <c r="N145" i="1"/>
  <c r="I145" i="1"/>
  <c r="I145" i="6" s="1"/>
  <c r="D145" i="1"/>
  <c r="B145" i="1"/>
  <c r="X144" i="1"/>
  <c r="N144" i="1"/>
  <c r="I144" i="1"/>
  <c r="I144" i="6" s="1"/>
  <c r="D144" i="1"/>
  <c r="B144" i="1"/>
  <c r="X143" i="1"/>
  <c r="O143" i="1"/>
  <c r="N143" i="1"/>
  <c r="I143" i="1"/>
  <c r="I143" i="6" s="1"/>
  <c r="D143" i="1"/>
  <c r="B143" i="1"/>
  <c r="X142" i="1"/>
  <c r="O142" i="1"/>
  <c r="N142" i="1"/>
  <c r="I142" i="1"/>
  <c r="I142" i="6" s="1"/>
  <c r="D142" i="1"/>
  <c r="B142" i="1"/>
  <c r="Y141" i="1"/>
  <c r="S141" i="1"/>
  <c r="K141" i="6" s="1"/>
  <c r="O141" i="1"/>
  <c r="N141" i="1"/>
  <c r="I141" i="1"/>
  <c r="I141" i="6" s="1"/>
  <c r="D141" i="1"/>
  <c r="B141" i="1"/>
  <c r="Y140" i="1"/>
  <c r="T140" i="1"/>
  <c r="N140" i="1"/>
  <c r="I140" i="1"/>
  <c r="I140" i="6" s="1"/>
  <c r="D140" i="1"/>
  <c r="B140" i="1"/>
  <c r="Y139" i="1"/>
  <c r="O139" i="1"/>
  <c r="N139" i="1"/>
  <c r="I139" i="1"/>
  <c r="I139" i="6" s="1"/>
  <c r="D139" i="1"/>
  <c r="B139" i="1"/>
  <c r="Y138" i="1"/>
  <c r="T138" i="1"/>
  <c r="O138" i="1"/>
  <c r="N138" i="1"/>
  <c r="I138" i="1"/>
  <c r="I138" i="6" s="1"/>
  <c r="D138" i="1"/>
  <c r="B138" i="1"/>
  <c r="Y137" i="1"/>
  <c r="O137" i="1"/>
  <c r="N137" i="1"/>
  <c r="I137" i="1"/>
  <c r="I137" i="6" s="1"/>
  <c r="D137" i="1"/>
  <c r="B137" i="1"/>
  <c r="Y136" i="1"/>
  <c r="S136" i="1"/>
  <c r="K136" i="6" s="1"/>
  <c r="O136" i="1"/>
  <c r="N136" i="1"/>
  <c r="I136" i="1"/>
  <c r="I136" i="6" s="1"/>
  <c r="D136" i="1"/>
  <c r="B136" i="1"/>
  <c r="X135" i="1"/>
  <c r="O135" i="1"/>
  <c r="N135" i="1"/>
  <c r="I135" i="1"/>
  <c r="I135" i="6" s="1"/>
  <c r="D135" i="1"/>
  <c r="B135" i="1"/>
  <c r="X134" i="1"/>
  <c r="O134" i="1"/>
  <c r="N134" i="1"/>
  <c r="I134" i="1"/>
  <c r="I134" i="6" s="1"/>
  <c r="D134" i="1"/>
  <c r="B134" i="1"/>
  <c r="Y133" i="1"/>
  <c r="O133" i="1"/>
  <c r="N133" i="1"/>
  <c r="I133" i="1"/>
  <c r="I133" i="6" s="1"/>
  <c r="D133" i="1"/>
  <c r="B133" i="1"/>
  <c r="X132" i="1"/>
  <c r="O132" i="1"/>
  <c r="N132" i="1"/>
  <c r="I132" i="1"/>
  <c r="I132" i="6" s="1"/>
  <c r="D132" i="1"/>
  <c r="B132" i="1"/>
  <c r="X131" i="1"/>
  <c r="O131" i="1"/>
  <c r="N131" i="1"/>
  <c r="I131" i="1"/>
  <c r="I131" i="6" s="1"/>
  <c r="D131" i="1"/>
  <c r="B131" i="1"/>
  <c r="Y130" i="1"/>
  <c r="S130" i="1"/>
  <c r="K130" i="6" s="1"/>
  <c r="O130" i="1"/>
  <c r="N130" i="1"/>
  <c r="I130" i="1"/>
  <c r="I130" i="6" s="1"/>
  <c r="D130" i="1"/>
  <c r="B130" i="1"/>
  <c r="Y129" i="1"/>
  <c r="O129" i="1"/>
  <c r="N129" i="1"/>
  <c r="I129" i="1"/>
  <c r="I129" i="6" s="1"/>
  <c r="D129" i="1"/>
  <c r="B129" i="1"/>
  <c r="X128" i="1"/>
  <c r="O128" i="1"/>
  <c r="N128" i="1"/>
  <c r="I128" i="1"/>
  <c r="I128" i="6" s="1"/>
  <c r="D128" i="1"/>
  <c r="B128" i="1"/>
  <c r="Y127" i="1"/>
  <c r="T127" i="1"/>
  <c r="O127" i="1"/>
  <c r="N127" i="1"/>
  <c r="I127" i="1"/>
  <c r="I127" i="6" s="1"/>
  <c r="D127" i="1"/>
  <c r="B127" i="1"/>
  <c r="X126" i="1"/>
  <c r="O126" i="1"/>
  <c r="N126" i="1"/>
  <c r="I126" i="1"/>
  <c r="I126" i="6" s="1"/>
  <c r="D126" i="1"/>
  <c r="B126" i="1"/>
  <c r="X125" i="1"/>
  <c r="O125" i="1"/>
  <c r="N125" i="1"/>
  <c r="I125" i="1"/>
  <c r="I125" i="6" s="1"/>
  <c r="D125" i="1"/>
  <c r="B125" i="1"/>
  <c r="X124" i="1"/>
  <c r="O124" i="1"/>
  <c r="N124" i="1"/>
  <c r="I124" i="1"/>
  <c r="I124" i="6" s="1"/>
  <c r="D124" i="1"/>
  <c r="B124" i="1"/>
  <c r="X123" i="1"/>
  <c r="O123" i="1"/>
  <c r="N123" i="1"/>
  <c r="I123" i="1"/>
  <c r="I123" i="6" s="1"/>
  <c r="D123" i="1"/>
  <c r="B123" i="1"/>
  <c r="Y122" i="1"/>
  <c r="T122" i="1"/>
  <c r="O122" i="1"/>
  <c r="N122" i="1"/>
  <c r="I122" i="1"/>
  <c r="I122" i="6" s="1"/>
  <c r="D122" i="1"/>
  <c r="B122" i="1"/>
  <c r="Y121" i="1"/>
  <c r="T121" i="1"/>
  <c r="O121" i="1"/>
  <c r="N121" i="1"/>
  <c r="I121" i="1"/>
  <c r="I121" i="6" s="1"/>
  <c r="D121" i="1"/>
  <c r="B121" i="1"/>
  <c r="X120" i="1"/>
  <c r="O120" i="1"/>
  <c r="N120" i="1"/>
  <c r="I120" i="1"/>
  <c r="I120" i="6" s="1"/>
  <c r="D120" i="1"/>
  <c r="B120" i="1"/>
  <c r="Y119" i="1"/>
  <c r="T119" i="1"/>
  <c r="O119" i="1"/>
  <c r="N119" i="1"/>
  <c r="I119" i="1"/>
  <c r="I119" i="6" s="1"/>
  <c r="D119" i="1"/>
  <c r="B119" i="1"/>
  <c r="Y118" i="1"/>
  <c r="T118" i="1"/>
  <c r="O118" i="1"/>
  <c r="N118" i="1"/>
  <c r="I118" i="1"/>
  <c r="I118" i="6" s="1"/>
  <c r="D118" i="1"/>
  <c r="B118" i="1"/>
  <c r="Y117" i="1"/>
  <c r="S117" i="1"/>
  <c r="K117" i="6" s="1"/>
  <c r="O117" i="1"/>
  <c r="N117" i="1"/>
  <c r="I117" i="1"/>
  <c r="I117" i="6" s="1"/>
  <c r="D117" i="1"/>
  <c r="B117" i="1"/>
  <c r="X116" i="1"/>
  <c r="O116" i="1"/>
  <c r="N116" i="1"/>
  <c r="I116" i="1"/>
  <c r="I116" i="6" s="1"/>
  <c r="D116" i="1"/>
  <c r="B116" i="1"/>
  <c r="Y115" i="1"/>
  <c r="T115" i="1"/>
  <c r="O115" i="1"/>
  <c r="N115" i="1"/>
  <c r="I115" i="1"/>
  <c r="I115" i="6" s="1"/>
  <c r="D115" i="1"/>
  <c r="B115" i="1"/>
  <c r="X114" i="1"/>
  <c r="O114" i="1"/>
  <c r="N114" i="1"/>
  <c r="I114" i="1"/>
  <c r="I114" i="6" s="1"/>
  <c r="D114" i="1"/>
  <c r="B114" i="1"/>
  <c r="Y113" i="1"/>
  <c r="O113" i="1"/>
  <c r="N113" i="1"/>
  <c r="I113" i="1"/>
  <c r="I113" i="6" s="1"/>
  <c r="D113" i="1"/>
  <c r="B113" i="1"/>
  <c r="Y112" i="1"/>
  <c r="O112" i="1"/>
  <c r="N112" i="1"/>
  <c r="I112" i="1"/>
  <c r="I112" i="6" s="1"/>
  <c r="D112" i="1"/>
  <c r="B112" i="1"/>
  <c r="Y111" i="1"/>
  <c r="S111" i="1"/>
  <c r="K111" i="6" s="1"/>
  <c r="O111" i="1"/>
  <c r="N111" i="1"/>
  <c r="I111" i="1"/>
  <c r="I111" i="6" s="1"/>
  <c r="D111" i="1"/>
  <c r="B111" i="1"/>
  <c r="Y110" i="1"/>
  <c r="S110" i="1"/>
  <c r="K110" i="6" s="1"/>
  <c r="O110" i="1"/>
  <c r="N110" i="1"/>
  <c r="I110" i="1"/>
  <c r="I110" i="6" s="1"/>
  <c r="D110" i="1"/>
  <c r="B110" i="1"/>
  <c r="X109" i="1"/>
  <c r="O109" i="1"/>
  <c r="N109" i="1"/>
  <c r="I109" i="1"/>
  <c r="I109" i="6" s="1"/>
  <c r="D109" i="1"/>
  <c r="B109" i="1"/>
  <c r="Y108" i="1"/>
  <c r="O108" i="1"/>
  <c r="N108" i="1"/>
  <c r="I108" i="1"/>
  <c r="I108" i="6" s="1"/>
  <c r="D108" i="1"/>
  <c r="B108" i="1"/>
  <c r="Y107" i="1"/>
  <c r="Q107" i="6" s="1"/>
  <c r="W107" i="1"/>
  <c r="O107" i="1"/>
  <c r="N107" i="1"/>
  <c r="I107" i="1"/>
  <c r="I107" i="6" s="1"/>
  <c r="D107" i="1"/>
  <c r="B107" i="1"/>
  <c r="X106" i="1"/>
  <c r="O106" i="1"/>
  <c r="N106" i="1"/>
  <c r="I106" i="1"/>
  <c r="I106" i="6" s="1"/>
  <c r="D106" i="1"/>
  <c r="B106" i="1"/>
  <c r="Y105" i="1"/>
  <c r="S105" i="1"/>
  <c r="K105" i="6" s="1"/>
  <c r="O105" i="1"/>
  <c r="N105" i="1"/>
  <c r="I105" i="1"/>
  <c r="I105" i="6" s="1"/>
  <c r="D105" i="1"/>
  <c r="B105" i="1"/>
  <c r="X104" i="1"/>
  <c r="O104" i="1"/>
  <c r="N104" i="1"/>
  <c r="I104" i="1"/>
  <c r="I104" i="6" s="1"/>
  <c r="D104" i="1"/>
  <c r="B104" i="1"/>
  <c r="X103" i="1"/>
  <c r="O103" i="1"/>
  <c r="N103" i="1"/>
  <c r="I103" i="1"/>
  <c r="I103" i="6" s="1"/>
  <c r="D103" i="1"/>
  <c r="B103" i="1"/>
  <c r="X102" i="1"/>
  <c r="O102" i="1"/>
  <c r="N102" i="1"/>
  <c r="I102" i="1"/>
  <c r="I102" i="6" s="1"/>
  <c r="D102" i="1"/>
  <c r="B102" i="1"/>
  <c r="X101" i="1"/>
  <c r="O101" i="1"/>
  <c r="N101" i="1"/>
  <c r="I101" i="1"/>
  <c r="I101" i="6" s="1"/>
  <c r="D101" i="1"/>
  <c r="B101" i="1"/>
  <c r="Y100" i="1"/>
  <c r="O100" i="1"/>
  <c r="N100" i="1"/>
  <c r="I100" i="1"/>
  <c r="I100" i="6" s="1"/>
  <c r="D100" i="1"/>
  <c r="B100" i="1"/>
  <c r="Y99" i="1"/>
  <c r="O99" i="1"/>
  <c r="N99" i="1"/>
  <c r="I99" i="1"/>
  <c r="I99" i="6" s="1"/>
  <c r="D99" i="1"/>
  <c r="B99" i="1"/>
  <c r="Y98" i="1"/>
  <c r="O98" i="1"/>
  <c r="N98" i="1"/>
  <c r="I98" i="1"/>
  <c r="I98" i="6" s="1"/>
  <c r="D98" i="1"/>
  <c r="B98" i="1"/>
  <c r="X97" i="1"/>
  <c r="O97" i="1"/>
  <c r="N97" i="1"/>
  <c r="I97" i="1"/>
  <c r="I97" i="6" s="1"/>
  <c r="D97" i="1"/>
  <c r="B97" i="1"/>
  <c r="Y96" i="1"/>
  <c r="S96" i="1"/>
  <c r="K96" i="6" s="1"/>
  <c r="O96" i="1"/>
  <c r="N96" i="1"/>
  <c r="I96" i="1"/>
  <c r="I96" i="6" s="1"/>
  <c r="D96" i="1"/>
  <c r="B96" i="1"/>
  <c r="Y95" i="1"/>
  <c r="T95" i="1"/>
  <c r="O95" i="1"/>
  <c r="N95" i="1"/>
  <c r="I95" i="1"/>
  <c r="I95" i="6" s="1"/>
  <c r="D95" i="1"/>
  <c r="B95" i="1"/>
  <c r="Y94" i="1"/>
  <c r="O94" i="1"/>
  <c r="N94" i="1"/>
  <c r="I94" i="1"/>
  <c r="I94" i="6" s="1"/>
  <c r="D94" i="1"/>
  <c r="B94" i="1"/>
  <c r="Y93" i="1"/>
  <c r="O93" i="1"/>
  <c r="N93" i="1"/>
  <c r="I93" i="1"/>
  <c r="I93" i="6" s="1"/>
  <c r="D93" i="1"/>
  <c r="B93" i="1"/>
  <c r="Y92" i="1"/>
  <c r="S92" i="1"/>
  <c r="K92" i="6" s="1"/>
  <c r="O92" i="1"/>
  <c r="N92" i="1"/>
  <c r="I92" i="1"/>
  <c r="I92" i="6" s="1"/>
  <c r="D92" i="1"/>
  <c r="B92" i="1"/>
  <c r="X91" i="1"/>
  <c r="O91" i="1"/>
  <c r="N91" i="1"/>
  <c r="I91" i="1"/>
  <c r="I91" i="6" s="1"/>
  <c r="D91" i="1"/>
  <c r="B91" i="1"/>
  <c r="X90" i="1"/>
  <c r="O90" i="1"/>
  <c r="N90" i="1"/>
  <c r="I90" i="1"/>
  <c r="I90" i="6" s="1"/>
  <c r="D90" i="1"/>
  <c r="B90" i="1"/>
  <c r="Y89" i="1"/>
  <c r="S89" i="1"/>
  <c r="K89" i="6" s="1"/>
  <c r="O89" i="1"/>
  <c r="N89" i="1"/>
  <c r="I89" i="1"/>
  <c r="I89" i="6" s="1"/>
  <c r="D89" i="1"/>
  <c r="B89" i="1"/>
  <c r="X88" i="1"/>
  <c r="O88" i="1"/>
  <c r="N88" i="1"/>
  <c r="I88" i="1"/>
  <c r="I88" i="6" s="1"/>
  <c r="D88" i="1"/>
  <c r="B88" i="1"/>
  <c r="Y87" i="1"/>
  <c r="T87" i="1"/>
  <c r="O87" i="1"/>
  <c r="N87" i="1"/>
  <c r="I87" i="1"/>
  <c r="I87" i="6" s="1"/>
  <c r="D87" i="1"/>
  <c r="B87" i="1"/>
  <c r="X86" i="1"/>
  <c r="O86" i="1"/>
  <c r="N86" i="1"/>
  <c r="I86" i="1"/>
  <c r="I86" i="6" s="1"/>
  <c r="D86" i="1"/>
  <c r="B86" i="1"/>
  <c r="Y85" i="1"/>
  <c r="T85" i="1"/>
  <c r="O85" i="1"/>
  <c r="N85" i="1"/>
  <c r="I85" i="1"/>
  <c r="I85" i="6" s="1"/>
  <c r="D85" i="1"/>
  <c r="B85" i="1"/>
  <c r="Y84" i="1"/>
  <c r="O84" i="1"/>
  <c r="N84" i="1"/>
  <c r="I84" i="1"/>
  <c r="I84" i="6" s="1"/>
  <c r="D84" i="1"/>
  <c r="B84" i="1"/>
  <c r="X83" i="1"/>
  <c r="O83" i="1"/>
  <c r="N83" i="1"/>
  <c r="I83" i="1"/>
  <c r="I83" i="6" s="1"/>
  <c r="D83" i="1"/>
  <c r="B83" i="1"/>
  <c r="Y82" i="1"/>
  <c r="N82" i="1"/>
  <c r="I82" i="1"/>
  <c r="I82" i="6" s="1"/>
  <c r="D82" i="1"/>
  <c r="B82" i="1"/>
  <c r="Y81" i="1"/>
  <c r="T81" i="1"/>
  <c r="O81" i="1"/>
  <c r="N81" i="1"/>
  <c r="I81" i="1"/>
  <c r="I81" i="6" s="1"/>
  <c r="D81" i="1"/>
  <c r="B81" i="1"/>
  <c r="X80" i="1"/>
  <c r="O80" i="1"/>
  <c r="N80" i="1"/>
  <c r="I80" i="1"/>
  <c r="I80" i="6" s="1"/>
  <c r="D80" i="1"/>
  <c r="B80" i="1"/>
  <c r="Y79" i="1"/>
  <c r="S79" i="1"/>
  <c r="K79" i="6" s="1"/>
  <c r="N79" i="1"/>
  <c r="I79" i="1"/>
  <c r="I79" i="6" s="1"/>
  <c r="D79" i="1"/>
  <c r="B79" i="1"/>
  <c r="X78" i="1"/>
  <c r="O78" i="1"/>
  <c r="N78" i="1"/>
  <c r="I78" i="1"/>
  <c r="I78" i="6" s="1"/>
  <c r="D78" i="1"/>
  <c r="B78" i="1"/>
  <c r="Y77" i="1"/>
  <c r="S77" i="1"/>
  <c r="K77" i="6" s="1"/>
  <c r="O77" i="1"/>
  <c r="N77" i="1"/>
  <c r="I77" i="1"/>
  <c r="I77" i="6" s="1"/>
  <c r="D77" i="1"/>
  <c r="B77" i="1"/>
  <c r="Y76" i="1"/>
  <c r="S76" i="1"/>
  <c r="K76" i="6" s="1"/>
  <c r="O76" i="1"/>
  <c r="N76" i="1"/>
  <c r="I76" i="1"/>
  <c r="I76" i="6" s="1"/>
  <c r="D76" i="1"/>
  <c r="B76" i="1"/>
  <c r="Y75" i="1"/>
  <c r="S75" i="1"/>
  <c r="K75" i="6" s="1"/>
  <c r="N75" i="1"/>
  <c r="I75" i="1"/>
  <c r="I75" i="6" s="1"/>
  <c r="D75" i="1"/>
  <c r="B75" i="1"/>
  <c r="Y74" i="1"/>
  <c r="O74" i="1"/>
  <c r="N74" i="1"/>
  <c r="I74" i="1"/>
  <c r="I74" i="6" s="1"/>
  <c r="D74" i="1"/>
  <c r="B74" i="1"/>
  <c r="Y73" i="1"/>
  <c r="T73" i="1"/>
  <c r="O73" i="1"/>
  <c r="N73" i="1"/>
  <c r="I73" i="1"/>
  <c r="I73" i="6" s="1"/>
  <c r="D73" i="1"/>
  <c r="B73" i="1"/>
  <c r="Y72" i="1"/>
  <c r="O72" i="1"/>
  <c r="N72" i="1"/>
  <c r="I72" i="1"/>
  <c r="I72" i="6" s="1"/>
  <c r="D72" i="1"/>
  <c r="B72" i="1"/>
  <c r="Y71" i="1"/>
  <c r="S71" i="1"/>
  <c r="K71" i="6" s="1"/>
  <c r="O71" i="1"/>
  <c r="N71" i="1"/>
  <c r="I71" i="1"/>
  <c r="I71" i="6" s="1"/>
  <c r="D71" i="1"/>
  <c r="B71" i="1"/>
  <c r="Y70" i="1"/>
  <c r="O70" i="1"/>
  <c r="N70" i="1"/>
  <c r="I70" i="1"/>
  <c r="I70" i="6" s="1"/>
  <c r="D70" i="1"/>
  <c r="B70" i="1"/>
  <c r="Y69" i="1"/>
  <c r="S69" i="1"/>
  <c r="K69" i="6" s="1"/>
  <c r="O69" i="1"/>
  <c r="N69" i="1"/>
  <c r="I69" i="1"/>
  <c r="I69" i="6" s="1"/>
  <c r="D69" i="1"/>
  <c r="B69" i="1"/>
  <c r="X68" i="1"/>
  <c r="O68" i="1"/>
  <c r="N68" i="1"/>
  <c r="I68" i="1"/>
  <c r="I68" i="6" s="1"/>
  <c r="D68" i="1"/>
  <c r="B68" i="1"/>
  <c r="X67" i="1"/>
  <c r="O67" i="1"/>
  <c r="N67" i="1"/>
  <c r="I67" i="1"/>
  <c r="I67" i="6" s="1"/>
  <c r="D67" i="1"/>
  <c r="B67" i="1"/>
  <c r="Y66" i="1"/>
  <c r="S66" i="1"/>
  <c r="K66" i="6" s="1"/>
  <c r="O66" i="1"/>
  <c r="N66" i="1"/>
  <c r="I66" i="1"/>
  <c r="I66" i="6" s="1"/>
  <c r="D66" i="1"/>
  <c r="B66" i="1"/>
  <c r="Y65" i="1"/>
  <c r="T65" i="1"/>
  <c r="O65" i="1"/>
  <c r="N65" i="1"/>
  <c r="I65" i="1"/>
  <c r="I65" i="6" s="1"/>
  <c r="D65" i="1"/>
  <c r="B65" i="1"/>
  <c r="Y64" i="1"/>
  <c r="O64" i="1"/>
  <c r="N64" i="1"/>
  <c r="I64" i="1"/>
  <c r="I64" i="6" s="1"/>
  <c r="D64" i="1"/>
  <c r="B64" i="1"/>
  <c r="Y63" i="1"/>
  <c r="T63" i="1"/>
  <c r="O63" i="1"/>
  <c r="N63" i="1"/>
  <c r="I63" i="1"/>
  <c r="I63" i="6" s="1"/>
  <c r="D63" i="1"/>
  <c r="B63" i="1"/>
  <c r="Y62" i="1"/>
  <c r="O62" i="1"/>
  <c r="N62" i="1"/>
  <c r="I62" i="1"/>
  <c r="I62" i="6" s="1"/>
  <c r="D62" i="1"/>
  <c r="B62" i="1"/>
  <c r="Y61" i="1"/>
  <c r="O61" i="1"/>
  <c r="N61" i="1"/>
  <c r="I61" i="1"/>
  <c r="I61" i="6" s="1"/>
  <c r="D61" i="1"/>
  <c r="B61" i="1"/>
  <c r="X60" i="1"/>
  <c r="O60" i="1"/>
  <c r="N60" i="1"/>
  <c r="I60" i="1"/>
  <c r="I60" i="6" s="1"/>
  <c r="D60" i="1"/>
  <c r="B60" i="1"/>
  <c r="X59" i="1"/>
  <c r="O59" i="1"/>
  <c r="N59" i="1"/>
  <c r="I59" i="1"/>
  <c r="I59" i="6" s="1"/>
  <c r="D59" i="1"/>
  <c r="B59" i="1"/>
  <c r="Y58" i="1"/>
  <c r="O58" i="1"/>
  <c r="N58" i="1"/>
  <c r="I58" i="1"/>
  <c r="I58" i="6" s="1"/>
  <c r="D58" i="1"/>
  <c r="B58" i="1"/>
  <c r="X57" i="1"/>
  <c r="O57" i="1"/>
  <c r="N57" i="1"/>
  <c r="I57" i="1"/>
  <c r="I57" i="6" s="1"/>
  <c r="D57" i="1"/>
  <c r="B57" i="1"/>
  <c r="X56" i="1"/>
  <c r="O56" i="1"/>
  <c r="N56" i="1"/>
  <c r="I56" i="1"/>
  <c r="I56" i="6" s="1"/>
  <c r="D56" i="1"/>
  <c r="B56" i="1"/>
  <c r="Y55" i="1"/>
  <c r="T55" i="1"/>
  <c r="O55" i="1"/>
  <c r="N55" i="1"/>
  <c r="I55" i="1"/>
  <c r="I55" i="6" s="1"/>
  <c r="D55" i="1"/>
  <c r="B55" i="1"/>
  <c r="X54" i="1"/>
  <c r="O54" i="1"/>
  <c r="N54" i="1"/>
  <c r="I54" i="1"/>
  <c r="I54" i="6" s="1"/>
  <c r="D54" i="1"/>
  <c r="B54" i="1"/>
  <c r="X53" i="1"/>
  <c r="O53" i="1"/>
  <c r="N53" i="1"/>
  <c r="I53" i="1"/>
  <c r="I53" i="6" s="1"/>
  <c r="D53" i="1"/>
  <c r="B53" i="1"/>
  <c r="Y52" i="1"/>
  <c r="T52" i="1"/>
  <c r="O52" i="1"/>
  <c r="N52" i="1"/>
  <c r="I52" i="1"/>
  <c r="I52" i="6" s="1"/>
  <c r="D52" i="1"/>
  <c r="B52" i="1"/>
  <c r="Y51" i="1"/>
  <c r="O51" i="1"/>
  <c r="N51" i="1"/>
  <c r="I51" i="1"/>
  <c r="I51" i="6" s="1"/>
  <c r="D51" i="1"/>
  <c r="B51" i="1"/>
  <c r="Y50" i="1"/>
  <c r="T50" i="1"/>
  <c r="O50" i="1"/>
  <c r="N50" i="1"/>
  <c r="I50" i="1"/>
  <c r="I50" i="6" s="1"/>
  <c r="D50" i="1"/>
  <c r="B50" i="1"/>
  <c r="X49" i="1"/>
  <c r="O49" i="1"/>
  <c r="N49" i="1"/>
  <c r="I49" i="1"/>
  <c r="I49" i="6" s="1"/>
  <c r="D49" i="1"/>
  <c r="B49" i="1"/>
  <c r="Y48" i="1"/>
  <c r="T48" i="1"/>
  <c r="O48" i="1"/>
  <c r="N48" i="1"/>
  <c r="I48" i="1"/>
  <c r="I48" i="6" s="1"/>
  <c r="D48" i="1"/>
  <c r="B48" i="1"/>
  <c r="Y47" i="1"/>
  <c r="S47" i="1"/>
  <c r="K47" i="6" s="1"/>
  <c r="O47" i="1"/>
  <c r="N47" i="1"/>
  <c r="I47" i="1"/>
  <c r="I47" i="6" s="1"/>
  <c r="D47" i="1"/>
  <c r="B47" i="1"/>
  <c r="X46" i="1"/>
  <c r="O46" i="1"/>
  <c r="N46" i="1"/>
  <c r="I46" i="1"/>
  <c r="I46" i="6" s="1"/>
  <c r="D46" i="1"/>
  <c r="B46" i="1"/>
  <c r="Y45" i="1"/>
  <c r="O45" i="1"/>
  <c r="N45" i="1"/>
  <c r="I45" i="1"/>
  <c r="I45" i="6" s="1"/>
  <c r="D45" i="1"/>
  <c r="B45" i="1"/>
  <c r="X44" i="1"/>
  <c r="O44" i="1"/>
  <c r="N44" i="1"/>
  <c r="I44" i="1"/>
  <c r="I44" i="6" s="1"/>
  <c r="D44" i="1"/>
  <c r="B44" i="1"/>
  <c r="Y43" i="1"/>
  <c r="O43" i="1"/>
  <c r="N43" i="1"/>
  <c r="I43" i="1"/>
  <c r="I43" i="6" s="1"/>
  <c r="D43" i="1"/>
  <c r="B43" i="1"/>
  <c r="Y42" i="1"/>
  <c r="S42" i="1"/>
  <c r="K42" i="6" s="1"/>
  <c r="O42" i="1"/>
  <c r="N42" i="1"/>
  <c r="I42" i="1"/>
  <c r="I42" i="6" s="1"/>
  <c r="D42" i="1"/>
  <c r="B42" i="1"/>
  <c r="Y41" i="1"/>
  <c r="O41" i="1"/>
  <c r="N41" i="1"/>
  <c r="I41" i="1"/>
  <c r="I41" i="6" s="1"/>
  <c r="D41" i="1"/>
  <c r="B41" i="1"/>
  <c r="X40" i="1"/>
  <c r="O40" i="1"/>
  <c r="N40" i="1"/>
  <c r="I40" i="1"/>
  <c r="I40" i="6" s="1"/>
  <c r="D40" i="1"/>
  <c r="B40" i="1"/>
  <c r="Y39" i="1"/>
  <c r="S39" i="1"/>
  <c r="K39" i="6" s="1"/>
  <c r="O39" i="1"/>
  <c r="N39" i="1"/>
  <c r="I39" i="1"/>
  <c r="I39" i="6" s="1"/>
  <c r="D39" i="1"/>
  <c r="B39" i="1"/>
  <c r="Y38" i="1"/>
  <c r="S38" i="1"/>
  <c r="K38" i="6" s="1"/>
  <c r="O38" i="1"/>
  <c r="N38" i="1"/>
  <c r="I38" i="1"/>
  <c r="I38" i="6" s="1"/>
  <c r="D38" i="1"/>
  <c r="B38" i="1"/>
  <c r="Y37" i="1"/>
  <c r="T37" i="1"/>
  <c r="N37" i="1"/>
  <c r="I37" i="1"/>
  <c r="I37" i="6" s="1"/>
  <c r="D37" i="1"/>
  <c r="B37" i="1"/>
  <c r="Y36" i="1"/>
  <c r="T36" i="1"/>
  <c r="N36" i="1"/>
  <c r="I36" i="1"/>
  <c r="I36" i="6" s="1"/>
  <c r="D36" i="1"/>
  <c r="B36" i="1"/>
  <c r="Y35" i="1"/>
  <c r="S35" i="1"/>
  <c r="K35" i="6" s="1"/>
  <c r="N35" i="1"/>
  <c r="I35" i="1"/>
  <c r="I35" i="6" s="1"/>
  <c r="D35" i="1"/>
  <c r="B35" i="1"/>
  <c r="X34" i="1"/>
  <c r="O34" i="1"/>
  <c r="N34" i="1"/>
  <c r="I34" i="1"/>
  <c r="I34" i="6" s="1"/>
  <c r="D34" i="1"/>
  <c r="B34" i="1"/>
  <c r="X33" i="1"/>
  <c r="O33" i="1"/>
  <c r="N33" i="1"/>
  <c r="I33" i="1"/>
  <c r="I33" i="6" s="1"/>
  <c r="D33" i="1"/>
  <c r="B33" i="1"/>
  <c r="Y32" i="1"/>
  <c r="O32" i="1"/>
  <c r="N32" i="1"/>
  <c r="I32" i="1"/>
  <c r="I32" i="6" s="1"/>
  <c r="D32" i="1"/>
  <c r="B32" i="1"/>
  <c r="X31" i="1"/>
  <c r="O31" i="1"/>
  <c r="N31" i="1"/>
  <c r="I31" i="1"/>
  <c r="I31" i="6" s="1"/>
  <c r="D31" i="1"/>
  <c r="B31" i="1"/>
  <c r="X30" i="1"/>
  <c r="O30" i="1"/>
  <c r="N30" i="1"/>
  <c r="I30" i="1"/>
  <c r="I30" i="6" s="1"/>
  <c r="D30" i="1"/>
  <c r="B30" i="1"/>
  <c r="Y29" i="1"/>
  <c r="O29" i="1"/>
  <c r="N29" i="1"/>
  <c r="I29" i="1"/>
  <c r="I29" i="6" s="1"/>
  <c r="D29" i="1"/>
  <c r="B29" i="1"/>
  <c r="X28" i="1"/>
  <c r="O28" i="1"/>
  <c r="N28" i="1"/>
  <c r="I28" i="1"/>
  <c r="I28" i="6" s="1"/>
  <c r="D28" i="1"/>
  <c r="B28" i="1"/>
  <c r="X27" i="1"/>
  <c r="O27" i="1"/>
  <c r="N27" i="1"/>
  <c r="I27" i="1"/>
  <c r="I27" i="6" s="1"/>
  <c r="D27" i="1"/>
  <c r="B27" i="1"/>
  <c r="Y26" i="1"/>
  <c r="T26" i="1"/>
  <c r="N26" i="1"/>
  <c r="I26" i="1"/>
  <c r="I26" i="6" s="1"/>
  <c r="D26" i="1"/>
  <c r="B26" i="1"/>
  <c r="X25" i="1"/>
  <c r="O25" i="1"/>
  <c r="N25" i="1"/>
  <c r="I25" i="1"/>
  <c r="I25" i="6" s="1"/>
  <c r="D25" i="1"/>
  <c r="B25" i="1"/>
  <c r="X24" i="1"/>
  <c r="O24" i="1"/>
  <c r="N24" i="1"/>
  <c r="I24" i="1"/>
  <c r="I24" i="6" s="1"/>
  <c r="D24" i="1"/>
  <c r="B24" i="1"/>
  <c r="X23" i="1"/>
  <c r="O23" i="1"/>
  <c r="N23" i="1"/>
  <c r="I23" i="1"/>
  <c r="I23" i="6" s="1"/>
  <c r="D23" i="1"/>
  <c r="B23" i="1"/>
  <c r="X22" i="1"/>
  <c r="O22" i="1"/>
  <c r="N22" i="1"/>
  <c r="I22" i="1"/>
  <c r="I22" i="6" s="1"/>
  <c r="D22" i="1"/>
  <c r="B22" i="1"/>
  <c r="Y21" i="1"/>
  <c r="Q21" i="6" s="1"/>
  <c r="V21" i="1"/>
  <c r="N21" i="6" s="1"/>
  <c r="O21" i="1"/>
  <c r="N21" i="1"/>
  <c r="I21" i="1"/>
  <c r="I21" i="6" s="1"/>
  <c r="D21" i="1"/>
  <c r="B21" i="1"/>
  <c r="Y20" i="1"/>
  <c r="S20" i="1"/>
  <c r="K20" i="6" s="1"/>
  <c r="O20" i="1"/>
  <c r="N20" i="1"/>
  <c r="I20" i="1"/>
  <c r="I20" i="6" s="1"/>
  <c r="D20" i="1"/>
  <c r="B20" i="1"/>
  <c r="X19" i="1"/>
  <c r="O19" i="1"/>
  <c r="N19" i="1"/>
  <c r="I19" i="1"/>
  <c r="I19" i="6" s="1"/>
  <c r="D19" i="1"/>
  <c r="B19" i="1"/>
  <c r="X18" i="1"/>
  <c r="O18" i="1"/>
  <c r="N18" i="1"/>
  <c r="I18" i="1"/>
  <c r="I18" i="6" s="1"/>
  <c r="D18" i="1"/>
  <c r="B18" i="1"/>
  <c r="X17" i="1"/>
  <c r="O17" i="1"/>
  <c r="N17" i="1"/>
  <c r="I17" i="1"/>
  <c r="I17" i="6" s="1"/>
  <c r="D17" i="1"/>
  <c r="B17" i="1"/>
  <c r="X16" i="1"/>
  <c r="O16" i="1"/>
  <c r="N16" i="1"/>
  <c r="I16" i="1"/>
  <c r="I16" i="6" s="1"/>
  <c r="D16" i="1"/>
  <c r="B16" i="1"/>
  <c r="X15" i="1"/>
  <c r="O15" i="1"/>
  <c r="N15" i="1"/>
  <c r="I15" i="1"/>
  <c r="I15" i="6" s="1"/>
  <c r="D15" i="1"/>
  <c r="B15" i="1"/>
  <c r="X14" i="1"/>
  <c r="O14" i="1"/>
  <c r="N14" i="1"/>
  <c r="I14" i="1"/>
  <c r="I14" i="6" s="1"/>
  <c r="D14" i="1"/>
  <c r="B14" i="1"/>
  <c r="Y13" i="1"/>
  <c r="T13" i="1"/>
  <c r="N13" i="1"/>
  <c r="I13" i="1"/>
  <c r="I13" i="6" s="1"/>
  <c r="D13" i="1"/>
  <c r="B13" i="1"/>
  <c r="X12" i="1"/>
  <c r="O12" i="1"/>
  <c r="N12" i="1"/>
  <c r="I12" i="1"/>
  <c r="I12" i="6" s="1"/>
  <c r="D12" i="1"/>
  <c r="B12" i="1"/>
  <c r="X11" i="1"/>
  <c r="O11" i="1"/>
  <c r="N11" i="1"/>
  <c r="I11" i="1"/>
  <c r="I11" i="6" s="1"/>
  <c r="D11" i="1"/>
  <c r="B11" i="1"/>
  <c r="X10" i="1"/>
  <c r="O10" i="1"/>
  <c r="N10" i="1"/>
  <c r="I10" i="1"/>
  <c r="I10" i="6" s="1"/>
  <c r="D10" i="1"/>
  <c r="B10" i="1"/>
  <c r="X9" i="1"/>
  <c r="O9" i="1"/>
  <c r="N9" i="1"/>
  <c r="I9" i="1"/>
  <c r="I9" i="6" s="1"/>
  <c r="D9" i="1"/>
  <c r="B9" i="1"/>
  <c r="Y8" i="1"/>
  <c r="O8" i="1"/>
  <c r="N8" i="1"/>
  <c r="I8" i="1"/>
  <c r="I8" i="6" s="1"/>
  <c r="D8" i="1"/>
  <c r="B8" i="1"/>
  <c r="O7" i="1"/>
  <c r="N7" i="1"/>
  <c r="I7" i="1"/>
  <c r="I7" i="6" s="1"/>
  <c r="D7" i="1"/>
  <c r="B7" i="1"/>
  <c r="N6" i="1"/>
  <c r="I6" i="1"/>
  <c r="I6" i="6" s="1"/>
  <c r="D6" i="1"/>
  <c r="B6" i="1"/>
  <c r="O5" i="1"/>
  <c r="N5" i="1"/>
  <c r="I5" i="1"/>
  <c r="I5" i="6" s="1"/>
  <c r="D5" i="1"/>
  <c r="B5" i="1"/>
  <c r="O4" i="1"/>
  <c r="N4" i="1"/>
  <c r="I4" i="1"/>
  <c r="I4" i="6" s="1"/>
  <c r="D4" i="1"/>
  <c r="B4" i="1"/>
  <c r="O3" i="1"/>
  <c r="N3" i="1"/>
  <c r="I3" i="1"/>
  <c r="I3" i="6" s="1"/>
  <c r="D3" i="1"/>
  <c r="B3" i="1"/>
  <c r="Y2" i="1"/>
  <c r="N2" i="1"/>
  <c r="I2" i="1"/>
  <c r="I2" i="6" s="1"/>
  <c r="D2" i="1"/>
  <c r="B2" i="1"/>
  <c r="U5" i="1" l="1"/>
  <c r="M5" i="6" s="1"/>
  <c r="T1172" i="6"/>
  <c r="T853" i="6"/>
  <c r="T1068" i="6"/>
  <c r="T654" i="6"/>
  <c r="T1075" i="6"/>
  <c r="T1159" i="6"/>
  <c r="T1193" i="6"/>
  <c r="T831" i="6"/>
  <c r="T1009" i="6"/>
  <c r="T286" i="6"/>
  <c r="T778" i="6"/>
  <c r="T751" i="6"/>
  <c r="T984" i="6"/>
  <c r="T671" i="6"/>
  <c r="T1062" i="6"/>
  <c r="T1112" i="6"/>
  <c r="T847" i="6"/>
  <c r="T1149" i="6"/>
  <c r="T1207" i="6"/>
  <c r="T915" i="6"/>
  <c r="T1176" i="6"/>
  <c r="T1186" i="6"/>
  <c r="T1194" i="6"/>
  <c r="T628" i="6"/>
  <c r="T1129" i="6"/>
  <c r="T815" i="6"/>
  <c r="T1017" i="6"/>
  <c r="T1192" i="6"/>
  <c r="T737" i="6"/>
  <c r="T977" i="6"/>
  <c r="T719" i="6"/>
  <c r="T862" i="6"/>
  <c r="T979" i="6"/>
  <c r="T826" i="6"/>
  <c r="T1189" i="6"/>
  <c r="U4" i="1"/>
  <c r="M4" i="6" s="1"/>
  <c r="T842" i="6"/>
  <c r="T1150" i="6"/>
  <c r="T957" i="6"/>
  <c r="T1138" i="6"/>
  <c r="T582" i="6"/>
  <c r="T848" i="6"/>
  <c r="T1148" i="6"/>
  <c r="T563" i="6"/>
  <c r="T783" i="6"/>
  <c r="T913" i="6"/>
  <c r="T1005" i="6"/>
  <c r="T1028" i="6"/>
  <c r="T1089" i="6"/>
  <c r="T714" i="6"/>
  <c r="T860" i="6"/>
  <c r="T964" i="6"/>
  <c r="T1073" i="6"/>
  <c r="T1103" i="6"/>
  <c r="T680" i="6"/>
  <c r="T854" i="6"/>
  <c r="T965" i="6"/>
  <c r="T183" i="6"/>
  <c r="T193" i="6"/>
  <c r="T1165" i="6"/>
  <c r="U7" i="1"/>
  <c r="M7" i="6" s="1"/>
  <c r="T1124" i="6"/>
  <c r="T856" i="6"/>
  <c r="T608" i="6"/>
  <c r="T921" i="6"/>
  <c r="T835" i="6"/>
  <c r="T522" i="6"/>
  <c r="T877" i="6"/>
  <c r="T3" i="6"/>
  <c r="T1088" i="6"/>
  <c r="T798" i="6"/>
  <c r="T827" i="6"/>
  <c r="T945" i="6"/>
  <c r="T1117" i="6"/>
  <c r="T646" i="6"/>
  <c r="T872" i="6"/>
  <c r="T1121" i="6"/>
  <c r="T629" i="6"/>
  <c r="T829" i="6"/>
  <c r="T928" i="6"/>
  <c r="T1032" i="6"/>
  <c r="T910" i="6"/>
  <c r="T1167" i="6"/>
  <c r="T539" i="6"/>
  <c r="T755" i="6"/>
  <c r="T908" i="6"/>
  <c r="T986" i="6"/>
  <c r="T916" i="6"/>
  <c r="T1179" i="6"/>
  <c r="T523" i="6"/>
  <c r="T743" i="6"/>
  <c r="T885" i="6"/>
  <c r="T993" i="6"/>
  <c r="T919" i="6"/>
  <c r="T1109" i="6"/>
  <c r="T926" i="6"/>
  <c r="T650" i="6"/>
  <c r="T943" i="6"/>
  <c r="T953" i="6"/>
  <c r="T568" i="6"/>
  <c r="T914" i="6"/>
  <c r="T813" i="6"/>
  <c r="T542" i="6"/>
  <c r="T909" i="6"/>
  <c r="T941" i="6"/>
  <c r="T840" i="6"/>
  <c r="T593" i="6"/>
  <c r="T849" i="6"/>
  <c r="T658" i="6"/>
  <c r="T1116" i="6"/>
  <c r="T836" i="6"/>
  <c r="T1048" i="6"/>
  <c r="T1147" i="6"/>
  <c r="T784" i="6"/>
  <c r="T1012" i="6"/>
  <c r="T1166" i="6"/>
  <c r="T777" i="6"/>
  <c r="T1015" i="6"/>
  <c r="T107" i="6"/>
  <c r="T596" i="6"/>
  <c r="S760" i="1"/>
  <c r="K760" i="6" s="1"/>
  <c r="T1203" i="6"/>
  <c r="T819" i="6"/>
  <c r="T1153" i="6"/>
  <c r="T1180" i="6"/>
  <c r="T1096" i="6"/>
  <c r="T683" i="6"/>
  <c r="T970" i="6"/>
  <c r="T1108" i="6"/>
  <c r="T667" i="6"/>
  <c r="T852" i="6"/>
  <c r="T955" i="6"/>
  <c r="T1061" i="6"/>
  <c r="T1016" i="6"/>
  <c r="T1127" i="6"/>
  <c r="T616" i="6"/>
  <c r="T822" i="6"/>
  <c r="T922" i="6"/>
  <c r="T1027" i="6"/>
  <c r="T901" i="6"/>
  <c r="T1142" i="6"/>
  <c r="T570" i="6"/>
  <c r="T812" i="6"/>
  <c r="T923" i="6"/>
  <c r="T1035" i="6"/>
  <c r="T980" i="6"/>
  <c r="T855" i="6"/>
  <c r="T1198" i="6"/>
  <c r="T750" i="6"/>
  <c r="T794" i="6"/>
  <c r="T825" i="6"/>
  <c r="T1065" i="6"/>
  <c r="T548" i="6"/>
  <c r="T535" i="6"/>
  <c r="T904" i="6"/>
  <c r="T1106" i="6"/>
  <c r="T961" i="6"/>
  <c r="T896" i="6"/>
  <c r="T1157" i="6"/>
  <c r="T780" i="6"/>
  <c r="T897" i="6"/>
  <c r="T189" i="6"/>
  <c r="T814" i="6"/>
  <c r="T828" i="6"/>
  <c r="T839" i="6"/>
  <c r="T578" i="6"/>
  <c r="T1087" i="6"/>
  <c r="T730" i="6"/>
  <c r="T1043" i="6"/>
  <c r="T1090" i="6"/>
  <c r="T697" i="6"/>
  <c r="T859" i="6"/>
  <c r="T963" i="6"/>
  <c r="T1072" i="6"/>
  <c r="T1058" i="6"/>
  <c r="T1119" i="6"/>
  <c r="T634" i="6"/>
  <c r="T833" i="6"/>
  <c r="T931" i="6"/>
  <c r="T1033" i="6"/>
  <c r="T962" i="6"/>
  <c r="T1125" i="6"/>
  <c r="T627" i="6"/>
  <c r="T823" i="6"/>
  <c r="T934" i="6"/>
  <c r="T1056" i="6"/>
  <c r="T1030" i="6"/>
  <c r="T1173" i="6"/>
  <c r="T525" i="6"/>
  <c r="T749" i="6"/>
  <c r="T1208" i="6"/>
  <c r="T1080" i="6"/>
  <c r="T732" i="6"/>
  <c r="T874" i="6"/>
  <c r="T973" i="6"/>
  <c r="T1077" i="6"/>
  <c r="T1113" i="6"/>
  <c r="T652" i="6"/>
  <c r="T846" i="6"/>
  <c r="T944" i="6"/>
  <c r="T1055" i="6"/>
  <c r="T1004" i="6"/>
  <c r="T1118" i="6"/>
  <c r="T637" i="6"/>
  <c r="T834" i="6"/>
  <c r="T951" i="6"/>
  <c r="T1066" i="6"/>
  <c r="T1076" i="6"/>
  <c r="U6" i="1"/>
  <c r="M6" i="6" s="1"/>
  <c r="O1149" i="6"/>
  <c r="O1159" i="6"/>
  <c r="O1189" i="6"/>
  <c r="O1193" i="6"/>
  <c r="O1203" i="6"/>
  <c r="O1207" i="6"/>
  <c r="O596" i="6"/>
  <c r="O819" i="6"/>
  <c r="O840" i="6"/>
  <c r="O945" i="6"/>
  <c r="O1153" i="6"/>
  <c r="O1157" i="6"/>
  <c r="O593" i="6"/>
  <c r="O750" i="6"/>
  <c r="O780" i="6"/>
  <c r="O794" i="6"/>
  <c r="O825" i="6"/>
  <c r="O849" i="6"/>
  <c r="O915" i="6"/>
  <c r="O1176" i="6"/>
  <c r="O1186" i="6"/>
  <c r="O1194" i="6"/>
  <c r="O798" i="6"/>
  <c r="O827" i="6"/>
  <c r="O831" i="6"/>
  <c r="O855" i="6"/>
  <c r="O896" i="6"/>
  <c r="O1009" i="6"/>
  <c r="O1180" i="6"/>
  <c r="O1198" i="6"/>
  <c r="O814" i="6"/>
  <c r="O828" i="6"/>
  <c r="O839" i="6"/>
  <c r="O842" i="6"/>
  <c r="O897" i="6"/>
  <c r="O1065" i="6"/>
  <c r="O1165" i="6"/>
  <c r="X8" i="1"/>
  <c r="Q8" i="6"/>
  <c r="W14" i="1"/>
  <c r="P14" i="6"/>
  <c r="W25" i="1"/>
  <c r="P25" i="6"/>
  <c r="X43" i="1"/>
  <c r="Q43" i="6"/>
  <c r="S73" i="1"/>
  <c r="K73" i="6" s="1"/>
  <c r="L73" i="6"/>
  <c r="X76" i="1"/>
  <c r="Q76" i="6"/>
  <c r="X79" i="1"/>
  <c r="Q79" i="6"/>
  <c r="W83" i="1"/>
  <c r="P83" i="6"/>
  <c r="W102" i="1"/>
  <c r="P102" i="6"/>
  <c r="X110" i="1"/>
  <c r="Q110" i="6"/>
  <c r="X115" i="1"/>
  <c r="Q115" i="6"/>
  <c r="X119" i="1"/>
  <c r="Q119" i="6"/>
  <c r="X129" i="1"/>
  <c r="Q129" i="6"/>
  <c r="X136" i="1"/>
  <c r="Q136" i="6"/>
  <c r="X140" i="1"/>
  <c r="Q140" i="6"/>
  <c r="S149" i="1"/>
  <c r="K149" i="6" s="1"/>
  <c r="L149" i="6"/>
  <c r="X151" i="1"/>
  <c r="Q151" i="6"/>
  <c r="X160" i="1"/>
  <c r="Q160" i="6"/>
  <c r="X166" i="1"/>
  <c r="Q166" i="6"/>
  <c r="W185" i="1"/>
  <c r="P185" i="6"/>
  <c r="W199" i="1"/>
  <c r="P199" i="6"/>
  <c r="X212" i="1"/>
  <c r="Q212" i="6"/>
  <c r="X216" i="1"/>
  <c r="Q216" i="6"/>
  <c r="X219" i="1"/>
  <c r="Q219" i="6"/>
  <c r="W224" i="1"/>
  <c r="P224" i="6"/>
  <c r="S235" i="1"/>
  <c r="K235" i="6" s="1"/>
  <c r="L235" i="6"/>
  <c r="W244" i="1"/>
  <c r="P244" i="6"/>
  <c r="W258" i="1"/>
  <c r="P258" i="6"/>
  <c r="W269" i="1"/>
  <c r="P269" i="6"/>
  <c r="X270" i="1"/>
  <c r="Q270" i="6"/>
  <c r="S277" i="1"/>
  <c r="K277" i="6" s="1"/>
  <c r="L277" i="6"/>
  <c r="W295" i="1"/>
  <c r="P295" i="6"/>
  <c r="W307" i="1"/>
  <c r="P307" i="6"/>
  <c r="W314" i="1"/>
  <c r="P314" i="6"/>
  <c r="S327" i="1"/>
  <c r="K327" i="6" s="1"/>
  <c r="L327" i="6"/>
  <c r="X328" i="1"/>
  <c r="Q328" i="6"/>
  <c r="X332" i="1"/>
  <c r="Q332" i="6"/>
  <c r="X343" i="1"/>
  <c r="Q343" i="6"/>
  <c r="X356" i="1"/>
  <c r="Q356" i="6"/>
  <c r="X358" i="1"/>
  <c r="Q358" i="6"/>
  <c r="W388" i="1"/>
  <c r="P388" i="6"/>
  <c r="X410" i="1"/>
  <c r="Q410" i="6"/>
  <c r="W433" i="1"/>
  <c r="P433" i="6"/>
  <c r="X436" i="1"/>
  <c r="Q436" i="6"/>
  <c r="S447" i="1"/>
  <c r="K447" i="6" s="1"/>
  <c r="L447" i="6"/>
  <c r="S503" i="1"/>
  <c r="K503" i="6" s="1"/>
  <c r="L503" i="6"/>
  <c r="Y520" i="1"/>
  <c r="R520" i="6"/>
  <c r="Y521" i="1"/>
  <c r="R521" i="6"/>
  <c r="Y527" i="1"/>
  <c r="R527" i="6"/>
  <c r="X533" i="1"/>
  <c r="Q533" i="6"/>
  <c r="X540" i="1"/>
  <c r="Q540" i="6"/>
  <c r="W545" i="1"/>
  <c r="V545" i="1" s="1"/>
  <c r="N545" i="6" s="1"/>
  <c r="P545" i="6"/>
  <c r="X549" i="1"/>
  <c r="Q549" i="6"/>
  <c r="X555" i="1"/>
  <c r="Q555" i="6"/>
  <c r="S562" i="1"/>
  <c r="K562" i="6" s="1"/>
  <c r="L562" i="6"/>
  <c r="X566" i="1"/>
  <c r="P566" i="6" s="1"/>
  <c r="Q566" i="6"/>
  <c r="X572" i="1"/>
  <c r="Q572" i="6"/>
  <c r="W584" i="1"/>
  <c r="V584" i="1" s="1"/>
  <c r="N584" i="6" s="1"/>
  <c r="P584" i="6"/>
  <c r="X610" i="1"/>
  <c r="Q610" i="6"/>
  <c r="S633" i="1"/>
  <c r="K633" i="6" s="1"/>
  <c r="L633" i="6"/>
  <c r="W663" i="1"/>
  <c r="V663" i="1" s="1"/>
  <c r="N663" i="6" s="1"/>
  <c r="P663" i="6"/>
  <c r="W685" i="1"/>
  <c r="P685" i="6"/>
  <c r="W695" i="1"/>
  <c r="P695" i="6"/>
  <c r="W699" i="1"/>
  <c r="P699" i="6"/>
  <c r="S706" i="1"/>
  <c r="K706" i="6" s="1"/>
  <c r="L706" i="6"/>
  <c r="X707" i="1"/>
  <c r="Q707" i="6"/>
  <c r="X739" i="1"/>
  <c r="Q739" i="6"/>
  <c r="S793" i="1"/>
  <c r="K793" i="6" s="1"/>
  <c r="L793" i="6"/>
  <c r="S807" i="1"/>
  <c r="K807" i="6" s="1"/>
  <c r="L807" i="6"/>
  <c r="X808" i="1"/>
  <c r="Q808" i="6"/>
  <c r="W832" i="1"/>
  <c r="V832" i="1" s="1"/>
  <c r="N832" i="6" s="1"/>
  <c r="P832" i="6"/>
  <c r="S851" i="1"/>
  <c r="K851" i="6" s="1"/>
  <c r="L851" i="6"/>
  <c r="X869" i="1"/>
  <c r="Q869" i="6"/>
  <c r="W873" i="1"/>
  <c r="V873" i="1" s="1"/>
  <c r="N873" i="6" s="1"/>
  <c r="P873" i="6"/>
  <c r="S882" i="1"/>
  <c r="K882" i="6" s="1"/>
  <c r="L882" i="6"/>
  <c r="X892" i="1"/>
  <c r="Q892" i="6"/>
  <c r="X895" i="1"/>
  <c r="Q895" i="6"/>
  <c r="W902" i="1"/>
  <c r="V902" i="1" s="1"/>
  <c r="N902" i="6" s="1"/>
  <c r="P902" i="6"/>
  <c r="X906" i="1"/>
  <c r="Q906" i="6"/>
  <c r="X911" i="1"/>
  <c r="Q911" i="6"/>
  <c r="S920" i="1"/>
  <c r="K920" i="6" s="1"/>
  <c r="L920" i="6"/>
  <c r="W927" i="1"/>
  <c r="V927" i="1" s="1"/>
  <c r="P927" i="6"/>
  <c r="X929" i="1"/>
  <c r="Q929" i="6"/>
  <c r="X933" i="1"/>
  <c r="Q933" i="6"/>
  <c r="X935" i="1"/>
  <c r="Q935" i="6"/>
  <c r="W938" i="1"/>
  <c r="P938" i="6"/>
  <c r="X947" i="1"/>
  <c r="Q947" i="6"/>
  <c r="S956" i="1"/>
  <c r="K956" i="6" s="1"/>
  <c r="L956" i="6"/>
  <c r="X968" i="1"/>
  <c r="Q968" i="6"/>
  <c r="W971" i="1"/>
  <c r="V971" i="1" s="1"/>
  <c r="N971" i="6" s="1"/>
  <c r="P971" i="6"/>
  <c r="X975" i="1"/>
  <c r="Q975" i="6"/>
  <c r="X988" i="1"/>
  <c r="Q988" i="6"/>
  <c r="X990" i="1"/>
  <c r="Q990" i="6"/>
  <c r="S999" i="1"/>
  <c r="K999" i="6" s="1"/>
  <c r="L999" i="6"/>
  <c r="S1002" i="1"/>
  <c r="K1002" i="6" s="1"/>
  <c r="L1002" i="6"/>
  <c r="X1006" i="1"/>
  <c r="Q1006" i="6"/>
  <c r="X1008" i="1"/>
  <c r="Q1008" i="6"/>
  <c r="S1019" i="1"/>
  <c r="K1019" i="6" s="1"/>
  <c r="L1019" i="6"/>
  <c r="S1021" i="1"/>
  <c r="K1021" i="6" s="1"/>
  <c r="L1021" i="6"/>
  <c r="X1026" i="1"/>
  <c r="Q1026" i="6"/>
  <c r="X1029" i="1"/>
  <c r="Q1029" i="6"/>
  <c r="X1031" i="1"/>
  <c r="Q1031" i="6"/>
  <c r="X1044" i="1"/>
  <c r="Q1044" i="6"/>
  <c r="S1046" i="1"/>
  <c r="K1046" i="6" s="1"/>
  <c r="L1046" i="6"/>
  <c r="X1050" i="1"/>
  <c r="Q1050" i="6"/>
  <c r="W1052" i="1"/>
  <c r="V1052" i="1" s="1"/>
  <c r="N1052" i="6" s="1"/>
  <c r="P1052" i="6"/>
  <c r="S1057" i="1"/>
  <c r="K1057" i="6" s="1"/>
  <c r="L1057" i="6"/>
  <c r="X1059" i="1"/>
  <c r="Q1059" i="6"/>
  <c r="S1064" i="1"/>
  <c r="K1064" i="6" s="1"/>
  <c r="L1064" i="6"/>
  <c r="X1067" i="1"/>
  <c r="Q1067" i="6"/>
  <c r="X1070" i="1"/>
  <c r="P1070" i="6" s="1"/>
  <c r="Q1070" i="6"/>
  <c r="X1082" i="1"/>
  <c r="Q1082" i="6"/>
  <c r="X1151" i="1"/>
  <c r="Q1151" i="6"/>
  <c r="S1161" i="1"/>
  <c r="K1161" i="6" s="1"/>
  <c r="L1161" i="6"/>
  <c r="S1164" i="1"/>
  <c r="K1164" i="6" s="1"/>
  <c r="L1164" i="6"/>
  <c r="S1169" i="1"/>
  <c r="K1169" i="6" s="1"/>
  <c r="L1169" i="6"/>
  <c r="S1175" i="1"/>
  <c r="K1175" i="6" s="1"/>
  <c r="L1175" i="6"/>
  <c r="W1178" i="1"/>
  <c r="P1178" i="6"/>
  <c r="X1181" i="1"/>
  <c r="Q1181" i="6"/>
  <c r="S1184" i="1"/>
  <c r="K1184" i="6" s="1"/>
  <c r="L1184" i="6"/>
  <c r="X1185" i="1"/>
  <c r="Q1185" i="6"/>
  <c r="S1187" i="1"/>
  <c r="K1187" i="6" s="1"/>
  <c r="L1187" i="6"/>
  <c r="W1195" i="1"/>
  <c r="V1195" i="1" s="1"/>
  <c r="N1195" i="6" s="1"/>
  <c r="P1195" i="6"/>
  <c r="X1199" i="1"/>
  <c r="P1199" i="6" s="1"/>
  <c r="Q1199" i="6"/>
  <c r="X1201" i="1"/>
  <c r="Q1201" i="6"/>
  <c r="X1205" i="1"/>
  <c r="Q1205" i="6"/>
  <c r="M1128" i="6"/>
  <c r="M1093" i="6"/>
  <c r="M1110" i="6"/>
  <c r="M1115" i="6"/>
  <c r="W10" i="1"/>
  <c r="P10" i="6"/>
  <c r="W12" i="1"/>
  <c r="P12" i="6"/>
  <c r="W16" i="1"/>
  <c r="P16" i="6"/>
  <c r="X29" i="1"/>
  <c r="Q29" i="6"/>
  <c r="W33" i="1"/>
  <c r="P33" i="6"/>
  <c r="X37" i="1"/>
  <c r="Q37" i="6"/>
  <c r="X45" i="1"/>
  <c r="Q45" i="6"/>
  <c r="W57" i="1"/>
  <c r="P57" i="6"/>
  <c r="X61" i="1"/>
  <c r="Q61" i="6"/>
  <c r="X77" i="1"/>
  <c r="Q77" i="6"/>
  <c r="S85" i="1"/>
  <c r="K85" i="6" s="1"/>
  <c r="L85" i="6"/>
  <c r="W91" i="1"/>
  <c r="P91" i="6"/>
  <c r="V107" i="1"/>
  <c r="N107" i="6" s="1"/>
  <c r="O107" i="6"/>
  <c r="S121" i="1"/>
  <c r="K121" i="6" s="1"/>
  <c r="L121" i="6"/>
  <c r="X122" i="1"/>
  <c r="Q122" i="6"/>
  <c r="X127" i="1"/>
  <c r="Q127" i="6"/>
  <c r="W143" i="1"/>
  <c r="P143" i="6"/>
  <c r="W145" i="1"/>
  <c r="P145" i="6"/>
  <c r="W164" i="1"/>
  <c r="P164" i="6"/>
  <c r="X171" i="1"/>
  <c r="Q171" i="6"/>
  <c r="X173" i="1"/>
  <c r="Q173" i="6"/>
  <c r="W187" i="1"/>
  <c r="P187" i="6"/>
  <c r="S218" i="1"/>
  <c r="K218" i="6" s="1"/>
  <c r="L218" i="6"/>
  <c r="S226" i="1"/>
  <c r="K226" i="6" s="1"/>
  <c r="L226" i="6"/>
  <c r="X227" i="1"/>
  <c r="Q227" i="6"/>
  <c r="X230" i="1"/>
  <c r="Q230" i="6"/>
  <c r="W251" i="1"/>
  <c r="P251" i="6"/>
  <c r="X256" i="1"/>
  <c r="Q256" i="6"/>
  <c r="W272" i="1"/>
  <c r="P272" i="6"/>
  <c r="W275" i="1"/>
  <c r="P275" i="6"/>
  <c r="X281" i="1"/>
  <c r="Q281" i="6"/>
  <c r="X285" i="1"/>
  <c r="Q285" i="6"/>
  <c r="X291" i="1"/>
  <c r="Q291" i="6"/>
  <c r="X292" i="1"/>
  <c r="Q292" i="6"/>
  <c r="X301" i="1"/>
  <c r="Q301" i="6"/>
  <c r="W318" i="1"/>
  <c r="P318" i="6"/>
  <c r="X324" i="1"/>
  <c r="Q324" i="6"/>
  <c r="W330" i="1"/>
  <c r="P330" i="6"/>
  <c r="S342" i="1"/>
  <c r="K342" i="6" s="1"/>
  <c r="L342" i="6"/>
  <c r="X345" i="1"/>
  <c r="Q345" i="6"/>
  <c r="S381" i="1"/>
  <c r="K381" i="6" s="1"/>
  <c r="L381" i="6"/>
  <c r="S390" i="1"/>
  <c r="K390" i="6" s="1"/>
  <c r="L390" i="6"/>
  <c r="X402" i="1"/>
  <c r="Q402" i="6"/>
  <c r="W426" i="1"/>
  <c r="P426" i="6"/>
  <c r="S441" i="1"/>
  <c r="K441" i="6" s="1"/>
  <c r="L441" i="6"/>
  <c r="X442" i="1"/>
  <c r="Q442" i="6"/>
  <c r="X449" i="1"/>
  <c r="Q449" i="6"/>
  <c r="X456" i="1"/>
  <c r="Q456" i="6"/>
  <c r="Y486" i="1"/>
  <c r="R486" i="6"/>
  <c r="W493" i="1"/>
  <c r="P493" i="6"/>
  <c r="Y505" i="1"/>
  <c r="R505" i="6"/>
  <c r="Y512" i="1"/>
  <c r="R512" i="6"/>
  <c r="W519" i="1"/>
  <c r="V519" i="1" s="1"/>
  <c r="P519" i="6"/>
  <c r="Y526" i="1"/>
  <c r="R526" i="6"/>
  <c r="Y529" i="1"/>
  <c r="R529" i="6"/>
  <c r="S551" i="1"/>
  <c r="K551" i="6" s="1"/>
  <c r="L551" i="6"/>
  <c r="W557" i="1"/>
  <c r="V557" i="1" s="1"/>
  <c r="N557" i="6" s="1"/>
  <c r="P557" i="6"/>
  <c r="S565" i="1"/>
  <c r="K565" i="6" s="1"/>
  <c r="L565" i="6"/>
  <c r="S581" i="1"/>
  <c r="K581" i="6" s="1"/>
  <c r="L581" i="6"/>
  <c r="X587" i="1"/>
  <c r="Q587" i="6"/>
  <c r="X592" i="1"/>
  <c r="Q592" i="6"/>
  <c r="W613" i="1"/>
  <c r="P613" i="6"/>
  <c r="X619" i="1"/>
  <c r="Q619" i="6"/>
  <c r="X630" i="1"/>
  <c r="Q630" i="6"/>
  <c r="X638" i="1"/>
  <c r="Q638" i="6"/>
  <c r="X642" i="1"/>
  <c r="Q642" i="6"/>
  <c r="X644" i="1"/>
  <c r="Q644" i="6"/>
  <c r="X656" i="1"/>
  <c r="Q656" i="6"/>
  <c r="X678" i="1"/>
  <c r="P678" i="6" s="1"/>
  <c r="Q678" i="6"/>
  <c r="W681" i="1"/>
  <c r="V681" i="1" s="1"/>
  <c r="N681" i="6" s="1"/>
  <c r="P681" i="6"/>
  <c r="W701" i="1"/>
  <c r="V701" i="1" s="1"/>
  <c r="N701" i="6" s="1"/>
  <c r="P701" i="6"/>
  <c r="S709" i="1"/>
  <c r="K709" i="6" s="1"/>
  <c r="L709" i="6"/>
  <c r="X712" i="1"/>
  <c r="Q712" i="6"/>
  <c r="W741" i="1"/>
  <c r="P741" i="6"/>
  <c r="X747" i="1"/>
  <c r="Q747" i="6"/>
  <c r="X753" i="1"/>
  <c r="Q753" i="6"/>
  <c r="W770" i="1"/>
  <c r="P770" i="6"/>
  <c r="W779" i="1"/>
  <c r="P779" i="6"/>
  <c r="X791" i="1"/>
  <c r="Q791" i="6"/>
  <c r="S796" i="1"/>
  <c r="K796" i="6" s="1"/>
  <c r="L796" i="6"/>
  <c r="X802" i="1"/>
  <c r="Q802" i="6"/>
  <c r="S821" i="1"/>
  <c r="K821" i="6" s="1"/>
  <c r="L821" i="6"/>
  <c r="S838" i="1"/>
  <c r="K838" i="6" s="1"/>
  <c r="L838" i="6"/>
  <c r="X844" i="1"/>
  <c r="P844" i="6" s="1"/>
  <c r="Q844" i="6"/>
  <c r="X858" i="1"/>
  <c r="Q858" i="6"/>
  <c r="W878" i="1"/>
  <c r="V878" i="1" s="1"/>
  <c r="N878" i="6" s="1"/>
  <c r="P878" i="6"/>
  <c r="X880" i="1"/>
  <c r="Q880" i="6"/>
  <c r="X887" i="1"/>
  <c r="Q887" i="6"/>
  <c r="S1114" i="6"/>
  <c r="S1107" i="6"/>
  <c r="S1143" i="6"/>
  <c r="S1084" i="6"/>
  <c r="S1104" i="6"/>
  <c r="W18" i="1"/>
  <c r="P18" i="6"/>
  <c r="S36" i="1"/>
  <c r="K36" i="6" s="1"/>
  <c r="L36" i="6"/>
  <c r="X38" i="1"/>
  <c r="Q38" i="6"/>
  <c r="S48" i="1"/>
  <c r="K48" i="6" s="1"/>
  <c r="L48" i="6"/>
  <c r="X51" i="1"/>
  <c r="Q51" i="6"/>
  <c r="X65" i="1"/>
  <c r="Q65" i="6"/>
  <c r="X71" i="1"/>
  <c r="Q71" i="6"/>
  <c r="S81" i="1"/>
  <c r="K81" i="6" s="1"/>
  <c r="L81" i="6"/>
  <c r="W88" i="1"/>
  <c r="P88" i="6"/>
  <c r="S95" i="1"/>
  <c r="K95" i="6" s="1"/>
  <c r="L95" i="6"/>
  <c r="X96" i="1"/>
  <c r="Q96" i="6"/>
  <c r="X98" i="1"/>
  <c r="Q98" i="6"/>
  <c r="X100" i="1"/>
  <c r="Q100" i="6"/>
  <c r="W104" i="1"/>
  <c r="P104" i="6"/>
  <c r="X118" i="1"/>
  <c r="Q118" i="6"/>
  <c r="W126" i="1"/>
  <c r="P126" i="6"/>
  <c r="X141" i="1"/>
  <c r="Q141" i="6"/>
  <c r="W153" i="1"/>
  <c r="P153" i="6"/>
  <c r="X162" i="1"/>
  <c r="Q162" i="6"/>
  <c r="X180" i="1"/>
  <c r="Q180" i="6"/>
  <c r="X182" i="1"/>
  <c r="Q182" i="6"/>
  <c r="W192" i="1"/>
  <c r="P192" i="6"/>
  <c r="W203" i="1"/>
  <c r="P203" i="6"/>
  <c r="X214" i="1"/>
  <c r="Q214" i="6"/>
  <c r="X222" i="1"/>
  <c r="Q222" i="6"/>
  <c r="S229" i="1"/>
  <c r="K229" i="6" s="1"/>
  <c r="L229" i="6"/>
  <c r="W236" i="1"/>
  <c r="P236" i="6"/>
  <c r="X241" i="1"/>
  <c r="Q241" i="6"/>
  <c r="W247" i="1"/>
  <c r="P247" i="6"/>
  <c r="X249" i="1"/>
  <c r="Q249" i="6"/>
  <c r="W264" i="1"/>
  <c r="P264" i="6"/>
  <c r="W267" i="1"/>
  <c r="P267" i="6"/>
  <c r="S284" i="1"/>
  <c r="K284" i="6" s="1"/>
  <c r="L284" i="6"/>
  <c r="S309" i="1"/>
  <c r="K309" i="6" s="1"/>
  <c r="L309" i="6"/>
  <c r="X312" i="1"/>
  <c r="Q312" i="6"/>
  <c r="S334" i="1"/>
  <c r="K334" i="6" s="1"/>
  <c r="L334" i="6"/>
  <c r="X337" i="1"/>
  <c r="Q337" i="6"/>
  <c r="X352" i="1"/>
  <c r="Q352" i="6"/>
  <c r="W361" i="1"/>
  <c r="V361" i="1" s="1"/>
  <c r="N361" i="6" s="1"/>
  <c r="P361" i="6"/>
  <c r="X367" i="1"/>
  <c r="Q367" i="6"/>
  <c r="X370" i="1"/>
  <c r="Q370" i="6"/>
  <c r="X373" i="1"/>
  <c r="Q373" i="6"/>
  <c r="X377" i="1"/>
  <c r="Q377" i="6"/>
  <c r="X386" i="1"/>
  <c r="Q386" i="6"/>
  <c r="S391" i="1"/>
  <c r="K391" i="6" s="1"/>
  <c r="L391" i="6"/>
  <c r="X392" i="1"/>
  <c r="Q392" i="6"/>
  <c r="X393" i="1"/>
  <c r="Q393" i="6"/>
  <c r="X413" i="1"/>
  <c r="Q413" i="6"/>
  <c r="W424" i="1"/>
  <c r="P424" i="6"/>
  <c r="X428" i="1"/>
  <c r="Q428" i="6"/>
  <c r="W448" i="1"/>
  <c r="P448" i="6"/>
  <c r="X459" i="1"/>
  <c r="Q459" i="6"/>
  <c r="X461" i="1"/>
  <c r="Q461" i="6"/>
  <c r="W464" i="1"/>
  <c r="V464" i="1" s="1"/>
  <c r="N464" i="6" s="1"/>
  <c r="P464" i="6"/>
  <c r="X468" i="1"/>
  <c r="Q468" i="6"/>
  <c r="X476" i="1"/>
  <c r="Q476" i="6"/>
  <c r="X484" i="1"/>
  <c r="Q484" i="6"/>
  <c r="S532" i="1"/>
  <c r="K532" i="6" s="1"/>
  <c r="L532" i="6"/>
  <c r="X536" i="1"/>
  <c r="Q536" i="6"/>
  <c r="X538" i="1"/>
  <c r="Q538" i="6"/>
  <c r="X547" i="1"/>
  <c r="Q547" i="6"/>
  <c r="W559" i="1"/>
  <c r="V559" i="1" s="1"/>
  <c r="N559" i="6" s="1"/>
  <c r="P559" i="6"/>
  <c r="S574" i="1"/>
  <c r="K574" i="6" s="1"/>
  <c r="L574" i="6"/>
  <c r="X575" i="1"/>
  <c r="Q575" i="6"/>
  <c r="X579" i="1"/>
  <c r="Q579" i="6"/>
  <c r="S591" i="1"/>
  <c r="K591" i="6" s="1"/>
  <c r="L591" i="6"/>
  <c r="X601" i="1"/>
  <c r="Q601" i="6"/>
  <c r="X605" i="1"/>
  <c r="Q605" i="6"/>
  <c r="S618" i="1"/>
  <c r="K618" i="6" s="1"/>
  <c r="L618" i="6"/>
  <c r="W636" i="1"/>
  <c r="V636" i="1" s="1"/>
  <c r="N636" i="6" s="1"/>
  <c r="P636" i="6"/>
  <c r="X639" i="1"/>
  <c r="Q639" i="6"/>
  <c r="X659" i="1"/>
  <c r="Q659" i="6"/>
  <c r="X665" i="1"/>
  <c r="Q665" i="6"/>
  <c r="X672" i="1"/>
  <c r="Q672" i="6"/>
  <c r="X675" i="1"/>
  <c r="Q675" i="6"/>
  <c r="W691" i="1"/>
  <c r="V691" i="1" s="1"/>
  <c r="N691" i="6" s="1"/>
  <c r="P691" i="6"/>
  <c r="S703" i="1"/>
  <c r="K703" i="6" s="1"/>
  <c r="L703" i="6"/>
  <c r="X725" i="1"/>
  <c r="Q725" i="6"/>
  <c r="X763" i="1"/>
  <c r="Q763" i="6"/>
  <c r="X765" i="1"/>
  <c r="Q765" i="6"/>
  <c r="X767" i="1"/>
  <c r="Q767" i="6"/>
  <c r="X774" i="1"/>
  <c r="Q774" i="6"/>
  <c r="W787" i="1"/>
  <c r="P787" i="6"/>
  <c r="S801" i="1"/>
  <c r="K801" i="6" s="1"/>
  <c r="L801" i="6"/>
  <c r="W810" i="1"/>
  <c r="V810" i="1" s="1"/>
  <c r="N810" i="6" s="1"/>
  <c r="P810" i="6"/>
  <c r="S818" i="1"/>
  <c r="K818" i="6" s="1"/>
  <c r="L818" i="6"/>
  <c r="S841" i="1"/>
  <c r="K841" i="6" s="1"/>
  <c r="L841" i="6"/>
  <c r="W861" i="1"/>
  <c r="P861" i="6"/>
  <c r="X865" i="1"/>
  <c r="Q865" i="6"/>
  <c r="X867" i="1"/>
  <c r="Q867" i="6"/>
  <c r="W22" i="1"/>
  <c r="P22" i="6"/>
  <c r="X26" i="1"/>
  <c r="Q26" i="6"/>
  <c r="W30" i="1"/>
  <c r="P30" i="6"/>
  <c r="W34" i="1"/>
  <c r="P34" i="6"/>
  <c r="S37" i="1"/>
  <c r="K37" i="6" s="1"/>
  <c r="L37" i="6"/>
  <c r="X39" i="1"/>
  <c r="Q39" i="6"/>
  <c r="X41" i="1"/>
  <c r="Q41" i="6"/>
  <c r="W49" i="1"/>
  <c r="P49" i="6"/>
  <c r="X52" i="1"/>
  <c r="Q52" i="6"/>
  <c r="W54" i="1"/>
  <c r="P54" i="6"/>
  <c r="X58" i="1"/>
  <c r="Q58" i="6"/>
  <c r="X62" i="1"/>
  <c r="Q62" i="6"/>
  <c r="X63" i="1"/>
  <c r="Q63" i="6"/>
  <c r="S65" i="1"/>
  <c r="K65" i="6" s="1"/>
  <c r="L65" i="6"/>
  <c r="X66" i="1"/>
  <c r="Q66" i="6"/>
  <c r="W68" i="1"/>
  <c r="P68" i="6"/>
  <c r="X69" i="1"/>
  <c r="Q69" i="6"/>
  <c r="X74" i="1"/>
  <c r="Q74" i="6"/>
  <c r="W86" i="1"/>
  <c r="P86" i="6"/>
  <c r="X89" i="1"/>
  <c r="Q89" i="6"/>
  <c r="X92" i="1"/>
  <c r="Q92" i="6"/>
  <c r="X105" i="1"/>
  <c r="Q105" i="6"/>
  <c r="X108" i="1"/>
  <c r="Q108" i="6"/>
  <c r="X111" i="1"/>
  <c r="Q111" i="6"/>
  <c r="X113" i="1"/>
  <c r="Q113" i="6"/>
  <c r="S115" i="1"/>
  <c r="K115" i="6" s="1"/>
  <c r="L115" i="6"/>
  <c r="S118" i="1"/>
  <c r="K118" i="6" s="1"/>
  <c r="L118" i="6"/>
  <c r="S119" i="1"/>
  <c r="K119" i="6" s="1"/>
  <c r="L119" i="6"/>
  <c r="S122" i="1"/>
  <c r="K122" i="6" s="1"/>
  <c r="L122" i="6"/>
  <c r="W123" i="1"/>
  <c r="P123" i="6"/>
  <c r="S127" i="1"/>
  <c r="K127" i="6" s="1"/>
  <c r="L127" i="6"/>
  <c r="X130" i="1"/>
  <c r="Q130" i="6"/>
  <c r="W132" i="1"/>
  <c r="P132" i="6"/>
  <c r="W134" i="1"/>
  <c r="P134" i="6"/>
  <c r="X137" i="1"/>
  <c r="Q137" i="6"/>
  <c r="S140" i="1"/>
  <c r="K140" i="6" s="1"/>
  <c r="L140" i="6"/>
  <c r="X146" i="1"/>
  <c r="Q146" i="6"/>
  <c r="W150" i="1"/>
  <c r="P150" i="6"/>
  <c r="X154" i="1"/>
  <c r="Q154" i="6"/>
  <c r="W156" i="1"/>
  <c r="P156" i="6"/>
  <c r="W158" i="1"/>
  <c r="P158" i="6"/>
  <c r="X167" i="1"/>
  <c r="Q167" i="6"/>
  <c r="X169" i="1"/>
  <c r="Q169" i="6"/>
  <c r="W176" i="1"/>
  <c r="P176" i="6"/>
  <c r="X178" i="1"/>
  <c r="Q178" i="6"/>
  <c r="S180" i="1"/>
  <c r="K180" i="6" s="1"/>
  <c r="L180" i="6"/>
  <c r="W190" i="1"/>
  <c r="P190" i="6"/>
  <c r="X196" i="1"/>
  <c r="Q196" i="6"/>
  <c r="X197" i="1"/>
  <c r="P197" i="6" s="1"/>
  <c r="Q197" i="6"/>
  <c r="W201" i="1"/>
  <c r="P201" i="6"/>
  <c r="X204" i="1"/>
  <c r="Q204" i="6"/>
  <c r="X208" i="1"/>
  <c r="Q208" i="6"/>
  <c r="X210" i="1"/>
  <c r="Q210" i="6"/>
  <c r="S227" i="1"/>
  <c r="K227" i="6" s="1"/>
  <c r="L227" i="6"/>
  <c r="X231" i="1"/>
  <c r="P231" i="6" s="1"/>
  <c r="Q231" i="6"/>
  <c r="W233" i="1"/>
  <c r="P233" i="6"/>
  <c r="W237" i="1"/>
  <c r="P237" i="6"/>
  <c r="X238" i="1"/>
  <c r="Q238" i="6"/>
  <c r="W240" i="1"/>
  <c r="P240" i="6"/>
  <c r="X242" i="1"/>
  <c r="Q242" i="6"/>
  <c r="W253" i="1"/>
  <c r="P253" i="6"/>
  <c r="X257" i="1"/>
  <c r="Q257" i="6"/>
  <c r="X259" i="1"/>
  <c r="Q259" i="6"/>
  <c r="X260" i="1"/>
  <c r="Q260" i="6"/>
  <c r="X262" i="1"/>
  <c r="Q262" i="6"/>
  <c r="X265" i="1"/>
  <c r="Q265" i="6"/>
  <c r="S270" i="1"/>
  <c r="K270" i="6" s="1"/>
  <c r="L270" i="6"/>
  <c r="X273" i="1"/>
  <c r="Q273" i="6"/>
  <c r="W278" i="1"/>
  <c r="P278" i="6"/>
  <c r="X279" i="1"/>
  <c r="Q279" i="6"/>
  <c r="X282" i="1"/>
  <c r="Q282" i="6"/>
  <c r="S285" i="1"/>
  <c r="K285" i="6" s="1"/>
  <c r="L285" i="6"/>
  <c r="W288" i="1"/>
  <c r="P288" i="6"/>
  <c r="S291" i="1"/>
  <c r="K291" i="6" s="1"/>
  <c r="L291" i="6"/>
  <c r="S292" i="1"/>
  <c r="K292" i="6" s="1"/>
  <c r="L292" i="6"/>
  <c r="X293" i="1"/>
  <c r="Q293" i="6"/>
  <c r="X296" i="1"/>
  <c r="Q296" i="6"/>
  <c r="W299" i="1"/>
  <c r="P299" i="6"/>
  <c r="S301" i="1"/>
  <c r="K301" i="6" s="1"/>
  <c r="L301" i="6"/>
  <c r="W303" i="1"/>
  <c r="P303" i="6"/>
  <c r="W305" i="1"/>
  <c r="P305" i="6"/>
  <c r="X310" i="1"/>
  <c r="Q310" i="6"/>
  <c r="X315" i="1"/>
  <c r="Q315" i="6"/>
  <c r="X316" i="1"/>
  <c r="Q316" i="6"/>
  <c r="W320" i="1"/>
  <c r="P320" i="6"/>
  <c r="W322" i="1"/>
  <c r="P322" i="6"/>
  <c r="S324" i="1"/>
  <c r="K324" i="6" s="1"/>
  <c r="L324" i="6"/>
  <c r="X325" i="1"/>
  <c r="Q325" i="6"/>
  <c r="S328" i="1"/>
  <c r="K328" i="6" s="1"/>
  <c r="L328" i="6"/>
  <c r="X335" i="1"/>
  <c r="Q335" i="6"/>
  <c r="W340" i="1"/>
  <c r="P340" i="6"/>
  <c r="S343" i="1"/>
  <c r="K343" i="6" s="1"/>
  <c r="L343" i="6"/>
  <c r="X346" i="1"/>
  <c r="Q346" i="6"/>
  <c r="W349" i="1"/>
  <c r="P349" i="6"/>
  <c r="X350" i="1"/>
  <c r="Q350" i="6"/>
  <c r="W354" i="1"/>
  <c r="P354" i="6"/>
  <c r="X359" i="1"/>
  <c r="Q359" i="6"/>
  <c r="W364" i="1"/>
  <c r="P364" i="6"/>
  <c r="X371" i="1"/>
  <c r="Q371" i="6"/>
  <c r="X374" i="1"/>
  <c r="Q374" i="6"/>
  <c r="S377" i="1"/>
  <c r="K377" i="6" s="1"/>
  <c r="L377" i="6"/>
  <c r="W378" i="1"/>
  <c r="P378" i="6"/>
  <c r="X382" i="1"/>
  <c r="Q382" i="6"/>
  <c r="W384" i="1"/>
  <c r="P384" i="6"/>
  <c r="S393" i="1"/>
  <c r="K393" i="6" s="1"/>
  <c r="L393" i="6"/>
  <c r="X394" i="1"/>
  <c r="Q394" i="6"/>
  <c r="X395" i="1"/>
  <c r="Q395" i="6"/>
  <c r="X397" i="1"/>
  <c r="Q397" i="6"/>
  <c r="W400" i="1"/>
  <c r="P400" i="6"/>
  <c r="X403" i="1"/>
  <c r="Q403" i="6"/>
  <c r="W406" i="1"/>
  <c r="P406" i="6"/>
  <c r="W408" i="1"/>
  <c r="V408" i="1" s="1"/>
  <c r="P408" i="6"/>
  <c r="S413" i="1"/>
  <c r="K413" i="6" s="1"/>
  <c r="L413" i="6"/>
  <c r="X414" i="1"/>
  <c r="Q414" i="6"/>
  <c r="X415" i="1"/>
  <c r="Q415" i="6"/>
  <c r="W418" i="1"/>
  <c r="P418" i="6"/>
  <c r="X420" i="1"/>
  <c r="Q420" i="6"/>
  <c r="W422" i="1"/>
  <c r="P422" i="6"/>
  <c r="W429" i="1"/>
  <c r="P429" i="6"/>
  <c r="X431" i="1"/>
  <c r="Q431" i="6"/>
  <c r="X439" i="1"/>
  <c r="Q439" i="6"/>
  <c r="W443" i="1"/>
  <c r="P443" i="6"/>
  <c r="W445" i="1"/>
  <c r="P445" i="6"/>
  <c r="X450" i="1"/>
  <c r="Q450" i="6"/>
  <c r="X452" i="1"/>
  <c r="Q452" i="6"/>
  <c r="W454" i="1"/>
  <c r="P454" i="6"/>
  <c r="X465" i="1"/>
  <c r="Q465" i="6"/>
  <c r="X466" i="1"/>
  <c r="Q466" i="6"/>
  <c r="X469" i="1"/>
  <c r="Q469" i="6"/>
  <c r="X471" i="1"/>
  <c r="Q471" i="6"/>
  <c r="X473" i="1"/>
  <c r="Q473" i="6"/>
  <c r="W477" i="1"/>
  <c r="V477" i="1" s="1"/>
  <c r="N477" i="6" s="1"/>
  <c r="P477" i="6"/>
  <c r="X480" i="1"/>
  <c r="Q480" i="6"/>
  <c r="X482" i="1"/>
  <c r="Q482" i="6"/>
  <c r="X485" i="1"/>
  <c r="Q485" i="6"/>
  <c r="W490" i="1"/>
  <c r="P490" i="6"/>
  <c r="Y491" i="1"/>
  <c r="R491" i="6"/>
  <c r="W494" i="1"/>
  <c r="P494" i="6"/>
  <c r="Y495" i="1"/>
  <c r="R495" i="6"/>
  <c r="W498" i="1"/>
  <c r="P498" i="6"/>
  <c r="Y499" i="1"/>
  <c r="R499" i="6"/>
  <c r="Y501" i="1"/>
  <c r="R501" i="6"/>
  <c r="Y506" i="1"/>
  <c r="R506" i="6"/>
  <c r="Y510" i="1"/>
  <c r="R510" i="6"/>
  <c r="Y513" i="1"/>
  <c r="R513" i="6"/>
  <c r="Y517" i="1"/>
  <c r="R517" i="6"/>
  <c r="S520" i="1"/>
  <c r="K520" i="6" s="1"/>
  <c r="L520" i="6"/>
  <c r="Y524" i="1"/>
  <c r="R524" i="6"/>
  <c r="Y530" i="1"/>
  <c r="R530" i="6"/>
  <c r="S533" i="1"/>
  <c r="K533" i="6" s="1"/>
  <c r="L533" i="6"/>
  <c r="X534" i="1"/>
  <c r="Q534" i="6"/>
  <c r="S536" i="1"/>
  <c r="K536" i="6" s="1"/>
  <c r="L536" i="6"/>
  <c r="S538" i="1"/>
  <c r="K538" i="6" s="1"/>
  <c r="L538" i="6"/>
  <c r="S540" i="1"/>
  <c r="K540" i="6" s="1"/>
  <c r="L540" i="6"/>
  <c r="X541" i="1"/>
  <c r="Q541" i="6"/>
  <c r="X543" i="1"/>
  <c r="Q543" i="6"/>
  <c r="S547" i="1"/>
  <c r="K547" i="6" s="1"/>
  <c r="L547" i="6"/>
  <c r="S549" i="1"/>
  <c r="K549" i="6" s="1"/>
  <c r="L549" i="6"/>
  <c r="W553" i="1"/>
  <c r="V553" i="1" s="1"/>
  <c r="P553" i="6"/>
  <c r="S555" i="1"/>
  <c r="K555" i="6" s="1"/>
  <c r="L555" i="6"/>
  <c r="X556" i="1"/>
  <c r="Q556" i="6"/>
  <c r="X560" i="1"/>
  <c r="Q560" i="6"/>
  <c r="S566" i="1"/>
  <c r="K566" i="6" s="1"/>
  <c r="L566" i="6"/>
  <c r="W583" i="1"/>
  <c r="V583" i="1" s="1"/>
  <c r="N583" i="6" s="1"/>
  <c r="P583" i="6"/>
  <c r="X588" i="1"/>
  <c r="P588" i="6" s="1"/>
  <c r="Q588" i="6"/>
  <c r="X589" i="1"/>
  <c r="Q589" i="6"/>
  <c r="S592" i="1"/>
  <c r="K592" i="6" s="1"/>
  <c r="L592" i="6"/>
  <c r="W595" i="1"/>
  <c r="V595" i="1" s="1"/>
  <c r="N595" i="6" s="1"/>
  <c r="P595" i="6"/>
  <c r="X597" i="1"/>
  <c r="Q597" i="6"/>
  <c r="X599" i="1"/>
  <c r="Q599" i="6"/>
  <c r="S601" i="1"/>
  <c r="K601" i="6" s="1"/>
  <c r="L601" i="6"/>
  <c r="X602" i="1"/>
  <c r="Q602" i="6"/>
  <c r="S605" i="1"/>
  <c r="K605" i="6" s="1"/>
  <c r="L605" i="6"/>
  <c r="X606" i="1"/>
  <c r="Q606" i="6"/>
  <c r="X611" i="1"/>
  <c r="Q611" i="6"/>
  <c r="X614" i="1"/>
  <c r="Q614" i="6"/>
  <c r="X620" i="1"/>
  <c r="Q620" i="6"/>
  <c r="X622" i="1"/>
  <c r="Q622" i="6"/>
  <c r="W624" i="1"/>
  <c r="P624" i="6"/>
  <c r="W626" i="1"/>
  <c r="V626" i="1" s="1"/>
  <c r="P626" i="6"/>
  <c r="S630" i="1"/>
  <c r="K630" i="6" s="1"/>
  <c r="L630" i="6"/>
  <c r="X631" i="1"/>
  <c r="Q631" i="6"/>
  <c r="S638" i="1"/>
  <c r="K638" i="6" s="1"/>
  <c r="L638" i="6"/>
  <c r="X640" i="1"/>
  <c r="Q640" i="6"/>
  <c r="X645" i="1"/>
  <c r="Q645" i="6"/>
  <c r="X649" i="1"/>
  <c r="Q649" i="6"/>
  <c r="X657" i="1"/>
  <c r="Q657" i="6"/>
  <c r="X660" i="1"/>
  <c r="Q660" i="6"/>
  <c r="X661" i="1"/>
  <c r="Q661" i="6"/>
  <c r="S672" i="1"/>
  <c r="K672" i="6" s="1"/>
  <c r="L672" i="6"/>
  <c r="X673" i="1"/>
  <c r="Q673" i="6"/>
  <c r="S675" i="1"/>
  <c r="K675" i="6" s="1"/>
  <c r="L675" i="6"/>
  <c r="X676" i="1"/>
  <c r="Q676" i="6"/>
  <c r="S678" i="1"/>
  <c r="K678" i="6" s="1"/>
  <c r="L678" i="6"/>
  <c r="X687" i="1"/>
  <c r="Q687" i="6"/>
  <c r="W689" i="1"/>
  <c r="V689" i="1" s="1"/>
  <c r="N689" i="6" s="1"/>
  <c r="P689" i="6"/>
  <c r="W693" i="1"/>
  <c r="V693" i="1" s="1"/>
  <c r="N693" i="6" s="1"/>
  <c r="P693" i="6"/>
  <c r="W704" i="1"/>
  <c r="P704" i="6"/>
  <c r="X710" i="1"/>
  <c r="Q710" i="6"/>
  <c r="X716" i="1"/>
  <c r="Q716" i="6"/>
  <c r="X718" i="1"/>
  <c r="Q718" i="6"/>
  <c r="X722" i="1"/>
  <c r="Q722" i="6"/>
  <c r="X723" i="1"/>
  <c r="P723" i="6" s="1"/>
  <c r="Q723" i="6"/>
  <c r="S725" i="1"/>
  <c r="K725" i="6" s="1"/>
  <c r="L725" i="6"/>
  <c r="X728" i="1"/>
  <c r="Q728" i="6"/>
  <c r="X735" i="1"/>
  <c r="Q735" i="6"/>
  <c r="X745" i="1"/>
  <c r="Q745" i="6"/>
  <c r="S753" i="1"/>
  <c r="K753" i="6" s="1"/>
  <c r="L753" i="6"/>
  <c r="X754" i="1"/>
  <c r="Q754" i="6"/>
  <c r="X756" i="1"/>
  <c r="Q756" i="6"/>
  <c r="X759" i="1"/>
  <c r="Q759" i="6"/>
  <c r="X761" i="1"/>
  <c r="Q761" i="6"/>
  <c r="X768" i="1"/>
  <c r="Q768" i="6"/>
  <c r="X771" i="1"/>
  <c r="P771" i="6" s="1"/>
  <c r="Q771" i="6"/>
  <c r="X785" i="1"/>
  <c r="Q785" i="6"/>
  <c r="X789" i="1"/>
  <c r="Q789" i="6"/>
  <c r="W797" i="1"/>
  <c r="V797" i="1" s="1"/>
  <c r="N797" i="6" s="1"/>
  <c r="P797" i="6"/>
  <c r="W799" i="1"/>
  <c r="V799" i="1" s="1"/>
  <c r="P799" i="6"/>
  <c r="X803" i="1"/>
  <c r="Q803" i="6"/>
  <c r="W805" i="1"/>
  <c r="V805" i="1" s="1"/>
  <c r="N805" i="6" s="1"/>
  <c r="P805" i="6"/>
  <c r="X811" i="1"/>
  <c r="Q811" i="6"/>
  <c r="X816" i="1"/>
  <c r="Q816" i="6"/>
  <c r="W820" i="1"/>
  <c r="P820" i="6"/>
  <c r="W830" i="1"/>
  <c r="V830" i="1" s="1"/>
  <c r="P830" i="6"/>
  <c r="S844" i="1"/>
  <c r="K844" i="6" s="1"/>
  <c r="L844" i="6"/>
  <c r="X863" i="1"/>
  <c r="Q863" i="6"/>
  <c r="S869" i="1"/>
  <c r="K869" i="6" s="1"/>
  <c r="L869" i="6"/>
  <c r="X870" i="1"/>
  <c r="P870" i="6" s="1"/>
  <c r="Q870" i="6"/>
  <c r="W883" i="1"/>
  <c r="P883" i="6"/>
  <c r="X888" i="1"/>
  <c r="Q888" i="6"/>
  <c r="W890" i="1"/>
  <c r="P890" i="6"/>
  <c r="S892" i="1"/>
  <c r="K892" i="6" s="1"/>
  <c r="L892" i="6"/>
  <c r="S895" i="1"/>
  <c r="K895" i="6" s="1"/>
  <c r="L895" i="6"/>
  <c r="X898" i="1"/>
  <c r="Q898" i="6"/>
  <c r="X903" i="1"/>
  <c r="Q903" i="6"/>
  <c r="X907" i="1"/>
  <c r="Q907" i="6"/>
  <c r="X912" i="1"/>
  <c r="Q912" i="6"/>
  <c r="S929" i="1"/>
  <c r="K929" i="6" s="1"/>
  <c r="L929" i="6"/>
  <c r="X930" i="1"/>
  <c r="Q930" i="6"/>
  <c r="X936" i="1"/>
  <c r="Q936" i="6"/>
  <c r="X939" i="1"/>
  <c r="Q939" i="6"/>
  <c r="X950" i="1"/>
  <c r="Q950" i="6"/>
  <c r="X958" i="1"/>
  <c r="Q958" i="6"/>
  <c r="X960" i="1"/>
  <c r="Q960" i="6"/>
  <c r="X969" i="1"/>
  <c r="Q969" i="6"/>
  <c r="X972" i="1"/>
  <c r="Q972" i="6"/>
  <c r="X976" i="1"/>
  <c r="Q976" i="6"/>
  <c r="X981" i="1"/>
  <c r="Q981" i="6"/>
  <c r="W983" i="1"/>
  <c r="P983" i="6"/>
  <c r="S988" i="1"/>
  <c r="K988" i="6" s="1"/>
  <c r="L988" i="6"/>
  <c r="X991" i="1"/>
  <c r="Q991" i="6"/>
  <c r="X997" i="1"/>
  <c r="Q997" i="6"/>
  <c r="X1000" i="1"/>
  <c r="Q1000" i="6"/>
  <c r="X1003" i="1"/>
  <c r="Q1003" i="6"/>
  <c r="S1006" i="1"/>
  <c r="K1006" i="6" s="1"/>
  <c r="L1006" i="6"/>
  <c r="X1010" i="1"/>
  <c r="Q1010" i="6"/>
  <c r="X1013" i="1"/>
  <c r="Q1013" i="6"/>
  <c r="X1018" i="1"/>
  <c r="Q1018" i="6"/>
  <c r="X1020" i="1"/>
  <c r="Q1020" i="6"/>
  <c r="X1022" i="1"/>
  <c r="Q1022" i="6"/>
  <c r="X1024" i="1"/>
  <c r="Q1024" i="6"/>
  <c r="S1031" i="1"/>
  <c r="K1031" i="6" s="1"/>
  <c r="L1031" i="6"/>
  <c r="X1034" i="1"/>
  <c r="Q1034" i="6"/>
  <c r="X1037" i="1"/>
  <c r="Q1037" i="6"/>
  <c r="X1040" i="1"/>
  <c r="Q1040" i="6"/>
  <c r="S1050" i="1"/>
  <c r="K1050" i="6" s="1"/>
  <c r="L1050" i="6"/>
  <c r="X1053" i="1"/>
  <c r="Q1053" i="6"/>
  <c r="S1067" i="1"/>
  <c r="K1067" i="6" s="1"/>
  <c r="L1067" i="6"/>
  <c r="S1070" i="1"/>
  <c r="K1070" i="6" s="1"/>
  <c r="L1070" i="6"/>
  <c r="X1071" i="1"/>
  <c r="P1071" i="6" s="1"/>
  <c r="Q1071" i="6"/>
  <c r="X1074" i="1"/>
  <c r="Q1074" i="6"/>
  <c r="X1078" i="1"/>
  <c r="Q1078" i="6"/>
  <c r="S1082" i="1"/>
  <c r="K1082" i="6" s="1"/>
  <c r="L1082" i="6"/>
  <c r="X1152" i="1"/>
  <c r="Q1152" i="6"/>
  <c r="X1154" i="1"/>
  <c r="Q1154" i="6"/>
  <c r="X1156" i="1"/>
  <c r="P1156" i="6" s="1"/>
  <c r="Q1156" i="6"/>
  <c r="X1160" i="1"/>
  <c r="Q1160" i="6"/>
  <c r="S1162" i="1"/>
  <c r="K1162" i="6" s="1"/>
  <c r="L1162" i="6"/>
  <c r="X1170" i="1"/>
  <c r="Q1170" i="6"/>
  <c r="X1182" i="1"/>
  <c r="Q1182" i="6"/>
  <c r="X1190" i="1"/>
  <c r="P1190" i="6" s="1"/>
  <c r="Q1190" i="6"/>
  <c r="S1199" i="1"/>
  <c r="K1199" i="6" s="1"/>
  <c r="L1199" i="6"/>
  <c r="X1206" i="1"/>
  <c r="P1206" i="6" s="1"/>
  <c r="Q1206" i="6"/>
  <c r="M1120" i="6"/>
  <c r="M1139" i="6"/>
  <c r="M1102" i="6"/>
  <c r="M1134" i="6"/>
  <c r="S1098" i="6"/>
  <c r="S1095" i="6"/>
  <c r="S1135" i="6"/>
  <c r="S1105" i="6"/>
  <c r="S1145" i="6"/>
  <c r="M1137" i="6"/>
  <c r="V578" i="1"/>
  <c r="O578" i="6"/>
  <c r="V1150" i="1"/>
  <c r="O1150" i="6"/>
  <c r="V1124" i="1"/>
  <c r="O1124" i="6"/>
  <c r="V1109" i="1"/>
  <c r="O1109" i="6"/>
  <c r="V1087" i="1"/>
  <c r="O1087" i="6"/>
  <c r="V548" i="1"/>
  <c r="O548" i="6"/>
  <c r="V628" i="1"/>
  <c r="O628" i="6"/>
  <c r="V658" i="1"/>
  <c r="O658" i="6"/>
  <c r="V730" i="1"/>
  <c r="O730" i="6"/>
  <c r="V778" i="1"/>
  <c r="O778" i="6"/>
  <c r="V856" i="1"/>
  <c r="O856" i="6"/>
  <c r="V926" i="1"/>
  <c r="O926" i="6"/>
  <c r="V1043" i="1"/>
  <c r="O1043" i="6"/>
  <c r="V1172" i="1"/>
  <c r="O1172" i="6"/>
  <c r="V1129" i="1"/>
  <c r="O1129" i="6"/>
  <c r="V1116" i="1"/>
  <c r="O1116" i="6"/>
  <c r="V1090" i="1"/>
  <c r="O1090" i="6"/>
  <c r="V535" i="1"/>
  <c r="O535" i="6"/>
  <c r="V608" i="1"/>
  <c r="O608" i="6"/>
  <c r="V650" i="1"/>
  <c r="O650" i="6"/>
  <c r="V697" i="1"/>
  <c r="O697" i="6"/>
  <c r="V751" i="1"/>
  <c r="O751" i="6"/>
  <c r="V815" i="1"/>
  <c r="O815" i="6"/>
  <c r="V836" i="1"/>
  <c r="O836" i="6"/>
  <c r="V859" i="1"/>
  <c r="O859" i="6"/>
  <c r="V904" i="1"/>
  <c r="O904" i="6"/>
  <c r="V921" i="1"/>
  <c r="O921" i="6"/>
  <c r="V943" i="1"/>
  <c r="O943" i="6"/>
  <c r="V963" i="1"/>
  <c r="O963" i="6"/>
  <c r="V984" i="1"/>
  <c r="O984" i="6"/>
  <c r="V1017" i="1"/>
  <c r="O1017" i="6"/>
  <c r="V1048" i="1"/>
  <c r="O1048" i="6"/>
  <c r="V1072" i="1"/>
  <c r="O1072" i="6"/>
  <c r="V835" i="1"/>
  <c r="O835" i="6"/>
  <c r="V953" i="1"/>
  <c r="O953" i="6"/>
  <c r="V1058" i="1"/>
  <c r="O1058" i="6"/>
  <c r="V1192" i="1"/>
  <c r="O1192" i="6"/>
  <c r="V1147" i="1"/>
  <c r="O1147" i="6"/>
  <c r="V1119" i="1"/>
  <c r="O1119" i="6"/>
  <c r="V1106" i="1"/>
  <c r="O1106" i="6"/>
  <c r="V522" i="1"/>
  <c r="O522" i="6"/>
  <c r="V568" i="1"/>
  <c r="O568" i="6"/>
  <c r="V634" i="1"/>
  <c r="O634" i="6"/>
  <c r="V671" i="1"/>
  <c r="O671" i="6"/>
  <c r="V737" i="1"/>
  <c r="O737" i="6"/>
  <c r="V784" i="1"/>
  <c r="O784" i="6"/>
  <c r="V833" i="1"/>
  <c r="O833" i="6"/>
  <c r="V853" i="1"/>
  <c r="O853" i="6"/>
  <c r="V877" i="1"/>
  <c r="O877" i="6"/>
  <c r="V914" i="1"/>
  <c r="O914" i="6"/>
  <c r="V931" i="1"/>
  <c r="O931" i="6"/>
  <c r="V957" i="1"/>
  <c r="O957" i="6"/>
  <c r="V977" i="1"/>
  <c r="O977" i="6"/>
  <c r="V1012" i="1"/>
  <c r="O1012" i="6"/>
  <c r="V1033" i="1"/>
  <c r="O1033" i="6"/>
  <c r="V1062" i="1"/>
  <c r="O1062" i="6"/>
  <c r="V3" i="1"/>
  <c r="O3" i="6"/>
  <c r="V813" i="1"/>
  <c r="O813" i="6"/>
  <c r="V962" i="1"/>
  <c r="O962" i="6"/>
  <c r="V1068" i="1"/>
  <c r="O1068" i="6"/>
  <c r="V1166" i="1"/>
  <c r="O1166" i="6"/>
  <c r="V1125" i="1"/>
  <c r="O1125" i="6"/>
  <c r="V1112" i="1"/>
  <c r="O1112" i="6"/>
  <c r="V1088" i="1"/>
  <c r="O1088" i="6"/>
  <c r="V542" i="1"/>
  <c r="O542" i="6"/>
  <c r="V627" i="1"/>
  <c r="O627" i="6"/>
  <c r="V654" i="1"/>
  <c r="O654" i="6"/>
  <c r="V719" i="1"/>
  <c r="O719" i="6"/>
  <c r="V777" i="1"/>
  <c r="O777" i="6"/>
  <c r="V823" i="1"/>
  <c r="O823" i="6"/>
  <c r="V847" i="1"/>
  <c r="O847" i="6"/>
  <c r="V862" i="1"/>
  <c r="O862" i="6"/>
  <c r="V909" i="1"/>
  <c r="O909" i="6"/>
  <c r="V934" i="1"/>
  <c r="O934" i="6"/>
  <c r="V961" i="1"/>
  <c r="O961" i="6"/>
  <c r="V979" i="1"/>
  <c r="O979" i="6"/>
  <c r="V1015" i="1"/>
  <c r="O1015" i="6"/>
  <c r="V1056" i="1"/>
  <c r="O1056" i="6"/>
  <c r="V1075" i="1"/>
  <c r="O1075" i="6"/>
  <c r="V826" i="1"/>
  <c r="O826" i="6"/>
  <c r="V941" i="1"/>
  <c r="O941" i="6"/>
  <c r="V1030" i="1"/>
  <c r="O1030" i="6"/>
  <c r="S700" i="1"/>
  <c r="K700" i="6" s="1"/>
  <c r="L700" i="6"/>
  <c r="X703" i="1"/>
  <c r="Q703" i="6"/>
  <c r="X706" i="1"/>
  <c r="P706" i="6" s="1"/>
  <c r="Q706" i="6"/>
  <c r="X709" i="1"/>
  <c r="Q709" i="6"/>
  <c r="S713" i="1"/>
  <c r="K713" i="6" s="1"/>
  <c r="L713" i="6"/>
  <c r="X715" i="1"/>
  <c r="Q715" i="6"/>
  <c r="X717" i="1"/>
  <c r="Q717" i="6"/>
  <c r="X721" i="1"/>
  <c r="Q721" i="6"/>
  <c r="W726" i="1"/>
  <c r="P726" i="6"/>
  <c r="X727" i="1"/>
  <c r="Q727" i="6"/>
  <c r="S729" i="1"/>
  <c r="K729" i="6" s="1"/>
  <c r="L729" i="6"/>
  <c r="X734" i="1"/>
  <c r="Q734" i="6"/>
  <c r="W738" i="1"/>
  <c r="P738" i="6"/>
  <c r="W744" i="1"/>
  <c r="P744" i="6"/>
  <c r="W748" i="1"/>
  <c r="P748" i="6"/>
  <c r="X758" i="1"/>
  <c r="Q758" i="6"/>
  <c r="X760" i="1"/>
  <c r="P760" i="6" s="1"/>
  <c r="Q760" i="6"/>
  <c r="X762" i="1"/>
  <c r="Q762" i="6"/>
  <c r="X766" i="1"/>
  <c r="Q766" i="6"/>
  <c r="X773" i="1"/>
  <c r="P773" i="6" s="1"/>
  <c r="Q773" i="6"/>
  <c r="X776" i="1"/>
  <c r="Q776" i="6"/>
  <c r="W781" i="1"/>
  <c r="P781" i="6"/>
  <c r="S786" i="1"/>
  <c r="K786" i="6" s="1"/>
  <c r="L786" i="6"/>
  <c r="W788" i="1"/>
  <c r="P788" i="6"/>
  <c r="W790" i="1"/>
  <c r="P790" i="6"/>
  <c r="X793" i="1"/>
  <c r="Q793" i="6"/>
  <c r="X796" i="1"/>
  <c r="P796" i="6" s="1"/>
  <c r="Q796" i="6"/>
  <c r="S800" i="1"/>
  <c r="K800" i="6" s="1"/>
  <c r="L800" i="6"/>
  <c r="X801" i="1"/>
  <c r="Q801" i="6"/>
  <c r="W804" i="1"/>
  <c r="P804" i="6"/>
  <c r="S806" i="1"/>
  <c r="K806" i="6" s="1"/>
  <c r="L806" i="6"/>
  <c r="X807" i="1"/>
  <c r="P807" i="6" s="1"/>
  <c r="Q807" i="6"/>
  <c r="X821" i="1"/>
  <c r="Q821" i="6"/>
  <c r="S824" i="1"/>
  <c r="K824" i="6" s="1"/>
  <c r="L824" i="6"/>
  <c r="X841" i="1"/>
  <c r="Q841" i="6"/>
  <c r="S843" i="1"/>
  <c r="K843" i="6" s="1"/>
  <c r="L843" i="6"/>
  <c r="S850" i="1"/>
  <c r="K850" i="6" s="1"/>
  <c r="L850" i="6"/>
  <c r="X851" i="1"/>
  <c r="Q851" i="6"/>
  <c r="X857" i="1"/>
  <c r="Q857" i="6"/>
  <c r="X864" i="1"/>
  <c r="Q864" i="6"/>
  <c r="X871" i="1"/>
  <c r="Q871" i="6"/>
  <c r="X876" i="1"/>
  <c r="Q876" i="6"/>
  <c r="X882" i="1"/>
  <c r="Q882" i="6"/>
  <c r="S884" i="1"/>
  <c r="K884" i="6" s="1"/>
  <c r="L884" i="6"/>
  <c r="X891" i="1"/>
  <c r="Q891" i="6"/>
  <c r="X894" i="1"/>
  <c r="Q894" i="6"/>
  <c r="S899" i="1"/>
  <c r="K899" i="6" s="1"/>
  <c r="L899" i="6"/>
  <c r="X900" i="1"/>
  <c r="Q900" i="6"/>
  <c r="X918" i="1"/>
  <c r="Q918" i="6"/>
  <c r="X920" i="1"/>
  <c r="Q920" i="6"/>
  <c r="S924" i="1"/>
  <c r="K924" i="6" s="1"/>
  <c r="L924" i="6"/>
  <c r="X925" i="1"/>
  <c r="Q925" i="6"/>
  <c r="X937" i="1"/>
  <c r="Q937" i="6"/>
  <c r="S940" i="1"/>
  <c r="K940" i="6" s="1"/>
  <c r="L940" i="6"/>
  <c r="X946" i="1"/>
  <c r="Q946" i="6"/>
  <c r="X949" i="1"/>
  <c r="Q949" i="6"/>
  <c r="X952" i="1"/>
  <c r="Q952" i="6"/>
  <c r="X954" i="1"/>
  <c r="Q954" i="6"/>
  <c r="X956" i="1"/>
  <c r="Q956" i="6"/>
  <c r="X959" i="1"/>
  <c r="Q959" i="6"/>
  <c r="X966" i="1"/>
  <c r="Q966" i="6"/>
  <c r="X974" i="1"/>
  <c r="Q974" i="6"/>
  <c r="S978" i="1"/>
  <c r="K978" i="6" s="1"/>
  <c r="L978" i="6"/>
  <c r="X987" i="1"/>
  <c r="Q987" i="6"/>
  <c r="X994" i="1"/>
  <c r="Q994" i="6"/>
  <c r="X996" i="1"/>
  <c r="P996" i="6" s="1"/>
  <c r="Q996" i="6"/>
  <c r="X999" i="1"/>
  <c r="Q999" i="6"/>
  <c r="X1002" i="1"/>
  <c r="Q1002" i="6"/>
  <c r="X1011" i="1"/>
  <c r="Q1011" i="6"/>
  <c r="S1014" i="1"/>
  <c r="K1014" i="6" s="1"/>
  <c r="L1014" i="6"/>
  <c r="X1019" i="1"/>
  <c r="Q1019" i="6"/>
  <c r="X1021" i="1"/>
  <c r="Q1021" i="6"/>
  <c r="X1023" i="1"/>
  <c r="Q1023" i="6"/>
  <c r="X1036" i="1"/>
  <c r="Q1036" i="6"/>
  <c r="X1039" i="1"/>
  <c r="Q1039" i="6"/>
  <c r="X1042" i="1"/>
  <c r="Q1042" i="6"/>
  <c r="X1047" i="1"/>
  <c r="Q1047" i="6"/>
  <c r="S1051" i="1"/>
  <c r="K1051" i="6" s="1"/>
  <c r="L1051" i="6"/>
  <c r="X1057" i="1"/>
  <c r="P1057" i="6" s="1"/>
  <c r="Q1057" i="6"/>
  <c r="S1063" i="1"/>
  <c r="K1063" i="6" s="1"/>
  <c r="L1063" i="6"/>
  <c r="X1064" i="1"/>
  <c r="Q1064" i="6"/>
  <c r="W1069" i="1"/>
  <c r="P1069" i="6"/>
  <c r="S1079" i="1"/>
  <c r="K1079" i="6" s="1"/>
  <c r="L1079" i="6"/>
  <c r="S1146" i="1"/>
  <c r="K1146" i="6" s="1"/>
  <c r="L1146" i="6"/>
  <c r="S1155" i="1"/>
  <c r="K1155" i="6" s="1"/>
  <c r="L1155" i="6"/>
  <c r="X1161" i="1"/>
  <c r="Q1161" i="6"/>
  <c r="X1164" i="1"/>
  <c r="P1164" i="6" s="1"/>
  <c r="Q1164" i="6"/>
  <c r="S1168" i="1"/>
  <c r="K1168" i="6" s="1"/>
  <c r="L1168" i="6"/>
  <c r="W1171" i="1"/>
  <c r="P1171" i="6"/>
  <c r="S1174" i="1"/>
  <c r="K1174" i="6" s="1"/>
  <c r="L1174" i="6"/>
  <c r="X1175" i="1"/>
  <c r="Q1175" i="6"/>
  <c r="S1177" i="1"/>
  <c r="K1177" i="6" s="1"/>
  <c r="L1177" i="6"/>
  <c r="S1183" i="1"/>
  <c r="K1183" i="6" s="1"/>
  <c r="L1183" i="6"/>
  <c r="X1184" i="1"/>
  <c r="Q1184" i="6"/>
  <c r="W1191" i="1"/>
  <c r="P1191" i="6"/>
  <c r="W1200" i="1"/>
  <c r="P1200" i="6"/>
  <c r="S1202" i="1"/>
  <c r="K1202" i="6" s="1"/>
  <c r="L1202" i="6"/>
  <c r="W1204" i="1"/>
  <c r="P1204" i="6"/>
  <c r="M1092" i="6"/>
  <c r="M1132" i="6"/>
  <c r="M1086" i="6"/>
  <c r="M1122" i="6"/>
  <c r="S1126" i="6"/>
  <c r="S1111" i="6"/>
  <c r="S1085" i="6"/>
  <c r="S1140" i="6"/>
  <c r="S1136" i="6"/>
  <c r="X2" i="1"/>
  <c r="Q2" i="6"/>
  <c r="S13" i="1"/>
  <c r="K13" i="6" s="1"/>
  <c r="L13" i="6"/>
  <c r="X20" i="1"/>
  <c r="Q20" i="6"/>
  <c r="W24" i="1"/>
  <c r="P24" i="6"/>
  <c r="W28" i="1"/>
  <c r="P28" i="6"/>
  <c r="X32" i="1"/>
  <c r="Q32" i="6"/>
  <c r="X36" i="1"/>
  <c r="Q36" i="6"/>
  <c r="W40" i="1"/>
  <c r="P40" i="6"/>
  <c r="X47" i="1"/>
  <c r="Q47" i="6"/>
  <c r="X48" i="1"/>
  <c r="Q48" i="6"/>
  <c r="S50" i="1"/>
  <c r="K50" i="6" s="1"/>
  <c r="L50" i="6"/>
  <c r="W53" i="1"/>
  <c r="P53" i="6"/>
  <c r="S55" i="1"/>
  <c r="K55" i="6" s="1"/>
  <c r="L55" i="6"/>
  <c r="W56" i="1"/>
  <c r="P56" i="6"/>
  <c r="W60" i="1"/>
  <c r="P60" i="6"/>
  <c r="X64" i="1"/>
  <c r="Q64" i="6"/>
  <c r="W67" i="1"/>
  <c r="P67" i="6"/>
  <c r="X70" i="1"/>
  <c r="Q70" i="6"/>
  <c r="X73" i="1"/>
  <c r="Q73" i="6"/>
  <c r="X75" i="1"/>
  <c r="Q75" i="6"/>
  <c r="X81" i="1"/>
  <c r="P81" i="6" s="1"/>
  <c r="Q81" i="6"/>
  <c r="X85" i="1"/>
  <c r="Q85" i="6"/>
  <c r="S87" i="1"/>
  <c r="K87" i="6" s="1"/>
  <c r="L87" i="6"/>
  <c r="W90" i="1"/>
  <c r="P90" i="6"/>
  <c r="X94" i="1"/>
  <c r="Q94" i="6"/>
  <c r="X95" i="1"/>
  <c r="Q95" i="6"/>
  <c r="W106" i="1"/>
  <c r="P106" i="6"/>
  <c r="W109" i="1"/>
  <c r="P109" i="6"/>
  <c r="X112" i="1"/>
  <c r="Q112" i="6"/>
  <c r="W114" i="1"/>
  <c r="P114" i="6"/>
  <c r="X117" i="1"/>
  <c r="Q117" i="6"/>
  <c r="X121" i="1"/>
  <c r="Q121" i="6"/>
  <c r="W125" i="1"/>
  <c r="P125" i="6"/>
  <c r="W131" i="1"/>
  <c r="P131" i="6"/>
  <c r="X133" i="1"/>
  <c r="Q133" i="6"/>
  <c r="W135" i="1"/>
  <c r="P135" i="6"/>
  <c r="S138" i="1"/>
  <c r="K138" i="6" s="1"/>
  <c r="L138" i="6"/>
  <c r="X139" i="1"/>
  <c r="Q139" i="6"/>
  <c r="W144" i="1"/>
  <c r="P144" i="6"/>
  <c r="S147" i="1"/>
  <c r="K147" i="6" s="1"/>
  <c r="L147" i="6"/>
  <c r="S148" i="1"/>
  <c r="K148" i="6" s="1"/>
  <c r="L148" i="6"/>
  <c r="X149" i="1"/>
  <c r="Q149" i="6"/>
  <c r="W155" i="1"/>
  <c r="P155" i="6"/>
  <c r="W157" i="1"/>
  <c r="P157" i="6"/>
  <c r="X159" i="1"/>
  <c r="Q159" i="6"/>
  <c r="W168" i="1"/>
  <c r="P168" i="6"/>
  <c r="W172" i="1"/>
  <c r="P172" i="6"/>
  <c r="X175" i="1"/>
  <c r="Q175" i="6"/>
  <c r="X177" i="1"/>
  <c r="Q177" i="6"/>
  <c r="X179" i="1"/>
  <c r="Q179" i="6"/>
  <c r="S184" i="1"/>
  <c r="K184" i="6" s="1"/>
  <c r="L184" i="6"/>
  <c r="V189" i="1"/>
  <c r="N189" i="6" s="1"/>
  <c r="O189" i="6"/>
  <c r="X194" i="1"/>
  <c r="Q194" i="6"/>
  <c r="W205" i="1"/>
  <c r="P205" i="6"/>
  <c r="X207" i="1"/>
  <c r="Q207" i="6"/>
  <c r="W209" i="1"/>
  <c r="P209" i="6"/>
  <c r="W211" i="1"/>
  <c r="P211" i="6"/>
  <c r="X218" i="1"/>
  <c r="Q218" i="6"/>
  <c r="X221" i="1"/>
  <c r="Q221" i="6"/>
  <c r="X226" i="1"/>
  <c r="Q226" i="6"/>
  <c r="X229" i="1"/>
  <c r="Q229" i="6"/>
  <c r="X232" i="1"/>
  <c r="Q232" i="6"/>
  <c r="X235" i="1"/>
  <c r="Q235" i="6"/>
  <c r="W239" i="1"/>
  <c r="P239" i="6"/>
  <c r="S243" i="1"/>
  <c r="K243" i="6" s="1"/>
  <c r="L243" i="6"/>
  <c r="S254" i="1"/>
  <c r="K254" i="6" s="1"/>
  <c r="L254" i="6"/>
  <c r="W261" i="1"/>
  <c r="P261" i="6"/>
  <c r="S263" i="1"/>
  <c r="K263" i="6" s="1"/>
  <c r="L263" i="6"/>
  <c r="W274" i="1"/>
  <c r="P274" i="6"/>
  <c r="X277" i="1"/>
  <c r="Q277" i="6"/>
  <c r="S280" i="1"/>
  <c r="K280" i="6" s="1"/>
  <c r="L280" i="6"/>
  <c r="X284" i="1"/>
  <c r="Q284" i="6"/>
  <c r="W287" i="1"/>
  <c r="P287" i="6"/>
  <c r="X290" i="1"/>
  <c r="Q290" i="6"/>
  <c r="W297" i="1"/>
  <c r="P297" i="6"/>
  <c r="X298" i="1"/>
  <c r="Q298" i="6"/>
  <c r="S300" i="1"/>
  <c r="K300" i="6" s="1"/>
  <c r="L300" i="6"/>
  <c r="W304" i="1"/>
  <c r="P304" i="6"/>
  <c r="S306" i="1"/>
  <c r="K306" i="6" s="1"/>
  <c r="L306" i="6"/>
  <c r="X309" i="1"/>
  <c r="Q309" i="6"/>
  <c r="W311" i="1"/>
  <c r="P311" i="6"/>
  <c r="S319" i="1"/>
  <c r="K319" i="6" s="1"/>
  <c r="L319" i="6"/>
  <c r="X321" i="1"/>
  <c r="Q321" i="6"/>
  <c r="W323" i="1"/>
  <c r="P323" i="6"/>
  <c r="W326" i="1"/>
  <c r="P326" i="6"/>
  <c r="X327" i="1"/>
  <c r="Q327" i="6"/>
  <c r="X334" i="1"/>
  <c r="Q334" i="6"/>
  <c r="X336" i="1"/>
  <c r="Q336" i="6"/>
  <c r="X339" i="1"/>
  <c r="Q339" i="6"/>
  <c r="X341" i="1"/>
  <c r="Q341" i="6"/>
  <c r="X342" i="1"/>
  <c r="Q342" i="6"/>
  <c r="X348" i="1"/>
  <c r="Q348" i="6"/>
  <c r="X351" i="1"/>
  <c r="Q351" i="6"/>
  <c r="W353" i="1"/>
  <c r="P353" i="6"/>
  <c r="X363" i="1"/>
  <c r="Q363" i="6"/>
  <c r="X366" i="1"/>
  <c r="Q366" i="6"/>
  <c r="X369" i="1"/>
  <c r="Q369" i="6"/>
  <c r="W372" i="1"/>
  <c r="P372" i="6"/>
  <c r="X376" i="1"/>
  <c r="Q376" i="6"/>
  <c r="X380" i="1"/>
  <c r="Q380" i="6"/>
  <c r="X381" i="1"/>
  <c r="Q381" i="6"/>
  <c r="W383" i="1"/>
  <c r="P383" i="6"/>
  <c r="S385" i="1"/>
  <c r="K385" i="6" s="1"/>
  <c r="L385" i="6"/>
  <c r="X390" i="1"/>
  <c r="Q390" i="6"/>
  <c r="X391" i="1"/>
  <c r="Q391" i="6"/>
  <c r="X396" i="1"/>
  <c r="Q396" i="6"/>
  <c r="X399" i="1"/>
  <c r="Q399" i="6"/>
  <c r="X405" i="1"/>
  <c r="Q405" i="6"/>
  <c r="X407" i="1"/>
  <c r="Q407" i="6"/>
  <c r="X412" i="1"/>
  <c r="Q412" i="6"/>
  <c r="S416" i="1"/>
  <c r="K416" i="6" s="1"/>
  <c r="L416" i="6"/>
  <c r="X417" i="1"/>
  <c r="Q417" i="6"/>
  <c r="W419" i="1"/>
  <c r="P419" i="6"/>
  <c r="X421" i="1"/>
  <c r="Q421" i="6"/>
  <c r="W430" i="1"/>
  <c r="P430" i="6"/>
  <c r="X438" i="1"/>
  <c r="Q438" i="6"/>
  <c r="X440" i="1"/>
  <c r="Q440" i="6"/>
  <c r="X441" i="1"/>
  <c r="Q441" i="6"/>
  <c r="W444" i="1"/>
  <c r="P444" i="6"/>
  <c r="X447" i="1"/>
  <c r="Q447" i="6"/>
  <c r="W451" i="1"/>
  <c r="P451" i="6"/>
  <c r="X453" i="1"/>
  <c r="Q453" i="6"/>
  <c r="X455" i="1"/>
  <c r="Q455" i="6"/>
  <c r="X458" i="1"/>
  <c r="Q458" i="6"/>
  <c r="X463" i="1"/>
  <c r="Q463" i="6"/>
  <c r="W467" i="1"/>
  <c r="P467" i="6"/>
  <c r="W470" i="1"/>
  <c r="P470" i="6"/>
  <c r="X472" i="1"/>
  <c r="Q472" i="6"/>
  <c r="W474" i="1"/>
  <c r="P474" i="6"/>
  <c r="X479" i="1"/>
  <c r="Q479" i="6"/>
  <c r="X481" i="1"/>
  <c r="Q481" i="6"/>
  <c r="X483" i="1"/>
  <c r="Q483" i="6"/>
  <c r="Y489" i="1"/>
  <c r="R489" i="6"/>
  <c r="Y497" i="1"/>
  <c r="R497" i="6"/>
  <c r="Y500" i="1"/>
  <c r="R500" i="6"/>
  <c r="Y503" i="1"/>
  <c r="R503" i="6"/>
  <c r="Y504" i="1"/>
  <c r="R504" i="6"/>
  <c r="Y509" i="1"/>
  <c r="R509" i="6"/>
  <c r="Y511" i="1"/>
  <c r="R511" i="6"/>
  <c r="Y516" i="1"/>
  <c r="R516" i="6"/>
  <c r="W528" i="1"/>
  <c r="P528" i="6"/>
  <c r="S531" i="1"/>
  <c r="K531" i="6" s="1"/>
  <c r="L531" i="6"/>
  <c r="X532" i="1"/>
  <c r="Q532" i="6"/>
  <c r="S544" i="1"/>
  <c r="K544" i="6" s="1"/>
  <c r="L544" i="6"/>
  <c r="X551" i="1"/>
  <c r="Q551" i="6"/>
  <c r="X562" i="1"/>
  <c r="Q562" i="6"/>
  <c r="X565" i="1"/>
  <c r="Q565" i="6"/>
  <c r="S569" i="1"/>
  <c r="K569" i="6" s="1"/>
  <c r="L569" i="6"/>
  <c r="X574" i="1"/>
  <c r="Q574" i="6"/>
  <c r="S576" i="1"/>
  <c r="K576" i="6" s="1"/>
  <c r="L576" i="6"/>
  <c r="W577" i="1"/>
  <c r="P577" i="6"/>
  <c r="X581" i="1"/>
  <c r="Q581" i="6"/>
  <c r="X586" i="1"/>
  <c r="Q586" i="6"/>
  <c r="S590" i="1"/>
  <c r="K590" i="6" s="1"/>
  <c r="L590" i="6"/>
  <c r="X591" i="1"/>
  <c r="Q591" i="6"/>
  <c r="W594" i="1"/>
  <c r="P594" i="6"/>
  <c r="X598" i="1"/>
  <c r="Q598" i="6"/>
  <c r="S600" i="1"/>
  <c r="K600" i="6" s="1"/>
  <c r="L600" i="6"/>
  <c r="X604" i="1"/>
  <c r="Q604" i="6"/>
  <c r="S615" i="1"/>
  <c r="K615" i="6" s="1"/>
  <c r="L615" i="6"/>
  <c r="X618" i="1"/>
  <c r="Q618" i="6"/>
  <c r="W621" i="1"/>
  <c r="P621" i="6"/>
  <c r="W623" i="1"/>
  <c r="P623" i="6"/>
  <c r="X625" i="1"/>
  <c r="Q625" i="6"/>
  <c r="X633" i="1"/>
  <c r="Q633" i="6"/>
  <c r="X635" i="1"/>
  <c r="Q635" i="6"/>
  <c r="X641" i="1"/>
  <c r="Q641" i="6"/>
  <c r="X648" i="1"/>
  <c r="Q648" i="6"/>
  <c r="S653" i="1"/>
  <c r="K653" i="6" s="1"/>
  <c r="L653" i="6"/>
  <c r="S662" i="1"/>
  <c r="K662" i="6" s="1"/>
  <c r="L662" i="6"/>
  <c r="S668" i="1"/>
  <c r="K668" i="6" s="1"/>
  <c r="L668" i="6"/>
  <c r="X669" i="1"/>
  <c r="Q669" i="6"/>
  <c r="X670" i="1"/>
  <c r="Q670" i="6"/>
  <c r="X674" i="1"/>
  <c r="Q674" i="6"/>
  <c r="W677" i="1"/>
  <c r="P677" i="6"/>
  <c r="W679" i="1"/>
  <c r="P679" i="6"/>
  <c r="S684" i="1"/>
  <c r="L684" i="6"/>
  <c r="W686" i="1"/>
  <c r="P686" i="6"/>
  <c r="W688" i="1"/>
  <c r="P688" i="6"/>
  <c r="S694" i="1"/>
  <c r="K694" i="6" s="1"/>
  <c r="L694" i="6"/>
  <c r="S698" i="1"/>
  <c r="K698" i="6" s="1"/>
  <c r="L698" i="6"/>
  <c r="W9" i="1"/>
  <c r="P9" i="6"/>
  <c r="W11" i="1"/>
  <c r="P11" i="6"/>
  <c r="X13" i="1"/>
  <c r="Q13" i="6"/>
  <c r="W15" i="1"/>
  <c r="P15" i="6"/>
  <c r="W17" i="1"/>
  <c r="P17" i="6"/>
  <c r="W19" i="1"/>
  <c r="P19" i="6"/>
  <c r="W23" i="1"/>
  <c r="P23" i="6"/>
  <c r="S26" i="1"/>
  <c r="L26" i="6"/>
  <c r="W27" i="1"/>
  <c r="P27" i="6"/>
  <c r="W31" i="1"/>
  <c r="P31" i="6"/>
  <c r="X35" i="1"/>
  <c r="Q35" i="6"/>
  <c r="X42" i="1"/>
  <c r="Q42" i="6"/>
  <c r="W44" i="1"/>
  <c r="P44" i="6"/>
  <c r="W46" i="1"/>
  <c r="P46" i="6"/>
  <c r="X50" i="1"/>
  <c r="Q50" i="6"/>
  <c r="S52" i="1"/>
  <c r="L52" i="6"/>
  <c r="X55" i="1"/>
  <c r="Q55" i="6"/>
  <c r="W59" i="1"/>
  <c r="P59" i="6"/>
  <c r="S63" i="1"/>
  <c r="K63" i="6" s="1"/>
  <c r="L63" i="6"/>
  <c r="X72" i="1"/>
  <c r="Q72" i="6"/>
  <c r="W78" i="1"/>
  <c r="P78" i="6"/>
  <c r="W80" i="1"/>
  <c r="P80" i="6"/>
  <c r="X82" i="1"/>
  <c r="Q82" i="6"/>
  <c r="X84" i="1"/>
  <c r="Q84" i="6"/>
  <c r="X87" i="1"/>
  <c r="Q87" i="6"/>
  <c r="X93" i="1"/>
  <c r="Q93" i="6"/>
  <c r="W97" i="1"/>
  <c r="P97" i="6"/>
  <c r="X99" i="1"/>
  <c r="Q99" i="6"/>
  <c r="W101" i="1"/>
  <c r="P101" i="6"/>
  <c r="W103" i="1"/>
  <c r="P103" i="6"/>
  <c r="W116" i="1"/>
  <c r="P116" i="6"/>
  <c r="W120" i="1"/>
  <c r="P120" i="6"/>
  <c r="W124" i="1"/>
  <c r="P124" i="6"/>
  <c r="W128" i="1"/>
  <c r="P128" i="6"/>
  <c r="X138" i="1"/>
  <c r="Q138" i="6"/>
  <c r="W142" i="1"/>
  <c r="P142" i="6"/>
  <c r="S146" i="1"/>
  <c r="K146" i="6" s="1"/>
  <c r="L146" i="6"/>
  <c r="X147" i="1"/>
  <c r="Q147" i="6"/>
  <c r="X148" i="1"/>
  <c r="Q148" i="6"/>
  <c r="W152" i="1"/>
  <c r="P152" i="6"/>
  <c r="S154" i="1"/>
  <c r="K154" i="6" s="1"/>
  <c r="L154" i="6"/>
  <c r="X161" i="1"/>
  <c r="Q161" i="6"/>
  <c r="W163" i="1"/>
  <c r="P163" i="6"/>
  <c r="W165" i="1"/>
  <c r="P165" i="6"/>
  <c r="S167" i="1"/>
  <c r="K167" i="6" s="1"/>
  <c r="L167" i="6"/>
  <c r="X170" i="1"/>
  <c r="Q170" i="6"/>
  <c r="W174" i="1"/>
  <c r="P174" i="6"/>
  <c r="W181" i="1"/>
  <c r="P181" i="6"/>
  <c r="V183" i="1"/>
  <c r="N183" i="6" s="1"/>
  <c r="O183" i="6"/>
  <c r="X184" i="1"/>
  <c r="Q184" i="6"/>
  <c r="W186" i="1"/>
  <c r="P186" i="6"/>
  <c r="X191" i="1"/>
  <c r="Q191" i="6"/>
  <c r="V193" i="1"/>
  <c r="N193" i="6" s="1"/>
  <c r="O193" i="6"/>
  <c r="S197" i="1"/>
  <c r="L197" i="6"/>
  <c r="X198" i="1"/>
  <c r="Q198" i="6"/>
  <c r="W200" i="1"/>
  <c r="P200" i="6"/>
  <c r="X202" i="1"/>
  <c r="Q202" i="6"/>
  <c r="S204" i="1"/>
  <c r="K204" i="6" s="1"/>
  <c r="L204" i="6"/>
  <c r="X213" i="1"/>
  <c r="Q213" i="6"/>
  <c r="X215" i="1"/>
  <c r="Q215" i="6"/>
  <c r="W217" i="1"/>
  <c r="P217" i="6"/>
  <c r="W220" i="1"/>
  <c r="P220" i="6"/>
  <c r="W223" i="1"/>
  <c r="P223" i="6"/>
  <c r="W225" i="1"/>
  <c r="P225" i="6"/>
  <c r="X228" i="1"/>
  <c r="Q228" i="6"/>
  <c r="S231" i="1"/>
  <c r="L231" i="6"/>
  <c r="X234" i="1"/>
  <c r="Q234" i="6"/>
  <c r="X243" i="1"/>
  <c r="Q243" i="6"/>
  <c r="W245" i="1"/>
  <c r="P245" i="6"/>
  <c r="X246" i="1"/>
  <c r="Q246" i="6"/>
  <c r="W248" i="1"/>
  <c r="P248" i="6"/>
  <c r="W250" i="1"/>
  <c r="P250" i="6"/>
  <c r="W252" i="1"/>
  <c r="P252" i="6"/>
  <c r="X254" i="1"/>
  <c r="Q254" i="6"/>
  <c r="X255" i="1"/>
  <c r="Q255" i="6"/>
  <c r="S257" i="1"/>
  <c r="L257" i="6"/>
  <c r="X263" i="1"/>
  <c r="Q263" i="6"/>
  <c r="X266" i="1"/>
  <c r="Q266" i="6"/>
  <c r="W268" i="1"/>
  <c r="P268" i="6"/>
  <c r="W271" i="1"/>
  <c r="P271" i="6"/>
  <c r="W276" i="1"/>
  <c r="P276" i="6"/>
  <c r="X280" i="1"/>
  <c r="Q280" i="6"/>
  <c r="S282" i="1"/>
  <c r="K282" i="6" s="1"/>
  <c r="L282" i="6"/>
  <c r="W283" i="1"/>
  <c r="P283" i="6"/>
  <c r="V286" i="1"/>
  <c r="N286" i="6" s="1"/>
  <c r="O286" i="6"/>
  <c r="X289" i="1"/>
  <c r="Q289" i="6"/>
  <c r="W294" i="1"/>
  <c r="P294" i="6"/>
  <c r="S296" i="1"/>
  <c r="L296" i="6"/>
  <c r="X300" i="1"/>
  <c r="Q300" i="6"/>
  <c r="W302" i="1"/>
  <c r="P302" i="6"/>
  <c r="X306" i="1"/>
  <c r="Q306" i="6"/>
  <c r="W308" i="1"/>
  <c r="P308" i="6"/>
  <c r="W313" i="1"/>
  <c r="P313" i="6"/>
  <c r="S316" i="1"/>
  <c r="L316" i="6"/>
  <c r="X317" i="1"/>
  <c r="Q317" i="6"/>
  <c r="X319" i="1"/>
  <c r="Q319" i="6"/>
  <c r="S325" i="1"/>
  <c r="K325" i="6" s="1"/>
  <c r="L325" i="6"/>
  <c r="X329" i="1"/>
  <c r="Q329" i="6"/>
  <c r="X331" i="1"/>
  <c r="Q331" i="6"/>
  <c r="X333" i="1"/>
  <c r="Q333" i="6"/>
  <c r="W338" i="1"/>
  <c r="P338" i="6"/>
  <c r="W344" i="1"/>
  <c r="P344" i="6"/>
  <c r="X347" i="1"/>
  <c r="Q347" i="6"/>
  <c r="X355" i="1"/>
  <c r="Q355" i="6"/>
  <c r="X357" i="1"/>
  <c r="Q357" i="6"/>
  <c r="S359" i="1"/>
  <c r="L359" i="6"/>
  <c r="X360" i="1"/>
  <c r="Q360" i="6"/>
  <c r="W362" i="1"/>
  <c r="P362" i="6"/>
  <c r="X365" i="1"/>
  <c r="Q365" i="6"/>
  <c r="W368" i="1"/>
  <c r="P368" i="6"/>
  <c r="X375" i="1"/>
  <c r="Q375" i="6"/>
  <c r="X379" i="1"/>
  <c r="Q379" i="6"/>
  <c r="X385" i="1"/>
  <c r="Q385" i="6"/>
  <c r="W387" i="1"/>
  <c r="P387" i="6"/>
  <c r="X389" i="1"/>
  <c r="Q389" i="6"/>
  <c r="S397" i="1"/>
  <c r="K397" i="6" s="1"/>
  <c r="L397" i="6"/>
  <c r="X398" i="1"/>
  <c r="Q398" i="6"/>
  <c r="X401" i="1"/>
  <c r="Q401" i="6"/>
  <c r="X404" i="1"/>
  <c r="Q404" i="6"/>
  <c r="X409" i="1"/>
  <c r="Q409" i="6"/>
  <c r="X411" i="1"/>
  <c r="Q411" i="6"/>
  <c r="S414" i="1"/>
  <c r="K414" i="6" s="1"/>
  <c r="L414" i="6"/>
  <c r="S415" i="1"/>
  <c r="K415" i="6" s="1"/>
  <c r="L415" i="6"/>
  <c r="X416" i="1"/>
  <c r="Q416" i="6"/>
  <c r="X423" i="1"/>
  <c r="Q423" i="6"/>
  <c r="W425" i="1"/>
  <c r="P425" i="6"/>
  <c r="W427" i="1"/>
  <c r="P427" i="6"/>
  <c r="W432" i="1"/>
  <c r="P432" i="6"/>
  <c r="W434" i="1"/>
  <c r="P434" i="6"/>
  <c r="X435" i="1"/>
  <c r="Q435" i="6"/>
  <c r="X437" i="1"/>
  <c r="Q437" i="6"/>
  <c r="W446" i="1"/>
  <c r="P446" i="6"/>
  <c r="W457" i="1"/>
  <c r="P457" i="6"/>
  <c r="W460" i="1"/>
  <c r="P460" i="6"/>
  <c r="X462" i="1"/>
  <c r="Q462" i="6"/>
  <c r="W475" i="1"/>
  <c r="P475" i="6"/>
  <c r="X478" i="1"/>
  <c r="Q478" i="6"/>
  <c r="W487" i="1"/>
  <c r="P487" i="6"/>
  <c r="Y488" i="1"/>
  <c r="R488" i="6"/>
  <c r="W492" i="1"/>
  <c r="P492" i="6"/>
  <c r="Y496" i="1"/>
  <c r="R496" i="6"/>
  <c r="Y502" i="1"/>
  <c r="R502" i="6"/>
  <c r="Y507" i="1"/>
  <c r="R507" i="6"/>
  <c r="Y508" i="1"/>
  <c r="R508" i="6"/>
  <c r="Y514" i="1"/>
  <c r="R514" i="6"/>
  <c r="Y515" i="1"/>
  <c r="R515" i="6"/>
  <c r="Y518" i="1"/>
  <c r="R518" i="6"/>
  <c r="X531" i="1"/>
  <c r="Q531" i="6"/>
  <c r="S534" i="1"/>
  <c r="K534" i="6" s="1"/>
  <c r="L534" i="6"/>
  <c r="W537" i="1"/>
  <c r="P537" i="6"/>
  <c r="S541" i="1"/>
  <c r="K541" i="6" s="1"/>
  <c r="L541" i="6"/>
  <c r="S543" i="1"/>
  <c r="L543" i="6"/>
  <c r="X544" i="1"/>
  <c r="P544" i="6" s="1"/>
  <c r="Q544" i="6"/>
  <c r="W546" i="1"/>
  <c r="P546" i="6"/>
  <c r="W550" i="1"/>
  <c r="P550" i="6"/>
  <c r="W552" i="1"/>
  <c r="P552" i="6"/>
  <c r="X554" i="1"/>
  <c r="Q554" i="6"/>
  <c r="S556" i="1"/>
  <c r="L556" i="6"/>
  <c r="X558" i="1"/>
  <c r="Q558" i="6"/>
  <c r="S560" i="1"/>
  <c r="L560" i="6"/>
  <c r="X561" i="1"/>
  <c r="Q561" i="6"/>
  <c r="X564" i="1"/>
  <c r="Q564" i="6"/>
  <c r="W567" i="1"/>
  <c r="P567" i="6"/>
  <c r="X569" i="1"/>
  <c r="Q569" i="6"/>
  <c r="X571" i="1"/>
  <c r="Q571" i="6"/>
  <c r="W573" i="1"/>
  <c r="P573" i="6"/>
  <c r="X576" i="1"/>
  <c r="P576" i="6" s="1"/>
  <c r="Q576" i="6"/>
  <c r="W580" i="1"/>
  <c r="P580" i="6"/>
  <c r="X585" i="1"/>
  <c r="Q585" i="6"/>
  <c r="S588" i="1"/>
  <c r="L588" i="6"/>
  <c r="S589" i="1"/>
  <c r="K589" i="6" s="1"/>
  <c r="L589" i="6"/>
  <c r="X590" i="1"/>
  <c r="Q590" i="6"/>
  <c r="X600" i="1"/>
  <c r="Q600" i="6"/>
  <c r="X603" i="1"/>
  <c r="Q603" i="6"/>
  <c r="X607" i="1"/>
  <c r="Q607" i="6"/>
  <c r="X609" i="1"/>
  <c r="Q609" i="6"/>
  <c r="S611" i="1"/>
  <c r="K611" i="6" s="1"/>
  <c r="L611" i="6"/>
  <c r="X612" i="1"/>
  <c r="Q612" i="6"/>
  <c r="S614" i="1"/>
  <c r="K614" i="6" s="1"/>
  <c r="L614" i="6"/>
  <c r="X615" i="1"/>
  <c r="Q615" i="6"/>
  <c r="X617" i="1"/>
  <c r="Q617" i="6"/>
  <c r="S620" i="1"/>
  <c r="K620" i="6" s="1"/>
  <c r="L620" i="6"/>
  <c r="S622" i="1"/>
  <c r="K622" i="6" s="1"/>
  <c r="L622" i="6"/>
  <c r="W632" i="1"/>
  <c r="P632" i="6"/>
  <c r="X643" i="1"/>
  <c r="Q643" i="6"/>
  <c r="S645" i="1"/>
  <c r="L645" i="6"/>
  <c r="X647" i="1"/>
  <c r="Q647" i="6"/>
  <c r="W651" i="1"/>
  <c r="P651" i="6"/>
  <c r="X653" i="1"/>
  <c r="Q653" i="6"/>
  <c r="X655" i="1"/>
  <c r="Q655" i="6"/>
  <c r="S661" i="1"/>
  <c r="K661" i="6" s="1"/>
  <c r="L661" i="6"/>
  <c r="X662" i="1"/>
  <c r="Q662" i="6"/>
  <c r="X664" i="1"/>
  <c r="Q664" i="6"/>
  <c r="X666" i="1"/>
  <c r="Q666" i="6"/>
  <c r="X668" i="1"/>
  <c r="Q668" i="6"/>
  <c r="S673" i="1"/>
  <c r="K673" i="6" s="1"/>
  <c r="L673" i="6"/>
  <c r="W682" i="1"/>
  <c r="P682" i="6"/>
  <c r="X684" i="1"/>
  <c r="Q684" i="6"/>
  <c r="X690" i="1"/>
  <c r="Q690" i="6"/>
  <c r="X692" i="1"/>
  <c r="Q692" i="6"/>
  <c r="X694" i="1"/>
  <c r="Q694" i="6"/>
  <c r="W696" i="1"/>
  <c r="P696" i="6"/>
  <c r="X698" i="1"/>
  <c r="P698" i="6" s="1"/>
  <c r="Q698" i="6"/>
  <c r="X700" i="1"/>
  <c r="Q700" i="6"/>
  <c r="W702" i="1"/>
  <c r="P702" i="6"/>
  <c r="X705" i="1"/>
  <c r="Q705" i="6"/>
  <c r="W708" i="1"/>
  <c r="P708" i="6"/>
  <c r="X711" i="1"/>
  <c r="Q711" i="6"/>
  <c r="X713" i="1"/>
  <c r="Q713" i="6"/>
  <c r="X720" i="1"/>
  <c r="Q720" i="6"/>
  <c r="S722" i="1"/>
  <c r="K722" i="6" s="1"/>
  <c r="L722" i="6"/>
  <c r="X724" i="1"/>
  <c r="Q724" i="6"/>
  <c r="X729" i="1"/>
  <c r="Q729" i="6"/>
  <c r="X731" i="1"/>
  <c r="Q731" i="6"/>
  <c r="X733" i="1"/>
  <c r="Q733" i="6"/>
  <c r="S735" i="1"/>
  <c r="L735" i="6"/>
  <c r="X736" i="1"/>
  <c r="Q736" i="6"/>
  <c r="W740" i="1"/>
  <c r="P740" i="6"/>
  <c r="W742" i="1"/>
  <c r="P742" i="6"/>
  <c r="X746" i="1"/>
  <c r="Q746" i="6"/>
  <c r="X752" i="1"/>
  <c r="Q752" i="6"/>
  <c r="X757" i="1"/>
  <c r="Q757" i="6"/>
  <c r="X764" i="1"/>
  <c r="Q764" i="6"/>
  <c r="S768" i="1"/>
  <c r="K768" i="6" s="1"/>
  <c r="L768" i="6"/>
  <c r="X769" i="1"/>
  <c r="Q769" i="6"/>
  <c r="S771" i="1"/>
  <c r="K771" i="6" s="1"/>
  <c r="L771" i="6"/>
  <c r="X772" i="1"/>
  <c r="Q772" i="6"/>
  <c r="W775" i="1"/>
  <c r="P775" i="6"/>
  <c r="W782" i="1"/>
  <c r="P782" i="6"/>
  <c r="S785" i="1"/>
  <c r="L785" i="6"/>
  <c r="X786" i="1"/>
  <c r="P786" i="6" s="1"/>
  <c r="Q786" i="6"/>
  <c r="W792" i="1"/>
  <c r="P792" i="6"/>
  <c r="X795" i="1"/>
  <c r="Q795" i="6"/>
  <c r="X800" i="1"/>
  <c r="Q800" i="6"/>
  <c r="S803" i="1"/>
  <c r="K803" i="6" s="1"/>
  <c r="L803" i="6"/>
  <c r="X806" i="1"/>
  <c r="P806" i="6" s="1"/>
  <c r="Q806" i="6"/>
  <c r="X809" i="1"/>
  <c r="Q809" i="6"/>
  <c r="S811" i="1"/>
  <c r="K811" i="6" s="1"/>
  <c r="L811" i="6"/>
  <c r="W817" i="1"/>
  <c r="P817" i="6"/>
  <c r="W837" i="1"/>
  <c r="P837" i="6"/>
  <c r="X843" i="1"/>
  <c r="P843" i="6" s="1"/>
  <c r="Q843" i="6"/>
  <c r="W845" i="1"/>
  <c r="P845" i="6"/>
  <c r="X850" i="1"/>
  <c r="Q850" i="6"/>
  <c r="S863" i="1"/>
  <c r="K863" i="6" s="1"/>
  <c r="L863" i="6"/>
  <c r="W866" i="1"/>
  <c r="P866" i="6"/>
  <c r="W868" i="1"/>
  <c r="P868" i="6"/>
  <c r="S870" i="1"/>
  <c r="K870" i="6" s="1"/>
  <c r="L870" i="6"/>
  <c r="X875" i="1"/>
  <c r="Q875" i="6"/>
  <c r="X879" i="1"/>
  <c r="Q879" i="6"/>
  <c r="X881" i="1"/>
  <c r="Q881" i="6"/>
  <c r="X884" i="1"/>
  <c r="Q884" i="6"/>
  <c r="X886" i="1"/>
  <c r="Q886" i="6"/>
  <c r="X889" i="1"/>
  <c r="Q889" i="6"/>
  <c r="S893" i="1"/>
  <c r="L893" i="6"/>
  <c r="X899" i="1"/>
  <c r="P899" i="6" s="1"/>
  <c r="Q899" i="6"/>
  <c r="W905" i="1"/>
  <c r="P905" i="6"/>
  <c r="W917" i="1"/>
  <c r="P917" i="6"/>
  <c r="W932" i="1"/>
  <c r="P932" i="6"/>
  <c r="S936" i="1"/>
  <c r="K936" i="6" s="1"/>
  <c r="L936" i="6"/>
  <c r="S939" i="1"/>
  <c r="K939" i="6" s="1"/>
  <c r="L939" i="6"/>
  <c r="X940" i="1"/>
  <c r="Q940" i="6"/>
  <c r="X942" i="1"/>
  <c r="Q942" i="6"/>
  <c r="X948" i="1"/>
  <c r="Q948" i="6"/>
  <c r="S960" i="1"/>
  <c r="L960" i="6"/>
  <c r="X967" i="1"/>
  <c r="Q967" i="6"/>
  <c r="S969" i="1"/>
  <c r="L969" i="6"/>
  <c r="S976" i="1"/>
  <c r="K976" i="6" s="1"/>
  <c r="L976" i="6"/>
  <c r="X978" i="1"/>
  <c r="Q978" i="6"/>
  <c r="S981" i="1"/>
  <c r="K981" i="6" s="1"/>
  <c r="L981" i="6"/>
  <c r="X982" i="1"/>
  <c r="Q982" i="6"/>
  <c r="W985" i="1"/>
  <c r="P985" i="6"/>
  <c r="X989" i="1"/>
  <c r="Q989" i="6"/>
  <c r="S991" i="1"/>
  <c r="K991" i="6" s="1"/>
  <c r="L991" i="6"/>
  <c r="X992" i="1"/>
  <c r="Q992" i="6"/>
  <c r="X995" i="1"/>
  <c r="Q995" i="6"/>
  <c r="X998" i="1"/>
  <c r="Q998" i="6"/>
  <c r="X1001" i="1"/>
  <c r="Q1001" i="6"/>
  <c r="X1007" i="1"/>
  <c r="Q1007" i="6"/>
  <c r="S1010" i="1"/>
  <c r="K1010" i="6" s="1"/>
  <c r="L1010" i="6"/>
  <c r="X1014" i="1"/>
  <c r="Q1014" i="6"/>
  <c r="X1025" i="1"/>
  <c r="Q1025" i="6"/>
  <c r="X1038" i="1"/>
  <c r="Q1038" i="6"/>
  <c r="S1040" i="1"/>
  <c r="K1040" i="6" s="1"/>
  <c r="L1040" i="6"/>
  <c r="X1041" i="1"/>
  <c r="Q1041" i="6"/>
  <c r="X1045" i="1"/>
  <c r="Q1045" i="6"/>
  <c r="W1049" i="1"/>
  <c r="P1049" i="6"/>
  <c r="X1051" i="1"/>
  <c r="Q1051" i="6"/>
  <c r="X1054" i="1"/>
  <c r="Q1054" i="6"/>
  <c r="X1060" i="1"/>
  <c r="Q1060" i="6"/>
  <c r="X1063" i="1"/>
  <c r="P1063" i="6" s="1"/>
  <c r="Q1063" i="6"/>
  <c r="S1071" i="1"/>
  <c r="K1071" i="6" s="1"/>
  <c r="L1071" i="6"/>
  <c r="X1079" i="1"/>
  <c r="P1079" i="6" s="1"/>
  <c r="Q1079" i="6"/>
  <c r="X1081" i="1"/>
  <c r="Q1081" i="6"/>
  <c r="X1146" i="1"/>
  <c r="Q1146" i="6"/>
  <c r="S1156" i="1"/>
  <c r="K1156" i="6" s="1"/>
  <c r="L1156" i="6"/>
  <c r="W1158" i="1"/>
  <c r="P1158" i="6"/>
  <c r="X1163" i="1"/>
  <c r="Q1163" i="6"/>
  <c r="X1168" i="1"/>
  <c r="P1168" i="6" s="1"/>
  <c r="Q1168" i="6"/>
  <c r="S1170" i="1"/>
  <c r="K1170" i="6" s="1"/>
  <c r="L1170" i="6"/>
  <c r="X1174" i="1"/>
  <c r="Q1174" i="6"/>
  <c r="X1183" i="1"/>
  <c r="P1183" i="6" s="1"/>
  <c r="Q1183" i="6"/>
  <c r="W1188" i="1"/>
  <c r="P1188" i="6"/>
  <c r="S1190" i="1"/>
  <c r="K1190" i="6" s="1"/>
  <c r="L1190" i="6"/>
  <c r="X1196" i="1"/>
  <c r="Q1196" i="6"/>
  <c r="X1202" i="1"/>
  <c r="Q1202" i="6"/>
  <c r="S1206" i="1"/>
  <c r="K1206" i="6" s="1"/>
  <c r="L1206" i="6"/>
  <c r="M1100" i="6"/>
  <c r="M1094" i="6"/>
  <c r="M1130" i="6"/>
  <c r="M1099" i="6"/>
  <c r="S1091" i="6"/>
  <c r="S1123" i="6"/>
  <c r="S1097" i="6"/>
  <c r="S1101" i="6"/>
  <c r="V1173" i="1"/>
  <c r="O1173" i="6"/>
  <c r="V1138" i="1"/>
  <c r="O1138" i="6"/>
  <c r="V1117" i="1"/>
  <c r="O1117" i="6"/>
  <c r="V1096" i="1"/>
  <c r="O1096" i="6"/>
  <c r="V525" i="1"/>
  <c r="O525" i="6"/>
  <c r="V582" i="1"/>
  <c r="O582" i="6"/>
  <c r="V646" i="1"/>
  <c r="O646" i="6"/>
  <c r="V683" i="1"/>
  <c r="O683" i="6"/>
  <c r="V749" i="1"/>
  <c r="O749" i="6"/>
  <c r="V848" i="1"/>
  <c r="O848" i="6"/>
  <c r="V872" i="1"/>
  <c r="O872" i="6"/>
  <c r="V970" i="1"/>
  <c r="O970" i="6"/>
  <c r="V1208" i="1"/>
  <c r="O1208" i="6"/>
  <c r="V1148" i="1"/>
  <c r="O1148" i="6"/>
  <c r="V1121" i="1"/>
  <c r="O1121" i="6"/>
  <c r="V1108" i="1"/>
  <c r="O1108" i="6"/>
  <c r="V1080" i="1"/>
  <c r="O1080" i="6"/>
  <c r="V563" i="1"/>
  <c r="O563" i="6"/>
  <c r="V629" i="1"/>
  <c r="O629" i="6"/>
  <c r="V667" i="1"/>
  <c r="O667" i="6"/>
  <c r="V732" i="1"/>
  <c r="O732" i="6"/>
  <c r="V783" i="1"/>
  <c r="O783" i="6"/>
  <c r="V829" i="1"/>
  <c r="O829" i="6"/>
  <c r="V852" i="1"/>
  <c r="O852" i="6"/>
  <c r="V874" i="1"/>
  <c r="O874" i="6"/>
  <c r="V913" i="1"/>
  <c r="O913" i="6"/>
  <c r="V928" i="1"/>
  <c r="O928" i="6"/>
  <c r="V955" i="1"/>
  <c r="O955" i="6"/>
  <c r="V973" i="1"/>
  <c r="O973" i="6"/>
  <c r="V1005" i="1"/>
  <c r="O1005" i="6"/>
  <c r="V1032" i="1"/>
  <c r="O1032" i="6"/>
  <c r="V1061" i="1"/>
  <c r="O1061" i="6"/>
  <c r="V1077" i="1"/>
  <c r="O1077" i="6"/>
  <c r="V1028" i="1"/>
  <c r="O1028" i="6"/>
  <c r="V910" i="1"/>
  <c r="O910" i="6"/>
  <c r="V1016" i="1"/>
  <c r="O1016" i="6"/>
  <c r="V1167" i="1"/>
  <c r="O1167" i="6"/>
  <c r="V1127" i="1"/>
  <c r="O1127" i="6"/>
  <c r="V1113" i="1"/>
  <c r="O1113" i="6"/>
  <c r="V1089" i="1"/>
  <c r="O1089" i="6"/>
  <c r="V539" i="1"/>
  <c r="O539" i="6"/>
  <c r="V616" i="1"/>
  <c r="O616" i="6"/>
  <c r="V652" i="1"/>
  <c r="O652" i="6"/>
  <c r="V714" i="1"/>
  <c r="O714" i="6"/>
  <c r="V755" i="1"/>
  <c r="O755" i="6"/>
  <c r="V822" i="1"/>
  <c r="O822" i="6"/>
  <c r="V846" i="1"/>
  <c r="O846" i="6"/>
  <c r="V860" i="1"/>
  <c r="O860" i="6"/>
  <c r="V908" i="1"/>
  <c r="O908" i="6"/>
  <c r="V922" i="1"/>
  <c r="O922" i="6"/>
  <c r="V944" i="1"/>
  <c r="O944" i="6"/>
  <c r="V964" i="1"/>
  <c r="O964" i="6"/>
  <c r="V986" i="1"/>
  <c r="O986" i="6"/>
  <c r="V1027" i="1"/>
  <c r="O1027" i="6"/>
  <c r="V1055" i="1"/>
  <c r="O1055" i="6"/>
  <c r="V1073" i="1"/>
  <c r="O1073" i="6"/>
  <c r="V916" i="1"/>
  <c r="O916" i="6"/>
  <c r="V901" i="1"/>
  <c r="O901" i="6"/>
  <c r="V1004" i="1"/>
  <c r="O1004" i="6"/>
  <c r="V1179" i="1"/>
  <c r="O1179" i="6"/>
  <c r="V1142" i="1"/>
  <c r="O1142" i="6"/>
  <c r="V1118" i="1"/>
  <c r="O1118" i="6"/>
  <c r="V1103" i="1"/>
  <c r="O1103" i="6"/>
  <c r="V523" i="1"/>
  <c r="O523" i="6"/>
  <c r="V570" i="1"/>
  <c r="O570" i="6"/>
  <c r="V637" i="1"/>
  <c r="O637" i="6"/>
  <c r="V680" i="1"/>
  <c r="O680" i="6"/>
  <c r="V743" i="1"/>
  <c r="O743" i="6"/>
  <c r="V812" i="1"/>
  <c r="O812" i="6"/>
  <c r="V834" i="1"/>
  <c r="O834" i="6"/>
  <c r="V854" i="1"/>
  <c r="O854" i="6"/>
  <c r="V885" i="1"/>
  <c r="O885" i="6"/>
  <c r="V923" i="1"/>
  <c r="O923" i="6"/>
  <c r="V951" i="1"/>
  <c r="O951" i="6"/>
  <c r="V965" i="1"/>
  <c r="O965" i="6"/>
  <c r="V993" i="1"/>
  <c r="O993" i="6"/>
  <c r="V1035" i="1"/>
  <c r="O1035" i="6"/>
  <c r="V1066" i="1"/>
  <c r="O1066" i="6"/>
  <c r="V919" i="1"/>
  <c r="O919" i="6"/>
  <c r="V980" i="1"/>
  <c r="O980" i="6"/>
  <c r="V1076" i="1"/>
  <c r="O1076" i="6"/>
  <c r="B195" i="2"/>
  <c r="C195" i="2"/>
  <c r="C199" i="2"/>
  <c r="A199" i="2"/>
  <c r="C303" i="2"/>
  <c r="B303" i="2"/>
  <c r="A303" i="2"/>
  <c r="B425" i="2"/>
  <c r="C425" i="2"/>
  <c r="B533" i="2"/>
  <c r="A533" i="2"/>
  <c r="C533" i="2"/>
  <c r="B539" i="2"/>
  <c r="A539" i="2"/>
  <c r="C611" i="2"/>
  <c r="B611" i="2"/>
  <c r="D611" i="2" s="1"/>
  <c r="A611" i="2"/>
  <c r="C651" i="2"/>
  <c r="A651" i="2"/>
  <c r="B651" i="2"/>
  <c r="D651" i="2" s="1"/>
  <c r="C838" i="2"/>
  <c r="A838" i="2"/>
  <c r="B838" i="2"/>
  <c r="D878" i="2"/>
  <c r="B997" i="2"/>
  <c r="C997" i="2"/>
  <c r="A997" i="2"/>
  <c r="B1089" i="2"/>
  <c r="A1089" i="2"/>
  <c r="C1089" i="2"/>
  <c r="D1089" i="2" s="1"/>
  <c r="B1174" i="2"/>
  <c r="A1174" i="2"/>
  <c r="C1174" i="2"/>
  <c r="C1365" i="2"/>
  <c r="B1365" i="2"/>
  <c r="A1365" i="2"/>
  <c r="B1743" i="2"/>
  <c r="C1743" i="2"/>
  <c r="A1743" i="2"/>
  <c r="C1818" i="2"/>
  <c r="A1818" i="2"/>
  <c r="B1818" i="2"/>
  <c r="D1818" i="2" s="1"/>
  <c r="D1938" i="2"/>
  <c r="B1974" i="2"/>
  <c r="A1974" i="2"/>
  <c r="C1974" i="2"/>
  <c r="C2019" i="2"/>
  <c r="B2019" i="2"/>
  <c r="A2019" i="2"/>
  <c r="A2044" i="2"/>
  <c r="C2044" i="2"/>
  <c r="B2044" i="2"/>
  <c r="B24" i="2"/>
  <c r="A24" i="2"/>
  <c r="C24" i="2"/>
  <c r="B118" i="2"/>
  <c r="C118" i="2"/>
  <c r="A118" i="2"/>
  <c r="C125" i="2"/>
  <c r="B125" i="2"/>
  <c r="B180" i="2"/>
  <c r="A180" i="2"/>
  <c r="C180" i="2"/>
  <c r="B220" i="2"/>
  <c r="C220" i="2"/>
  <c r="D220" i="2" s="1"/>
  <c r="A220" i="2"/>
  <c r="C285" i="2"/>
  <c r="B285" i="2"/>
  <c r="A285" i="2"/>
  <c r="C806" i="2"/>
  <c r="A806" i="2"/>
  <c r="D809" i="2"/>
  <c r="B829" i="2"/>
  <c r="A829" i="2"/>
  <c r="C829" i="2"/>
  <c r="D829" i="2" s="1"/>
  <c r="A836" i="2"/>
  <c r="B836" i="2"/>
  <c r="C836" i="2"/>
  <c r="B869" i="2"/>
  <c r="C869" i="2"/>
  <c r="D869" i="2" s="1"/>
  <c r="A869" i="2"/>
  <c r="D942" i="2"/>
  <c r="B971" i="2"/>
  <c r="C971" i="2"/>
  <c r="B1134" i="2"/>
  <c r="A1134" i="2"/>
  <c r="C1134" i="2"/>
  <c r="B1166" i="2"/>
  <c r="A1166" i="2"/>
  <c r="C1166" i="2"/>
  <c r="B1198" i="2"/>
  <c r="A1198" i="2"/>
  <c r="C1198" i="2"/>
  <c r="A1266" i="2"/>
  <c r="B1266" i="2"/>
  <c r="C1266" i="2"/>
  <c r="C1475" i="2"/>
  <c r="B1475" i="2"/>
  <c r="A1475" i="2"/>
  <c r="C1658" i="2"/>
  <c r="A1658" i="2"/>
  <c r="B1658" i="2"/>
  <c r="C1776" i="2"/>
  <c r="A1776" i="2"/>
  <c r="C1782" i="2"/>
  <c r="B1782" i="2"/>
  <c r="C1930" i="2"/>
  <c r="A1930" i="2"/>
  <c r="B1930" i="2"/>
  <c r="B1958" i="2"/>
  <c r="A1958" i="2"/>
  <c r="C1958" i="2"/>
  <c r="A1972" i="2"/>
  <c r="C1972" i="2"/>
  <c r="B1972" i="2"/>
  <c r="D1988" i="2"/>
  <c r="B2012" i="2"/>
  <c r="A2012" i="2"/>
  <c r="C2012" i="2"/>
  <c r="B2020" i="2"/>
  <c r="C2020" i="2"/>
  <c r="A2020" i="2"/>
  <c r="B2042" i="2"/>
  <c r="C2042" i="2"/>
  <c r="A2042" i="2"/>
  <c r="B2047" i="2"/>
  <c r="C2047" i="2"/>
  <c r="C2" i="2"/>
  <c r="B2" i="2"/>
  <c r="B117" i="2"/>
  <c r="D117" i="2" s="1"/>
  <c r="A117" i="2"/>
  <c r="C117" i="2"/>
  <c r="C319" i="2"/>
  <c r="B319" i="2"/>
  <c r="B325" i="2"/>
  <c r="A325" i="2"/>
  <c r="B342" i="2"/>
  <c r="C342" i="2"/>
  <c r="D342" i="2" s="1"/>
  <c r="A573" i="2"/>
  <c r="B573" i="2"/>
  <c r="C573" i="2"/>
  <c r="D573" i="2" s="1"/>
  <c r="B994" i="2"/>
  <c r="C994" i="2"/>
  <c r="C1106" i="2"/>
  <c r="B1106" i="2"/>
  <c r="D1106" i="2" s="1"/>
  <c r="A1106" i="2"/>
  <c r="B1142" i="2"/>
  <c r="A1142" i="2"/>
  <c r="C1142" i="2"/>
  <c r="B1270" i="2"/>
  <c r="C1270" i="2"/>
  <c r="A1270" i="2"/>
  <c r="D1309" i="2"/>
  <c r="D1317" i="2"/>
  <c r="C1478" i="2"/>
  <c r="B1478" i="2"/>
  <c r="A1478" i="2"/>
  <c r="C1936" i="2"/>
  <c r="A1936" i="2"/>
  <c r="B1936" i="2"/>
  <c r="B188" i="2"/>
  <c r="C188" i="2"/>
  <c r="A188" i="2"/>
  <c r="B390" i="2"/>
  <c r="A390" i="2"/>
  <c r="C423" i="2"/>
  <c r="A423" i="2"/>
  <c r="B423" i="2"/>
  <c r="D423" i="2" s="1"/>
  <c r="B444" i="2"/>
  <c r="C444" i="2"/>
  <c r="A444" i="2"/>
  <c r="C469" i="2"/>
  <c r="D469" i="2" s="1"/>
  <c r="B469" i="2"/>
  <c r="A469" i="2"/>
  <c r="D517" i="2"/>
  <c r="C519" i="2"/>
  <c r="B519" i="2"/>
  <c r="A519" i="2"/>
  <c r="C571" i="2"/>
  <c r="D571" i="2" s="1"/>
  <c r="B571" i="2"/>
  <c r="A571" i="2"/>
  <c r="B589" i="2"/>
  <c r="D589" i="2" s="1"/>
  <c r="A589" i="2"/>
  <c r="C643" i="2"/>
  <c r="B643" i="2"/>
  <c r="A643" i="2"/>
  <c r="A647" i="2"/>
  <c r="C647" i="2"/>
  <c r="B647" i="2"/>
  <c r="A719" i="2"/>
  <c r="B719" i="2"/>
  <c r="D719" i="2" s="1"/>
  <c r="C719" i="2"/>
  <c r="B67" i="2"/>
  <c r="C67" i="2"/>
  <c r="D67" i="2" s="1"/>
  <c r="C71" i="2"/>
  <c r="A71" i="2"/>
  <c r="C103" i="2"/>
  <c r="A103" i="2"/>
  <c r="B103" i="2"/>
  <c r="B142" i="2"/>
  <c r="A142" i="2"/>
  <c r="C142" i="2"/>
  <c r="B148" i="2"/>
  <c r="A148" i="2"/>
  <c r="C175" i="2"/>
  <c r="D175" i="2" s="1"/>
  <c r="B175" i="2"/>
  <c r="A175" i="2"/>
  <c r="B245" i="2"/>
  <c r="A245" i="2"/>
  <c r="C245" i="2"/>
  <c r="B278" i="2"/>
  <c r="C278" i="2"/>
  <c r="A278" i="2"/>
  <c r="C283" i="2"/>
  <c r="B315" i="2"/>
  <c r="C315" i="2"/>
  <c r="D324" i="2"/>
  <c r="B350" i="2"/>
  <c r="A350" i="2"/>
  <c r="C350" i="2"/>
  <c r="D359" i="2"/>
  <c r="A419" i="2"/>
  <c r="B419" i="2"/>
  <c r="B433" i="2"/>
  <c r="C433" i="2"/>
  <c r="A433" i="2"/>
  <c r="C435" i="2"/>
  <c r="B437" i="2"/>
  <c r="A437" i="2"/>
  <c r="C447" i="2"/>
  <c r="B447" i="2"/>
  <c r="B453" i="2"/>
  <c r="A453" i="2"/>
  <c r="A467" i="2"/>
  <c r="C467" i="2"/>
  <c r="B467" i="2"/>
  <c r="D467" i="2" s="1"/>
  <c r="B484" i="2"/>
  <c r="C484" i="2"/>
  <c r="A484" i="2"/>
  <c r="D487" i="2"/>
  <c r="B508" i="2"/>
  <c r="A508" i="2"/>
  <c r="C508" i="2"/>
  <c r="D508" i="2" s="1"/>
  <c r="B621" i="2"/>
  <c r="A621" i="2"/>
  <c r="C621" i="2"/>
  <c r="D689" i="2"/>
  <c r="D695" i="2"/>
  <c r="B709" i="2"/>
  <c r="C709" i="2"/>
  <c r="A709" i="2"/>
  <c r="C739" i="2"/>
  <c r="B739" i="2"/>
  <c r="A739" i="2"/>
  <c r="A743" i="2"/>
  <c r="C743" i="2"/>
  <c r="B743" i="2"/>
  <c r="C747" i="2"/>
  <c r="D747" i="2" s="1"/>
  <c r="A747" i="2"/>
  <c r="B763" i="2"/>
  <c r="D763" i="2" s="1"/>
  <c r="C763" i="2"/>
  <c r="A763" i="2"/>
  <c r="D765" i="2"/>
  <c r="C791" i="2"/>
  <c r="A791" i="2"/>
  <c r="B791" i="2"/>
  <c r="D801" i="2"/>
  <c r="C822" i="2"/>
  <c r="B822" i="2"/>
  <c r="A822" i="2"/>
  <c r="A830" i="2"/>
  <c r="C830" i="2"/>
  <c r="B830" i="2"/>
  <c r="B834" i="2"/>
  <c r="D834" i="2" s="1"/>
  <c r="C834" i="2"/>
  <c r="C918" i="2"/>
  <c r="B918" i="2"/>
  <c r="A918" i="2"/>
  <c r="B930" i="2"/>
  <c r="C930" i="2"/>
  <c r="B933" i="2"/>
  <c r="C933" i="2"/>
  <c r="D933" i="2" s="1"/>
  <c r="A933" i="2"/>
  <c r="B1125" i="2"/>
  <c r="A1125" i="2"/>
  <c r="C1125" i="2"/>
  <c r="D1125" i="2" s="1"/>
  <c r="B1158" i="2"/>
  <c r="A1158" i="2"/>
  <c r="C1158" i="2"/>
  <c r="D1158" i="2" s="1"/>
  <c r="B1190" i="2"/>
  <c r="A1190" i="2"/>
  <c r="C1190" i="2"/>
  <c r="D1218" i="2"/>
  <c r="C1246" i="2"/>
  <c r="B1246" i="2"/>
  <c r="A1246" i="2"/>
  <c r="B1256" i="2"/>
  <c r="C1256" i="2"/>
  <c r="A1256" i="2"/>
  <c r="A1260" i="2"/>
  <c r="C1260" i="2"/>
  <c r="D1260" i="2" s="1"/>
  <c r="B1260" i="2"/>
  <c r="D1262" i="2"/>
  <c r="C1397" i="2"/>
  <c r="A1397" i="2"/>
  <c r="B1397" i="2"/>
  <c r="B1434" i="2"/>
  <c r="C1434" i="2"/>
  <c r="D1434" i="2" s="1"/>
  <c r="A1434" i="2"/>
  <c r="D1436" i="2"/>
  <c r="B150" i="2"/>
  <c r="C150" i="2"/>
  <c r="A150" i="2"/>
  <c r="B187" i="2"/>
  <c r="C187" i="2"/>
  <c r="C231" i="2"/>
  <c r="A231" i="2"/>
  <c r="B231" i="2"/>
  <c r="B270" i="2"/>
  <c r="A270" i="2"/>
  <c r="C270" i="2"/>
  <c r="B276" i="2"/>
  <c r="A276" i="2"/>
  <c r="B372" i="2"/>
  <c r="C372" i="2"/>
  <c r="A372" i="2"/>
  <c r="A443" i="2"/>
  <c r="B443" i="2"/>
  <c r="C443" i="2"/>
  <c r="B457" i="2"/>
  <c r="C457" i="2"/>
  <c r="D457" i="2" s="1"/>
  <c r="A457" i="2"/>
  <c r="B497" i="2"/>
  <c r="A497" i="2"/>
  <c r="B545" i="2"/>
  <c r="D545" i="2" s="1"/>
  <c r="A545" i="2"/>
  <c r="A615" i="2"/>
  <c r="C615" i="2"/>
  <c r="B615" i="2"/>
  <c r="D615" i="2" s="1"/>
  <c r="C619" i="2"/>
  <c r="A619" i="2"/>
  <c r="B677" i="2"/>
  <c r="C677" i="2"/>
  <c r="A677" i="2"/>
  <c r="B749" i="2"/>
  <c r="A749" i="2"/>
  <c r="C749" i="2"/>
  <c r="B779" i="2"/>
  <c r="D779" i="2" s="1"/>
  <c r="C779" i="2"/>
  <c r="A779" i="2"/>
  <c r="B859" i="2"/>
  <c r="C859" i="2"/>
  <c r="C982" i="2"/>
  <c r="B982" i="2"/>
  <c r="A982" i="2"/>
  <c r="C1102" i="2"/>
  <c r="B1102" i="2"/>
  <c r="A1102" i="2"/>
  <c r="B1109" i="2"/>
  <c r="A1109" i="2"/>
  <c r="C1483" i="2"/>
  <c r="B1483" i="2"/>
  <c r="A1483" i="2"/>
  <c r="B1726" i="2"/>
  <c r="C1726" i="2"/>
  <c r="D1726" i="2" s="1"/>
  <c r="A1726" i="2"/>
  <c r="D1997" i="2"/>
  <c r="C2032" i="2"/>
  <c r="B2032" i="2"/>
  <c r="A2032" i="2"/>
  <c r="C44" i="2"/>
  <c r="B44" i="2"/>
  <c r="A44" i="2"/>
  <c r="B85" i="2"/>
  <c r="D85" i="2" s="1"/>
  <c r="A85" i="2"/>
  <c r="D148" i="2"/>
  <c r="D212" i="2"/>
  <c r="B227" i="2"/>
  <c r="D227" i="2" s="1"/>
  <c r="C227" i="2"/>
  <c r="B238" i="2"/>
  <c r="A238" i="2"/>
  <c r="C271" i="2"/>
  <c r="D271" i="2" s="1"/>
  <c r="B271" i="2"/>
  <c r="A271" i="2"/>
  <c r="B397" i="2"/>
  <c r="A397" i="2"/>
  <c r="A2" i="2"/>
  <c r="B14" i="2"/>
  <c r="A14" i="2"/>
  <c r="B40" i="2"/>
  <c r="A40" i="2"/>
  <c r="C50" i="2"/>
  <c r="B50" i="2"/>
  <c r="A50" i="2"/>
  <c r="C60" i="2"/>
  <c r="B60" i="2"/>
  <c r="B92" i="2"/>
  <c r="C92" i="2"/>
  <c r="D92" i="2" s="1"/>
  <c r="A92" i="2"/>
  <c r="B99" i="2"/>
  <c r="D99" i="2" s="1"/>
  <c r="C99" i="2"/>
  <c r="B110" i="2"/>
  <c r="A110" i="2"/>
  <c r="C143" i="2"/>
  <c r="D143" i="2" s="1"/>
  <c r="B143" i="2"/>
  <c r="A143" i="2"/>
  <c r="C157" i="2"/>
  <c r="B157" i="2"/>
  <c r="D157" i="2" s="1"/>
  <c r="A157" i="2"/>
  <c r="B199" i="2"/>
  <c r="B213" i="2"/>
  <c r="A213" i="2"/>
  <c r="B246" i="2"/>
  <c r="C246" i="2"/>
  <c r="A246" i="2"/>
  <c r="C253" i="2"/>
  <c r="D253" i="2" s="1"/>
  <c r="B253" i="2"/>
  <c r="C276" i="2"/>
  <c r="D276" i="2" s="1"/>
  <c r="B308" i="2"/>
  <c r="A308" i="2"/>
  <c r="C308" i="2"/>
  <c r="B316" i="2"/>
  <c r="C316" i="2"/>
  <c r="D316" i="2" s="1"/>
  <c r="A316" i="2"/>
  <c r="C325" i="2"/>
  <c r="B332" i="2"/>
  <c r="C332" i="2"/>
  <c r="A332" i="2"/>
  <c r="B345" i="2"/>
  <c r="A345" i="2"/>
  <c r="C381" i="2"/>
  <c r="B381" i="2"/>
  <c r="D381" i="2" s="1"/>
  <c r="B388" i="2"/>
  <c r="A388" i="2"/>
  <c r="C399" i="2"/>
  <c r="A399" i="2"/>
  <c r="C497" i="2"/>
  <c r="B525" i="2"/>
  <c r="A525" i="2"/>
  <c r="B529" i="2"/>
  <c r="C529" i="2"/>
  <c r="A529" i="2"/>
  <c r="C539" i="2"/>
  <c r="C545" i="2"/>
  <c r="A591" i="2"/>
  <c r="B591" i="2"/>
  <c r="C591" i="2"/>
  <c r="B619" i="2"/>
  <c r="D619" i="2" s="1"/>
  <c r="A687" i="2"/>
  <c r="B687" i="2"/>
  <c r="D687" i="2" s="1"/>
  <c r="D715" i="2"/>
  <c r="B717" i="2"/>
  <c r="D717" i="2" s="1"/>
  <c r="A717" i="2"/>
  <c r="B789" i="2"/>
  <c r="C789" i="2"/>
  <c r="A789" i="2"/>
  <c r="C796" i="2"/>
  <c r="A796" i="2"/>
  <c r="B883" i="2"/>
  <c r="C883" i="2"/>
  <c r="D883" i="2" s="1"/>
  <c r="B907" i="2"/>
  <c r="C907" i="2"/>
  <c r="D907" i="2" s="1"/>
  <c r="D1006" i="2"/>
  <c r="B1105" i="2"/>
  <c r="A1105" i="2"/>
  <c r="C1105" i="2"/>
  <c r="D1105" i="2" s="1"/>
  <c r="C1109" i="2"/>
  <c r="D1109" i="2" s="1"/>
  <c r="C1118" i="2"/>
  <c r="B1118" i="2"/>
  <c r="A1118" i="2"/>
  <c r="C1122" i="2"/>
  <c r="D1122" i="2" s="1"/>
  <c r="B1122" i="2"/>
  <c r="A1122" i="2"/>
  <c r="B1150" i="2"/>
  <c r="A1150" i="2"/>
  <c r="C1150" i="2"/>
  <c r="B1182" i="2"/>
  <c r="A1182" i="2"/>
  <c r="C1182" i="2"/>
  <c r="C1237" i="2"/>
  <c r="B1237" i="2"/>
  <c r="A1237" i="2"/>
  <c r="B1302" i="2"/>
  <c r="C1302" i="2"/>
  <c r="A1302" i="2"/>
  <c r="D1312" i="2"/>
  <c r="C1314" i="2"/>
  <c r="D1314" i="2" s="1"/>
  <c r="B1314" i="2"/>
  <c r="A1314" i="2"/>
  <c r="D1318" i="2"/>
  <c r="D10" i="2"/>
  <c r="C12" i="2"/>
  <c r="B12" i="2"/>
  <c r="C18" i="2"/>
  <c r="D18" i="2" s="1"/>
  <c r="B18" i="2"/>
  <c r="D20" i="2"/>
  <c r="B30" i="2"/>
  <c r="A30" i="2"/>
  <c r="B56" i="2"/>
  <c r="A56" i="2"/>
  <c r="B78" i="2"/>
  <c r="A78" i="2"/>
  <c r="B86" i="2"/>
  <c r="C86" i="2"/>
  <c r="A86" i="2"/>
  <c r="C91" i="2"/>
  <c r="C93" i="2"/>
  <c r="B93" i="2"/>
  <c r="C111" i="2"/>
  <c r="D111" i="2" s="1"/>
  <c r="B111" i="2"/>
  <c r="A111" i="2"/>
  <c r="B116" i="2"/>
  <c r="A116" i="2"/>
  <c r="B156" i="2"/>
  <c r="C156" i="2"/>
  <c r="D156" i="2" s="1"/>
  <c r="A156" i="2"/>
  <c r="B163" i="2"/>
  <c r="D163" i="2" s="1"/>
  <c r="C163" i="2"/>
  <c r="C167" i="2"/>
  <c r="A167" i="2"/>
  <c r="B181" i="2"/>
  <c r="D181" i="2" s="1"/>
  <c r="A181" i="2"/>
  <c r="B206" i="2"/>
  <c r="A206" i="2"/>
  <c r="B214" i="2"/>
  <c r="C214" i="2"/>
  <c r="A214" i="2"/>
  <c r="C219" i="2"/>
  <c r="C221" i="2"/>
  <c r="D221" i="2" s="1"/>
  <c r="B221" i="2"/>
  <c r="C239" i="2"/>
  <c r="B239" i="2"/>
  <c r="A239" i="2"/>
  <c r="B244" i="2"/>
  <c r="A244" i="2"/>
  <c r="B284" i="2"/>
  <c r="C284" i="2"/>
  <c r="D284" i="2" s="1"/>
  <c r="A284" i="2"/>
  <c r="B291" i="2"/>
  <c r="C291" i="2"/>
  <c r="C295" i="2"/>
  <c r="D295" i="2" s="1"/>
  <c r="A295" i="2"/>
  <c r="B309" i="2"/>
  <c r="A309" i="2"/>
  <c r="B326" i="2"/>
  <c r="D326" i="2" s="1"/>
  <c r="A326" i="2"/>
  <c r="A355" i="2"/>
  <c r="B355" i="2"/>
  <c r="C359" i="2"/>
  <c r="A359" i="2"/>
  <c r="B369" i="2"/>
  <c r="C369" i="2"/>
  <c r="D369" i="2" s="1"/>
  <c r="A369" i="2"/>
  <c r="C371" i="2"/>
  <c r="A379" i="2"/>
  <c r="B379" i="2"/>
  <c r="B414" i="2"/>
  <c r="A414" i="2"/>
  <c r="B454" i="2"/>
  <c r="A454" i="2"/>
  <c r="B468" i="2"/>
  <c r="C468" i="2"/>
  <c r="B478" i="2"/>
  <c r="A478" i="2"/>
  <c r="B509" i="2"/>
  <c r="A509" i="2"/>
  <c r="C543" i="2"/>
  <c r="B543" i="2"/>
  <c r="D543" i="2" s="1"/>
  <c r="C587" i="2"/>
  <c r="D587" i="2" s="1"/>
  <c r="A587" i="2"/>
  <c r="D625" i="2"/>
  <c r="D631" i="2"/>
  <c r="B645" i="2"/>
  <c r="D645" i="2" s="1"/>
  <c r="C645" i="2"/>
  <c r="A645" i="2"/>
  <c r="A655" i="2"/>
  <c r="B655" i="2"/>
  <c r="D655" i="2" s="1"/>
  <c r="B685" i="2"/>
  <c r="D685" i="2" s="1"/>
  <c r="A685" i="2"/>
  <c r="C707" i="2"/>
  <c r="B707" i="2"/>
  <c r="A707" i="2"/>
  <c r="A711" i="2"/>
  <c r="C711" i="2"/>
  <c r="B711" i="2"/>
  <c r="C715" i="2"/>
  <c r="A715" i="2"/>
  <c r="D753" i="2"/>
  <c r="D759" i="2"/>
  <c r="A762" i="2"/>
  <c r="A778" i="2"/>
  <c r="C786" i="2"/>
  <c r="A786" i="2"/>
  <c r="A788" i="2"/>
  <c r="D795" i="2"/>
  <c r="C798" i="2"/>
  <c r="A798" i="2"/>
  <c r="B813" i="2"/>
  <c r="C813" i="2"/>
  <c r="D813" i="2" s="1"/>
  <c r="A813" i="2"/>
  <c r="C819" i="2"/>
  <c r="D819" i="2" s="1"/>
  <c r="B843" i="2"/>
  <c r="C843" i="2"/>
  <c r="D843" i="2" s="1"/>
  <c r="A846" i="2"/>
  <c r="B846" i="2"/>
  <c r="B850" i="2"/>
  <c r="C850" i="2"/>
  <c r="D850" i="2" s="1"/>
  <c r="A852" i="2"/>
  <c r="B852" i="2"/>
  <c r="D854" i="2"/>
  <c r="B867" i="2"/>
  <c r="C867" i="2"/>
  <c r="D867" i="2" s="1"/>
  <c r="D894" i="2"/>
  <c r="B914" i="2"/>
  <c r="C914" i="2"/>
  <c r="A916" i="2"/>
  <c r="B916" i="2"/>
  <c r="D916" i="2" s="1"/>
  <c r="D958" i="2"/>
  <c r="B978" i="2"/>
  <c r="C978" i="2"/>
  <c r="D978" i="2" s="1"/>
  <c r="A980" i="2"/>
  <c r="B980" i="2"/>
  <c r="C1022" i="2"/>
  <c r="B1022" i="2"/>
  <c r="D1022" i="2" s="1"/>
  <c r="B1024" i="2"/>
  <c r="C1030" i="2"/>
  <c r="B1030" i="2"/>
  <c r="B1032" i="2"/>
  <c r="D1032" i="2" s="1"/>
  <c r="C1038" i="2"/>
  <c r="B1038" i="2"/>
  <c r="B1040" i="2"/>
  <c r="C1046" i="2"/>
  <c r="D1046" i="2" s="1"/>
  <c r="B1046" i="2"/>
  <c r="B1048" i="2"/>
  <c r="C1054" i="2"/>
  <c r="B1054" i="2"/>
  <c r="D1054" i="2" s="1"/>
  <c r="B1056" i="2"/>
  <c r="C1062" i="2"/>
  <c r="B1062" i="2"/>
  <c r="B1064" i="2"/>
  <c r="D1064" i="2" s="1"/>
  <c r="C1070" i="2"/>
  <c r="B1070" i="2"/>
  <c r="B1072" i="2"/>
  <c r="C1078" i="2"/>
  <c r="D1078" i="2" s="1"/>
  <c r="B1078" i="2"/>
  <c r="B1080" i="2"/>
  <c r="C1086" i="2"/>
  <c r="B1086" i="2"/>
  <c r="D1086" i="2" s="1"/>
  <c r="C1090" i="2"/>
  <c r="B1090" i="2"/>
  <c r="A1090" i="2"/>
  <c r="B1093" i="2"/>
  <c r="A1093" i="2"/>
  <c r="B1204" i="2"/>
  <c r="C1204" i="2"/>
  <c r="A1204" i="2"/>
  <c r="B1208" i="2"/>
  <c r="C1208" i="2"/>
  <c r="A1208" i="2"/>
  <c r="D1221" i="2"/>
  <c r="C1232" i="2"/>
  <c r="D1232" i="2" s="1"/>
  <c r="A1232" i="2"/>
  <c r="D1234" i="2"/>
  <c r="D1261" i="2"/>
  <c r="C1264" i="2"/>
  <c r="B1264" i="2"/>
  <c r="A1264" i="2"/>
  <c r="C1282" i="2"/>
  <c r="D1282" i="2" s="1"/>
  <c r="A1282" i="2"/>
  <c r="B1282" i="2"/>
  <c r="D1294" i="2"/>
  <c r="C1363" i="2"/>
  <c r="A1363" i="2"/>
  <c r="C1373" i="2"/>
  <c r="A1373" i="2"/>
  <c r="B1373" i="2"/>
  <c r="C1388" i="2"/>
  <c r="A1388" i="2"/>
  <c r="B1388" i="2"/>
  <c r="C1443" i="2"/>
  <c r="A1443" i="2"/>
  <c r="B1443" i="2"/>
  <c r="D1450" i="2"/>
  <c r="D1452" i="2"/>
  <c r="B1577" i="2"/>
  <c r="A1577" i="2"/>
  <c r="C1577" i="2"/>
  <c r="C1637" i="2"/>
  <c r="B1637" i="2"/>
  <c r="A1637" i="2"/>
  <c r="D1653" i="2"/>
  <c r="B8" i="2"/>
  <c r="A8" i="2"/>
  <c r="C28" i="2"/>
  <c r="D28" i="2" s="1"/>
  <c r="B28" i="2"/>
  <c r="C34" i="2"/>
  <c r="B34" i="2"/>
  <c r="B46" i="2"/>
  <c r="A46" i="2"/>
  <c r="C61" i="2"/>
  <c r="B61" i="2"/>
  <c r="D61" i="2" s="1"/>
  <c r="C79" i="2"/>
  <c r="B79" i="2"/>
  <c r="A79" i="2"/>
  <c r="B84" i="2"/>
  <c r="A84" i="2"/>
  <c r="B124" i="2"/>
  <c r="C124" i="2"/>
  <c r="D124" i="2" s="1"/>
  <c r="A124" i="2"/>
  <c r="B131" i="2"/>
  <c r="C131" i="2"/>
  <c r="C135" i="2"/>
  <c r="A135" i="2"/>
  <c r="B149" i="2"/>
  <c r="A149" i="2"/>
  <c r="B174" i="2"/>
  <c r="A174" i="2"/>
  <c r="B182" i="2"/>
  <c r="C182" i="2"/>
  <c r="A182" i="2"/>
  <c r="C189" i="2"/>
  <c r="D189" i="2" s="1"/>
  <c r="B189" i="2"/>
  <c r="C207" i="2"/>
  <c r="B207" i="2"/>
  <c r="A207" i="2"/>
  <c r="B212" i="2"/>
  <c r="A212" i="2"/>
  <c r="B252" i="2"/>
  <c r="C252" i="2"/>
  <c r="D252" i="2" s="1"/>
  <c r="A252" i="2"/>
  <c r="B259" i="2"/>
  <c r="C259" i="2"/>
  <c r="C263" i="2"/>
  <c r="D263" i="2" s="1"/>
  <c r="A263" i="2"/>
  <c r="B277" i="2"/>
  <c r="A277" i="2"/>
  <c r="B302" i="2"/>
  <c r="A302" i="2"/>
  <c r="B310" i="2"/>
  <c r="C310" i="2"/>
  <c r="A310" i="2"/>
  <c r="C317" i="2"/>
  <c r="B317" i="2"/>
  <c r="B324" i="2"/>
  <c r="A324" i="2"/>
  <c r="B333" i="2"/>
  <c r="A333" i="2"/>
  <c r="B373" i="2"/>
  <c r="A373" i="2"/>
  <c r="B380" i="2"/>
  <c r="C380" i="2"/>
  <c r="D380" i="2" s="1"/>
  <c r="A380" i="2"/>
  <c r="B389" i="2"/>
  <c r="A389" i="2"/>
  <c r="B396" i="2"/>
  <c r="C396" i="2"/>
  <c r="A396" i="2"/>
  <c r="B436" i="2"/>
  <c r="C436" i="2"/>
  <c r="A436" i="2"/>
  <c r="C445" i="2"/>
  <c r="D445" i="2" s="1"/>
  <c r="B445" i="2"/>
  <c r="B452" i="2"/>
  <c r="A452" i="2"/>
  <c r="C479" i="2"/>
  <c r="D479" i="2" s="1"/>
  <c r="B479" i="2"/>
  <c r="A479" i="2"/>
  <c r="C485" i="2"/>
  <c r="B485" i="2"/>
  <c r="C487" i="2"/>
  <c r="A487" i="2"/>
  <c r="B510" i="2"/>
  <c r="C510" i="2"/>
  <c r="D510" i="2" s="1"/>
  <c r="A510" i="2"/>
  <c r="B524" i="2"/>
  <c r="C524" i="2"/>
  <c r="A524" i="2"/>
  <c r="B549" i="2"/>
  <c r="A549" i="2"/>
  <c r="A557" i="2"/>
  <c r="C557" i="2"/>
  <c r="D557" i="2" s="1"/>
  <c r="B557" i="2"/>
  <c r="C561" i="2"/>
  <c r="A561" i="2"/>
  <c r="D593" i="2"/>
  <c r="D599" i="2"/>
  <c r="B613" i="2"/>
  <c r="C613" i="2"/>
  <c r="A613" i="2"/>
  <c r="A623" i="2"/>
  <c r="B623" i="2"/>
  <c r="D623" i="2" s="1"/>
  <c r="B653" i="2"/>
  <c r="D653" i="2" s="1"/>
  <c r="A653" i="2"/>
  <c r="C675" i="2"/>
  <c r="B675" i="2"/>
  <c r="D675" i="2" s="1"/>
  <c r="A675" i="2"/>
  <c r="A679" i="2"/>
  <c r="C679" i="2"/>
  <c r="B679" i="2"/>
  <c r="D679" i="2" s="1"/>
  <c r="C683" i="2"/>
  <c r="D683" i="2" s="1"/>
  <c r="A683" i="2"/>
  <c r="D721" i="2"/>
  <c r="D727" i="2"/>
  <c r="B741" i="2"/>
  <c r="C741" i="2"/>
  <c r="A741" i="2"/>
  <c r="A751" i="2"/>
  <c r="B751" i="2"/>
  <c r="D751" i="2" s="1"/>
  <c r="C766" i="2"/>
  <c r="A766" i="2"/>
  <c r="B775" i="2"/>
  <c r="D775" i="2" s="1"/>
  <c r="A775" i="2"/>
  <c r="C782" i="2"/>
  <c r="A782" i="2"/>
  <c r="D787" i="2"/>
  <c r="C799" i="2"/>
  <c r="B799" i="2"/>
  <c r="A799" i="2"/>
  <c r="A803" i="2"/>
  <c r="B803" i="2"/>
  <c r="D814" i="2"/>
  <c r="B821" i="2"/>
  <c r="C821" i="2"/>
  <c r="D821" i="2" s="1"/>
  <c r="B858" i="2"/>
  <c r="C858" i="2"/>
  <c r="D862" i="2"/>
  <c r="B877" i="2"/>
  <c r="C877" i="2"/>
  <c r="D877" i="2" s="1"/>
  <c r="A877" i="2"/>
  <c r="B885" i="2"/>
  <c r="C885" i="2"/>
  <c r="A885" i="2"/>
  <c r="B891" i="2"/>
  <c r="C891" i="2"/>
  <c r="D891" i="2" s="1"/>
  <c r="C902" i="2"/>
  <c r="B902" i="2"/>
  <c r="A932" i="2"/>
  <c r="B932" i="2"/>
  <c r="C932" i="2"/>
  <c r="B949" i="2"/>
  <c r="C949" i="2"/>
  <c r="D949" i="2" s="1"/>
  <c r="A949" i="2"/>
  <c r="B955" i="2"/>
  <c r="C955" i="2"/>
  <c r="D955" i="2" s="1"/>
  <c r="C966" i="2"/>
  <c r="B966" i="2"/>
  <c r="A996" i="2"/>
  <c r="B996" i="2"/>
  <c r="C996" i="2"/>
  <c r="B1013" i="2"/>
  <c r="C1013" i="2"/>
  <c r="A1013" i="2"/>
  <c r="D1019" i="2"/>
  <c r="D1027" i="2"/>
  <c r="D1051" i="2"/>
  <c r="D1059" i="2"/>
  <c r="D1083" i="2"/>
  <c r="B1121" i="2"/>
  <c r="A1121" i="2"/>
  <c r="C1121" i="2"/>
  <c r="C1205" i="2"/>
  <c r="B1205" i="2"/>
  <c r="D1205" i="2" s="1"/>
  <c r="B1218" i="2"/>
  <c r="A1218" i="2"/>
  <c r="C1254" i="2"/>
  <c r="B1254" i="2"/>
  <c r="C1291" i="2"/>
  <c r="B1291" i="2"/>
  <c r="A1291" i="2"/>
  <c r="C1296" i="2"/>
  <c r="B1296" i="2"/>
  <c r="A1404" i="2"/>
  <c r="B1404" i="2"/>
  <c r="C1404" i="2"/>
  <c r="D1416" i="2"/>
  <c r="C1466" i="2"/>
  <c r="B1466" i="2"/>
  <c r="A1466" i="2"/>
  <c r="D1468" i="2"/>
  <c r="B1535" i="2"/>
  <c r="A1535" i="2"/>
  <c r="C1535" i="2"/>
  <c r="C1587" i="2"/>
  <c r="B1587" i="2"/>
  <c r="A1587" i="2"/>
  <c r="D1595" i="2"/>
  <c r="C1597" i="2"/>
  <c r="D1597" i="2" s="1"/>
  <c r="B1597" i="2"/>
  <c r="B1615" i="2"/>
  <c r="A1615" i="2"/>
  <c r="C1615" i="2"/>
  <c r="D1615" i="2" s="1"/>
  <c r="C1634" i="2"/>
  <c r="B1634" i="2"/>
  <c r="D6" i="2"/>
  <c r="D16" i="2"/>
  <c r="D22" i="2"/>
  <c r="D32" i="2"/>
  <c r="D38" i="2"/>
  <c r="D48" i="2"/>
  <c r="D54" i="2"/>
  <c r="D597" i="2"/>
  <c r="D629" i="2"/>
  <c r="D661" i="2"/>
  <c r="D693" i="2"/>
  <c r="D725" i="2"/>
  <c r="D757" i="2"/>
  <c r="D771" i="2"/>
  <c r="C790" i="2"/>
  <c r="A790" i="2"/>
  <c r="D805" i="2"/>
  <c r="B811" i="2"/>
  <c r="C811" i="2"/>
  <c r="B837" i="2"/>
  <c r="C837" i="2"/>
  <c r="D837" i="2" s="1"/>
  <c r="B866" i="2"/>
  <c r="D866" i="2" s="1"/>
  <c r="C866" i="2"/>
  <c r="A868" i="2"/>
  <c r="B868" i="2"/>
  <c r="B875" i="2"/>
  <c r="C875" i="2"/>
  <c r="C886" i="2"/>
  <c r="B886" i="2"/>
  <c r="B898" i="2"/>
  <c r="D898" i="2" s="1"/>
  <c r="C898" i="2"/>
  <c r="A900" i="2"/>
  <c r="B900" i="2"/>
  <c r="B917" i="2"/>
  <c r="C917" i="2"/>
  <c r="A917" i="2"/>
  <c r="D926" i="2"/>
  <c r="B939" i="2"/>
  <c r="C939" i="2"/>
  <c r="C950" i="2"/>
  <c r="B950" i="2"/>
  <c r="B962" i="2"/>
  <c r="C962" i="2"/>
  <c r="A964" i="2"/>
  <c r="B964" i="2"/>
  <c r="D964" i="2" s="1"/>
  <c r="B981" i="2"/>
  <c r="C981" i="2"/>
  <c r="A981" i="2"/>
  <c r="D990" i="2"/>
  <c r="B1003" i="2"/>
  <c r="C1003" i="2"/>
  <c r="D1003" i="2" s="1"/>
  <c r="C1014" i="2"/>
  <c r="B1014" i="2"/>
  <c r="B1019" i="2"/>
  <c r="A1019" i="2"/>
  <c r="B1025" i="2"/>
  <c r="C1025" i="2"/>
  <c r="A1025" i="2"/>
  <c r="B1027" i="2"/>
  <c r="A1027" i="2"/>
  <c r="B1033" i="2"/>
  <c r="C1033" i="2"/>
  <c r="A1033" i="2"/>
  <c r="B1035" i="2"/>
  <c r="A1035" i="2"/>
  <c r="B1041" i="2"/>
  <c r="C1041" i="2"/>
  <c r="D1041" i="2" s="1"/>
  <c r="A1041" i="2"/>
  <c r="B1043" i="2"/>
  <c r="A1043" i="2"/>
  <c r="B1049" i="2"/>
  <c r="C1049" i="2"/>
  <c r="D1049" i="2" s="1"/>
  <c r="A1049" i="2"/>
  <c r="B1051" i="2"/>
  <c r="A1051" i="2"/>
  <c r="B1057" i="2"/>
  <c r="C1057" i="2"/>
  <c r="A1057" i="2"/>
  <c r="B1059" i="2"/>
  <c r="A1059" i="2"/>
  <c r="B1065" i="2"/>
  <c r="C1065" i="2"/>
  <c r="A1065" i="2"/>
  <c r="B1067" i="2"/>
  <c r="A1067" i="2"/>
  <c r="B1073" i="2"/>
  <c r="C1073" i="2"/>
  <c r="D1073" i="2" s="1"/>
  <c r="A1073" i="2"/>
  <c r="B1075" i="2"/>
  <c r="A1075" i="2"/>
  <c r="B1081" i="2"/>
  <c r="C1081" i="2"/>
  <c r="D1081" i="2" s="1"/>
  <c r="A1081" i="2"/>
  <c r="B1083" i="2"/>
  <c r="A1083" i="2"/>
  <c r="C1094" i="2"/>
  <c r="D1094" i="2" s="1"/>
  <c r="B1094" i="2"/>
  <c r="A1094" i="2"/>
  <c r="B1097" i="2"/>
  <c r="A1097" i="2"/>
  <c r="C1110" i="2"/>
  <c r="B1110" i="2"/>
  <c r="A1110" i="2"/>
  <c r="B1113" i="2"/>
  <c r="A1113" i="2"/>
  <c r="C1126" i="2"/>
  <c r="D1126" i="2" s="1"/>
  <c r="B1126" i="2"/>
  <c r="A1126" i="2"/>
  <c r="B1129" i="2"/>
  <c r="A1129" i="2"/>
  <c r="C1203" i="2"/>
  <c r="A1203" i="2"/>
  <c r="B1203" i="2"/>
  <c r="C1206" i="2"/>
  <c r="B1206" i="2"/>
  <c r="A1206" i="2"/>
  <c r="A1210" i="2"/>
  <c r="C1210" i="2"/>
  <c r="B1210" i="2"/>
  <c r="B1212" i="2"/>
  <c r="A1212" i="2"/>
  <c r="B1216" i="2"/>
  <c r="A1216" i="2"/>
  <c r="A1228" i="2"/>
  <c r="B1228" i="2"/>
  <c r="D1240" i="2"/>
  <c r="C1243" i="2"/>
  <c r="B1243" i="2"/>
  <c r="C1269" i="2"/>
  <c r="B1269" i="2"/>
  <c r="A1269" i="2"/>
  <c r="C1275" i="2"/>
  <c r="D1275" i="2" s="1"/>
  <c r="B1275" i="2"/>
  <c r="A1275" i="2"/>
  <c r="D1278" i="2"/>
  <c r="C1293" i="2"/>
  <c r="D1293" i="2" s="1"/>
  <c r="A1293" i="2"/>
  <c r="D1300" i="2"/>
  <c r="B1306" i="2"/>
  <c r="A1306" i="2"/>
  <c r="C1325" i="2"/>
  <c r="A1325" i="2"/>
  <c r="B1325" i="2"/>
  <c r="C1331" i="2"/>
  <c r="A1331" i="2"/>
  <c r="C1340" i="2"/>
  <c r="D1340" i="2" s="1"/>
  <c r="B1340" i="2"/>
  <c r="C1346" i="2"/>
  <c r="B1346" i="2"/>
  <c r="A1346" i="2"/>
  <c r="C1350" i="2"/>
  <c r="D1350" i="2" s="1"/>
  <c r="A1350" i="2"/>
  <c r="D1358" i="2"/>
  <c r="B1386" i="2"/>
  <c r="C1386" i="2"/>
  <c r="A1386" i="2"/>
  <c r="D1392" i="2"/>
  <c r="D1396" i="2"/>
  <c r="C1420" i="2"/>
  <c r="B1420" i="2"/>
  <c r="A1420" i="2"/>
  <c r="B1440" i="2"/>
  <c r="C1440" i="2"/>
  <c r="A1440" i="2"/>
  <c r="D1442" i="2"/>
  <c r="D1462" i="2"/>
  <c r="D1488" i="2"/>
  <c r="C1509" i="2"/>
  <c r="D1509" i="2" s="1"/>
  <c r="A1509" i="2"/>
  <c r="C1539" i="2"/>
  <c r="D1539" i="2" s="1"/>
  <c r="B1539" i="2"/>
  <c r="B1551" i="2"/>
  <c r="A1551" i="2"/>
  <c r="B1627" i="2"/>
  <c r="D1627" i="2" s="1"/>
  <c r="C1627" i="2"/>
  <c r="C1666" i="2"/>
  <c r="A1666" i="2"/>
  <c r="B1666" i="2"/>
  <c r="C1685" i="2"/>
  <c r="B1685" i="2"/>
  <c r="A1685" i="2"/>
  <c r="A492" i="2"/>
  <c r="D585" i="2"/>
  <c r="D605" i="2"/>
  <c r="D617" i="2"/>
  <c r="D637" i="2"/>
  <c r="D649" i="2"/>
  <c r="D669" i="2"/>
  <c r="D681" i="2"/>
  <c r="D701" i="2"/>
  <c r="D713" i="2"/>
  <c r="D733" i="2"/>
  <c r="D745" i="2"/>
  <c r="D767" i="2"/>
  <c r="D769" i="2"/>
  <c r="D783" i="2"/>
  <c r="D785" i="2"/>
  <c r="D797" i="2"/>
  <c r="B818" i="2"/>
  <c r="C818" i="2"/>
  <c r="A820" i="2"/>
  <c r="B820" i="2"/>
  <c r="B827" i="2"/>
  <c r="C827" i="2"/>
  <c r="D827" i="2" s="1"/>
  <c r="B853" i="2"/>
  <c r="C853" i="2"/>
  <c r="B882" i="2"/>
  <c r="C882" i="2"/>
  <c r="A884" i="2"/>
  <c r="B884" i="2"/>
  <c r="B901" i="2"/>
  <c r="C901" i="2"/>
  <c r="D901" i="2" s="1"/>
  <c r="A901" i="2"/>
  <c r="D910" i="2"/>
  <c r="B923" i="2"/>
  <c r="C923" i="2"/>
  <c r="D923" i="2" s="1"/>
  <c r="C934" i="2"/>
  <c r="B934" i="2"/>
  <c r="B946" i="2"/>
  <c r="C946" i="2"/>
  <c r="D946" i="2" s="1"/>
  <c r="A948" i="2"/>
  <c r="B948" i="2"/>
  <c r="B965" i="2"/>
  <c r="C965" i="2"/>
  <c r="D965" i="2" s="1"/>
  <c r="A965" i="2"/>
  <c r="D974" i="2"/>
  <c r="B987" i="2"/>
  <c r="C987" i="2"/>
  <c r="C998" i="2"/>
  <c r="B998" i="2"/>
  <c r="B1010" i="2"/>
  <c r="D1010" i="2" s="1"/>
  <c r="C1010" i="2"/>
  <c r="A1012" i="2"/>
  <c r="B1012" i="2"/>
  <c r="C1098" i="2"/>
  <c r="D1098" i="2" s="1"/>
  <c r="B1098" i="2"/>
  <c r="A1098" i="2"/>
  <c r="B1101" i="2"/>
  <c r="A1101" i="2"/>
  <c r="C1114" i="2"/>
  <c r="B1114" i="2"/>
  <c r="A1114" i="2"/>
  <c r="B1117" i="2"/>
  <c r="A1117" i="2"/>
  <c r="C1130" i="2"/>
  <c r="B1130" i="2"/>
  <c r="A1130" i="2"/>
  <c r="B1133" i="2"/>
  <c r="A1133" i="2"/>
  <c r="D1140" i="2"/>
  <c r="D1148" i="2"/>
  <c r="D1156" i="2"/>
  <c r="D1164" i="2"/>
  <c r="D1172" i="2"/>
  <c r="D1180" i="2"/>
  <c r="D1188" i="2"/>
  <c r="D1196" i="2"/>
  <c r="B1214" i="2"/>
  <c r="C1214" i="2"/>
  <c r="D1222" i="2"/>
  <c r="D1224" i="2"/>
  <c r="C1235" i="2"/>
  <c r="A1235" i="2"/>
  <c r="B1235" i="2"/>
  <c r="C1244" i="2"/>
  <c r="B1244" i="2"/>
  <c r="A1244" i="2"/>
  <c r="C1253" i="2"/>
  <c r="B1253" i="2"/>
  <c r="A1253" i="2"/>
  <c r="C1259" i="2"/>
  <c r="D1259" i="2" s="1"/>
  <c r="A1259" i="2"/>
  <c r="D1272" i="2"/>
  <c r="D1277" i="2"/>
  <c r="D1286" i="2"/>
  <c r="B1288" i="2"/>
  <c r="C1288" i="2"/>
  <c r="A1298" i="2"/>
  <c r="C1298" i="2"/>
  <c r="B1298" i="2"/>
  <c r="B1300" i="2"/>
  <c r="A1300" i="2"/>
  <c r="B1304" i="2"/>
  <c r="A1304" i="2"/>
  <c r="D1328" i="2"/>
  <c r="B1332" i="2"/>
  <c r="C1332" i="2"/>
  <c r="D1332" i="2" s="1"/>
  <c r="A1332" i="2"/>
  <c r="C1342" i="2"/>
  <c r="B1342" i="2"/>
  <c r="A1342" i="2"/>
  <c r="D1349" i="2"/>
  <c r="C1379" i="2"/>
  <c r="A1379" i="2"/>
  <c r="B1446" i="2"/>
  <c r="C1446" i="2"/>
  <c r="A1446" i="2"/>
  <c r="D1460" i="2"/>
  <c r="D1461" i="2"/>
  <c r="D1494" i="2"/>
  <c r="D1496" i="2"/>
  <c r="C1498" i="2"/>
  <c r="B1498" i="2"/>
  <c r="C1502" i="2"/>
  <c r="B1502" i="2"/>
  <c r="A1502" i="2"/>
  <c r="C1603" i="2"/>
  <c r="D1603" i="2" s="1"/>
  <c r="B1603" i="2"/>
  <c r="A1603" i="2"/>
  <c r="D1138" i="2"/>
  <c r="D1146" i="2"/>
  <c r="D1154" i="2"/>
  <c r="D1162" i="2"/>
  <c r="D1170" i="2"/>
  <c r="D1178" i="2"/>
  <c r="D1186" i="2"/>
  <c r="D1194" i="2"/>
  <c r="C1211" i="2"/>
  <c r="A1211" i="2"/>
  <c r="D1220" i="2"/>
  <c r="D1226" i="2"/>
  <c r="D1229" i="2"/>
  <c r="D1250" i="2"/>
  <c r="C1261" i="2"/>
  <c r="A1261" i="2"/>
  <c r="B1285" i="2"/>
  <c r="D1292" i="2"/>
  <c r="C1299" i="2"/>
  <c r="A1299" i="2"/>
  <c r="D1308" i="2"/>
  <c r="D1316" i="2"/>
  <c r="D1320" i="2"/>
  <c r="D1330" i="2"/>
  <c r="C1333" i="2"/>
  <c r="B1333" i="2"/>
  <c r="D1336" i="2"/>
  <c r="B1338" i="2"/>
  <c r="A1338" i="2"/>
  <c r="D1362" i="2"/>
  <c r="D1364" i="2"/>
  <c r="D1376" i="2"/>
  <c r="B1380" i="2"/>
  <c r="C1380" i="2"/>
  <c r="D1380" i="2" s="1"/>
  <c r="A1380" i="2"/>
  <c r="C1384" i="2"/>
  <c r="B1384" i="2"/>
  <c r="C1390" i="2"/>
  <c r="B1390" i="2"/>
  <c r="A1390" i="2"/>
  <c r="B1398" i="2"/>
  <c r="A1398" i="2"/>
  <c r="C1411" i="2"/>
  <c r="A1411" i="2"/>
  <c r="B1411" i="2"/>
  <c r="C1413" i="2"/>
  <c r="B1413" i="2"/>
  <c r="C1422" i="2"/>
  <c r="B1422" i="2"/>
  <c r="C1432" i="2"/>
  <c r="B1432" i="2"/>
  <c r="C1438" i="2"/>
  <c r="B1438" i="2"/>
  <c r="C1445" i="2"/>
  <c r="A1445" i="2"/>
  <c r="B1450" i="2"/>
  <c r="A1450" i="2"/>
  <c r="B1454" i="2"/>
  <c r="A1454" i="2"/>
  <c r="C1465" i="2"/>
  <c r="B1465" i="2"/>
  <c r="A1465" i="2"/>
  <c r="B1470" i="2"/>
  <c r="C1470" i="2"/>
  <c r="A1470" i="2"/>
  <c r="C1473" i="2"/>
  <c r="B1473" i="2"/>
  <c r="A1473" i="2"/>
  <c r="C1477" i="2"/>
  <c r="B1477" i="2"/>
  <c r="A1477" i="2"/>
  <c r="C1480" i="2"/>
  <c r="B1480" i="2"/>
  <c r="C1487" i="2"/>
  <c r="A1487" i="2"/>
  <c r="D1492" i="2"/>
  <c r="D1493" i="2"/>
  <c r="D1500" i="2"/>
  <c r="C1517" i="2"/>
  <c r="B1517" i="2"/>
  <c r="C1521" i="2"/>
  <c r="B1521" i="2"/>
  <c r="C1525" i="2"/>
  <c r="B1525" i="2"/>
  <c r="C1529" i="2"/>
  <c r="B1529" i="2"/>
  <c r="C1533" i="2"/>
  <c r="B1533" i="2"/>
  <c r="C1581" i="2"/>
  <c r="D1581" i="2" s="1"/>
  <c r="B1581" i="2"/>
  <c r="A1581" i="2"/>
  <c r="B1620" i="2"/>
  <c r="A1620" i="2"/>
  <c r="C1620" i="2"/>
  <c r="B1628" i="2"/>
  <c r="C1628" i="2"/>
  <c r="D1628" i="2" s="1"/>
  <c r="A1628" i="2"/>
  <c r="C1642" i="2"/>
  <c r="A1642" i="2"/>
  <c r="D1645" i="2"/>
  <c r="B1647" i="2"/>
  <c r="C1647" i="2"/>
  <c r="A1647" i="2"/>
  <c r="A1673" i="2"/>
  <c r="B1673" i="2"/>
  <c r="C1673" i="2"/>
  <c r="D1673" i="2" s="1"/>
  <c r="C1678" i="2"/>
  <c r="A1678" i="2"/>
  <c r="B1916" i="2"/>
  <c r="A1916" i="2"/>
  <c r="C1916" i="2"/>
  <c r="D1916" i="2" s="1"/>
  <c r="C1924" i="2"/>
  <c r="B1924" i="2"/>
  <c r="A1924" i="2"/>
  <c r="C1213" i="2"/>
  <c r="B1213" i="2"/>
  <c r="C1219" i="2"/>
  <c r="B1219" i="2"/>
  <c r="A1222" i="2"/>
  <c r="C1229" i="2"/>
  <c r="A1229" i="2"/>
  <c r="A1238" i="2"/>
  <c r="C1267" i="2"/>
  <c r="A1267" i="2"/>
  <c r="D1276" i="2"/>
  <c r="D1284" i="2"/>
  <c r="C1301" i="2"/>
  <c r="B1301" i="2"/>
  <c r="C1307" i="2"/>
  <c r="B1307" i="2"/>
  <c r="A1310" i="2"/>
  <c r="C1339" i="2"/>
  <c r="B1339" i="2"/>
  <c r="A1339" i="2"/>
  <c r="D1344" i="2"/>
  <c r="C1357" i="2"/>
  <c r="D1357" i="2" s="1"/>
  <c r="A1357" i="2"/>
  <c r="C1360" i="2"/>
  <c r="B1360" i="2"/>
  <c r="B1364" i="2"/>
  <c r="A1364" i="2"/>
  <c r="D1372" i="2"/>
  <c r="C1419" i="2"/>
  <c r="B1419" i="2"/>
  <c r="B1448" i="2"/>
  <c r="A1448" i="2"/>
  <c r="C1469" i="2"/>
  <c r="B1469" i="2"/>
  <c r="A1469" i="2"/>
  <c r="D1482" i="2"/>
  <c r="C1484" i="2"/>
  <c r="B1484" i="2"/>
  <c r="D1490" i="2"/>
  <c r="C1497" i="2"/>
  <c r="B1497" i="2"/>
  <c r="A1497" i="2"/>
  <c r="C1505" i="2"/>
  <c r="D1505" i="2" s="1"/>
  <c r="A1505" i="2"/>
  <c r="C1514" i="2"/>
  <c r="D1514" i="2" s="1"/>
  <c r="A1514" i="2"/>
  <c r="B1561" i="2"/>
  <c r="A1561" i="2"/>
  <c r="C1561" i="2"/>
  <c r="B1599" i="2"/>
  <c r="A1599" i="2"/>
  <c r="C1599" i="2"/>
  <c r="C1671" i="2"/>
  <c r="B1671" i="2"/>
  <c r="A1671" i="2"/>
  <c r="B1790" i="2"/>
  <c r="A1790" i="2"/>
  <c r="C1790" i="2"/>
  <c r="D1794" i="2"/>
  <c r="C1826" i="2"/>
  <c r="B1826" i="2"/>
  <c r="A1826" i="2"/>
  <c r="C1829" i="2"/>
  <c r="D1829" i="2" s="1"/>
  <c r="B1829" i="2"/>
  <c r="A1829" i="2"/>
  <c r="C1842" i="2"/>
  <c r="B1842" i="2"/>
  <c r="A1842" i="2"/>
  <c r="C1845" i="2"/>
  <c r="B1845" i="2"/>
  <c r="A1845" i="2"/>
  <c r="C1858" i="2"/>
  <c r="B1858" i="2"/>
  <c r="A1858" i="2"/>
  <c r="C1861" i="2"/>
  <c r="D1861" i="2" s="1"/>
  <c r="B1861" i="2"/>
  <c r="A1861" i="2"/>
  <c r="C1874" i="2"/>
  <c r="B1874" i="2"/>
  <c r="A1874" i="2"/>
  <c r="C1877" i="2"/>
  <c r="B1877" i="2"/>
  <c r="A1877" i="2"/>
  <c r="C1890" i="2"/>
  <c r="B1890" i="2"/>
  <c r="A1890" i="2"/>
  <c r="C1893" i="2"/>
  <c r="B1893" i="2"/>
  <c r="A1893" i="2"/>
  <c r="C1904" i="2"/>
  <c r="B1904" i="2"/>
  <c r="D1904" i="2" s="1"/>
  <c r="A1904" i="2"/>
  <c r="C1917" i="2"/>
  <c r="B1917" i="2"/>
  <c r="A1917" i="2"/>
  <c r="D1348" i="2"/>
  <c r="D1354" i="2"/>
  <c r="D1378" i="2"/>
  <c r="C1381" i="2"/>
  <c r="B1381" i="2"/>
  <c r="C1387" i="2"/>
  <c r="B1387" i="2"/>
  <c r="D1402" i="2"/>
  <c r="C1412" i="2"/>
  <c r="D1412" i="2" s="1"/>
  <c r="C1418" i="2"/>
  <c r="D1418" i="2" s="1"/>
  <c r="D1426" i="2"/>
  <c r="A1429" i="2"/>
  <c r="D1430" i="2"/>
  <c r="C1435" i="2"/>
  <c r="B1435" i="2"/>
  <c r="D1458" i="2"/>
  <c r="C1467" i="2"/>
  <c r="B1467" i="2"/>
  <c r="C1481" i="2"/>
  <c r="B1481" i="2"/>
  <c r="C1485" i="2"/>
  <c r="B1485" i="2"/>
  <c r="D1486" i="2"/>
  <c r="C1503" i="2"/>
  <c r="D1503" i="2" s="1"/>
  <c r="B1503" i="2"/>
  <c r="A1503" i="2"/>
  <c r="D1504" i="2"/>
  <c r="D1508" i="2"/>
  <c r="B1512" i="2"/>
  <c r="B1516" i="2"/>
  <c r="C1549" i="2"/>
  <c r="B1549" i="2"/>
  <c r="C1555" i="2"/>
  <c r="B1555" i="2"/>
  <c r="D1557" i="2"/>
  <c r="B1567" i="2"/>
  <c r="A1567" i="2"/>
  <c r="B1593" i="2"/>
  <c r="A1593" i="2"/>
  <c r="D1611" i="2"/>
  <c r="C1613" i="2"/>
  <c r="B1613" i="2"/>
  <c r="B1621" i="2"/>
  <c r="A1621" i="2"/>
  <c r="C1635" i="2"/>
  <c r="B1635" i="2"/>
  <c r="B1643" i="2"/>
  <c r="C1643" i="2"/>
  <c r="A1643" i="2"/>
  <c r="C1684" i="2"/>
  <c r="B1684" i="2"/>
  <c r="A1684" i="2"/>
  <c r="B1694" i="2"/>
  <c r="A1694" i="2"/>
  <c r="B1701" i="2"/>
  <c r="A1701" i="2"/>
  <c r="C1701" i="2"/>
  <c r="B1711" i="2"/>
  <c r="A1711" i="2"/>
  <c r="B1757" i="2"/>
  <c r="C1757" i="2"/>
  <c r="A1757" i="2"/>
  <c r="B1767" i="2"/>
  <c r="A1767" i="2"/>
  <c r="C1802" i="2"/>
  <c r="A1802" i="2"/>
  <c r="B1802" i="2"/>
  <c r="B1815" i="2"/>
  <c r="C1815" i="2"/>
  <c r="A1815" i="2"/>
  <c r="B1819" i="2"/>
  <c r="C1819" i="2"/>
  <c r="A1819" i="2"/>
  <c r="C1822" i="2"/>
  <c r="D1822" i="2" s="1"/>
  <c r="A1822" i="2"/>
  <c r="C1834" i="2"/>
  <c r="B1834" i="2"/>
  <c r="A1834" i="2"/>
  <c r="C1837" i="2"/>
  <c r="B1837" i="2"/>
  <c r="A1837" i="2"/>
  <c r="C1850" i="2"/>
  <c r="B1850" i="2"/>
  <c r="A1850" i="2"/>
  <c r="C1853" i="2"/>
  <c r="D1853" i="2" s="1"/>
  <c r="B1853" i="2"/>
  <c r="A1853" i="2"/>
  <c r="C1866" i="2"/>
  <c r="B1866" i="2"/>
  <c r="A1866" i="2"/>
  <c r="C1869" i="2"/>
  <c r="B1869" i="2"/>
  <c r="A1869" i="2"/>
  <c r="C1882" i="2"/>
  <c r="B1882" i="2"/>
  <c r="A1882" i="2"/>
  <c r="C1885" i="2"/>
  <c r="D1885" i="2" s="1"/>
  <c r="B1885" i="2"/>
  <c r="A1885" i="2"/>
  <c r="C1898" i="2"/>
  <c r="B1898" i="2"/>
  <c r="D1898" i="2" s="1"/>
  <c r="A1898" i="2"/>
  <c r="C1901" i="2"/>
  <c r="B1901" i="2"/>
  <c r="A1901" i="2"/>
  <c r="D1910" i="2"/>
  <c r="C1941" i="2"/>
  <c r="B1941" i="2"/>
  <c r="A1941" i="2"/>
  <c r="A1956" i="2"/>
  <c r="C1956" i="2"/>
  <c r="B1956" i="2"/>
  <c r="C1965" i="2"/>
  <c r="A1965" i="2"/>
  <c r="B1965" i="2"/>
  <c r="C1967" i="2"/>
  <c r="D1967" i="2" s="1"/>
  <c r="B1967" i="2"/>
  <c r="D1370" i="2"/>
  <c r="D1394" i="2"/>
  <c r="C1405" i="2"/>
  <c r="D1405" i="2" s="1"/>
  <c r="A1405" i="2"/>
  <c r="C1451" i="2"/>
  <c r="B1451" i="2"/>
  <c r="C1471" i="2"/>
  <c r="D1471" i="2" s="1"/>
  <c r="A1471" i="2"/>
  <c r="C1507" i="2"/>
  <c r="A1507" i="2"/>
  <c r="D1510" i="2"/>
  <c r="B1545" i="2"/>
  <c r="A1545" i="2"/>
  <c r="D1563" i="2"/>
  <c r="C1565" i="2"/>
  <c r="B1565" i="2"/>
  <c r="C1571" i="2"/>
  <c r="B1571" i="2"/>
  <c r="D1573" i="2"/>
  <c r="B1583" i="2"/>
  <c r="A1583" i="2"/>
  <c r="B1609" i="2"/>
  <c r="A1609" i="2"/>
  <c r="B1622" i="2"/>
  <c r="C1622" i="2"/>
  <c r="A1622" i="2"/>
  <c r="C1629" i="2"/>
  <c r="B1629" i="2"/>
  <c r="C1644" i="2"/>
  <c r="A1644" i="2"/>
  <c r="B1644" i="2"/>
  <c r="D1659" i="2"/>
  <c r="D1660" i="2"/>
  <c r="B1667" i="2"/>
  <c r="A1667" i="2"/>
  <c r="C1676" i="2"/>
  <c r="D1676" i="2" s="1"/>
  <c r="A1676" i="2"/>
  <c r="B1679" i="2"/>
  <c r="C1679" i="2"/>
  <c r="D1687" i="2"/>
  <c r="B1703" i="2"/>
  <c r="A1703" i="2"/>
  <c r="C1720" i="2"/>
  <c r="D1720" i="2" s="1"/>
  <c r="B1720" i="2"/>
  <c r="A1720" i="2"/>
  <c r="B1725" i="2"/>
  <c r="C1725" i="2"/>
  <c r="A1725" i="2"/>
  <c r="B1735" i="2"/>
  <c r="A1735" i="2"/>
  <c r="C1735" i="2"/>
  <c r="D1735" i="2" s="1"/>
  <c r="B1749" i="2"/>
  <c r="C1749" i="2"/>
  <c r="A1749" i="2"/>
  <c r="B1799" i="2"/>
  <c r="C1799" i="2"/>
  <c r="A1799" i="2"/>
  <c r="B1803" i="2"/>
  <c r="C1803" i="2"/>
  <c r="D1803" i="2" s="1"/>
  <c r="A1803" i="2"/>
  <c r="C1806" i="2"/>
  <c r="D1806" i="2" s="1"/>
  <c r="A1806" i="2"/>
  <c r="D1932" i="2"/>
  <c r="B1942" i="2"/>
  <c r="C1942" i="2"/>
  <c r="A1942" i="2"/>
  <c r="D1990" i="2"/>
  <c r="B1996" i="2"/>
  <c r="C1996" i="2"/>
  <c r="A1996" i="2"/>
  <c r="C2005" i="2"/>
  <c r="B2005" i="2"/>
  <c r="A2005" i="2"/>
  <c r="D1559" i="2"/>
  <c r="D1569" i="2"/>
  <c r="D1575" i="2"/>
  <c r="D1585" i="2"/>
  <c r="D1591" i="2"/>
  <c r="D1601" i="2"/>
  <c r="D1607" i="2"/>
  <c r="D1617" i="2"/>
  <c r="D1652" i="2"/>
  <c r="B1693" i="2"/>
  <c r="C1693" i="2"/>
  <c r="B1727" i="2"/>
  <c r="C1727" i="2"/>
  <c r="C1736" i="2"/>
  <c r="B1736" i="2"/>
  <c r="C1744" i="2"/>
  <c r="D1744" i="2" s="1"/>
  <c r="A1744" i="2"/>
  <c r="C1750" i="2"/>
  <c r="B1750" i="2"/>
  <c r="B1758" i="2"/>
  <c r="D1758" i="2" s="1"/>
  <c r="A1758" i="2"/>
  <c r="C1768" i="2"/>
  <c r="B1768" i="2"/>
  <c r="A1768" i="2"/>
  <c r="D1784" i="2"/>
  <c r="B1791" i="2"/>
  <c r="C1791" i="2"/>
  <c r="A1791" i="2"/>
  <c r="C1794" i="2"/>
  <c r="A1794" i="2"/>
  <c r="D1798" i="2"/>
  <c r="B1807" i="2"/>
  <c r="C1807" i="2"/>
  <c r="A1807" i="2"/>
  <c r="C1810" i="2"/>
  <c r="D1810" i="2" s="1"/>
  <c r="A1810" i="2"/>
  <c r="B1823" i="2"/>
  <c r="C1823" i="2"/>
  <c r="A1823" i="2"/>
  <c r="D1836" i="2"/>
  <c r="D1844" i="2"/>
  <c r="D1868" i="2"/>
  <c r="D1876" i="2"/>
  <c r="D1900" i="2"/>
  <c r="C1903" i="2"/>
  <c r="D1903" i="2" s="1"/>
  <c r="B1903" i="2"/>
  <c r="D1909" i="2"/>
  <c r="C1943" i="2"/>
  <c r="B1943" i="2"/>
  <c r="C1952" i="2"/>
  <c r="D1952" i="2" s="1"/>
  <c r="A1952" i="2"/>
  <c r="A1960" i="2"/>
  <c r="C1960" i="2"/>
  <c r="B1960" i="2"/>
  <c r="D1960" i="2" s="1"/>
  <c r="D1968" i="2"/>
  <c r="C1970" i="2"/>
  <c r="D1970" i="2" s="1"/>
  <c r="A1970" i="2"/>
  <c r="A1976" i="2"/>
  <c r="C1976" i="2"/>
  <c r="B1976" i="2"/>
  <c r="D1976" i="2" s="1"/>
  <c r="C1979" i="2"/>
  <c r="B1979" i="2"/>
  <c r="C1994" i="2"/>
  <c r="A1994" i="2"/>
  <c r="B1994" i="2"/>
  <c r="D1994" i="2" s="1"/>
  <c r="C2021" i="2"/>
  <c r="D2021" i="2" s="1"/>
  <c r="B2021" i="2"/>
  <c r="A2030" i="2"/>
  <c r="C2030" i="2"/>
  <c r="D2030" i="2" s="1"/>
  <c r="B2037" i="2"/>
  <c r="A2037" i="2"/>
  <c r="C2037" i="2"/>
  <c r="A1649" i="2"/>
  <c r="D1651" i="2"/>
  <c r="B1695" i="2"/>
  <c r="C1695" i="2"/>
  <c r="C1704" i="2"/>
  <c r="B1704" i="2"/>
  <c r="C1712" i="2"/>
  <c r="A1712" i="2"/>
  <c r="D1717" i="2"/>
  <c r="B1733" i="2"/>
  <c r="A1733" i="2"/>
  <c r="B1759" i="2"/>
  <c r="C1759" i="2"/>
  <c r="A1759" i="2"/>
  <c r="B1781" i="2"/>
  <c r="C1781" i="2"/>
  <c r="B1789" i="2"/>
  <c r="C1789" i="2"/>
  <c r="A1789" i="2"/>
  <c r="B1795" i="2"/>
  <c r="C1795" i="2"/>
  <c r="D1795" i="2" s="1"/>
  <c r="A1795" i="2"/>
  <c r="C1798" i="2"/>
  <c r="A1798" i="2"/>
  <c r="B1811" i="2"/>
  <c r="C1811" i="2"/>
  <c r="A1811" i="2"/>
  <c r="C1814" i="2"/>
  <c r="D1814" i="2" s="1"/>
  <c r="A1814" i="2"/>
  <c r="B1828" i="2"/>
  <c r="A1828" i="2"/>
  <c r="C1830" i="2"/>
  <c r="B1830" i="2"/>
  <c r="B1836" i="2"/>
  <c r="A1836" i="2"/>
  <c r="C1838" i="2"/>
  <c r="B1838" i="2"/>
  <c r="B1844" i="2"/>
  <c r="A1844" i="2"/>
  <c r="C1846" i="2"/>
  <c r="B1846" i="2"/>
  <c r="B1852" i="2"/>
  <c r="A1852" i="2"/>
  <c r="C1854" i="2"/>
  <c r="B1854" i="2"/>
  <c r="B1860" i="2"/>
  <c r="A1860" i="2"/>
  <c r="C1862" i="2"/>
  <c r="B1862" i="2"/>
  <c r="B1868" i="2"/>
  <c r="A1868" i="2"/>
  <c r="C1870" i="2"/>
  <c r="B1870" i="2"/>
  <c r="B1876" i="2"/>
  <c r="A1876" i="2"/>
  <c r="C1878" i="2"/>
  <c r="B1878" i="2"/>
  <c r="B1884" i="2"/>
  <c r="A1884" i="2"/>
  <c r="C1886" i="2"/>
  <c r="B1886" i="2"/>
  <c r="B1892" i="2"/>
  <c r="A1892" i="2"/>
  <c r="C1894" i="2"/>
  <c r="B1894" i="2"/>
  <c r="B1900" i="2"/>
  <c r="A1900" i="2"/>
  <c r="B1906" i="2"/>
  <c r="A1906" i="2"/>
  <c r="C1919" i="2"/>
  <c r="B1919" i="2"/>
  <c r="C1961" i="2"/>
  <c r="A1961" i="2"/>
  <c r="C1981" i="2"/>
  <c r="D1981" i="2" s="1"/>
  <c r="A1981" i="2"/>
  <c r="C1995" i="2"/>
  <c r="B1995" i="2"/>
  <c r="C1998" i="2"/>
  <c r="A1998" i="2"/>
  <c r="B1998" i="2"/>
  <c r="D2004" i="2"/>
  <c r="B2034" i="2"/>
  <c r="C2034" i="2"/>
  <c r="D2034" i="2" s="1"/>
  <c r="A2034" i="2"/>
  <c r="D1908" i="2"/>
  <c r="D1934" i="2"/>
  <c r="D1950" i="2"/>
  <c r="C1957" i="2"/>
  <c r="D1957" i="2" s="1"/>
  <c r="A1957" i="2"/>
  <c r="C1959" i="2"/>
  <c r="B1959" i="2"/>
  <c r="D1962" i="2"/>
  <c r="A1964" i="2"/>
  <c r="C1964" i="2"/>
  <c r="D1964" i="2" s="1"/>
  <c r="A1968" i="2"/>
  <c r="C1968" i="2"/>
  <c r="C1973" i="2"/>
  <c r="D1973" i="2" s="1"/>
  <c r="A1973" i="2"/>
  <c r="C1975" i="2"/>
  <c r="D1975" i="2" s="1"/>
  <c r="B1975" i="2"/>
  <c r="C1977" i="2"/>
  <c r="D1977" i="2" s="1"/>
  <c r="A1977" i="2"/>
  <c r="C1987" i="2"/>
  <c r="D1987" i="2" s="1"/>
  <c r="B1987" i="2"/>
  <c r="C1997" i="2"/>
  <c r="A1997" i="2"/>
  <c r="D2000" i="2"/>
  <c r="C2003" i="2"/>
  <c r="B2003" i="2"/>
  <c r="C2006" i="2"/>
  <c r="A2006" i="2"/>
  <c r="C2011" i="2"/>
  <c r="B2011" i="2"/>
  <c r="D2022" i="2"/>
  <c r="D2028" i="2"/>
  <c r="A2036" i="2"/>
  <c r="C2036" i="2"/>
  <c r="C2038" i="2"/>
  <c r="A2038" i="2"/>
  <c r="A2052" i="2"/>
  <c r="C2052" i="2"/>
  <c r="D2052" i="2" s="1"/>
  <c r="B2052" i="2"/>
  <c r="A1765" i="2"/>
  <c r="D1926" i="2"/>
  <c r="C1933" i="2"/>
  <c r="B1933" i="2"/>
  <c r="C1935" i="2"/>
  <c r="B1935" i="2"/>
  <c r="A1944" i="2"/>
  <c r="C1944" i="2"/>
  <c r="D1944" i="2" s="1"/>
  <c r="C1949" i="2"/>
  <c r="B1949" i="2"/>
  <c r="C1951" i="2"/>
  <c r="D1951" i="2" s="1"/>
  <c r="B1951" i="2"/>
  <c r="C1962" i="2"/>
  <c r="A1962" i="2"/>
  <c r="D1966" i="2"/>
  <c r="C1969" i="2"/>
  <c r="A1969" i="2"/>
  <c r="D1980" i="2"/>
  <c r="A1984" i="2"/>
  <c r="C1984" i="2"/>
  <c r="D1986" i="2"/>
  <c r="A2000" i="2"/>
  <c r="C2000" i="2"/>
  <c r="D2002" i="2"/>
  <c r="C2016" i="2"/>
  <c r="D2016" i="2" s="1"/>
  <c r="A2016" i="2"/>
  <c r="C2022" i="2"/>
  <c r="A2022" i="2"/>
  <c r="C2027" i="2"/>
  <c r="B2027" i="2"/>
  <c r="C2029" i="2"/>
  <c r="B2029" i="2"/>
  <c r="D1928" i="2"/>
  <c r="D1946" i="2"/>
  <c r="D1978" i="2"/>
  <c r="D2014" i="2"/>
  <c r="B2048" i="2"/>
  <c r="D2048" i="2" s="1"/>
  <c r="A2053" i="2"/>
  <c r="C2053" i="2"/>
  <c r="D2053" i="2" s="1"/>
  <c r="B1989" i="2"/>
  <c r="D2024" i="2"/>
  <c r="K13" i="3"/>
  <c r="J13" i="3" a="1"/>
  <c r="J13" i="3" s="1"/>
  <c r="K12" i="3"/>
  <c r="J12" i="3" a="1"/>
  <c r="J12" i="3" s="1"/>
  <c r="K16" i="3"/>
  <c r="J16" i="3" a="1"/>
  <c r="J16" i="3" s="1"/>
  <c r="K153" i="3"/>
  <c r="J153" i="3" a="1"/>
  <c r="J153" i="3" s="1"/>
  <c r="K124" i="3"/>
  <c r="J124" i="3" a="1"/>
  <c r="J124" i="3" s="1"/>
  <c r="K29" i="3"/>
  <c r="J29" i="3" a="1"/>
  <c r="J29" i="3" s="1"/>
  <c r="K142" i="3"/>
  <c r="J142" i="3" a="1"/>
  <c r="J142" i="3" s="1"/>
  <c r="K31" i="3"/>
  <c r="J31" i="3" a="1"/>
  <c r="J31" i="3" s="1"/>
  <c r="K15" i="3"/>
  <c r="J15" i="3" a="1"/>
  <c r="J15" i="3" s="1"/>
  <c r="K144" i="3"/>
  <c r="J144" i="3" a="1"/>
  <c r="J144" i="3" s="1"/>
  <c r="K129" i="3"/>
  <c r="J129" i="3" a="1"/>
  <c r="J129" i="3" s="1"/>
  <c r="K24" i="3"/>
  <c r="J24" i="3" a="1"/>
  <c r="J24" i="3" s="1"/>
  <c r="K21" i="3"/>
  <c r="J21" i="3" a="1"/>
  <c r="J21" i="3" s="1"/>
  <c r="K30" i="3"/>
  <c r="J30" i="3" a="1"/>
  <c r="J30" i="3" s="1"/>
  <c r="K140" i="3"/>
  <c r="J140" i="3" a="1"/>
  <c r="J140" i="3" s="1"/>
  <c r="K28" i="3"/>
  <c r="J28" i="3" a="1"/>
  <c r="J28" i="3" s="1"/>
  <c r="K154" i="3"/>
  <c r="J154" i="3" a="1"/>
  <c r="J154" i="3" s="1"/>
  <c r="K138" i="3"/>
  <c r="J138" i="3" a="1"/>
  <c r="J138" i="3" s="1"/>
  <c r="K147" i="3"/>
  <c r="J147" i="3" a="1"/>
  <c r="J147" i="3" s="1"/>
  <c r="K108" i="3"/>
  <c r="J108" i="3" a="1"/>
  <c r="J108" i="3" s="1"/>
  <c r="K25" i="3"/>
  <c r="J25" i="3" a="1"/>
  <c r="J25" i="3" s="1"/>
  <c r="K139" i="3"/>
  <c r="J139" i="3" a="1"/>
  <c r="J139" i="3" s="1"/>
  <c r="K123" i="3"/>
  <c r="J123" i="3" a="1"/>
  <c r="J123" i="3" s="1"/>
  <c r="K22" i="3"/>
  <c r="J22" i="3" a="1"/>
  <c r="J22" i="3" s="1"/>
  <c r="K132" i="3"/>
  <c r="J132" i="3" a="1"/>
  <c r="J132" i="3" s="1"/>
  <c r="K20" i="3"/>
  <c r="J20" i="3" a="1"/>
  <c r="J20" i="3" s="1"/>
  <c r="K150" i="3"/>
  <c r="J150" i="3" a="1"/>
  <c r="J150" i="3" s="1"/>
  <c r="K134" i="3"/>
  <c r="J134" i="3" a="1"/>
  <c r="J134" i="3" s="1"/>
  <c r="K11" i="3"/>
  <c r="J11" i="3" a="1"/>
  <c r="J11" i="3" s="1"/>
  <c r="K27" i="3"/>
  <c r="J27" i="3" a="1"/>
  <c r="J27" i="3" s="1"/>
  <c r="K125" i="3"/>
  <c r="J125" i="3" a="1"/>
  <c r="J125" i="3" s="1"/>
  <c r="K145" i="3"/>
  <c r="J145" i="3" a="1"/>
  <c r="J145" i="3" s="1"/>
  <c r="K26" i="3"/>
  <c r="J26" i="3" a="1"/>
  <c r="J26" i="3" s="1"/>
  <c r="K10" i="3"/>
  <c r="J10" i="3" a="1"/>
  <c r="J10" i="3" s="1"/>
  <c r="K136" i="3"/>
  <c r="J136" i="3" a="1"/>
  <c r="J136" i="3" s="1"/>
  <c r="K151" i="3"/>
  <c r="J151" i="3" a="1"/>
  <c r="J151" i="3" s="1"/>
  <c r="K135" i="3"/>
  <c r="J135" i="3" a="1"/>
  <c r="J135" i="3" s="1"/>
  <c r="K116" i="3"/>
  <c r="J116" i="3" a="1"/>
  <c r="J116" i="3" s="1"/>
  <c r="K130" i="3"/>
  <c r="J130" i="3" a="1"/>
  <c r="J130" i="3" s="1"/>
  <c r="K23" i="3"/>
  <c r="J23" i="3" a="1"/>
  <c r="J23" i="3" s="1"/>
  <c r="K137" i="3"/>
  <c r="J137" i="3" a="1"/>
  <c r="J137" i="3" s="1"/>
  <c r="K18" i="3"/>
  <c r="J18" i="3" a="1"/>
  <c r="J18" i="3" s="1"/>
  <c r="K9" i="3"/>
  <c r="K17" i="3"/>
  <c r="J17" i="3" a="1"/>
  <c r="J17" i="3" s="1"/>
  <c r="K146" i="3"/>
  <c r="J146" i="3" a="1"/>
  <c r="J146" i="3" s="1"/>
  <c r="K131" i="3"/>
  <c r="J131" i="3" a="1"/>
  <c r="J131" i="3" s="1"/>
  <c r="K152" i="3"/>
  <c r="J152" i="3" a="1"/>
  <c r="J152" i="3" s="1"/>
  <c r="K32" i="3"/>
  <c r="J32" i="3" a="1"/>
  <c r="J32" i="3" s="1"/>
  <c r="K141" i="3"/>
  <c r="J141" i="3" a="1"/>
  <c r="J141" i="3" s="1"/>
  <c r="K126" i="3"/>
  <c r="J126" i="3" a="1"/>
  <c r="J126" i="3" s="1"/>
  <c r="K143" i="3"/>
  <c r="J143" i="3" a="1"/>
  <c r="J143" i="3" s="1"/>
  <c r="K19" i="3"/>
  <c r="J19" i="3" a="1"/>
  <c r="J19" i="3" s="1"/>
  <c r="K148" i="3"/>
  <c r="J148" i="3" a="1"/>
  <c r="J148" i="3" s="1"/>
  <c r="K133" i="3"/>
  <c r="J133" i="3" a="1"/>
  <c r="J133" i="3" s="1"/>
  <c r="K6" i="3"/>
  <c r="J6" i="3" a="1"/>
  <c r="J6" i="3" s="1"/>
  <c r="K87" i="3"/>
  <c r="J87" i="3" a="1"/>
  <c r="J87" i="3" s="1"/>
  <c r="R1036" i="1"/>
  <c r="U231" i="1"/>
  <c r="M231" i="6" s="1"/>
  <c r="K128" i="3"/>
  <c r="U843" i="1"/>
  <c r="M843" i="6" s="1"/>
  <c r="K14" i="3"/>
  <c r="U1083" i="1"/>
  <c r="K40" i="3"/>
  <c r="U818" i="1"/>
  <c r="M818" i="6" s="1"/>
  <c r="K8" i="3"/>
  <c r="U1144" i="1"/>
  <c r="K127" i="3"/>
  <c r="U824" i="1"/>
  <c r="M824" i="6" s="1"/>
  <c r="K122" i="3"/>
  <c r="U796" i="1"/>
  <c r="M796" i="6" s="1"/>
  <c r="K86" i="3"/>
  <c r="R96" i="1"/>
  <c r="R20" i="1"/>
  <c r="R260" i="1"/>
  <c r="R458" i="1"/>
  <c r="R518" i="1"/>
  <c r="R642" i="1"/>
  <c r="R1018" i="1"/>
  <c r="R558" i="1"/>
  <c r="R998" i="1"/>
  <c r="R1026" i="1"/>
  <c r="R1054" i="1"/>
  <c r="R666" i="1"/>
  <c r="R906" i="1"/>
  <c r="R954" i="1"/>
  <c r="R1078" i="1"/>
  <c r="R312" i="1"/>
  <c r="R734" i="1"/>
  <c r="R938" i="1"/>
  <c r="R1038" i="1"/>
  <c r="R1042" i="1"/>
  <c r="R1059" i="1"/>
  <c r="R1081" i="1"/>
  <c r="R1182" i="1"/>
  <c r="R76" i="1"/>
  <c r="R363" i="1"/>
  <c r="R602" i="1"/>
  <c r="R706" i="1"/>
  <c r="R774" i="1"/>
  <c r="R982" i="1"/>
  <c r="R1008" i="1"/>
  <c r="R1034" i="1"/>
  <c r="R89" i="1"/>
  <c r="R160" i="1"/>
  <c r="R255" i="1"/>
  <c r="R256" i="1"/>
  <c r="R266" i="1"/>
  <c r="R279" i="1"/>
  <c r="R479" i="1"/>
  <c r="R496" i="1"/>
  <c r="R530" i="1"/>
  <c r="R587" i="1"/>
  <c r="R606" i="1"/>
  <c r="R612" i="1"/>
  <c r="R619" i="1"/>
  <c r="R647" i="1"/>
  <c r="R655" i="1"/>
  <c r="R656" i="1"/>
  <c r="R670" i="1"/>
  <c r="R690" i="1"/>
  <c r="R692" i="1"/>
  <c r="R707" i="1"/>
  <c r="R720" i="1"/>
  <c r="R745" i="1"/>
  <c r="R759" i="1"/>
  <c r="R764" i="1"/>
  <c r="R765" i="1"/>
  <c r="R772" i="1"/>
  <c r="R776" i="1"/>
  <c r="R802" i="1"/>
  <c r="R865" i="1"/>
  <c r="R871" i="1"/>
  <c r="R879" i="1"/>
  <c r="R881" i="1"/>
  <c r="R886" i="1"/>
  <c r="R907" i="1"/>
  <c r="R949" i="1"/>
  <c r="R35" i="1"/>
  <c r="R47" i="1"/>
  <c r="R105" i="1"/>
  <c r="R575" i="1"/>
  <c r="R38" i="1"/>
  <c r="R69" i="1"/>
  <c r="R79" i="1"/>
  <c r="R92" i="1"/>
  <c r="R117" i="1"/>
  <c r="R202" i="1"/>
  <c r="R219" i="1"/>
  <c r="R238" i="1"/>
  <c r="R242" i="1"/>
  <c r="R281" i="1"/>
  <c r="R317" i="1"/>
  <c r="R346" i="1"/>
  <c r="R352" i="1"/>
  <c r="R355" i="1"/>
  <c r="R365" i="1"/>
  <c r="R370" i="1"/>
  <c r="R375" i="1"/>
  <c r="R399" i="1"/>
  <c r="R409" i="1"/>
  <c r="R450" i="1"/>
  <c r="R466" i="1"/>
  <c r="R484" i="1"/>
  <c r="R497" i="1"/>
  <c r="R508" i="1"/>
  <c r="R515" i="1"/>
  <c r="R521" i="1"/>
  <c r="R561" i="1"/>
  <c r="R603" i="1"/>
  <c r="R607" i="1"/>
  <c r="R625" i="1"/>
  <c r="R639" i="1"/>
  <c r="R648" i="1"/>
  <c r="R649" i="1"/>
  <c r="R657" i="1"/>
  <c r="R664" i="1"/>
  <c r="R665" i="1"/>
  <c r="R674" i="1"/>
  <c r="R710" i="1"/>
  <c r="R715" i="1"/>
  <c r="R716" i="1"/>
  <c r="R717" i="1"/>
  <c r="R718" i="1"/>
  <c r="R721" i="1"/>
  <c r="R731" i="1"/>
  <c r="R733" i="1"/>
  <c r="R746" i="1"/>
  <c r="R747" i="1"/>
  <c r="R756" i="1"/>
  <c r="R757" i="1"/>
  <c r="R763" i="1"/>
  <c r="R767" i="1"/>
  <c r="R773" i="1"/>
  <c r="P773" i="1" s="1"/>
  <c r="R809" i="1"/>
  <c r="R844" i="1"/>
  <c r="R864" i="1"/>
  <c r="R867" i="1"/>
  <c r="R875" i="1"/>
  <c r="R876" i="1"/>
  <c r="R889" i="1"/>
  <c r="R900" i="1"/>
  <c r="R903" i="1"/>
  <c r="R925" i="1"/>
  <c r="R935" i="1"/>
  <c r="R948" i="1"/>
  <c r="R996" i="1"/>
  <c r="R1001" i="1"/>
  <c r="R1020" i="1"/>
  <c r="R1022" i="1"/>
  <c r="R1024" i="1"/>
  <c r="R1025" i="1"/>
  <c r="R1029" i="1"/>
  <c r="R1039" i="1"/>
  <c r="R1045" i="1"/>
  <c r="R1060" i="1"/>
  <c r="R1152" i="1"/>
  <c r="R1163" i="1"/>
  <c r="R1201" i="1"/>
  <c r="R1205" i="1"/>
  <c r="R66" i="1"/>
  <c r="R234" i="1"/>
  <c r="R298" i="1"/>
  <c r="R350" i="1"/>
  <c r="R374" i="1"/>
  <c r="R381" i="1"/>
  <c r="R392" i="1"/>
  <c r="R438" i="1"/>
  <c r="R449" i="1"/>
  <c r="R463" i="1"/>
  <c r="R491" i="1"/>
  <c r="R507" i="1"/>
  <c r="R513" i="1"/>
  <c r="R514" i="1"/>
  <c r="R524" i="1"/>
  <c r="R39" i="1"/>
  <c r="R110" i="1"/>
  <c r="R141" i="1"/>
  <c r="R173" i="1"/>
  <c r="R221" i="1"/>
  <c r="R230" i="1"/>
  <c r="R293" i="1"/>
  <c r="R337" i="1"/>
  <c r="R347" i="1"/>
  <c r="R366" i="1"/>
  <c r="R371" i="1"/>
  <c r="R376" i="1"/>
  <c r="R394" i="1"/>
  <c r="R401" i="1"/>
  <c r="R412" i="1"/>
  <c r="R423" i="1"/>
  <c r="R442" i="1"/>
  <c r="R456" i="1"/>
  <c r="R504" i="1"/>
  <c r="R509" i="1"/>
  <c r="R510" i="1"/>
  <c r="R511" i="1"/>
  <c r="R516" i="1"/>
  <c r="R517" i="1"/>
  <c r="R526" i="1"/>
  <c r="R571" i="1"/>
  <c r="R572" i="1"/>
  <c r="R585" i="1"/>
  <c r="R597" i="1"/>
  <c r="R598" i="1"/>
  <c r="R599" i="1"/>
  <c r="R604" i="1"/>
  <c r="R609" i="1"/>
  <c r="R610" i="1"/>
  <c r="R617" i="1"/>
  <c r="R631" i="1"/>
  <c r="R640" i="1"/>
  <c r="R641" i="1"/>
  <c r="R659" i="1"/>
  <c r="R711" i="1"/>
  <c r="R712" i="1"/>
  <c r="R723" i="1"/>
  <c r="R758" i="1"/>
  <c r="R769" i="1"/>
  <c r="R858" i="1"/>
  <c r="R880" i="1"/>
  <c r="R888" i="1"/>
  <c r="R895" i="1"/>
  <c r="R898" i="1"/>
  <c r="R911" i="1"/>
  <c r="R912" i="1"/>
  <c r="R918" i="1"/>
  <c r="R946" i="1"/>
  <c r="R947" i="1"/>
  <c r="R966" i="1"/>
  <c r="R968" i="1"/>
  <c r="R228" i="1"/>
  <c r="R369" i="1"/>
  <c r="R398" i="1"/>
  <c r="R405" i="1"/>
  <c r="R459" i="1"/>
  <c r="R483" i="1"/>
  <c r="R502" i="1"/>
  <c r="R71" i="1"/>
  <c r="R170" i="1"/>
  <c r="R207" i="1"/>
  <c r="R42" i="1"/>
  <c r="R75" i="1"/>
  <c r="R111" i="1"/>
  <c r="R130" i="1"/>
  <c r="R175" i="1"/>
  <c r="R194" i="1"/>
  <c r="R212" i="1"/>
  <c r="R246" i="1"/>
  <c r="R290" i="1"/>
  <c r="R315" i="1"/>
  <c r="R360" i="1"/>
  <c r="R373" i="1"/>
  <c r="R395" i="1"/>
  <c r="R404" i="1"/>
  <c r="R435" i="1"/>
  <c r="R469" i="1"/>
  <c r="R478" i="1"/>
  <c r="R488" i="1"/>
  <c r="R489" i="1"/>
  <c r="R495" i="1"/>
  <c r="R499" i="1"/>
  <c r="R500" i="1"/>
  <c r="R501" i="1"/>
  <c r="R505" i="1"/>
  <c r="R506" i="1"/>
  <c r="R512" i="1"/>
  <c r="R527" i="1"/>
  <c r="R529" i="1"/>
  <c r="R554" i="1"/>
  <c r="R564" i="1"/>
  <c r="R586" i="1"/>
  <c r="R635" i="1"/>
  <c r="R643" i="1"/>
  <c r="R644" i="1"/>
  <c r="R660" i="1"/>
  <c r="R669" i="1"/>
  <c r="R676" i="1"/>
  <c r="R687" i="1"/>
  <c r="R705" i="1"/>
  <c r="R724" i="1"/>
  <c r="R727" i="1"/>
  <c r="R728" i="1"/>
  <c r="R736" i="1"/>
  <c r="R752" i="1"/>
  <c r="R754" i="1"/>
  <c r="R761" i="1"/>
  <c r="R791" i="1"/>
  <c r="R795" i="1"/>
  <c r="R808" i="1"/>
  <c r="R857" i="1"/>
  <c r="R930" i="1"/>
  <c r="R933" i="1"/>
  <c r="R937" i="1"/>
  <c r="R942" i="1"/>
  <c r="R950" i="1"/>
  <c r="R952" i="1"/>
  <c r="R958" i="1"/>
  <c r="R975" i="1"/>
  <c r="R987" i="1"/>
  <c r="R992" i="1"/>
  <c r="R1007" i="1"/>
  <c r="R1011" i="1"/>
  <c r="R1013" i="1"/>
  <c r="R1074" i="1"/>
  <c r="R1151" i="1"/>
  <c r="R1023" i="1"/>
  <c r="R1041" i="1"/>
  <c r="R1185" i="1"/>
  <c r="R972" i="1"/>
  <c r="R1053" i="1"/>
  <c r="R171" i="1"/>
  <c r="R136" i="1"/>
  <c r="R348" i="1"/>
  <c r="R367" i="1"/>
  <c r="R468" i="1"/>
  <c r="R485" i="1"/>
  <c r="U899" i="1"/>
  <c r="M899" i="6" s="1"/>
  <c r="U786" i="1"/>
  <c r="M786" i="6" s="1"/>
  <c r="U1187" i="1"/>
  <c r="M1187" i="6" s="1"/>
  <c r="U1131" i="1"/>
  <c r="M1131" i="6" s="1"/>
  <c r="U1133" i="1"/>
  <c r="U1169" i="1"/>
  <c r="M1169" i="6" s="1"/>
  <c r="U1141" i="1"/>
  <c r="U1168" i="1"/>
  <c r="U1156" i="1"/>
  <c r="U544" i="1"/>
  <c r="M544" i="6" s="1"/>
  <c r="U773" i="1"/>
  <c r="M773" i="6" s="1"/>
  <c r="U1063" i="1"/>
  <c r="U1164" i="1"/>
  <c r="M1164" i="6" s="1"/>
  <c r="U844" i="1"/>
  <c r="M844" i="6" s="1"/>
  <c r="S437" i="1"/>
  <c r="K437" i="6" s="1"/>
  <c r="S462" i="1"/>
  <c r="K462" i="6" s="1"/>
  <c r="V794" i="1"/>
  <c r="N794" i="6" s="1"/>
  <c r="V798" i="1"/>
  <c r="N798" i="6" s="1"/>
  <c r="V814" i="1"/>
  <c r="N814" i="6" s="1"/>
  <c r="V819" i="1"/>
  <c r="N819" i="6" s="1"/>
  <c r="V842" i="1"/>
  <c r="N842" i="6" s="1"/>
  <c r="V896" i="1"/>
  <c r="N896" i="6" s="1"/>
  <c r="V1149" i="1"/>
  <c r="N1149" i="6" s="1"/>
  <c r="V1180" i="1"/>
  <c r="N1180" i="6" s="1"/>
  <c r="V1193" i="1"/>
  <c r="N1193" i="6" s="1"/>
  <c r="S408" i="1"/>
  <c r="K408" i="6" s="1"/>
  <c r="V750" i="1"/>
  <c r="N750" i="6" s="1"/>
  <c r="V780" i="1"/>
  <c r="N780" i="6" s="1"/>
  <c r="V825" i="1"/>
  <c r="N825" i="6" s="1"/>
  <c r="V828" i="1"/>
  <c r="N828" i="6" s="1"/>
  <c r="V831" i="1"/>
  <c r="N831" i="6" s="1"/>
  <c r="V840" i="1"/>
  <c r="N840" i="6" s="1"/>
  <c r="V849" i="1"/>
  <c r="N849" i="6" s="1"/>
  <c r="V915" i="1"/>
  <c r="N915" i="6" s="1"/>
  <c r="V1065" i="1"/>
  <c r="N1065" i="6" s="1"/>
  <c r="V1186" i="1"/>
  <c r="N1186" i="6" s="1"/>
  <c r="V1203" i="1"/>
  <c r="N1203" i="6" s="1"/>
  <c r="V1207" i="1"/>
  <c r="N1207" i="6" s="1"/>
  <c r="V827" i="1"/>
  <c r="N827" i="6" s="1"/>
  <c r="V855" i="1"/>
  <c r="N855" i="6" s="1"/>
  <c r="S959" i="1"/>
  <c r="K959" i="6" s="1"/>
  <c r="V1009" i="1"/>
  <c r="N1009" i="6" s="1"/>
  <c r="V1194" i="1"/>
  <c r="N1194" i="6" s="1"/>
  <c r="V1198" i="1"/>
  <c r="N1198" i="6" s="1"/>
  <c r="V593" i="1"/>
  <c r="N593" i="6" s="1"/>
  <c r="V596" i="1"/>
  <c r="N596" i="6" s="1"/>
  <c r="S431" i="1"/>
  <c r="V787" i="1"/>
  <c r="N787" i="6" s="1"/>
  <c r="V839" i="1"/>
  <c r="S891" i="1"/>
  <c r="K891" i="6" s="1"/>
  <c r="V897" i="1"/>
  <c r="N897" i="6" s="1"/>
  <c r="V945" i="1"/>
  <c r="N945" i="6" s="1"/>
  <c r="V1153" i="1"/>
  <c r="N1153" i="6" s="1"/>
  <c r="V1157" i="1"/>
  <c r="V1159" i="1"/>
  <c r="N1159" i="6" s="1"/>
  <c r="V1165" i="1"/>
  <c r="N1165" i="6" s="1"/>
  <c r="V1176" i="1"/>
  <c r="N1176" i="6" s="1"/>
  <c r="V1189" i="1"/>
  <c r="N1189" i="6" s="1"/>
  <c r="T21" i="1"/>
  <c r="U21" i="1"/>
  <c r="M21" i="6" s="1"/>
  <c r="S64" i="1"/>
  <c r="K64" i="6" s="1"/>
  <c r="S887" i="1"/>
  <c r="K887" i="6" s="1"/>
  <c r="S43" i="1"/>
  <c r="K43" i="6" s="1"/>
  <c r="P51" i="1"/>
  <c r="T51" i="1"/>
  <c r="P74" i="1"/>
  <c r="S1044" i="1"/>
  <c r="K1044" i="6" s="1"/>
  <c r="A331" i="2"/>
  <c r="C331" i="2"/>
  <c r="B331" i="2"/>
  <c r="D349" i="2"/>
  <c r="B376" i="2"/>
  <c r="C376" i="2"/>
  <c r="A376" i="2"/>
  <c r="B386" i="2"/>
  <c r="A386" i="2"/>
  <c r="C386" i="2"/>
  <c r="B398" i="2"/>
  <c r="C398" i="2"/>
  <c r="A398" i="2"/>
  <c r="C407" i="2"/>
  <c r="B407" i="2"/>
  <c r="A407" i="2"/>
  <c r="D415" i="2"/>
  <c r="B417" i="2"/>
  <c r="C417" i="2"/>
  <c r="A417" i="2"/>
  <c r="D443" i="2"/>
  <c r="B462" i="2"/>
  <c r="C462" i="2"/>
  <c r="A462" i="2"/>
  <c r="C471" i="2"/>
  <c r="B471" i="2"/>
  <c r="A471" i="2"/>
  <c r="D477" i="2"/>
  <c r="B481" i="2"/>
  <c r="C481" i="2"/>
  <c r="A481" i="2"/>
  <c r="A491" i="2"/>
  <c r="C491" i="2"/>
  <c r="B491" i="2"/>
  <c r="B526" i="2"/>
  <c r="C526" i="2"/>
  <c r="A526" i="2"/>
  <c r="C542" i="2"/>
  <c r="B542" i="2"/>
  <c r="A542" i="2"/>
  <c r="D555" i="2"/>
  <c r="D900" i="2"/>
  <c r="C904" i="2"/>
  <c r="B904" i="2"/>
  <c r="A904" i="2"/>
  <c r="D1187" i="2"/>
  <c r="D1443" i="2"/>
  <c r="C3" i="2"/>
  <c r="B3" i="2"/>
  <c r="C7" i="2"/>
  <c r="B7" i="2"/>
  <c r="C11" i="2"/>
  <c r="B11" i="2"/>
  <c r="C15" i="2"/>
  <c r="B15" i="2"/>
  <c r="C19" i="2"/>
  <c r="B19" i="2"/>
  <c r="C23" i="2"/>
  <c r="B23" i="2"/>
  <c r="C27" i="2"/>
  <c r="B27" i="2"/>
  <c r="C31" i="2"/>
  <c r="B31" i="2"/>
  <c r="C35" i="2"/>
  <c r="B35" i="2"/>
  <c r="C39" i="2"/>
  <c r="B39" i="2"/>
  <c r="C43" i="2"/>
  <c r="B43" i="2"/>
  <c r="C47" i="2"/>
  <c r="B47" i="2"/>
  <c r="C51" i="2"/>
  <c r="B51" i="2"/>
  <c r="C55" i="2"/>
  <c r="B55" i="2"/>
  <c r="C59" i="2"/>
  <c r="B59" i="2"/>
  <c r="B64" i="2"/>
  <c r="C64" i="2"/>
  <c r="A64" i="2"/>
  <c r="B72" i="2"/>
  <c r="C72" i="2"/>
  <c r="A72" i="2"/>
  <c r="B80" i="2"/>
  <c r="C80" i="2"/>
  <c r="A80" i="2"/>
  <c r="B88" i="2"/>
  <c r="C88" i="2"/>
  <c r="A88" i="2"/>
  <c r="B96" i="2"/>
  <c r="C96" i="2"/>
  <c r="A96" i="2"/>
  <c r="B104" i="2"/>
  <c r="C104" i="2"/>
  <c r="A104" i="2"/>
  <c r="B112" i="2"/>
  <c r="C112" i="2"/>
  <c r="A112" i="2"/>
  <c r="B120" i="2"/>
  <c r="C120" i="2"/>
  <c r="A120" i="2"/>
  <c r="B128" i="2"/>
  <c r="C128" i="2"/>
  <c r="A128" i="2"/>
  <c r="B136" i="2"/>
  <c r="C136" i="2"/>
  <c r="A136" i="2"/>
  <c r="B144" i="2"/>
  <c r="C144" i="2"/>
  <c r="A144" i="2"/>
  <c r="B152" i="2"/>
  <c r="C152" i="2"/>
  <c r="A152" i="2"/>
  <c r="B160" i="2"/>
  <c r="C160" i="2"/>
  <c r="A160" i="2"/>
  <c r="B168" i="2"/>
  <c r="C168" i="2"/>
  <c r="A168" i="2"/>
  <c r="B176" i="2"/>
  <c r="C176" i="2"/>
  <c r="A176" i="2"/>
  <c r="B184" i="2"/>
  <c r="C184" i="2"/>
  <c r="A184" i="2"/>
  <c r="B192" i="2"/>
  <c r="C192" i="2"/>
  <c r="A192" i="2"/>
  <c r="B200" i="2"/>
  <c r="C200" i="2"/>
  <c r="A200" i="2"/>
  <c r="B208" i="2"/>
  <c r="C208" i="2"/>
  <c r="A208" i="2"/>
  <c r="B216" i="2"/>
  <c r="C216" i="2"/>
  <c r="A216" i="2"/>
  <c r="B224" i="2"/>
  <c r="C224" i="2"/>
  <c r="A224" i="2"/>
  <c r="B232" i="2"/>
  <c r="C232" i="2"/>
  <c r="A232" i="2"/>
  <c r="B240" i="2"/>
  <c r="C240" i="2"/>
  <c r="A240" i="2"/>
  <c r="B248" i="2"/>
  <c r="C248" i="2"/>
  <c r="A248" i="2"/>
  <c r="B256" i="2"/>
  <c r="C256" i="2"/>
  <c r="A256" i="2"/>
  <c r="B264" i="2"/>
  <c r="C264" i="2"/>
  <c r="A264" i="2"/>
  <c r="B272" i="2"/>
  <c r="C272" i="2"/>
  <c r="A272" i="2"/>
  <c r="B280" i="2"/>
  <c r="C280" i="2"/>
  <c r="A280" i="2"/>
  <c r="B288" i="2"/>
  <c r="C288" i="2"/>
  <c r="A288" i="2"/>
  <c r="B296" i="2"/>
  <c r="C296" i="2"/>
  <c r="A296" i="2"/>
  <c r="B304" i="2"/>
  <c r="C304" i="2"/>
  <c r="A304" i="2"/>
  <c r="B312" i="2"/>
  <c r="C312" i="2"/>
  <c r="A312" i="2"/>
  <c r="D319" i="2"/>
  <c r="B321" i="2"/>
  <c r="C321" i="2"/>
  <c r="A321" i="2"/>
  <c r="D347" i="2"/>
  <c r="A363" i="2"/>
  <c r="C363" i="2"/>
  <c r="B363" i="2"/>
  <c r="B408" i="2"/>
  <c r="C408" i="2"/>
  <c r="A408" i="2"/>
  <c r="B418" i="2"/>
  <c r="A418" i="2"/>
  <c r="C418" i="2"/>
  <c r="B430" i="2"/>
  <c r="C430" i="2"/>
  <c r="A430" i="2"/>
  <c r="C439" i="2"/>
  <c r="B439" i="2"/>
  <c r="A439" i="2"/>
  <c r="D447" i="2"/>
  <c r="B449" i="2"/>
  <c r="C449" i="2"/>
  <c r="A449" i="2"/>
  <c r="B472" i="2"/>
  <c r="C472" i="2"/>
  <c r="A472" i="2"/>
  <c r="D475" i="2"/>
  <c r="B482" i="2"/>
  <c r="A482" i="2"/>
  <c r="C482" i="2"/>
  <c r="D511" i="2"/>
  <c r="C534" i="2"/>
  <c r="B534" i="2"/>
  <c r="A534" i="2"/>
  <c r="D547" i="2"/>
  <c r="B863" i="2"/>
  <c r="C863" i="2"/>
  <c r="A863" i="2"/>
  <c r="C1137" i="2"/>
  <c r="B1137" i="2"/>
  <c r="A1137" i="2"/>
  <c r="D1142" i="2"/>
  <c r="C65" i="2"/>
  <c r="B65" i="2"/>
  <c r="A65" i="2"/>
  <c r="C73" i="2"/>
  <c r="B73" i="2"/>
  <c r="A73" i="2"/>
  <c r="D75" i="2"/>
  <c r="C81" i="2"/>
  <c r="B81" i="2"/>
  <c r="A81" i="2"/>
  <c r="D83" i="2"/>
  <c r="C89" i="2"/>
  <c r="B89" i="2"/>
  <c r="A89" i="2"/>
  <c r="D91" i="2"/>
  <c r="C97" i="2"/>
  <c r="B97" i="2"/>
  <c r="A97" i="2"/>
  <c r="C105" i="2"/>
  <c r="B105" i="2"/>
  <c r="A105" i="2"/>
  <c r="D107" i="2"/>
  <c r="C113" i="2"/>
  <c r="B113" i="2"/>
  <c r="A113" i="2"/>
  <c r="D115" i="2"/>
  <c r="C121" i="2"/>
  <c r="B121" i="2"/>
  <c r="A121" i="2"/>
  <c r="D123" i="2"/>
  <c r="C129" i="2"/>
  <c r="B129" i="2"/>
  <c r="A129" i="2"/>
  <c r="D131" i="2"/>
  <c r="C137" i="2"/>
  <c r="B137" i="2"/>
  <c r="A137" i="2"/>
  <c r="D139" i="2"/>
  <c r="C145" i="2"/>
  <c r="B145" i="2"/>
  <c r="A145" i="2"/>
  <c r="D147" i="2"/>
  <c r="C153" i="2"/>
  <c r="B153" i="2"/>
  <c r="A153" i="2"/>
  <c r="D155" i="2"/>
  <c r="C161" i="2"/>
  <c r="B161" i="2"/>
  <c r="A161" i="2"/>
  <c r="C169" i="2"/>
  <c r="B169" i="2"/>
  <c r="A169" i="2"/>
  <c r="D171" i="2"/>
  <c r="C177" i="2"/>
  <c r="B177" i="2"/>
  <c r="A177" i="2"/>
  <c r="D179" i="2"/>
  <c r="C185" i="2"/>
  <c r="B185" i="2"/>
  <c r="A185" i="2"/>
  <c r="D187" i="2"/>
  <c r="C193" i="2"/>
  <c r="B193" i="2"/>
  <c r="A193" i="2"/>
  <c r="D195" i="2"/>
  <c r="C201" i="2"/>
  <c r="B201" i="2"/>
  <c r="A201" i="2"/>
  <c r="D203" i="2"/>
  <c r="C209" i="2"/>
  <c r="B209" i="2"/>
  <c r="A209" i="2"/>
  <c r="D211" i="2"/>
  <c r="C217" i="2"/>
  <c r="B217" i="2"/>
  <c r="A217" i="2"/>
  <c r="D219" i="2"/>
  <c r="C225" i="2"/>
  <c r="B225" i="2"/>
  <c r="A225" i="2"/>
  <c r="C233" i="2"/>
  <c r="B233" i="2"/>
  <c r="A233" i="2"/>
  <c r="D235" i="2"/>
  <c r="C241" i="2"/>
  <c r="B241" i="2"/>
  <c r="A241" i="2"/>
  <c r="D243" i="2"/>
  <c r="C249" i="2"/>
  <c r="B249" i="2"/>
  <c r="A249" i="2"/>
  <c r="D251" i="2"/>
  <c r="C257" i="2"/>
  <c r="B257" i="2"/>
  <c r="A257" i="2"/>
  <c r="D259" i="2"/>
  <c r="C265" i="2"/>
  <c r="B265" i="2"/>
  <c r="A265" i="2"/>
  <c r="D267" i="2"/>
  <c r="C273" i="2"/>
  <c r="B273" i="2"/>
  <c r="A273" i="2"/>
  <c r="D275" i="2"/>
  <c r="C281" i="2"/>
  <c r="B281" i="2"/>
  <c r="A281" i="2"/>
  <c r="D283" i="2"/>
  <c r="C289" i="2"/>
  <c r="B289" i="2"/>
  <c r="A289" i="2"/>
  <c r="D291" i="2"/>
  <c r="C297" i="2"/>
  <c r="B297" i="2"/>
  <c r="A297" i="2"/>
  <c r="D299" i="2"/>
  <c r="C305" i="2"/>
  <c r="B305" i="2"/>
  <c r="A305" i="2"/>
  <c r="D307" i="2"/>
  <c r="C313" i="2"/>
  <c r="B313" i="2"/>
  <c r="A313" i="2"/>
  <c r="D315" i="2"/>
  <c r="B322" i="2"/>
  <c r="A322" i="2"/>
  <c r="C322" i="2"/>
  <c r="B334" i="2"/>
  <c r="C334" i="2"/>
  <c r="A334" i="2"/>
  <c r="C343" i="2"/>
  <c r="B343" i="2"/>
  <c r="A343" i="2"/>
  <c r="D351" i="2"/>
  <c r="B353" i="2"/>
  <c r="C353" i="2"/>
  <c r="A353" i="2"/>
  <c r="D379" i="2"/>
  <c r="A395" i="2"/>
  <c r="C395" i="2"/>
  <c r="B395" i="2"/>
  <c r="D413" i="2"/>
  <c r="B440" i="2"/>
  <c r="C440" i="2"/>
  <c r="A440" i="2"/>
  <c r="B450" i="2"/>
  <c r="A450" i="2"/>
  <c r="C450" i="2"/>
  <c r="A459" i="2"/>
  <c r="C459" i="2"/>
  <c r="B459" i="2"/>
  <c r="B494" i="2"/>
  <c r="C494" i="2"/>
  <c r="A494" i="2"/>
  <c r="C503" i="2"/>
  <c r="B503" i="2"/>
  <c r="A503" i="2"/>
  <c r="D509" i="2"/>
  <c r="B513" i="2"/>
  <c r="C513" i="2"/>
  <c r="A513" i="2"/>
  <c r="A523" i="2"/>
  <c r="C523" i="2"/>
  <c r="B523" i="2"/>
  <c r="D539" i="2"/>
  <c r="C558" i="2"/>
  <c r="B558" i="2"/>
  <c r="A558" i="2"/>
  <c r="C590" i="2"/>
  <c r="B590" i="2"/>
  <c r="A590" i="2"/>
  <c r="C598" i="2"/>
  <c r="B598" i="2"/>
  <c r="A598" i="2"/>
  <c r="C606" i="2"/>
  <c r="B606" i="2"/>
  <c r="A606" i="2"/>
  <c r="C614" i="2"/>
  <c r="B614" i="2"/>
  <c r="A614" i="2"/>
  <c r="C622" i="2"/>
  <c r="B622" i="2"/>
  <c r="A622" i="2"/>
  <c r="C630" i="2"/>
  <c r="B630" i="2"/>
  <c r="A630" i="2"/>
  <c r="C638" i="2"/>
  <c r="B638" i="2"/>
  <c r="A638" i="2"/>
  <c r="C646" i="2"/>
  <c r="B646" i="2"/>
  <c r="A646" i="2"/>
  <c r="C654" i="2"/>
  <c r="B654" i="2"/>
  <c r="A654" i="2"/>
  <c r="C662" i="2"/>
  <c r="B662" i="2"/>
  <c r="A662" i="2"/>
  <c r="C670" i="2"/>
  <c r="B670" i="2"/>
  <c r="A670" i="2"/>
  <c r="C678" i="2"/>
  <c r="B678" i="2"/>
  <c r="A678" i="2"/>
  <c r="C686" i="2"/>
  <c r="B686" i="2"/>
  <c r="A686" i="2"/>
  <c r="C694" i="2"/>
  <c r="B694" i="2"/>
  <c r="A694" i="2"/>
  <c r="C702" i="2"/>
  <c r="B702" i="2"/>
  <c r="A702" i="2"/>
  <c r="C710" i="2"/>
  <c r="B710" i="2"/>
  <c r="A710" i="2"/>
  <c r="C718" i="2"/>
  <c r="B718" i="2"/>
  <c r="A718" i="2"/>
  <c r="C726" i="2"/>
  <c r="B726" i="2"/>
  <c r="A726" i="2"/>
  <c r="C734" i="2"/>
  <c r="B734" i="2"/>
  <c r="A734" i="2"/>
  <c r="C742" i="2"/>
  <c r="B742" i="2"/>
  <c r="A742" i="2"/>
  <c r="C750" i="2"/>
  <c r="B750" i="2"/>
  <c r="A750" i="2"/>
  <c r="C758" i="2"/>
  <c r="B758" i="2"/>
  <c r="A758" i="2"/>
  <c r="B991" i="2"/>
  <c r="C991" i="2"/>
  <c r="A991" i="2"/>
  <c r="C5" i="2"/>
  <c r="B5" i="2"/>
  <c r="C9" i="2"/>
  <c r="B9" i="2"/>
  <c r="C13" i="2"/>
  <c r="B13" i="2"/>
  <c r="C17" i="2"/>
  <c r="B17" i="2"/>
  <c r="C21" i="2"/>
  <c r="B21" i="2"/>
  <c r="C25" i="2"/>
  <c r="B25" i="2"/>
  <c r="C29" i="2"/>
  <c r="B29" i="2"/>
  <c r="C33" i="2"/>
  <c r="B33" i="2"/>
  <c r="C37" i="2"/>
  <c r="B37" i="2"/>
  <c r="C41" i="2"/>
  <c r="B41" i="2"/>
  <c r="C45" i="2"/>
  <c r="B45" i="2"/>
  <c r="C49" i="2"/>
  <c r="B49" i="2"/>
  <c r="C53" i="2"/>
  <c r="B53" i="2"/>
  <c r="C57" i="2"/>
  <c r="B57" i="2"/>
  <c r="D69" i="2"/>
  <c r="D77" i="2"/>
  <c r="D93" i="2"/>
  <c r="D101" i="2"/>
  <c r="D109" i="2"/>
  <c r="D125" i="2"/>
  <c r="D133" i="2"/>
  <c r="D141" i="2"/>
  <c r="D149" i="2"/>
  <c r="D165" i="2"/>
  <c r="D173" i="2"/>
  <c r="D197" i="2"/>
  <c r="D205" i="2"/>
  <c r="D213" i="2"/>
  <c r="D229" i="2"/>
  <c r="D237" i="2"/>
  <c r="D245" i="2"/>
  <c r="D261" i="2"/>
  <c r="D269" i="2"/>
  <c r="D277" i="2"/>
  <c r="D285" i="2"/>
  <c r="D293" i="2"/>
  <c r="D301" i="2"/>
  <c r="D309" i="2"/>
  <c r="D317" i="2"/>
  <c r="B344" i="2"/>
  <c r="C344" i="2"/>
  <c r="A344" i="2"/>
  <c r="B354" i="2"/>
  <c r="A354" i="2"/>
  <c r="C354" i="2"/>
  <c r="B366" i="2"/>
  <c r="C366" i="2"/>
  <c r="A366" i="2"/>
  <c r="C375" i="2"/>
  <c r="B375" i="2"/>
  <c r="A375" i="2"/>
  <c r="D383" i="2"/>
  <c r="B385" i="2"/>
  <c r="C385" i="2"/>
  <c r="A385" i="2"/>
  <c r="D411" i="2"/>
  <c r="A427" i="2"/>
  <c r="C427" i="2"/>
  <c r="B427" i="2"/>
  <c r="B504" i="2"/>
  <c r="C504" i="2"/>
  <c r="A504" i="2"/>
  <c r="D507" i="2"/>
  <c r="B514" i="2"/>
  <c r="A514" i="2"/>
  <c r="C514" i="2"/>
  <c r="D531" i="2"/>
  <c r="C550" i="2"/>
  <c r="B550" i="2"/>
  <c r="A550" i="2"/>
  <c r="D563" i="2"/>
  <c r="D938" i="2"/>
  <c r="D63" i="2"/>
  <c r="D71" i="2"/>
  <c r="D79" i="2"/>
  <c r="D87" i="2"/>
  <c r="D95" i="2"/>
  <c r="D103" i="2"/>
  <c r="D119" i="2"/>
  <c r="D127" i="2"/>
  <c r="D135" i="2"/>
  <c r="D151" i="2"/>
  <c r="D159" i="2"/>
  <c r="D167" i="2"/>
  <c r="D183" i="2"/>
  <c r="D191" i="2"/>
  <c r="D199" i="2"/>
  <c r="D207" i="2"/>
  <c r="D215" i="2"/>
  <c r="D223" i="2"/>
  <c r="D231" i="2"/>
  <c r="D239" i="2"/>
  <c r="D247" i="2"/>
  <c r="D255" i="2"/>
  <c r="D279" i="2"/>
  <c r="D287" i="2"/>
  <c r="D303" i="2"/>
  <c r="D311" i="2"/>
  <c r="B320" i="2"/>
  <c r="C320" i="2"/>
  <c r="D329" i="2"/>
  <c r="B330" i="2"/>
  <c r="A330" i="2"/>
  <c r="B352" i="2"/>
  <c r="C352" i="2"/>
  <c r="D361" i="2"/>
  <c r="B362" i="2"/>
  <c r="A362" i="2"/>
  <c r="D374" i="2"/>
  <c r="B384" i="2"/>
  <c r="C384" i="2"/>
  <c r="D393" i="2"/>
  <c r="B394" i="2"/>
  <c r="A394" i="2"/>
  <c r="D406" i="2"/>
  <c r="B416" i="2"/>
  <c r="C416" i="2"/>
  <c r="D425" i="2"/>
  <c r="B426" i="2"/>
  <c r="A426" i="2"/>
  <c r="D438" i="2"/>
  <c r="B448" i="2"/>
  <c r="C448" i="2"/>
  <c r="B458" i="2"/>
  <c r="A458" i="2"/>
  <c r="A463" i="2"/>
  <c r="D470" i="2"/>
  <c r="A473" i="2"/>
  <c r="B480" i="2"/>
  <c r="C480" i="2"/>
  <c r="B483" i="2"/>
  <c r="A486" i="2"/>
  <c r="D489" i="2"/>
  <c r="B490" i="2"/>
  <c r="A490" i="2"/>
  <c r="A495" i="2"/>
  <c r="D502" i="2"/>
  <c r="A505" i="2"/>
  <c r="B512" i="2"/>
  <c r="C512" i="2"/>
  <c r="B515" i="2"/>
  <c r="A518" i="2"/>
  <c r="D521" i="2"/>
  <c r="B522" i="2"/>
  <c r="A522" i="2"/>
  <c r="A527" i="2"/>
  <c r="C532" i="2"/>
  <c r="B532" i="2"/>
  <c r="D537" i="2"/>
  <c r="C540" i="2"/>
  <c r="B540" i="2"/>
  <c r="C548" i="2"/>
  <c r="B548" i="2"/>
  <c r="D553" i="2"/>
  <c r="C556" i="2"/>
  <c r="B556" i="2"/>
  <c r="D561" i="2"/>
  <c r="C564" i="2"/>
  <c r="B564" i="2"/>
  <c r="D567" i="2"/>
  <c r="C568" i="2"/>
  <c r="B568" i="2"/>
  <c r="C572" i="2"/>
  <c r="B572" i="2"/>
  <c r="D575" i="2"/>
  <c r="C576" i="2"/>
  <c r="B576" i="2"/>
  <c r="D579" i="2"/>
  <c r="C580" i="2"/>
  <c r="B580" i="2"/>
  <c r="D583" i="2"/>
  <c r="C584" i="2"/>
  <c r="B584" i="2"/>
  <c r="C592" i="2"/>
  <c r="B592" i="2"/>
  <c r="A592" i="2"/>
  <c r="C600" i="2"/>
  <c r="B600" i="2"/>
  <c r="A600" i="2"/>
  <c r="C608" i="2"/>
  <c r="B608" i="2"/>
  <c r="A608" i="2"/>
  <c r="C616" i="2"/>
  <c r="B616" i="2"/>
  <c r="A616" i="2"/>
  <c r="C624" i="2"/>
  <c r="B624" i="2"/>
  <c r="A624" i="2"/>
  <c r="C632" i="2"/>
  <c r="B632" i="2"/>
  <c r="A632" i="2"/>
  <c r="C640" i="2"/>
  <c r="B640" i="2"/>
  <c r="A640" i="2"/>
  <c r="C648" i="2"/>
  <c r="B648" i="2"/>
  <c r="A648" i="2"/>
  <c r="C656" i="2"/>
  <c r="B656" i="2"/>
  <c r="A656" i="2"/>
  <c r="C664" i="2"/>
  <c r="B664" i="2"/>
  <c r="A664" i="2"/>
  <c r="C672" i="2"/>
  <c r="B672" i="2"/>
  <c r="A672" i="2"/>
  <c r="C680" i="2"/>
  <c r="B680" i="2"/>
  <c r="A680" i="2"/>
  <c r="C688" i="2"/>
  <c r="B688" i="2"/>
  <c r="A688" i="2"/>
  <c r="C696" i="2"/>
  <c r="B696" i="2"/>
  <c r="A696" i="2"/>
  <c r="C704" i="2"/>
  <c r="B704" i="2"/>
  <c r="A704" i="2"/>
  <c r="C712" i="2"/>
  <c r="B712" i="2"/>
  <c r="A712" i="2"/>
  <c r="C720" i="2"/>
  <c r="B720" i="2"/>
  <c r="A720" i="2"/>
  <c r="C728" i="2"/>
  <c r="B728" i="2"/>
  <c r="A728" i="2"/>
  <c r="C736" i="2"/>
  <c r="B736" i="2"/>
  <c r="A736" i="2"/>
  <c r="C744" i="2"/>
  <c r="B744" i="2"/>
  <c r="A744" i="2"/>
  <c r="C752" i="2"/>
  <c r="B752" i="2"/>
  <c r="A752" i="2"/>
  <c r="C760" i="2"/>
  <c r="B760" i="2"/>
  <c r="A760" i="2"/>
  <c r="D842" i="2"/>
  <c r="B895" i="2"/>
  <c r="C895" i="2"/>
  <c r="A895" i="2"/>
  <c r="D932" i="2"/>
  <c r="C936" i="2"/>
  <c r="B936" i="2"/>
  <c r="A936" i="2"/>
  <c r="D970" i="2"/>
  <c r="D1024" i="2"/>
  <c r="D1040" i="2"/>
  <c r="D1048" i="2"/>
  <c r="D1056" i="2"/>
  <c r="D1072" i="2"/>
  <c r="D1080" i="2"/>
  <c r="C1169" i="2"/>
  <c r="B1169" i="2"/>
  <c r="A1169" i="2"/>
  <c r="D1174" i="2"/>
  <c r="D62" i="2"/>
  <c r="A66" i="2"/>
  <c r="A67" i="2"/>
  <c r="D70" i="2"/>
  <c r="A74" i="2"/>
  <c r="A75" i="2"/>
  <c r="A82" i="2"/>
  <c r="A83" i="2"/>
  <c r="D86" i="2"/>
  <c r="A90" i="2"/>
  <c r="A91" i="2"/>
  <c r="D94" i="2"/>
  <c r="A98" i="2"/>
  <c r="A99" i="2"/>
  <c r="D102" i="2"/>
  <c r="A106" i="2"/>
  <c r="A107" i="2"/>
  <c r="D110" i="2"/>
  <c r="A114" i="2"/>
  <c r="A115" i="2"/>
  <c r="D118" i="2"/>
  <c r="A122" i="2"/>
  <c r="A123" i="2"/>
  <c r="D126" i="2"/>
  <c r="A130" i="2"/>
  <c r="A131" i="2"/>
  <c r="D134" i="2"/>
  <c r="A138" i="2"/>
  <c r="A139" i="2"/>
  <c r="D142" i="2"/>
  <c r="A146" i="2"/>
  <c r="A147" i="2"/>
  <c r="A154" i="2"/>
  <c r="A155" i="2"/>
  <c r="D158" i="2"/>
  <c r="A162" i="2"/>
  <c r="A163" i="2"/>
  <c r="D166" i="2"/>
  <c r="A170" i="2"/>
  <c r="A171" i="2"/>
  <c r="D174" i="2"/>
  <c r="A178" i="2"/>
  <c r="A179" i="2"/>
  <c r="D182" i="2"/>
  <c r="A186" i="2"/>
  <c r="A187" i="2"/>
  <c r="D190" i="2"/>
  <c r="A194" i="2"/>
  <c r="A195" i="2"/>
  <c r="D198" i="2"/>
  <c r="A202" i="2"/>
  <c r="A203" i="2"/>
  <c r="D206" i="2"/>
  <c r="A210" i="2"/>
  <c r="A211" i="2"/>
  <c r="A218" i="2"/>
  <c r="A219" i="2"/>
  <c r="D222" i="2"/>
  <c r="A226" i="2"/>
  <c r="A227" i="2"/>
  <c r="D230" i="2"/>
  <c r="A234" i="2"/>
  <c r="A235" i="2"/>
  <c r="D238" i="2"/>
  <c r="A242" i="2"/>
  <c r="A243" i="2"/>
  <c r="D246" i="2"/>
  <c r="A250" i="2"/>
  <c r="A251" i="2"/>
  <c r="D254" i="2"/>
  <c r="A258" i="2"/>
  <c r="A259" i="2"/>
  <c r="D262" i="2"/>
  <c r="A266" i="2"/>
  <c r="A267" i="2"/>
  <c r="A274" i="2"/>
  <c r="A275" i="2"/>
  <c r="D278" i="2"/>
  <c r="A282" i="2"/>
  <c r="A283" i="2"/>
  <c r="D286" i="2"/>
  <c r="A290" i="2"/>
  <c r="A291" i="2"/>
  <c r="D294" i="2"/>
  <c r="A298" i="2"/>
  <c r="A299" i="2"/>
  <c r="A306" i="2"/>
  <c r="A307" i="2"/>
  <c r="D310" i="2"/>
  <c r="A314" i="2"/>
  <c r="A315" i="2"/>
  <c r="D318" i="2"/>
  <c r="C323" i="2"/>
  <c r="D323" i="2" s="1"/>
  <c r="C326" i="2"/>
  <c r="B328" i="2"/>
  <c r="C328" i="2"/>
  <c r="D333" i="2"/>
  <c r="B335" i="2"/>
  <c r="D337" i="2"/>
  <c r="B338" i="2"/>
  <c r="A338" i="2"/>
  <c r="C345" i="2"/>
  <c r="D350" i="2"/>
  <c r="C355" i="2"/>
  <c r="D355" i="2" s="1"/>
  <c r="C358" i="2"/>
  <c r="D358" i="2" s="1"/>
  <c r="B360" i="2"/>
  <c r="C360" i="2"/>
  <c r="D365" i="2"/>
  <c r="B367" i="2"/>
  <c r="B370" i="2"/>
  <c r="A370" i="2"/>
  <c r="C377" i="2"/>
  <c r="D377" i="2" s="1"/>
  <c r="D382" i="2"/>
  <c r="C387" i="2"/>
  <c r="D387" i="2" s="1"/>
  <c r="C390" i="2"/>
  <c r="B392" i="2"/>
  <c r="C392" i="2"/>
  <c r="D397" i="2"/>
  <c r="B399" i="2"/>
  <c r="D401" i="2"/>
  <c r="B402" i="2"/>
  <c r="A402" i="2"/>
  <c r="C409" i="2"/>
  <c r="D414" i="2"/>
  <c r="C419" i="2"/>
  <c r="D419" i="2" s="1"/>
  <c r="C422" i="2"/>
  <c r="D422" i="2" s="1"/>
  <c r="B424" i="2"/>
  <c r="C424" i="2"/>
  <c r="D429" i="2"/>
  <c r="B431" i="2"/>
  <c r="D433" i="2"/>
  <c r="B434" i="2"/>
  <c r="A434" i="2"/>
  <c r="C441" i="2"/>
  <c r="D446" i="2"/>
  <c r="C451" i="2"/>
  <c r="D451" i="2" s="1"/>
  <c r="C454" i="2"/>
  <c r="D454" i="2" s="1"/>
  <c r="B456" i="2"/>
  <c r="C456" i="2"/>
  <c r="D461" i="2"/>
  <c r="B463" i="2"/>
  <c r="D465" i="2"/>
  <c r="B466" i="2"/>
  <c r="A466" i="2"/>
  <c r="C473" i="2"/>
  <c r="D478" i="2"/>
  <c r="C483" i="2"/>
  <c r="C486" i="2"/>
  <c r="B488" i="2"/>
  <c r="C488" i="2"/>
  <c r="D493" i="2"/>
  <c r="B495" i="2"/>
  <c r="D497" i="2"/>
  <c r="B498" i="2"/>
  <c r="A498" i="2"/>
  <c r="C505" i="2"/>
  <c r="D505" i="2" s="1"/>
  <c r="C515" i="2"/>
  <c r="C518" i="2"/>
  <c r="D518" i="2" s="1"/>
  <c r="B520" i="2"/>
  <c r="C520" i="2"/>
  <c r="D525" i="2"/>
  <c r="B527" i="2"/>
  <c r="B530" i="2"/>
  <c r="A530" i="2"/>
  <c r="D535" i="2"/>
  <c r="C538" i="2"/>
  <c r="B538" i="2"/>
  <c r="C546" i="2"/>
  <c r="B546" i="2"/>
  <c r="D551" i="2"/>
  <c r="C554" i="2"/>
  <c r="B554" i="2"/>
  <c r="D559" i="2"/>
  <c r="C562" i="2"/>
  <c r="B562" i="2"/>
  <c r="C586" i="2"/>
  <c r="B586" i="2"/>
  <c r="A586" i="2"/>
  <c r="C594" i="2"/>
  <c r="B594" i="2"/>
  <c r="A594" i="2"/>
  <c r="C602" i="2"/>
  <c r="B602" i="2"/>
  <c r="A602" i="2"/>
  <c r="C610" i="2"/>
  <c r="B610" i="2"/>
  <c r="A610" i="2"/>
  <c r="C618" i="2"/>
  <c r="B618" i="2"/>
  <c r="A618" i="2"/>
  <c r="C626" i="2"/>
  <c r="B626" i="2"/>
  <c r="A626" i="2"/>
  <c r="C634" i="2"/>
  <c r="B634" i="2"/>
  <c r="A634" i="2"/>
  <c r="C642" i="2"/>
  <c r="B642" i="2"/>
  <c r="A642" i="2"/>
  <c r="C650" i="2"/>
  <c r="B650" i="2"/>
  <c r="A650" i="2"/>
  <c r="C658" i="2"/>
  <c r="B658" i="2"/>
  <c r="A658" i="2"/>
  <c r="C666" i="2"/>
  <c r="B666" i="2"/>
  <c r="A666" i="2"/>
  <c r="C674" i="2"/>
  <c r="B674" i="2"/>
  <c r="A674" i="2"/>
  <c r="C682" i="2"/>
  <c r="B682" i="2"/>
  <c r="A682" i="2"/>
  <c r="C690" i="2"/>
  <c r="B690" i="2"/>
  <c r="A690" i="2"/>
  <c r="C698" i="2"/>
  <c r="B698" i="2"/>
  <c r="A698" i="2"/>
  <c r="C706" i="2"/>
  <c r="B706" i="2"/>
  <c r="A706" i="2"/>
  <c r="C714" i="2"/>
  <c r="B714" i="2"/>
  <c r="A714" i="2"/>
  <c r="C722" i="2"/>
  <c r="B722" i="2"/>
  <c r="A722" i="2"/>
  <c r="C730" i="2"/>
  <c r="B730" i="2"/>
  <c r="A730" i="2"/>
  <c r="C738" i="2"/>
  <c r="B738" i="2"/>
  <c r="A738" i="2"/>
  <c r="C746" i="2"/>
  <c r="B746" i="2"/>
  <c r="A746" i="2"/>
  <c r="C754" i="2"/>
  <c r="B754" i="2"/>
  <c r="A754" i="2"/>
  <c r="D836" i="2"/>
  <c r="C840" i="2"/>
  <c r="B840" i="2"/>
  <c r="A840" i="2"/>
  <c r="D874" i="2"/>
  <c r="B927" i="2"/>
  <c r="C927" i="2"/>
  <c r="A927" i="2"/>
  <c r="C968" i="2"/>
  <c r="B968" i="2"/>
  <c r="A968" i="2"/>
  <c r="D1002" i="2"/>
  <c r="D1165" i="2"/>
  <c r="C1201" i="2"/>
  <c r="B1201" i="2"/>
  <c r="A1201" i="2"/>
  <c r="D1206" i="2"/>
  <c r="C66" i="2"/>
  <c r="D66" i="2" s="1"/>
  <c r="C74" i="2"/>
  <c r="D74" i="2" s="1"/>
  <c r="C82" i="2"/>
  <c r="D82" i="2" s="1"/>
  <c r="C90" i="2"/>
  <c r="D90" i="2" s="1"/>
  <c r="C98" i="2"/>
  <c r="D98" i="2" s="1"/>
  <c r="C106" i="2"/>
  <c r="D106" i="2" s="1"/>
  <c r="C114" i="2"/>
  <c r="D114" i="2" s="1"/>
  <c r="C122" i="2"/>
  <c r="D122" i="2" s="1"/>
  <c r="C130" i="2"/>
  <c r="D130" i="2" s="1"/>
  <c r="C138" i="2"/>
  <c r="D138" i="2" s="1"/>
  <c r="C146" i="2"/>
  <c r="D146" i="2" s="1"/>
  <c r="C154" i="2"/>
  <c r="D154" i="2" s="1"/>
  <c r="C162" i="2"/>
  <c r="D162" i="2" s="1"/>
  <c r="C170" i="2"/>
  <c r="D170" i="2" s="1"/>
  <c r="C178" i="2"/>
  <c r="D178" i="2" s="1"/>
  <c r="C186" i="2"/>
  <c r="D186" i="2" s="1"/>
  <c r="C194" i="2"/>
  <c r="D194" i="2" s="1"/>
  <c r="C202" i="2"/>
  <c r="D202" i="2" s="1"/>
  <c r="C210" i="2"/>
  <c r="D210" i="2" s="1"/>
  <c r="C218" i="2"/>
  <c r="D218" i="2" s="1"/>
  <c r="C226" i="2"/>
  <c r="D226" i="2" s="1"/>
  <c r="C234" i="2"/>
  <c r="D234" i="2" s="1"/>
  <c r="C242" i="2"/>
  <c r="D242" i="2" s="1"/>
  <c r="C250" i="2"/>
  <c r="D250" i="2" s="1"/>
  <c r="C258" i="2"/>
  <c r="D258" i="2" s="1"/>
  <c r="C266" i="2"/>
  <c r="D266" i="2" s="1"/>
  <c r="C274" i="2"/>
  <c r="D274" i="2" s="1"/>
  <c r="C282" i="2"/>
  <c r="D282" i="2" s="1"/>
  <c r="C290" i="2"/>
  <c r="D290" i="2" s="1"/>
  <c r="C298" i="2"/>
  <c r="D298" i="2" s="1"/>
  <c r="C306" i="2"/>
  <c r="D306" i="2" s="1"/>
  <c r="C314" i="2"/>
  <c r="D314" i="2" s="1"/>
  <c r="A319" i="2"/>
  <c r="A320" i="2"/>
  <c r="A329" i="2"/>
  <c r="C330" i="2"/>
  <c r="B336" i="2"/>
  <c r="C336" i="2"/>
  <c r="B339" i="2"/>
  <c r="D341" i="2"/>
  <c r="A342" i="2"/>
  <c r="D345" i="2"/>
  <c r="B346" i="2"/>
  <c r="A346" i="2"/>
  <c r="A351" i="2"/>
  <c r="A352" i="2"/>
  <c r="A361" i="2"/>
  <c r="C362" i="2"/>
  <c r="B368" i="2"/>
  <c r="C368" i="2"/>
  <c r="B371" i="2"/>
  <c r="D373" i="2"/>
  <c r="A374" i="2"/>
  <c r="B378" i="2"/>
  <c r="A378" i="2"/>
  <c r="A383" i="2"/>
  <c r="A384" i="2"/>
  <c r="D390" i="2"/>
  <c r="A393" i="2"/>
  <c r="C394" i="2"/>
  <c r="B400" i="2"/>
  <c r="C400" i="2"/>
  <c r="B403" i="2"/>
  <c r="D405" i="2"/>
  <c r="A406" i="2"/>
  <c r="D409" i="2"/>
  <c r="B410" i="2"/>
  <c r="A410" i="2"/>
  <c r="A415" i="2"/>
  <c r="A416" i="2"/>
  <c r="A425" i="2"/>
  <c r="C426" i="2"/>
  <c r="B432" i="2"/>
  <c r="C432" i="2"/>
  <c r="B435" i="2"/>
  <c r="A438" i="2"/>
  <c r="D441" i="2"/>
  <c r="B442" i="2"/>
  <c r="A442" i="2"/>
  <c r="A447" i="2"/>
  <c r="A448" i="2"/>
  <c r="B464" i="2"/>
  <c r="C464" i="2"/>
  <c r="D473" i="2"/>
  <c r="B474" i="2"/>
  <c r="A474" i="2"/>
  <c r="D486" i="2"/>
  <c r="B496" i="2"/>
  <c r="C496" i="2"/>
  <c r="D499" i="2"/>
  <c r="D501" i="2"/>
  <c r="B506" i="2"/>
  <c r="A506" i="2"/>
  <c r="B528" i="2"/>
  <c r="C528" i="2"/>
  <c r="D533" i="2"/>
  <c r="C536" i="2"/>
  <c r="B536" i="2"/>
  <c r="D541" i="2"/>
  <c r="C544" i="2"/>
  <c r="B544" i="2"/>
  <c r="D549" i="2"/>
  <c r="C552" i="2"/>
  <c r="B552" i="2"/>
  <c r="C560" i="2"/>
  <c r="B560" i="2"/>
  <c r="D565" i="2"/>
  <c r="C566" i="2"/>
  <c r="B566" i="2"/>
  <c r="D569" i="2"/>
  <c r="C570" i="2"/>
  <c r="B570" i="2"/>
  <c r="C574" i="2"/>
  <c r="B574" i="2"/>
  <c r="D577" i="2"/>
  <c r="C578" i="2"/>
  <c r="B578" i="2"/>
  <c r="D581" i="2"/>
  <c r="C582" i="2"/>
  <c r="B582" i="2"/>
  <c r="C588" i="2"/>
  <c r="B588" i="2"/>
  <c r="A588" i="2"/>
  <c r="C596" i="2"/>
  <c r="B596" i="2"/>
  <c r="A596" i="2"/>
  <c r="C604" i="2"/>
  <c r="B604" i="2"/>
  <c r="A604" i="2"/>
  <c r="C612" i="2"/>
  <c r="B612" i="2"/>
  <c r="A612" i="2"/>
  <c r="C620" i="2"/>
  <c r="B620" i="2"/>
  <c r="A620" i="2"/>
  <c r="C628" i="2"/>
  <c r="B628" i="2"/>
  <c r="A628" i="2"/>
  <c r="C636" i="2"/>
  <c r="B636" i="2"/>
  <c r="A636" i="2"/>
  <c r="C644" i="2"/>
  <c r="B644" i="2"/>
  <c r="A644" i="2"/>
  <c r="C652" i="2"/>
  <c r="B652" i="2"/>
  <c r="A652" i="2"/>
  <c r="C660" i="2"/>
  <c r="B660" i="2"/>
  <c r="A660" i="2"/>
  <c r="C668" i="2"/>
  <c r="B668" i="2"/>
  <c r="A668" i="2"/>
  <c r="C676" i="2"/>
  <c r="B676" i="2"/>
  <c r="A676" i="2"/>
  <c r="C684" i="2"/>
  <c r="B684" i="2"/>
  <c r="A684" i="2"/>
  <c r="C692" i="2"/>
  <c r="B692" i="2"/>
  <c r="A692" i="2"/>
  <c r="C700" i="2"/>
  <c r="B700" i="2"/>
  <c r="A700" i="2"/>
  <c r="C708" i="2"/>
  <c r="B708" i="2"/>
  <c r="A708" i="2"/>
  <c r="C716" i="2"/>
  <c r="B716" i="2"/>
  <c r="A716" i="2"/>
  <c r="C724" i="2"/>
  <c r="B724" i="2"/>
  <c r="A724" i="2"/>
  <c r="C732" i="2"/>
  <c r="B732" i="2"/>
  <c r="A732" i="2"/>
  <c r="C740" i="2"/>
  <c r="B740" i="2"/>
  <c r="A740" i="2"/>
  <c r="C748" i="2"/>
  <c r="B748" i="2"/>
  <c r="A748" i="2"/>
  <c r="C756" i="2"/>
  <c r="B756" i="2"/>
  <c r="A756" i="2"/>
  <c r="B831" i="2"/>
  <c r="C831" i="2"/>
  <c r="A831" i="2"/>
  <c r="D868" i="2"/>
  <c r="C872" i="2"/>
  <c r="B872" i="2"/>
  <c r="A872" i="2"/>
  <c r="D906" i="2"/>
  <c r="B959" i="2"/>
  <c r="C959" i="2"/>
  <c r="A959" i="2"/>
  <c r="D996" i="2"/>
  <c r="C1000" i="2"/>
  <c r="B1000" i="2"/>
  <c r="A1000" i="2"/>
  <c r="D1155" i="2"/>
  <c r="D1197" i="2"/>
  <c r="B823" i="2"/>
  <c r="C823" i="2"/>
  <c r="A823" i="2"/>
  <c r="D828" i="2"/>
  <c r="C832" i="2"/>
  <c r="B832" i="2"/>
  <c r="A832" i="2"/>
  <c r="B855" i="2"/>
  <c r="C855" i="2"/>
  <c r="A855" i="2"/>
  <c r="D860" i="2"/>
  <c r="C864" i="2"/>
  <c r="B864" i="2"/>
  <c r="A864" i="2"/>
  <c r="B887" i="2"/>
  <c r="C887" i="2"/>
  <c r="A887" i="2"/>
  <c r="D892" i="2"/>
  <c r="C896" i="2"/>
  <c r="B896" i="2"/>
  <c r="A896" i="2"/>
  <c r="B919" i="2"/>
  <c r="C919" i="2"/>
  <c r="A919" i="2"/>
  <c r="D924" i="2"/>
  <c r="C928" i="2"/>
  <c r="B928" i="2"/>
  <c r="A928" i="2"/>
  <c r="D930" i="2"/>
  <c r="B951" i="2"/>
  <c r="C951" i="2"/>
  <c r="A951" i="2"/>
  <c r="D956" i="2"/>
  <c r="C960" i="2"/>
  <c r="B960" i="2"/>
  <c r="A960" i="2"/>
  <c r="D962" i="2"/>
  <c r="B983" i="2"/>
  <c r="C983" i="2"/>
  <c r="A983" i="2"/>
  <c r="D988" i="2"/>
  <c r="C992" i="2"/>
  <c r="B992" i="2"/>
  <c r="A992" i="2"/>
  <c r="D994" i="2"/>
  <c r="B1015" i="2"/>
  <c r="C1015" i="2"/>
  <c r="A1015" i="2"/>
  <c r="D1026" i="2"/>
  <c r="D1034" i="2"/>
  <c r="D1042" i="2"/>
  <c r="D1050" i="2"/>
  <c r="D1058" i="2"/>
  <c r="D1066" i="2"/>
  <c r="D1074" i="2"/>
  <c r="D1082" i="2"/>
  <c r="D1088" i="2"/>
  <c r="D1092" i="2"/>
  <c r="D1096" i="2"/>
  <c r="D1100" i="2"/>
  <c r="D1104" i="2"/>
  <c r="D1108" i="2"/>
  <c r="D1112" i="2"/>
  <c r="D1116" i="2"/>
  <c r="D1120" i="2"/>
  <c r="D1124" i="2"/>
  <c r="D1128" i="2"/>
  <c r="D1132" i="2"/>
  <c r="D1141" i="2"/>
  <c r="C1145" i="2"/>
  <c r="B1145" i="2"/>
  <c r="A1145" i="2"/>
  <c r="D1150" i="2"/>
  <c r="D1163" i="2"/>
  <c r="D1173" i="2"/>
  <c r="C1177" i="2"/>
  <c r="B1177" i="2"/>
  <c r="A1177" i="2"/>
  <c r="D1182" i="2"/>
  <c r="D1195" i="2"/>
  <c r="C1209" i="2"/>
  <c r="B1209" i="2"/>
  <c r="A1209" i="2"/>
  <c r="B815" i="2"/>
  <c r="C815" i="2"/>
  <c r="A815" i="2"/>
  <c r="D820" i="2"/>
  <c r="C824" i="2"/>
  <c r="B824" i="2"/>
  <c r="A824" i="2"/>
  <c r="D826" i="2"/>
  <c r="B847" i="2"/>
  <c r="C847" i="2"/>
  <c r="A847" i="2"/>
  <c r="D852" i="2"/>
  <c r="C856" i="2"/>
  <c r="B856" i="2"/>
  <c r="A856" i="2"/>
  <c r="D858" i="2"/>
  <c r="B879" i="2"/>
  <c r="C879" i="2"/>
  <c r="A879" i="2"/>
  <c r="D884" i="2"/>
  <c r="C888" i="2"/>
  <c r="B888" i="2"/>
  <c r="A888" i="2"/>
  <c r="D890" i="2"/>
  <c r="B911" i="2"/>
  <c r="C911" i="2"/>
  <c r="A911" i="2"/>
  <c r="C920" i="2"/>
  <c r="B920" i="2"/>
  <c r="A920" i="2"/>
  <c r="D922" i="2"/>
  <c r="B943" i="2"/>
  <c r="C943" i="2"/>
  <c r="A943" i="2"/>
  <c r="D948" i="2"/>
  <c r="C952" i="2"/>
  <c r="B952" i="2"/>
  <c r="A952" i="2"/>
  <c r="D954" i="2"/>
  <c r="B975" i="2"/>
  <c r="C975" i="2"/>
  <c r="A975" i="2"/>
  <c r="D980" i="2"/>
  <c r="C984" i="2"/>
  <c r="B984" i="2"/>
  <c r="A984" i="2"/>
  <c r="D986" i="2"/>
  <c r="B1007" i="2"/>
  <c r="C1007" i="2"/>
  <c r="A1007" i="2"/>
  <c r="D1012" i="2"/>
  <c r="C1016" i="2"/>
  <c r="B1016" i="2"/>
  <c r="A1016" i="2"/>
  <c r="D1018" i="2"/>
  <c r="D1020" i="2"/>
  <c r="D1028" i="2"/>
  <c r="D1036" i="2"/>
  <c r="D1044" i="2"/>
  <c r="D1052" i="2"/>
  <c r="D1060" i="2"/>
  <c r="D1068" i="2"/>
  <c r="D1076" i="2"/>
  <c r="D1084" i="2"/>
  <c r="D1139" i="2"/>
  <c r="D1149" i="2"/>
  <c r="C1153" i="2"/>
  <c r="B1153" i="2"/>
  <c r="A1153" i="2"/>
  <c r="D1171" i="2"/>
  <c r="D1181" i="2"/>
  <c r="C1185" i="2"/>
  <c r="B1185" i="2"/>
  <c r="A1185" i="2"/>
  <c r="D1190" i="2"/>
  <c r="C1223" i="2"/>
  <c r="B1223" i="2"/>
  <c r="A1223" i="2"/>
  <c r="C1457" i="2"/>
  <c r="B1457" i="2"/>
  <c r="A1457" i="2"/>
  <c r="D1467" i="2"/>
  <c r="D1483" i="2"/>
  <c r="D1499" i="2"/>
  <c r="D1515" i="2"/>
  <c r="D812" i="2"/>
  <c r="C816" i="2"/>
  <c r="B816" i="2"/>
  <c r="A816" i="2"/>
  <c r="D818" i="2"/>
  <c r="B839" i="2"/>
  <c r="C839" i="2"/>
  <c r="A839" i="2"/>
  <c r="D844" i="2"/>
  <c r="C848" i="2"/>
  <c r="B848" i="2"/>
  <c r="A848" i="2"/>
  <c r="B871" i="2"/>
  <c r="C871" i="2"/>
  <c r="A871" i="2"/>
  <c r="D876" i="2"/>
  <c r="C880" i="2"/>
  <c r="B880" i="2"/>
  <c r="A880" i="2"/>
  <c r="D882" i="2"/>
  <c r="B903" i="2"/>
  <c r="C903" i="2"/>
  <c r="A903" i="2"/>
  <c r="D908" i="2"/>
  <c r="C912" i="2"/>
  <c r="B912" i="2"/>
  <c r="A912" i="2"/>
  <c r="D914" i="2"/>
  <c r="B935" i="2"/>
  <c r="C935" i="2"/>
  <c r="A935" i="2"/>
  <c r="D940" i="2"/>
  <c r="C944" i="2"/>
  <c r="B944" i="2"/>
  <c r="A944" i="2"/>
  <c r="B967" i="2"/>
  <c r="C967" i="2"/>
  <c r="A967" i="2"/>
  <c r="D972" i="2"/>
  <c r="C976" i="2"/>
  <c r="B976" i="2"/>
  <c r="A976" i="2"/>
  <c r="B999" i="2"/>
  <c r="C999" i="2"/>
  <c r="A999" i="2"/>
  <c r="D1004" i="2"/>
  <c r="C1008" i="2"/>
  <c r="B1008" i="2"/>
  <c r="A1008" i="2"/>
  <c r="D1030" i="2"/>
  <c r="D1038" i="2"/>
  <c r="D1062" i="2"/>
  <c r="D1070" i="2"/>
  <c r="D1090" i="2"/>
  <c r="D1102" i="2"/>
  <c r="D1110" i="2"/>
  <c r="D1114" i="2"/>
  <c r="D1118" i="2"/>
  <c r="D1130" i="2"/>
  <c r="D1134" i="2"/>
  <c r="D1147" i="2"/>
  <c r="D1157" i="2"/>
  <c r="C1161" i="2"/>
  <c r="B1161" i="2"/>
  <c r="A1161" i="2"/>
  <c r="D1166" i="2"/>
  <c r="D1179" i="2"/>
  <c r="D1189" i="2"/>
  <c r="C1193" i="2"/>
  <c r="B1193" i="2"/>
  <c r="A1193" i="2"/>
  <c r="D1198" i="2"/>
  <c r="D1211" i="2"/>
  <c r="C1225" i="2"/>
  <c r="A1225" i="2"/>
  <c r="B1225" i="2"/>
  <c r="C1135" i="2"/>
  <c r="B1135" i="2"/>
  <c r="A1135" i="2"/>
  <c r="C1143" i="2"/>
  <c r="B1143" i="2"/>
  <c r="A1143" i="2"/>
  <c r="C1151" i="2"/>
  <c r="B1151" i="2"/>
  <c r="A1151" i="2"/>
  <c r="C1159" i="2"/>
  <c r="B1159" i="2"/>
  <c r="A1159" i="2"/>
  <c r="C1167" i="2"/>
  <c r="B1167" i="2"/>
  <c r="A1167" i="2"/>
  <c r="C1175" i="2"/>
  <c r="B1175" i="2"/>
  <c r="A1175" i="2"/>
  <c r="C1183" i="2"/>
  <c r="B1183" i="2"/>
  <c r="A1183" i="2"/>
  <c r="C1191" i="2"/>
  <c r="B1191" i="2"/>
  <c r="A1191" i="2"/>
  <c r="C1199" i="2"/>
  <c r="B1199" i="2"/>
  <c r="A1199" i="2"/>
  <c r="C1207" i="2"/>
  <c r="B1207" i="2"/>
  <c r="A1207" i="2"/>
  <c r="D1219" i="2"/>
  <c r="C1231" i="2"/>
  <c r="B1231" i="2"/>
  <c r="A1231" i="2"/>
  <c r="C1233" i="2"/>
  <c r="D1233" i="2" s="1"/>
  <c r="A1233" i="2"/>
  <c r="C1241" i="2"/>
  <c r="B1241" i="2"/>
  <c r="A1241" i="2"/>
  <c r="C1249" i="2"/>
  <c r="B1249" i="2"/>
  <c r="A1249" i="2"/>
  <c r="C1257" i="2"/>
  <c r="B1257" i="2"/>
  <c r="A1257" i="2"/>
  <c r="C1265" i="2"/>
  <c r="B1265" i="2"/>
  <c r="A1265" i="2"/>
  <c r="C1273" i="2"/>
  <c r="B1273" i="2"/>
  <c r="A1273" i="2"/>
  <c r="C1281" i="2"/>
  <c r="B1281" i="2"/>
  <c r="A1281" i="2"/>
  <c r="C1289" i="2"/>
  <c r="B1289" i="2"/>
  <c r="A1289" i="2"/>
  <c r="C1297" i="2"/>
  <c r="B1297" i="2"/>
  <c r="A1297" i="2"/>
  <c r="C1305" i="2"/>
  <c r="B1305" i="2"/>
  <c r="A1305" i="2"/>
  <c r="C1313" i="2"/>
  <c r="B1313" i="2"/>
  <c r="A1313" i="2"/>
  <c r="C1321" i="2"/>
  <c r="B1321" i="2"/>
  <c r="A1321" i="2"/>
  <c r="C1329" i="2"/>
  <c r="B1329" i="2"/>
  <c r="A1329" i="2"/>
  <c r="C1337" i="2"/>
  <c r="B1337" i="2"/>
  <c r="A1337" i="2"/>
  <c r="C1345" i="2"/>
  <c r="B1345" i="2"/>
  <c r="A1345" i="2"/>
  <c r="C1353" i="2"/>
  <c r="B1353" i="2"/>
  <c r="A1353" i="2"/>
  <c r="C1361" i="2"/>
  <c r="B1361" i="2"/>
  <c r="A1361" i="2"/>
  <c r="C1369" i="2"/>
  <c r="B1369" i="2"/>
  <c r="A1369" i="2"/>
  <c r="C1377" i="2"/>
  <c r="B1377" i="2"/>
  <c r="A1377" i="2"/>
  <c r="C1385" i="2"/>
  <c r="B1385" i="2"/>
  <c r="A1385" i="2"/>
  <c r="C1393" i="2"/>
  <c r="B1393" i="2"/>
  <c r="A1393" i="2"/>
  <c r="C1401" i="2"/>
  <c r="B1401" i="2"/>
  <c r="A1401" i="2"/>
  <c r="C1409" i="2"/>
  <c r="B1409" i="2"/>
  <c r="A1409" i="2"/>
  <c r="C1417" i="2"/>
  <c r="B1417" i="2"/>
  <c r="A1417" i="2"/>
  <c r="C1425" i="2"/>
  <c r="B1425" i="2"/>
  <c r="A1425" i="2"/>
  <c r="D1435" i="2"/>
  <c r="C1449" i="2"/>
  <c r="B1449" i="2"/>
  <c r="A1449" i="2"/>
  <c r="B1624" i="2"/>
  <c r="C1624" i="2"/>
  <c r="A1624" i="2"/>
  <c r="D1641" i="2"/>
  <c r="B762" i="2"/>
  <c r="B764" i="2"/>
  <c r="B766" i="2"/>
  <c r="B768" i="2"/>
  <c r="B770" i="2"/>
  <c r="B772" i="2"/>
  <c r="B774" i="2"/>
  <c r="B776" i="2"/>
  <c r="B778" i="2"/>
  <c r="B780" i="2"/>
  <c r="B782" i="2"/>
  <c r="B784" i="2"/>
  <c r="B786" i="2"/>
  <c r="B788" i="2"/>
  <c r="B790" i="2"/>
  <c r="B792" i="2"/>
  <c r="B794" i="2"/>
  <c r="B796" i="2"/>
  <c r="B798" i="2"/>
  <c r="B800" i="2"/>
  <c r="B802" i="2"/>
  <c r="B804" i="2"/>
  <c r="B806" i="2"/>
  <c r="B808" i="2"/>
  <c r="B810" i="2"/>
  <c r="A817" i="2"/>
  <c r="A818" i="2"/>
  <c r="A825" i="2"/>
  <c r="A826" i="2"/>
  <c r="A833" i="2"/>
  <c r="A834" i="2"/>
  <c r="A841" i="2"/>
  <c r="A842" i="2"/>
  <c r="A849" i="2"/>
  <c r="A850" i="2"/>
  <c r="A857" i="2"/>
  <c r="A858" i="2"/>
  <c r="A865" i="2"/>
  <c r="A866" i="2"/>
  <c r="A873" i="2"/>
  <c r="A874" i="2"/>
  <c r="A881" i="2"/>
  <c r="A882" i="2"/>
  <c r="A889" i="2"/>
  <c r="A890" i="2"/>
  <c r="A897" i="2"/>
  <c r="A898" i="2"/>
  <c r="A905" i="2"/>
  <c r="A906" i="2"/>
  <c r="A913" i="2"/>
  <c r="A914" i="2"/>
  <c r="A921" i="2"/>
  <c r="A922" i="2"/>
  <c r="A929" i="2"/>
  <c r="A930" i="2"/>
  <c r="A937" i="2"/>
  <c r="A938" i="2"/>
  <c r="A945" i="2"/>
  <c r="A946" i="2"/>
  <c r="A953" i="2"/>
  <c r="A954" i="2"/>
  <c r="A961" i="2"/>
  <c r="A962" i="2"/>
  <c r="A969" i="2"/>
  <c r="A970" i="2"/>
  <c r="A977" i="2"/>
  <c r="A978" i="2"/>
  <c r="A985" i="2"/>
  <c r="A986" i="2"/>
  <c r="A993" i="2"/>
  <c r="A994" i="2"/>
  <c r="A1001" i="2"/>
  <c r="A1002" i="2"/>
  <c r="A1009" i="2"/>
  <c r="A1010" i="2"/>
  <c r="A1017" i="2"/>
  <c r="A1018" i="2"/>
  <c r="D1227" i="2"/>
  <c r="C1441" i="2"/>
  <c r="B1441" i="2"/>
  <c r="A1441" i="2"/>
  <c r="D1459" i="2"/>
  <c r="D1475" i="2"/>
  <c r="D1491" i="2"/>
  <c r="D1507" i="2"/>
  <c r="A811" i="2"/>
  <c r="C817" i="2"/>
  <c r="D817" i="2" s="1"/>
  <c r="A819" i="2"/>
  <c r="C825" i="2"/>
  <c r="D825" i="2" s="1"/>
  <c r="A827" i="2"/>
  <c r="C833" i="2"/>
  <c r="D833" i="2" s="1"/>
  <c r="A835" i="2"/>
  <c r="C841" i="2"/>
  <c r="D841" i="2" s="1"/>
  <c r="A843" i="2"/>
  <c r="C849" i="2"/>
  <c r="D849" i="2" s="1"/>
  <c r="A851" i="2"/>
  <c r="C857" i="2"/>
  <c r="D857" i="2" s="1"/>
  <c r="A859" i="2"/>
  <c r="C865" i="2"/>
  <c r="D865" i="2" s="1"/>
  <c r="A867" i="2"/>
  <c r="C873" i="2"/>
  <c r="D873" i="2" s="1"/>
  <c r="A875" i="2"/>
  <c r="C881" i="2"/>
  <c r="D881" i="2" s="1"/>
  <c r="A883" i="2"/>
  <c r="C889" i="2"/>
  <c r="D889" i="2" s="1"/>
  <c r="A891" i="2"/>
  <c r="C897" i="2"/>
  <c r="D897" i="2" s="1"/>
  <c r="A899" i="2"/>
  <c r="C905" i="2"/>
  <c r="D905" i="2" s="1"/>
  <c r="A907" i="2"/>
  <c r="C913" i="2"/>
  <c r="D913" i="2" s="1"/>
  <c r="A915" i="2"/>
  <c r="C921" i="2"/>
  <c r="D921" i="2" s="1"/>
  <c r="A923" i="2"/>
  <c r="C929" i="2"/>
  <c r="D929" i="2" s="1"/>
  <c r="A931" i="2"/>
  <c r="C937" i="2"/>
  <c r="D937" i="2" s="1"/>
  <c r="A939" i="2"/>
  <c r="C945" i="2"/>
  <c r="D945" i="2" s="1"/>
  <c r="A947" i="2"/>
  <c r="C953" i="2"/>
  <c r="D953" i="2" s="1"/>
  <c r="A955" i="2"/>
  <c r="C961" i="2"/>
  <c r="D961" i="2" s="1"/>
  <c r="A963" i="2"/>
  <c r="C969" i="2"/>
  <c r="D969" i="2" s="1"/>
  <c r="A971" i="2"/>
  <c r="C977" i="2"/>
  <c r="D977" i="2" s="1"/>
  <c r="A979" i="2"/>
  <c r="C985" i="2"/>
  <c r="D985" i="2" s="1"/>
  <c r="A987" i="2"/>
  <c r="C993" i="2"/>
  <c r="D993" i="2" s="1"/>
  <c r="A995" i="2"/>
  <c r="C1001" i="2"/>
  <c r="D1001" i="2" s="1"/>
  <c r="A1003" i="2"/>
  <c r="C1009" i="2"/>
  <c r="D1009" i="2" s="1"/>
  <c r="A1011" i="2"/>
  <c r="C1017" i="2"/>
  <c r="D1017" i="2" s="1"/>
  <c r="A1020" i="2"/>
  <c r="A1022" i="2"/>
  <c r="A1024" i="2"/>
  <c r="A1026" i="2"/>
  <c r="A1028" i="2"/>
  <c r="A1030" i="2"/>
  <c r="A1032" i="2"/>
  <c r="A1034" i="2"/>
  <c r="A1036" i="2"/>
  <c r="A1038" i="2"/>
  <c r="A1040" i="2"/>
  <c r="A1042" i="2"/>
  <c r="A1044" i="2"/>
  <c r="A1046" i="2"/>
  <c r="A1048" i="2"/>
  <c r="A1050" i="2"/>
  <c r="A1052" i="2"/>
  <c r="A1054" i="2"/>
  <c r="A1056" i="2"/>
  <c r="A1058" i="2"/>
  <c r="A1060" i="2"/>
  <c r="A1062" i="2"/>
  <c r="A1064" i="2"/>
  <c r="A1066" i="2"/>
  <c r="A1068" i="2"/>
  <c r="A1070" i="2"/>
  <c r="A1072" i="2"/>
  <c r="A1074" i="2"/>
  <c r="A1076" i="2"/>
  <c r="A1078" i="2"/>
  <c r="A1080" i="2"/>
  <c r="A1082" i="2"/>
  <c r="A1084" i="2"/>
  <c r="A1086" i="2"/>
  <c r="D1136" i="2"/>
  <c r="D1144" i="2"/>
  <c r="D1152" i="2"/>
  <c r="D1160" i="2"/>
  <c r="D1168" i="2"/>
  <c r="D1176" i="2"/>
  <c r="D1184" i="2"/>
  <c r="D1192" i="2"/>
  <c r="D1200" i="2"/>
  <c r="D1208" i="2"/>
  <c r="C1215" i="2"/>
  <c r="B1215" i="2"/>
  <c r="A1215" i="2"/>
  <c r="C1217" i="2"/>
  <c r="D1217" i="2" s="1"/>
  <c r="A1217" i="2"/>
  <c r="D1235" i="2"/>
  <c r="D1251" i="2"/>
  <c r="D1267" i="2"/>
  <c r="D1283" i="2"/>
  <c r="D1291" i="2"/>
  <c r="D1299" i="2"/>
  <c r="D1307" i="2"/>
  <c r="D1315" i="2"/>
  <c r="D1323" i="2"/>
  <c r="D1331" i="2"/>
  <c r="D1339" i="2"/>
  <c r="D1347" i="2"/>
  <c r="D1355" i="2"/>
  <c r="D1363" i="2"/>
  <c r="D1371" i="2"/>
  <c r="D1379" i="2"/>
  <c r="D1387" i="2"/>
  <c r="D1395" i="2"/>
  <c r="D1403" i="2"/>
  <c r="D1411" i="2"/>
  <c r="D1419" i="2"/>
  <c r="D1427" i="2"/>
  <c r="C1433" i="2"/>
  <c r="B1433" i="2"/>
  <c r="A1433" i="2"/>
  <c r="D1451" i="2"/>
  <c r="A1239" i="2"/>
  <c r="A1247" i="2"/>
  <c r="A1255" i="2"/>
  <c r="A1263" i="2"/>
  <c r="A1271" i="2"/>
  <c r="A1279" i="2"/>
  <c r="A1287" i="2"/>
  <c r="A1295" i="2"/>
  <c r="A1303" i="2"/>
  <c r="A1311" i="2"/>
  <c r="A1319" i="2"/>
  <c r="A1327" i="2"/>
  <c r="A1335" i="2"/>
  <c r="A1343" i="2"/>
  <c r="A1351" i="2"/>
  <c r="A1359" i="2"/>
  <c r="A1367" i="2"/>
  <c r="A1375" i="2"/>
  <c r="A1383" i="2"/>
  <c r="A1391" i="2"/>
  <c r="A1399" i="2"/>
  <c r="A1407" i="2"/>
  <c r="A1415" i="2"/>
  <c r="A1423" i="2"/>
  <c r="B1429" i="2"/>
  <c r="A1431" i="2"/>
  <c r="B1437" i="2"/>
  <c r="A1439" i="2"/>
  <c r="B1445" i="2"/>
  <c r="A1447" i="2"/>
  <c r="B1453" i="2"/>
  <c r="A1455" i="2"/>
  <c r="D1650" i="2"/>
  <c r="A1141" i="2"/>
  <c r="A1149" i="2"/>
  <c r="A1157" i="2"/>
  <c r="A1165" i="2"/>
  <c r="A1173" i="2"/>
  <c r="A1181" i="2"/>
  <c r="A1189" i="2"/>
  <c r="A1197" i="2"/>
  <c r="A1205" i="2"/>
  <c r="B1239" i="2"/>
  <c r="B1247" i="2"/>
  <c r="B1255" i="2"/>
  <c r="B1263" i="2"/>
  <c r="B1271" i="2"/>
  <c r="B1279" i="2"/>
  <c r="B1287" i="2"/>
  <c r="B1295" i="2"/>
  <c r="B1303" i="2"/>
  <c r="B1311" i="2"/>
  <c r="B1319" i="2"/>
  <c r="B1327" i="2"/>
  <c r="B1335" i="2"/>
  <c r="B1343" i="2"/>
  <c r="B1351" i="2"/>
  <c r="B1359" i="2"/>
  <c r="B1367" i="2"/>
  <c r="B1375" i="2"/>
  <c r="B1383" i="2"/>
  <c r="B1391" i="2"/>
  <c r="B1399" i="2"/>
  <c r="B1407" i="2"/>
  <c r="B1415" i="2"/>
  <c r="B1423" i="2"/>
  <c r="B1431" i="2"/>
  <c r="B1439" i="2"/>
  <c r="B1447" i="2"/>
  <c r="B1455" i="2"/>
  <c r="D1463" i="2"/>
  <c r="D1479" i="2"/>
  <c r="D1487" i="2"/>
  <c r="D1495" i="2"/>
  <c r="D1511" i="2"/>
  <c r="D1634" i="2"/>
  <c r="D1668" i="2"/>
  <c r="D1473" i="2"/>
  <c r="D1489" i="2"/>
  <c r="D1497" i="2"/>
  <c r="D1513" i="2"/>
  <c r="D1657" i="2"/>
  <c r="C1518" i="2"/>
  <c r="B1518" i="2"/>
  <c r="C1520" i="2"/>
  <c r="B1520" i="2"/>
  <c r="C1522" i="2"/>
  <c r="B1522" i="2"/>
  <c r="C1524" i="2"/>
  <c r="B1524" i="2"/>
  <c r="C1526" i="2"/>
  <c r="B1526" i="2"/>
  <c r="C1528" i="2"/>
  <c r="B1528" i="2"/>
  <c r="C1530" i="2"/>
  <c r="B1530" i="2"/>
  <c r="C1532" i="2"/>
  <c r="B1532" i="2"/>
  <c r="C1536" i="2"/>
  <c r="B1536" i="2"/>
  <c r="C1540" i="2"/>
  <c r="B1540" i="2"/>
  <c r="C1544" i="2"/>
  <c r="B1544" i="2"/>
  <c r="C1548" i="2"/>
  <c r="B1548" i="2"/>
  <c r="C1552" i="2"/>
  <c r="B1552" i="2"/>
  <c r="C1556" i="2"/>
  <c r="B1556" i="2"/>
  <c r="C1560" i="2"/>
  <c r="B1560" i="2"/>
  <c r="C1564" i="2"/>
  <c r="B1564" i="2"/>
  <c r="C1568" i="2"/>
  <c r="B1568" i="2"/>
  <c r="C1572" i="2"/>
  <c r="B1572" i="2"/>
  <c r="C1576" i="2"/>
  <c r="B1576" i="2"/>
  <c r="C1580" i="2"/>
  <c r="B1580" i="2"/>
  <c r="C1584" i="2"/>
  <c r="B1584" i="2"/>
  <c r="C1588" i="2"/>
  <c r="B1588" i="2"/>
  <c r="C1592" i="2"/>
  <c r="B1592" i="2"/>
  <c r="C1596" i="2"/>
  <c r="B1596" i="2"/>
  <c r="C1600" i="2"/>
  <c r="B1600" i="2"/>
  <c r="C1604" i="2"/>
  <c r="B1604" i="2"/>
  <c r="C1608" i="2"/>
  <c r="B1608" i="2"/>
  <c r="C1612" i="2"/>
  <c r="B1612" i="2"/>
  <c r="C1616" i="2"/>
  <c r="B1616" i="2"/>
  <c r="D1619" i="2"/>
  <c r="C1625" i="2"/>
  <c r="B1625" i="2"/>
  <c r="A1625" i="2"/>
  <c r="C1662" i="2"/>
  <c r="B1662" i="2"/>
  <c r="A1662" i="2"/>
  <c r="C1672" i="2"/>
  <c r="B1672" i="2"/>
  <c r="A1672" i="2"/>
  <c r="D1621" i="2"/>
  <c r="D1629" i="2"/>
  <c r="C1674" i="2"/>
  <c r="A1674" i="2"/>
  <c r="B1674" i="2"/>
  <c r="D1871" i="2"/>
  <c r="D1519" i="2"/>
  <c r="D1521" i="2"/>
  <c r="D1523" i="2"/>
  <c r="D1527" i="2"/>
  <c r="D1529" i="2"/>
  <c r="D1531" i="2"/>
  <c r="C1534" i="2"/>
  <c r="B1534" i="2"/>
  <c r="C1538" i="2"/>
  <c r="B1538" i="2"/>
  <c r="C1542" i="2"/>
  <c r="B1542" i="2"/>
  <c r="C1546" i="2"/>
  <c r="B1546" i="2"/>
  <c r="C1550" i="2"/>
  <c r="B1550" i="2"/>
  <c r="C1554" i="2"/>
  <c r="B1554" i="2"/>
  <c r="C1558" i="2"/>
  <c r="B1558" i="2"/>
  <c r="C1562" i="2"/>
  <c r="B1562" i="2"/>
  <c r="C1566" i="2"/>
  <c r="B1566" i="2"/>
  <c r="C1570" i="2"/>
  <c r="B1570" i="2"/>
  <c r="C1574" i="2"/>
  <c r="B1574" i="2"/>
  <c r="C1578" i="2"/>
  <c r="B1578" i="2"/>
  <c r="C1582" i="2"/>
  <c r="B1582" i="2"/>
  <c r="C1586" i="2"/>
  <c r="B1586" i="2"/>
  <c r="C1590" i="2"/>
  <c r="B1590" i="2"/>
  <c r="C1594" i="2"/>
  <c r="B1594" i="2"/>
  <c r="C1598" i="2"/>
  <c r="B1598" i="2"/>
  <c r="C1602" i="2"/>
  <c r="B1602" i="2"/>
  <c r="C1606" i="2"/>
  <c r="B1606" i="2"/>
  <c r="C1610" i="2"/>
  <c r="B1610" i="2"/>
  <c r="C1614" i="2"/>
  <c r="B1614" i="2"/>
  <c r="C1618" i="2"/>
  <c r="B1618" i="2"/>
  <c r="D1669" i="2"/>
  <c r="C1706" i="2"/>
  <c r="B1706" i="2"/>
  <c r="A1706" i="2"/>
  <c r="C1738" i="2"/>
  <c r="B1738" i="2"/>
  <c r="A1738" i="2"/>
  <c r="C1770" i="2"/>
  <c r="B1770" i="2"/>
  <c r="A1770" i="2"/>
  <c r="D1533" i="2"/>
  <c r="D1535" i="2"/>
  <c r="D1537" i="2"/>
  <c r="D1541" i="2"/>
  <c r="D1543" i="2"/>
  <c r="D1545" i="2"/>
  <c r="D1547" i="2"/>
  <c r="D1549" i="2"/>
  <c r="D1551" i="2"/>
  <c r="D1553" i="2"/>
  <c r="D1623" i="2"/>
  <c r="D1631" i="2"/>
  <c r="C1638" i="2"/>
  <c r="A1638" i="2"/>
  <c r="C1640" i="2"/>
  <c r="B1640" i="2"/>
  <c r="C1654" i="2"/>
  <c r="A1654" i="2"/>
  <c r="C1656" i="2"/>
  <c r="B1656" i="2"/>
  <c r="C1670" i="2"/>
  <c r="B1670" i="2"/>
  <c r="A1670" i="2"/>
  <c r="C1680" i="2"/>
  <c r="B1680" i="2"/>
  <c r="A1680" i="2"/>
  <c r="C1682" i="2"/>
  <c r="D1682" i="2" s="1"/>
  <c r="A1682" i="2"/>
  <c r="C1714" i="2"/>
  <c r="B1714" i="2"/>
  <c r="A1714" i="2"/>
  <c r="C1746" i="2"/>
  <c r="B1746" i="2"/>
  <c r="A1746" i="2"/>
  <c r="C1778" i="2"/>
  <c r="B1778" i="2"/>
  <c r="A1778" i="2"/>
  <c r="C1923" i="2"/>
  <c r="B1923" i="2"/>
  <c r="A1923" i="2"/>
  <c r="D1954" i="2"/>
  <c r="A1619" i="2"/>
  <c r="D1622" i="2"/>
  <c r="A1626" i="2"/>
  <c r="A1627" i="2"/>
  <c r="D1630" i="2"/>
  <c r="B1642" i="2"/>
  <c r="D1663" i="2"/>
  <c r="C1690" i="2"/>
  <c r="B1690" i="2"/>
  <c r="A1690" i="2"/>
  <c r="C1722" i="2"/>
  <c r="B1722" i="2"/>
  <c r="A1722" i="2"/>
  <c r="C1754" i="2"/>
  <c r="B1754" i="2"/>
  <c r="A1754" i="2"/>
  <c r="C1786" i="2"/>
  <c r="B1786" i="2"/>
  <c r="A1786" i="2"/>
  <c r="C1843" i="2"/>
  <c r="B1843" i="2"/>
  <c r="A1843" i="2"/>
  <c r="D1848" i="2"/>
  <c r="D1893" i="2"/>
  <c r="C1626" i="2"/>
  <c r="D1626" i="2" s="1"/>
  <c r="C1632" i="2"/>
  <c r="B1632" i="2"/>
  <c r="A1634" i="2"/>
  <c r="B1638" i="2"/>
  <c r="D1639" i="2"/>
  <c r="A1640" i="2"/>
  <c r="C1646" i="2"/>
  <c r="D1646" i="2" s="1"/>
  <c r="A1646" i="2"/>
  <c r="C1648" i="2"/>
  <c r="B1648" i="2"/>
  <c r="A1650" i="2"/>
  <c r="B1654" i="2"/>
  <c r="D1655" i="2"/>
  <c r="A1656" i="2"/>
  <c r="C1664" i="2"/>
  <c r="B1664" i="2"/>
  <c r="D1671" i="2"/>
  <c r="D1684" i="2"/>
  <c r="C1698" i="2"/>
  <c r="B1698" i="2"/>
  <c r="A1698" i="2"/>
  <c r="C1730" i="2"/>
  <c r="B1730" i="2"/>
  <c r="A1730" i="2"/>
  <c r="C1762" i="2"/>
  <c r="B1762" i="2"/>
  <c r="A1762" i="2"/>
  <c r="D1839" i="2"/>
  <c r="C1875" i="2"/>
  <c r="B1875" i="2"/>
  <c r="A1875" i="2"/>
  <c r="D1880" i="2"/>
  <c r="B1678" i="2"/>
  <c r="B1686" i="2"/>
  <c r="B1692" i="2"/>
  <c r="A1692" i="2"/>
  <c r="B1700" i="2"/>
  <c r="A1700" i="2"/>
  <c r="B1708" i="2"/>
  <c r="A1708" i="2"/>
  <c r="B1716" i="2"/>
  <c r="A1716" i="2"/>
  <c r="B1724" i="2"/>
  <c r="A1724" i="2"/>
  <c r="B1732" i="2"/>
  <c r="A1732" i="2"/>
  <c r="B1740" i="2"/>
  <c r="A1740" i="2"/>
  <c r="B1748" i="2"/>
  <c r="A1748" i="2"/>
  <c r="B1756" i="2"/>
  <c r="A1756" i="2"/>
  <c r="B1764" i="2"/>
  <c r="A1764" i="2"/>
  <c r="B1772" i="2"/>
  <c r="A1772" i="2"/>
  <c r="B1780" i="2"/>
  <c r="A1780" i="2"/>
  <c r="B1788" i="2"/>
  <c r="A1788" i="2"/>
  <c r="D1837" i="2"/>
  <c r="D1847" i="2"/>
  <c r="C1851" i="2"/>
  <c r="B1851" i="2"/>
  <c r="A1851" i="2"/>
  <c r="D1856" i="2"/>
  <c r="D1869" i="2"/>
  <c r="D1879" i="2"/>
  <c r="C1883" i="2"/>
  <c r="B1883" i="2"/>
  <c r="A1883" i="2"/>
  <c r="D1888" i="2"/>
  <c r="D1922" i="2"/>
  <c r="D1688" i="2"/>
  <c r="B1689" i="2"/>
  <c r="C1689" i="2"/>
  <c r="D1696" i="2"/>
  <c r="B1697" i="2"/>
  <c r="C1697" i="2"/>
  <c r="D1704" i="2"/>
  <c r="B1705" i="2"/>
  <c r="C1705" i="2"/>
  <c r="D1712" i="2"/>
  <c r="B1713" i="2"/>
  <c r="C1713" i="2"/>
  <c r="B1721" i="2"/>
  <c r="C1721" i="2"/>
  <c r="D1728" i="2"/>
  <c r="B1729" i="2"/>
  <c r="C1729" i="2"/>
  <c r="D1736" i="2"/>
  <c r="B1737" i="2"/>
  <c r="C1737" i="2"/>
  <c r="B1745" i="2"/>
  <c r="C1745" i="2"/>
  <c r="D1752" i="2"/>
  <c r="B1753" i="2"/>
  <c r="C1753" i="2"/>
  <c r="D1760" i="2"/>
  <c r="B1761" i="2"/>
  <c r="C1761" i="2"/>
  <c r="D1768" i="2"/>
  <c r="B1769" i="2"/>
  <c r="C1769" i="2"/>
  <c r="D1776" i="2"/>
  <c r="B1777" i="2"/>
  <c r="C1777" i="2"/>
  <c r="B1785" i="2"/>
  <c r="C1785" i="2"/>
  <c r="C1827" i="2"/>
  <c r="B1827" i="2"/>
  <c r="A1827" i="2"/>
  <c r="D1832" i="2"/>
  <c r="D1845" i="2"/>
  <c r="D1855" i="2"/>
  <c r="C1859" i="2"/>
  <c r="B1859" i="2"/>
  <c r="A1859" i="2"/>
  <c r="D1864" i="2"/>
  <c r="D1877" i="2"/>
  <c r="D1887" i="2"/>
  <c r="C1891" i="2"/>
  <c r="B1891" i="2"/>
  <c r="A1891" i="2"/>
  <c r="D1896" i="2"/>
  <c r="D1943" i="2"/>
  <c r="B2051" i="2"/>
  <c r="A2051" i="2"/>
  <c r="C2051" i="2"/>
  <c r="B1691" i="2"/>
  <c r="C1691" i="2"/>
  <c r="A1691" i="2"/>
  <c r="D1694" i="2"/>
  <c r="B1699" i="2"/>
  <c r="C1699" i="2"/>
  <c r="A1699" i="2"/>
  <c r="D1702" i="2"/>
  <c r="B1707" i="2"/>
  <c r="C1707" i="2"/>
  <c r="A1707" i="2"/>
  <c r="D1710" i="2"/>
  <c r="B1715" i="2"/>
  <c r="C1715" i="2"/>
  <c r="A1715" i="2"/>
  <c r="D1718" i="2"/>
  <c r="B1723" i="2"/>
  <c r="C1723" i="2"/>
  <c r="A1723" i="2"/>
  <c r="B1731" i="2"/>
  <c r="C1731" i="2"/>
  <c r="A1731" i="2"/>
  <c r="D1734" i="2"/>
  <c r="B1739" i="2"/>
  <c r="C1739" i="2"/>
  <c r="A1739" i="2"/>
  <c r="D1742" i="2"/>
  <c r="B1747" i="2"/>
  <c r="C1747" i="2"/>
  <c r="A1747" i="2"/>
  <c r="D1750" i="2"/>
  <c r="B1755" i="2"/>
  <c r="C1755" i="2"/>
  <c r="A1755" i="2"/>
  <c r="B1763" i="2"/>
  <c r="C1763" i="2"/>
  <c r="A1763" i="2"/>
  <c r="D1766" i="2"/>
  <c r="B1771" i="2"/>
  <c r="C1771" i="2"/>
  <c r="A1771" i="2"/>
  <c r="D1774" i="2"/>
  <c r="B1779" i="2"/>
  <c r="C1779" i="2"/>
  <c r="A1779" i="2"/>
  <c r="D1782" i="2"/>
  <c r="B1787" i="2"/>
  <c r="C1787" i="2"/>
  <c r="A1787" i="2"/>
  <c r="D1790" i="2"/>
  <c r="D1831" i="2"/>
  <c r="C1835" i="2"/>
  <c r="B1835" i="2"/>
  <c r="A1835" i="2"/>
  <c r="D1840" i="2"/>
  <c r="D1863" i="2"/>
  <c r="C1867" i="2"/>
  <c r="B1867" i="2"/>
  <c r="A1867" i="2"/>
  <c r="D1872" i="2"/>
  <c r="D1895" i="2"/>
  <c r="D1911" i="2"/>
  <c r="C1955" i="2"/>
  <c r="B1955" i="2"/>
  <c r="A1955" i="2"/>
  <c r="D2006" i="2"/>
  <c r="C1825" i="2"/>
  <c r="B1825" i="2"/>
  <c r="A1825" i="2"/>
  <c r="C1833" i="2"/>
  <c r="B1833" i="2"/>
  <c r="A1833" i="2"/>
  <c r="C1841" i="2"/>
  <c r="B1841" i="2"/>
  <c r="A1841" i="2"/>
  <c r="C1849" i="2"/>
  <c r="B1849" i="2"/>
  <c r="A1849" i="2"/>
  <c r="C1857" i="2"/>
  <c r="B1857" i="2"/>
  <c r="A1857" i="2"/>
  <c r="C1865" i="2"/>
  <c r="B1865" i="2"/>
  <c r="A1865" i="2"/>
  <c r="C1873" i="2"/>
  <c r="B1873" i="2"/>
  <c r="A1873" i="2"/>
  <c r="C1881" i="2"/>
  <c r="B1881" i="2"/>
  <c r="A1881" i="2"/>
  <c r="C1889" i="2"/>
  <c r="B1889" i="2"/>
  <c r="A1889" i="2"/>
  <c r="C1897" i="2"/>
  <c r="B1897" i="2"/>
  <c r="A1897" i="2"/>
  <c r="C1915" i="2"/>
  <c r="B1915" i="2"/>
  <c r="A1915" i="2"/>
  <c r="D1935" i="2"/>
  <c r="C1947" i="2"/>
  <c r="B1947" i="2"/>
  <c r="A1947" i="2"/>
  <c r="C1963" i="2"/>
  <c r="B1963" i="2"/>
  <c r="A1963" i="2"/>
  <c r="D2005" i="2"/>
  <c r="D1695" i="2"/>
  <c r="D1703" i="2"/>
  <c r="D1719" i="2"/>
  <c r="D1727" i="2"/>
  <c r="D1743" i="2"/>
  <c r="D1751" i="2"/>
  <c r="D1759" i="2"/>
  <c r="D1767" i="2"/>
  <c r="D1775" i="2"/>
  <c r="D1783" i="2"/>
  <c r="D1791" i="2"/>
  <c r="D1793" i="2"/>
  <c r="D1797" i="2"/>
  <c r="D1799" i="2"/>
  <c r="D1801" i="2"/>
  <c r="D1805" i="2"/>
  <c r="D1807" i="2"/>
  <c r="D1809" i="2"/>
  <c r="D1813" i="2"/>
  <c r="D1815" i="2"/>
  <c r="D1817" i="2"/>
  <c r="D1819" i="2"/>
  <c r="D1821" i="2"/>
  <c r="D1823" i="2"/>
  <c r="C1907" i="2"/>
  <c r="B1907" i="2"/>
  <c r="A1907" i="2"/>
  <c r="D1927" i="2"/>
  <c r="C1939" i="2"/>
  <c r="B1939" i="2"/>
  <c r="A1939" i="2"/>
  <c r="C1971" i="2"/>
  <c r="B1971" i="2"/>
  <c r="A1971" i="2"/>
  <c r="C2009" i="2"/>
  <c r="B2009" i="2"/>
  <c r="A2009" i="2"/>
  <c r="D1826" i="2"/>
  <c r="D1850" i="2"/>
  <c r="D1858" i="2"/>
  <c r="D1882" i="2"/>
  <c r="D1890" i="2"/>
  <c r="C1899" i="2"/>
  <c r="B1899" i="2"/>
  <c r="A1899" i="2"/>
  <c r="D1919" i="2"/>
  <c r="C1931" i="2"/>
  <c r="B1931" i="2"/>
  <c r="A1931" i="2"/>
  <c r="D1959" i="2"/>
  <c r="C1999" i="2"/>
  <c r="B1999" i="2"/>
  <c r="A1999" i="2"/>
  <c r="A1979" i="2"/>
  <c r="D1984" i="2"/>
  <c r="C1991" i="2"/>
  <c r="D1991" i="2" s="1"/>
  <c r="A1991" i="2"/>
  <c r="C1993" i="2"/>
  <c r="B1993" i="2"/>
  <c r="A1995" i="2"/>
  <c r="C2007" i="2"/>
  <c r="B2007" i="2"/>
  <c r="A2007" i="2"/>
  <c r="D2013" i="2"/>
  <c r="C2025" i="2"/>
  <c r="B2025" i="2"/>
  <c r="A2025" i="2"/>
  <c r="B2031" i="2"/>
  <c r="C2031" i="2"/>
  <c r="A2031" i="2"/>
  <c r="D2046" i="2"/>
  <c r="A1905" i="2"/>
  <c r="A1913" i="2"/>
  <c r="A1921" i="2"/>
  <c r="A1929" i="2"/>
  <c r="A1937" i="2"/>
  <c r="A1945" i="2"/>
  <c r="A1953" i="2"/>
  <c r="C2017" i="2"/>
  <c r="B2017" i="2"/>
  <c r="A2017" i="2"/>
  <c r="C2040" i="2"/>
  <c r="B2040" i="2"/>
  <c r="A2040" i="2"/>
  <c r="D2044" i="2"/>
  <c r="A1831" i="2"/>
  <c r="A1839" i="2"/>
  <c r="A1847" i="2"/>
  <c r="A1855" i="2"/>
  <c r="A1863" i="2"/>
  <c r="A1871" i="2"/>
  <c r="A1879" i="2"/>
  <c r="A1887" i="2"/>
  <c r="A1895" i="2"/>
  <c r="A1903" i="2"/>
  <c r="B1905" i="2"/>
  <c r="A1911" i="2"/>
  <c r="B1913" i="2"/>
  <c r="A1919" i="2"/>
  <c r="B1921" i="2"/>
  <c r="A1927" i="2"/>
  <c r="B1929" i="2"/>
  <c r="A1935" i="2"/>
  <c r="B1937" i="2"/>
  <c r="A1943" i="2"/>
  <c r="B1945" i="2"/>
  <c r="A1951" i="2"/>
  <c r="B1953" i="2"/>
  <c r="A1959" i="2"/>
  <c r="B1961" i="2"/>
  <c r="A1967" i="2"/>
  <c r="B1969" i="2"/>
  <c r="A1975" i="2"/>
  <c r="C1983" i="2"/>
  <c r="D1983" i="2" s="1"/>
  <c r="A1983" i="2"/>
  <c r="C1985" i="2"/>
  <c r="B1985" i="2"/>
  <c r="D1992" i="2"/>
  <c r="C2001" i="2"/>
  <c r="B2001" i="2"/>
  <c r="D2008" i="2"/>
  <c r="D2029" i="2"/>
  <c r="B2041" i="2"/>
  <c r="C2041" i="2"/>
  <c r="A2041" i="2"/>
  <c r="B2050" i="2"/>
  <c r="C2050" i="2"/>
  <c r="A2050" i="2"/>
  <c r="D2039" i="2"/>
  <c r="B2049" i="2"/>
  <c r="C2049" i="2"/>
  <c r="A2015" i="2"/>
  <c r="A2023" i="2"/>
  <c r="B2035" i="2"/>
  <c r="A2035" i="2"/>
  <c r="D2047" i="2"/>
  <c r="B2015" i="2"/>
  <c r="A2021" i="2"/>
  <c r="B2023" i="2"/>
  <c r="A2029" i="2"/>
  <c r="B2033" i="2"/>
  <c r="C2033" i="2"/>
  <c r="B2036" i="2"/>
  <c r="D2038" i="2"/>
  <c r="A2039" i="2"/>
  <c r="D2042" i="2"/>
  <c r="B2043" i="2"/>
  <c r="A2043" i="2"/>
  <c r="A2048" i="2"/>
  <c r="A2049" i="2"/>
  <c r="R920" i="1" l="1"/>
  <c r="R1199" i="1"/>
  <c r="R115" i="1"/>
  <c r="P115" i="1" s="1"/>
  <c r="R760" i="1"/>
  <c r="P760" i="1" s="1"/>
  <c r="R882" i="1"/>
  <c r="P882" i="1" s="1"/>
  <c r="R807" i="1"/>
  <c r="P807" i="1" s="1"/>
  <c r="R447" i="1"/>
  <c r="R1164" i="1"/>
  <c r="R73" i="1"/>
  <c r="P73" i="1" s="1"/>
  <c r="R218" i="1"/>
  <c r="R591" i="1"/>
  <c r="P591" i="1" s="1"/>
  <c r="R1175" i="1"/>
  <c r="P1175" i="1" s="1"/>
  <c r="R536" i="1"/>
  <c r="P536" i="1" s="1"/>
  <c r="R675" i="1"/>
  <c r="P675" i="1" s="1"/>
  <c r="R1021" i="1"/>
  <c r="P1021" i="1" s="1"/>
  <c r="R309" i="1"/>
  <c r="R540" i="1"/>
  <c r="P540" i="1" s="1"/>
  <c r="R532" i="1"/>
  <c r="P532" i="1" s="1"/>
  <c r="R1057" i="1"/>
  <c r="P1057" i="1" s="1"/>
  <c r="R95" i="1"/>
  <c r="P95" i="1" s="1"/>
  <c r="R327" i="1"/>
  <c r="R235" i="1"/>
  <c r="R555" i="1"/>
  <c r="R1187" i="1"/>
  <c r="P1187" i="1" s="1"/>
  <c r="R565" i="1"/>
  <c r="R48" i="1"/>
  <c r="R801" i="1"/>
  <c r="P801" i="1" s="1"/>
  <c r="R1161" i="1"/>
  <c r="P1161" i="1" s="1"/>
  <c r="R1019" i="1"/>
  <c r="P1019" i="1" s="1"/>
  <c r="R1050" i="1"/>
  <c r="P1050" i="1" s="1"/>
  <c r="R291" i="1"/>
  <c r="R709" i="1"/>
  <c r="P709" i="1" s="1"/>
  <c r="R229" i="1"/>
  <c r="R342" i="1"/>
  <c r="R334" i="1"/>
  <c r="R285" i="1"/>
  <c r="R226" i="1"/>
  <c r="R678" i="1"/>
  <c r="P678" i="1" s="1"/>
  <c r="R551" i="1"/>
  <c r="P551" i="1" s="1"/>
  <c r="R36" i="1"/>
  <c r="P36" i="1" s="1"/>
  <c r="R413" i="1"/>
  <c r="R581" i="1"/>
  <c r="P581" i="1" s="1"/>
  <c r="R1031" i="1"/>
  <c r="P1031" i="1" s="1"/>
  <c r="R227" i="1"/>
  <c r="R65" i="1"/>
  <c r="P65" i="1" s="1"/>
  <c r="R1162" i="1"/>
  <c r="R277" i="1"/>
  <c r="R1169" i="1"/>
  <c r="P1169" i="1" s="1"/>
  <c r="R574" i="1"/>
  <c r="P574" i="1" s="1"/>
  <c r="R1067" i="1"/>
  <c r="P1067" i="1" s="1"/>
  <c r="R119" i="1"/>
  <c r="R869" i="1"/>
  <c r="P869" i="1" s="1"/>
  <c r="R566" i="1"/>
  <c r="R343" i="1"/>
  <c r="R127" i="1"/>
  <c r="P127" i="1" s="1"/>
  <c r="R37" i="1"/>
  <c r="R956" i="1"/>
  <c r="R818" i="1"/>
  <c r="P818" i="1" s="1"/>
  <c r="R118" i="1"/>
  <c r="P118" i="1" s="1"/>
  <c r="R841" i="1"/>
  <c r="P841" i="1" s="1"/>
  <c r="R838" i="1"/>
  <c r="R1064" i="1"/>
  <c r="P1064" i="1" s="1"/>
  <c r="R703" i="1"/>
  <c r="P703" i="1" s="1"/>
  <c r="R547" i="1"/>
  <c r="P547" i="1" s="1"/>
  <c r="R390" i="1"/>
  <c r="R618" i="1"/>
  <c r="P618" i="1" s="1"/>
  <c r="R140" i="1"/>
  <c r="P140" i="1" s="1"/>
  <c r="R601" i="1"/>
  <c r="P601" i="1" s="1"/>
  <c r="R85" i="1"/>
  <c r="R122" i="1"/>
  <c r="P122" i="1" s="1"/>
  <c r="R999" i="1"/>
  <c r="T434" i="6"/>
  <c r="T890" i="6"/>
  <c r="T1158" i="6"/>
  <c r="T792" i="6"/>
  <c r="T632" i="6"/>
  <c r="T250" i="6"/>
  <c r="T200" i="6"/>
  <c r="T181" i="6"/>
  <c r="T120" i="6"/>
  <c r="T528" i="6"/>
  <c r="T326" i="6"/>
  <c r="T274" i="6"/>
  <c r="T28" i="6"/>
  <c r="T820" i="6"/>
  <c r="T429" i="6"/>
  <c r="T190" i="6"/>
  <c r="T88" i="6"/>
  <c r="T18" i="6"/>
  <c r="T779" i="6"/>
  <c r="T681" i="6"/>
  <c r="T275" i="6"/>
  <c r="T699" i="6"/>
  <c r="T1191" i="6"/>
  <c r="V748" i="1"/>
  <c r="N748" i="6" s="1"/>
  <c r="T748" i="6"/>
  <c r="T422" i="6"/>
  <c r="T378" i="6"/>
  <c r="T322" i="6"/>
  <c r="T123" i="6"/>
  <c r="T267" i="6"/>
  <c r="T33" i="6"/>
  <c r="T1049" i="6"/>
  <c r="T868" i="6"/>
  <c r="T573" i="6"/>
  <c r="T537" i="6"/>
  <c r="T460" i="6"/>
  <c r="T425" i="6"/>
  <c r="T368" i="6"/>
  <c r="T220" i="6"/>
  <c r="T103" i="6"/>
  <c r="T80" i="6"/>
  <c r="T46" i="6"/>
  <c r="T19" i="6"/>
  <c r="T688" i="6"/>
  <c r="T623" i="6"/>
  <c r="T430" i="6"/>
  <c r="T297" i="6"/>
  <c r="T261" i="6"/>
  <c r="T155" i="6"/>
  <c r="T106" i="6"/>
  <c r="R81" i="1"/>
  <c r="P81" i="1" s="1"/>
  <c r="R793" i="1"/>
  <c r="P793" i="1" s="1"/>
  <c r="R503" i="1"/>
  <c r="R851" i="1"/>
  <c r="P851" i="1" s="1"/>
  <c r="R672" i="1"/>
  <c r="P672" i="1" s="1"/>
  <c r="T905" i="6"/>
  <c r="T837" i="6"/>
  <c r="T580" i="6"/>
  <c r="T475" i="6"/>
  <c r="T432" i="6"/>
  <c r="T271" i="6"/>
  <c r="T225" i="6"/>
  <c r="T152" i="6"/>
  <c r="T83" i="6"/>
  <c r="T985" i="6"/>
  <c r="T817" i="6"/>
  <c r="T708" i="6"/>
  <c r="T427" i="6"/>
  <c r="T294" i="6"/>
  <c r="T268" i="6"/>
  <c r="T248" i="6"/>
  <c r="T223" i="6"/>
  <c r="T174" i="6"/>
  <c r="T116" i="6"/>
  <c r="T23" i="6"/>
  <c r="T594" i="6"/>
  <c r="T323" i="6"/>
  <c r="T157" i="6"/>
  <c r="T135" i="6"/>
  <c r="T109" i="6"/>
  <c r="T53" i="6"/>
  <c r="T24" i="6"/>
  <c r="T704" i="6"/>
  <c r="T454" i="6"/>
  <c r="T349" i="6"/>
  <c r="T299" i="6"/>
  <c r="T150" i="6"/>
  <c r="T861" i="6"/>
  <c r="T126" i="6"/>
  <c r="T426" i="6"/>
  <c r="T1178" i="6"/>
  <c r="T902" i="6"/>
  <c r="T685" i="6"/>
  <c r="V779" i="1"/>
  <c r="N779" i="6" s="1"/>
  <c r="V890" i="1"/>
  <c r="N890" i="6" s="1"/>
  <c r="T866" i="6"/>
  <c r="T782" i="6"/>
  <c r="T702" i="6"/>
  <c r="T682" i="6"/>
  <c r="T457" i="6"/>
  <c r="T338" i="6"/>
  <c r="T313" i="6"/>
  <c r="T245" i="6"/>
  <c r="T217" i="6"/>
  <c r="T101" i="6"/>
  <c r="T78" i="6"/>
  <c r="T44" i="6"/>
  <c r="T17" i="6"/>
  <c r="T686" i="6"/>
  <c r="T621" i="6"/>
  <c r="T372" i="6"/>
  <c r="T131" i="6"/>
  <c r="T738" i="6"/>
  <c r="T805" i="6"/>
  <c r="T689" i="6"/>
  <c r="T626" i="6"/>
  <c r="T583" i="6"/>
  <c r="T498" i="6"/>
  <c r="T477" i="6"/>
  <c r="T418" i="6"/>
  <c r="T176" i="6"/>
  <c r="T34" i="6"/>
  <c r="T636" i="6"/>
  <c r="T559" i="6"/>
  <c r="T464" i="6"/>
  <c r="T192" i="6"/>
  <c r="T104" i="6"/>
  <c r="T251" i="6"/>
  <c r="T164" i="6"/>
  <c r="T16" i="6"/>
  <c r="T663" i="6"/>
  <c r="T269" i="6"/>
  <c r="T199" i="6"/>
  <c r="T726" i="6"/>
  <c r="T1200" i="6"/>
  <c r="T788" i="6"/>
  <c r="T553" i="6"/>
  <c r="T406" i="6"/>
  <c r="T424" i="6"/>
  <c r="T878" i="6"/>
  <c r="T613" i="6"/>
  <c r="T330" i="6"/>
  <c r="T187" i="6"/>
  <c r="T295" i="6"/>
  <c r="R284" i="1"/>
  <c r="T770" i="6"/>
  <c r="T519" i="6"/>
  <c r="T272" i="6"/>
  <c r="T832" i="6"/>
  <c r="T695" i="6"/>
  <c r="R562" i="1"/>
  <c r="P562" i="1" s="1"/>
  <c r="V699" i="1"/>
  <c r="N699" i="6" s="1"/>
  <c r="V820" i="1"/>
  <c r="N820" i="6" s="1"/>
  <c r="R549" i="1"/>
  <c r="P549" i="1" s="1"/>
  <c r="T1188" i="6"/>
  <c r="T344" i="6"/>
  <c r="T804" i="6"/>
  <c r="T781" i="6"/>
  <c r="T744" i="6"/>
  <c r="T883" i="6"/>
  <c r="T693" i="6"/>
  <c r="T400" i="6"/>
  <c r="T320" i="6"/>
  <c r="T278" i="6"/>
  <c r="T253" i="6"/>
  <c r="T361" i="6"/>
  <c r="T264" i="6"/>
  <c r="T203" i="6"/>
  <c r="T318" i="6"/>
  <c r="T91" i="6"/>
  <c r="T938" i="6"/>
  <c r="R533" i="1"/>
  <c r="P533" i="1" s="1"/>
  <c r="R301" i="1"/>
  <c r="R821" i="1"/>
  <c r="P821" i="1" s="1"/>
  <c r="V861" i="1"/>
  <c r="N861" i="6" s="1"/>
  <c r="V770" i="1"/>
  <c r="N770" i="6" s="1"/>
  <c r="R520" i="1"/>
  <c r="R292" i="1"/>
  <c r="R324" i="1"/>
  <c r="R1002" i="1"/>
  <c r="R1046" i="1"/>
  <c r="S1046" i="6" s="1"/>
  <c r="T775" i="6"/>
  <c r="T651" i="6"/>
  <c r="T446" i="6"/>
  <c r="T283" i="6"/>
  <c r="T742" i="6"/>
  <c r="T567" i="6"/>
  <c r="T550" i="6"/>
  <c r="T186" i="6"/>
  <c r="T163" i="6"/>
  <c r="T97" i="6"/>
  <c r="T679" i="6"/>
  <c r="T239" i="6"/>
  <c r="T209" i="6"/>
  <c r="T90" i="6"/>
  <c r="T40" i="6"/>
  <c r="T799" i="6"/>
  <c r="T494" i="6"/>
  <c r="T443" i="6"/>
  <c r="T364" i="6"/>
  <c r="T201" i="6"/>
  <c r="T134" i="6"/>
  <c r="T54" i="6"/>
  <c r="T691" i="6"/>
  <c r="T557" i="6"/>
  <c r="T143" i="6"/>
  <c r="T10" i="6"/>
  <c r="T1195" i="6"/>
  <c r="T433" i="6"/>
  <c r="T244" i="6"/>
  <c r="T25" i="6"/>
  <c r="T917" i="6"/>
  <c r="T276" i="6"/>
  <c r="T124" i="6"/>
  <c r="T9" i="6"/>
  <c r="T467" i="6"/>
  <c r="T383" i="6"/>
  <c r="T353" i="6"/>
  <c r="T205" i="6"/>
  <c r="T168" i="6"/>
  <c r="T114" i="6"/>
  <c r="T56" i="6"/>
  <c r="T1171" i="6"/>
  <c r="T790" i="6"/>
  <c r="T552" i="6"/>
  <c r="T492" i="6"/>
  <c r="T362" i="6"/>
  <c r="T308" i="6"/>
  <c r="T165" i="6"/>
  <c r="T142" i="6"/>
  <c r="T15" i="6"/>
  <c r="T474" i="6"/>
  <c r="T451" i="6"/>
  <c r="T419" i="6"/>
  <c r="T311" i="6"/>
  <c r="T287" i="6"/>
  <c r="T211" i="6"/>
  <c r="T125" i="6"/>
  <c r="T67" i="6"/>
  <c r="T624" i="6"/>
  <c r="T445" i="6"/>
  <c r="T340" i="6"/>
  <c r="T240" i="6"/>
  <c r="T86" i="6"/>
  <c r="T30" i="6"/>
  <c r="T810" i="6"/>
  <c r="T247" i="6"/>
  <c r="T741" i="6"/>
  <c r="T493" i="6"/>
  <c r="T145" i="6"/>
  <c r="T12" i="6"/>
  <c r="T545" i="6"/>
  <c r="T258" i="6"/>
  <c r="T185" i="6"/>
  <c r="V695" i="1"/>
  <c r="N695" i="6" s="1"/>
  <c r="R391" i="1"/>
  <c r="R270" i="1"/>
  <c r="R180" i="1"/>
  <c r="P180" i="1" s="1"/>
  <c r="U107" i="1"/>
  <c r="M107" i="6" s="1"/>
  <c r="V741" i="1"/>
  <c r="T741" i="1" s="1"/>
  <c r="R377" i="1"/>
  <c r="R441" i="1"/>
  <c r="T107" i="1"/>
  <c r="S107" i="1" s="1"/>
  <c r="K107" i="6" s="1"/>
  <c r="V704" i="1"/>
  <c r="N704" i="6" s="1"/>
  <c r="V1178" i="1"/>
  <c r="N1178" i="6" s="1"/>
  <c r="V685" i="1"/>
  <c r="N685" i="6" s="1"/>
  <c r="R633" i="1"/>
  <c r="P633" i="1" s="1"/>
  <c r="R1082" i="1"/>
  <c r="P1082" i="1" s="1"/>
  <c r="R121" i="1"/>
  <c r="P121" i="1" s="1"/>
  <c r="T1052" i="6"/>
  <c r="T971" i="6"/>
  <c r="T927" i="6"/>
  <c r="T873" i="6"/>
  <c r="T584" i="6"/>
  <c r="T314" i="6"/>
  <c r="T14" i="6"/>
  <c r="T252" i="6"/>
  <c r="T27" i="6"/>
  <c r="T304" i="6"/>
  <c r="R149" i="1"/>
  <c r="P149" i="1" s="1"/>
  <c r="V613" i="1"/>
  <c r="N613" i="6" s="1"/>
  <c r="T932" i="6"/>
  <c r="T845" i="6"/>
  <c r="T740" i="6"/>
  <c r="T696" i="6"/>
  <c r="T546" i="6"/>
  <c r="T487" i="6"/>
  <c r="T387" i="6"/>
  <c r="T302" i="6"/>
  <c r="T128" i="6"/>
  <c r="T59" i="6"/>
  <c r="T31" i="6"/>
  <c r="T11" i="6"/>
  <c r="T677" i="6"/>
  <c r="T577" i="6"/>
  <c r="T470" i="6"/>
  <c r="T444" i="6"/>
  <c r="T172" i="6"/>
  <c r="T144" i="6"/>
  <c r="T60" i="6"/>
  <c r="T1204" i="6"/>
  <c r="T1069" i="6"/>
  <c r="T983" i="6"/>
  <c r="T797" i="6"/>
  <c r="T305" i="6"/>
  <c r="T288" i="6"/>
  <c r="T237" i="6"/>
  <c r="T158" i="6"/>
  <c r="T132" i="6"/>
  <c r="T22" i="6"/>
  <c r="T787" i="6"/>
  <c r="T448" i="6"/>
  <c r="T236" i="6"/>
  <c r="T57" i="6"/>
  <c r="V983" i="1"/>
  <c r="N983" i="6" s="1"/>
  <c r="V493" i="1"/>
  <c r="N493" i="6" s="1"/>
  <c r="R1184" i="1"/>
  <c r="P1184" i="1" s="1"/>
  <c r="R605" i="1"/>
  <c r="R796" i="1"/>
  <c r="R393" i="1"/>
  <c r="R929" i="1"/>
  <c r="T830" i="6"/>
  <c r="T595" i="6"/>
  <c r="T490" i="6"/>
  <c r="T408" i="6"/>
  <c r="T384" i="6"/>
  <c r="T354" i="6"/>
  <c r="T303" i="6"/>
  <c r="T233" i="6"/>
  <c r="T156" i="6"/>
  <c r="T68" i="6"/>
  <c r="T49" i="6"/>
  <c r="T153" i="6"/>
  <c r="T701" i="6"/>
  <c r="T388" i="6"/>
  <c r="T307" i="6"/>
  <c r="T224" i="6"/>
  <c r="T102" i="6"/>
  <c r="R988" i="1"/>
  <c r="R892" i="1"/>
  <c r="P892" i="1" s="1"/>
  <c r="R806" i="1"/>
  <c r="P806" i="1" s="1"/>
  <c r="V1200" i="1"/>
  <c r="N1200" i="6" s="1"/>
  <c r="V781" i="1"/>
  <c r="N781" i="6" s="1"/>
  <c r="R1155" i="1"/>
  <c r="S1155" i="6" s="1"/>
  <c r="V726" i="1"/>
  <c r="T726" i="1" s="1"/>
  <c r="R978" i="1"/>
  <c r="U286" i="1"/>
  <c r="M286" i="6" s="1"/>
  <c r="V738" i="1"/>
  <c r="N738" i="6" s="1"/>
  <c r="V594" i="1"/>
  <c r="N594" i="6" s="1"/>
  <c r="V1191" i="1"/>
  <c r="N1191" i="6" s="1"/>
  <c r="R725" i="1"/>
  <c r="P725" i="1" s="1"/>
  <c r="R924" i="1"/>
  <c r="P924" i="1" s="1"/>
  <c r="R753" i="1"/>
  <c r="R700" i="1"/>
  <c r="P700" i="1" s="1"/>
  <c r="R630" i="1"/>
  <c r="P630" i="1" s="1"/>
  <c r="R592" i="1"/>
  <c r="P592" i="1" s="1"/>
  <c r="R638" i="1"/>
  <c r="P638" i="1" s="1"/>
  <c r="R1070" i="1"/>
  <c r="S1070" i="6" s="1"/>
  <c r="R1202" i="1"/>
  <c r="P1202" i="1" s="1"/>
  <c r="R538" i="1"/>
  <c r="P538" i="1" s="1"/>
  <c r="R1006" i="1"/>
  <c r="P1006" i="1" s="1"/>
  <c r="V1171" i="1"/>
  <c r="N1171" i="6" s="1"/>
  <c r="R713" i="1"/>
  <c r="P713" i="1" s="1"/>
  <c r="R940" i="1"/>
  <c r="R850" i="1"/>
  <c r="P850" i="1" s="1"/>
  <c r="R800" i="1"/>
  <c r="P800" i="1" s="1"/>
  <c r="V682" i="1"/>
  <c r="N682" i="6" s="1"/>
  <c r="V686" i="1"/>
  <c r="N686" i="6" s="1"/>
  <c r="V917" i="1"/>
  <c r="N917" i="6" s="1"/>
  <c r="V866" i="1"/>
  <c r="N866" i="6" s="1"/>
  <c r="V817" i="1"/>
  <c r="N817" i="6" s="1"/>
  <c r="V782" i="1"/>
  <c r="N782" i="6" s="1"/>
  <c r="V742" i="1"/>
  <c r="N742" i="6" s="1"/>
  <c r="V708" i="1"/>
  <c r="N708" i="6" s="1"/>
  <c r="V567" i="1"/>
  <c r="N567" i="6" s="1"/>
  <c r="V550" i="1"/>
  <c r="N550" i="6" s="1"/>
  <c r="V621" i="1"/>
  <c r="N621" i="6" s="1"/>
  <c r="V467" i="1"/>
  <c r="N467" i="6" s="1"/>
  <c r="R824" i="1"/>
  <c r="R1174" i="1"/>
  <c r="P1174" i="1" s="1"/>
  <c r="R1146" i="1"/>
  <c r="P1146" i="1" s="1"/>
  <c r="V1049" i="1"/>
  <c r="N1049" i="6" s="1"/>
  <c r="V932" i="1"/>
  <c r="N932" i="6" s="1"/>
  <c r="V546" i="1"/>
  <c r="N546" i="6" s="1"/>
  <c r="V537" i="1"/>
  <c r="N537" i="6" s="1"/>
  <c r="V577" i="1"/>
  <c r="N577" i="6" s="1"/>
  <c r="V528" i="1"/>
  <c r="N528" i="6" s="1"/>
  <c r="V883" i="1"/>
  <c r="N883" i="6" s="1"/>
  <c r="V624" i="1"/>
  <c r="N624" i="6" s="1"/>
  <c r="V845" i="1"/>
  <c r="U845" i="1" s="1"/>
  <c r="M845" i="6" s="1"/>
  <c r="V837" i="1"/>
  <c r="N837" i="6" s="1"/>
  <c r="V740" i="1"/>
  <c r="N740" i="6" s="1"/>
  <c r="V632" i="1"/>
  <c r="N632" i="6" s="1"/>
  <c r="V580" i="1"/>
  <c r="N580" i="6" s="1"/>
  <c r="V573" i="1"/>
  <c r="U573" i="1" s="1"/>
  <c r="M573" i="6" s="1"/>
  <c r="V688" i="1"/>
  <c r="N688" i="6" s="1"/>
  <c r="V623" i="1"/>
  <c r="T623" i="1" s="1"/>
  <c r="V1204" i="1"/>
  <c r="N1204" i="6" s="1"/>
  <c r="V790" i="1"/>
  <c r="N790" i="6" s="1"/>
  <c r="R786" i="1"/>
  <c r="P786" i="1" s="1"/>
  <c r="R1079" i="1"/>
  <c r="R87" i="1"/>
  <c r="P87" i="1" s="1"/>
  <c r="R698" i="1"/>
  <c r="R662" i="1"/>
  <c r="P662" i="1" s="1"/>
  <c r="R531" i="1"/>
  <c r="P531" i="1" s="1"/>
  <c r="R600" i="1"/>
  <c r="P600" i="1" s="1"/>
  <c r="R167" i="1"/>
  <c r="T193" i="1"/>
  <c r="S193" i="1" s="1"/>
  <c r="K193" i="6" s="1"/>
  <c r="R184" i="1"/>
  <c r="P184" i="1" s="1"/>
  <c r="R870" i="1"/>
  <c r="R13" i="1"/>
  <c r="P13" i="1" s="1"/>
  <c r="R803" i="1"/>
  <c r="P803" i="1" s="1"/>
  <c r="R1040" i="1"/>
  <c r="P1040" i="1" s="1"/>
  <c r="U183" i="1"/>
  <c r="M183" i="6" s="1"/>
  <c r="R146" i="1"/>
  <c r="R936" i="1"/>
  <c r="R328" i="1"/>
  <c r="R1168" i="1"/>
  <c r="T189" i="1"/>
  <c r="S189" i="1" s="1"/>
  <c r="R981" i="1"/>
  <c r="R544" i="1"/>
  <c r="P544" i="1" s="1"/>
  <c r="R263" i="1"/>
  <c r="R50" i="1"/>
  <c r="P50" i="1" s="1"/>
  <c r="R541" i="1"/>
  <c r="P541" i="1" s="1"/>
  <c r="R415" i="1"/>
  <c r="R138" i="1"/>
  <c r="P138" i="1" s="1"/>
  <c r="R694" i="1"/>
  <c r="P694" i="1" s="1"/>
  <c r="R576" i="1"/>
  <c r="P576" i="1" s="1"/>
  <c r="R1170" i="1"/>
  <c r="P1170" i="1" s="1"/>
  <c r="R1063" i="1"/>
  <c r="P1063" i="1" s="1"/>
  <c r="R991" i="1"/>
  <c r="R589" i="1"/>
  <c r="P589" i="1" s="1"/>
  <c r="R661" i="1"/>
  <c r="P661" i="1" s="1"/>
  <c r="O1158" i="6"/>
  <c r="O845" i="6"/>
  <c r="O792" i="6"/>
  <c r="O775" i="6"/>
  <c r="O546" i="6"/>
  <c r="O537" i="6"/>
  <c r="O1200" i="6"/>
  <c r="O1069" i="6"/>
  <c r="O804" i="6"/>
  <c r="O788" i="6"/>
  <c r="O744" i="6"/>
  <c r="U189" i="1"/>
  <c r="M189" i="6" s="1"/>
  <c r="T183" i="1"/>
  <c r="L183" i="6" s="1"/>
  <c r="V1158" i="1"/>
  <c r="P1158" i="1" s="1"/>
  <c r="R976" i="1"/>
  <c r="R653" i="1"/>
  <c r="P653" i="1" s="1"/>
  <c r="R397" i="1"/>
  <c r="R254" i="1"/>
  <c r="R282" i="1"/>
  <c r="R863" i="1"/>
  <c r="P863" i="1" s="1"/>
  <c r="R615" i="1"/>
  <c r="P615" i="1" s="1"/>
  <c r="R325" i="1"/>
  <c r="R243" i="1"/>
  <c r="R63" i="1"/>
  <c r="P63" i="1" s="1"/>
  <c r="R306" i="1"/>
  <c r="R280" i="1"/>
  <c r="R147" i="1"/>
  <c r="P147" i="1" s="1"/>
  <c r="R1010" i="1"/>
  <c r="P1010" i="1" s="1"/>
  <c r="R534" i="1"/>
  <c r="P534" i="1" s="1"/>
  <c r="R1177" i="1"/>
  <c r="S1177" i="6" s="1"/>
  <c r="R1014" i="1"/>
  <c r="R1051" i="1"/>
  <c r="P1051" i="1" s="1"/>
  <c r="R1071" i="1"/>
  <c r="O866" i="6"/>
  <c r="O782" i="6"/>
  <c r="O708" i="6"/>
  <c r="O682" i="6"/>
  <c r="O567" i="6"/>
  <c r="O550" i="6"/>
  <c r="O686" i="6"/>
  <c r="O594" i="6"/>
  <c r="O1191" i="6"/>
  <c r="O1171" i="6"/>
  <c r="O790" i="6"/>
  <c r="O748" i="6"/>
  <c r="O738" i="6"/>
  <c r="O726" i="6"/>
  <c r="O830" i="6"/>
  <c r="O805" i="6"/>
  <c r="O799" i="6"/>
  <c r="O704" i="6"/>
  <c r="O689" i="6"/>
  <c r="O626" i="6"/>
  <c r="O595" i="6"/>
  <c r="O583" i="6"/>
  <c r="O477" i="6"/>
  <c r="O408" i="6"/>
  <c r="O861" i="6"/>
  <c r="O691" i="6"/>
  <c r="O636" i="6"/>
  <c r="O559" i="6"/>
  <c r="O464" i="6"/>
  <c r="O770" i="6"/>
  <c r="O701" i="6"/>
  <c r="O557" i="6"/>
  <c r="O519" i="6"/>
  <c r="O1195" i="6"/>
  <c r="O832" i="6"/>
  <c r="O695" i="6"/>
  <c r="O663" i="6"/>
  <c r="O917" i="6"/>
  <c r="O817" i="6"/>
  <c r="O742" i="6"/>
  <c r="O702" i="6"/>
  <c r="O679" i="6"/>
  <c r="O621" i="6"/>
  <c r="O467" i="6"/>
  <c r="U193" i="1"/>
  <c r="M193" i="6" s="1"/>
  <c r="T286" i="1"/>
  <c r="S286" i="1" s="1"/>
  <c r="V804" i="1"/>
  <c r="N804" i="6" s="1"/>
  <c r="V702" i="1"/>
  <c r="U702" i="1" s="1"/>
  <c r="M702" i="6" s="1"/>
  <c r="V1069" i="1"/>
  <c r="N1069" i="6" s="1"/>
  <c r="V792" i="1"/>
  <c r="U792" i="1" s="1"/>
  <c r="M792" i="6" s="1"/>
  <c r="V744" i="1"/>
  <c r="N744" i="6" s="1"/>
  <c r="V788" i="1"/>
  <c r="N788" i="6" s="1"/>
  <c r="V775" i="1"/>
  <c r="N775" i="6" s="1"/>
  <c r="V679" i="1"/>
  <c r="N679" i="6" s="1"/>
  <c r="R148" i="1"/>
  <c r="P148" i="1" s="1"/>
  <c r="R611" i="1"/>
  <c r="P611" i="1" s="1"/>
  <c r="R590" i="1"/>
  <c r="P590" i="1" s="1"/>
  <c r="R154" i="1"/>
  <c r="P154" i="1" s="1"/>
  <c r="R939" i="1"/>
  <c r="R884" i="1"/>
  <c r="P884" i="1" s="1"/>
  <c r="R843" i="1"/>
  <c r="R668" i="1"/>
  <c r="P668" i="1" s="1"/>
  <c r="R416" i="1"/>
  <c r="R1183" i="1"/>
  <c r="R1156" i="1"/>
  <c r="R899" i="1"/>
  <c r="P899" i="1" s="1"/>
  <c r="R722" i="1"/>
  <c r="P722" i="1" s="1"/>
  <c r="R614" i="1"/>
  <c r="P614" i="1" s="1"/>
  <c r="R569" i="1"/>
  <c r="P569" i="1" s="1"/>
  <c r="R319" i="1"/>
  <c r="R55" i="1"/>
  <c r="P55" i="1" s="1"/>
  <c r="R729" i="1"/>
  <c r="P729" i="1" s="1"/>
  <c r="R1190" i="1"/>
  <c r="P1190" i="1" s="1"/>
  <c r="R622" i="1"/>
  <c r="P622" i="1" s="1"/>
  <c r="O1049" i="6"/>
  <c r="O932" i="6"/>
  <c r="O837" i="6"/>
  <c r="O740" i="6"/>
  <c r="O632" i="6"/>
  <c r="O580" i="6"/>
  <c r="O573" i="6"/>
  <c r="O688" i="6"/>
  <c r="O623" i="6"/>
  <c r="O577" i="6"/>
  <c r="O528" i="6"/>
  <c r="O1204" i="6"/>
  <c r="O781" i="6"/>
  <c r="O983" i="6"/>
  <c r="O890" i="6"/>
  <c r="O883" i="6"/>
  <c r="O820" i="6"/>
  <c r="O797" i="6"/>
  <c r="O693" i="6"/>
  <c r="O624" i="6"/>
  <c r="O553" i="6"/>
  <c r="O810" i="6"/>
  <c r="O787" i="6"/>
  <c r="O361" i="6"/>
  <c r="O878" i="6"/>
  <c r="O779" i="6"/>
  <c r="O741" i="6"/>
  <c r="O681" i="6"/>
  <c r="O613" i="6"/>
  <c r="O493" i="6"/>
  <c r="O1178" i="6"/>
  <c r="O1052" i="6"/>
  <c r="O971" i="6"/>
  <c r="O927" i="6"/>
  <c r="O902" i="6"/>
  <c r="O873" i="6"/>
  <c r="O699" i="6"/>
  <c r="O685" i="6"/>
  <c r="O584" i="6"/>
  <c r="O545" i="6"/>
  <c r="R620" i="1"/>
  <c r="P620" i="1" s="1"/>
  <c r="R811" i="1"/>
  <c r="P811" i="1" s="1"/>
  <c r="R771" i="1"/>
  <c r="R414" i="1"/>
  <c r="R204" i="1"/>
  <c r="P204" i="1" s="1"/>
  <c r="R768" i="1"/>
  <c r="P768" i="1" s="1"/>
  <c r="R673" i="1"/>
  <c r="P673" i="1" s="1"/>
  <c r="R385" i="1"/>
  <c r="R300" i="1"/>
  <c r="R1206" i="1"/>
  <c r="S51" i="1"/>
  <c r="K51" i="6" s="1"/>
  <c r="L51" i="6"/>
  <c r="S21" i="1"/>
  <c r="K21" i="6" s="1"/>
  <c r="L21" i="6"/>
  <c r="U519" i="1"/>
  <c r="M519" i="6" s="1"/>
  <c r="N519" i="6"/>
  <c r="M1063" i="6"/>
  <c r="M1168" i="6"/>
  <c r="N980" i="6"/>
  <c r="U980" i="1"/>
  <c r="M980" i="6" s="1"/>
  <c r="N1066" i="6"/>
  <c r="U1066" i="1"/>
  <c r="M1066" i="6" s="1"/>
  <c r="N993" i="6"/>
  <c r="U993" i="1"/>
  <c r="M993" i="6" s="1"/>
  <c r="N951" i="6"/>
  <c r="U951" i="1"/>
  <c r="M951" i="6" s="1"/>
  <c r="N885" i="6"/>
  <c r="U885" i="1"/>
  <c r="M885" i="6" s="1"/>
  <c r="N834" i="6"/>
  <c r="U834" i="1"/>
  <c r="M834" i="6" s="1"/>
  <c r="N743" i="6"/>
  <c r="U743" i="1"/>
  <c r="M743" i="6" s="1"/>
  <c r="N637" i="6"/>
  <c r="U637" i="1"/>
  <c r="M637" i="6" s="1"/>
  <c r="N523" i="6"/>
  <c r="U523" i="1"/>
  <c r="M523" i="6" s="1"/>
  <c r="N1118" i="6"/>
  <c r="U1118" i="1"/>
  <c r="M1118" i="6" s="1"/>
  <c r="N1179" i="6"/>
  <c r="U1179" i="1"/>
  <c r="M1179" i="6" s="1"/>
  <c r="N901" i="6"/>
  <c r="U901" i="1"/>
  <c r="M901" i="6" s="1"/>
  <c r="N1073" i="6"/>
  <c r="U1073" i="1"/>
  <c r="M1073" i="6" s="1"/>
  <c r="N1027" i="6"/>
  <c r="U1027" i="1"/>
  <c r="M1027" i="6" s="1"/>
  <c r="N964" i="6"/>
  <c r="U964" i="1"/>
  <c r="M964" i="6" s="1"/>
  <c r="N922" i="6"/>
  <c r="U922" i="1"/>
  <c r="M922" i="6" s="1"/>
  <c r="N860" i="6"/>
  <c r="U860" i="1"/>
  <c r="M860" i="6" s="1"/>
  <c r="N822" i="6"/>
  <c r="U822" i="1"/>
  <c r="M822" i="6" s="1"/>
  <c r="N714" i="6"/>
  <c r="U714" i="1"/>
  <c r="M714" i="6" s="1"/>
  <c r="N616" i="6"/>
  <c r="U616" i="1"/>
  <c r="M616" i="6" s="1"/>
  <c r="N1089" i="6"/>
  <c r="U1089" i="1"/>
  <c r="M1089" i="6" s="1"/>
  <c r="N1127" i="6"/>
  <c r="U1127" i="1"/>
  <c r="M1127" i="6" s="1"/>
  <c r="N1016" i="6"/>
  <c r="U1016" i="1"/>
  <c r="M1016" i="6" s="1"/>
  <c r="N1028" i="6"/>
  <c r="U1028" i="1"/>
  <c r="M1028" i="6" s="1"/>
  <c r="N1061" i="6"/>
  <c r="U1061" i="1"/>
  <c r="M1061" i="6" s="1"/>
  <c r="N1005" i="6"/>
  <c r="U1005" i="1"/>
  <c r="M1005" i="6" s="1"/>
  <c r="N955" i="6"/>
  <c r="U955" i="1"/>
  <c r="M955" i="6" s="1"/>
  <c r="N913" i="6"/>
  <c r="U913" i="1"/>
  <c r="M913" i="6" s="1"/>
  <c r="N852" i="6"/>
  <c r="U852" i="1"/>
  <c r="M852" i="6" s="1"/>
  <c r="N783" i="6"/>
  <c r="U783" i="1"/>
  <c r="M783" i="6" s="1"/>
  <c r="N667" i="6"/>
  <c r="U667" i="1"/>
  <c r="M667" i="6" s="1"/>
  <c r="N563" i="6"/>
  <c r="U563" i="1"/>
  <c r="M563" i="6" s="1"/>
  <c r="N1108" i="6"/>
  <c r="U1108" i="1"/>
  <c r="M1108" i="6" s="1"/>
  <c r="N1148" i="6"/>
  <c r="U1148" i="1"/>
  <c r="M1148" i="6" s="1"/>
  <c r="N970" i="6"/>
  <c r="U970" i="1"/>
  <c r="M970" i="6" s="1"/>
  <c r="N848" i="6"/>
  <c r="U848" i="1"/>
  <c r="M848" i="6" s="1"/>
  <c r="N683" i="6"/>
  <c r="U683" i="1"/>
  <c r="M683" i="6" s="1"/>
  <c r="N582" i="6"/>
  <c r="U582" i="1"/>
  <c r="M582" i="6" s="1"/>
  <c r="N1096" i="6"/>
  <c r="U1096" i="1"/>
  <c r="M1096" i="6" s="1"/>
  <c r="N1138" i="6"/>
  <c r="U1138" i="1"/>
  <c r="M1138" i="6" s="1"/>
  <c r="S1099" i="6"/>
  <c r="S1094" i="6"/>
  <c r="W1196" i="1"/>
  <c r="P1196" i="6"/>
  <c r="O1188" i="6"/>
  <c r="V1188" i="1"/>
  <c r="N1188" i="6" s="1"/>
  <c r="W1174" i="1"/>
  <c r="P1174" i="6"/>
  <c r="W1146" i="1"/>
  <c r="P1146" i="6"/>
  <c r="W1054" i="1"/>
  <c r="P1054" i="6"/>
  <c r="W1041" i="1"/>
  <c r="P1041" i="6"/>
  <c r="W1038" i="1"/>
  <c r="P1038" i="6"/>
  <c r="W1014" i="1"/>
  <c r="P1014" i="6"/>
  <c r="W1007" i="1"/>
  <c r="P1007" i="6"/>
  <c r="W998" i="1"/>
  <c r="P998" i="6"/>
  <c r="W992" i="1"/>
  <c r="P992" i="6"/>
  <c r="W989" i="1"/>
  <c r="P989" i="6"/>
  <c r="W982" i="1"/>
  <c r="P982" i="6"/>
  <c r="W978" i="1"/>
  <c r="P978" i="6"/>
  <c r="K969" i="6"/>
  <c r="R969" i="1"/>
  <c r="K960" i="6"/>
  <c r="R960" i="1"/>
  <c r="W942" i="1"/>
  <c r="P942" i="6"/>
  <c r="O905" i="6"/>
  <c r="V905" i="1"/>
  <c r="N905" i="6" s="1"/>
  <c r="K893" i="6"/>
  <c r="R893" i="1"/>
  <c r="W886" i="1"/>
  <c r="P886" i="6"/>
  <c r="W881" i="1"/>
  <c r="P881" i="6"/>
  <c r="W875" i="1"/>
  <c r="P875" i="6"/>
  <c r="O868" i="6"/>
  <c r="V868" i="1"/>
  <c r="N868" i="6" s="1"/>
  <c r="W800" i="1"/>
  <c r="P800" i="6"/>
  <c r="K785" i="6"/>
  <c r="R785" i="1"/>
  <c r="P785" i="1" s="1"/>
  <c r="W757" i="1"/>
  <c r="P757" i="6"/>
  <c r="W746" i="1"/>
  <c r="P746" i="6"/>
  <c r="K735" i="6"/>
  <c r="R735" i="1"/>
  <c r="P735" i="1" s="1"/>
  <c r="W731" i="1"/>
  <c r="P731" i="6"/>
  <c r="W724" i="1"/>
  <c r="P724" i="6"/>
  <c r="W720" i="1"/>
  <c r="P720" i="6"/>
  <c r="W711" i="1"/>
  <c r="P711" i="6"/>
  <c r="W705" i="1"/>
  <c r="P705" i="6"/>
  <c r="W700" i="1"/>
  <c r="P700" i="6"/>
  <c r="V696" i="1"/>
  <c r="O696" i="6"/>
  <c r="W692" i="1"/>
  <c r="P692" i="6"/>
  <c r="W684" i="1"/>
  <c r="P684" i="6"/>
  <c r="W666" i="1"/>
  <c r="P666" i="6"/>
  <c r="W662" i="1"/>
  <c r="P662" i="6"/>
  <c r="W655" i="1"/>
  <c r="P655" i="6"/>
  <c r="O651" i="6"/>
  <c r="V651" i="1"/>
  <c r="N651" i="6" s="1"/>
  <c r="K645" i="6"/>
  <c r="R645" i="1"/>
  <c r="P645" i="1" s="1"/>
  <c r="W615" i="1"/>
  <c r="P615" i="6"/>
  <c r="W612" i="1"/>
  <c r="P612" i="6"/>
  <c r="W609" i="1"/>
  <c r="P609" i="6"/>
  <c r="W603" i="1"/>
  <c r="P603" i="6"/>
  <c r="W590" i="1"/>
  <c r="P590" i="6"/>
  <c r="K588" i="6"/>
  <c r="R588" i="1"/>
  <c r="P588" i="1" s="1"/>
  <c r="W569" i="1"/>
  <c r="P569" i="6"/>
  <c r="W564" i="1"/>
  <c r="P564" i="6"/>
  <c r="K560" i="6"/>
  <c r="R560" i="1"/>
  <c r="P560" i="1" s="1"/>
  <c r="K556" i="6"/>
  <c r="R556" i="1"/>
  <c r="P556" i="1" s="1"/>
  <c r="O552" i="6"/>
  <c r="V552" i="1"/>
  <c r="N552" i="6" s="1"/>
  <c r="K543" i="6"/>
  <c r="R543" i="1"/>
  <c r="P543" i="1" s="1"/>
  <c r="W531" i="1"/>
  <c r="P531" i="6"/>
  <c r="X515" i="1"/>
  <c r="Q515" i="6"/>
  <c r="X508" i="1"/>
  <c r="Q508" i="6"/>
  <c r="X502" i="1"/>
  <c r="Q502" i="6"/>
  <c r="O492" i="6"/>
  <c r="V492" i="1"/>
  <c r="N492" i="6" s="1"/>
  <c r="V487" i="1"/>
  <c r="O487" i="6"/>
  <c r="O475" i="6"/>
  <c r="V475" i="1"/>
  <c r="N475" i="6" s="1"/>
  <c r="V460" i="1"/>
  <c r="O460" i="6"/>
  <c r="V446" i="1"/>
  <c r="O446" i="6"/>
  <c r="W435" i="1"/>
  <c r="P435" i="6"/>
  <c r="V432" i="1"/>
  <c r="O432" i="6"/>
  <c r="V425" i="1"/>
  <c r="O425" i="6"/>
  <c r="W416" i="1"/>
  <c r="P416" i="6"/>
  <c r="W409" i="1"/>
  <c r="P409" i="6"/>
  <c r="W401" i="1"/>
  <c r="P401" i="6"/>
  <c r="V387" i="1"/>
  <c r="O387" i="6"/>
  <c r="W379" i="1"/>
  <c r="P379" i="6"/>
  <c r="V368" i="1"/>
  <c r="O368" i="6"/>
  <c r="V362" i="1"/>
  <c r="O362" i="6"/>
  <c r="K359" i="6"/>
  <c r="R359" i="1"/>
  <c r="W355" i="1"/>
  <c r="P355" i="6"/>
  <c r="V344" i="1"/>
  <c r="O344" i="6"/>
  <c r="W333" i="1"/>
  <c r="P333" i="6"/>
  <c r="W329" i="1"/>
  <c r="P329" i="6"/>
  <c r="W319" i="1"/>
  <c r="P319" i="6"/>
  <c r="K316" i="6"/>
  <c r="R316" i="1"/>
  <c r="V308" i="1"/>
  <c r="O308" i="6"/>
  <c r="V302" i="1"/>
  <c r="O302" i="6"/>
  <c r="K296" i="6"/>
  <c r="R296" i="1"/>
  <c r="W289" i="1"/>
  <c r="P289" i="6"/>
  <c r="V283" i="1"/>
  <c r="O283" i="6"/>
  <c r="W280" i="1"/>
  <c r="P280" i="6"/>
  <c r="V271" i="1"/>
  <c r="O271" i="6"/>
  <c r="W266" i="1"/>
  <c r="P266" i="6"/>
  <c r="K257" i="6"/>
  <c r="R257" i="1"/>
  <c r="W254" i="1"/>
  <c r="P254" i="6"/>
  <c r="V250" i="1"/>
  <c r="O250" i="6"/>
  <c r="W246" i="1"/>
  <c r="P246" i="6"/>
  <c r="W243" i="1"/>
  <c r="P243" i="6"/>
  <c r="K231" i="6"/>
  <c r="R231" i="1"/>
  <c r="V225" i="1"/>
  <c r="O225" i="6"/>
  <c r="V220" i="1"/>
  <c r="O220" i="6"/>
  <c r="W215" i="1"/>
  <c r="P215" i="6"/>
  <c r="V200" i="1"/>
  <c r="O200" i="6"/>
  <c r="K197" i="6"/>
  <c r="R197" i="1"/>
  <c r="W191" i="1"/>
  <c r="P191" i="6"/>
  <c r="W184" i="1"/>
  <c r="P184" i="6"/>
  <c r="V181" i="1"/>
  <c r="O181" i="6"/>
  <c r="W170" i="1"/>
  <c r="P170" i="6"/>
  <c r="V165" i="1"/>
  <c r="O165" i="6"/>
  <c r="W161" i="1"/>
  <c r="P161" i="6"/>
  <c r="V152" i="1"/>
  <c r="O152" i="6"/>
  <c r="W147" i="1"/>
  <c r="P147" i="6"/>
  <c r="V142" i="1"/>
  <c r="O142" i="6"/>
  <c r="V128" i="1"/>
  <c r="O128" i="6"/>
  <c r="V120" i="1"/>
  <c r="O120" i="6"/>
  <c r="V103" i="1"/>
  <c r="O103" i="6"/>
  <c r="W99" i="1"/>
  <c r="P99" i="6"/>
  <c r="W93" i="1"/>
  <c r="P93" i="6"/>
  <c r="W84" i="1"/>
  <c r="P84" i="6"/>
  <c r="V80" i="1"/>
  <c r="O80" i="6"/>
  <c r="W72" i="1"/>
  <c r="P72" i="6"/>
  <c r="V59" i="1"/>
  <c r="O59" i="6"/>
  <c r="K52" i="6"/>
  <c r="R52" i="1"/>
  <c r="P52" i="1" s="1"/>
  <c r="V46" i="1"/>
  <c r="O46" i="6"/>
  <c r="W42" i="1"/>
  <c r="P42" i="6"/>
  <c r="V31" i="1"/>
  <c r="O31" i="6"/>
  <c r="K26" i="6"/>
  <c r="R26" i="1"/>
  <c r="P26" i="1" s="1"/>
  <c r="V19" i="1"/>
  <c r="O19" i="6"/>
  <c r="V15" i="1"/>
  <c r="O15" i="6"/>
  <c r="V11" i="1"/>
  <c r="O11" i="6"/>
  <c r="K684" i="6"/>
  <c r="R684" i="1"/>
  <c r="P684" i="1" s="1"/>
  <c r="O677" i="6"/>
  <c r="V677" i="1"/>
  <c r="N677" i="6" s="1"/>
  <c r="W670" i="1"/>
  <c r="P670" i="6"/>
  <c r="W641" i="1"/>
  <c r="P641" i="6"/>
  <c r="W633" i="1"/>
  <c r="P633" i="6"/>
  <c r="W618" i="1"/>
  <c r="P618" i="6"/>
  <c r="W604" i="1"/>
  <c r="P604" i="6"/>
  <c r="W598" i="1"/>
  <c r="P598" i="6"/>
  <c r="W591" i="1"/>
  <c r="P591" i="6"/>
  <c r="W586" i="1"/>
  <c r="P586" i="6"/>
  <c r="W574" i="1"/>
  <c r="P574" i="6"/>
  <c r="W565" i="1"/>
  <c r="P565" i="6"/>
  <c r="W551" i="1"/>
  <c r="P551" i="6"/>
  <c r="W532" i="1"/>
  <c r="P532" i="6"/>
  <c r="X511" i="1"/>
  <c r="Q511" i="6"/>
  <c r="X504" i="1"/>
  <c r="Q504" i="6"/>
  <c r="X500" i="1"/>
  <c r="Q500" i="6"/>
  <c r="X489" i="1"/>
  <c r="Q489" i="6"/>
  <c r="W481" i="1"/>
  <c r="P481" i="6"/>
  <c r="V474" i="1"/>
  <c r="O474" i="6"/>
  <c r="V470" i="1"/>
  <c r="O470" i="6"/>
  <c r="W463" i="1"/>
  <c r="P463" i="6"/>
  <c r="W455" i="1"/>
  <c r="P455" i="6"/>
  <c r="V451" i="1"/>
  <c r="O451" i="6"/>
  <c r="V444" i="1"/>
  <c r="O444" i="6"/>
  <c r="W440" i="1"/>
  <c r="P440" i="6"/>
  <c r="U839" i="1"/>
  <c r="M839" i="6" s="1"/>
  <c r="N839" i="6"/>
  <c r="R431" i="1"/>
  <c r="K431" i="6"/>
  <c r="U1157" i="1"/>
  <c r="M1157" i="6" s="1"/>
  <c r="N1157" i="6"/>
  <c r="U927" i="1"/>
  <c r="M927" i="6" s="1"/>
  <c r="N927" i="6"/>
  <c r="U830" i="1"/>
  <c r="M830" i="6" s="1"/>
  <c r="N830" i="6"/>
  <c r="U553" i="1"/>
  <c r="M553" i="6" s="1"/>
  <c r="N553" i="6"/>
  <c r="S723" i="6"/>
  <c r="U626" i="1"/>
  <c r="M626" i="6" s="1"/>
  <c r="N626" i="6"/>
  <c r="U408" i="1"/>
  <c r="M408" i="6" s="1"/>
  <c r="N408" i="6"/>
  <c r="U799" i="1"/>
  <c r="M799" i="6" s="1"/>
  <c r="N799" i="6"/>
  <c r="M1141" i="6"/>
  <c r="M1144" i="6"/>
  <c r="M1083" i="6"/>
  <c r="V430" i="1"/>
  <c r="O430" i="6"/>
  <c r="V419" i="1"/>
  <c r="O419" i="6"/>
  <c r="W407" i="1"/>
  <c r="P407" i="6"/>
  <c r="W399" i="1"/>
  <c r="P399" i="6"/>
  <c r="W391" i="1"/>
  <c r="P391" i="6"/>
  <c r="W381" i="1"/>
  <c r="P381" i="6"/>
  <c r="W376" i="1"/>
  <c r="P376" i="6"/>
  <c r="W369" i="1"/>
  <c r="P369" i="6"/>
  <c r="W363" i="1"/>
  <c r="P363" i="6"/>
  <c r="W351" i="1"/>
  <c r="P351" i="6"/>
  <c r="W342" i="1"/>
  <c r="P342" i="6"/>
  <c r="W339" i="1"/>
  <c r="P339" i="6"/>
  <c r="W334" i="1"/>
  <c r="P334" i="6"/>
  <c r="V326" i="1"/>
  <c r="O326" i="6"/>
  <c r="W321" i="1"/>
  <c r="P321" i="6"/>
  <c r="V311" i="1"/>
  <c r="O311" i="6"/>
  <c r="V297" i="1"/>
  <c r="O297" i="6"/>
  <c r="V287" i="1"/>
  <c r="O287" i="6"/>
  <c r="V274" i="1"/>
  <c r="O274" i="6"/>
  <c r="V261" i="1"/>
  <c r="O261" i="6"/>
  <c r="W235" i="1"/>
  <c r="P235" i="6"/>
  <c r="W229" i="1"/>
  <c r="P229" i="6"/>
  <c r="W221" i="1"/>
  <c r="P221" i="6"/>
  <c r="V211" i="1"/>
  <c r="O211" i="6"/>
  <c r="W207" i="1"/>
  <c r="P207" i="6"/>
  <c r="W194" i="1"/>
  <c r="P194" i="6"/>
  <c r="W177" i="1"/>
  <c r="P177" i="6"/>
  <c r="V172" i="1"/>
  <c r="O172" i="6"/>
  <c r="W159" i="1"/>
  <c r="P159" i="6"/>
  <c r="V155" i="1"/>
  <c r="O155" i="6"/>
  <c r="V144" i="1"/>
  <c r="O144" i="6"/>
  <c r="W133" i="1"/>
  <c r="P133" i="6"/>
  <c r="V125" i="1"/>
  <c r="O125" i="6"/>
  <c r="W117" i="1"/>
  <c r="P117" i="6"/>
  <c r="W112" i="1"/>
  <c r="P112" i="6"/>
  <c r="V106" i="1"/>
  <c r="O106" i="6"/>
  <c r="W94" i="1"/>
  <c r="P94" i="6"/>
  <c r="W73" i="1"/>
  <c r="P73" i="6"/>
  <c r="V67" i="1"/>
  <c r="O67" i="6"/>
  <c r="V60" i="1"/>
  <c r="O60" i="6"/>
  <c r="W47" i="1"/>
  <c r="P47" i="6"/>
  <c r="W36" i="1"/>
  <c r="P36" i="6"/>
  <c r="V28" i="1"/>
  <c r="O28" i="6"/>
  <c r="W20" i="1"/>
  <c r="P20" i="6"/>
  <c r="W2" i="1"/>
  <c r="P2" i="6"/>
  <c r="S1122" i="6"/>
  <c r="S1132" i="6"/>
  <c r="W1184" i="1"/>
  <c r="P1184" i="6"/>
  <c r="W1161" i="1"/>
  <c r="P1161" i="6"/>
  <c r="W1042" i="1"/>
  <c r="P1042" i="6"/>
  <c r="W1036" i="1"/>
  <c r="P1036" i="6"/>
  <c r="W1021" i="1"/>
  <c r="P1021" i="6"/>
  <c r="W1002" i="1"/>
  <c r="P1002" i="6"/>
  <c r="W987" i="1"/>
  <c r="P987" i="6"/>
  <c r="W974" i="1"/>
  <c r="P974" i="6"/>
  <c r="W959" i="1"/>
  <c r="P959" i="6"/>
  <c r="W954" i="1"/>
  <c r="P954" i="6"/>
  <c r="W949" i="1"/>
  <c r="P949" i="6"/>
  <c r="W925" i="1"/>
  <c r="P925" i="6"/>
  <c r="W920" i="1"/>
  <c r="P920" i="6"/>
  <c r="W900" i="1"/>
  <c r="P900" i="6"/>
  <c r="W894" i="1"/>
  <c r="P894" i="6"/>
  <c r="W876" i="1"/>
  <c r="P876" i="6"/>
  <c r="W864" i="1"/>
  <c r="P864" i="6"/>
  <c r="W851" i="1"/>
  <c r="P851" i="6"/>
  <c r="W793" i="1"/>
  <c r="P793" i="6"/>
  <c r="W762" i="1"/>
  <c r="P762" i="6"/>
  <c r="W758" i="1"/>
  <c r="P758" i="6"/>
  <c r="W734" i="1"/>
  <c r="P734" i="6"/>
  <c r="M1156" i="6"/>
  <c r="M1133" i="6"/>
  <c r="W727" i="1"/>
  <c r="P727" i="6"/>
  <c r="W721" i="1"/>
  <c r="P721" i="6"/>
  <c r="W715" i="1"/>
  <c r="P715" i="6"/>
  <c r="W709" i="1"/>
  <c r="P709" i="6"/>
  <c r="W703" i="1"/>
  <c r="P703" i="6"/>
  <c r="N1030" i="6"/>
  <c r="U1030" i="1"/>
  <c r="M1030" i="6" s="1"/>
  <c r="N826" i="6"/>
  <c r="U826" i="1"/>
  <c r="M826" i="6" s="1"/>
  <c r="N1056" i="6"/>
  <c r="U1056" i="1"/>
  <c r="M1056" i="6" s="1"/>
  <c r="N979" i="6"/>
  <c r="U979" i="1"/>
  <c r="M979" i="6" s="1"/>
  <c r="N934" i="6"/>
  <c r="U934" i="1"/>
  <c r="M934" i="6" s="1"/>
  <c r="N862" i="6"/>
  <c r="U862" i="1"/>
  <c r="M862" i="6" s="1"/>
  <c r="N823" i="6"/>
  <c r="U823" i="1"/>
  <c r="M823" i="6" s="1"/>
  <c r="N719" i="6"/>
  <c r="U719" i="1"/>
  <c r="M719" i="6" s="1"/>
  <c r="N627" i="6"/>
  <c r="U627" i="1"/>
  <c r="M627" i="6" s="1"/>
  <c r="N1088" i="6"/>
  <c r="U1088" i="1"/>
  <c r="M1088" i="6" s="1"/>
  <c r="N1125" i="6"/>
  <c r="U1125" i="1"/>
  <c r="M1125" i="6" s="1"/>
  <c r="N1068" i="6"/>
  <c r="U1068" i="1"/>
  <c r="M1068" i="6" s="1"/>
  <c r="N813" i="6"/>
  <c r="U813" i="1"/>
  <c r="M813" i="6" s="1"/>
  <c r="N1062" i="6"/>
  <c r="U1062" i="1"/>
  <c r="M1062" i="6" s="1"/>
  <c r="N1012" i="6"/>
  <c r="U1012" i="1"/>
  <c r="M1012" i="6" s="1"/>
  <c r="N957" i="6"/>
  <c r="U957" i="1"/>
  <c r="M957" i="6" s="1"/>
  <c r="N914" i="6"/>
  <c r="U914" i="1"/>
  <c r="M914" i="6" s="1"/>
  <c r="N853" i="6"/>
  <c r="U853" i="1"/>
  <c r="M853" i="6" s="1"/>
  <c r="N784" i="6"/>
  <c r="U784" i="1"/>
  <c r="M784" i="6" s="1"/>
  <c r="N671" i="6"/>
  <c r="U671" i="1"/>
  <c r="M671" i="6" s="1"/>
  <c r="N568" i="6"/>
  <c r="U568" i="1"/>
  <c r="M568" i="6" s="1"/>
  <c r="N1106" i="6"/>
  <c r="U1106" i="1"/>
  <c r="M1106" i="6" s="1"/>
  <c r="N1147" i="6"/>
  <c r="U1147" i="1"/>
  <c r="M1147" i="6" s="1"/>
  <c r="N1058" i="6"/>
  <c r="U1058" i="1"/>
  <c r="M1058" i="6" s="1"/>
  <c r="N835" i="6"/>
  <c r="U835" i="1"/>
  <c r="M835" i="6" s="1"/>
  <c r="N1048" i="6"/>
  <c r="U1048" i="1"/>
  <c r="M1048" i="6" s="1"/>
  <c r="N984" i="6"/>
  <c r="U984" i="1"/>
  <c r="M984" i="6" s="1"/>
  <c r="N943" i="6"/>
  <c r="U943" i="1"/>
  <c r="M943" i="6" s="1"/>
  <c r="N904" i="6"/>
  <c r="U904" i="1"/>
  <c r="M904" i="6" s="1"/>
  <c r="N836" i="6"/>
  <c r="U836" i="1"/>
  <c r="M836" i="6" s="1"/>
  <c r="N751" i="6"/>
  <c r="U751" i="1"/>
  <c r="M751" i="6" s="1"/>
  <c r="N650" i="6"/>
  <c r="U650" i="1"/>
  <c r="M650" i="6" s="1"/>
  <c r="N535" i="6"/>
  <c r="U535" i="1"/>
  <c r="M535" i="6" s="1"/>
  <c r="N1116" i="6"/>
  <c r="U1116" i="1"/>
  <c r="M1116" i="6" s="1"/>
  <c r="N1172" i="6"/>
  <c r="U1172" i="1"/>
  <c r="M1172" i="6" s="1"/>
  <c r="N926" i="6"/>
  <c r="U926" i="1"/>
  <c r="M926" i="6" s="1"/>
  <c r="N778" i="6"/>
  <c r="U778" i="1"/>
  <c r="M778" i="6" s="1"/>
  <c r="N658" i="6"/>
  <c r="U658" i="1"/>
  <c r="M658" i="6" s="1"/>
  <c r="N548" i="6"/>
  <c r="U548" i="1"/>
  <c r="M548" i="6" s="1"/>
  <c r="N1109" i="6"/>
  <c r="U1109" i="1"/>
  <c r="M1109" i="6" s="1"/>
  <c r="N1150" i="6"/>
  <c r="U1150" i="1"/>
  <c r="M1150" i="6" s="1"/>
  <c r="S1137" i="6"/>
  <c r="S1134" i="6"/>
  <c r="S1139" i="6"/>
  <c r="W1170" i="1"/>
  <c r="P1170" i="6"/>
  <c r="W1160" i="1"/>
  <c r="P1160" i="6"/>
  <c r="W1154" i="1"/>
  <c r="P1154" i="6"/>
  <c r="W1074" i="1"/>
  <c r="P1074" i="6"/>
  <c r="W1053" i="1"/>
  <c r="P1053" i="6"/>
  <c r="W1040" i="1"/>
  <c r="P1040" i="6"/>
  <c r="W1034" i="1"/>
  <c r="P1034" i="6"/>
  <c r="W1024" i="1"/>
  <c r="P1024" i="6"/>
  <c r="W1020" i="1"/>
  <c r="P1020" i="6"/>
  <c r="W1013" i="1"/>
  <c r="P1013" i="6"/>
  <c r="W1000" i="1"/>
  <c r="P1000" i="6"/>
  <c r="W991" i="1"/>
  <c r="P991" i="6"/>
  <c r="W976" i="1"/>
  <c r="P976" i="6"/>
  <c r="W969" i="1"/>
  <c r="P969" i="6"/>
  <c r="W958" i="1"/>
  <c r="P958" i="6"/>
  <c r="W939" i="1"/>
  <c r="P939" i="6"/>
  <c r="W930" i="1"/>
  <c r="P930" i="6"/>
  <c r="W912" i="1"/>
  <c r="P912" i="6"/>
  <c r="W903" i="1"/>
  <c r="P903" i="6"/>
  <c r="W811" i="1"/>
  <c r="P811" i="6"/>
  <c r="W803" i="1"/>
  <c r="P803" i="6"/>
  <c r="W785" i="1"/>
  <c r="P785" i="6"/>
  <c r="W768" i="1"/>
  <c r="P768" i="6"/>
  <c r="W759" i="1"/>
  <c r="P759" i="6"/>
  <c r="W754" i="1"/>
  <c r="P754" i="6"/>
  <c r="W745" i="1"/>
  <c r="P745" i="6"/>
  <c r="W728" i="1"/>
  <c r="P728" i="6"/>
  <c r="W718" i="1"/>
  <c r="P718" i="6"/>
  <c r="W710" i="1"/>
  <c r="P710" i="6"/>
  <c r="W687" i="1"/>
  <c r="P687" i="6"/>
  <c r="W676" i="1"/>
  <c r="P676" i="6"/>
  <c r="W673" i="1"/>
  <c r="P673" i="6"/>
  <c r="W661" i="1"/>
  <c r="P661" i="6"/>
  <c r="W657" i="1"/>
  <c r="P657" i="6"/>
  <c r="W645" i="1"/>
  <c r="P645" i="6"/>
  <c r="W620" i="1"/>
  <c r="P620" i="6"/>
  <c r="W611" i="1"/>
  <c r="P611" i="6"/>
  <c r="W597" i="1"/>
  <c r="P597" i="6"/>
  <c r="W556" i="1"/>
  <c r="P556" i="6"/>
  <c r="W541" i="1"/>
  <c r="P541" i="6"/>
  <c r="W534" i="1"/>
  <c r="P534" i="6"/>
  <c r="X530" i="1"/>
  <c r="Q530" i="6"/>
  <c r="X513" i="1"/>
  <c r="Q513" i="6"/>
  <c r="X506" i="1"/>
  <c r="Q506" i="6"/>
  <c r="X499" i="1"/>
  <c r="Q499" i="6"/>
  <c r="X495" i="1"/>
  <c r="Q495" i="6"/>
  <c r="X491" i="1"/>
  <c r="Q491" i="6"/>
  <c r="W485" i="1"/>
  <c r="P485" i="6"/>
  <c r="W480" i="1"/>
  <c r="P480" i="6"/>
  <c r="W473" i="1"/>
  <c r="P473" i="6"/>
  <c r="W469" i="1"/>
  <c r="P469" i="6"/>
  <c r="W465" i="1"/>
  <c r="P465" i="6"/>
  <c r="W452" i="1"/>
  <c r="P452" i="6"/>
  <c r="V445" i="1"/>
  <c r="O445" i="6"/>
  <c r="W439" i="1"/>
  <c r="P439" i="6"/>
  <c r="V429" i="1"/>
  <c r="O429" i="6"/>
  <c r="W420" i="1"/>
  <c r="P420" i="6"/>
  <c r="W415" i="1"/>
  <c r="P415" i="6"/>
  <c r="V406" i="1"/>
  <c r="O406" i="6"/>
  <c r="V400" i="1"/>
  <c r="O400" i="6"/>
  <c r="W395" i="1"/>
  <c r="P395" i="6"/>
  <c r="W382" i="1"/>
  <c r="P382" i="6"/>
  <c r="W371" i="1"/>
  <c r="P371" i="6"/>
  <c r="W359" i="1"/>
  <c r="P359" i="6"/>
  <c r="W350" i="1"/>
  <c r="P350" i="6"/>
  <c r="W346" i="1"/>
  <c r="P346" i="6"/>
  <c r="V340" i="1"/>
  <c r="O340" i="6"/>
  <c r="V320" i="1"/>
  <c r="O320" i="6"/>
  <c r="W315" i="1"/>
  <c r="P315" i="6"/>
  <c r="V305" i="1"/>
  <c r="O305" i="6"/>
  <c r="W296" i="1"/>
  <c r="P296" i="6"/>
  <c r="V288" i="1"/>
  <c r="O288" i="6"/>
  <c r="W282" i="1"/>
  <c r="P282" i="6"/>
  <c r="V278" i="1"/>
  <c r="O278" i="6"/>
  <c r="W262" i="1"/>
  <c r="P262" i="6"/>
  <c r="W259" i="1"/>
  <c r="P259" i="6"/>
  <c r="V253" i="1"/>
  <c r="O253" i="6"/>
  <c r="V240" i="1"/>
  <c r="O240" i="6"/>
  <c r="V237" i="1"/>
  <c r="O237" i="6"/>
  <c r="W210" i="1"/>
  <c r="P210" i="6"/>
  <c r="W204" i="1"/>
  <c r="P204" i="6"/>
  <c r="V190" i="1"/>
  <c r="O190" i="6"/>
  <c r="W178" i="1"/>
  <c r="P178" i="6"/>
  <c r="W169" i="1"/>
  <c r="P169" i="6"/>
  <c r="V158" i="1"/>
  <c r="O158" i="6"/>
  <c r="W154" i="1"/>
  <c r="P154" i="6"/>
  <c r="W146" i="1"/>
  <c r="P146" i="6"/>
  <c r="W137" i="1"/>
  <c r="P137" i="6"/>
  <c r="V132" i="1"/>
  <c r="O132" i="6"/>
  <c r="W113" i="1"/>
  <c r="P113" i="6"/>
  <c r="W108" i="1"/>
  <c r="P108" i="6"/>
  <c r="W92" i="1"/>
  <c r="P92" i="6"/>
  <c r="V86" i="1"/>
  <c r="O86" i="6"/>
  <c r="W69" i="1"/>
  <c r="P69" i="6"/>
  <c r="W66" i="1"/>
  <c r="P66" i="6"/>
  <c r="W63" i="1"/>
  <c r="P63" i="6"/>
  <c r="W58" i="1"/>
  <c r="P58" i="6"/>
  <c r="W52" i="1"/>
  <c r="P52" i="6"/>
  <c r="W41" i="1"/>
  <c r="P41" i="6"/>
  <c r="V30" i="1"/>
  <c r="O30" i="6"/>
  <c r="V22" i="1"/>
  <c r="O22" i="6"/>
  <c r="W865" i="1"/>
  <c r="P865" i="6"/>
  <c r="W767" i="1"/>
  <c r="P767" i="6"/>
  <c r="W763" i="1"/>
  <c r="P763" i="6"/>
  <c r="W675" i="1"/>
  <c r="P675" i="6"/>
  <c r="W665" i="1"/>
  <c r="P665" i="6"/>
  <c r="W639" i="1"/>
  <c r="P639" i="6"/>
  <c r="W601" i="1"/>
  <c r="P601" i="6"/>
  <c r="W579" i="1"/>
  <c r="P579" i="6"/>
  <c r="W547" i="1"/>
  <c r="P547" i="6"/>
  <c r="W536" i="1"/>
  <c r="P536" i="6"/>
  <c r="W484" i="1"/>
  <c r="P484" i="6"/>
  <c r="W468" i="1"/>
  <c r="P468" i="6"/>
  <c r="W461" i="1"/>
  <c r="P461" i="6"/>
  <c r="V448" i="1"/>
  <c r="O448" i="6"/>
  <c r="V424" i="1"/>
  <c r="O424" i="6"/>
  <c r="W393" i="1"/>
  <c r="P393" i="6"/>
  <c r="W377" i="1"/>
  <c r="P377" i="6"/>
  <c r="W370" i="1"/>
  <c r="P370" i="6"/>
  <c r="W337" i="1"/>
  <c r="P337" i="6"/>
  <c r="W312" i="1"/>
  <c r="P312" i="6"/>
  <c r="V264" i="1"/>
  <c r="O264" i="6"/>
  <c r="V247" i="1"/>
  <c r="O247" i="6"/>
  <c r="V236" i="1"/>
  <c r="O236" i="6"/>
  <c r="W222" i="1"/>
  <c r="P222" i="6"/>
  <c r="V203" i="1"/>
  <c r="O203" i="6"/>
  <c r="W182" i="1"/>
  <c r="P182" i="6"/>
  <c r="W162" i="1"/>
  <c r="P162" i="6"/>
  <c r="W141" i="1"/>
  <c r="P141" i="6"/>
  <c r="W118" i="1"/>
  <c r="P118" i="6"/>
  <c r="W100" i="1"/>
  <c r="P100" i="6"/>
  <c r="W96" i="1"/>
  <c r="P96" i="6"/>
  <c r="V88" i="1"/>
  <c r="O88" i="6"/>
  <c r="W71" i="1"/>
  <c r="P71" i="6"/>
  <c r="W51" i="1"/>
  <c r="P51" i="6"/>
  <c r="W38" i="1"/>
  <c r="P38" i="6"/>
  <c r="V18" i="1"/>
  <c r="O18" i="6"/>
  <c r="W887" i="1"/>
  <c r="P887" i="6"/>
  <c r="W753" i="1"/>
  <c r="P753" i="6"/>
  <c r="W656" i="1"/>
  <c r="P656" i="6"/>
  <c r="W642" i="1"/>
  <c r="P642" i="6"/>
  <c r="W630" i="1"/>
  <c r="P630" i="6"/>
  <c r="W587" i="1"/>
  <c r="P587" i="6"/>
  <c r="X526" i="1"/>
  <c r="Q526" i="6"/>
  <c r="X512" i="1"/>
  <c r="Q512" i="6"/>
  <c r="W456" i="1"/>
  <c r="P456" i="6"/>
  <c r="W442" i="1"/>
  <c r="P442" i="6"/>
  <c r="V426" i="1"/>
  <c r="O426" i="6"/>
  <c r="W345" i="1"/>
  <c r="P345" i="6"/>
  <c r="V330" i="1"/>
  <c r="O330" i="6"/>
  <c r="V318" i="1"/>
  <c r="O318" i="6"/>
  <c r="W292" i="1"/>
  <c r="P292" i="6"/>
  <c r="W285" i="1"/>
  <c r="P285" i="6"/>
  <c r="V275" i="1"/>
  <c r="O275" i="6"/>
  <c r="W256" i="1"/>
  <c r="P256" i="6"/>
  <c r="W230" i="1"/>
  <c r="P230" i="6"/>
  <c r="V187" i="1"/>
  <c r="O187" i="6"/>
  <c r="W171" i="1"/>
  <c r="P171" i="6"/>
  <c r="V145" i="1"/>
  <c r="O145" i="6"/>
  <c r="W127" i="1"/>
  <c r="P127" i="6"/>
  <c r="V91" i="1"/>
  <c r="O91" i="6"/>
  <c r="W77" i="1"/>
  <c r="P77" i="6"/>
  <c r="V57" i="1"/>
  <c r="O57" i="6"/>
  <c r="W37" i="1"/>
  <c r="P37" i="6"/>
  <c r="W29" i="1"/>
  <c r="P29" i="6"/>
  <c r="V12" i="1"/>
  <c r="O12" i="6"/>
  <c r="S1115" i="6"/>
  <c r="S1093" i="6"/>
  <c r="W1205" i="1"/>
  <c r="P1205" i="6"/>
  <c r="W1082" i="1"/>
  <c r="P1082" i="6"/>
  <c r="W1067" i="1"/>
  <c r="P1067" i="6"/>
  <c r="W1059" i="1"/>
  <c r="P1059" i="6"/>
  <c r="W1031" i="1"/>
  <c r="P1031" i="6"/>
  <c r="W1026" i="1"/>
  <c r="P1026" i="6"/>
  <c r="W1006" i="1"/>
  <c r="P1006" i="6"/>
  <c r="W988" i="1"/>
  <c r="P988" i="6"/>
  <c r="V938" i="1"/>
  <c r="O938" i="6"/>
  <c r="W933" i="1"/>
  <c r="P933" i="6"/>
  <c r="W911" i="1"/>
  <c r="P911" i="6"/>
  <c r="W892" i="1"/>
  <c r="P892" i="6"/>
  <c r="W808" i="1"/>
  <c r="P808" i="6"/>
  <c r="W707" i="1"/>
  <c r="P707" i="6"/>
  <c r="W555" i="1"/>
  <c r="P555" i="6"/>
  <c r="W533" i="1"/>
  <c r="P533" i="6"/>
  <c r="X521" i="1"/>
  <c r="Q521" i="6"/>
  <c r="W436" i="1"/>
  <c r="P436" i="6"/>
  <c r="W410" i="1"/>
  <c r="P410" i="6"/>
  <c r="W358" i="1"/>
  <c r="P358" i="6"/>
  <c r="W343" i="1"/>
  <c r="P343" i="6"/>
  <c r="W328" i="1"/>
  <c r="P328" i="6"/>
  <c r="V314" i="1"/>
  <c r="O314" i="6"/>
  <c r="V295" i="1"/>
  <c r="O295" i="6"/>
  <c r="W270" i="1"/>
  <c r="P270" i="6"/>
  <c r="V258" i="1"/>
  <c r="O258" i="6"/>
  <c r="W219" i="1"/>
  <c r="P219" i="6"/>
  <c r="W212" i="1"/>
  <c r="P212" i="6"/>
  <c r="V185" i="1"/>
  <c r="O185" i="6"/>
  <c r="W160" i="1"/>
  <c r="P160" i="6"/>
  <c r="W136" i="1"/>
  <c r="P136" i="6"/>
  <c r="W119" i="1"/>
  <c r="P119" i="6"/>
  <c r="W110" i="1"/>
  <c r="P110" i="6"/>
  <c r="V83" i="1"/>
  <c r="O83" i="6"/>
  <c r="W76" i="1"/>
  <c r="P76" i="6"/>
  <c r="W43" i="1"/>
  <c r="P43" i="6"/>
  <c r="V14" i="1"/>
  <c r="O14" i="6"/>
  <c r="N1076" i="6"/>
  <c r="U1076" i="1"/>
  <c r="M1076" i="6" s="1"/>
  <c r="N919" i="6"/>
  <c r="U919" i="1"/>
  <c r="M919" i="6" s="1"/>
  <c r="N1035" i="6"/>
  <c r="U1035" i="1"/>
  <c r="M1035" i="6" s="1"/>
  <c r="N965" i="6"/>
  <c r="U965" i="1"/>
  <c r="M965" i="6" s="1"/>
  <c r="N923" i="6"/>
  <c r="U923" i="1"/>
  <c r="M923" i="6" s="1"/>
  <c r="N854" i="6"/>
  <c r="U854" i="1"/>
  <c r="M854" i="6" s="1"/>
  <c r="N812" i="6"/>
  <c r="U812" i="1"/>
  <c r="M812" i="6" s="1"/>
  <c r="N680" i="6"/>
  <c r="U680" i="1"/>
  <c r="M680" i="6" s="1"/>
  <c r="N570" i="6"/>
  <c r="U570" i="1"/>
  <c r="M570" i="6" s="1"/>
  <c r="N1103" i="6"/>
  <c r="U1103" i="1"/>
  <c r="M1103" i="6" s="1"/>
  <c r="N1142" i="6"/>
  <c r="U1142" i="1"/>
  <c r="M1142" i="6" s="1"/>
  <c r="N1004" i="6"/>
  <c r="U1004" i="1"/>
  <c r="M1004" i="6" s="1"/>
  <c r="N916" i="6"/>
  <c r="U916" i="1"/>
  <c r="M916" i="6" s="1"/>
  <c r="N1055" i="6"/>
  <c r="U1055" i="1"/>
  <c r="M1055" i="6" s="1"/>
  <c r="N986" i="6"/>
  <c r="U986" i="1"/>
  <c r="M986" i="6" s="1"/>
  <c r="N944" i="6"/>
  <c r="U944" i="1"/>
  <c r="M944" i="6" s="1"/>
  <c r="N908" i="6"/>
  <c r="U908" i="1"/>
  <c r="M908" i="6" s="1"/>
  <c r="N846" i="6"/>
  <c r="U846" i="1"/>
  <c r="M846" i="6" s="1"/>
  <c r="N755" i="6"/>
  <c r="U755" i="1"/>
  <c r="M755" i="6" s="1"/>
  <c r="N652" i="6"/>
  <c r="U652" i="1"/>
  <c r="M652" i="6" s="1"/>
  <c r="N539" i="6"/>
  <c r="U539" i="1"/>
  <c r="M539" i="6" s="1"/>
  <c r="N1113" i="6"/>
  <c r="U1113" i="1"/>
  <c r="M1113" i="6" s="1"/>
  <c r="N1167" i="6"/>
  <c r="U1167" i="1"/>
  <c r="M1167" i="6" s="1"/>
  <c r="N910" i="6"/>
  <c r="U910" i="1"/>
  <c r="M910" i="6" s="1"/>
  <c r="N1077" i="6"/>
  <c r="U1077" i="1"/>
  <c r="M1077" i="6" s="1"/>
  <c r="N1032" i="6"/>
  <c r="U1032" i="1"/>
  <c r="M1032" i="6" s="1"/>
  <c r="N973" i="6"/>
  <c r="U973" i="1"/>
  <c r="M973" i="6" s="1"/>
  <c r="N928" i="6"/>
  <c r="U928" i="1"/>
  <c r="M928" i="6" s="1"/>
  <c r="N874" i="6"/>
  <c r="U874" i="1"/>
  <c r="M874" i="6" s="1"/>
  <c r="N829" i="6"/>
  <c r="U829" i="1"/>
  <c r="M829" i="6" s="1"/>
  <c r="N732" i="6"/>
  <c r="U732" i="1"/>
  <c r="M732" i="6" s="1"/>
  <c r="N629" i="6"/>
  <c r="U629" i="1"/>
  <c r="M629" i="6" s="1"/>
  <c r="N1080" i="6"/>
  <c r="U1080" i="1"/>
  <c r="M1080" i="6" s="1"/>
  <c r="N1121" i="6"/>
  <c r="U1121" i="1"/>
  <c r="M1121" i="6" s="1"/>
  <c r="N1208" i="6"/>
  <c r="U1208" i="1"/>
  <c r="M1208" i="6" s="1"/>
  <c r="N872" i="6"/>
  <c r="U872" i="1"/>
  <c r="M872" i="6" s="1"/>
  <c r="N749" i="6"/>
  <c r="U749" i="1"/>
  <c r="M749" i="6" s="1"/>
  <c r="N646" i="6"/>
  <c r="U646" i="1"/>
  <c r="M646" i="6" s="1"/>
  <c r="N525" i="6"/>
  <c r="U525" i="1"/>
  <c r="M525" i="6" s="1"/>
  <c r="N1117" i="6"/>
  <c r="U1117" i="1"/>
  <c r="M1117" i="6" s="1"/>
  <c r="N1173" i="6"/>
  <c r="U1173" i="1"/>
  <c r="M1173" i="6" s="1"/>
  <c r="S1130" i="6"/>
  <c r="S1100" i="6"/>
  <c r="W1202" i="1"/>
  <c r="P1202" i="6"/>
  <c r="W1163" i="1"/>
  <c r="P1163" i="6"/>
  <c r="W1081" i="1"/>
  <c r="P1081" i="6"/>
  <c r="W1060" i="1"/>
  <c r="P1060" i="6"/>
  <c r="W1051" i="1"/>
  <c r="P1051" i="6"/>
  <c r="W1045" i="1"/>
  <c r="P1045" i="6"/>
  <c r="W1025" i="1"/>
  <c r="P1025" i="6"/>
  <c r="W1001" i="1"/>
  <c r="P1001" i="6"/>
  <c r="W995" i="1"/>
  <c r="P995" i="6"/>
  <c r="V985" i="1"/>
  <c r="N985" i="6" s="1"/>
  <c r="O985" i="6"/>
  <c r="W967" i="1"/>
  <c r="P967" i="6"/>
  <c r="W948" i="1"/>
  <c r="P948" i="6"/>
  <c r="W940" i="1"/>
  <c r="P940" i="6"/>
  <c r="W889" i="1"/>
  <c r="P889" i="6"/>
  <c r="W884" i="1"/>
  <c r="P884" i="6"/>
  <c r="W879" i="1"/>
  <c r="P879" i="6"/>
  <c r="W850" i="1"/>
  <c r="P850" i="6"/>
  <c r="W809" i="1"/>
  <c r="P809" i="6"/>
  <c r="W795" i="1"/>
  <c r="P795" i="6"/>
  <c r="W772" i="1"/>
  <c r="P772" i="6"/>
  <c r="W769" i="1"/>
  <c r="P769" i="6"/>
  <c r="W764" i="1"/>
  <c r="P764" i="6"/>
  <c r="W752" i="1"/>
  <c r="P752" i="6"/>
  <c r="W736" i="1"/>
  <c r="P736" i="6"/>
  <c r="W733" i="1"/>
  <c r="P733" i="6"/>
  <c r="W729" i="1"/>
  <c r="P729" i="6"/>
  <c r="W713" i="1"/>
  <c r="P713" i="6"/>
  <c r="W694" i="1"/>
  <c r="P694" i="6"/>
  <c r="W690" i="1"/>
  <c r="P690" i="6"/>
  <c r="W668" i="1"/>
  <c r="P668" i="6"/>
  <c r="W664" i="1"/>
  <c r="P664" i="6"/>
  <c r="W653" i="1"/>
  <c r="P653" i="6"/>
  <c r="W647" i="1"/>
  <c r="P647" i="6"/>
  <c r="W643" i="1"/>
  <c r="P643" i="6"/>
  <c r="W617" i="1"/>
  <c r="P617" i="6"/>
  <c r="W607" i="1"/>
  <c r="P607" i="6"/>
  <c r="W600" i="1"/>
  <c r="P600" i="6"/>
  <c r="W585" i="1"/>
  <c r="P585" i="6"/>
  <c r="W571" i="1"/>
  <c r="P571" i="6"/>
  <c r="W561" i="1"/>
  <c r="P561" i="6"/>
  <c r="W558" i="1"/>
  <c r="P558" i="6"/>
  <c r="W554" i="1"/>
  <c r="P554" i="6"/>
  <c r="X518" i="1"/>
  <c r="Q518" i="6"/>
  <c r="X514" i="1"/>
  <c r="Q514" i="6"/>
  <c r="X507" i="1"/>
  <c r="Q507" i="6"/>
  <c r="X496" i="1"/>
  <c r="Q496" i="6"/>
  <c r="X488" i="1"/>
  <c r="Q488" i="6"/>
  <c r="W478" i="1"/>
  <c r="P478" i="6"/>
  <c r="W462" i="1"/>
  <c r="P462" i="6"/>
  <c r="V457" i="1"/>
  <c r="O457" i="6"/>
  <c r="W437" i="1"/>
  <c r="P437" i="6"/>
  <c r="V434" i="1"/>
  <c r="O434" i="6"/>
  <c r="V427" i="1"/>
  <c r="O427" i="6"/>
  <c r="W423" i="1"/>
  <c r="P423" i="6"/>
  <c r="W411" i="1"/>
  <c r="P411" i="6"/>
  <c r="W404" i="1"/>
  <c r="P404" i="6"/>
  <c r="W398" i="1"/>
  <c r="P398" i="6"/>
  <c r="W389" i="1"/>
  <c r="P389" i="6"/>
  <c r="W385" i="1"/>
  <c r="P385" i="6"/>
  <c r="W375" i="1"/>
  <c r="P375" i="6"/>
  <c r="W365" i="1"/>
  <c r="P365" i="6"/>
  <c r="W360" i="1"/>
  <c r="P360" i="6"/>
  <c r="W357" i="1"/>
  <c r="P357" i="6"/>
  <c r="W347" i="1"/>
  <c r="P347" i="6"/>
  <c r="V338" i="1"/>
  <c r="O338" i="6"/>
  <c r="W331" i="1"/>
  <c r="P331" i="6"/>
  <c r="W317" i="1"/>
  <c r="P317" i="6"/>
  <c r="V313" i="1"/>
  <c r="O313" i="6"/>
  <c r="W306" i="1"/>
  <c r="P306" i="6"/>
  <c r="W300" i="1"/>
  <c r="P300" i="6"/>
  <c r="V294" i="1"/>
  <c r="O294" i="6"/>
  <c r="V276" i="1"/>
  <c r="O276" i="6"/>
  <c r="V268" i="1"/>
  <c r="O268" i="6"/>
  <c r="W263" i="1"/>
  <c r="P263" i="6"/>
  <c r="W255" i="1"/>
  <c r="P255" i="6"/>
  <c r="V252" i="1"/>
  <c r="O252" i="6"/>
  <c r="V248" i="1"/>
  <c r="O248" i="6"/>
  <c r="V245" i="1"/>
  <c r="O245" i="6"/>
  <c r="W234" i="1"/>
  <c r="P234" i="6"/>
  <c r="W228" i="1"/>
  <c r="P228" i="6"/>
  <c r="V223" i="1"/>
  <c r="O223" i="6"/>
  <c r="V217" i="1"/>
  <c r="O217" i="6"/>
  <c r="W213" i="1"/>
  <c r="P213" i="6"/>
  <c r="W202" i="1"/>
  <c r="P202" i="6"/>
  <c r="W198" i="1"/>
  <c r="P198" i="6"/>
  <c r="V186" i="1"/>
  <c r="O186" i="6"/>
  <c r="V174" i="1"/>
  <c r="O174" i="6"/>
  <c r="V163" i="1"/>
  <c r="O163" i="6"/>
  <c r="W148" i="1"/>
  <c r="P148" i="6"/>
  <c r="W138" i="1"/>
  <c r="P138" i="6"/>
  <c r="V124" i="1"/>
  <c r="O124" i="6"/>
  <c r="V116" i="1"/>
  <c r="O116" i="6"/>
  <c r="V101" i="1"/>
  <c r="O101" i="6"/>
  <c r="V97" i="1"/>
  <c r="O97" i="6"/>
  <c r="W87" i="1"/>
  <c r="P87" i="6"/>
  <c r="W82" i="1"/>
  <c r="P82" i="6"/>
  <c r="V78" i="1"/>
  <c r="O78" i="6"/>
  <c r="W55" i="1"/>
  <c r="P55" i="6"/>
  <c r="W50" i="1"/>
  <c r="P50" i="6"/>
  <c r="V44" i="1"/>
  <c r="O44" i="6"/>
  <c r="W35" i="1"/>
  <c r="P35" i="6"/>
  <c r="V27" i="1"/>
  <c r="O27" i="6"/>
  <c r="V23" i="1"/>
  <c r="O23" i="6"/>
  <c r="V17" i="1"/>
  <c r="O17" i="6"/>
  <c r="W13" i="1"/>
  <c r="P13" i="6"/>
  <c r="V9" i="1"/>
  <c r="O9" i="6"/>
  <c r="W674" i="1"/>
  <c r="P674" i="6"/>
  <c r="W669" i="1"/>
  <c r="P669" i="6"/>
  <c r="W648" i="1"/>
  <c r="P648" i="6"/>
  <c r="W635" i="1"/>
  <c r="P635" i="6"/>
  <c r="W625" i="1"/>
  <c r="P625" i="6"/>
  <c r="W581" i="1"/>
  <c r="P581" i="6"/>
  <c r="W562" i="1"/>
  <c r="P562" i="6"/>
  <c r="X516" i="1"/>
  <c r="Q516" i="6"/>
  <c r="X509" i="1"/>
  <c r="Q509" i="6"/>
  <c r="X503" i="1"/>
  <c r="Q503" i="6"/>
  <c r="X497" i="1"/>
  <c r="Q497" i="6"/>
  <c r="W483" i="1"/>
  <c r="P483" i="6"/>
  <c r="W479" i="1"/>
  <c r="P479" i="6"/>
  <c r="W472" i="1"/>
  <c r="P472" i="6"/>
  <c r="W458" i="1"/>
  <c r="P458" i="6"/>
  <c r="W453" i="1"/>
  <c r="P453" i="6"/>
  <c r="W447" i="1"/>
  <c r="P447" i="6"/>
  <c r="W441" i="1"/>
  <c r="P441" i="6"/>
  <c r="W438" i="1"/>
  <c r="P438" i="6"/>
  <c r="W421" i="1"/>
  <c r="P421" i="6"/>
  <c r="W417" i="1"/>
  <c r="P417" i="6"/>
  <c r="W412" i="1"/>
  <c r="P412" i="6"/>
  <c r="W405" i="1"/>
  <c r="P405" i="6"/>
  <c r="W396" i="1"/>
  <c r="P396" i="6"/>
  <c r="W390" i="1"/>
  <c r="P390" i="6"/>
  <c r="V383" i="1"/>
  <c r="O383" i="6"/>
  <c r="W380" i="1"/>
  <c r="P380" i="6"/>
  <c r="V372" i="1"/>
  <c r="O372" i="6"/>
  <c r="W366" i="1"/>
  <c r="P366" i="6"/>
  <c r="V353" i="1"/>
  <c r="O353" i="6"/>
  <c r="W348" i="1"/>
  <c r="P348" i="6"/>
  <c r="W341" i="1"/>
  <c r="P341" i="6"/>
  <c r="W336" i="1"/>
  <c r="P336" i="6"/>
  <c r="W327" i="1"/>
  <c r="P327" i="6"/>
  <c r="V323" i="1"/>
  <c r="O323" i="6"/>
  <c r="W309" i="1"/>
  <c r="P309" i="6"/>
  <c r="V304" i="1"/>
  <c r="O304" i="6"/>
  <c r="W298" i="1"/>
  <c r="P298" i="6"/>
  <c r="W290" i="1"/>
  <c r="P290" i="6"/>
  <c r="W284" i="1"/>
  <c r="P284" i="6"/>
  <c r="W277" i="1"/>
  <c r="P277" i="6"/>
  <c r="V239" i="1"/>
  <c r="O239" i="6"/>
  <c r="W232" i="1"/>
  <c r="P232" i="6"/>
  <c r="W226" i="1"/>
  <c r="P226" i="6"/>
  <c r="W218" i="1"/>
  <c r="P218" i="6"/>
  <c r="V209" i="1"/>
  <c r="O209" i="6"/>
  <c r="V205" i="1"/>
  <c r="O205" i="6"/>
  <c r="W179" i="1"/>
  <c r="P179" i="6"/>
  <c r="W175" i="1"/>
  <c r="P175" i="6"/>
  <c r="V168" i="1"/>
  <c r="O168" i="6"/>
  <c r="V157" i="1"/>
  <c r="O157" i="6"/>
  <c r="W149" i="1"/>
  <c r="P149" i="6"/>
  <c r="W139" i="1"/>
  <c r="P139" i="6"/>
  <c r="V135" i="1"/>
  <c r="O135" i="6"/>
  <c r="V131" i="1"/>
  <c r="O131" i="6"/>
  <c r="W121" i="1"/>
  <c r="P121" i="6"/>
  <c r="V114" i="1"/>
  <c r="O114" i="6"/>
  <c r="V109" i="1"/>
  <c r="O109" i="6"/>
  <c r="W95" i="1"/>
  <c r="P95" i="6"/>
  <c r="V90" i="1"/>
  <c r="O90" i="6"/>
  <c r="W85" i="1"/>
  <c r="P85" i="6"/>
  <c r="W75" i="1"/>
  <c r="P75" i="6"/>
  <c r="W70" i="1"/>
  <c r="P70" i="6"/>
  <c r="W64" i="1"/>
  <c r="P64" i="6"/>
  <c r="V56" i="1"/>
  <c r="O56" i="6"/>
  <c r="V53" i="1"/>
  <c r="O53" i="6"/>
  <c r="W48" i="1"/>
  <c r="P48" i="6"/>
  <c r="V40" i="1"/>
  <c r="O40" i="6"/>
  <c r="W32" i="1"/>
  <c r="P32" i="6"/>
  <c r="V24" i="1"/>
  <c r="O24" i="6"/>
  <c r="S1086" i="6"/>
  <c r="S1092" i="6"/>
  <c r="W1175" i="1"/>
  <c r="P1175" i="6"/>
  <c r="W1064" i="1"/>
  <c r="P1064" i="6"/>
  <c r="W1047" i="1"/>
  <c r="P1047" i="6"/>
  <c r="W1039" i="1"/>
  <c r="P1039" i="6"/>
  <c r="W1023" i="1"/>
  <c r="P1023" i="6"/>
  <c r="W1019" i="1"/>
  <c r="P1019" i="6"/>
  <c r="W1011" i="1"/>
  <c r="P1011" i="6"/>
  <c r="W999" i="1"/>
  <c r="P999" i="6"/>
  <c r="W994" i="1"/>
  <c r="P994" i="6"/>
  <c r="W966" i="1"/>
  <c r="P966" i="6"/>
  <c r="W956" i="1"/>
  <c r="P956" i="6"/>
  <c r="W952" i="1"/>
  <c r="P952" i="6"/>
  <c r="W946" i="1"/>
  <c r="P946" i="6"/>
  <c r="W937" i="1"/>
  <c r="P937" i="6"/>
  <c r="W918" i="1"/>
  <c r="P918" i="6"/>
  <c r="W891" i="1"/>
  <c r="P891" i="6"/>
  <c r="W882" i="1"/>
  <c r="P882" i="6"/>
  <c r="W871" i="1"/>
  <c r="P871" i="6"/>
  <c r="W857" i="1"/>
  <c r="P857" i="6"/>
  <c r="W841" i="1"/>
  <c r="P841" i="6"/>
  <c r="W821" i="1"/>
  <c r="P821" i="6"/>
  <c r="W801" i="1"/>
  <c r="P801" i="6"/>
  <c r="W776" i="1"/>
  <c r="P776" i="6"/>
  <c r="W766" i="1"/>
  <c r="P766" i="6"/>
  <c r="W717" i="1"/>
  <c r="P717" i="6"/>
  <c r="N941" i="6"/>
  <c r="U941" i="1"/>
  <c r="M941" i="6" s="1"/>
  <c r="N1075" i="6"/>
  <c r="U1075" i="1"/>
  <c r="M1075" i="6" s="1"/>
  <c r="N1015" i="6"/>
  <c r="U1015" i="1"/>
  <c r="M1015" i="6" s="1"/>
  <c r="N961" i="6"/>
  <c r="U961" i="1"/>
  <c r="M961" i="6" s="1"/>
  <c r="N909" i="6"/>
  <c r="U909" i="1"/>
  <c r="M909" i="6" s="1"/>
  <c r="N847" i="6"/>
  <c r="U847" i="1"/>
  <c r="M847" i="6" s="1"/>
  <c r="N777" i="6"/>
  <c r="U777" i="1"/>
  <c r="M777" i="6" s="1"/>
  <c r="N654" i="6"/>
  <c r="U654" i="1"/>
  <c r="M654" i="6" s="1"/>
  <c r="N542" i="6"/>
  <c r="U542" i="1"/>
  <c r="M542" i="6" s="1"/>
  <c r="N1112" i="6"/>
  <c r="U1112" i="1"/>
  <c r="M1112" i="6" s="1"/>
  <c r="N1166" i="6"/>
  <c r="U1166" i="1"/>
  <c r="M1166" i="6" s="1"/>
  <c r="N962" i="6"/>
  <c r="U962" i="1"/>
  <c r="M962" i="6" s="1"/>
  <c r="N3" i="6"/>
  <c r="U3" i="1"/>
  <c r="M3" i="6" s="1"/>
  <c r="N1033" i="6"/>
  <c r="U1033" i="1"/>
  <c r="M1033" i="6" s="1"/>
  <c r="N977" i="6"/>
  <c r="U977" i="1"/>
  <c r="M977" i="6" s="1"/>
  <c r="N931" i="6"/>
  <c r="U931" i="1"/>
  <c r="M931" i="6" s="1"/>
  <c r="N877" i="6"/>
  <c r="U877" i="1"/>
  <c r="M877" i="6" s="1"/>
  <c r="N833" i="6"/>
  <c r="U833" i="1"/>
  <c r="M833" i="6" s="1"/>
  <c r="N737" i="6"/>
  <c r="U737" i="1"/>
  <c r="M737" i="6" s="1"/>
  <c r="N634" i="6"/>
  <c r="U634" i="1"/>
  <c r="M634" i="6" s="1"/>
  <c r="N522" i="6"/>
  <c r="U522" i="1"/>
  <c r="M522" i="6" s="1"/>
  <c r="N1119" i="6"/>
  <c r="U1119" i="1"/>
  <c r="M1119" i="6" s="1"/>
  <c r="N1192" i="6"/>
  <c r="U1192" i="1"/>
  <c r="M1192" i="6" s="1"/>
  <c r="N953" i="6"/>
  <c r="U953" i="1"/>
  <c r="M953" i="6" s="1"/>
  <c r="N1072" i="6"/>
  <c r="U1072" i="1"/>
  <c r="M1072" i="6" s="1"/>
  <c r="N1017" i="6"/>
  <c r="U1017" i="1"/>
  <c r="M1017" i="6" s="1"/>
  <c r="N963" i="6"/>
  <c r="U963" i="1"/>
  <c r="M963" i="6" s="1"/>
  <c r="N921" i="6"/>
  <c r="U921" i="1"/>
  <c r="M921" i="6" s="1"/>
  <c r="N859" i="6"/>
  <c r="U859" i="1"/>
  <c r="M859" i="6" s="1"/>
  <c r="N815" i="6"/>
  <c r="U815" i="1"/>
  <c r="M815" i="6" s="1"/>
  <c r="N697" i="6"/>
  <c r="U697" i="1"/>
  <c r="M697" i="6" s="1"/>
  <c r="N608" i="6"/>
  <c r="U608" i="1"/>
  <c r="M608" i="6" s="1"/>
  <c r="N1090" i="6"/>
  <c r="U1090" i="1"/>
  <c r="M1090" i="6" s="1"/>
  <c r="N1129" i="6"/>
  <c r="U1129" i="1"/>
  <c r="M1129" i="6" s="1"/>
  <c r="N1043" i="6"/>
  <c r="U1043" i="1"/>
  <c r="M1043" i="6" s="1"/>
  <c r="N856" i="6"/>
  <c r="U856" i="1"/>
  <c r="M856" i="6" s="1"/>
  <c r="N730" i="6"/>
  <c r="U730" i="1"/>
  <c r="M730" i="6" s="1"/>
  <c r="N628" i="6"/>
  <c r="U628" i="1"/>
  <c r="M628" i="6" s="1"/>
  <c r="N1087" i="6"/>
  <c r="U1087" i="1"/>
  <c r="M1087" i="6" s="1"/>
  <c r="N1124" i="6"/>
  <c r="U1124" i="1"/>
  <c r="M1124" i="6" s="1"/>
  <c r="N578" i="6"/>
  <c r="U578" i="1"/>
  <c r="M578" i="6" s="1"/>
  <c r="S1102" i="6"/>
  <c r="S1120" i="6"/>
  <c r="W1182" i="1"/>
  <c r="P1182" i="6"/>
  <c r="W1152" i="1"/>
  <c r="P1152" i="6"/>
  <c r="W1078" i="1"/>
  <c r="P1078" i="6"/>
  <c r="W1037" i="1"/>
  <c r="P1037" i="6"/>
  <c r="W1022" i="1"/>
  <c r="P1022" i="6"/>
  <c r="W1018" i="1"/>
  <c r="P1018" i="6"/>
  <c r="W1010" i="1"/>
  <c r="P1010" i="6"/>
  <c r="W1003" i="1"/>
  <c r="P1003" i="6"/>
  <c r="W997" i="1"/>
  <c r="P997" i="6"/>
  <c r="W981" i="1"/>
  <c r="P981" i="6"/>
  <c r="W972" i="1"/>
  <c r="P972" i="6"/>
  <c r="W960" i="1"/>
  <c r="P960" i="6"/>
  <c r="W950" i="1"/>
  <c r="P950" i="6"/>
  <c r="W936" i="1"/>
  <c r="P936" i="6"/>
  <c r="W907" i="1"/>
  <c r="P907" i="6"/>
  <c r="W898" i="1"/>
  <c r="P898" i="6"/>
  <c r="W888" i="1"/>
  <c r="P888" i="6"/>
  <c r="W863" i="1"/>
  <c r="P863" i="6"/>
  <c r="W816" i="1"/>
  <c r="P816" i="6"/>
  <c r="W789" i="1"/>
  <c r="P789" i="6"/>
  <c r="W761" i="1"/>
  <c r="P761" i="6"/>
  <c r="W756" i="1"/>
  <c r="P756" i="6"/>
  <c r="W735" i="1"/>
  <c r="P735" i="6"/>
  <c r="W722" i="1"/>
  <c r="P722" i="6"/>
  <c r="W716" i="1"/>
  <c r="P716" i="6"/>
  <c r="W660" i="1"/>
  <c r="P660" i="6"/>
  <c r="W649" i="1"/>
  <c r="P649" i="6"/>
  <c r="W640" i="1"/>
  <c r="P640" i="6"/>
  <c r="W631" i="1"/>
  <c r="P631" i="6"/>
  <c r="W622" i="1"/>
  <c r="P622" i="6"/>
  <c r="W614" i="1"/>
  <c r="P614" i="6"/>
  <c r="W606" i="1"/>
  <c r="P606" i="6"/>
  <c r="W602" i="1"/>
  <c r="P602" i="6"/>
  <c r="W599" i="1"/>
  <c r="P599" i="6"/>
  <c r="W589" i="1"/>
  <c r="P589" i="6"/>
  <c r="W560" i="1"/>
  <c r="P560" i="6"/>
  <c r="W543" i="1"/>
  <c r="P543" i="6"/>
  <c r="X524" i="1"/>
  <c r="Q524" i="6"/>
  <c r="X517" i="1"/>
  <c r="Q517" i="6"/>
  <c r="X510" i="1"/>
  <c r="Q510" i="6"/>
  <c r="X501" i="1"/>
  <c r="Q501" i="6"/>
  <c r="V498" i="1"/>
  <c r="O498" i="6"/>
  <c r="V494" i="1"/>
  <c r="O494" i="6"/>
  <c r="V490" i="1"/>
  <c r="O490" i="6"/>
  <c r="W482" i="1"/>
  <c r="P482" i="6"/>
  <c r="W471" i="1"/>
  <c r="P471" i="6"/>
  <c r="W466" i="1"/>
  <c r="P466" i="6"/>
  <c r="V454" i="1"/>
  <c r="O454" i="6"/>
  <c r="W450" i="1"/>
  <c r="P450" i="6"/>
  <c r="V443" i="1"/>
  <c r="O443" i="6"/>
  <c r="W431" i="1"/>
  <c r="P431" i="6"/>
  <c r="V422" i="1"/>
  <c r="O422" i="6"/>
  <c r="V418" i="1"/>
  <c r="O418" i="6"/>
  <c r="W414" i="1"/>
  <c r="P414" i="6"/>
  <c r="W403" i="1"/>
  <c r="P403" i="6"/>
  <c r="W397" i="1"/>
  <c r="P397" i="6"/>
  <c r="W394" i="1"/>
  <c r="P394" i="6"/>
  <c r="V384" i="1"/>
  <c r="O384" i="6"/>
  <c r="V378" i="1"/>
  <c r="O378" i="6"/>
  <c r="W374" i="1"/>
  <c r="P374" i="6"/>
  <c r="V364" i="1"/>
  <c r="O364" i="6"/>
  <c r="V354" i="1"/>
  <c r="O354" i="6"/>
  <c r="V349" i="1"/>
  <c r="O349" i="6"/>
  <c r="W335" i="1"/>
  <c r="P335" i="6"/>
  <c r="W325" i="1"/>
  <c r="P325" i="6"/>
  <c r="V322" i="1"/>
  <c r="O322" i="6"/>
  <c r="W316" i="1"/>
  <c r="P316" i="6"/>
  <c r="W310" i="1"/>
  <c r="P310" i="6"/>
  <c r="V303" i="1"/>
  <c r="O303" i="6"/>
  <c r="V299" i="1"/>
  <c r="O299" i="6"/>
  <c r="W293" i="1"/>
  <c r="P293" i="6"/>
  <c r="W279" i="1"/>
  <c r="P279" i="6"/>
  <c r="W273" i="1"/>
  <c r="P273" i="6"/>
  <c r="W265" i="1"/>
  <c r="P265" i="6"/>
  <c r="W260" i="1"/>
  <c r="P260" i="6"/>
  <c r="W257" i="1"/>
  <c r="P257" i="6"/>
  <c r="W242" i="1"/>
  <c r="P242" i="6"/>
  <c r="W238" i="1"/>
  <c r="P238" i="6"/>
  <c r="V233" i="1"/>
  <c r="O233" i="6"/>
  <c r="W208" i="1"/>
  <c r="P208" i="6"/>
  <c r="V201" i="1"/>
  <c r="O201" i="6"/>
  <c r="W196" i="1"/>
  <c r="P196" i="6"/>
  <c r="V176" i="1"/>
  <c r="O176" i="6"/>
  <c r="W167" i="1"/>
  <c r="P167" i="6"/>
  <c r="V156" i="1"/>
  <c r="O156" i="6"/>
  <c r="V150" i="1"/>
  <c r="O150" i="6"/>
  <c r="V134" i="1"/>
  <c r="O134" i="6"/>
  <c r="W130" i="1"/>
  <c r="P130" i="6"/>
  <c r="V123" i="1"/>
  <c r="O123" i="6"/>
  <c r="W111" i="1"/>
  <c r="P111" i="6"/>
  <c r="W105" i="1"/>
  <c r="P105" i="6"/>
  <c r="W89" i="1"/>
  <c r="P89" i="6"/>
  <c r="W74" i="1"/>
  <c r="P74" i="6"/>
  <c r="V68" i="1"/>
  <c r="O68" i="6"/>
  <c r="W62" i="1"/>
  <c r="P62" i="6"/>
  <c r="V54" i="1"/>
  <c r="O54" i="6"/>
  <c r="V49" i="1"/>
  <c r="O49" i="6"/>
  <c r="W39" i="1"/>
  <c r="P39" i="6"/>
  <c r="V34" i="1"/>
  <c r="O34" i="6"/>
  <c r="W26" i="1"/>
  <c r="P26" i="6"/>
  <c r="W867" i="1"/>
  <c r="P867" i="6"/>
  <c r="W774" i="1"/>
  <c r="P774" i="6"/>
  <c r="W765" i="1"/>
  <c r="P765" i="6"/>
  <c r="W725" i="1"/>
  <c r="P725" i="6"/>
  <c r="W672" i="1"/>
  <c r="P672" i="6"/>
  <c r="W659" i="1"/>
  <c r="P659" i="6"/>
  <c r="W605" i="1"/>
  <c r="P605" i="6"/>
  <c r="W575" i="1"/>
  <c r="P575" i="6"/>
  <c r="W538" i="1"/>
  <c r="P538" i="6"/>
  <c r="W476" i="1"/>
  <c r="P476" i="6"/>
  <c r="W459" i="1"/>
  <c r="P459" i="6"/>
  <c r="W428" i="1"/>
  <c r="P428" i="6"/>
  <c r="W413" i="1"/>
  <c r="P413" i="6"/>
  <c r="W392" i="1"/>
  <c r="P392" i="6"/>
  <c r="W386" i="1"/>
  <c r="P386" i="6"/>
  <c r="W373" i="1"/>
  <c r="P373" i="6"/>
  <c r="W367" i="1"/>
  <c r="P367" i="6"/>
  <c r="W352" i="1"/>
  <c r="P352" i="6"/>
  <c r="V267" i="1"/>
  <c r="O267" i="6"/>
  <c r="W249" i="1"/>
  <c r="P249" i="6"/>
  <c r="W241" i="1"/>
  <c r="P241" i="6"/>
  <c r="W214" i="1"/>
  <c r="P214" i="6"/>
  <c r="V192" i="1"/>
  <c r="O192" i="6"/>
  <c r="W180" i="1"/>
  <c r="P180" i="6"/>
  <c r="V153" i="1"/>
  <c r="O153" i="6"/>
  <c r="V126" i="1"/>
  <c r="O126" i="6"/>
  <c r="V104" i="1"/>
  <c r="O104" i="6"/>
  <c r="W98" i="1"/>
  <c r="P98" i="6"/>
  <c r="W65" i="1"/>
  <c r="P65" i="6"/>
  <c r="W880" i="1"/>
  <c r="P880" i="6"/>
  <c r="W858" i="1"/>
  <c r="P858" i="6"/>
  <c r="W802" i="1"/>
  <c r="P802" i="6"/>
  <c r="W791" i="1"/>
  <c r="P791" i="6"/>
  <c r="W747" i="1"/>
  <c r="P747" i="6"/>
  <c r="W712" i="1"/>
  <c r="P712" i="6"/>
  <c r="W644" i="1"/>
  <c r="P644" i="6"/>
  <c r="W638" i="1"/>
  <c r="P638" i="6"/>
  <c r="W619" i="1"/>
  <c r="P619" i="6"/>
  <c r="W592" i="1"/>
  <c r="P592" i="6"/>
  <c r="X529" i="1"/>
  <c r="Q529" i="6"/>
  <c r="X505" i="1"/>
  <c r="Q505" i="6"/>
  <c r="X486" i="1"/>
  <c r="Q486" i="6"/>
  <c r="W449" i="1"/>
  <c r="P449" i="6"/>
  <c r="W402" i="1"/>
  <c r="P402" i="6"/>
  <c r="W324" i="1"/>
  <c r="P324" i="6"/>
  <c r="W301" i="1"/>
  <c r="P301" i="6"/>
  <c r="W291" i="1"/>
  <c r="P291" i="6"/>
  <c r="W281" i="1"/>
  <c r="P281" i="6"/>
  <c r="V272" i="1"/>
  <c r="O272" i="6"/>
  <c r="V251" i="1"/>
  <c r="O251" i="6"/>
  <c r="W227" i="1"/>
  <c r="P227" i="6"/>
  <c r="W173" i="1"/>
  <c r="P173" i="6"/>
  <c r="V164" i="1"/>
  <c r="O164" i="6"/>
  <c r="V143" i="1"/>
  <c r="O143" i="6"/>
  <c r="W122" i="1"/>
  <c r="P122" i="6"/>
  <c r="W61" i="1"/>
  <c r="P61" i="6"/>
  <c r="W45" i="1"/>
  <c r="P45" i="6"/>
  <c r="V33" i="1"/>
  <c r="O33" i="6"/>
  <c r="V16" i="1"/>
  <c r="O16" i="6"/>
  <c r="V10" i="1"/>
  <c r="O10" i="6"/>
  <c r="S1110" i="6"/>
  <c r="S1128" i="6"/>
  <c r="W1201" i="1"/>
  <c r="P1201" i="6"/>
  <c r="W1185" i="1"/>
  <c r="P1185" i="6"/>
  <c r="W1181" i="1"/>
  <c r="P1181" i="6"/>
  <c r="W1151" i="1"/>
  <c r="P1151" i="6"/>
  <c r="W1050" i="1"/>
  <c r="P1050" i="6"/>
  <c r="W1044" i="1"/>
  <c r="P1044" i="6"/>
  <c r="W1029" i="1"/>
  <c r="P1029" i="6"/>
  <c r="W1008" i="1"/>
  <c r="P1008" i="6"/>
  <c r="W990" i="1"/>
  <c r="P990" i="6"/>
  <c r="W975" i="1"/>
  <c r="P975" i="6"/>
  <c r="W968" i="1"/>
  <c r="P968" i="6"/>
  <c r="W947" i="1"/>
  <c r="P947" i="6"/>
  <c r="W935" i="1"/>
  <c r="P935" i="6"/>
  <c r="W929" i="1"/>
  <c r="P929" i="6"/>
  <c r="W906" i="1"/>
  <c r="P906" i="6"/>
  <c r="W895" i="1"/>
  <c r="P895" i="6"/>
  <c r="W869" i="1"/>
  <c r="P869" i="6"/>
  <c r="W739" i="1"/>
  <c r="P739" i="6"/>
  <c r="W610" i="1"/>
  <c r="P610" i="6"/>
  <c r="W572" i="1"/>
  <c r="P572" i="6"/>
  <c r="W549" i="1"/>
  <c r="P549" i="6"/>
  <c r="W540" i="1"/>
  <c r="P540" i="6"/>
  <c r="X527" i="1"/>
  <c r="Q527" i="6"/>
  <c r="X520" i="1"/>
  <c r="Q520" i="6"/>
  <c r="V433" i="1"/>
  <c r="O433" i="6"/>
  <c r="V388" i="1"/>
  <c r="O388" i="6"/>
  <c r="W356" i="1"/>
  <c r="P356" i="6"/>
  <c r="W332" i="1"/>
  <c r="P332" i="6"/>
  <c r="V307" i="1"/>
  <c r="O307" i="6"/>
  <c r="V269" i="1"/>
  <c r="O269" i="6"/>
  <c r="V244" i="1"/>
  <c r="O244" i="6"/>
  <c r="V224" i="1"/>
  <c r="O224" i="6"/>
  <c r="W216" i="1"/>
  <c r="P216" i="6"/>
  <c r="V199" i="1"/>
  <c r="O199" i="6"/>
  <c r="W166" i="1"/>
  <c r="P166" i="6"/>
  <c r="W151" i="1"/>
  <c r="P151" i="6"/>
  <c r="W140" i="1"/>
  <c r="P140" i="6"/>
  <c r="W129" i="1"/>
  <c r="P129" i="6"/>
  <c r="W115" i="1"/>
  <c r="P115" i="6"/>
  <c r="V102" i="1"/>
  <c r="O102" i="6"/>
  <c r="W79" i="1"/>
  <c r="P79" i="6"/>
  <c r="V25" i="1"/>
  <c r="O25" i="6"/>
  <c r="W8" i="1"/>
  <c r="P8" i="6"/>
  <c r="D1365" i="2"/>
  <c r="D244" i="2"/>
  <c r="D1989" i="2"/>
  <c r="D1949" i="2"/>
  <c r="D1906" i="2"/>
  <c r="D1725" i="2"/>
  <c r="D1571" i="2"/>
  <c r="D1965" i="2"/>
  <c r="D1956" i="2"/>
  <c r="D1901" i="2"/>
  <c r="D1635" i="2"/>
  <c r="D1613" i="2"/>
  <c r="D1917" i="2"/>
  <c r="D1448" i="2"/>
  <c r="D1398" i="2"/>
  <c r="D1384" i="2"/>
  <c r="D1285" i="2"/>
  <c r="D1342" i="2"/>
  <c r="D1304" i="2"/>
  <c r="D1298" i="2"/>
  <c r="D1214" i="2"/>
  <c r="D998" i="2"/>
  <c r="D1420" i="2"/>
  <c r="D1338" i="2"/>
  <c r="D1117" i="2"/>
  <c r="D886" i="2"/>
  <c r="D1587" i="2"/>
  <c r="D741" i="2"/>
  <c r="D34" i="2"/>
  <c r="D1637" i="2"/>
  <c r="D1228" i="2"/>
  <c r="D1204" i="2"/>
  <c r="D12" i="2"/>
  <c r="D1306" i="2"/>
  <c r="D982" i="2"/>
  <c r="D677" i="2"/>
  <c r="D918" i="2"/>
  <c r="D830" i="2"/>
  <c r="D822" i="2"/>
  <c r="D791" i="2"/>
  <c r="D2" i="2"/>
  <c r="D2012" i="2"/>
  <c r="D1972" i="2"/>
  <c r="D1958" i="2"/>
  <c r="D1658" i="2"/>
  <c r="D997" i="2"/>
  <c r="D838" i="2"/>
  <c r="D40" i="2"/>
  <c r="D1894" i="2"/>
  <c r="D1878" i="2"/>
  <c r="D1862" i="2"/>
  <c r="D1854" i="2"/>
  <c r="D1838" i="2"/>
  <c r="D1789" i="2"/>
  <c r="D1438" i="2"/>
  <c r="D1333" i="2"/>
  <c r="D1498" i="2"/>
  <c r="D1325" i="2"/>
  <c r="D950" i="2"/>
  <c r="D1296" i="2"/>
  <c r="D485" i="2"/>
  <c r="D1302" i="2"/>
  <c r="D84" i="2"/>
  <c r="D453" i="2"/>
  <c r="D30" i="2"/>
  <c r="D1874" i="2"/>
  <c r="D1842" i="2"/>
  <c r="D1481" i="2"/>
  <c r="D529" i="2"/>
  <c r="D1866" i="2"/>
  <c r="D1834" i="2"/>
  <c r="D1811" i="2"/>
  <c r="D1711" i="2"/>
  <c r="D1525" i="2"/>
  <c r="D1517" i="2"/>
  <c r="D1243" i="2"/>
  <c r="D1203" i="2"/>
  <c r="D302" i="2"/>
  <c r="D270" i="2"/>
  <c r="D78" i="2"/>
  <c r="D2011" i="2"/>
  <c r="D2003" i="2"/>
  <c r="D1995" i="2"/>
  <c r="D1781" i="2"/>
  <c r="D1979" i="2"/>
  <c r="D1892" i="2"/>
  <c r="D1860" i="2"/>
  <c r="D1828" i="2"/>
  <c r="D1693" i="2"/>
  <c r="D1996" i="2"/>
  <c r="D1942" i="2"/>
  <c r="D1679" i="2"/>
  <c r="D1667" i="2"/>
  <c r="D1757" i="2"/>
  <c r="D1583" i="2"/>
  <c r="D1516" i="2"/>
  <c r="D1485" i="2"/>
  <c r="D1561" i="2"/>
  <c r="D1484" i="2"/>
  <c r="D1469" i="2"/>
  <c r="D1647" i="2"/>
  <c r="D1620" i="2"/>
  <c r="D1470" i="2"/>
  <c r="D1432" i="2"/>
  <c r="D1413" i="2"/>
  <c r="D1502" i="2"/>
  <c r="D1253" i="2"/>
  <c r="D1244" i="2"/>
  <c r="D934" i="2"/>
  <c r="D1685" i="2"/>
  <c r="D1440" i="2"/>
  <c r="D1386" i="2"/>
  <c r="D1346" i="2"/>
  <c r="D1269" i="2"/>
  <c r="D1065" i="2"/>
  <c r="D1033" i="2"/>
  <c r="D981" i="2"/>
  <c r="D939" i="2"/>
  <c r="D1593" i="2"/>
  <c r="D1567" i="2"/>
  <c r="D1121" i="2"/>
  <c r="D1075" i="2"/>
  <c r="D1043" i="2"/>
  <c r="D902" i="2"/>
  <c r="D613" i="2"/>
  <c r="D524" i="2"/>
  <c r="D396" i="2"/>
  <c r="D1388" i="2"/>
  <c r="D1264" i="2"/>
  <c r="D1097" i="2"/>
  <c r="D846" i="2"/>
  <c r="D1237" i="2"/>
  <c r="D789" i="2"/>
  <c r="D591" i="2"/>
  <c r="D332" i="2"/>
  <c r="D60" i="2"/>
  <c r="D50" i="2"/>
  <c r="D2032" i="2"/>
  <c r="D749" i="2"/>
  <c r="D1397" i="2"/>
  <c r="D1246" i="2"/>
  <c r="D743" i="2"/>
  <c r="D739" i="2"/>
  <c r="D709" i="2"/>
  <c r="D484" i="2"/>
  <c r="D116" i="2"/>
  <c r="D647" i="2"/>
  <c r="D643" i="2"/>
  <c r="D519" i="2"/>
  <c r="D444" i="2"/>
  <c r="D188" i="2"/>
  <c r="D1936" i="2"/>
  <c r="D1478" i="2"/>
  <c r="D1270" i="2"/>
  <c r="D1113" i="2"/>
  <c r="D2020" i="2"/>
  <c r="D1930" i="2"/>
  <c r="D8" i="2"/>
  <c r="D2019" i="2"/>
  <c r="D1974" i="2"/>
  <c r="D388" i="2"/>
  <c r="D1886" i="2"/>
  <c r="D1870" i="2"/>
  <c r="D1846" i="2"/>
  <c r="D1830" i="2"/>
  <c r="D2037" i="2"/>
  <c r="D1941" i="2"/>
  <c r="D1480" i="2"/>
  <c r="D1422" i="2"/>
  <c r="D1288" i="2"/>
  <c r="D1666" i="2"/>
  <c r="D966" i="2"/>
  <c r="D803" i="2"/>
  <c r="D389" i="2"/>
  <c r="D1256" i="2"/>
  <c r="D1465" i="2"/>
  <c r="D437" i="2"/>
  <c r="D214" i="2"/>
  <c r="D150" i="2"/>
  <c r="D2027" i="2"/>
  <c r="D1933" i="2"/>
  <c r="D1998" i="2"/>
  <c r="D1733" i="2"/>
  <c r="D1884" i="2"/>
  <c r="D1852" i="2"/>
  <c r="D1749" i="2"/>
  <c r="D1644" i="2"/>
  <c r="D1565" i="2"/>
  <c r="D1802" i="2"/>
  <c r="D1701" i="2"/>
  <c r="D1643" i="2"/>
  <c r="D1609" i="2"/>
  <c r="D1555" i="2"/>
  <c r="D1512" i="2"/>
  <c r="D1381" i="2"/>
  <c r="D1599" i="2"/>
  <c r="D1360" i="2"/>
  <c r="D1301" i="2"/>
  <c r="D1213" i="2"/>
  <c r="D1924" i="2"/>
  <c r="D1477" i="2"/>
  <c r="D1454" i="2"/>
  <c r="D1390" i="2"/>
  <c r="D1446" i="2"/>
  <c r="D987" i="2"/>
  <c r="D853" i="2"/>
  <c r="D1216" i="2"/>
  <c r="D1210" i="2"/>
  <c r="D1133" i="2"/>
  <c r="D1101" i="2"/>
  <c r="D1057" i="2"/>
  <c r="D1025" i="2"/>
  <c r="D1014" i="2"/>
  <c r="D917" i="2"/>
  <c r="D875" i="2"/>
  <c r="D811" i="2"/>
  <c r="D1466" i="2"/>
  <c r="D1404" i="2"/>
  <c r="D1254" i="2"/>
  <c r="D1212" i="2"/>
  <c r="D1067" i="2"/>
  <c r="D1035" i="2"/>
  <c r="D1013" i="2"/>
  <c r="D885" i="2"/>
  <c r="D799" i="2"/>
  <c r="D436" i="2"/>
  <c r="D1577" i="2"/>
  <c r="D1373" i="2"/>
  <c r="D711" i="2"/>
  <c r="D707" i="2"/>
  <c r="D468" i="2"/>
  <c r="D308" i="2"/>
  <c r="D56" i="2"/>
  <c r="D46" i="2"/>
  <c r="D44" i="2"/>
  <c r="D1093" i="2"/>
  <c r="D859" i="2"/>
  <c r="D372" i="2"/>
  <c r="D1129" i="2"/>
  <c r="D621" i="2"/>
  <c r="D452" i="2"/>
  <c r="D325" i="2"/>
  <c r="D1266" i="2"/>
  <c r="D971" i="2"/>
  <c r="D180" i="2"/>
  <c r="D24" i="2"/>
  <c r="D14" i="2"/>
  <c r="P1162" i="1"/>
  <c r="P706" i="1"/>
  <c r="P920" i="1"/>
  <c r="P1199" i="1"/>
  <c r="P723" i="1"/>
  <c r="P586" i="1"/>
  <c r="P605" i="1"/>
  <c r="R462" i="1"/>
  <c r="R437" i="1"/>
  <c r="R408" i="1"/>
  <c r="P895" i="1"/>
  <c r="P753" i="1"/>
  <c r="P565" i="1"/>
  <c r="P555" i="1"/>
  <c r="T626" i="1"/>
  <c r="T1157" i="1"/>
  <c r="T519" i="1"/>
  <c r="T830" i="1"/>
  <c r="T927" i="1"/>
  <c r="T839" i="1"/>
  <c r="T553" i="1"/>
  <c r="S799" i="1"/>
  <c r="K799" i="6" s="1"/>
  <c r="T861" i="1"/>
  <c r="T663" i="1"/>
  <c r="U663" i="1"/>
  <c r="M663" i="6" s="1"/>
  <c r="T1052" i="1"/>
  <c r="U1052" i="1"/>
  <c r="M1052" i="6" s="1"/>
  <c r="T1207" i="1"/>
  <c r="U1207" i="1"/>
  <c r="M1207" i="6" s="1"/>
  <c r="T810" i="1"/>
  <c r="U810" i="1"/>
  <c r="M810" i="6" s="1"/>
  <c r="T464" i="1"/>
  <c r="U464" i="1"/>
  <c r="M464" i="6" s="1"/>
  <c r="T896" i="1"/>
  <c r="U896" i="1"/>
  <c r="M896" i="6" s="1"/>
  <c r="T1165" i="1"/>
  <c r="U1165" i="1"/>
  <c r="M1165" i="6" s="1"/>
  <c r="T1153" i="1"/>
  <c r="U1153" i="1"/>
  <c r="M1153" i="6" s="1"/>
  <c r="T787" i="1"/>
  <c r="U787" i="1"/>
  <c r="M787" i="6" s="1"/>
  <c r="T584" i="1"/>
  <c r="U584" i="1"/>
  <c r="M584" i="6" s="1"/>
  <c r="T545" i="1"/>
  <c r="U545" i="1"/>
  <c r="M545" i="6" s="1"/>
  <c r="T477" i="1"/>
  <c r="L477" i="6" s="1"/>
  <c r="U477" i="1"/>
  <c r="M477" i="6" s="1"/>
  <c r="T701" i="1"/>
  <c r="U701" i="1"/>
  <c r="M701" i="6" s="1"/>
  <c r="T596" i="1"/>
  <c r="U596" i="1"/>
  <c r="M596" i="6" s="1"/>
  <c r="T1194" i="1"/>
  <c r="U1194" i="1"/>
  <c r="M1194" i="6" s="1"/>
  <c r="T827" i="1"/>
  <c r="U827" i="1"/>
  <c r="M827" i="6" s="1"/>
  <c r="T797" i="1"/>
  <c r="U797" i="1"/>
  <c r="M797" i="6" s="1"/>
  <c r="T1203" i="1"/>
  <c r="U1203" i="1"/>
  <c r="M1203" i="6" s="1"/>
  <c r="T1158" i="1"/>
  <c r="U1158" i="1"/>
  <c r="M1158" i="6" s="1"/>
  <c r="T805" i="1"/>
  <c r="U805" i="1"/>
  <c r="M805" i="6" s="1"/>
  <c r="T691" i="1"/>
  <c r="U691" i="1"/>
  <c r="M691" i="6" s="1"/>
  <c r="T1195" i="1"/>
  <c r="U1195" i="1"/>
  <c r="M1195" i="6" s="1"/>
  <c r="T814" i="1"/>
  <c r="U814" i="1"/>
  <c r="M814" i="6" s="1"/>
  <c r="T681" i="1"/>
  <c r="U681" i="1"/>
  <c r="M681" i="6" s="1"/>
  <c r="T636" i="1"/>
  <c r="U636" i="1"/>
  <c r="M636" i="6" s="1"/>
  <c r="T559" i="1"/>
  <c r="U559" i="1"/>
  <c r="M559" i="6" s="1"/>
  <c r="T855" i="1"/>
  <c r="U855" i="1"/>
  <c r="M855" i="6" s="1"/>
  <c r="T828" i="1"/>
  <c r="U828" i="1"/>
  <c r="M828" i="6" s="1"/>
  <c r="T780" i="1"/>
  <c r="U780" i="1"/>
  <c r="M780" i="6" s="1"/>
  <c r="T1180" i="1"/>
  <c r="U1180" i="1"/>
  <c r="M1180" i="6" s="1"/>
  <c r="T689" i="1"/>
  <c r="U689" i="1"/>
  <c r="M689" i="6" s="1"/>
  <c r="T1159" i="1"/>
  <c r="U1159" i="1"/>
  <c r="M1159" i="6" s="1"/>
  <c r="T945" i="1"/>
  <c r="U945" i="1"/>
  <c r="M945" i="6" s="1"/>
  <c r="T902" i="1"/>
  <c r="U902" i="1"/>
  <c r="M902" i="6" s="1"/>
  <c r="T593" i="1"/>
  <c r="U593" i="1"/>
  <c r="M593" i="6" s="1"/>
  <c r="T1009" i="1"/>
  <c r="U1009" i="1"/>
  <c r="M1009" i="6" s="1"/>
  <c r="T878" i="1"/>
  <c r="U878" i="1"/>
  <c r="M878" i="6" s="1"/>
  <c r="T1065" i="1"/>
  <c r="U1065" i="1"/>
  <c r="M1065" i="6" s="1"/>
  <c r="T971" i="1"/>
  <c r="U971" i="1"/>
  <c r="M971" i="6" s="1"/>
  <c r="T849" i="1"/>
  <c r="U849" i="1"/>
  <c r="M849" i="6" s="1"/>
  <c r="T832" i="1"/>
  <c r="U832" i="1"/>
  <c r="M832" i="6" s="1"/>
  <c r="T825" i="1"/>
  <c r="U825" i="1"/>
  <c r="M825" i="6" s="1"/>
  <c r="T750" i="1"/>
  <c r="U750" i="1"/>
  <c r="M750" i="6" s="1"/>
  <c r="T1193" i="1"/>
  <c r="U1193" i="1"/>
  <c r="M1193" i="6" s="1"/>
  <c r="T798" i="1"/>
  <c r="U798" i="1"/>
  <c r="M798" i="6" s="1"/>
  <c r="T583" i="1"/>
  <c r="U583" i="1"/>
  <c r="M583" i="6" s="1"/>
  <c r="T557" i="1"/>
  <c r="U557" i="1"/>
  <c r="M557" i="6" s="1"/>
  <c r="T1189" i="1"/>
  <c r="U1189" i="1"/>
  <c r="M1189" i="6" s="1"/>
  <c r="T1176" i="1"/>
  <c r="U1176" i="1"/>
  <c r="M1176" i="6" s="1"/>
  <c r="T897" i="1"/>
  <c r="U897" i="1"/>
  <c r="M897" i="6" s="1"/>
  <c r="T595" i="1"/>
  <c r="U595" i="1"/>
  <c r="M595" i="6" s="1"/>
  <c r="T1198" i="1"/>
  <c r="U1198" i="1"/>
  <c r="M1198" i="6" s="1"/>
  <c r="T873" i="1"/>
  <c r="U873" i="1"/>
  <c r="M873" i="6" s="1"/>
  <c r="T1186" i="1"/>
  <c r="U1186" i="1"/>
  <c r="M1186" i="6" s="1"/>
  <c r="T915" i="1"/>
  <c r="U915" i="1"/>
  <c r="M915" i="6" s="1"/>
  <c r="T840" i="1"/>
  <c r="U840" i="1"/>
  <c r="M840" i="6" s="1"/>
  <c r="T831" i="1"/>
  <c r="U831" i="1"/>
  <c r="M831" i="6" s="1"/>
  <c r="T1149" i="1"/>
  <c r="U1149" i="1"/>
  <c r="M1149" i="6" s="1"/>
  <c r="T842" i="1"/>
  <c r="U842" i="1"/>
  <c r="M842" i="6" s="1"/>
  <c r="T819" i="1"/>
  <c r="U819" i="1"/>
  <c r="M819" i="6" s="1"/>
  <c r="T794" i="1"/>
  <c r="U794" i="1"/>
  <c r="M794" i="6" s="1"/>
  <c r="T693" i="1"/>
  <c r="U693" i="1"/>
  <c r="M693" i="6" s="1"/>
  <c r="T361" i="1"/>
  <c r="U361" i="1"/>
  <c r="M361" i="6" s="1"/>
  <c r="D1433" i="2"/>
  <c r="D806" i="2"/>
  <c r="D798" i="2"/>
  <c r="D790" i="2"/>
  <c r="D782" i="2"/>
  <c r="D774" i="2"/>
  <c r="D766" i="2"/>
  <c r="D1409" i="2"/>
  <c r="D1377" i="2"/>
  <c r="D1345" i="2"/>
  <c r="D1313" i="2"/>
  <c r="D1281" i="2"/>
  <c r="D1249" i="2"/>
  <c r="D1231" i="2"/>
  <c r="D1199" i="2"/>
  <c r="D1167" i="2"/>
  <c r="D1135" i="2"/>
  <c r="D999" i="2"/>
  <c r="D976" i="2"/>
  <c r="D935" i="2"/>
  <c r="D912" i="2"/>
  <c r="D871" i="2"/>
  <c r="D848" i="2"/>
  <c r="D748" i="2"/>
  <c r="D716" i="2"/>
  <c r="D684" i="2"/>
  <c r="D652" i="2"/>
  <c r="D620" i="2"/>
  <c r="D588" i="2"/>
  <c r="D432" i="2"/>
  <c r="D378" i="2"/>
  <c r="D371" i="2"/>
  <c r="D1201" i="2"/>
  <c r="D738" i="2"/>
  <c r="D706" i="2"/>
  <c r="D674" i="2"/>
  <c r="D642" i="2"/>
  <c r="D610" i="2"/>
  <c r="D530" i="2"/>
  <c r="D463" i="2"/>
  <c r="D456" i="2"/>
  <c r="D402" i="2"/>
  <c r="D335" i="2"/>
  <c r="D328" i="2"/>
  <c r="D1169" i="2"/>
  <c r="D736" i="2"/>
  <c r="D704" i="2"/>
  <c r="D672" i="2"/>
  <c r="D640" i="2"/>
  <c r="D608" i="2"/>
  <c r="D584" i="2"/>
  <c r="D580" i="2"/>
  <c r="D576" i="2"/>
  <c r="D572" i="2"/>
  <c r="D568" i="2"/>
  <c r="D564" i="2"/>
  <c r="D556" i="2"/>
  <c r="D548" i="2"/>
  <c r="D540" i="2"/>
  <c r="D532" i="2"/>
  <c r="D522" i="2"/>
  <c r="D480" i="2"/>
  <c r="D416" i="2"/>
  <c r="D394" i="2"/>
  <c r="D504" i="2"/>
  <c r="D385" i="2"/>
  <c r="D375" i="2"/>
  <c r="D366" i="2"/>
  <c r="D702" i="2"/>
  <c r="D670" i="2"/>
  <c r="D638" i="2"/>
  <c r="D606" i="2"/>
  <c r="D450" i="2"/>
  <c r="D322" i="2"/>
  <c r="D313" i="2"/>
  <c r="D281" i="2"/>
  <c r="D249" i="2"/>
  <c r="D217" i="2"/>
  <c r="D185" i="2"/>
  <c r="D153" i="2"/>
  <c r="D121" i="2"/>
  <c r="D89" i="2"/>
  <c r="D1137" i="2"/>
  <c r="D863" i="2"/>
  <c r="D534" i="2"/>
  <c r="D408" i="2"/>
  <c r="D288" i="2"/>
  <c r="D256" i="2"/>
  <c r="D224" i="2"/>
  <c r="D192" i="2"/>
  <c r="D160" i="2"/>
  <c r="D128" i="2"/>
  <c r="D96" i="2"/>
  <c r="D64" i="2"/>
  <c r="D2043" i="2"/>
  <c r="D2036" i="2"/>
  <c r="D2035" i="2"/>
  <c r="D2025" i="2"/>
  <c r="D2009" i="2"/>
  <c r="D1971" i="2"/>
  <c r="D1947" i="2"/>
  <c r="D1881" i="2"/>
  <c r="D1849" i="2"/>
  <c r="D1771" i="2"/>
  <c r="D1739" i="2"/>
  <c r="D1707" i="2"/>
  <c r="D1777" i="2"/>
  <c r="D1745" i="2"/>
  <c r="D1713" i="2"/>
  <c r="D1851" i="2"/>
  <c r="D1686" i="2"/>
  <c r="D1698" i="2"/>
  <c r="D1722" i="2"/>
  <c r="D1778" i="2"/>
  <c r="D1656" i="2"/>
  <c r="D1640" i="2"/>
  <c r="D1770" i="2"/>
  <c r="D1618" i="2"/>
  <c r="D1610" i="2"/>
  <c r="D1602" i="2"/>
  <c r="D1594" i="2"/>
  <c r="D1586" i="2"/>
  <c r="D1578" i="2"/>
  <c r="D1570" i="2"/>
  <c r="D1562" i="2"/>
  <c r="D1554" i="2"/>
  <c r="D1546" i="2"/>
  <c r="D1538" i="2"/>
  <c r="D1612" i="2"/>
  <c r="D1604" i="2"/>
  <c r="D1596" i="2"/>
  <c r="D1588" i="2"/>
  <c r="D1580" i="2"/>
  <c r="D1572" i="2"/>
  <c r="D1564" i="2"/>
  <c r="D1556" i="2"/>
  <c r="D1548" i="2"/>
  <c r="D1540" i="2"/>
  <c r="D1532" i="2"/>
  <c r="D1528" i="2"/>
  <c r="D1524" i="2"/>
  <c r="D1520" i="2"/>
  <c r="D1455" i="2"/>
  <c r="D1423" i="2"/>
  <c r="D1391" i="2"/>
  <c r="D1359" i="2"/>
  <c r="D1327" i="2"/>
  <c r="D1295" i="2"/>
  <c r="D1263" i="2"/>
  <c r="D1453" i="2"/>
  <c r="D1437" i="2"/>
  <c r="D804" i="2"/>
  <c r="D796" i="2"/>
  <c r="D788" i="2"/>
  <c r="D780" i="2"/>
  <c r="D772" i="2"/>
  <c r="D764" i="2"/>
  <c r="D1449" i="2"/>
  <c r="D1417" i="2"/>
  <c r="D1385" i="2"/>
  <c r="D1353" i="2"/>
  <c r="D1321" i="2"/>
  <c r="D1289" i="2"/>
  <c r="D1257" i="2"/>
  <c r="D1207" i="2"/>
  <c r="D1175" i="2"/>
  <c r="D1143" i="2"/>
  <c r="D1185" i="2"/>
  <c r="D1016" i="2"/>
  <c r="D975" i="2"/>
  <c r="D952" i="2"/>
  <c r="D911" i="2"/>
  <c r="D888" i="2"/>
  <c r="D847" i="2"/>
  <c r="D824" i="2"/>
  <c r="D1209" i="2"/>
  <c r="D1015" i="2"/>
  <c r="D992" i="2"/>
  <c r="D951" i="2"/>
  <c r="D928" i="2"/>
  <c r="D887" i="2"/>
  <c r="D864" i="2"/>
  <c r="D823" i="2"/>
  <c r="D959" i="2"/>
  <c r="D872" i="2"/>
  <c r="D756" i="2"/>
  <c r="D724" i="2"/>
  <c r="D692" i="2"/>
  <c r="D660" i="2"/>
  <c r="D628" i="2"/>
  <c r="D596" i="2"/>
  <c r="D496" i="2"/>
  <c r="D474" i="2"/>
  <c r="D410" i="2"/>
  <c r="D403" i="2"/>
  <c r="D336" i="2"/>
  <c r="D927" i="2"/>
  <c r="D840" i="2"/>
  <c r="D746" i="2"/>
  <c r="D714" i="2"/>
  <c r="D682" i="2"/>
  <c r="D650" i="2"/>
  <c r="D618" i="2"/>
  <c r="D586" i="2"/>
  <c r="D498" i="2"/>
  <c r="D431" i="2"/>
  <c r="D424" i="2"/>
  <c r="D370" i="2"/>
  <c r="D936" i="2"/>
  <c r="D744" i="2"/>
  <c r="D712" i="2"/>
  <c r="D680" i="2"/>
  <c r="D648" i="2"/>
  <c r="D616" i="2"/>
  <c r="D512" i="2"/>
  <c r="D384" i="2"/>
  <c r="D362" i="2"/>
  <c r="D550" i="2"/>
  <c r="D427" i="2"/>
  <c r="D57" i="2"/>
  <c r="D49" i="2"/>
  <c r="D41" i="2"/>
  <c r="D33" i="2"/>
  <c r="D25" i="2"/>
  <c r="D17" i="2"/>
  <c r="D9" i="2"/>
  <c r="D991" i="2"/>
  <c r="D742" i="2"/>
  <c r="D710" i="2"/>
  <c r="D678" i="2"/>
  <c r="D646" i="2"/>
  <c r="D614" i="2"/>
  <c r="D558" i="2"/>
  <c r="D523" i="2"/>
  <c r="D353" i="2"/>
  <c r="D343" i="2"/>
  <c r="D334" i="2"/>
  <c r="D305" i="2"/>
  <c r="D273" i="2"/>
  <c r="D241" i="2"/>
  <c r="D209" i="2"/>
  <c r="D177" i="2"/>
  <c r="D145" i="2"/>
  <c r="D113" i="2"/>
  <c r="D81" i="2"/>
  <c r="D418" i="2"/>
  <c r="D296" i="2"/>
  <c r="D264" i="2"/>
  <c r="D232" i="2"/>
  <c r="D200" i="2"/>
  <c r="D168" i="2"/>
  <c r="D136" i="2"/>
  <c r="D104" i="2"/>
  <c r="D72" i="2"/>
  <c r="D59" i="2"/>
  <c r="D51" i="2"/>
  <c r="D43" i="2"/>
  <c r="D35" i="2"/>
  <c r="D27" i="2"/>
  <c r="D19" i="2"/>
  <c r="D11" i="2"/>
  <c r="D3" i="2"/>
  <c r="D417" i="2"/>
  <c r="D407" i="2"/>
  <c r="D398" i="2"/>
  <c r="D2023" i="2"/>
  <c r="D1961" i="2"/>
  <c r="D1945" i="2"/>
  <c r="D1929" i="2"/>
  <c r="D1913" i="2"/>
  <c r="D1999" i="2"/>
  <c r="D1907" i="2"/>
  <c r="D1963" i="2"/>
  <c r="D1915" i="2"/>
  <c r="D1889" i="2"/>
  <c r="D1857" i="2"/>
  <c r="D1825" i="2"/>
  <c r="D1867" i="2"/>
  <c r="D1763" i="2"/>
  <c r="D1731" i="2"/>
  <c r="D1699" i="2"/>
  <c r="D2051" i="2"/>
  <c r="D1891" i="2"/>
  <c r="D1753" i="2"/>
  <c r="D1721" i="2"/>
  <c r="D1689" i="2"/>
  <c r="D1780" i="2"/>
  <c r="D1764" i="2"/>
  <c r="D1748" i="2"/>
  <c r="D1732" i="2"/>
  <c r="D1716" i="2"/>
  <c r="D1700" i="2"/>
  <c r="D1678" i="2"/>
  <c r="D1875" i="2"/>
  <c r="D1730" i="2"/>
  <c r="D1664" i="2"/>
  <c r="D1654" i="2"/>
  <c r="D1638" i="2"/>
  <c r="D1754" i="2"/>
  <c r="D1662" i="2"/>
  <c r="D1447" i="2"/>
  <c r="D1415" i="2"/>
  <c r="D1383" i="2"/>
  <c r="D1351" i="2"/>
  <c r="D1319" i="2"/>
  <c r="D1287" i="2"/>
  <c r="D1255" i="2"/>
  <c r="D1441" i="2"/>
  <c r="D810" i="2"/>
  <c r="D802" i="2"/>
  <c r="D794" i="2"/>
  <c r="D786" i="2"/>
  <c r="D778" i="2"/>
  <c r="D770" i="2"/>
  <c r="D762" i="2"/>
  <c r="D1425" i="2"/>
  <c r="D1393" i="2"/>
  <c r="D1361" i="2"/>
  <c r="D1329" i="2"/>
  <c r="D1297" i="2"/>
  <c r="D1265" i="2"/>
  <c r="D1183" i="2"/>
  <c r="D1151" i="2"/>
  <c r="D1225" i="2"/>
  <c r="D1193" i="2"/>
  <c r="D1008" i="2"/>
  <c r="D967" i="2"/>
  <c r="D944" i="2"/>
  <c r="D903" i="2"/>
  <c r="D880" i="2"/>
  <c r="D839" i="2"/>
  <c r="D816" i="2"/>
  <c r="D1223" i="2"/>
  <c r="D1153" i="2"/>
  <c r="D1177" i="2"/>
  <c r="D732" i="2"/>
  <c r="D700" i="2"/>
  <c r="D668" i="2"/>
  <c r="D636" i="2"/>
  <c r="D604" i="2"/>
  <c r="D582" i="2"/>
  <c r="D578" i="2"/>
  <c r="D574" i="2"/>
  <c r="D570" i="2"/>
  <c r="D566" i="2"/>
  <c r="D560" i="2"/>
  <c r="D552" i="2"/>
  <c r="D544" i="2"/>
  <c r="D536" i="2"/>
  <c r="D442" i="2"/>
  <c r="D435" i="2"/>
  <c r="D368" i="2"/>
  <c r="D754" i="2"/>
  <c r="D722" i="2"/>
  <c r="D690" i="2"/>
  <c r="D658" i="2"/>
  <c r="D626" i="2"/>
  <c r="D594" i="2"/>
  <c r="D527" i="2"/>
  <c r="D520" i="2"/>
  <c r="D466" i="2"/>
  <c r="D399" i="2"/>
  <c r="D392" i="2"/>
  <c r="D338" i="2"/>
  <c r="D752" i="2"/>
  <c r="D720" i="2"/>
  <c r="D688" i="2"/>
  <c r="D656" i="2"/>
  <c r="D624" i="2"/>
  <c r="D592" i="2"/>
  <c r="D483" i="2"/>
  <c r="D458" i="2"/>
  <c r="D352" i="2"/>
  <c r="D330" i="2"/>
  <c r="D344" i="2"/>
  <c r="D750" i="2"/>
  <c r="D718" i="2"/>
  <c r="D686" i="2"/>
  <c r="D654" i="2"/>
  <c r="D622" i="2"/>
  <c r="D590" i="2"/>
  <c r="D513" i="2"/>
  <c r="D503" i="2"/>
  <c r="D494" i="2"/>
  <c r="D395" i="2"/>
  <c r="D297" i="2"/>
  <c r="D265" i="2"/>
  <c r="D233" i="2"/>
  <c r="D201" i="2"/>
  <c r="D169" i="2"/>
  <c r="D137" i="2"/>
  <c r="D105" i="2"/>
  <c r="D73" i="2"/>
  <c r="D482" i="2"/>
  <c r="D449" i="2"/>
  <c r="D439" i="2"/>
  <c r="D430" i="2"/>
  <c r="D321" i="2"/>
  <c r="D304" i="2"/>
  <c r="D272" i="2"/>
  <c r="D240" i="2"/>
  <c r="D208" i="2"/>
  <c r="D176" i="2"/>
  <c r="D144" i="2"/>
  <c r="D112" i="2"/>
  <c r="D80" i="2"/>
  <c r="D542" i="2"/>
  <c r="D526" i="2"/>
  <c r="D331" i="2"/>
  <c r="D2050" i="2"/>
  <c r="D1985" i="2"/>
  <c r="D2017" i="2"/>
  <c r="D2031" i="2"/>
  <c r="D2007" i="2"/>
  <c r="D1931" i="2"/>
  <c r="D1897" i="2"/>
  <c r="D1865" i="2"/>
  <c r="D1833" i="2"/>
  <c r="D1955" i="2"/>
  <c r="D1835" i="2"/>
  <c r="D1787" i="2"/>
  <c r="D1755" i="2"/>
  <c r="D1723" i="2"/>
  <c r="D1691" i="2"/>
  <c r="D1859" i="2"/>
  <c r="D1785" i="2"/>
  <c r="D1761" i="2"/>
  <c r="D1729" i="2"/>
  <c r="D1697" i="2"/>
  <c r="D1762" i="2"/>
  <c r="D1786" i="2"/>
  <c r="D1642" i="2"/>
  <c r="D1714" i="2"/>
  <c r="D1670" i="2"/>
  <c r="D1706" i="2"/>
  <c r="D1614" i="2"/>
  <c r="D1606" i="2"/>
  <c r="D1598" i="2"/>
  <c r="D1590" i="2"/>
  <c r="D1582" i="2"/>
  <c r="D1574" i="2"/>
  <c r="D1566" i="2"/>
  <c r="D1558" i="2"/>
  <c r="D1550" i="2"/>
  <c r="D1542" i="2"/>
  <c r="D1534" i="2"/>
  <c r="D1674" i="2"/>
  <c r="D1672" i="2"/>
  <c r="D1625" i="2"/>
  <c r="D1616" i="2"/>
  <c r="D1608" i="2"/>
  <c r="D1600" i="2"/>
  <c r="D1592" i="2"/>
  <c r="D1584" i="2"/>
  <c r="D1576" i="2"/>
  <c r="D1568" i="2"/>
  <c r="D1560" i="2"/>
  <c r="D1552" i="2"/>
  <c r="D1544" i="2"/>
  <c r="D1536" i="2"/>
  <c r="D1530" i="2"/>
  <c r="D1526" i="2"/>
  <c r="D1522" i="2"/>
  <c r="D1518" i="2"/>
  <c r="D1439" i="2"/>
  <c r="D1407" i="2"/>
  <c r="D1375" i="2"/>
  <c r="D1343" i="2"/>
  <c r="D1311" i="2"/>
  <c r="D1279" i="2"/>
  <c r="D1247" i="2"/>
  <c r="D1445" i="2"/>
  <c r="D1429" i="2"/>
  <c r="D1215" i="2"/>
  <c r="D808" i="2"/>
  <c r="D800" i="2"/>
  <c r="D792" i="2"/>
  <c r="D784" i="2"/>
  <c r="D776" i="2"/>
  <c r="D768" i="2"/>
  <c r="D1624" i="2"/>
  <c r="D1401" i="2"/>
  <c r="D1369" i="2"/>
  <c r="D1337" i="2"/>
  <c r="D1305" i="2"/>
  <c r="D1273" i="2"/>
  <c r="D1241" i="2"/>
  <c r="D1191" i="2"/>
  <c r="D1159" i="2"/>
  <c r="D1161" i="2"/>
  <c r="D1457" i="2"/>
  <c r="D1007" i="2"/>
  <c r="D984" i="2"/>
  <c r="D943" i="2"/>
  <c r="D920" i="2"/>
  <c r="D879" i="2"/>
  <c r="D856" i="2"/>
  <c r="D815" i="2"/>
  <c r="D1145" i="2"/>
  <c r="D983" i="2"/>
  <c r="D960" i="2"/>
  <c r="D919" i="2"/>
  <c r="D896" i="2"/>
  <c r="D855" i="2"/>
  <c r="D832" i="2"/>
  <c r="D1000" i="2"/>
  <c r="D831" i="2"/>
  <c r="D740" i="2"/>
  <c r="D708" i="2"/>
  <c r="D676" i="2"/>
  <c r="D644" i="2"/>
  <c r="D612" i="2"/>
  <c r="D528" i="2"/>
  <c r="D506" i="2"/>
  <c r="D464" i="2"/>
  <c r="D400" i="2"/>
  <c r="D346" i="2"/>
  <c r="D339" i="2"/>
  <c r="D968" i="2"/>
  <c r="D730" i="2"/>
  <c r="D698" i="2"/>
  <c r="D666" i="2"/>
  <c r="D634" i="2"/>
  <c r="D602" i="2"/>
  <c r="D562" i="2"/>
  <c r="D554" i="2"/>
  <c r="D546" i="2"/>
  <c r="D538" i="2"/>
  <c r="D495" i="2"/>
  <c r="D488" i="2"/>
  <c r="D434" i="2"/>
  <c r="D367" i="2"/>
  <c r="D360" i="2"/>
  <c r="D895" i="2"/>
  <c r="D760" i="2"/>
  <c r="D728" i="2"/>
  <c r="D696" i="2"/>
  <c r="D664" i="2"/>
  <c r="D632" i="2"/>
  <c r="D600" i="2"/>
  <c r="D515" i="2"/>
  <c r="D490" i="2"/>
  <c r="D448" i="2"/>
  <c r="D426" i="2"/>
  <c r="D320" i="2"/>
  <c r="D514" i="2"/>
  <c r="D354" i="2"/>
  <c r="D53" i="2"/>
  <c r="D45" i="2"/>
  <c r="D37" i="2"/>
  <c r="D29" i="2"/>
  <c r="D21" i="2"/>
  <c r="D13" i="2"/>
  <c r="D5" i="2"/>
  <c r="D758" i="2"/>
  <c r="D726" i="2"/>
  <c r="D694" i="2"/>
  <c r="D662" i="2"/>
  <c r="D630" i="2"/>
  <c r="D598" i="2"/>
  <c r="D459" i="2"/>
  <c r="D440" i="2"/>
  <c r="D289" i="2"/>
  <c r="D257" i="2"/>
  <c r="D225" i="2"/>
  <c r="D193" i="2"/>
  <c r="D161" i="2"/>
  <c r="D129" i="2"/>
  <c r="D97" i="2"/>
  <c r="D65" i="2"/>
  <c r="D472" i="2"/>
  <c r="D363" i="2"/>
  <c r="D312" i="2"/>
  <c r="D280" i="2"/>
  <c r="D248" i="2"/>
  <c r="D216" i="2"/>
  <c r="D184" i="2"/>
  <c r="D152" i="2"/>
  <c r="D120" i="2"/>
  <c r="D88" i="2"/>
  <c r="D55" i="2"/>
  <c r="D47" i="2"/>
  <c r="D39" i="2"/>
  <c r="D31" i="2"/>
  <c r="D23" i="2"/>
  <c r="D15" i="2"/>
  <c r="D7" i="2"/>
  <c r="D904" i="2"/>
  <c r="D491" i="2"/>
  <c r="D376" i="2"/>
  <c r="D2033" i="2"/>
  <c r="D2015" i="2"/>
  <c r="D2049" i="2"/>
  <c r="D2041" i="2"/>
  <c r="D2001" i="2"/>
  <c r="D1969" i="2"/>
  <c r="D1953" i="2"/>
  <c r="D1937" i="2"/>
  <c r="D1921" i="2"/>
  <c r="D1905" i="2"/>
  <c r="D2040" i="2"/>
  <c r="D1993" i="2"/>
  <c r="D1899" i="2"/>
  <c r="D1939" i="2"/>
  <c r="D1873" i="2"/>
  <c r="D1841" i="2"/>
  <c r="D1779" i="2"/>
  <c r="D1747" i="2"/>
  <c r="D1715" i="2"/>
  <c r="D1827" i="2"/>
  <c r="D1769" i="2"/>
  <c r="D1737" i="2"/>
  <c r="D1705" i="2"/>
  <c r="D1883" i="2"/>
  <c r="D1788" i="2"/>
  <c r="D1772" i="2"/>
  <c r="D1756" i="2"/>
  <c r="D1740" i="2"/>
  <c r="D1724" i="2"/>
  <c r="D1708" i="2"/>
  <c r="D1692" i="2"/>
  <c r="D1648" i="2"/>
  <c r="D1632" i="2"/>
  <c r="D1843" i="2"/>
  <c r="D1690" i="2"/>
  <c r="D1923" i="2"/>
  <c r="D1746" i="2"/>
  <c r="D1680" i="2"/>
  <c r="D1738" i="2"/>
  <c r="D1431" i="2"/>
  <c r="D1399" i="2"/>
  <c r="D1367" i="2"/>
  <c r="D1335" i="2"/>
  <c r="D1303" i="2"/>
  <c r="D1271" i="2"/>
  <c r="O1149" i="1" s="1"/>
  <c r="D1239" i="2"/>
  <c r="O819" i="1" s="1"/>
  <c r="D734" i="2"/>
  <c r="O782" i="1" s="1"/>
  <c r="O843" i="1"/>
  <c r="D481" i="2"/>
  <c r="D471" i="2"/>
  <c r="D462" i="2"/>
  <c r="D386" i="2"/>
  <c r="O1202" i="1"/>
  <c r="O1125" i="1"/>
  <c r="O1143" i="1"/>
  <c r="O1204" i="1"/>
  <c r="O1063" i="1"/>
  <c r="O1156" i="1"/>
  <c r="O1179" i="1"/>
  <c r="O978" i="1"/>
  <c r="O1058" i="1"/>
  <c r="O713" i="1"/>
  <c r="O726" i="1"/>
  <c r="T528" i="1" l="1"/>
  <c r="U782" i="1"/>
  <c r="M782" i="6" s="1"/>
  <c r="T651" i="1"/>
  <c r="T738" i="1"/>
  <c r="T820" i="1"/>
  <c r="L820" i="6" s="1"/>
  <c r="L107" i="6"/>
  <c r="U738" i="1"/>
  <c r="M738" i="6" s="1"/>
  <c r="T594" i="1"/>
  <c r="L594" i="6" s="1"/>
  <c r="U820" i="1"/>
  <c r="M820" i="6" s="1"/>
  <c r="L189" i="6"/>
  <c r="U804" i="1"/>
  <c r="M804" i="6" s="1"/>
  <c r="T917" i="1"/>
  <c r="S917" i="1" s="1"/>
  <c r="K917" i="6" s="1"/>
  <c r="T577" i="1"/>
  <c r="L577" i="6" s="1"/>
  <c r="N741" i="6"/>
  <c r="U577" i="1"/>
  <c r="M577" i="6" s="1"/>
  <c r="U741" i="1"/>
  <c r="M741" i="6" s="1"/>
  <c r="U594" i="1"/>
  <c r="M594" i="6" s="1"/>
  <c r="U1191" i="1"/>
  <c r="M1191" i="6" s="1"/>
  <c r="T1204" i="1"/>
  <c r="S1204" i="1" s="1"/>
  <c r="N623" i="6"/>
  <c r="U623" i="1"/>
  <c r="M623" i="6" s="1"/>
  <c r="T1191" i="1"/>
  <c r="L1191" i="6" s="1"/>
  <c r="U624" i="1"/>
  <c r="M624" i="6" s="1"/>
  <c r="U775" i="1"/>
  <c r="M775" i="6" s="1"/>
  <c r="T624" i="1"/>
  <c r="S624" i="1" s="1"/>
  <c r="U1204" i="1"/>
  <c r="M1204" i="6" s="1"/>
  <c r="U1049" i="1"/>
  <c r="M1049" i="6" s="1"/>
  <c r="U861" i="1"/>
  <c r="M861" i="6" s="1"/>
  <c r="T775" i="1"/>
  <c r="S775" i="1" s="1"/>
  <c r="K775" i="6" s="1"/>
  <c r="U883" i="1"/>
  <c r="M883" i="6" s="1"/>
  <c r="T883" i="1"/>
  <c r="L883" i="6" s="1"/>
  <c r="T804" i="1"/>
  <c r="S804" i="1" s="1"/>
  <c r="U779" i="1"/>
  <c r="M779" i="6" s="1"/>
  <c r="T779" i="1"/>
  <c r="S779" i="1" s="1"/>
  <c r="K779" i="6" s="1"/>
  <c r="T702" i="1"/>
  <c r="S702" i="1" s="1"/>
  <c r="K702" i="6" s="1"/>
  <c r="T613" i="1"/>
  <c r="L613" i="6" s="1"/>
  <c r="T788" i="1"/>
  <c r="S788" i="1" s="1"/>
  <c r="K788" i="6" s="1"/>
  <c r="U492" i="1"/>
  <c r="M492" i="6" s="1"/>
  <c r="P1070" i="1"/>
  <c r="P893" i="1"/>
  <c r="T492" i="1"/>
  <c r="L492" i="6" s="1"/>
  <c r="T632" i="1"/>
  <c r="L632" i="6" s="1"/>
  <c r="U679" i="1"/>
  <c r="M679" i="6" s="1"/>
  <c r="U1171" i="1"/>
  <c r="M1171" i="6" s="1"/>
  <c r="U651" i="1"/>
  <c r="M651" i="6" s="1"/>
  <c r="U742" i="1"/>
  <c r="M742" i="6" s="1"/>
  <c r="U467" i="1"/>
  <c r="M467" i="6" s="1"/>
  <c r="S566" i="6"/>
  <c r="N573" i="6"/>
  <c r="T573" i="1"/>
  <c r="S573" i="1" s="1"/>
  <c r="P870" i="1"/>
  <c r="T679" i="1"/>
  <c r="S679" i="1" s="1"/>
  <c r="K679" i="6" s="1"/>
  <c r="T1171" i="1"/>
  <c r="S1171" i="1" s="1"/>
  <c r="K1171" i="6" s="1"/>
  <c r="T742" i="1"/>
  <c r="S742" i="1" s="1"/>
  <c r="K742" i="6" s="1"/>
  <c r="T467" i="1"/>
  <c r="S467" i="1" s="1"/>
  <c r="K467" i="6" s="1"/>
  <c r="U770" i="1"/>
  <c r="M770" i="6" s="1"/>
  <c r="U493" i="1"/>
  <c r="M493" i="6" s="1"/>
  <c r="U528" i="1"/>
  <c r="M528" i="6" s="1"/>
  <c r="P566" i="1"/>
  <c r="N1158" i="6"/>
  <c r="T770" i="1"/>
  <c r="S770" i="1" s="1"/>
  <c r="P1046" i="1"/>
  <c r="T493" i="1"/>
  <c r="S493" i="1" s="1"/>
  <c r="K493" i="6" s="1"/>
  <c r="U1188" i="1"/>
  <c r="M1188" i="6" s="1"/>
  <c r="U580" i="1"/>
  <c r="M580" i="6" s="1"/>
  <c r="T546" i="1"/>
  <c r="S546" i="1" s="1"/>
  <c r="K546" i="6" s="1"/>
  <c r="P197" i="1"/>
  <c r="U613" i="1"/>
  <c r="M613" i="6" s="1"/>
  <c r="T1188" i="1"/>
  <c r="S1188" i="1" s="1"/>
  <c r="K1188" i="6" s="1"/>
  <c r="T580" i="1"/>
  <c r="S580" i="1" s="1"/>
  <c r="K580" i="6" s="1"/>
  <c r="U686" i="1"/>
  <c r="M686" i="6" s="1"/>
  <c r="T682" i="1"/>
  <c r="S682" i="1" s="1"/>
  <c r="K682" i="6" s="1"/>
  <c r="T1178" i="1"/>
  <c r="L1178" i="6" s="1"/>
  <c r="P1079" i="1"/>
  <c r="U537" i="1"/>
  <c r="M537" i="6" s="1"/>
  <c r="L286" i="6"/>
  <c r="T537" i="1"/>
  <c r="L537" i="6" s="1"/>
  <c r="P771" i="1"/>
  <c r="T688" i="1"/>
  <c r="S688" i="1" s="1"/>
  <c r="U475" i="1"/>
  <c r="M475" i="6" s="1"/>
  <c r="T1049" i="1"/>
  <c r="L1049" i="6" s="1"/>
  <c r="U688" i="1"/>
  <c r="M688" i="6" s="1"/>
  <c r="U704" i="1"/>
  <c r="M704" i="6" s="1"/>
  <c r="U905" i="1"/>
  <c r="M905" i="6" s="1"/>
  <c r="U790" i="1"/>
  <c r="M790" i="6" s="1"/>
  <c r="S576" i="6"/>
  <c r="U682" i="1"/>
  <c r="M682" i="6" s="1"/>
  <c r="U1178" i="1"/>
  <c r="M1178" i="6" s="1"/>
  <c r="R107" i="1"/>
  <c r="U699" i="1"/>
  <c r="M699" i="6" s="1"/>
  <c r="U748" i="1"/>
  <c r="M748" i="6" s="1"/>
  <c r="S786" i="6"/>
  <c r="T699" i="1"/>
  <c r="S699" i="1" s="1"/>
  <c r="K699" i="6" s="1"/>
  <c r="T748" i="1"/>
  <c r="S748" i="1" s="1"/>
  <c r="K748" i="6" s="1"/>
  <c r="T475" i="1"/>
  <c r="S475" i="1" s="1"/>
  <c r="S588" i="6"/>
  <c r="U932" i="1"/>
  <c r="M932" i="6" s="1"/>
  <c r="T905" i="1"/>
  <c r="S905" i="1" s="1"/>
  <c r="K905" i="6" s="1"/>
  <c r="T932" i="1"/>
  <c r="S932" i="1" s="1"/>
  <c r="T790" i="1"/>
  <c r="S790" i="1" s="1"/>
  <c r="K790" i="6" s="1"/>
  <c r="P838" i="1"/>
  <c r="S838" i="6"/>
  <c r="U917" i="1"/>
  <c r="M917" i="6" s="1"/>
  <c r="U546" i="1"/>
  <c r="M546" i="6" s="1"/>
  <c r="P1183" i="1"/>
  <c r="P1155" i="1"/>
  <c r="S1190" i="6"/>
  <c r="S870" i="6"/>
  <c r="S924" i="6"/>
  <c r="S1071" i="6"/>
  <c r="T119" i="6"/>
  <c r="T533" i="6"/>
  <c r="T988" i="6"/>
  <c r="T38" i="6"/>
  <c r="T337" i="6"/>
  <c r="T763" i="6"/>
  <c r="T63" i="6"/>
  <c r="T137" i="6"/>
  <c r="T210" i="6"/>
  <c r="T485" i="6"/>
  <c r="T541" i="6"/>
  <c r="T673" i="6"/>
  <c r="T759" i="6"/>
  <c r="T939" i="6"/>
  <c r="T727" i="6"/>
  <c r="T643" i="6"/>
  <c r="T809" i="6"/>
  <c r="T1163" i="6"/>
  <c r="T436" i="6"/>
  <c r="T456" i="6"/>
  <c r="T887" i="6"/>
  <c r="T118" i="6"/>
  <c r="T461" i="6"/>
  <c r="T52" i="6"/>
  <c r="T346" i="6"/>
  <c r="T657" i="6"/>
  <c r="T1013" i="6"/>
  <c r="T324" i="6"/>
  <c r="T638" i="6"/>
  <c r="T65" i="6"/>
  <c r="T241" i="6"/>
  <c r="T413" i="6"/>
  <c r="T672" i="6"/>
  <c r="T273" i="6"/>
  <c r="T325" i="6"/>
  <c r="T394" i="6"/>
  <c r="T602" i="6"/>
  <c r="T716" i="6"/>
  <c r="T888" i="6"/>
  <c r="T997" i="6"/>
  <c r="T1182" i="6"/>
  <c r="T821" i="6"/>
  <c r="T946" i="6"/>
  <c r="T1023" i="6"/>
  <c r="T32" i="6"/>
  <c r="T85" i="6"/>
  <c r="T139" i="6"/>
  <c r="T218" i="6"/>
  <c r="T366" i="6"/>
  <c r="T417" i="6"/>
  <c r="T479" i="6"/>
  <c r="T625" i="6"/>
  <c r="T87" i="6"/>
  <c r="T234" i="6"/>
  <c r="T357" i="6"/>
  <c r="T411" i="6"/>
  <c r="T571" i="6"/>
  <c r="T664" i="6"/>
  <c r="T752" i="6"/>
  <c r="T884" i="6"/>
  <c r="T1025" i="6"/>
  <c r="T180" i="6"/>
  <c r="T729" i="6"/>
  <c r="T473" i="6"/>
  <c r="T912" i="6"/>
  <c r="T1002" i="6"/>
  <c r="T94" i="6"/>
  <c r="T235" i="6"/>
  <c r="T391" i="6"/>
  <c r="T586" i="6"/>
  <c r="T319" i="6"/>
  <c r="T379" i="6"/>
  <c r="T531" i="6"/>
  <c r="T590" i="6"/>
  <c r="T662" i="6"/>
  <c r="T720" i="6"/>
  <c r="T1038" i="6"/>
  <c r="T127" i="6"/>
  <c r="T292" i="6"/>
  <c r="T162" i="6"/>
  <c r="T484" i="6"/>
  <c r="T359" i="6"/>
  <c r="T1024" i="6"/>
  <c r="U868" i="1"/>
  <c r="M868" i="6" s="1"/>
  <c r="U695" i="1"/>
  <c r="M695" i="6" s="1"/>
  <c r="S1002" i="6"/>
  <c r="T762" i="6"/>
  <c r="T925" i="6"/>
  <c r="T1036" i="6"/>
  <c r="T112" i="6"/>
  <c r="T342" i="6"/>
  <c r="T1200" i="1"/>
  <c r="S1200" i="1" s="1"/>
  <c r="T677" i="1"/>
  <c r="L677" i="6" s="1"/>
  <c r="T782" i="1"/>
  <c r="S782" i="1" s="1"/>
  <c r="T115" i="6"/>
  <c r="T906" i="6"/>
  <c r="T1029" i="6"/>
  <c r="T450" i="6"/>
  <c r="T793" i="6"/>
  <c r="T857" i="6"/>
  <c r="T956" i="6"/>
  <c r="T1047" i="6"/>
  <c r="T48" i="6"/>
  <c r="T95" i="6"/>
  <c r="T232" i="6"/>
  <c r="T380" i="6"/>
  <c r="T438" i="6"/>
  <c r="T648" i="6"/>
  <c r="T35" i="6"/>
  <c r="T198" i="6"/>
  <c r="T306" i="6"/>
  <c r="T365" i="6"/>
  <c r="T600" i="6"/>
  <c r="T690" i="6"/>
  <c r="T769" i="6"/>
  <c r="T940" i="6"/>
  <c r="T1051" i="6"/>
  <c r="T343" i="6"/>
  <c r="T808" i="6"/>
  <c r="T1031" i="6"/>
  <c r="T29" i="6"/>
  <c r="T345" i="6"/>
  <c r="T642" i="6"/>
  <c r="T222" i="6"/>
  <c r="T393" i="6"/>
  <c r="T579" i="6"/>
  <c r="T315" i="6"/>
  <c r="T395" i="6"/>
  <c r="T452" i="6"/>
  <c r="T611" i="6"/>
  <c r="T710" i="6"/>
  <c r="T803" i="6"/>
  <c r="T976" i="6"/>
  <c r="T1053" i="6"/>
  <c r="N845" i="6"/>
  <c r="T739" i="6"/>
  <c r="T975" i="6"/>
  <c r="T61" i="6"/>
  <c r="T281" i="6"/>
  <c r="T802" i="6"/>
  <c r="T575" i="6"/>
  <c r="T26" i="6"/>
  <c r="T167" i="6"/>
  <c r="T310" i="6"/>
  <c r="T374" i="6"/>
  <c r="T640" i="6"/>
  <c r="T960" i="6"/>
  <c r="T766" i="6"/>
  <c r="T999" i="6"/>
  <c r="T121" i="6"/>
  <c r="T284" i="6"/>
  <c r="T55" i="6"/>
  <c r="T263" i="6"/>
  <c r="T331" i="6"/>
  <c r="T554" i="6"/>
  <c r="T591" i="6"/>
  <c r="T280" i="6"/>
  <c r="T329" i="6"/>
  <c r="T603" i="6"/>
  <c r="T666" i="6"/>
  <c r="T724" i="6"/>
  <c r="T875" i="6"/>
  <c r="T978" i="6"/>
  <c r="T1041" i="6"/>
  <c r="T136" i="6"/>
  <c r="T555" i="6"/>
  <c r="T1006" i="6"/>
  <c r="T841" i="6"/>
  <c r="T1039" i="6"/>
  <c r="T421" i="6"/>
  <c r="T483" i="6"/>
  <c r="T635" i="6"/>
  <c r="T300" i="6"/>
  <c r="T360" i="6"/>
  <c r="T423" i="6"/>
  <c r="T585" i="6"/>
  <c r="T668" i="6"/>
  <c r="T764" i="6"/>
  <c r="T889" i="6"/>
  <c r="T1045" i="6"/>
  <c r="T328" i="6"/>
  <c r="T707" i="6"/>
  <c r="T1026" i="6"/>
  <c r="T171" i="6"/>
  <c r="T630" i="6"/>
  <c r="T71" i="6"/>
  <c r="T377" i="6"/>
  <c r="T547" i="6"/>
  <c r="T865" i="6"/>
  <c r="T69" i="6"/>
  <c r="T154" i="6"/>
  <c r="T382" i="6"/>
  <c r="T597" i="6"/>
  <c r="T687" i="6"/>
  <c r="T785" i="6"/>
  <c r="T969" i="6"/>
  <c r="T1040" i="6"/>
  <c r="U550" i="1"/>
  <c r="M550" i="6" s="1"/>
  <c r="T567" i="1"/>
  <c r="L567" i="6" s="1"/>
  <c r="T851" i="6"/>
  <c r="T954" i="6"/>
  <c r="T1161" i="6"/>
  <c r="T47" i="6"/>
  <c r="T207" i="6"/>
  <c r="T363" i="6"/>
  <c r="T463" i="6"/>
  <c r="T532" i="6"/>
  <c r="T618" i="6"/>
  <c r="T147" i="6"/>
  <c r="T355" i="6"/>
  <c r="T416" i="6"/>
  <c r="T615" i="6"/>
  <c r="T746" i="6"/>
  <c r="T992" i="6"/>
  <c r="T1174" i="6"/>
  <c r="T140" i="6"/>
  <c r="T549" i="6"/>
  <c r="T935" i="6"/>
  <c r="T1050" i="6"/>
  <c r="T227" i="6"/>
  <c r="T449" i="6"/>
  <c r="T712" i="6"/>
  <c r="T459" i="6"/>
  <c r="T765" i="6"/>
  <c r="T62" i="6"/>
  <c r="T293" i="6"/>
  <c r="T403" i="6"/>
  <c r="T466" i="6"/>
  <c r="T614" i="6"/>
  <c r="T735" i="6"/>
  <c r="T907" i="6"/>
  <c r="T1010" i="6"/>
  <c r="U740" i="1"/>
  <c r="M740" i="6" s="1"/>
  <c r="U781" i="1"/>
  <c r="M781" i="6" s="1"/>
  <c r="T685" i="1"/>
  <c r="S685" i="1" s="1"/>
  <c r="U817" i="1"/>
  <c r="M817" i="6" s="1"/>
  <c r="U983" i="1"/>
  <c r="M983" i="6" s="1"/>
  <c r="S618" i="6"/>
  <c r="T864" i="6"/>
  <c r="T959" i="6"/>
  <c r="T1184" i="6"/>
  <c r="T133" i="6"/>
  <c r="T369" i="6"/>
  <c r="L193" i="6"/>
  <c r="T845" i="1"/>
  <c r="L845" i="6" s="1"/>
  <c r="T551" i="6"/>
  <c r="T633" i="6"/>
  <c r="T84" i="6"/>
  <c r="T254" i="6"/>
  <c r="T564" i="6"/>
  <c r="T700" i="6"/>
  <c r="T757" i="6"/>
  <c r="T998" i="6"/>
  <c r="T1185" i="6"/>
  <c r="T373" i="6"/>
  <c r="T89" i="6"/>
  <c r="T257" i="6"/>
  <c r="T560" i="6"/>
  <c r="T789" i="6"/>
  <c r="T1037" i="6"/>
  <c r="T891" i="6"/>
  <c r="T64" i="6"/>
  <c r="T179" i="6"/>
  <c r="T341" i="6"/>
  <c r="T396" i="6"/>
  <c r="T453" i="6"/>
  <c r="T138" i="6"/>
  <c r="T389" i="6"/>
  <c r="T933" i="6"/>
  <c r="T1082" i="6"/>
  <c r="T77" i="6"/>
  <c r="T665" i="6"/>
  <c r="T113" i="6"/>
  <c r="T415" i="6"/>
  <c r="T745" i="6"/>
  <c r="T1160" i="6"/>
  <c r="T715" i="6"/>
  <c r="U1200" i="1"/>
  <c r="M1200" i="6" s="1"/>
  <c r="U677" i="1"/>
  <c r="M677" i="6" s="1"/>
  <c r="T598" i="6"/>
  <c r="T184" i="6"/>
  <c r="T243" i="6"/>
  <c r="T333" i="6"/>
  <c r="T401" i="6"/>
  <c r="T609" i="6"/>
  <c r="T684" i="6"/>
  <c r="T731" i="6"/>
  <c r="T881" i="6"/>
  <c r="T982" i="6"/>
  <c r="T1054" i="6"/>
  <c r="T868" i="1"/>
  <c r="S868" i="1" s="1"/>
  <c r="T792" i="1"/>
  <c r="S792" i="1" s="1"/>
  <c r="T289" i="6"/>
  <c r="T890" i="1"/>
  <c r="S890" i="1" s="1"/>
  <c r="P1206" i="1"/>
  <c r="T129" i="6"/>
  <c r="T540" i="6"/>
  <c r="T929" i="6"/>
  <c r="T1044" i="6"/>
  <c r="T173" i="6"/>
  <c r="T402" i="6"/>
  <c r="T644" i="6"/>
  <c r="T98" i="6"/>
  <c r="T249" i="6"/>
  <c r="T428" i="6"/>
  <c r="T725" i="6"/>
  <c r="T130" i="6"/>
  <c r="T208" i="6"/>
  <c r="T279" i="6"/>
  <c r="T335" i="6"/>
  <c r="T397" i="6"/>
  <c r="T606" i="6"/>
  <c r="T722" i="6"/>
  <c r="T898" i="6"/>
  <c r="T1003" i="6"/>
  <c r="T952" i="6"/>
  <c r="T149" i="6"/>
  <c r="T226" i="6"/>
  <c r="T309" i="6"/>
  <c r="T160" i="6"/>
  <c r="T704" i="1"/>
  <c r="L704" i="6" s="1"/>
  <c r="T686" i="1"/>
  <c r="S686" i="1" s="1"/>
  <c r="U685" i="1"/>
  <c r="M685" i="6" s="1"/>
  <c r="T550" i="1"/>
  <c r="S550" i="1" s="1"/>
  <c r="U567" i="1"/>
  <c r="M567" i="6" s="1"/>
  <c r="P698" i="1"/>
  <c r="P1177" i="1"/>
  <c r="T740" i="1"/>
  <c r="S740" i="1" s="1"/>
  <c r="T781" i="1"/>
  <c r="L781" i="6" s="1"/>
  <c r="U708" i="1"/>
  <c r="M708" i="6" s="1"/>
  <c r="T817" i="1"/>
  <c r="L817" i="6" s="1"/>
  <c r="T983" i="1"/>
  <c r="S983" i="1" s="1"/>
  <c r="T151" i="6"/>
  <c r="T332" i="6"/>
  <c r="T572" i="6"/>
  <c r="T947" i="6"/>
  <c r="T1151" i="6"/>
  <c r="T747" i="6"/>
  <c r="T352" i="6"/>
  <c r="T476" i="6"/>
  <c r="T774" i="6"/>
  <c r="T238" i="6"/>
  <c r="T414" i="6"/>
  <c r="T471" i="6"/>
  <c r="T622" i="6"/>
  <c r="T756" i="6"/>
  <c r="T936" i="6"/>
  <c r="T1018" i="6"/>
  <c r="T871" i="6"/>
  <c r="T966" i="6"/>
  <c r="T1064" i="6"/>
  <c r="T327" i="6"/>
  <c r="T441" i="6"/>
  <c r="T669" i="6"/>
  <c r="T202" i="6"/>
  <c r="T375" i="6"/>
  <c r="T607" i="6"/>
  <c r="T694" i="6"/>
  <c r="T772" i="6"/>
  <c r="T948" i="6"/>
  <c r="T1060" i="6"/>
  <c r="T43" i="6"/>
  <c r="T212" i="6"/>
  <c r="T358" i="6"/>
  <c r="T892" i="6"/>
  <c r="T1059" i="6"/>
  <c r="T37" i="6"/>
  <c r="T230" i="6"/>
  <c r="T656" i="6"/>
  <c r="T96" i="6"/>
  <c r="T601" i="6"/>
  <c r="T92" i="6"/>
  <c r="T169" i="6"/>
  <c r="T259" i="6"/>
  <c r="T465" i="6"/>
  <c r="T620" i="6"/>
  <c r="T718" i="6"/>
  <c r="T811" i="6"/>
  <c r="T991" i="6"/>
  <c r="T1074" i="6"/>
  <c r="T703" i="6"/>
  <c r="N726" i="6"/>
  <c r="T734" i="6"/>
  <c r="T900" i="6"/>
  <c r="T2" i="6"/>
  <c r="T159" i="6"/>
  <c r="T334" i="6"/>
  <c r="T440" i="6"/>
  <c r="T170" i="6"/>
  <c r="T79" i="6"/>
  <c r="T216" i="6"/>
  <c r="T869" i="6"/>
  <c r="T990" i="6"/>
  <c r="T1201" i="6"/>
  <c r="T122" i="6"/>
  <c r="T291" i="6"/>
  <c r="T592" i="6"/>
  <c r="T858" i="6"/>
  <c r="T386" i="6"/>
  <c r="T605" i="6"/>
  <c r="T105" i="6"/>
  <c r="T260" i="6"/>
  <c r="T316" i="6"/>
  <c r="T431" i="6"/>
  <c r="T589" i="6"/>
  <c r="T649" i="6"/>
  <c r="T816" i="6"/>
  <c r="T972" i="6"/>
  <c r="T1078" i="6"/>
  <c r="T776" i="6"/>
  <c r="T918" i="6"/>
  <c r="T1011" i="6"/>
  <c r="T70" i="6"/>
  <c r="T348" i="6"/>
  <c r="T458" i="6"/>
  <c r="T148" i="6"/>
  <c r="T462" i="6"/>
  <c r="T733" i="6"/>
  <c r="T534" i="6"/>
  <c r="T301" i="6"/>
  <c r="T619" i="6"/>
  <c r="T880" i="6"/>
  <c r="T214" i="6"/>
  <c r="T392" i="6"/>
  <c r="T659" i="6"/>
  <c r="T39" i="6"/>
  <c r="T111" i="6"/>
  <c r="T196" i="6"/>
  <c r="T265" i="6"/>
  <c r="T599" i="6"/>
  <c r="T660" i="6"/>
  <c r="T863" i="6"/>
  <c r="T981" i="6"/>
  <c r="T1152" i="6"/>
  <c r="T801" i="6"/>
  <c r="T937" i="6"/>
  <c r="T1019" i="6"/>
  <c r="T75" i="6"/>
  <c r="T298" i="6"/>
  <c r="T412" i="6"/>
  <c r="T472" i="6"/>
  <c r="T581" i="6"/>
  <c r="T82" i="6"/>
  <c r="T228" i="6"/>
  <c r="T347" i="6"/>
  <c r="T404" i="6"/>
  <c r="T478" i="6"/>
  <c r="T561" i="6"/>
  <c r="T653" i="6"/>
  <c r="T736" i="6"/>
  <c r="T879" i="6"/>
  <c r="T1001" i="6"/>
  <c r="T177" i="6"/>
  <c r="T407" i="6"/>
  <c r="T949" i="6"/>
  <c r="T1042" i="6"/>
  <c r="T36" i="6"/>
  <c r="T117" i="6"/>
  <c r="T194" i="6"/>
  <c r="T351" i="6"/>
  <c r="T455" i="6"/>
  <c r="T604" i="6"/>
  <c r="T72" i="6"/>
  <c r="T191" i="6"/>
  <c r="T246" i="6"/>
  <c r="T409" i="6"/>
  <c r="T612" i="6"/>
  <c r="T692" i="6"/>
  <c r="T886" i="6"/>
  <c r="T989" i="6"/>
  <c r="T1146" i="6"/>
  <c r="T221" i="6"/>
  <c r="T321" i="6"/>
  <c r="T376" i="6"/>
  <c r="S1199" i="6"/>
  <c r="T565" i="6"/>
  <c r="T641" i="6"/>
  <c r="T93" i="6"/>
  <c r="T161" i="6"/>
  <c r="T215" i="6"/>
  <c r="T569" i="6"/>
  <c r="T705" i="6"/>
  <c r="T942" i="6"/>
  <c r="T1007" i="6"/>
  <c r="T1196" i="6"/>
  <c r="U726" i="1"/>
  <c r="M726" i="6" s="1"/>
  <c r="T290" i="6"/>
  <c r="T405" i="6"/>
  <c r="T562" i="6"/>
  <c r="T13" i="6"/>
  <c r="T398" i="6"/>
  <c r="T558" i="6"/>
  <c r="T647" i="6"/>
  <c r="T850" i="6"/>
  <c r="T995" i="6"/>
  <c r="T1202" i="6"/>
  <c r="T110" i="6"/>
  <c r="T270" i="6"/>
  <c r="T1205" i="6"/>
  <c r="T285" i="6"/>
  <c r="T141" i="6"/>
  <c r="T312" i="6"/>
  <c r="T468" i="6"/>
  <c r="T675" i="6"/>
  <c r="T58" i="6"/>
  <c r="T204" i="6"/>
  <c r="T282" i="6"/>
  <c r="T350" i="6"/>
  <c r="T420" i="6"/>
  <c r="T480" i="6"/>
  <c r="T661" i="6"/>
  <c r="T754" i="6"/>
  <c r="T930" i="6"/>
  <c r="T1020" i="6"/>
  <c r="T1170" i="6"/>
  <c r="T721" i="6"/>
  <c r="U621" i="1"/>
  <c r="M621" i="6" s="1"/>
  <c r="U837" i="1"/>
  <c r="M837" i="6" s="1"/>
  <c r="T758" i="6"/>
  <c r="T1021" i="6"/>
  <c r="T20" i="6"/>
  <c r="T399" i="6"/>
  <c r="T621" i="1"/>
  <c r="S621" i="1" s="1"/>
  <c r="T837" i="1"/>
  <c r="S837" i="1" s="1"/>
  <c r="K837" i="6" s="1"/>
  <c r="T895" i="6"/>
  <c r="T1008" i="6"/>
  <c r="T695" i="1"/>
  <c r="L695" i="6" s="1"/>
  <c r="T587" i="6"/>
  <c r="T51" i="6"/>
  <c r="T182" i="6"/>
  <c r="T370" i="6"/>
  <c r="T536" i="6"/>
  <c r="T767" i="6"/>
  <c r="T66" i="6"/>
  <c r="T146" i="6"/>
  <c r="T296" i="6"/>
  <c r="T371" i="6"/>
  <c r="T439" i="6"/>
  <c r="T556" i="6"/>
  <c r="T676" i="6"/>
  <c r="T768" i="6"/>
  <c r="T958" i="6"/>
  <c r="T1034" i="6"/>
  <c r="U890" i="1"/>
  <c r="M890" i="6" s="1"/>
  <c r="U552" i="1"/>
  <c r="M552" i="6" s="1"/>
  <c r="U866" i="1"/>
  <c r="M866" i="6" s="1"/>
  <c r="T708" i="1"/>
  <c r="S708" i="1" s="1"/>
  <c r="U744" i="1"/>
  <c r="M744" i="6" s="1"/>
  <c r="U1069" i="1"/>
  <c r="M1069" i="6" s="1"/>
  <c r="T876" i="6"/>
  <c r="T974" i="6"/>
  <c r="T552" i="1"/>
  <c r="L552" i="6" s="1"/>
  <c r="T866" i="1"/>
  <c r="S866" i="1" s="1"/>
  <c r="T744" i="1"/>
  <c r="S744" i="1" s="1"/>
  <c r="T1069" i="1"/>
  <c r="S1069" i="1" s="1"/>
  <c r="T8" i="6"/>
  <c r="T166" i="6"/>
  <c r="T356" i="6"/>
  <c r="T610" i="6"/>
  <c r="T968" i="6"/>
  <c r="T1181" i="6"/>
  <c r="T45" i="6"/>
  <c r="T791" i="6"/>
  <c r="T367" i="6"/>
  <c r="T538" i="6"/>
  <c r="T867" i="6"/>
  <c r="T74" i="6"/>
  <c r="T242" i="6"/>
  <c r="T482" i="6"/>
  <c r="T543" i="6"/>
  <c r="T631" i="6"/>
  <c r="T761" i="6"/>
  <c r="T950" i="6"/>
  <c r="T1022" i="6"/>
  <c r="T717" i="6"/>
  <c r="T882" i="6"/>
  <c r="T994" i="6"/>
  <c r="T1175" i="6"/>
  <c r="T175" i="6"/>
  <c r="T277" i="6"/>
  <c r="T336" i="6"/>
  <c r="T390" i="6"/>
  <c r="T447" i="6"/>
  <c r="T674" i="6"/>
  <c r="T50" i="6"/>
  <c r="T213" i="6"/>
  <c r="T255" i="6"/>
  <c r="T317" i="6"/>
  <c r="T385" i="6"/>
  <c r="T437" i="6"/>
  <c r="T617" i="6"/>
  <c r="T713" i="6"/>
  <c r="T795" i="6"/>
  <c r="T967" i="6"/>
  <c r="T1081" i="6"/>
  <c r="T76" i="6"/>
  <c r="T219" i="6"/>
  <c r="T410" i="6"/>
  <c r="T911" i="6"/>
  <c r="T1067" i="6"/>
  <c r="T256" i="6"/>
  <c r="T442" i="6"/>
  <c r="T753" i="6"/>
  <c r="T100" i="6"/>
  <c r="T639" i="6"/>
  <c r="T41" i="6"/>
  <c r="T108" i="6"/>
  <c r="T178" i="6"/>
  <c r="T262" i="6"/>
  <c r="T469" i="6"/>
  <c r="T645" i="6"/>
  <c r="T728" i="6"/>
  <c r="T903" i="6"/>
  <c r="T1000" i="6"/>
  <c r="T1154" i="6"/>
  <c r="T709" i="6"/>
  <c r="T920" i="6"/>
  <c r="T339" i="6"/>
  <c r="U632" i="1"/>
  <c r="M632" i="6" s="1"/>
  <c r="T894" i="6"/>
  <c r="T987" i="6"/>
  <c r="T73" i="6"/>
  <c r="T229" i="6"/>
  <c r="T381" i="6"/>
  <c r="T481" i="6"/>
  <c r="T574" i="6"/>
  <c r="T670" i="6"/>
  <c r="T42" i="6"/>
  <c r="T99" i="6"/>
  <c r="T266" i="6"/>
  <c r="T435" i="6"/>
  <c r="T655" i="6"/>
  <c r="T711" i="6"/>
  <c r="T800" i="6"/>
  <c r="T1014" i="6"/>
  <c r="S698" i="6"/>
  <c r="K189" i="6"/>
  <c r="R189" i="1"/>
  <c r="S1174" i="6"/>
  <c r="S645" i="6"/>
  <c r="S709" i="6"/>
  <c r="S1146" i="6"/>
  <c r="U788" i="1"/>
  <c r="M788" i="6" s="1"/>
  <c r="U985" i="1"/>
  <c r="M985" i="6" s="1"/>
  <c r="S183" i="1"/>
  <c r="K183" i="6" s="1"/>
  <c r="S1183" i="6"/>
  <c r="R21" i="1"/>
  <c r="R193" i="1"/>
  <c r="S1057" i="6"/>
  <c r="N702" i="6"/>
  <c r="N792" i="6"/>
  <c r="S1206" i="6"/>
  <c r="K286" i="6"/>
  <c r="R286" i="1"/>
  <c r="O1019" i="6"/>
  <c r="O851" i="6"/>
  <c r="O1002" i="6"/>
  <c r="O1161" i="6"/>
  <c r="O2" i="6"/>
  <c r="O235" i="6"/>
  <c r="O334" i="6"/>
  <c r="O342" i="6"/>
  <c r="O391" i="6"/>
  <c r="O551" i="6"/>
  <c r="O574" i="6"/>
  <c r="O591" i="6"/>
  <c r="O633" i="6"/>
  <c r="O191" i="6"/>
  <c r="O254" i="6"/>
  <c r="O280" i="6"/>
  <c r="O700" i="6"/>
  <c r="O800" i="6"/>
  <c r="O978" i="6"/>
  <c r="O1014" i="6"/>
  <c r="O1146" i="6"/>
  <c r="O316" i="6"/>
  <c r="O543" i="6"/>
  <c r="O735" i="6"/>
  <c r="O821" i="6"/>
  <c r="O882" i="6"/>
  <c r="O956" i="6"/>
  <c r="O1175" i="6"/>
  <c r="O32" i="6"/>
  <c r="O48" i="6"/>
  <c r="O85" i="6"/>
  <c r="O95" i="6"/>
  <c r="O218" i="6"/>
  <c r="O277" i="6"/>
  <c r="O390" i="6"/>
  <c r="O447" i="6"/>
  <c r="O562" i="6"/>
  <c r="O13" i="6"/>
  <c r="O50" i="6"/>
  <c r="O87" i="6"/>
  <c r="O148" i="6"/>
  <c r="O198" i="6"/>
  <c r="O306" i="6"/>
  <c r="O385" i="6"/>
  <c r="O600" i="6"/>
  <c r="O713" i="6"/>
  <c r="O850" i="6"/>
  <c r="O884" i="6"/>
  <c r="O940" i="6"/>
  <c r="O1051" i="6"/>
  <c r="O1202" i="6"/>
  <c r="O270" i="6"/>
  <c r="O343" i="6"/>
  <c r="O555" i="6"/>
  <c r="O1006" i="6"/>
  <c r="O1031" i="6"/>
  <c r="O1067" i="6"/>
  <c r="O29" i="6"/>
  <c r="O285" i="6"/>
  <c r="O753" i="6"/>
  <c r="O51" i="6"/>
  <c r="O393" i="6"/>
  <c r="O536" i="6"/>
  <c r="O675" i="6"/>
  <c r="O146" i="6"/>
  <c r="O204" i="6"/>
  <c r="O282" i="6"/>
  <c r="O296" i="6"/>
  <c r="O534" i="6"/>
  <c r="O556" i="6"/>
  <c r="O611" i="6"/>
  <c r="O645" i="6"/>
  <c r="O661" i="6"/>
  <c r="O768" i="6"/>
  <c r="O803" i="6"/>
  <c r="O976" i="6"/>
  <c r="O1170" i="6"/>
  <c r="O709" i="6"/>
  <c r="S122" i="6"/>
  <c r="S592" i="6"/>
  <c r="O638" i="6"/>
  <c r="O273" i="6"/>
  <c r="O1010" i="6"/>
  <c r="O793" i="6"/>
  <c r="O920" i="6"/>
  <c r="O1021" i="6"/>
  <c r="O1184" i="6"/>
  <c r="O36" i="6"/>
  <c r="O73" i="6"/>
  <c r="O229" i="6"/>
  <c r="O381" i="6"/>
  <c r="O532" i="6"/>
  <c r="O565" i="6"/>
  <c r="O586" i="6"/>
  <c r="O618" i="6"/>
  <c r="O147" i="6"/>
  <c r="O184" i="6"/>
  <c r="O243" i="6"/>
  <c r="O319" i="6"/>
  <c r="O416" i="6"/>
  <c r="O531" i="6"/>
  <c r="O569" i="6"/>
  <c r="O590" i="6"/>
  <c r="O615" i="6"/>
  <c r="O662" i="6"/>
  <c r="O684" i="6"/>
  <c r="O1174" i="6"/>
  <c r="O26" i="6"/>
  <c r="O196" i="6"/>
  <c r="O257" i="6"/>
  <c r="S414" i="6"/>
  <c r="O560" i="6"/>
  <c r="O622" i="6"/>
  <c r="O960" i="6"/>
  <c r="O121" i="6"/>
  <c r="O149" i="6"/>
  <c r="O226" i="6"/>
  <c r="O284" i="6"/>
  <c r="O309" i="6"/>
  <c r="O327" i="6"/>
  <c r="O441" i="6"/>
  <c r="O581" i="6"/>
  <c r="O55" i="6"/>
  <c r="O138" i="6"/>
  <c r="O263" i="6"/>
  <c r="O300" i="6"/>
  <c r="O653" i="6"/>
  <c r="O668" i="6"/>
  <c r="O694" i="6"/>
  <c r="O729" i="6"/>
  <c r="O119" i="6"/>
  <c r="O328" i="6"/>
  <c r="O533" i="6"/>
  <c r="O892" i="6"/>
  <c r="O988" i="6"/>
  <c r="O1082" i="6"/>
  <c r="O37" i="6"/>
  <c r="O127" i="6"/>
  <c r="O292" i="6"/>
  <c r="O630" i="6"/>
  <c r="O118" i="6"/>
  <c r="O377" i="6"/>
  <c r="O547" i="6"/>
  <c r="O601" i="6"/>
  <c r="O52" i="6"/>
  <c r="O63" i="6"/>
  <c r="O154" i="6"/>
  <c r="O359" i="6"/>
  <c r="O415" i="6"/>
  <c r="O541" i="6"/>
  <c r="O620" i="6"/>
  <c r="O673" i="6"/>
  <c r="O785" i="6"/>
  <c r="O811" i="6"/>
  <c r="O939" i="6"/>
  <c r="O969" i="6"/>
  <c r="O991" i="6"/>
  <c r="O1040" i="6"/>
  <c r="O703" i="6"/>
  <c r="P1071" i="1"/>
  <c r="S118" i="6"/>
  <c r="S37" i="6"/>
  <c r="S562" i="6"/>
  <c r="S1202" i="6"/>
  <c r="S811" i="6"/>
  <c r="S300" i="6"/>
  <c r="S638" i="6"/>
  <c r="S1161" i="6"/>
  <c r="T985" i="1"/>
  <c r="S985" i="1" s="1"/>
  <c r="S668" i="6"/>
  <c r="S243" i="6"/>
  <c r="S285" i="6"/>
  <c r="S675" i="6"/>
  <c r="S978" i="6"/>
  <c r="S319" i="6"/>
  <c r="S1019" i="6"/>
  <c r="S1186" i="1"/>
  <c r="K1186" i="6" s="1"/>
  <c r="L1186" i="6"/>
  <c r="S820" i="1"/>
  <c r="K820" i="6" s="1"/>
  <c r="S1198" i="1"/>
  <c r="K1198" i="6" s="1"/>
  <c r="L1198" i="6"/>
  <c r="S623" i="1"/>
  <c r="K623" i="6" s="1"/>
  <c r="L623" i="6"/>
  <c r="S636" i="1"/>
  <c r="K636" i="6" s="1"/>
  <c r="L636" i="6"/>
  <c r="S827" i="1"/>
  <c r="K827" i="6" s="1"/>
  <c r="L827" i="6"/>
  <c r="S545" i="1"/>
  <c r="K545" i="6" s="1"/>
  <c r="L545" i="6"/>
  <c r="S632" i="1"/>
  <c r="K632" i="6" s="1"/>
  <c r="S787" i="1"/>
  <c r="K787" i="6" s="1"/>
  <c r="L787" i="6"/>
  <c r="S1165" i="1"/>
  <c r="K1165" i="6" s="1"/>
  <c r="L1165" i="6"/>
  <c r="S594" i="1"/>
  <c r="K594" i="6" s="1"/>
  <c r="S839" i="1"/>
  <c r="K839" i="6" s="1"/>
  <c r="L839" i="6"/>
  <c r="S557" i="1"/>
  <c r="K557" i="6" s="1"/>
  <c r="L557" i="6"/>
  <c r="S902" i="1"/>
  <c r="K902" i="6" s="1"/>
  <c r="L902" i="6"/>
  <c r="S689" i="1"/>
  <c r="K689" i="6" s="1"/>
  <c r="L689" i="6"/>
  <c r="S596" i="1"/>
  <c r="K596" i="6" s="1"/>
  <c r="L596" i="6"/>
  <c r="S464" i="1"/>
  <c r="K464" i="6" s="1"/>
  <c r="L464" i="6"/>
  <c r="L624" i="6"/>
  <c r="S741" i="1"/>
  <c r="K741" i="6" s="1"/>
  <c r="L741" i="6"/>
  <c r="V8" i="1"/>
  <c r="O8" i="6"/>
  <c r="V79" i="1"/>
  <c r="O79" i="6"/>
  <c r="O115" i="6"/>
  <c r="O140" i="6"/>
  <c r="V166" i="1"/>
  <c r="O166" i="6"/>
  <c r="V216" i="1"/>
  <c r="O216" i="6"/>
  <c r="U244" i="1"/>
  <c r="M244" i="6" s="1"/>
  <c r="N244" i="6"/>
  <c r="U307" i="1"/>
  <c r="M307" i="6" s="1"/>
  <c r="N307" i="6"/>
  <c r="O356" i="6"/>
  <c r="V356" i="1"/>
  <c r="U433" i="1"/>
  <c r="M433" i="6" s="1"/>
  <c r="N433" i="6"/>
  <c r="W527" i="1"/>
  <c r="P527" i="6"/>
  <c r="O549" i="6"/>
  <c r="V610" i="1"/>
  <c r="O610" i="6"/>
  <c r="O869" i="6"/>
  <c r="V906" i="1"/>
  <c r="O906" i="6"/>
  <c r="V935" i="1"/>
  <c r="O935" i="6"/>
  <c r="V968" i="1"/>
  <c r="O968" i="6"/>
  <c r="O990" i="6"/>
  <c r="V990" i="1"/>
  <c r="V1029" i="1"/>
  <c r="O1029" i="6"/>
  <c r="O1050" i="6"/>
  <c r="O1181" i="6"/>
  <c r="V1181" i="1"/>
  <c r="S915" i="1"/>
  <c r="K915" i="6" s="1"/>
  <c r="L915" i="6"/>
  <c r="S798" i="1"/>
  <c r="K798" i="6" s="1"/>
  <c r="L798" i="6"/>
  <c r="S1159" i="1"/>
  <c r="K1159" i="6" s="1"/>
  <c r="L1159" i="6"/>
  <c r="S780" i="1"/>
  <c r="K780" i="6" s="1"/>
  <c r="L780" i="6"/>
  <c r="S1203" i="1"/>
  <c r="K1203" i="6" s="1"/>
  <c r="L1203" i="6"/>
  <c r="S693" i="1"/>
  <c r="K693" i="6" s="1"/>
  <c r="L693" i="6"/>
  <c r="S819" i="1"/>
  <c r="K819" i="6" s="1"/>
  <c r="L819" i="6"/>
  <c r="S595" i="1"/>
  <c r="K595" i="6" s="1"/>
  <c r="L595" i="6"/>
  <c r="S897" i="1"/>
  <c r="K897" i="6" s="1"/>
  <c r="L897" i="6"/>
  <c r="S1189" i="1"/>
  <c r="K1189" i="6" s="1"/>
  <c r="L1189" i="6"/>
  <c r="S1065" i="1"/>
  <c r="K1065" i="6" s="1"/>
  <c r="L1065" i="6"/>
  <c r="S651" i="1"/>
  <c r="K651" i="6" s="1"/>
  <c r="L651" i="6"/>
  <c r="S805" i="1"/>
  <c r="K805" i="6" s="1"/>
  <c r="L805" i="6"/>
  <c r="S797" i="1"/>
  <c r="K797" i="6" s="1"/>
  <c r="L797" i="6"/>
  <c r="S1194" i="1"/>
  <c r="K1194" i="6" s="1"/>
  <c r="L1194" i="6"/>
  <c r="S584" i="1"/>
  <c r="K584" i="6" s="1"/>
  <c r="L584" i="6"/>
  <c r="S738" i="1"/>
  <c r="K738" i="6" s="1"/>
  <c r="L738" i="6"/>
  <c r="S1153" i="1"/>
  <c r="K1153" i="6" s="1"/>
  <c r="L1153" i="6"/>
  <c r="S896" i="1"/>
  <c r="K896" i="6" s="1"/>
  <c r="L896" i="6"/>
  <c r="S810" i="1"/>
  <c r="K810" i="6" s="1"/>
  <c r="L810" i="6"/>
  <c r="S830" i="1"/>
  <c r="K830" i="6" s="1"/>
  <c r="L830" i="6"/>
  <c r="S1079" i="6"/>
  <c r="S996" i="6"/>
  <c r="S831" i="1"/>
  <c r="K831" i="6" s="1"/>
  <c r="L831" i="6"/>
  <c r="S832" i="1"/>
  <c r="K832" i="6" s="1"/>
  <c r="L832" i="6"/>
  <c r="S971" i="1"/>
  <c r="K971" i="6" s="1"/>
  <c r="L971" i="6"/>
  <c r="S1009" i="1"/>
  <c r="K1009" i="6" s="1"/>
  <c r="L1009" i="6"/>
  <c r="S593" i="1"/>
  <c r="K593" i="6" s="1"/>
  <c r="L593" i="6"/>
  <c r="S726" i="1"/>
  <c r="K726" i="6" s="1"/>
  <c r="L726" i="6"/>
  <c r="S945" i="1"/>
  <c r="K945" i="6" s="1"/>
  <c r="L945" i="6"/>
  <c r="S701" i="1"/>
  <c r="K701" i="6" s="1"/>
  <c r="L701" i="6"/>
  <c r="S1207" i="1"/>
  <c r="K1207" i="6" s="1"/>
  <c r="L1207" i="6"/>
  <c r="S663" i="1"/>
  <c r="K663" i="6" s="1"/>
  <c r="L663" i="6"/>
  <c r="S519" i="1"/>
  <c r="K519" i="6" s="1"/>
  <c r="L519" i="6"/>
  <c r="S678" i="6"/>
  <c r="S1169" i="6"/>
  <c r="S1131" i="6"/>
  <c r="N25" i="6"/>
  <c r="T25" i="1"/>
  <c r="U25" i="1"/>
  <c r="M25" i="6" s="1"/>
  <c r="U102" i="1"/>
  <c r="M102" i="6" s="1"/>
  <c r="N102" i="6"/>
  <c r="V129" i="1"/>
  <c r="O129" i="6"/>
  <c r="O151" i="6"/>
  <c r="U199" i="1"/>
  <c r="M199" i="6" s="1"/>
  <c r="N199" i="6"/>
  <c r="U224" i="1"/>
  <c r="M224" i="6" s="1"/>
  <c r="N224" i="6"/>
  <c r="U269" i="1"/>
  <c r="M269" i="6" s="1"/>
  <c r="N269" i="6"/>
  <c r="V332" i="1"/>
  <c r="O332" i="6"/>
  <c r="U388" i="1"/>
  <c r="M388" i="6" s="1"/>
  <c r="N388" i="6"/>
  <c r="W520" i="1"/>
  <c r="P520" i="6"/>
  <c r="O540" i="6"/>
  <c r="V572" i="1"/>
  <c r="O572" i="6"/>
  <c r="O739" i="6"/>
  <c r="V739" i="1"/>
  <c r="O895" i="6"/>
  <c r="O929" i="6"/>
  <c r="O947" i="6"/>
  <c r="V975" i="1"/>
  <c r="O975" i="6"/>
  <c r="V1008" i="1"/>
  <c r="O1008" i="6"/>
  <c r="V1044" i="1"/>
  <c r="O1044" i="6"/>
  <c r="V1151" i="1"/>
  <c r="O1151" i="6"/>
  <c r="V1185" i="1"/>
  <c r="O1185" i="6"/>
  <c r="S361" i="1"/>
  <c r="K361" i="6" s="1"/>
  <c r="L361" i="6"/>
  <c r="S794" i="1"/>
  <c r="K794" i="6" s="1"/>
  <c r="L794" i="6"/>
  <c r="S842" i="1"/>
  <c r="K842" i="6" s="1"/>
  <c r="L842" i="6"/>
  <c r="S1149" i="1"/>
  <c r="K1149" i="6" s="1"/>
  <c r="L1149" i="6"/>
  <c r="S840" i="1"/>
  <c r="K840" i="6" s="1"/>
  <c r="L840" i="6"/>
  <c r="S873" i="1"/>
  <c r="K873" i="6" s="1"/>
  <c r="L873" i="6"/>
  <c r="S1176" i="1"/>
  <c r="K1176" i="6" s="1"/>
  <c r="L1176" i="6"/>
  <c r="S583" i="1"/>
  <c r="K583" i="6" s="1"/>
  <c r="L583" i="6"/>
  <c r="S1193" i="1"/>
  <c r="K1193" i="6" s="1"/>
  <c r="L1193" i="6"/>
  <c r="S750" i="1"/>
  <c r="K750" i="6" s="1"/>
  <c r="L750" i="6"/>
  <c r="S825" i="1"/>
  <c r="K825" i="6" s="1"/>
  <c r="L825" i="6"/>
  <c r="S849" i="1"/>
  <c r="K849" i="6" s="1"/>
  <c r="L849" i="6"/>
  <c r="S878" i="1"/>
  <c r="K878" i="6" s="1"/>
  <c r="L878" i="6"/>
  <c r="S1180" i="1"/>
  <c r="K1180" i="6" s="1"/>
  <c r="L1180" i="6"/>
  <c r="S828" i="1"/>
  <c r="K828" i="6" s="1"/>
  <c r="L828" i="6"/>
  <c r="S855" i="1"/>
  <c r="K855" i="6" s="1"/>
  <c r="L855" i="6"/>
  <c r="S559" i="1"/>
  <c r="K559" i="6" s="1"/>
  <c r="L559" i="6"/>
  <c r="S681" i="1"/>
  <c r="K681" i="6" s="1"/>
  <c r="L681" i="6"/>
  <c r="S814" i="1"/>
  <c r="K814" i="6" s="1"/>
  <c r="L814" i="6"/>
  <c r="S1195" i="1"/>
  <c r="K1195" i="6" s="1"/>
  <c r="L1195" i="6"/>
  <c r="S691" i="1"/>
  <c r="K691" i="6" s="1"/>
  <c r="L691" i="6"/>
  <c r="S1158" i="1"/>
  <c r="K1158" i="6" s="1"/>
  <c r="L1158" i="6"/>
  <c r="S528" i="1"/>
  <c r="K528" i="6" s="1"/>
  <c r="L528" i="6"/>
  <c r="S1052" i="1"/>
  <c r="K1052" i="6" s="1"/>
  <c r="L1052" i="6"/>
  <c r="S861" i="1"/>
  <c r="K861" i="6" s="1"/>
  <c r="L861" i="6"/>
  <c r="S553" i="1"/>
  <c r="K553" i="6" s="1"/>
  <c r="L553" i="6"/>
  <c r="S1157" i="1"/>
  <c r="K1157" i="6" s="1"/>
  <c r="L1157" i="6"/>
  <c r="S626" i="1"/>
  <c r="K626" i="6" s="1"/>
  <c r="L626" i="6"/>
  <c r="S1162" i="6"/>
  <c r="S807" i="6"/>
  <c r="S806" i="6"/>
  <c r="S824" i="6"/>
  <c r="V1201" i="1"/>
  <c r="O1201" i="6"/>
  <c r="U16" i="1"/>
  <c r="M16" i="6" s="1"/>
  <c r="N16" i="6"/>
  <c r="V45" i="1"/>
  <c r="O45" i="6"/>
  <c r="O122" i="6"/>
  <c r="U164" i="1"/>
  <c r="M164" i="6" s="1"/>
  <c r="N164" i="6"/>
  <c r="O227" i="6"/>
  <c r="N272" i="6"/>
  <c r="U272" i="1"/>
  <c r="M272" i="6" s="1"/>
  <c r="T272" i="1"/>
  <c r="O291" i="6"/>
  <c r="O324" i="6"/>
  <c r="V449" i="1"/>
  <c r="O449" i="6"/>
  <c r="W505" i="1"/>
  <c r="P505" i="6"/>
  <c r="O592" i="6"/>
  <c r="V712" i="1"/>
  <c r="O712" i="6"/>
  <c r="V791" i="1"/>
  <c r="O791" i="6"/>
  <c r="V858" i="1"/>
  <c r="O858" i="6"/>
  <c r="O65" i="6"/>
  <c r="U104" i="1"/>
  <c r="M104" i="6" s="1"/>
  <c r="N104" i="6"/>
  <c r="U153" i="1"/>
  <c r="M153" i="6" s="1"/>
  <c r="N153" i="6"/>
  <c r="U192" i="1"/>
  <c r="M192" i="6" s="1"/>
  <c r="N192" i="6"/>
  <c r="V241" i="1"/>
  <c r="O241" i="6"/>
  <c r="U267" i="1"/>
  <c r="M267" i="6" s="1"/>
  <c r="N267" i="6"/>
  <c r="V367" i="1"/>
  <c r="O367" i="6"/>
  <c r="O386" i="6"/>
  <c r="V386" i="1"/>
  <c r="O413" i="6"/>
  <c r="V459" i="1"/>
  <c r="O459" i="6"/>
  <c r="O538" i="6"/>
  <c r="O605" i="6"/>
  <c r="O672" i="6"/>
  <c r="V765" i="1"/>
  <c r="O765" i="6"/>
  <c r="V867" i="1"/>
  <c r="O867" i="6"/>
  <c r="U34" i="1"/>
  <c r="M34" i="6" s="1"/>
  <c r="N34" i="6"/>
  <c r="U49" i="1"/>
  <c r="M49" i="6" s="1"/>
  <c r="N49" i="6"/>
  <c r="O62" i="6"/>
  <c r="O74" i="6"/>
  <c r="V105" i="1"/>
  <c r="O105" i="6"/>
  <c r="U123" i="1"/>
  <c r="M123" i="6" s="1"/>
  <c r="N123" i="6"/>
  <c r="U134" i="1"/>
  <c r="M134" i="6" s="1"/>
  <c r="N134" i="6"/>
  <c r="U156" i="1"/>
  <c r="M156" i="6" s="1"/>
  <c r="N156" i="6"/>
  <c r="U176" i="1"/>
  <c r="M176" i="6" s="1"/>
  <c r="N176" i="6"/>
  <c r="U201" i="1"/>
  <c r="M201" i="6" s="1"/>
  <c r="N201" i="6"/>
  <c r="N233" i="6"/>
  <c r="T233" i="1"/>
  <c r="U233" i="1"/>
  <c r="M233" i="6" s="1"/>
  <c r="V242" i="1"/>
  <c r="O242" i="6"/>
  <c r="V260" i="1"/>
  <c r="O260" i="6"/>
  <c r="V293" i="1"/>
  <c r="O293" i="6"/>
  <c r="N303" i="6"/>
  <c r="T303" i="1"/>
  <c r="U303" i="1"/>
  <c r="M303" i="6" s="1"/>
  <c r="O325" i="6"/>
  <c r="U349" i="1"/>
  <c r="M349" i="6" s="1"/>
  <c r="N349" i="6"/>
  <c r="U364" i="1"/>
  <c r="M364" i="6" s="1"/>
  <c r="N364" i="6"/>
  <c r="U378" i="1"/>
  <c r="M378" i="6" s="1"/>
  <c r="N378" i="6"/>
  <c r="V394" i="1"/>
  <c r="O394" i="6"/>
  <c r="O403" i="6"/>
  <c r="V403" i="1"/>
  <c r="U418" i="1"/>
  <c r="M418" i="6" s="1"/>
  <c r="N418" i="6"/>
  <c r="O431" i="6"/>
  <c r="V431" i="1"/>
  <c r="V450" i="1"/>
  <c r="O450" i="6"/>
  <c r="V466" i="1"/>
  <c r="O466" i="6"/>
  <c r="O482" i="6"/>
  <c r="V482" i="1"/>
  <c r="U494" i="1"/>
  <c r="M494" i="6" s="1"/>
  <c r="N494" i="6"/>
  <c r="W501" i="1"/>
  <c r="P501" i="6"/>
  <c r="W517" i="1"/>
  <c r="P517" i="6"/>
  <c r="O589" i="6"/>
  <c r="V602" i="1"/>
  <c r="O602" i="6"/>
  <c r="O614" i="6"/>
  <c r="V631" i="1"/>
  <c r="O631" i="6"/>
  <c r="V649" i="1"/>
  <c r="O649" i="6"/>
  <c r="V716" i="1"/>
  <c r="O716" i="6"/>
  <c r="V761" i="1"/>
  <c r="O761" i="6"/>
  <c r="V816" i="1"/>
  <c r="O816" i="6"/>
  <c r="V888" i="1"/>
  <c r="O888" i="6"/>
  <c r="V907" i="1"/>
  <c r="O907" i="6"/>
  <c r="S927" i="1"/>
  <c r="K927" i="6" s="1"/>
  <c r="L927" i="6"/>
  <c r="S73" i="6"/>
  <c r="S81" i="6"/>
  <c r="S197" i="6"/>
  <c r="S48" i="6"/>
  <c r="S1164" i="6"/>
  <c r="S773" i="6"/>
  <c r="S844" i="6"/>
  <c r="S760" i="6"/>
  <c r="S796" i="6"/>
  <c r="S1187" i="6"/>
  <c r="U10" i="1"/>
  <c r="M10" i="6" s="1"/>
  <c r="N10" i="6"/>
  <c r="U33" i="1"/>
  <c r="M33" i="6" s="1"/>
  <c r="N33" i="6"/>
  <c r="V61" i="1"/>
  <c r="O61" i="6"/>
  <c r="U143" i="1"/>
  <c r="M143" i="6" s="1"/>
  <c r="N143" i="6"/>
  <c r="V173" i="1"/>
  <c r="O173" i="6"/>
  <c r="U251" i="1"/>
  <c r="M251" i="6" s="1"/>
  <c r="N251" i="6"/>
  <c r="V281" i="1"/>
  <c r="O281" i="6"/>
  <c r="O301" i="6"/>
  <c r="O402" i="6"/>
  <c r="V402" i="1"/>
  <c r="W486" i="1"/>
  <c r="P486" i="6"/>
  <c r="W529" i="1"/>
  <c r="P529" i="6"/>
  <c r="V619" i="1"/>
  <c r="O619" i="6"/>
  <c r="V644" i="1"/>
  <c r="O644" i="6"/>
  <c r="V747" i="1"/>
  <c r="O747" i="6"/>
  <c r="V802" i="1"/>
  <c r="O802" i="6"/>
  <c r="V880" i="1"/>
  <c r="O880" i="6"/>
  <c r="V98" i="1"/>
  <c r="O98" i="6"/>
  <c r="U126" i="1"/>
  <c r="M126" i="6" s="1"/>
  <c r="N126" i="6"/>
  <c r="O180" i="6"/>
  <c r="V214" i="1"/>
  <c r="O214" i="6"/>
  <c r="V249" i="1"/>
  <c r="O249" i="6"/>
  <c r="V352" i="1"/>
  <c r="O352" i="6"/>
  <c r="V373" i="1"/>
  <c r="O373" i="6"/>
  <c r="V392" i="1"/>
  <c r="O392" i="6"/>
  <c r="O428" i="6"/>
  <c r="V428" i="1"/>
  <c r="O476" i="6"/>
  <c r="V476" i="1"/>
  <c r="V575" i="1"/>
  <c r="O575" i="6"/>
  <c r="V659" i="1"/>
  <c r="O659" i="6"/>
  <c r="O725" i="6"/>
  <c r="V774" i="1"/>
  <c r="O774" i="6"/>
  <c r="V39" i="1"/>
  <c r="O39" i="6"/>
  <c r="U54" i="1"/>
  <c r="M54" i="6" s="1"/>
  <c r="N54" i="6"/>
  <c r="U68" i="1"/>
  <c r="M68" i="6" s="1"/>
  <c r="N68" i="6"/>
  <c r="V89" i="1"/>
  <c r="O89" i="6"/>
  <c r="V111" i="1"/>
  <c r="O111" i="6"/>
  <c r="V130" i="1"/>
  <c r="O130" i="6"/>
  <c r="U150" i="1"/>
  <c r="M150" i="6" s="1"/>
  <c r="N150" i="6"/>
  <c r="O167" i="6"/>
  <c r="V208" i="1"/>
  <c r="O208" i="6"/>
  <c r="V238" i="1"/>
  <c r="O238" i="6"/>
  <c r="V265" i="1"/>
  <c r="O265" i="6"/>
  <c r="V279" i="1"/>
  <c r="O279" i="6"/>
  <c r="U299" i="1"/>
  <c r="M299" i="6" s="1"/>
  <c r="N299" i="6"/>
  <c r="V310" i="1"/>
  <c r="O310" i="6"/>
  <c r="U322" i="1"/>
  <c r="M322" i="6" s="1"/>
  <c r="N322" i="6"/>
  <c r="V335" i="1"/>
  <c r="O335" i="6"/>
  <c r="U354" i="1"/>
  <c r="M354" i="6" s="1"/>
  <c r="N354" i="6"/>
  <c r="V374" i="1"/>
  <c r="O374" i="6"/>
  <c r="U384" i="1"/>
  <c r="M384" i="6" s="1"/>
  <c r="N384" i="6"/>
  <c r="O397" i="6"/>
  <c r="O414" i="6"/>
  <c r="U422" i="1"/>
  <c r="M422" i="6" s="1"/>
  <c r="N422" i="6"/>
  <c r="U443" i="1"/>
  <c r="M443" i="6" s="1"/>
  <c r="N443" i="6"/>
  <c r="U454" i="1"/>
  <c r="M454" i="6" s="1"/>
  <c r="N454" i="6"/>
  <c r="O471" i="6"/>
  <c r="V471" i="1"/>
  <c r="U490" i="1"/>
  <c r="M490" i="6" s="1"/>
  <c r="N490" i="6"/>
  <c r="U498" i="1"/>
  <c r="M498" i="6" s="1"/>
  <c r="N498" i="6"/>
  <c r="W510" i="1"/>
  <c r="P510" i="6"/>
  <c r="W524" i="1"/>
  <c r="P524" i="6"/>
  <c r="V599" i="1"/>
  <c r="O599" i="6"/>
  <c r="V606" i="1"/>
  <c r="O606" i="6"/>
  <c r="V640" i="1"/>
  <c r="O640" i="6"/>
  <c r="V660" i="1"/>
  <c r="O660" i="6"/>
  <c r="O722" i="6"/>
  <c r="V756" i="1"/>
  <c r="O756" i="6"/>
  <c r="O789" i="6"/>
  <c r="V789" i="1"/>
  <c r="O863" i="6"/>
  <c r="V898" i="1"/>
  <c r="O898" i="6"/>
  <c r="O936" i="6"/>
  <c r="O981" i="6"/>
  <c r="O1003" i="6"/>
  <c r="V1003" i="1"/>
  <c r="V1018" i="1"/>
  <c r="O1018" i="6"/>
  <c r="O1037" i="6"/>
  <c r="V1152" i="1"/>
  <c r="O1152" i="6"/>
  <c r="O766" i="6"/>
  <c r="V766" i="1"/>
  <c r="O801" i="6"/>
  <c r="O841" i="6"/>
  <c r="V871" i="1"/>
  <c r="O871" i="6"/>
  <c r="O891" i="6"/>
  <c r="V891" i="1"/>
  <c r="V937" i="1"/>
  <c r="O937" i="6"/>
  <c r="V952" i="1"/>
  <c r="O952" i="6"/>
  <c r="V966" i="1"/>
  <c r="O966" i="6"/>
  <c r="O999" i="6"/>
  <c r="V1039" i="1"/>
  <c r="O1039" i="6"/>
  <c r="O1064" i="6"/>
  <c r="S706" i="6"/>
  <c r="S231" i="6"/>
  <c r="S843" i="6"/>
  <c r="S544" i="6"/>
  <c r="S1133" i="6"/>
  <c r="V734" i="1"/>
  <c r="O734" i="6"/>
  <c r="V762" i="1"/>
  <c r="O762" i="6"/>
  <c r="V876" i="1"/>
  <c r="O876" i="6"/>
  <c r="V900" i="1"/>
  <c r="O900" i="6"/>
  <c r="V925" i="1"/>
  <c r="O925" i="6"/>
  <c r="V954" i="1"/>
  <c r="O954" i="6"/>
  <c r="O974" i="6"/>
  <c r="V974" i="1"/>
  <c r="V1036" i="1"/>
  <c r="O1036" i="6"/>
  <c r="U28" i="1"/>
  <c r="M28" i="6" s="1"/>
  <c r="N28" i="6"/>
  <c r="V47" i="1"/>
  <c r="O47" i="6"/>
  <c r="N67" i="6"/>
  <c r="U67" i="1"/>
  <c r="M67" i="6" s="1"/>
  <c r="T67" i="1"/>
  <c r="V94" i="1"/>
  <c r="O94" i="6"/>
  <c r="O112" i="6"/>
  <c r="U125" i="1"/>
  <c r="M125" i="6" s="1"/>
  <c r="N125" i="6"/>
  <c r="U144" i="1"/>
  <c r="M144" i="6" s="1"/>
  <c r="N144" i="6"/>
  <c r="V159" i="1"/>
  <c r="O159" i="6"/>
  <c r="O177" i="6"/>
  <c r="V207" i="1"/>
  <c r="O207" i="6"/>
  <c r="V221" i="1"/>
  <c r="O221" i="6"/>
  <c r="U274" i="1"/>
  <c r="M274" i="6" s="1"/>
  <c r="N274" i="6"/>
  <c r="U297" i="1"/>
  <c r="M297" i="6" s="1"/>
  <c r="N297" i="6"/>
  <c r="V321" i="1"/>
  <c r="O321" i="6"/>
  <c r="V363" i="1"/>
  <c r="O363" i="6"/>
  <c r="V376" i="1"/>
  <c r="O376" i="6"/>
  <c r="O407" i="6"/>
  <c r="V407" i="1"/>
  <c r="U430" i="1"/>
  <c r="M430" i="6" s="1"/>
  <c r="N430" i="6"/>
  <c r="U444" i="1"/>
  <c r="M444" i="6" s="1"/>
  <c r="N444" i="6"/>
  <c r="O455" i="6"/>
  <c r="U470" i="1"/>
  <c r="M470" i="6" s="1"/>
  <c r="N470" i="6"/>
  <c r="O481" i="6"/>
  <c r="V481" i="1"/>
  <c r="W500" i="1"/>
  <c r="P500" i="6"/>
  <c r="W511" i="1"/>
  <c r="P511" i="6"/>
  <c r="V604" i="1"/>
  <c r="O604" i="6"/>
  <c r="V670" i="1"/>
  <c r="O670" i="6"/>
  <c r="U15" i="1"/>
  <c r="M15" i="6" s="1"/>
  <c r="N15" i="6"/>
  <c r="V42" i="1"/>
  <c r="O42" i="6"/>
  <c r="O72" i="6"/>
  <c r="V84" i="1"/>
  <c r="O84" i="6"/>
  <c r="O99" i="6"/>
  <c r="U120" i="1"/>
  <c r="M120" i="6" s="1"/>
  <c r="N120" i="6"/>
  <c r="U142" i="1"/>
  <c r="M142" i="6" s="1"/>
  <c r="N142" i="6"/>
  <c r="U152" i="1"/>
  <c r="M152" i="6" s="1"/>
  <c r="N152" i="6"/>
  <c r="N165" i="6"/>
  <c r="T165" i="1"/>
  <c r="U165" i="1"/>
  <c r="M165" i="6" s="1"/>
  <c r="U181" i="1"/>
  <c r="M181" i="6" s="1"/>
  <c r="N181" i="6"/>
  <c r="U200" i="1"/>
  <c r="M200" i="6" s="1"/>
  <c r="N200" i="6"/>
  <c r="U220" i="1"/>
  <c r="M220" i="6" s="1"/>
  <c r="N220" i="6"/>
  <c r="V246" i="1"/>
  <c r="O246" i="6"/>
  <c r="V266" i="1"/>
  <c r="O266" i="6"/>
  <c r="V289" i="1"/>
  <c r="O289" i="6"/>
  <c r="N302" i="6"/>
  <c r="T302" i="1"/>
  <c r="U302" i="1"/>
  <c r="M302" i="6" s="1"/>
  <c r="O329" i="6"/>
  <c r="U344" i="1"/>
  <c r="M344" i="6" s="1"/>
  <c r="N344" i="6"/>
  <c r="U368" i="1"/>
  <c r="M368" i="6" s="1"/>
  <c r="N368" i="6"/>
  <c r="U387" i="1"/>
  <c r="M387" i="6" s="1"/>
  <c r="N387" i="6"/>
  <c r="V409" i="1"/>
  <c r="O409" i="6"/>
  <c r="U425" i="1"/>
  <c r="M425" i="6" s="1"/>
  <c r="N425" i="6"/>
  <c r="V435" i="1"/>
  <c r="O435" i="6"/>
  <c r="U460" i="1"/>
  <c r="M460" i="6" s="1"/>
  <c r="N460" i="6"/>
  <c r="U487" i="1"/>
  <c r="M487" i="6" s="1"/>
  <c r="N487" i="6"/>
  <c r="W502" i="1"/>
  <c r="P502" i="6"/>
  <c r="W515" i="1"/>
  <c r="P515" i="6"/>
  <c r="V564" i="1"/>
  <c r="O564" i="6"/>
  <c r="V603" i="1"/>
  <c r="O603" i="6"/>
  <c r="V612" i="1"/>
  <c r="O612" i="6"/>
  <c r="V655" i="1"/>
  <c r="O655" i="6"/>
  <c r="V666" i="1"/>
  <c r="O666" i="6"/>
  <c r="V692" i="1"/>
  <c r="O692" i="6"/>
  <c r="V711" i="1"/>
  <c r="O711" i="6"/>
  <c r="V724" i="1"/>
  <c r="O724" i="6"/>
  <c r="V757" i="1"/>
  <c r="O757" i="6"/>
  <c r="V875" i="1"/>
  <c r="O875" i="6"/>
  <c r="V886" i="1"/>
  <c r="O886" i="6"/>
  <c r="O989" i="6"/>
  <c r="V989" i="1"/>
  <c r="V998" i="1"/>
  <c r="O998" i="6"/>
  <c r="V1041" i="1"/>
  <c r="O1041" i="6"/>
  <c r="V950" i="1"/>
  <c r="O950" i="6"/>
  <c r="V972" i="1"/>
  <c r="O972" i="6"/>
  <c r="O997" i="6"/>
  <c r="V997" i="1"/>
  <c r="V1022" i="1"/>
  <c r="O1022" i="6"/>
  <c r="V1078" i="1"/>
  <c r="O1078" i="6"/>
  <c r="V1182" i="1"/>
  <c r="O1182" i="6"/>
  <c r="V717" i="1"/>
  <c r="O717" i="6"/>
  <c r="V776" i="1"/>
  <c r="O776" i="6"/>
  <c r="V857" i="1"/>
  <c r="O857" i="6"/>
  <c r="V918" i="1"/>
  <c r="O918" i="6"/>
  <c r="V946" i="1"/>
  <c r="O946" i="6"/>
  <c r="O994" i="6"/>
  <c r="V994" i="1"/>
  <c r="V1011" i="1"/>
  <c r="O1011" i="6"/>
  <c r="V1023" i="1"/>
  <c r="O1023" i="6"/>
  <c r="O1047" i="6"/>
  <c r="V1047" i="1"/>
  <c r="U56" i="1"/>
  <c r="M56" i="6" s="1"/>
  <c r="N56" i="6"/>
  <c r="V70" i="1"/>
  <c r="O70" i="6"/>
  <c r="U114" i="1"/>
  <c r="M114" i="6" s="1"/>
  <c r="N114" i="6"/>
  <c r="U131" i="1"/>
  <c r="M131" i="6" s="1"/>
  <c r="N131" i="6"/>
  <c r="V139" i="1"/>
  <c r="O139" i="6"/>
  <c r="U157" i="1"/>
  <c r="M157" i="6" s="1"/>
  <c r="N157" i="6"/>
  <c r="V175" i="1"/>
  <c r="O175" i="6"/>
  <c r="U205" i="1"/>
  <c r="M205" i="6" s="1"/>
  <c r="N205" i="6"/>
  <c r="V232" i="1"/>
  <c r="O232" i="6"/>
  <c r="V290" i="1"/>
  <c r="O290" i="6"/>
  <c r="U304" i="1"/>
  <c r="M304" i="6" s="1"/>
  <c r="N304" i="6"/>
  <c r="U323" i="1"/>
  <c r="M323" i="6" s="1"/>
  <c r="N323" i="6"/>
  <c r="V336" i="1"/>
  <c r="O336" i="6"/>
  <c r="V348" i="1"/>
  <c r="O348" i="6"/>
  <c r="V366" i="1"/>
  <c r="O366" i="6"/>
  <c r="O380" i="6"/>
  <c r="V380" i="1"/>
  <c r="V405" i="1"/>
  <c r="O405" i="6"/>
  <c r="O417" i="6"/>
  <c r="V417" i="1"/>
  <c r="V438" i="1"/>
  <c r="O438" i="6"/>
  <c r="V458" i="1"/>
  <c r="O458" i="6"/>
  <c r="V479" i="1"/>
  <c r="O479" i="6"/>
  <c r="W497" i="1"/>
  <c r="P497" i="6"/>
  <c r="W509" i="1"/>
  <c r="P509" i="6"/>
  <c r="V625" i="1"/>
  <c r="O625" i="6"/>
  <c r="V648" i="1"/>
  <c r="O648" i="6"/>
  <c r="V674" i="1"/>
  <c r="O674" i="6"/>
  <c r="U23" i="1"/>
  <c r="M23" i="6" s="1"/>
  <c r="N23" i="6"/>
  <c r="V35" i="1"/>
  <c r="O35" i="6"/>
  <c r="U78" i="1"/>
  <c r="M78" i="6" s="1"/>
  <c r="N78" i="6"/>
  <c r="U101" i="1"/>
  <c r="M101" i="6" s="1"/>
  <c r="N101" i="6"/>
  <c r="U124" i="1"/>
  <c r="M124" i="6" s="1"/>
  <c r="N124" i="6"/>
  <c r="U174" i="1"/>
  <c r="M174" i="6" s="1"/>
  <c r="N174" i="6"/>
  <c r="V213" i="1"/>
  <c r="O213" i="6"/>
  <c r="U223" i="1"/>
  <c r="M223" i="6" s="1"/>
  <c r="N223" i="6"/>
  <c r="V234" i="1"/>
  <c r="O234" i="6"/>
  <c r="U248" i="1"/>
  <c r="M248" i="6" s="1"/>
  <c r="N248" i="6"/>
  <c r="V255" i="1"/>
  <c r="O255" i="6"/>
  <c r="U268" i="1"/>
  <c r="M268" i="6" s="1"/>
  <c r="N268" i="6"/>
  <c r="U294" i="1"/>
  <c r="M294" i="6" s="1"/>
  <c r="N294" i="6"/>
  <c r="V317" i="1"/>
  <c r="O317" i="6"/>
  <c r="U338" i="1"/>
  <c r="M338" i="6" s="1"/>
  <c r="N338" i="6"/>
  <c r="O357" i="6"/>
  <c r="V357" i="1"/>
  <c r="V365" i="1"/>
  <c r="O365" i="6"/>
  <c r="V398" i="1"/>
  <c r="O398" i="6"/>
  <c r="O411" i="6"/>
  <c r="U427" i="1"/>
  <c r="M427" i="6" s="1"/>
  <c r="N427" i="6"/>
  <c r="O437" i="6"/>
  <c r="V437" i="1"/>
  <c r="O462" i="6"/>
  <c r="V462" i="1"/>
  <c r="W488" i="1"/>
  <c r="P488" i="6"/>
  <c r="W507" i="1"/>
  <c r="P507" i="6"/>
  <c r="W518" i="1"/>
  <c r="P518" i="6"/>
  <c r="V558" i="1"/>
  <c r="O558" i="6"/>
  <c r="V571" i="1"/>
  <c r="O571" i="6"/>
  <c r="V617" i="1"/>
  <c r="O617" i="6"/>
  <c r="V647" i="1"/>
  <c r="O647" i="6"/>
  <c r="V664" i="1"/>
  <c r="O664" i="6"/>
  <c r="V690" i="1"/>
  <c r="O690" i="6"/>
  <c r="V733" i="1"/>
  <c r="O733" i="6"/>
  <c r="V752" i="1"/>
  <c r="O752" i="6"/>
  <c r="V769" i="1"/>
  <c r="O769" i="6"/>
  <c r="V795" i="1"/>
  <c r="O795" i="6"/>
  <c r="O967" i="6"/>
  <c r="V967" i="1"/>
  <c r="O995" i="6"/>
  <c r="V995" i="1"/>
  <c r="V1025" i="1"/>
  <c r="O1025" i="6"/>
  <c r="V1081" i="1"/>
  <c r="O1081" i="6"/>
  <c r="N14" i="6"/>
  <c r="T14" i="1"/>
  <c r="U14" i="1"/>
  <c r="M14" i="6" s="1"/>
  <c r="V76" i="1"/>
  <c r="O76" i="6"/>
  <c r="V110" i="1"/>
  <c r="O110" i="6"/>
  <c r="V136" i="1"/>
  <c r="O136" i="6"/>
  <c r="U185" i="1"/>
  <c r="M185" i="6" s="1"/>
  <c r="N185" i="6"/>
  <c r="V219" i="1"/>
  <c r="O219" i="6"/>
  <c r="N314" i="6"/>
  <c r="T314" i="1"/>
  <c r="U314" i="1"/>
  <c r="M314" i="6" s="1"/>
  <c r="O410" i="6"/>
  <c r="V410" i="1"/>
  <c r="W521" i="1"/>
  <c r="P521" i="6"/>
  <c r="V808" i="1"/>
  <c r="O808" i="6"/>
  <c r="V911" i="1"/>
  <c r="O911" i="6"/>
  <c r="U938" i="1"/>
  <c r="N938" i="6"/>
  <c r="V1205" i="1"/>
  <c r="O1205" i="6"/>
  <c r="U57" i="1"/>
  <c r="M57" i="6" s="1"/>
  <c r="N57" i="6"/>
  <c r="U91" i="1"/>
  <c r="M91" i="6" s="1"/>
  <c r="N91" i="6"/>
  <c r="U145" i="1"/>
  <c r="M145" i="6" s="1"/>
  <c r="N145" i="6"/>
  <c r="U187" i="1"/>
  <c r="M187" i="6" s="1"/>
  <c r="N187" i="6"/>
  <c r="V256" i="1"/>
  <c r="O256" i="6"/>
  <c r="U318" i="1"/>
  <c r="M318" i="6" s="1"/>
  <c r="N318" i="6"/>
  <c r="O345" i="6"/>
  <c r="V345" i="1"/>
  <c r="V442" i="1"/>
  <c r="O442" i="6"/>
  <c r="W512" i="1"/>
  <c r="P512" i="6"/>
  <c r="V587" i="1"/>
  <c r="O587" i="6"/>
  <c r="V642" i="1"/>
  <c r="O642" i="6"/>
  <c r="U18" i="1"/>
  <c r="M18" i="6" s="1"/>
  <c r="N18" i="6"/>
  <c r="U88" i="1"/>
  <c r="M88" i="6" s="1"/>
  <c r="N88" i="6"/>
  <c r="V100" i="1"/>
  <c r="O100" i="6"/>
  <c r="V141" i="1"/>
  <c r="O141" i="6"/>
  <c r="V182" i="1"/>
  <c r="O182" i="6"/>
  <c r="V222" i="1"/>
  <c r="O222" i="6"/>
  <c r="U247" i="1"/>
  <c r="M247" i="6" s="1"/>
  <c r="N247" i="6"/>
  <c r="V312" i="1"/>
  <c r="O312" i="6"/>
  <c r="V370" i="1"/>
  <c r="O370" i="6"/>
  <c r="U448" i="1"/>
  <c r="M448" i="6" s="1"/>
  <c r="N448" i="6"/>
  <c r="V468" i="1"/>
  <c r="O468" i="6"/>
  <c r="V579" i="1"/>
  <c r="O579" i="6"/>
  <c r="V639" i="1"/>
  <c r="O639" i="6"/>
  <c r="V767" i="1"/>
  <c r="O767" i="6"/>
  <c r="U22" i="1"/>
  <c r="M22" i="6" s="1"/>
  <c r="N22" i="6"/>
  <c r="V41" i="1"/>
  <c r="O41" i="6"/>
  <c r="V58" i="1"/>
  <c r="O58" i="6"/>
  <c r="V66" i="1"/>
  <c r="O66" i="6"/>
  <c r="U86" i="1"/>
  <c r="M86" i="6" s="1"/>
  <c r="N86" i="6"/>
  <c r="V108" i="1"/>
  <c r="O108" i="6"/>
  <c r="U132" i="1"/>
  <c r="M132" i="6" s="1"/>
  <c r="N132" i="6"/>
  <c r="U158" i="1"/>
  <c r="M158" i="6" s="1"/>
  <c r="N158" i="6"/>
  <c r="V178" i="1"/>
  <c r="O178" i="6"/>
  <c r="U237" i="1"/>
  <c r="M237" i="6" s="1"/>
  <c r="N237" i="6"/>
  <c r="U253" i="1"/>
  <c r="M253" i="6" s="1"/>
  <c r="N253" i="6"/>
  <c r="V262" i="1"/>
  <c r="O262" i="6"/>
  <c r="V315" i="1"/>
  <c r="O315" i="6"/>
  <c r="U340" i="1"/>
  <c r="M340" i="6" s="1"/>
  <c r="N340" i="6"/>
  <c r="V350" i="1"/>
  <c r="O350" i="6"/>
  <c r="V371" i="1"/>
  <c r="O371" i="6"/>
  <c r="V395" i="1"/>
  <c r="O395" i="6"/>
  <c r="U406" i="1"/>
  <c r="M406" i="6" s="1"/>
  <c r="N406" i="6"/>
  <c r="O420" i="6"/>
  <c r="V420" i="1"/>
  <c r="O439" i="6"/>
  <c r="V439" i="1"/>
  <c r="O452" i="6"/>
  <c r="V452" i="1"/>
  <c r="V469" i="1"/>
  <c r="O469" i="6"/>
  <c r="O480" i="6"/>
  <c r="V480" i="1"/>
  <c r="W491" i="1"/>
  <c r="P491" i="6"/>
  <c r="W499" i="1"/>
  <c r="P499" i="6"/>
  <c r="W513" i="1"/>
  <c r="P513" i="6"/>
  <c r="V676" i="1"/>
  <c r="O676" i="6"/>
  <c r="V710" i="1"/>
  <c r="O710" i="6"/>
  <c r="V728" i="1"/>
  <c r="O728" i="6"/>
  <c r="V754" i="1"/>
  <c r="O754" i="6"/>
  <c r="V903" i="1"/>
  <c r="O903" i="6"/>
  <c r="V930" i="1"/>
  <c r="O930" i="6"/>
  <c r="V958" i="1"/>
  <c r="O958" i="6"/>
  <c r="O1000" i="6"/>
  <c r="V1000" i="1"/>
  <c r="V1020" i="1"/>
  <c r="O1020" i="6"/>
  <c r="V1034" i="1"/>
  <c r="O1034" i="6"/>
  <c r="V1053" i="1"/>
  <c r="O1053" i="6"/>
  <c r="V1154" i="1"/>
  <c r="O1154" i="6"/>
  <c r="V721" i="1"/>
  <c r="O721" i="6"/>
  <c r="S1144" i="6"/>
  <c r="S1141" i="6"/>
  <c r="S1021" i="6"/>
  <c r="S1156" i="6"/>
  <c r="V758" i="1"/>
  <c r="O758" i="6"/>
  <c r="V864" i="1"/>
  <c r="O864" i="6"/>
  <c r="V894" i="1"/>
  <c r="O894" i="6"/>
  <c r="V949" i="1"/>
  <c r="O949" i="6"/>
  <c r="O959" i="6"/>
  <c r="V959" i="1"/>
  <c r="V987" i="1"/>
  <c r="O987" i="6"/>
  <c r="V1042" i="1"/>
  <c r="O1042" i="6"/>
  <c r="V20" i="1"/>
  <c r="O20" i="6"/>
  <c r="U60" i="1"/>
  <c r="M60" i="6" s="1"/>
  <c r="N60" i="6"/>
  <c r="U106" i="1"/>
  <c r="M106" i="6" s="1"/>
  <c r="N106" i="6"/>
  <c r="V117" i="1"/>
  <c r="O117" i="6"/>
  <c r="V133" i="1"/>
  <c r="O133" i="6"/>
  <c r="U155" i="1"/>
  <c r="M155" i="6" s="1"/>
  <c r="N155" i="6"/>
  <c r="U172" i="1"/>
  <c r="M172" i="6" s="1"/>
  <c r="N172" i="6"/>
  <c r="V194" i="1"/>
  <c r="O194" i="6"/>
  <c r="U211" i="1"/>
  <c r="M211" i="6" s="1"/>
  <c r="N211" i="6"/>
  <c r="U261" i="1"/>
  <c r="M261" i="6" s="1"/>
  <c r="N261" i="6"/>
  <c r="U287" i="1"/>
  <c r="M287" i="6" s="1"/>
  <c r="N287" i="6"/>
  <c r="U311" i="1"/>
  <c r="M311" i="6" s="1"/>
  <c r="N311" i="6"/>
  <c r="U326" i="1"/>
  <c r="M326" i="6" s="1"/>
  <c r="N326" i="6"/>
  <c r="O339" i="6"/>
  <c r="O351" i="6"/>
  <c r="V351" i="1"/>
  <c r="V369" i="1"/>
  <c r="O369" i="6"/>
  <c r="V399" i="1"/>
  <c r="O399" i="6"/>
  <c r="U419" i="1"/>
  <c r="M419" i="6" s="1"/>
  <c r="N419" i="6"/>
  <c r="S147" i="6"/>
  <c r="O440" i="6"/>
  <c r="U451" i="1"/>
  <c r="M451" i="6" s="1"/>
  <c r="N451" i="6"/>
  <c r="V463" i="1"/>
  <c r="O463" i="6"/>
  <c r="U474" i="1"/>
  <c r="M474" i="6" s="1"/>
  <c r="N474" i="6"/>
  <c r="W489" i="1"/>
  <c r="P489" i="6"/>
  <c r="W504" i="1"/>
  <c r="P504" i="6"/>
  <c r="V598" i="1"/>
  <c r="O598" i="6"/>
  <c r="V641" i="1"/>
  <c r="O641" i="6"/>
  <c r="U11" i="1"/>
  <c r="M11" i="6" s="1"/>
  <c r="N11" i="6"/>
  <c r="U19" i="1"/>
  <c r="M19" i="6" s="1"/>
  <c r="N19" i="6"/>
  <c r="U31" i="1"/>
  <c r="M31" i="6" s="1"/>
  <c r="N31" i="6"/>
  <c r="U46" i="1"/>
  <c r="M46" i="6" s="1"/>
  <c r="N46" i="6"/>
  <c r="U59" i="1"/>
  <c r="M59" i="6" s="1"/>
  <c r="N59" i="6"/>
  <c r="U80" i="1"/>
  <c r="M80" i="6" s="1"/>
  <c r="N80" i="6"/>
  <c r="V93" i="1"/>
  <c r="O93" i="6"/>
  <c r="U103" i="1"/>
  <c r="M103" i="6" s="1"/>
  <c r="N103" i="6"/>
  <c r="U128" i="1"/>
  <c r="M128" i="6" s="1"/>
  <c r="N128" i="6"/>
  <c r="V161" i="1"/>
  <c r="O161" i="6"/>
  <c r="V170" i="1"/>
  <c r="O170" i="6"/>
  <c r="V215" i="1"/>
  <c r="O215" i="6"/>
  <c r="U225" i="1"/>
  <c r="M225" i="6" s="1"/>
  <c r="N225" i="6"/>
  <c r="N250" i="6"/>
  <c r="T250" i="1"/>
  <c r="U250" i="1"/>
  <c r="M250" i="6" s="1"/>
  <c r="N271" i="6"/>
  <c r="U271" i="1"/>
  <c r="M271" i="6" s="1"/>
  <c r="T271" i="1"/>
  <c r="U283" i="1"/>
  <c r="M283" i="6" s="1"/>
  <c r="N283" i="6"/>
  <c r="U308" i="1"/>
  <c r="M308" i="6" s="1"/>
  <c r="N308" i="6"/>
  <c r="V333" i="1"/>
  <c r="O333" i="6"/>
  <c r="V355" i="1"/>
  <c r="O355" i="6"/>
  <c r="U362" i="1"/>
  <c r="M362" i="6" s="1"/>
  <c r="N362" i="6"/>
  <c r="O379" i="6"/>
  <c r="V379" i="1"/>
  <c r="V401" i="1"/>
  <c r="O401" i="6"/>
  <c r="U432" i="1"/>
  <c r="M432" i="6" s="1"/>
  <c r="N432" i="6"/>
  <c r="U446" i="1"/>
  <c r="M446" i="6" s="1"/>
  <c r="N446" i="6"/>
  <c r="W508" i="1"/>
  <c r="P508" i="6"/>
  <c r="V609" i="1"/>
  <c r="O609" i="6"/>
  <c r="U696" i="1"/>
  <c r="M696" i="6" s="1"/>
  <c r="N696" i="6"/>
  <c r="T696" i="1"/>
  <c r="V705" i="1"/>
  <c r="O705" i="6"/>
  <c r="V720" i="1"/>
  <c r="O720" i="6"/>
  <c r="V731" i="1"/>
  <c r="O731" i="6"/>
  <c r="V746" i="1"/>
  <c r="O746" i="6"/>
  <c r="V881" i="1"/>
  <c r="O881" i="6"/>
  <c r="V942" i="1"/>
  <c r="O942" i="6"/>
  <c r="V982" i="1"/>
  <c r="O982" i="6"/>
  <c r="V992" i="1"/>
  <c r="O992" i="6"/>
  <c r="V1007" i="1"/>
  <c r="O1007" i="6"/>
  <c r="V1038" i="1"/>
  <c r="O1038" i="6"/>
  <c r="V1054" i="1"/>
  <c r="O1054" i="6"/>
  <c r="O1196" i="6"/>
  <c r="V1196" i="1"/>
  <c r="S1168" i="6"/>
  <c r="U24" i="1"/>
  <c r="M24" i="6" s="1"/>
  <c r="N24" i="6"/>
  <c r="U40" i="1"/>
  <c r="M40" i="6" s="1"/>
  <c r="N40" i="6"/>
  <c r="U53" i="1"/>
  <c r="M53" i="6" s="1"/>
  <c r="N53" i="6"/>
  <c r="V64" i="1"/>
  <c r="O64" i="6"/>
  <c r="V75" i="1"/>
  <c r="O75" i="6"/>
  <c r="U90" i="1"/>
  <c r="M90" i="6" s="1"/>
  <c r="N90" i="6"/>
  <c r="U109" i="1"/>
  <c r="M109" i="6" s="1"/>
  <c r="N109" i="6"/>
  <c r="U135" i="1"/>
  <c r="M135" i="6" s="1"/>
  <c r="N135" i="6"/>
  <c r="U168" i="1"/>
  <c r="M168" i="6" s="1"/>
  <c r="N168" i="6"/>
  <c r="V179" i="1"/>
  <c r="O179" i="6"/>
  <c r="U209" i="1"/>
  <c r="M209" i="6" s="1"/>
  <c r="N209" i="6"/>
  <c r="U239" i="1"/>
  <c r="M239" i="6" s="1"/>
  <c r="N239" i="6"/>
  <c r="V298" i="1"/>
  <c r="O298" i="6"/>
  <c r="O341" i="6"/>
  <c r="U353" i="1"/>
  <c r="M353" i="6" s="1"/>
  <c r="N353" i="6"/>
  <c r="U372" i="1"/>
  <c r="M372" i="6" s="1"/>
  <c r="N372" i="6"/>
  <c r="U383" i="1"/>
  <c r="M383" i="6" s="1"/>
  <c r="N383" i="6"/>
  <c r="O396" i="6"/>
  <c r="V396" i="1"/>
  <c r="V412" i="1"/>
  <c r="O412" i="6"/>
  <c r="O421" i="6"/>
  <c r="V421" i="1"/>
  <c r="O453" i="6"/>
  <c r="V453" i="1"/>
  <c r="O472" i="6"/>
  <c r="V472" i="1"/>
  <c r="V483" i="1"/>
  <c r="O483" i="6"/>
  <c r="W503" i="1"/>
  <c r="P503" i="6"/>
  <c r="W516" i="1"/>
  <c r="P516" i="6"/>
  <c r="V635" i="1"/>
  <c r="O635" i="6"/>
  <c r="V669" i="1"/>
  <c r="O669" i="6"/>
  <c r="U9" i="1"/>
  <c r="M9" i="6" s="1"/>
  <c r="N9" i="6"/>
  <c r="U17" i="1"/>
  <c r="M17" i="6" s="1"/>
  <c r="N17" i="6"/>
  <c r="U27" i="1"/>
  <c r="M27" i="6" s="1"/>
  <c r="N27" i="6"/>
  <c r="U44" i="1"/>
  <c r="M44" i="6" s="1"/>
  <c r="N44" i="6"/>
  <c r="V82" i="1"/>
  <c r="O82" i="6"/>
  <c r="U97" i="1"/>
  <c r="M97" i="6" s="1"/>
  <c r="N97" i="6"/>
  <c r="U116" i="1"/>
  <c r="M116" i="6" s="1"/>
  <c r="N116" i="6"/>
  <c r="U163" i="1"/>
  <c r="M163" i="6" s="1"/>
  <c r="N163" i="6"/>
  <c r="U186" i="1"/>
  <c r="M186" i="6" s="1"/>
  <c r="N186" i="6"/>
  <c r="V202" i="1"/>
  <c r="O202" i="6"/>
  <c r="N217" i="6"/>
  <c r="T217" i="1"/>
  <c r="U217" i="1"/>
  <c r="M217" i="6" s="1"/>
  <c r="V228" i="1"/>
  <c r="O228" i="6"/>
  <c r="U245" i="1"/>
  <c r="M245" i="6" s="1"/>
  <c r="N245" i="6"/>
  <c r="U252" i="1"/>
  <c r="M252" i="6" s="1"/>
  <c r="N252" i="6"/>
  <c r="U276" i="1"/>
  <c r="M276" i="6" s="1"/>
  <c r="N276" i="6"/>
  <c r="U313" i="1"/>
  <c r="M313" i="6" s="1"/>
  <c r="N313" i="6"/>
  <c r="V331" i="1"/>
  <c r="O331" i="6"/>
  <c r="V347" i="1"/>
  <c r="O347" i="6"/>
  <c r="V360" i="1"/>
  <c r="O360" i="6"/>
  <c r="V375" i="1"/>
  <c r="O375" i="6"/>
  <c r="O389" i="6"/>
  <c r="V389" i="1"/>
  <c r="V404" i="1"/>
  <c r="O404" i="6"/>
  <c r="V423" i="1"/>
  <c r="O423" i="6"/>
  <c r="U434" i="1"/>
  <c r="M434" i="6" s="1"/>
  <c r="N434" i="6"/>
  <c r="U457" i="1"/>
  <c r="M457" i="6" s="1"/>
  <c r="N457" i="6"/>
  <c r="V478" i="1"/>
  <c r="O478" i="6"/>
  <c r="W496" i="1"/>
  <c r="P496" i="6"/>
  <c r="W514" i="1"/>
  <c r="P514" i="6"/>
  <c r="V554" i="1"/>
  <c r="O554" i="6"/>
  <c r="V561" i="1"/>
  <c r="O561" i="6"/>
  <c r="V585" i="1"/>
  <c r="O585" i="6"/>
  <c r="V607" i="1"/>
  <c r="O607" i="6"/>
  <c r="V643" i="1"/>
  <c r="O643" i="6"/>
  <c r="V736" i="1"/>
  <c r="O736" i="6"/>
  <c r="V764" i="1"/>
  <c r="O764" i="6"/>
  <c r="V772" i="1"/>
  <c r="O772" i="6"/>
  <c r="V809" i="1"/>
  <c r="O809" i="6"/>
  <c r="V879" i="1"/>
  <c r="O879" i="6"/>
  <c r="V889" i="1"/>
  <c r="O889" i="6"/>
  <c r="V948" i="1"/>
  <c r="O948" i="6"/>
  <c r="V1001" i="1"/>
  <c r="O1001" i="6"/>
  <c r="V1045" i="1"/>
  <c r="O1045" i="6"/>
  <c r="V1060" i="1"/>
  <c r="O1060" i="6"/>
  <c r="V1163" i="1"/>
  <c r="O1163" i="6"/>
  <c r="V43" i="1"/>
  <c r="O43" i="6"/>
  <c r="U83" i="1"/>
  <c r="M83" i="6" s="1"/>
  <c r="N83" i="6"/>
  <c r="V160" i="1"/>
  <c r="O160" i="6"/>
  <c r="V212" i="1"/>
  <c r="O212" i="6"/>
  <c r="U258" i="1"/>
  <c r="M258" i="6" s="1"/>
  <c r="N258" i="6"/>
  <c r="N295" i="6"/>
  <c r="T295" i="1"/>
  <c r="U295" i="1"/>
  <c r="M295" i="6" s="1"/>
  <c r="O358" i="6"/>
  <c r="V358" i="1"/>
  <c r="O436" i="6"/>
  <c r="V436" i="1"/>
  <c r="V707" i="1"/>
  <c r="O707" i="6"/>
  <c r="V933" i="1"/>
  <c r="O933" i="6"/>
  <c r="V1026" i="1"/>
  <c r="O1026" i="6"/>
  <c r="V1059" i="1"/>
  <c r="O1059" i="6"/>
  <c r="N12" i="6"/>
  <c r="U12" i="1"/>
  <c r="M12" i="6" s="1"/>
  <c r="T12" i="1"/>
  <c r="V77" i="1"/>
  <c r="O77" i="6"/>
  <c r="V171" i="1"/>
  <c r="O171" i="6"/>
  <c r="V230" i="1"/>
  <c r="O230" i="6"/>
  <c r="U275" i="1"/>
  <c r="M275" i="6" s="1"/>
  <c r="N275" i="6"/>
  <c r="U330" i="1"/>
  <c r="M330" i="6" s="1"/>
  <c r="N330" i="6"/>
  <c r="U426" i="1"/>
  <c r="M426" i="6" s="1"/>
  <c r="N426" i="6"/>
  <c r="V456" i="1"/>
  <c r="O456" i="6"/>
  <c r="W526" i="1"/>
  <c r="P526" i="6"/>
  <c r="V656" i="1"/>
  <c r="O656" i="6"/>
  <c r="V887" i="1"/>
  <c r="O887" i="6"/>
  <c r="V38" i="1"/>
  <c r="O38" i="6"/>
  <c r="V71" i="1"/>
  <c r="O71" i="6"/>
  <c r="V96" i="1"/>
  <c r="O96" i="6"/>
  <c r="V162" i="1"/>
  <c r="O162" i="6"/>
  <c r="N203" i="6"/>
  <c r="T203" i="1"/>
  <c r="U203" i="1"/>
  <c r="M203" i="6" s="1"/>
  <c r="U236" i="1"/>
  <c r="M236" i="6" s="1"/>
  <c r="N236" i="6"/>
  <c r="U264" i="1"/>
  <c r="M264" i="6" s="1"/>
  <c r="N264" i="6"/>
  <c r="V337" i="1"/>
  <c r="O337" i="6"/>
  <c r="U424" i="1"/>
  <c r="M424" i="6" s="1"/>
  <c r="N424" i="6"/>
  <c r="O461" i="6"/>
  <c r="V484" i="1"/>
  <c r="O484" i="6"/>
  <c r="V665" i="1"/>
  <c r="O665" i="6"/>
  <c r="V763" i="1"/>
  <c r="O763" i="6"/>
  <c r="V865" i="1"/>
  <c r="O865" i="6"/>
  <c r="U30" i="1"/>
  <c r="M30" i="6" s="1"/>
  <c r="N30" i="6"/>
  <c r="V69" i="1"/>
  <c r="O69" i="6"/>
  <c r="V92" i="1"/>
  <c r="O92" i="6"/>
  <c r="V113" i="1"/>
  <c r="O113" i="6"/>
  <c r="V137" i="1"/>
  <c r="O137" i="6"/>
  <c r="V169" i="1"/>
  <c r="O169" i="6"/>
  <c r="U190" i="1"/>
  <c r="M190" i="6" s="1"/>
  <c r="N190" i="6"/>
  <c r="V210" i="1"/>
  <c r="O210" i="6"/>
  <c r="U240" i="1"/>
  <c r="M240" i="6" s="1"/>
  <c r="N240" i="6"/>
  <c r="V259" i="1"/>
  <c r="O259" i="6"/>
  <c r="U278" i="1"/>
  <c r="M278" i="6" s="1"/>
  <c r="N278" i="6"/>
  <c r="N288" i="6"/>
  <c r="T288" i="1"/>
  <c r="U288" i="1"/>
  <c r="M288" i="6" s="1"/>
  <c r="U305" i="1"/>
  <c r="M305" i="6" s="1"/>
  <c r="N305" i="6"/>
  <c r="N320" i="6"/>
  <c r="T320" i="1"/>
  <c r="U320" i="1"/>
  <c r="M320" i="6" s="1"/>
  <c r="V346" i="1"/>
  <c r="O346" i="6"/>
  <c r="O382" i="6"/>
  <c r="V382" i="1"/>
  <c r="U400" i="1"/>
  <c r="M400" i="6" s="1"/>
  <c r="N400" i="6"/>
  <c r="U429" i="1"/>
  <c r="M429" i="6" s="1"/>
  <c r="N429" i="6"/>
  <c r="U445" i="1"/>
  <c r="M445" i="6" s="1"/>
  <c r="N445" i="6"/>
  <c r="O465" i="6"/>
  <c r="O473" i="6"/>
  <c r="V473" i="1"/>
  <c r="V485" i="1"/>
  <c r="O485" i="6"/>
  <c r="W495" i="1"/>
  <c r="P495" i="6"/>
  <c r="W506" i="1"/>
  <c r="P506" i="6"/>
  <c r="W530" i="1"/>
  <c r="P530" i="6"/>
  <c r="V597" i="1"/>
  <c r="O597" i="6"/>
  <c r="V657" i="1"/>
  <c r="O657" i="6"/>
  <c r="V687" i="1"/>
  <c r="O687" i="6"/>
  <c r="V718" i="1"/>
  <c r="O718" i="6"/>
  <c r="V745" i="1"/>
  <c r="O745" i="6"/>
  <c r="V759" i="1"/>
  <c r="O759" i="6"/>
  <c r="V912" i="1"/>
  <c r="O912" i="6"/>
  <c r="V1013" i="1"/>
  <c r="O1013" i="6"/>
  <c r="V1024" i="1"/>
  <c r="O1024" i="6"/>
  <c r="V1074" i="1"/>
  <c r="O1074" i="6"/>
  <c r="O1160" i="6"/>
  <c r="V1160" i="1"/>
  <c r="V715" i="1"/>
  <c r="O715" i="6"/>
  <c r="V727" i="1"/>
  <c r="O727" i="6"/>
  <c r="S1083" i="6"/>
  <c r="O665" i="1"/>
  <c r="O514" i="1"/>
  <c r="O717" i="1"/>
  <c r="O785" i="1"/>
  <c r="R799" i="1"/>
  <c r="O1020" i="1"/>
  <c r="O1060" i="1"/>
  <c r="O1121" i="1"/>
  <c r="O881" i="1"/>
  <c r="O1028" i="1"/>
  <c r="O748" i="1"/>
  <c r="O880" i="1"/>
  <c r="O995" i="1"/>
  <c r="O874" i="1"/>
  <c r="O778" i="1"/>
  <c r="O1167" i="1"/>
  <c r="O1168" i="1"/>
  <c r="O1085" i="1"/>
  <c r="O852" i="1"/>
  <c r="O625" i="1"/>
  <c r="O579" i="1"/>
  <c r="O552" i="1"/>
  <c r="O664" i="1"/>
  <c r="O700" i="1"/>
  <c r="O722" i="1"/>
  <c r="O821" i="1"/>
  <c r="O933" i="1"/>
  <c r="O470" i="1"/>
  <c r="O528" i="1"/>
  <c r="O601" i="1"/>
  <c r="O679" i="1"/>
  <c r="O728" i="1"/>
  <c r="O749" i="1"/>
  <c r="O857" i="1"/>
  <c r="O460" i="1"/>
  <c r="O519" i="1"/>
  <c r="O585" i="1"/>
  <c r="O666" i="1"/>
  <c r="O890" i="1"/>
  <c r="O486" i="1"/>
  <c r="O555" i="1"/>
  <c r="O576" i="1"/>
  <c r="O622" i="1"/>
  <c r="O693" i="1"/>
  <c r="O952" i="1"/>
  <c r="O965" i="1"/>
  <c r="O751" i="1"/>
  <c r="O1036" i="1"/>
  <c r="O764" i="1"/>
  <c r="O1158" i="1"/>
  <c r="O1161" i="1"/>
  <c r="O1083" i="1"/>
  <c r="O1047" i="1"/>
  <c r="O1033" i="1"/>
  <c r="O1045" i="1"/>
  <c r="O967" i="1"/>
  <c r="O1035" i="1"/>
  <c r="O1010" i="1"/>
  <c r="O974" i="1"/>
  <c r="O1026" i="1"/>
  <c r="O1108" i="1"/>
  <c r="O896" i="1"/>
  <c r="O1068" i="1"/>
  <c r="O827" i="1"/>
  <c r="O914" i="1"/>
  <c r="O1050" i="1"/>
  <c r="O1007" i="1"/>
  <c r="O1013" i="1"/>
  <c r="O1082" i="1"/>
  <c r="O1130" i="1"/>
  <c r="O1076" i="1"/>
  <c r="O1023" i="1"/>
  <c r="O641" i="1"/>
  <c r="O397" i="1"/>
  <c r="O598" i="1"/>
  <c r="O517" i="1"/>
  <c r="O712" i="1"/>
  <c r="O725" i="1"/>
  <c r="O828" i="1"/>
  <c r="O948" i="1"/>
  <c r="O483" i="1"/>
  <c r="O557" i="1"/>
  <c r="O617" i="1"/>
  <c r="O687" i="1"/>
  <c r="O732" i="1"/>
  <c r="O760" i="1"/>
  <c r="O937" i="1"/>
  <c r="O475" i="1"/>
  <c r="O538" i="1"/>
  <c r="O596" i="1"/>
  <c r="O674" i="1"/>
  <c r="O908" i="1"/>
  <c r="O506" i="1"/>
  <c r="O558" i="1"/>
  <c r="O580" i="1"/>
  <c r="O634" i="1"/>
  <c r="O719" i="1"/>
  <c r="O958" i="1"/>
  <c r="O983" i="1"/>
  <c r="O766" i="1"/>
  <c r="O1151" i="1"/>
  <c r="O986" i="1"/>
  <c r="O1074" i="1"/>
  <c r="O1128" i="1"/>
  <c r="O1069" i="1"/>
  <c r="O820" i="1"/>
  <c r="O1051" i="1"/>
  <c r="O1049" i="1"/>
  <c r="O1008" i="1"/>
  <c r="O1040" i="1"/>
  <c r="O747" i="1"/>
  <c r="O966" i="1"/>
  <c r="O1034" i="1"/>
  <c r="O1114" i="1"/>
  <c r="O849" i="1"/>
  <c r="O1176" i="1"/>
  <c r="O1180" i="1"/>
  <c r="O1090" i="1"/>
  <c r="O809" i="1"/>
  <c r="O1012" i="1"/>
  <c r="O862" i="1"/>
  <c r="O951" i="1"/>
  <c r="O788" i="1"/>
  <c r="O1019" i="1"/>
  <c r="O970" i="1"/>
  <c r="O1056" i="1"/>
  <c r="O1117" i="1"/>
  <c r="O692" i="1"/>
  <c r="O490" i="1"/>
  <c r="O610" i="1"/>
  <c r="O529" i="1"/>
  <c r="O714" i="1"/>
  <c r="O750" i="1"/>
  <c r="O864" i="1"/>
  <c r="O353" i="1"/>
  <c r="O489" i="1"/>
  <c r="O582" i="1"/>
  <c r="O644" i="1"/>
  <c r="O707" i="1"/>
  <c r="O735" i="1"/>
  <c r="O761" i="1"/>
  <c r="O960" i="1"/>
  <c r="O491" i="1"/>
  <c r="O547" i="1"/>
  <c r="O627" i="1"/>
  <c r="O686" i="1"/>
  <c r="O924" i="1"/>
  <c r="O510" i="1"/>
  <c r="O568" i="1"/>
  <c r="O584" i="1"/>
  <c r="O646" i="1"/>
  <c r="O799" i="1"/>
  <c r="O1055" i="1"/>
  <c r="O844" i="1"/>
  <c r="O968" i="1"/>
  <c r="O1048" i="1"/>
  <c r="O1116" i="1"/>
  <c r="O825" i="1"/>
  <c r="O281" i="1"/>
  <c r="O241" i="1"/>
  <c r="O235" i="1"/>
  <c r="O199" i="1"/>
  <c r="O171" i="1"/>
  <c r="O303" i="1"/>
  <c r="O301" i="1"/>
  <c r="O258" i="1"/>
  <c r="O256" i="1"/>
  <c r="O206" i="1"/>
  <c r="O194" i="1"/>
  <c r="O188" i="1"/>
  <c r="O172" i="1"/>
  <c r="O82" i="1"/>
  <c r="O37" i="1"/>
  <c r="O228" i="1"/>
  <c r="O201" i="1"/>
  <c r="O191" i="1"/>
  <c r="O151" i="1"/>
  <c r="O144" i="1"/>
  <c r="O140" i="1"/>
  <c r="O147" i="1"/>
  <c r="O253" i="1"/>
  <c r="O2" i="1"/>
  <c r="O146" i="1"/>
  <c r="O75" i="1"/>
  <c r="O36" i="1"/>
  <c r="O13" i="1"/>
  <c r="O207" i="1"/>
  <c r="O79" i="1"/>
  <c r="O35" i="1"/>
  <c r="O26" i="1"/>
  <c r="O6" i="1"/>
  <c r="O759" i="1"/>
  <c r="O1011" i="1"/>
  <c r="O1077" i="1"/>
  <c r="O720" i="1"/>
  <c r="O1097" i="1"/>
  <c r="O1138" i="1"/>
  <c r="O1147" i="1"/>
  <c r="O869" i="1"/>
  <c r="O1021" i="1"/>
  <c r="O875" i="1"/>
  <c r="O957" i="1"/>
  <c r="O794" i="1"/>
  <c r="O716" i="1"/>
  <c r="O1207" i="1"/>
  <c r="O1022" i="1"/>
  <c r="O1102" i="1"/>
  <c r="O543" i="1"/>
  <c r="O493" i="1"/>
  <c r="O501" i="1"/>
  <c r="O649" i="1"/>
  <c r="O656" i="1"/>
  <c r="O718" i="1"/>
  <c r="O753" i="1"/>
  <c r="O879" i="1"/>
  <c r="O420" i="1"/>
  <c r="O500" i="1"/>
  <c r="O597" i="1"/>
  <c r="O671" i="1"/>
  <c r="O715" i="1"/>
  <c r="O745" i="1"/>
  <c r="O765" i="1"/>
  <c r="O319" i="1"/>
  <c r="O511" i="1"/>
  <c r="O553" i="1"/>
  <c r="O643" i="1"/>
  <c r="O710" i="1"/>
  <c r="O950" i="1"/>
  <c r="O572" i="1"/>
  <c r="O599" i="1"/>
  <c r="O867" i="1"/>
  <c r="O1197" i="1"/>
  <c r="O945" i="1"/>
  <c r="O1200" i="1"/>
  <c r="O1018" i="1"/>
  <c r="O1100" i="1"/>
  <c r="O1009" i="1"/>
  <c r="O971" i="1"/>
  <c r="O871" i="1"/>
  <c r="O906" i="1"/>
  <c r="O1024" i="1"/>
  <c r="D4" i="3"/>
  <c r="D5" i="3"/>
  <c r="D3" i="3"/>
  <c r="J3" i="3" s="1" a="1"/>
  <c r="J3" i="3" s="1"/>
  <c r="R691" i="1" l="1"/>
  <c r="P691" i="1" s="1"/>
  <c r="R545" i="1"/>
  <c r="R1207" i="1"/>
  <c r="P1207" i="1" s="1"/>
  <c r="L788" i="6"/>
  <c r="L837" i="6"/>
  <c r="S1191" i="1"/>
  <c r="K1191" i="6" s="1"/>
  <c r="R797" i="1"/>
  <c r="P797" i="1" s="1"/>
  <c r="L917" i="6"/>
  <c r="S577" i="1"/>
  <c r="K577" i="6" s="1"/>
  <c r="R897" i="1"/>
  <c r="P897" i="1" s="1"/>
  <c r="R794" i="1"/>
  <c r="P794" i="1" s="1"/>
  <c r="L905" i="6"/>
  <c r="R971" i="1"/>
  <c r="K624" i="6"/>
  <c r="R624" i="1"/>
  <c r="P624" i="1" s="1"/>
  <c r="K1204" i="6"/>
  <c r="R1204" i="1"/>
  <c r="P1204" i="1" s="1"/>
  <c r="K804" i="6"/>
  <c r="R804" i="1"/>
  <c r="P804" i="1" s="1"/>
  <c r="R787" i="1"/>
  <c r="P787" i="1" s="1"/>
  <c r="L790" i="6"/>
  <c r="R873" i="1"/>
  <c r="P873" i="1" s="1"/>
  <c r="S492" i="1"/>
  <c r="K492" i="6" s="1"/>
  <c r="R827" i="1"/>
  <c r="L702" i="6"/>
  <c r="S883" i="1"/>
  <c r="K883" i="6" s="1"/>
  <c r="L1204" i="6"/>
  <c r="R361" i="1"/>
  <c r="L679" i="6"/>
  <c r="L804" i="6"/>
  <c r="R927" i="1"/>
  <c r="L1069" i="6"/>
  <c r="P107" i="1"/>
  <c r="S817" i="1"/>
  <c r="K817" i="6" s="1"/>
  <c r="R1189" i="1"/>
  <c r="P1189" i="1" s="1"/>
  <c r="R595" i="1"/>
  <c r="L682" i="6"/>
  <c r="R557" i="1"/>
  <c r="L580" i="6"/>
  <c r="S567" i="1"/>
  <c r="K567" i="6" s="1"/>
  <c r="L1188" i="6"/>
  <c r="R528" i="1"/>
  <c r="R593" i="1"/>
  <c r="L985" i="6"/>
  <c r="R855" i="1"/>
  <c r="P855" i="1" s="1"/>
  <c r="L775" i="6"/>
  <c r="R663" i="1"/>
  <c r="P663" i="1" s="1"/>
  <c r="L467" i="6"/>
  <c r="S613" i="1"/>
  <c r="K613" i="6" s="1"/>
  <c r="R825" i="1"/>
  <c r="K792" i="6"/>
  <c r="R792" i="1"/>
  <c r="R626" i="1"/>
  <c r="P626" i="1" s="1"/>
  <c r="R1203" i="1"/>
  <c r="S555" i="6"/>
  <c r="R636" i="1"/>
  <c r="P636" i="1" s="1"/>
  <c r="R849" i="1"/>
  <c r="S803" i="6"/>
  <c r="L868" i="6"/>
  <c r="R780" i="1"/>
  <c r="P780" i="1" s="1"/>
  <c r="R1186" i="1"/>
  <c r="P1186" i="1" s="1"/>
  <c r="R1194" i="1"/>
  <c r="L546" i="6"/>
  <c r="L742" i="6"/>
  <c r="R464" i="1"/>
  <c r="R840" i="1"/>
  <c r="R467" i="1"/>
  <c r="R693" i="1"/>
  <c r="P693" i="1" s="1"/>
  <c r="R1065" i="1"/>
  <c r="P1065" i="1" s="1"/>
  <c r="L792" i="6"/>
  <c r="L1171" i="6"/>
  <c r="P189" i="1"/>
  <c r="S1031" i="6"/>
  <c r="L748" i="6"/>
  <c r="S537" i="1"/>
  <c r="K537" i="6" s="1"/>
  <c r="L699" i="6"/>
  <c r="S1063" i="6"/>
  <c r="S1006" i="6"/>
  <c r="R679" i="1"/>
  <c r="P679" i="1" s="1"/>
  <c r="S184" i="6"/>
  <c r="L779" i="6"/>
  <c r="R183" i="1"/>
  <c r="P183" i="1" s="1"/>
  <c r="R831" i="1"/>
  <c r="P831" i="1" s="1"/>
  <c r="R559" i="1"/>
  <c r="S552" i="1"/>
  <c r="K552" i="6" s="1"/>
  <c r="K573" i="6"/>
  <c r="R573" i="1"/>
  <c r="P573" i="1" s="1"/>
  <c r="K770" i="6"/>
  <c r="R770" i="1"/>
  <c r="P770" i="1" s="1"/>
  <c r="K475" i="6"/>
  <c r="R475" i="1"/>
  <c r="K932" i="6"/>
  <c r="R932" i="1"/>
  <c r="K708" i="6"/>
  <c r="R708" i="1"/>
  <c r="P708" i="1" s="1"/>
  <c r="K983" i="6"/>
  <c r="R983" i="1"/>
  <c r="K868" i="6"/>
  <c r="R868" i="1"/>
  <c r="P868" i="1" s="1"/>
  <c r="L708" i="6"/>
  <c r="S1178" i="1"/>
  <c r="R738" i="1"/>
  <c r="P738" i="1" s="1"/>
  <c r="R702" i="1"/>
  <c r="L573" i="6"/>
  <c r="S50" i="6"/>
  <c r="S771" i="6"/>
  <c r="L770" i="6"/>
  <c r="R1165" i="1"/>
  <c r="L932" i="6"/>
  <c r="L475" i="6"/>
  <c r="L983" i="6"/>
  <c r="R832" i="1"/>
  <c r="P832" i="1" s="1"/>
  <c r="R651" i="1"/>
  <c r="P651" i="1" s="1"/>
  <c r="R580" i="1"/>
  <c r="P580" i="1" s="1"/>
  <c r="S818" i="6"/>
  <c r="R632" i="1"/>
  <c r="P632" i="1" s="1"/>
  <c r="R1009" i="1"/>
  <c r="S677" i="1"/>
  <c r="K677" i="6" s="1"/>
  <c r="R945" i="1"/>
  <c r="R828" i="1"/>
  <c r="R902" i="1"/>
  <c r="S893" i="6"/>
  <c r="L493" i="6"/>
  <c r="R623" i="1"/>
  <c r="P623" i="1" s="1"/>
  <c r="R1193" i="1"/>
  <c r="P1193" i="1" s="1"/>
  <c r="R689" i="1"/>
  <c r="P689" i="1" s="1"/>
  <c r="R726" i="1"/>
  <c r="S280" i="6"/>
  <c r="K621" i="6"/>
  <c r="R621" i="1"/>
  <c r="K688" i="6"/>
  <c r="R688" i="1"/>
  <c r="P688" i="1" s="1"/>
  <c r="R1149" i="1"/>
  <c r="R596" i="1"/>
  <c r="P596" i="1" s="1"/>
  <c r="S899" i="6"/>
  <c r="S781" i="1"/>
  <c r="K781" i="6" s="1"/>
  <c r="S1049" i="1"/>
  <c r="S704" i="1"/>
  <c r="K704" i="6" s="1"/>
  <c r="L686" i="6"/>
  <c r="R775" i="1"/>
  <c r="P775" i="1" s="1"/>
  <c r="R837" i="1"/>
  <c r="P837" i="1" s="1"/>
  <c r="S800" i="6"/>
  <c r="L688" i="6"/>
  <c r="S532" i="6"/>
  <c r="R1176" i="1"/>
  <c r="P1176" i="1" s="1"/>
  <c r="R861" i="1"/>
  <c r="R905" i="1"/>
  <c r="P905" i="1" s="1"/>
  <c r="L621" i="6"/>
  <c r="R583" i="1"/>
  <c r="P583" i="1" s="1"/>
  <c r="R1198" i="1"/>
  <c r="R1159" i="1"/>
  <c r="R805" i="1"/>
  <c r="P805" i="1" s="1"/>
  <c r="R748" i="1"/>
  <c r="R1157" i="1"/>
  <c r="P1157" i="1" s="1"/>
  <c r="R896" i="1"/>
  <c r="P896" i="1" s="1"/>
  <c r="R878" i="1"/>
  <c r="R820" i="1"/>
  <c r="P820" i="1" s="1"/>
  <c r="R917" i="1"/>
  <c r="P917" i="1" s="1"/>
  <c r="R1188" i="1"/>
  <c r="S1188" i="6" s="1"/>
  <c r="R519" i="1"/>
  <c r="S569" i="6"/>
  <c r="S920" i="6"/>
  <c r="S622" i="6"/>
  <c r="S969" i="6"/>
  <c r="S416" i="6"/>
  <c r="S591" i="6"/>
  <c r="S590" i="6"/>
  <c r="S601" i="6"/>
  <c r="S851" i="6"/>
  <c r="S662" i="6"/>
  <c r="S538" i="6"/>
  <c r="K866" i="6"/>
  <c r="R866" i="1"/>
  <c r="K1069" i="6"/>
  <c r="R1069" i="1"/>
  <c r="P1069" i="1" s="1"/>
  <c r="K1200" i="6"/>
  <c r="R1200" i="1"/>
  <c r="K686" i="6"/>
  <c r="R686" i="1"/>
  <c r="K890" i="6"/>
  <c r="R890" i="1"/>
  <c r="K744" i="6"/>
  <c r="R744" i="1"/>
  <c r="K740" i="6"/>
  <c r="R740" i="1"/>
  <c r="K782" i="6"/>
  <c r="R782" i="1"/>
  <c r="P782" i="1" s="1"/>
  <c r="K550" i="6"/>
  <c r="R550" i="1"/>
  <c r="K685" i="6"/>
  <c r="R685" i="1"/>
  <c r="P685" i="1" s="1"/>
  <c r="R830" i="1"/>
  <c r="P830" i="1" s="1"/>
  <c r="R1180" i="1"/>
  <c r="R553" i="1"/>
  <c r="R819" i="1"/>
  <c r="R750" i="1"/>
  <c r="R779" i="1"/>
  <c r="R1171" i="1"/>
  <c r="P1171" i="1" s="1"/>
  <c r="R788" i="1"/>
  <c r="T526" i="6"/>
  <c r="T510" i="6"/>
  <c r="T486" i="6"/>
  <c r="S695" i="1"/>
  <c r="R1052" i="1"/>
  <c r="P1052" i="1" s="1"/>
  <c r="R682" i="1"/>
  <c r="S682" i="6" s="1"/>
  <c r="R493" i="1"/>
  <c r="R741" i="1"/>
  <c r="R798" i="1"/>
  <c r="S630" i="6"/>
  <c r="L744" i="6"/>
  <c r="T500" i="6"/>
  <c r="T524" i="6"/>
  <c r="S1051" i="6"/>
  <c r="L782" i="6"/>
  <c r="T506" i="6"/>
  <c r="T513" i="6"/>
  <c r="T507" i="6"/>
  <c r="T517" i="6"/>
  <c r="S845" i="1"/>
  <c r="T518" i="6"/>
  <c r="R546" i="1"/>
  <c r="R839" i="1"/>
  <c r="L740" i="6"/>
  <c r="T509" i="6"/>
  <c r="T495" i="6"/>
  <c r="T489" i="6"/>
  <c r="T501" i="6"/>
  <c r="R594" i="1"/>
  <c r="R810" i="1"/>
  <c r="T488" i="6"/>
  <c r="R814" i="1"/>
  <c r="P814" i="1" s="1"/>
  <c r="R1195" i="1"/>
  <c r="P1195" i="1" s="1"/>
  <c r="S940" i="6"/>
  <c r="T505" i="6"/>
  <c r="L866" i="6"/>
  <c r="S21" i="6"/>
  <c r="L550" i="6"/>
  <c r="T504" i="6"/>
  <c r="T496" i="6"/>
  <c r="T521" i="6"/>
  <c r="T508" i="6"/>
  <c r="T499" i="6"/>
  <c r="T491" i="6"/>
  <c r="T512" i="6"/>
  <c r="T511" i="6"/>
  <c r="S121" i="6"/>
  <c r="T520" i="6"/>
  <c r="T502" i="6"/>
  <c r="T529" i="6"/>
  <c r="R915" i="1"/>
  <c r="R790" i="1"/>
  <c r="P790" i="1" s="1"/>
  <c r="R842" i="1"/>
  <c r="R681" i="1"/>
  <c r="R584" i="1"/>
  <c r="R701" i="1"/>
  <c r="P701" i="1" s="1"/>
  <c r="R1153" i="1"/>
  <c r="P21" i="1"/>
  <c r="T516" i="6"/>
  <c r="S393" i="6"/>
  <c r="T530" i="6"/>
  <c r="T503" i="6"/>
  <c r="S850" i="6"/>
  <c r="L890" i="6"/>
  <c r="L685" i="6"/>
  <c r="L1200" i="6"/>
  <c r="T527" i="6"/>
  <c r="R742" i="1"/>
  <c r="S742" i="6" s="1"/>
  <c r="R699" i="1"/>
  <c r="T514" i="6"/>
  <c r="T497" i="6"/>
  <c r="T515" i="6"/>
  <c r="S694" i="6"/>
  <c r="S821" i="6"/>
  <c r="S533" i="6"/>
  <c r="S882" i="6"/>
  <c r="K985" i="6"/>
  <c r="R985" i="1"/>
  <c r="S138" i="6"/>
  <c r="S703" i="6"/>
  <c r="S306" i="6"/>
  <c r="S52" i="6"/>
  <c r="S342" i="6"/>
  <c r="S229" i="6"/>
  <c r="S956" i="6"/>
  <c r="S381" i="6"/>
  <c r="S1010" i="6"/>
  <c r="S149" i="6"/>
  <c r="U727" i="1"/>
  <c r="N727" i="6"/>
  <c r="P727" i="1"/>
  <c r="U1024" i="1"/>
  <c r="N1024" i="6"/>
  <c r="P1024" i="1"/>
  <c r="U912" i="1"/>
  <c r="N912" i="6"/>
  <c r="P912" i="1"/>
  <c r="U745" i="1"/>
  <c r="N745" i="6"/>
  <c r="P745" i="1"/>
  <c r="U687" i="1"/>
  <c r="N687" i="6"/>
  <c r="P687" i="1"/>
  <c r="U597" i="1"/>
  <c r="N597" i="6"/>
  <c r="P597" i="1"/>
  <c r="V506" i="1"/>
  <c r="O506" i="6"/>
  <c r="U485" i="1"/>
  <c r="N485" i="6"/>
  <c r="S320" i="1"/>
  <c r="L320" i="6"/>
  <c r="N137" i="6"/>
  <c r="T137" i="1"/>
  <c r="U137" i="1"/>
  <c r="M137" i="6" s="1"/>
  <c r="U92" i="1"/>
  <c r="N92" i="6"/>
  <c r="P92" i="1"/>
  <c r="U763" i="1"/>
  <c r="N763" i="6"/>
  <c r="P763" i="1"/>
  <c r="U484" i="1"/>
  <c r="N484" i="6"/>
  <c r="S203" i="1"/>
  <c r="L203" i="6"/>
  <c r="U1026" i="1"/>
  <c r="N1026" i="6"/>
  <c r="P1026" i="1"/>
  <c r="U707" i="1"/>
  <c r="N707" i="6"/>
  <c r="P707" i="1"/>
  <c r="N389" i="6"/>
  <c r="T389" i="1"/>
  <c r="U389" i="1"/>
  <c r="M389" i="6" s="1"/>
  <c r="U202" i="1"/>
  <c r="N202" i="6"/>
  <c r="U669" i="1"/>
  <c r="N669" i="6"/>
  <c r="P669" i="1"/>
  <c r="V516" i="1"/>
  <c r="O516" i="6"/>
  <c r="U483" i="1"/>
  <c r="N483" i="6"/>
  <c r="U412" i="1"/>
  <c r="N412" i="6"/>
  <c r="U298" i="1"/>
  <c r="N298" i="6"/>
  <c r="U75" i="1"/>
  <c r="N75" i="6"/>
  <c r="P75" i="1"/>
  <c r="S615" i="6"/>
  <c r="S884" i="6"/>
  <c r="V508" i="1"/>
  <c r="O508" i="6"/>
  <c r="U355" i="1"/>
  <c r="N355" i="6"/>
  <c r="N215" i="6"/>
  <c r="U215" i="1"/>
  <c r="M215" i="6" s="1"/>
  <c r="T215" i="1"/>
  <c r="N161" i="6"/>
  <c r="T161" i="1"/>
  <c r="U161" i="1"/>
  <c r="M161" i="6" s="1"/>
  <c r="U641" i="1"/>
  <c r="N641" i="6"/>
  <c r="P641" i="1"/>
  <c r="V504" i="1"/>
  <c r="O504" i="6"/>
  <c r="S611" i="6"/>
  <c r="S536" i="6"/>
  <c r="N339" i="6"/>
  <c r="M339" i="6"/>
  <c r="U959" i="1"/>
  <c r="N959" i="6"/>
  <c r="S146" i="6"/>
  <c r="S391" i="6"/>
  <c r="S257" i="6"/>
  <c r="S385" i="6"/>
  <c r="S713" i="6"/>
  <c r="S700" i="6"/>
  <c r="N480" i="6"/>
  <c r="T480" i="1"/>
  <c r="U480" i="1"/>
  <c r="M480" i="6" s="1"/>
  <c r="U452" i="1"/>
  <c r="M452" i="6" s="1"/>
  <c r="N452" i="6"/>
  <c r="T452" i="1"/>
  <c r="N420" i="6"/>
  <c r="U420" i="1"/>
  <c r="M420" i="6" s="1"/>
  <c r="T420" i="1"/>
  <c r="U219" i="1"/>
  <c r="N219" i="6"/>
  <c r="U136" i="1"/>
  <c r="N136" i="6"/>
  <c r="U76" i="1"/>
  <c r="N76" i="6"/>
  <c r="U995" i="1"/>
  <c r="M995" i="6" s="1"/>
  <c r="N995" i="6"/>
  <c r="T995" i="1"/>
  <c r="U437" i="1"/>
  <c r="N437" i="6"/>
  <c r="N411" i="6"/>
  <c r="M411" i="6"/>
  <c r="N994" i="6"/>
  <c r="T994" i="1"/>
  <c r="U994" i="1"/>
  <c r="M994" i="6" s="1"/>
  <c r="S620" i="6"/>
  <c r="S36" i="6"/>
  <c r="U289" i="1"/>
  <c r="N289" i="6"/>
  <c r="U246" i="1"/>
  <c r="N246" i="6"/>
  <c r="S165" i="1"/>
  <c r="L165" i="6"/>
  <c r="S226" i="6"/>
  <c r="S343" i="6"/>
  <c r="U925" i="1"/>
  <c r="N925" i="6"/>
  <c r="P925" i="1"/>
  <c r="U876" i="1"/>
  <c r="N876" i="6"/>
  <c r="U734" i="1"/>
  <c r="N734" i="6"/>
  <c r="P734" i="1"/>
  <c r="U952" i="1"/>
  <c r="N952" i="6"/>
  <c r="U756" i="1"/>
  <c r="N756" i="6"/>
  <c r="P756" i="1"/>
  <c r="U660" i="1"/>
  <c r="N660" i="6"/>
  <c r="P660" i="1"/>
  <c r="U606" i="1"/>
  <c r="N606" i="6"/>
  <c r="P606" i="1"/>
  <c r="V524" i="1"/>
  <c r="O524" i="6"/>
  <c r="U265" i="1"/>
  <c r="N265" i="6"/>
  <c r="N208" i="6"/>
  <c r="T208" i="1"/>
  <c r="U208" i="1"/>
  <c r="M208" i="6" s="1"/>
  <c r="U111" i="1"/>
  <c r="N111" i="6"/>
  <c r="P111" i="1"/>
  <c r="U39" i="1"/>
  <c r="N39" i="6"/>
  <c r="P39" i="1"/>
  <c r="U575" i="1"/>
  <c r="N575" i="6"/>
  <c r="P575" i="1"/>
  <c r="U373" i="1"/>
  <c r="N373" i="6"/>
  <c r="N249" i="6"/>
  <c r="T249" i="1"/>
  <c r="U249" i="1"/>
  <c r="M249" i="6" s="1"/>
  <c r="N98" i="6"/>
  <c r="T98" i="1"/>
  <c r="U98" i="1"/>
  <c r="M98" i="6" s="1"/>
  <c r="U802" i="1"/>
  <c r="N802" i="6"/>
  <c r="P802" i="1"/>
  <c r="U644" i="1"/>
  <c r="N644" i="6"/>
  <c r="P644" i="1"/>
  <c r="V529" i="1"/>
  <c r="O529" i="6"/>
  <c r="U281" i="1"/>
  <c r="N281" i="6"/>
  <c r="U173" i="1"/>
  <c r="N173" i="6"/>
  <c r="P173" i="1"/>
  <c r="N61" i="6"/>
  <c r="T61" i="1"/>
  <c r="U61" i="1"/>
  <c r="M61" i="6" s="1"/>
  <c r="U907" i="1"/>
  <c r="N907" i="6"/>
  <c r="P907" i="1"/>
  <c r="U816" i="1"/>
  <c r="N816" i="6"/>
  <c r="P816" i="1"/>
  <c r="U716" i="1"/>
  <c r="N716" i="6"/>
  <c r="P716" i="1"/>
  <c r="U631" i="1"/>
  <c r="N631" i="6"/>
  <c r="P631" i="1"/>
  <c r="U602" i="1"/>
  <c r="N602" i="6"/>
  <c r="P602" i="1"/>
  <c r="V517" i="1"/>
  <c r="O517" i="6"/>
  <c r="U466" i="1"/>
  <c r="N466" i="6"/>
  <c r="S303" i="1"/>
  <c r="L303" i="6"/>
  <c r="M74" i="6"/>
  <c r="N74" i="6"/>
  <c r="U867" i="1"/>
  <c r="N867" i="6"/>
  <c r="S413" i="6"/>
  <c r="S65" i="6"/>
  <c r="S929" i="6"/>
  <c r="N739" i="6"/>
  <c r="T739" i="1"/>
  <c r="P739" i="1"/>
  <c r="U739" i="1"/>
  <c r="M739" i="6" s="1"/>
  <c r="S540" i="6"/>
  <c r="S1050" i="6"/>
  <c r="N990" i="6"/>
  <c r="T990" i="1"/>
  <c r="U990" i="1"/>
  <c r="M990" i="6" s="1"/>
  <c r="S869" i="6"/>
  <c r="U610" i="1"/>
  <c r="N610" i="6"/>
  <c r="P610" i="1"/>
  <c r="U356" i="1"/>
  <c r="M356" i="6" s="1"/>
  <c r="N356" i="6"/>
  <c r="T356" i="1"/>
  <c r="S804" i="6"/>
  <c r="S263" i="6"/>
  <c r="S960" i="6"/>
  <c r="S543" i="6"/>
  <c r="S26" i="6"/>
  <c r="S551" i="6"/>
  <c r="S586" i="6"/>
  <c r="S1175" i="6"/>
  <c r="N473" i="6"/>
  <c r="T473" i="1"/>
  <c r="U473" i="1"/>
  <c r="M473" i="6" s="1"/>
  <c r="S288" i="1"/>
  <c r="L288" i="6"/>
  <c r="N461" i="6"/>
  <c r="M461" i="6"/>
  <c r="U96" i="1"/>
  <c r="N96" i="6"/>
  <c r="P96" i="1"/>
  <c r="U38" i="1"/>
  <c r="N38" i="6"/>
  <c r="P38" i="1"/>
  <c r="U656" i="1"/>
  <c r="N656" i="6"/>
  <c r="P656" i="1"/>
  <c r="U456" i="1"/>
  <c r="N456" i="6"/>
  <c r="U230" i="1"/>
  <c r="N230" i="6"/>
  <c r="U77" i="1"/>
  <c r="N77" i="6"/>
  <c r="N436" i="6"/>
  <c r="T436" i="1"/>
  <c r="U436" i="1"/>
  <c r="M436" i="6" s="1"/>
  <c r="U160" i="1"/>
  <c r="N160" i="6"/>
  <c r="P160" i="1"/>
  <c r="U43" i="1"/>
  <c r="N43" i="6"/>
  <c r="P43" i="1"/>
  <c r="U1060" i="1"/>
  <c r="N1060" i="6"/>
  <c r="P1060" i="1"/>
  <c r="U1001" i="1"/>
  <c r="N1001" i="6"/>
  <c r="U889" i="1"/>
  <c r="N889" i="6"/>
  <c r="P889" i="1"/>
  <c r="U809" i="1"/>
  <c r="N809" i="6"/>
  <c r="P809" i="1"/>
  <c r="U764" i="1"/>
  <c r="N764" i="6"/>
  <c r="P764" i="1"/>
  <c r="U643" i="1"/>
  <c r="N643" i="6"/>
  <c r="P643" i="1"/>
  <c r="U585" i="1"/>
  <c r="N585" i="6"/>
  <c r="P585" i="1"/>
  <c r="U554" i="1"/>
  <c r="N554" i="6"/>
  <c r="P554" i="1"/>
  <c r="V496" i="1"/>
  <c r="O496" i="6"/>
  <c r="U423" i="1"/>
  <c r="N423" i="6"/>
  <c r="U360" i="1"/>
  <c r="N360" i="6"/>
  <c r="N331" i="6"/>
  <c r="T331" i="1"/>
  <c r="U331" i="1"/>
  <c r="M331" i="6" s="1"/>
  <c r="S217" i="1"/>
  <c r="L217" i="6"/>
  <c r="N472" i="6"/>
  <c r="U472" i="1"/>
  <c r="M472" i="6" s="1"/>
  <c r="T472" i="1"/>
  <c r="N421" i="6"/>
  <c r="T421" i="1"/>
  <c r="U421" i="1"/>
  <c r="M421" i="6" s="1"/>
  <c r="N396" i="6"/>
  <c r="U396" i="1"/>
  <c r="M396" i="6" s="1"/>
  <c r="T396" i="1"/>
  <c r="N341" i="6"/>
  <c r="M341" i="6"/>
  <c r="S204" i="6"/>
  <c r="S309" i="6"/>
  <c r="U1054" i="1"/>
  <c r="N1054" i="6"/>
  <c r="P1054" i="1"/>
  <c r="U1007" i="1"/>
  <c r="N1007" i="6"/>
  <c r="P1007" i="1"/>
  <c r="U982" i="1"/>
  <c r="N982" i="6"/>
  <c r="U881" i="1"/>
  <c r="N881" i="6"/>
  <c r="P881" i="1"/>
  <c r="U731" i="1"/>
  <c r="N731" i="6"/>
  <c r="P731" i="1"/>
  <c r="U705" i="1"/>
  <c r="N705" i="6"/>
  <c r="P705" i="1"/>
  <c r="N440" i="6"/>
  <c r="M440" i="6"/>
  <c r="S277" i="6"/>
  <c r="S768" i="6"/>
  <c r="U369" i="1"/>
  <c r="N369" i="6"/>
  <c r="U194" i="1"/>
  <c r="N194" i="6"/>
  <c r="U117" i="1"/>
  <c r="N117" i="6"/>
  <c r="U1042" i="1"/>
  <c r="N1042" i="6"/>
  <c r="P1042" i="1"/>
  <c r="U894" i="1"/>
  <c r="M894" i="6" s="1"/>
  <c r="N894" i="6"/>
  <c r="P894" i="1"/>
  <c r="T894" i="1"/>
  <c r="U758" i="1"/>
  <c r="N758" i="6"/>
  <c r="S581" i="6"/>
  <c r="S235" i="6"/>
  <c r="S785" i="6"/>
  <c r="S988" i="6"/>
  <c r="S334" i="6"/>
  <c r="U721" i="1"/>
  <c r="N721" i="6"/>
  <c r="P721" i="1"/>
  <c r="U1053" i="1"/>
  <c r="N1053" i="6"/>
  <c r="P1053" i="1"/>
  <c r="U1020" i="1"/>
  <c r="N1020" i="6"/>
  <c r="P1020" i="1"/>
  <c r="U958" i="1"/>
  <c r="N958" i="6"/>
  <c r="U903" i="1"/>
  <c r="N903" i="6"/>
  <c r="P903" i="1"/>
  <c r="U728" i="1"/>
  <c r="N728" i="6"/>
  <c r="P728" i="1"/>
  <c r="U676" i="1"/>
  <c r="N676" i="6"/>
  <c r="P676" i="1"/>
  <c r="V499" i="1"/>
  <c r="O499" i="6"/>
  <c r="U395" i="1"/>
  <c r="N395" i="6"/>
  <c r="U350" i="1"/>
  <c r="N350" i="6"/>
  <c r="U315" i="1"/>
  <c r="N315" i="6"/>
  <c r="N178" i="6"/>
  <c r="T178" i="1"/>
  <c r="U178" i="1"/>
  <c r="M178" i="6" s="1"/>
  <c r="N58" i="6"/>
  <c r="T58" i="1"/>
  <c r="U58" i="1"/>
  <c r="M58" i="6" s="1"/>
  <c r="U639" i="1"/>
  <c r="N639" i="6"/>
  <c r="P639" i="1"/>
  <c r="U468" i="1"/>
  <c r="N468" i="6"/>
  <c r="U370" i="1"/>
  <c r="N370" i="6"/>
  <c r="N182" i="6"/>
  <c r="T182" i="1"/>
  <c r="U182" i="1"/>
  <c r="M182" i="6" s="1"/>
  <c r="N100" i="6"/>
  <c r="T100" i="1"/>
  <c r="U100" i="1"/>
  <c r="M100" i="6" s="1"/>
  <c r="U587" i="1"/>
  <c r="N587" i="6"/>
  <c r="P587" i="1"/>
  <c r="U442" i="1"/>
  <c r="N442" i="6"/>
  <c r="U1205" i="1"/>
  <c r="N1205" i="6"/>
  <c r="P1205" i="1"/>
  <c r="U911" i="1"/>
  <c r="N911" i="6"/>
  <c r="P911" i="1"/>
  <c r="V521" i="1"/>
  <c r="O521" i="6"/>
  <c r="S314" i="1"/>
  <c r="L314" i="6"/>
  <c r="U1081" i="1"/>
  <c r="N1081" i="6"/>
  <c r="P1081" i="1"/>
  <c r="U795" i="1"/>
  <c r="N795" i="6"/>
  <c r="P795" i="1"/>
  <c r="U752" i="1"/>
  <c r="N752" i="6"/>
  <c r="P752" i="1"/>
  <c r="U690" i="1"/>
  <c r="N690" i="6"/>
  <c r="P690" i="1"/>
  <c r="U647" i="1"/>
  <c r="N647" i="6"/>
  <c r="P647" i="1"/>
  <c r="U571" i="1"/>
  <c r="N571" i="6"/>
  <c r="P571" i="1"/>
  <c r="V518" i="1"/>
  <c r="O518" i="6"/>
  <c r="V488" i="1"/>
  <c r="O488" i="6"/>
  <c r="U365" i="1"/>
  <c r="N365" i="6"/>
  <c r="U255" i="1"/>
  <c r="N255" i="6"/>
  <c r="U234" i="1"/>
  <c r="N234" i="6"/>
  <c r="N213" i="6"/>
  <c r="T213" i="1"/>
  <c r="U213" i="1"/>
  <c r="M213" i="6" s="1"/>
  <c r="U648" i="1"/>
  <c r="N648" i="6"/>
  <c r="P648" i="1"/>
  <c r="V509" i="1"/>
  <c r="O509" i="6"/>
  <c r="U479" i="1"/>
  <c r="N479" i="6"/>
  <c r="U438" i="1"/>
  <c r="N438" i="6"/>
  <c r="U405" i="1"/>
  <c r="N405" i="6"/>
  <c r="U366" i="1"/>
  <c r="N366" i="6"/>
  <c r="N336" i="6"/>
  <c r="U336" i="1"/>
  <c r="M336" i="6" s="1"/>
  <c r="T336" i="1"/>
  <c r="N232" i="6"/>
  <c r="T232" i="1"/>
  <c r="U232" i="1"/>
  <c r="M232" i="6" s="1"/>
  <c r="U175" i="1"/>
  <c r="N175" i="6"/>
  <c r="P175" i="1"/>
  <c r="N139" i="6"/>
  <c r="U139" i="1"/>
  <c r="M139" i="6" s="1"/>
  <c r="T139" i="1"/>
  <c r="U1023" i="1"/>
  <c r="N1023" i="6"/>
  <c r="P1023" i="1"/>
  <c r="U918" i="1"/>
  <c r="N918" i="6"/>
  <c r="P918" i="1"/>
  <c r="U776" i="1"/>
  <c r="N776" i="6"/>
  <c r="P776" i="1"/>
  <c r="U1182" i="1"/>
  <c r="N1182" i="6"/>
  <c r="P1182" i="1"/>
  <c r="U1022" i="1"/>
  <c r="N1022" i="6"/>
  <c r="P1022" i="1"/>
  <c r="U972" i="1"/>
  <c r="N972" i="6"/>
  <c r="S653" i="6"/>
  <c r="S1040" i="6"/>
  <c r="S154" i="6"/>
  <c r="U998" i="1"/>
  <c r="N998" i="6"/>
  <c r="U886" i="1"/>
  <c r="N886" i="6"/>
  <c r="P886" i="1"/>
  <c r="U757" i="1"/>
  <c r="N757" i="6"/>
  <c r="P757" i="1"/>
  <c r="U711" i="1"/>
  <c r="N711" i="6"/>
  <c r="P711" i="1"/>
  <c r="U666" i="1"/>
  <c r="N666" i="6"/>
  <c r="P666" i="1"/>
  <c r="U612" i="1"/>
  <c r="N612" i="6"/>
  <c r="P612" i="1"/>
  <c r="U564" i="1"/>
  <c r="N564" i="6"/>
  <c r="P564" i="1"/>
  <c r="V502" i="1"/>
  <c r="O502" i="6"/>
  <c r="S302" i="1"/>
  <c r="L302" i="6"/>
  <c r="N99" i="6"/>
  <c r="M99" i="6"/>
  <c r="N72" i="6"/>
  <c r="M72" i="6"/>
  <c r="U604" i="1"/>
  <c r="N604" i="6"/>
  <c r="P604" i="1"/>
  <c r="V500" i="1"/>
  <c r="O500" i="6"/>
  <c r="U376" i="1"/>
  <c r="N376" i="6"/>
  <c r="N321" i="6"/>
  <c r="T321" i="1"/>
  <c r="U321" i="1"/>
  <c r="M321" i="6" s="1"/>
  <c r="U207" i="1"/>
  <c r="N207" i="6"/>
  <c r="N159" i="6"/>
  <c r="T159" i="1"/>
  <c r="U159" i="1"/>
  <c r="M159" i="6" s="1"/>
  <c r="N94" i="6"/>
  <c r="U94" i="1"/>
  <c r="M94" i="6" s="1"/>
  <c r="T94" i="1"/>
  <c r="S390" i="6"/>
  <c r="S801" i="6"/>
  <c r="S981" i="6"/>
  <c r="T789" i="1"/>
  <c r="N789" i="6"/>
  <c r="U789" i="1"/>
  <c r="P789" i="1"/>
  <c r="S722" i="6"/>
  <c r="S397" i="6"/>
  <c r="S167" i="6"/>
  <c r="N476" i="6"/>
  <c r="T476" i="1"/>
  <c r="U476" i="1"/>
  <c r="M476" i="6" s="1"/>
  <c r="S301" i="6"/>
  <c r="S614" i="6"/>
  <c r="S589" i="6"/>
  <c r="N482" i="6"/>
  <c r="U482" i="1"/>
  <c r="M482" i="6" s="1"/>
  <c r="T482" i="1"/>
  <c r="S325" i="6"/>
  <c r="U260" i="1"/>
  <c r="N260" i="6"/>
  <c r="S233" i="1"/>
  <c r="L233" i="6"/>
  <c r="U367" i="1"/>
  <c r="N367" i="6"/>
  <c r="N241" i="6"/>
  <c r="T241" i="1"/>
  <c r="U241" i="1"/>
  <c r="M241" i="6" s="1"/>
  <c r="U791" i="1"/>
  <c r="N791" i="6"/>
  <c r="P791" i="1"/>
  <c r="U449" i="1"/>
  <c r="N449" i="6"/>
  <c r="S291" i="6"/>
  <c r="N45" i="6"/>
  <c r="T45" i="1"/>
  <c r="U45" i="1"/>
  <c r="M45" i="6" s="1"/>
  <c r="U1201" i="1"/>
  <c r="N1201" i="6"/>
  <c r="P1201" i="1"/>
  <c r="U1185" i="1"/>
  <c r="N1185" i="6"/>
  <c r="P1185" i="1"/>
  <c r="U1044" i="1"/>
  <c r="N1044" i="6"/>
  <c r="P1044" i="1"/>
  <c r="U975" i="1"/>
  <c r="N975" i="6"/>
  <c r="N129" i="6"/>
  <c r="U129" i="1"/>
  <c r="M129" i="6" s="1"/>
  <c r="T129" i="1"/>
  <c r="S25" i="1"/>
  <c r="L25" i="6"/>
  <c r="N1181" i="6"/>
  <c r="T1181" i="1"/>
  <c r="U1181" i="1"/>
  <c r="M1181" i="6" s="1"/>
  <c r="U935" i="1"/>
  <c r="N935" i="6"/>
  <c r="V527" i="1"/>
  <c r="O527" i="6"/>
  <c r="N166" i="6"/>
  <c r="T166" i="1"/>
  <c r="U166" i="1"/>
  <c r="M166" i="6" s="1"/>
  <c r="U79" i="1"/>
  <c r="N79" i="6"/>
  <c r="S189" i="6"/>
  <c r="S636" i="6"/>
  <c r="S567" i="6"/>
  <c r="S663" i="6"/>
  <c r="S787" i="6"/>
  <c r="S183" i="6"/>
  <c r="S477" i="6"/>
  <c r="S976" i="6"/>
  <c r="S13" i="6"/>
  <c r="S735" i="6"/>
  <c r="S359" i="6"/>
  <c r="S793" i="6"/>
  <c r="S127" i="6"/>
  <c r="S327" i="6"/>
  <c r="S55" i="6"/>
  <c r="U715" i="1"/>
  <c r="N715" i="6"/>
  <c r="P715" i="1"/>
  <c r="U1074" i="1"/>
  <c r="N1074" i="6"/>
  <c r="P1074" i="1"/>
  <c r="U1013" i="1"/>
  <c r="N1013" i="6"/>
  <c r="P1013" i="1"/>
  <c r="U759" i="1"/>
  <c r="N759" i="6"/>
  <c r="P759" i="1"/>
  <c r="U718" i="1"/>
  <c r="N718" i="6"/>
  <c r="P718" i="1"/>
  <c r="U657" i="1"/>
  <c r="N657" i="6"/>
  <c r="P657" i="1"/>
  <c r="V530" i="1"/>
  <c r="O530" i="6"/>
  <c r="V495" i="1"/>
  <c r="O495" i="6"/>
  <c r="U346" i="1"/>
  <c r="N346" i="6"/>
  <c r="N259" i="6"/>
  <c r="T259" i="1"/>
  <c r="U259" i="1"/>
  <c r="M259" i="6" s="1"/>
  <c r="N210" i="6"/>
  <c r="U210" i="1"/>
  <c r="M210" i="6" s="1"/>
  <c r="T210" i="1"/>
  <c r="N169" i="6"/>
  <c r="T169" i="1"/>
  <c r="U169" i="1"/>
  <c r="M169" i="6" s="1"/>
  <c r="N113" i="6"/>
  <c r="U113" i="1"/>
  <c r="M113" i="6" s="1"/>
  <c r="T113" i="1"/>
  <c r="U69" i="1"/>
  <c r="N69" i="6"/>
  <c r="P69" i="1"/>
  <c r="U865" i="1"/>
  <c r="N865" i="6"/>
  <c r="P865" i="1"/>
  <c r="U665" i="1"/>
  <c r="N665" i="6"/>
  <c r="P665" i="1"/>
  <c r="U337" i="1"/>
  <c r="N337" i="6"/>
  <c r="S12" i="1"/>
  <c r="L12" i="6"/>
  <c r="U1059" i="1"/>
  <c r="N1059" i="6"/>
  <c r="P1059" i="1"/>
  <c r="U933" i="1"/>
  <c r="N933" i="6"/>
  <c r="S295" i="1"/>
  <c r="L295" i="6"/>
  <c r="N82" i="6"/>
  <c r="T82" i="1"/>
  <c r="U82" i="1"/>
  <c r="M82" i="6" s="1"/>
  <c r="U635" i="1"/>
  <c r="N635" i="6"/>
  <c r="P635" i="1"/>
  <c r="O503" i="6"/>
  <c r="N179" i="6"/>
  <c r="U179" i="1"/>
  <c r="M179" i="6" s="1"/>
  <c r="T179" i="1"/>
  <c r="N64" i="6"/>
  <c r="U64" i="1"/>
  <c r="S673" i="6"/>
  <c r="N1196" i="6"/>
  <c r="U1196" i="1"/>
  <c r="M1196" i="6" s="1"/>
  <c r="P1196" i="1"/>
  <c r="T1196" i="1"/>
  <c r="S696" i="1"/>
  <c r="L696" i="6"/>
  <c r="U609" i="1"/>
  <c r="N609" i="6"/>
  <c r="P609" i="1"/>
  <c r="U401" i="1"/>
  <c r="N401" i="6"/>
  <c r="N333" i="6"/>
  <c r="U333" i="1"/>
  <c r="M333" i="6" s="1"/>
  <c r="T333" i="1"/>
  <c r="U170" i="1"/>
  <c r="N170" i="6"/>
  <c r="N93" i="6"/>
  <c r="T93" i="1"/>
  <c r="U93" i="1"/>
  <c r="M93" i="6" s="1"/>
  <c r="U598" i="1"/>
  <c r="N598" i="6"/>
  <c r="P598" i="1"/>
  <c r="V489" i="1"/>
  <c r="O489" i="6"/>
  <c r="U463" i="1"/>
  <c r="N463" i="6"/>
  <c r="S284" i="6"/>
  <c r="N351" i="6"/>
  <c r="U351" i="1"/>
  <c r="M351" i="6" s="1"/>
  <c r="T351" i="1"/>
  <c r="S600" i="6"/>
  <c r="S1170" i="6"/>
  <c r="S63" i="6"/>
  <c r="S560" i="6"/>
  <c r="S939" i="6"/>
  <c r="S148" i="6"/>
  <c r="S1082" i="6"/>
  <c r="S729" i="6"/>
  <c r="N1000" i="6"/>
  <c r="U1000" i="1"/>
  <c r="M1000" i="6" s="1"/>
  <c r="T1000" i="1"/>
  <c r="N439" i="6"/>
  <c r="T439" i="1"/>
  <c r="U439" i="1"/>
  <c r="M439" i="6" s="1"/>
  <c r="N345" i="6"/>
  <c r="U345" i="1"/>
  <c r="M345" i="6" s="1"/>
  <c r="T345" i="1"/>
  <c r="N410" i="6"/>
  <c r="T410" i="1"/>
  <c r="U410" i="1"/>
  <c r="M410" i="6" s="1"/>
  <c r="U110" i="1"/>
  <c r="N110" i="6"/>
  <c r="P110" i="1"/>
  <c r="S14" i="1"/>
  <c r="L14" i="6"/>
  <c r="N967" i="6"/>
  <c r="T967" i="1"/>
  <c r="U967" i="1"/>
  <c r="M967" i="6" s="1"/>
  <c r="U462" i="1"/>
  <c r="N462" i="6"/>
  <c r="N357" i="6"/>
  <c r="U357" i="1"/>
  <c r="M357" i="6" s="1"/>
  <c r="T357" i="1"/>
  <c r="U417" i="1"/>
  <c r="M417" i="6" s="1"/>
  <c r="N417" i="6"/>
  <c r="T417" i="1"/>
  <c r="N380" i="6"/>
  <c r="T380" i="1"/>
  <c r="U380" i="1"/>
  <c r="M380" i="6" s="1"/>
  <c r="N1047" i="6"/>
  <c r="U1047" i="1"/>
  <c r="M1047" i="6" s="1"/>
  <c r="T1047" i="1"/>
  <c r="P1047" i="1"/>
  <c r="N997" i="6"/>
  <c r="T997" i="1"/>
  <c r="U997" i="1"/>
  <c r="M997" i="6" s="1"/>
  <c r="S415" i="6"/>
  <c r="N989" i="6"/>
  <c r="U989" i="1"/>
  <c r="M989" i="6" s="1"/>
  <c r="T989" i="1"/>
  <c r="U266" i="1"/>
  <c r="N266" i="6"/>
  <c r="N481" i="6"/>
  <c r="T481" i="1"/>
  <c r="U481" i="1"/>
  <c r="M481" i="6" s="1"/>
  <c r="M455" i="6"/>
  <c r="N455" i="6"/>
  <c r="S377" i="6"/>
  <c r="N407" i="6"/>
  <c r="T407" i="1"/>
  <c r="U407" i="1"/>
  <c r="M407" i="6" s="1"/>
  <c r="S67" i="1"/>
  <c r="L67" i="6"/>
  <c r="U47" i="1"/>
  <c r="N47" i="6"/>
  <c r="P47" i="1"/>
  <c r="U1036" i="1"/>
  <c r="N1036" i="6"/>
  <c r="P1036" i="1"/>
  <c r="U954" i="1"/>
  <c r="N954" i="6"/>
  <c r="U900" i="1"/>
  <c r="N900" i="6"/>
  <c r="P900" i="1"/>
  <c r="U762" i="1"/>
  <c r="M762" i="6" s="1"/>
  <c r="N762" i="6"/>
  <c r="T762" i="1"/>
  <c r="P762" i="1"/>
  <c r="S441" i="6"/>
  <c r="U1039" i="1"/>
  <c r="N1039" i="6"/>
  <c r="P1039" i="1"/>
  <c r="U966" i="1"/>
  <c r="N966" i="6"/>
  <c r="U937" i="1"/>
  <c r="N937" i="6"/>
  <c r="U871" i="1"/>
  <c r="N871" i="6"/>
  <c r="U1152" i="1"/>
  <c r="N1152" i="6"/>
  <c r="P1152" i="1"/>
  <c r="U1018" i="1"/>
  <c r="N1018" i="6"/>
  <c r="P1018" i="1"/>
  <c r="U898" i="1"/>
  <c r="N898" i="6"/>
  <c r="P898" i="1"/>
  <c r="U640" i="1"/>
  <c r="N640" i="6"/>
  <c r="P640" i="1"/>
  <c r="U599" i="1"/>
  <c r="N599" i="6"/>
  <c r="P599" i="1"/>
  <c r="V510" i="1"/>
  <c r="O510" i="6"/>
  <c r="U374" i="1"/>
  <c r="N374" i="6"/>
  <c r="S335" i="1"/>
  <c r="N335" i="6"/>
  <c r="N310" i="6"/>
  <c r="T310" i="1"/>
  <c r="U310" i="1"/>
  <c r="M310" i="6" s="1"/>
  <c r="U279" i="1"/>
  <c r="N279" i="6"/>
  <c r="U238" i="1"/>
  <c r="N238" i="6"/>
  <c r="U130" i="1"/>
  <c r="N130" i="6"/>
  <c r="U89" i="1"/>
  <c r="N89" i="6"/>
  <c r="P89" i="1"/>
  <c r="U774" i="1"/>
  <c r="N774" i="6"/>
  <c r="P774" i="1"/>
  <c r="U659" i="1"/>
  <c r="N659" i="6"/>
  <c r="P659" i="1"/>
  <c r="U392" i="1"/>
  <c r="N392" i="6"/>
  <c r="U352" i="1"/>
  <c r="N352" i="6"/>
  <c r="N214" i="6"/>
  <c r="T214" i="1"/>
  <c r="U214" i="1"/>
  <c r="M214" i="6" s="1"/>
  <c r="U880" i="1"/>
  <c r="N880" i="6"/>
  <c r="P880" i="1"/>
  <c r="U747" i="1"/>
  <c r="N747" i="6"/>
  <c r="P747" i="1"/>
  <c r="U619" i="1"/>
  <c r="N619" i="6"/>
  <c r="P619" i="1"/>
  <c r="T486" i="1"/>
  <c r="O486" i="6"/>
  <c r="U888" i="1"/>
  <c r="N888" i="6"/>
  <c r="P888" i="1"/>
  <c r="U761" i="1"/>
  <c r="N761" i="6"/>
  <c r="P761" i="1"/>
  <c r="U649" i="1"/>
  <c r="N649" i="6"/>
  <c r="P649" i="1"/>
  <c r="V501" i="1"/>
  <c r="O501" i="6"/>
  <c r="U450" i="1"/>
  <c r="N450" i="6"/>
  <c r="U394" i="1"/>
  <c r="N394" i="6"/>
  <c r="U105" i="1"/>
  <c r="N105" i="6"/>
  <c r="N62" i="6"/>
  <c r="M62" i="6"/>
  <c r="U765" i="1"/>
  <c r="N765" i="6"/>
  <c r="P765" i="1"/>
  <c r="S605" i="6"/>
  <c r="U386" i="1"/>
  <c r="M386" i="6" s="1"/>
  <c r="N386" i="6"/>
  <c r="T386" i="1"/>
  <c r="S324" i="6"/>
  <c r="S227" i="6"/>
  <c r="S947" i="6"/>
  <c r="S895" i="6"/>
  <c r="S549" i="6"/>
  <c r="S115" i="6"/>
  <c r="S681" i="6"/>
  <c r="S902" i="6"/>
  <c r="S1186" i="6"/>
  <c r="S1198" i="6"/>
  <c r="S107" i="6"/>
  <c r="S286" i="6"/>
  <c r="S1158" i="6"/>
  <c r="S633" i="6"/>
  <c r="S556" i="6"/>
  <c r="S316" i="6"/>
  <c r="S684" i="6"/>
  <c r="S753" i="6"/>
  <c r="S270" i="6"/>
  <c r="S282" i="6"/>
  <c r="S661" i="6"/>
  <c r="S541" i="6"/>
  <c r="P1160" i="1"/>
  <c r="N1160" i="6"/>
  <c r="U1160" i="1"/>
  <c r="M1160" i="6" s="1"/>
  <c r="T1160" i="1"/>
  <c r="N465" i="6"/>
  <c r="M465" i="6"/>
  <c r="N382" i="6"/>
  <c r="T382" i="1"/>
  <c r="U382" i="1"/>
  <c r="M382" i="6" s="1"/>
  <c r="N162" i="6"/>
  <c r="T162" i="1"/>
  <c r="U162" i="1"/>
  <c r="M162" i="6" s="1"/>
  <c r="U71" i="1"/>
  <c r="N71" i="6"/>
  <c r="P71" i="1"/>
  <c r="U887" i="1"/>
  <c r="N887" i="6"/>
  <c r="P887" i="1"/>
  <c r="V526" i="1"/>
  <c r="O526" i="6"/>
  <c r="U171" i="1"/>
  <c r="N171" i="6"/>
  <c r="P171" i="1"/>
  <c r="N358" i="6"/>
  <c r="T358" i="1"/>
  <c r="U358" i="1"/>
  <c r="M358" i="6" s="1"/>
  <c r="U212" i="1"/>
  <c r="N212" i="6"/>
  <c r="U1163" i="1"/>
  <c r="N1163" i="6"/>
  <c r="P1163" i="1"/>
  <c r="U1045" i="1"/>
  <c r="N1045" i="6"/>
  <c r="P1045" i="1"/>
  <c r="U948" i="1"/>
  <c r="N948" i="6"/>
  <c r="U879" i="1"/>
  <c r="N879" i="6"/>
  <c r="U772" i="1"/>
  <c r="N772" i="6"/>
  <c r="P772" i="1"/>
  <c r="U736" i="1"/>
  <c r="N736" i="6"/>
  <c r="P736" i="1"/>
  <c r="U607" i="1"/>
  <c r="N607" i="6"/>
  <c r="P607" i="1"/>
  <c r="U561" i="1"/>
  <c r="N561" i="6"/>
  <c r="P561" i="1"/>
  <c r="V514" i="1"/>
  <c r="O514" i="6"/>
  <c r="U478" i="1"/>
  <c r="N478" i="6"/>
  <c r="U404" i="1"/>
  <c r="N404" i="6"/>
  <c r="U375" i="1"/>
  <c r="N375" i="6"/>
  <c r="U347" i="1"/>
  <c r="N347" i="6"/>
  <c r="U228" i="1"/>
  <c r="N228" i="6"/>
  <c r="N453" i="6"/>
  <c r="U453" i="1"/>
  <c r="M453" i="6" s="1"/>
  <c r="T453" i="1"/>
  <c r="S574" i="6"/>
  <c r="S85" i="6"/>
  <c r="U1038" i="1"/>
  <c r="N1038" i="6"/>
  <c r="P1038" i="1"/>
  <c r="U992" i="1"/>
  <c r="N992" i="6"/>
  <c r="U942" i="1"/>
  <c r="N942" i="6"/>
  <c r="U746" i="1"/>
  <c r="N746" i="6"/>
  <c r="P746" i="1"/>
  <c r="U720" i="1"/>
  <c r="N720" i="6"/>
  <c r="N379" i="6"/>
  <c r="T379" i="1"/>
  <c r="U379" i="1"/>
  <c r="M379" i="6" s="1"/>
  <c r="S271" i="1"/>
  <c r="L271" i="6"/>
  <c r="S250" i="1"/>
  <c r="L250" i="6"/>
  <c r="S1067" i="6"/>
  <c r="S95" i="6"/>
  <c r="S534" i="6"/>
  <c r="U399" i="1"/>
  <c r="N399" i="6"/>
  <c r="N133" i="6"/>
  <c r="U133" i="1"/>
  <c r="M133" i="6" s="1"/>
  <c r="T133" i="1"/>
  <c r="U20" i="1"/>
  <c r="N20" i="6"/>
  <c r="P20" i="1"/>
  <c r="U987" i="1"/>
  <c r="N987" i="6"/>
  <c r="U949" i="1"/>
  <c r="N949" i="6"/>
  <c r="U864" i="1"/>
  <c r="N864" i="6"/>
  <c r="S87" i="6"/>
  <c r="S447" i="6"/>
  <c r="S565" i="6"/>
  <c r="S531" i="6"/>
  <c r="S296" i="6"/>
  <c r="S547" i="6"/>
  <c r="S1184" i="6"/>
  <c r="S1014" i="6"/>
  <c r="S254" i="6"/>
  <c r="S892" i="6"/>
  <c r="S218" i="6"/>
  <c r="U1154" i="1"/>
  <c r="M1154" i="6" s="1"/>
  <c r="N1154" i="6"/>
  <c r="P1154" i="1"/>
  <c r="T1154" i="1"/>
  <c r="U1034" i="1"/>
  <c r="N1034" i="6"/>
  <c r="P1034" i="1"/>
  <c r="U930" i="1"/>
  <c r="N930" i="6"/>
  <c r="U754" i="1"/>
  <c r="N754" i="6"/>
  <c r="P754" i="1"/>
  <c r="U710" i="1"/>
  <c r="N710" i="6"/>
  <c r="P710" i="1"/>
  <c r="V513" i="1"/>
  <c r="O513" i="6"/>
  <c r="V491" i="1"/>
  <c r="O491" i="6"/>
  <c r="U469" i="1"/>
  <c r="N469" i="6"/>
  <c r="U371" i="1"/>
  <c r="N371" i="6"/>
  <c r="N262" i="6"/>
  <c r="T262" i="1"/>
  <c r="U262" i="1"/>
  <c r="M262" i="6" s="1"/>
  <c r="N108" i="6"/>
  <c r="T108" i="1"/>
  <c r="U108" i="1"/>
  <c r="M108" i="6" s="1"/>
  <c r="U66" i="1"/>
  <c r="N66" i="6"/>
  <c r="P66" i="1"/>
  <c r="U41" i="1"/>
  <c r="M41" i="6" s="1"/>
  <c r="N41" i="6"/>
  <c r="P41" i="1"/>
  <c r="T41" i="1"/>
  <c r="U767" i="1"/>
  <c r="N767" i="6"/>
  <c r="P767" i="1"/>
  <c r="U579" i="1"/>
  <c r="M579" i="6" s="1"/>
  <c r="N579" i="6"/>
  <c r="T579" i="1"/>
  <c r="P579" i="1"/>
  <c r="U312" i="1"/>
  <c r="N312" i="6"/>
  <c r="N222" i="6"/>
  <c r="T222" i="1"/>
  <c r="U222" i="1"/>
  <c r="M222" i="6" s="1"/>
  <c r="U141" i="1"/>
  <c r="N141" i="6"/>
  <c r="P141" i="1"/>
  <c r="U642" i="1"/>
  <c r="N642" i="6"/>
  <c r="P642" i="1"/>
  <c r="V512" i="1"/>
  <c r="O512" i="6"/>
  <c r="U256" i="1"/>
  <c r="N256" i="6"/>
  <c r="M938" i="6"/>
  <c r="U808" i="1"/>
  <c r="N808" i="6"/>
  <c r="P808" i="1"/>
  <c r="U1025" i="1"/>
  <c r="N1025" i="6"/>
  <c r="P1025" i="1"/>
  <c r="U769" i="1"/>
  <c r="N769" i="6"/>
  <c r="P769" i="1"/>
  <c r="U733" i="1"/>
  <c r="N733" i="6"/>
  <c r="P733" i="1"/>
  <c r="U664" i="1"/>
  <c r="N664" i="6"/>
  <c r="P664" i="1"/>
  <c r="U617" i="1"/>
  <c r="N617" i="6"/>
  <c r="P617" i="1"/>
  <c r="U558" i="1"/>
  <c r="N558" i="6"/>
  <c r="V507" i="1"/>
  <c r="O507" i="6"/>
  <c r="U398" i="1"/>
  <c r="N398" i="6"/>
  <c r="U317" i="1"/>
  <c r="N317" i="6"/>
  <c r="U35" i="1"/>
  <c r="N35" i="6"/>
  <c r="P35" i="1"/>
  <c r="U674" i="1"/>
  <c r="N674" i="6"/>
  <c r="P674" i="1"/>
  <c r="U625" i="1"/>
  <c r="N625" i="6"/>
  <c r="P625" i="1"/>
  <c r="V497" i="1"/>
  <c r="O497" i="6"/>
  <c r="U458" i="1"/>
  <c r="N458" i="6"/>
  <c r="U348" i="1"/>
  <c r="N348" i="6"/>
  <c r="U290" i="1"/>
  <c r="N290" i="6"/>
  <c r="N70" i="6"/>
  <c r="T70" i="1"/>
  <c r="U70" i="1"/>
  <c r="M70" i="6" s="1"/>
  <c r="U1011" i="1"/>
  <c r="N1011" i="6"/>
  <c r="P1011" i="1"/>
  <c r="U946" i="1"/>
  <c r="N946" i="6"/>
  <c r="U857" i="1"/>
  <c r="N857" i="6"/>
  <c r="U717" i="1"/>
  <c r="N717" i="6"/>
  <c r="P717" i="1"/>
  <c r="U1078" i="1"/>
  <c r="N1078" i="6"/>
  <c r="P1078" i="1"/>
  <c r="U950" i="1"/>
  <c r="N950" i="6"/>
  <c r="U1041" i="1"/>
  <c r="N1041" i="6"/>
  <c r="P1041" i="1"/>
  <c r="U875" i="1"/>
  <c r="N875" i="6"/>
  <c r="U724" i="1"/>
  <c r="N724" i="6"/>
  <c r="P724" i="1"/>
  <c r="U692" i="1"/>
  <c r="N692" i="6"/>
  <c r="P692" i="1"/>
  <c r="U655" i="1"/>
  <c r="N655" i="6"/>
  <c r="P655" i="1"/>
  <c r="U603" i="1"/>
  <c r="N603" i="6"/>
  <c r="P603" i="1"/>
  <c r="V515" i="1"/>
  <c r="O515" i="6"/>
  <c r="U435" i="1"/>
  <c r="N435" i="6"/>
  <c r="U409" i="1"/>
  <c r="N409" i="6"/>
  <c r="N329" i="6"/>
  <c r="M329" i="6"/>
  <c r="N84" i="6"/>
  <c r="T84" i="1"/>
  <c r="U84" i="1"/>
  <c r="M84" i="6" s="1"/>
  <c r="U42" i="1"/>
  <c r="N42" i="6"/>
  <c r="P42" i="1"/>
  <c r="U670" i="1"/>
  <c r="N670" i="6"/>
  <c r="P670" i="1"/>
  <c r="V511" i="1"/>
  <c r="O511" i="6"/>
  <c r="S328" i="6"/>
  <c r="S119" i="6"/>
  <c r="S292" i="6"/>
  <c r="U363" i="1"/>
  <c r="N363" i="6"/>
  <c r="U221" i="1"/>
  <c r="N221" i="6"/>
  <c r="N177" i="6"/>
  <c r="M177" i="6"/>
  <c r="N112" i="6"/>
  <c r="M112" i="6"/>
  <c r="N974" i="6"/>
  <c r="T974" i="1"/>
  <c r="U974" i="1"/>
  <c r="M974" i="6" s="1"/>
  <c r="S991" i="6"/>
  <c r="S1064" i="6"/>
  <c r="S999" i="6"/>
  <c r="U891" i="1"/>
  <c r="N891" i="6"/>
  <c r="P891" i="1"/>
  <c r="S841" i="6"/>
  <c r="U766" i="1"/>
  <c r="M766" i="6" s="1"/>
  <c r="N766" i="6"/>
  <c r="T766" i="1"/>
  <c r="P766" i="1"/>
  <c r="N1037" i="6"/>
  <c r="M1037" i="6"/>
  <c r="N1003" i="6"/>
  <c r="U1003" i="1"/>
  <c r="M1003" i="6" s="1"/>
  <c r="T1003" i="1"/>
  <c r="S936" i="6"/>
  <c r="S863" i="6"/>
  <c r="N471" i="6"/>
  <c r="U471" i="1"/>
  <c r="M471" i="6" s="1"/>
  <c r="T471" i="1"/>
  <c r="S725" i="6"/>
  <c r="U428" i="1"/>
  <c r="M428" i="6" s="1"/>
  <c r="N428" i="6"/>
  <c r="T428" i="1"/>
  <c r="S180" i="6"/>
  <c r="N402" i="6"/>
  <c r="U402" i="1"/>
  <c r="M402" i="6" s="1"/>
  <c r="T402" i="1"/>
  <c r="U431" i="1"/>
  <c r="N431" i="6"/>
  <c r="N403" i="6"/>
  <c r="T403" i="1"/>
  <c r="U403" i="1"/>
  <c r="M403" i="6" s="1"/>
  <c r="U293" i="1"/>
  <c r="N293" i="6"/>
  <c r="U242" i="1"/>
  <c r="N242" i="6"/>
  <c r="S672" i="6"/>
  <c r="U459" i="1"/>
  <c r="N459" i="6"/>
  <c r="U858" i="1"/>
  <c r="N858" i="6"/>
  <c r="P858" i="1"/>
  <c r="U712" i="1"/>
  <c r="N712" i="6"/>
  <c r="P712" i="1"/>
  <c r="V505" i="1"/>
  <c r="O505" i="6"/>
  <c r="S272" i="1"/>
  <c r="L272" i="6"/>
  <c r="U1151" i="1"/>
  <c r="N1151" i="6"/>
  <c r="P1151" i="1"/>
  <c r="U1008" i="1"/>
  <c r="N1008" i="6"/>
  <c r="P1008" i="1"/>
  <c r="U572" i="1"/>
  <c r="N572" i="6"/>
  <c r="P572" i="1"/>
  <c r="O520" i="6"/>
  <c r="N332" i="6"/>
  <c r="T332" i="1"/>
  <c r="U332" i="1"/>
  <c r="M332" i="6" s="1"/>
  <c r="N151" i="6"/>
  <c r="M151" i="6"/>
  <c r="U1029" i="1"/>
  <c r="N1029" i="6"/>
  <c r="P1029" i="1"/>
  <c r="U968" i="1"/>
  <c r="N968" i="6"/>
  <c r="U906" i="1"/>
  <c r="N906" i="6"/>
  <c r="P906" i="1"/>
  <c r="N216" i="6"/>
  <c r="T216" i="1"/>
  <c r="U216" i="1"/>
  <c r="M216" i="6" s="1"/>
  <c r="S140" i="6"/>
  <c r="U8" i="1"/>
  <c r="N8" i="6"/>
  <c r="K5" i="3"/>
  <c r="J5" i="3" a="1"/>
  <c r="J5" i="3" s="1"/>
  <c r="K4" i="3"/>
  <c r="J4" i="3" a="1"/>
  <c r="J4" i="3" s="1"/>
  <c r="T1197" i="1"/>
  <c r="T5" i="1"/>
  <c r="T7" i="1"/>
  <c r="T6" i="1"/>
  <c r="T33" i="1"/>
  <c r="T2" i="1"/>
  <c r="T29" i="1"/>
  <c r="T34" i="1"/>
  <c r="T4" i="1"/>
  <c r="T30" i="1"/>
  <c r="T32" i="1"/>
  <c r="T31" i="1"/>
  <c r="T578" i="1"/>
  <c r="K3" i="3"/>
  <c r="T522" i="1"/>
  <c r="T944" i="1"/>
  <c r="T634" i="1"/>
  <c r="T1055" i="1"/>
  <c r="T1061" i="1"/>
  <c r="T1073" i="1"/>
  <c r="T914" i="1"/>
  <c r="T833" i="1"/>
  <c r="T737" i="1"/>
  <c r="T616" i="1"/>
  <c r="T1062" i="1"/>
  <c r="T922" i="1"/>
  <c r="T568" i="1"/>
  <c r="T1012" i="1"/>
  <c r="T1033" i="1"/>
  <c r="T877" i="1"/>
  <c r="T822" i="1"/>
  <c r="T714" i="1"/>
  <c r="T539" i="1"/>
  <c r="T1027" i="1"/>
  <c r="T908" i="1"/>
  <c r="T964" i="1"/>
  <c r="T986" i="1"/>
  <c r="T853" i="1"/>
  <c r="T784" i="1"/>
  <c r="T671" i="1"/>
  <c r="T977" i="1"/>
  <c r="T860" i="1"/>
  <c r="T931" i="1"/>
  <c r="T957" i="1"/>
  <c r="T846" i="1"/>
  <c r="T755" i="1"/>
  <c r="T652" i="1"/>
  <c r="T16" i="1"/>
  <c r="T83" i="1"/>
  <c r="T240" i="1"/>
  <c r="T49" i="1"/>
  <c r="T187" i="1"/>
  <c r="T225" i="1"/>
  <c r="T283" i="1"/>
  <c r="T418" i="1"/>
  <c r="T53" i="1"/>
  <c r="T201" i="1"/>
  <c r="T17" i="1"/>
  <c r="T109" i="1"/>
  <c r="T239" i="1"/>
  <c r="T451" i="1"/>
  <c r="T142" i="1"/>
  <c r="T190" i="1"/>
  <c r="T244" i="1"/>
  <c r="T294" i="1"/>
  <c r="T419" i="1"/>
  <c r="T430" i="1"/>
  <c r="T443" i="1"/>
  <c r="T268" i="1"/>
  <c r="T322" i="1"/>
  <c r="T353" i="1"/>
  <c r="T384" i="1"/>
  <c r="T181" i="1"/>
  <c r="T15" i="1"/>
  <c r="T123" i="1"/>
  <c r="T220" i="1"/>
  <c r="T422" i="1"/>
  <c r="T627" i="1"/>
  <c r="T923" i="1"/>
  <c r="T1192" i="1"/>
  <c r="T730" i="1"/>
  <c r="T970" i="1"/>
  <c r="T1167" i="1"/>
  <c r="T783" i="1"/>
  <c r="T1077" i="1"/>
  <c r="T1117" i="1"/>
  <c r="T834" i="1"/>
  <c r="T1035" i="1"/>
  <c r="T646" i="1"/>
  <c r="T941" i="1"/>
  <c r="T1005" i="1"/>
  <c r="T697" i="1"/>
  <c r="T1017" i="1"/>
  <c r="T470" i="1"/>
  <c r="T542" i="1"/>
  <c r="T909" i="1"/>
  <c r="T1148" i="1"/>
  <c r="T778" i="1"/>
  <c r="T1004" i="1"/>
  <c r="T1127" i="1"/>
  <c r="T829" i="1"/>
  <c r="T1125" i="1"/>
  <c r="T22" i="1"/>
  <c r="T28" i="1"/>
  <c r="T101" i="1"/>
  <c r="T114" i="1"/>
  <c r="T134" i="1"/>
  <c r="T156" i="1"/>
  <c r="T247" i="1"/>
  <c r="T278" i="1"/>
  <c r="T368" i="1"/>
  <c r="T1138" i="1"/>
  <c r="T812" i="1"/>
  <c r="T1015" i="1"/>
  <c r="T582" i="1"/>
  <c r="T919" i="1"/>
  <c r="T955" i="1"/>
  <c r="T751" i="1"/>
  <c r="T1072" i="1"/>
  <c r="T46" i="1"/>
  <c r="T19" i="1"/>
  <c r="T124" i="1"/>
  <c r="T307" i="1"/>
  <c r="T143" i="1"/>
  <c r="T192" i="1"/>
  <c r="T245" i="1"/>
  <c r="T311" i="1"/>
  <c r="T424" i="1"/>
  <c r="T68" i="1"/>
  <c r="T236" i="1"/>
  <c r="T125" i="1"/>
  <c r="T261" i="1"/>
  <c r="T487" i="1"/>
  <c r="T153" i="1"/>
  <c r="T205" i="1"/>
  <c r="T253" i="1"/>
  <c r="T313" i="1"/>
  <c r="T425" i="1"/>
  <c r="T432" i="1"/>
  <c r="T444" i="1"/>
  <c r="T44" i="1"/>
  <c r="T299" i="1"/>
  <c r="T323" i="1"/>
  <c r="T354" i="1"/>
  <c r="T406" i="1"/>
  <c r="T90" i="1"/>
  <c r="T237" i="1"/>
  <c r="T18" i="1"/>
  <c r="T126" i="1"/>
  <c r="T287" i="1"/>
  <c r="T1208" i="1"/>
  <c r="T719" i="1"/>
  <c r="T965" i="1"/>
  <c r="T1121" i="1"/>
  <c r="T826" i="1"/>
  <c r="T1030" i="1"/>
  <c r="T1113" i="1"/>
  <c r="T852" i="1"/>
  <c r="T1166" i="1"/>
  <c r="T523" i="1"/>
  <c r="T885" i="1"/>
  <c r="T1172" i="1"/>
  <c r="T749" i="1"/>
  <c r="T980" i="1"/>
  <c r="T1147" i="1"/>
  <c r="T815" i="1"/>
  <c r="T490" i="1"/>
  <c r="T654" i="1"/>
  <c r="T951" i="1"/>
  <c r="T1108" i="1"/>
  <c r="T848" i="1"/>
  <c r="T1058" i="1"/>
  <c r="T1089" i="1"/>
  <c r="T874" i="1"/>
  <c r="T1088" i="1"/>
  <c r="T23" i="1"/>
  <c r="T40" i="1"/>
  <c r="T102" i="1"/>
  <c r="T120" i="1"/>
  <c r="T135" i="1"/>
  <c r="T157" i="1"/>
  <c r="T248" i="1"/>
  <c r="T297" i="1"/>
  <c r="T378" i="1"/>
  <c r="T1096" i="1"/>
  <c r="T854" i="1"/>
  <c r="T1066" i="1"/>
  <c r="T683" i="1"/>
  <c r="T962" i="1"/>
  <c r="T1119" i="1"/>
  <c r="T836" i="1"/>
  <c r="T1179" i="1"/>
  <c r="T267" i="1"/>
  <c r="T56" i="1"/>
  <c r="T168" i="1"/>
  <c r="T400" i="1"/>
  <c r="T152" i="1"/>
  <c r="T209" i="1"/>
  <c r="T264" i="1"/>
  <c r="T326" i="1"/>
  <c r="T426" i="1"/>
  <c r="T106" i="1"/>
  <c r="T269" i="1"/>
  <c r="T59" i="1"/>
  <c r="T144" i="1"/>
  <c r="T318" i="1"/>
  <c r="T86" i="1"/>
  <c r="T174" i="1"/>
  <c r="T211" i="1"/>
  <c r="T274" i="1"/>
  <c r="T338" i="1"/>
  <c r="T427" i="1"/>
  <c r="T433" i="1"/>
  <c r="T445" i="1"/>
  <c r="T54" i="1"/>
  <c r="T304" i="1"/>
  <c r="T330" i="1"/>
  <c r="T364" i="1"/>
  <c r="T494" i="1"/>
  <c r="T116" i="1"/>
  <c r="T258" i="1"/>
  <c r="T57" i="1"/>
  <c r="T145" i="1"/>
  <c r="T308" i="1"/>
  <c r="T1124" i="1"/>
  <c r="T823" i="1"/>
  <c r="T1028" i="1"/>
  <c r="T1080" i="1"/>
  <c r="T872" i="1"/>
  <c r="T1076" i="1"/>
  <c r="T563" i="1"/>
  <c r="T913" i="1"/>
  <c r="T1112" i="1"/>
  <c r="T637" i="1"/>
  <c r="T934" i="1"/>
  <c r="T1116" i="1"/>
  <c r="T835" i="1"/>
  <c r="T1043" i="1"/>
  <c r="T1106" i="1"/>
  <c r="T859" i="1"/>
  <c r="T1142" i="1"/>
  <c r="T1150" i="1"/>
  <c r="T777" i="1"/>
  <c r="T993" i="1"/>
  <c r="T548" i="1"/>
  <c r="T910" i="1"/>
  <c r="T928" i="1"/>
  <c r="T629" i="1"/>
  <c r="T943" i="1"/>
  <c r="T457" i="1"/>
  <c r="T24" i="1"/>
  <c r="T88" i="1"/>
  <c r="T103" i="1"/>
  <c r="T131" i="1"/>
  <c r="T150" i="1"/>
  <c r="T158" i="1"/>
  <c r="T251" i="1"/>
  <c r="T349" i="1"/>
  <c r="T448" i="1"/>
  <c r="T570" i="1"/>
  <c r="T916" i="1"/>
  <c r="T1129" i="1"/>
  <c r="T813" i="1"/>
  <c r="T1016" i="1"/>
  <c r="T535" i="1"/>
  <c r="T904" i="1"/>
  <c r="T1118" i="1"/>
  <c r="T9" i="1"/>
  <c r="T60" i="1"/>
  <c r="T200" i="1"/>
  <c r="T454" i="1"/>
  <c r="T185" i="1"/>
  <c r="T223" i="1"/>
  <c r="T275" i="1"/>
  <c r="T340" i="1"/>
  <c r="T164" i="1"/>
  <c r="T10" i="1"/>
  <c r="T78" i="1"/>
  <c r="T172" i="1"/>
  <c r="T388" i="1"/>
  <c r="T128" i="1"/>
  <c r="T186" i="1"/>
  <c r="T224" i="1"/>
  <c r="T276" i="1"/>
  <c r="T372" i="1"/>
  <c r="T429" i="1"/>
  <c r="T434" i="1"/>
  <c r="T446" i="1"/>
  <c r="T91" i="1"/>
  <c r="T305" i="1"/>
  <c r="T344" i="1"/>
  <c r="T383" i="1"/>
  <c r="T498" i="1"/>
  <c r="T163" i="1"/>
  <c r="T11" i="1"/>
  <c r="T80" i="1"/>
  <c r="T199" i="1"/>
  <c r="T387" i="1"/>
  <c r="T1087" i="1"/>
  <c r="T862" i="1"/>
  <c r="T1075" i="1"/>
  <c r="T628" i="1"/>
  <c r="T926" i="1"/>
  <c r="T973" i="1"/>
  <c r="T667" i="1"/>
  <c r="T984" i="1"/>
  <c r="T1173" i="1"/>
  <c r="T743" i="1"/>
  <c r="T979" i="1"/>
  <c r="T525" i="1"/>
  <c r="T901" i="1"/>
  <c r="T3" i="1"/>
  <c r="T608" i="1"/>
  <c r="T921" i="1"/>
  <c r="T1103" i="1"/>
  <c r="T1109" i="1"/>
  <c r="T847" i="1"/>
  <c r="T1056" i="1"/>
  <c r="T658" i="1"/>
  <c r="T953" i="1"/>
  <c r="T1032" i="1"/>
  <c r="T732" i="1"/>
  <c r="T1048" i="1"/>
  <c r="T474" i="1"/>
  <c r="T27" i="1"/>
  <c r="T97" i="1"/>
  <c r="T104" i="1"/>
  <c r="T132" i="1"/>
  <c r="T155" i="1"/>
  <c r="T176" i="1"/>
  <c r="T252" i="1"/>
  <c r="T362" i="1"/>
  <c r="T460" i="1"/>
  <c r="T680" i="1"/>
  <c r="T961" i="1"/>
  <c r="T1090" i="1"/>
  <c r="T856" i="1"/>
  <c r="T1068" i="1"/>
  <c r="T650" i="1"/>
  <c r="T963" i="1"/>
  <c r="U195" i="1"/>
  <c r="T273" i="1"/>
  <c r="U188" i="1"/>
  <c r="U196" i="1"/>
  <c r="U206" i="1"/>
  <c r="U191" i="1"/>
  <c r="U198" i="1"/>
  <c r="R1191" i="1" l="1"/>
  <c r="P1191" i="1" s="1"/>
  <c r="R613" i="1"/>
  <c r="P613" i="1" s="1"/>
  <c r="R577" i="1"/>
  <c r="P682" i="1"/>
  <c r="R817" i="1"/>
  <c r="P817" i="1" s="1"/>
  <c r="P1188" i="1"/>
  <c r="R567" i="1"/>
  <c r="P567" i="1" s="1"/>
  <c r="R552" i="1"/>
  <c r="R492" i="1"/>
  <c r="R883" i="1"/>
  <c r="P883" i="1" s="1"/>
  <c r="R677" i="1"/>
  <c r="P677" i="1" s="1"/>
  <c r="P594" i="1"/>
  <c r="P595" i="1"/>
  <c r="P842" i="1"/>
  <c r="R537" i="1"/>
  <c r="P593" i="1"/>
  <c r="P1198" i="1"/>
  <c r="P1159" i="1"/>
  <c r="P839" i="1"/>
  <c r="P902" i="1"/>
  <c r="P1194" i="1"/>
  <c r="P686" i="1"/>
  <c r="P915" i="1"/>
  <c r="P866" i="1"/>
  <c r="P1203" i="1"/>
  <c r="P1165" i="1"/>
  <c r="P577" i="1"/>
  <c r="P742" i="1"/>
  <c r="S677" i="6"/>
  <c r="S699" i="6"/>
  <c r="S573" i="6"/>
  <c r="S688" i="6"/>
  <c r="P699" i="1"/>
  <c r="P878" i="1"/>
  <c r="P1009" i="1"/>
  <c r="P861" i="1"/>
  <c r="P702" i="1"/>
  <c r="S738" i="6"/>
  <c r="S193" i="6"/>
  <c r="P1153" i="1"/>
  <c r="R781" i="1"/>
  <c r="K1178" i="6"/>
  <c r="R1178" i="1"/>
  <c r="S748" i="6"/>
  <c r="S1191" i="6"/>
  <c r="K1049" i="6"/>
  <c r="R1049" i="1"/>
  <c r="P681" i="1"/>
  <c r="P748" i="1"/>
  <c r="S1200" i="6"/>
  <c r="P1180" i="1"/>
  <c r="P1200" i="1"/>
  <c r="P584" i="1"/>
  <c r="R704" i="1"/>
  <c r="S782" i="6"/>
  <c r="S830" i="6"/>
  <c r="S1195" i="6"/>
  <c r="P779" i="1"/>
  <c r="K845" i="6"/>
  <c r="R845" i="1"/>
  <c r="K695" i="6"/>
  <c r="R695" i="1"/>
  <c r="P890" i="1"/>
  <c r="P750" i="1"/>
  <c r="S740" i="6"/>
  <c r="P740" i="1"/>
  <c r="P810" i="1"/>
  <c r="S27" i="1"/>
  <c r="K27" i="6" s="1"/>
  <c r="L27" i="6"/>
  <c r="S847" i="1"/>
  <c r="K847" i="6" s="1"/>
  <c r="L847" i="6"/>
  <c r="S1075" i="1"/>
  <c r="K1075" i="6" s="1"/>
  <c r="L1075" i="6"/>
  <c r="S372" i="1"/>
  <c r="K372" i="6" s="1"/>
  <c r="L372" i="6"/>
  <c r="S60" i="1"/>
  <c r="K60" i="6" s="1"/>
  <c r="L60" i="6"/>
  <c r="S103" i="1"/>
  <c r="K103" i="6" s="1"/>
  <c r="L103" i="6"/>
  <c r="S1142" i="1"/>
  <c r="K1142" i="6" s="1"/>
  <c r="L1142" i="6"/>
  <c r="S1124" i="1"/>
  <c r="K1124" i="6" s="1"/>
  <c r="L1124" i="6"/>
  <c r="S330" i="1"/>
  <c r="K330" i="6" s="1"/>
  <c r="L330" i="6"/>
  <c r="S144" i="1"/>
  <c r="K144" i="6" s="1"/>
  <c r="L144" i="6"/>
  <c r="S267" i="1"/>
  <c r="K267" i="6" s="1"/>
  <c r="L267" i="6"/>
  <c r="S157" i="1"/>
  <c r="K157" i="6" s="1"/>
  <c r="L157" i="6"/>
  <c r="S951" i="1"/>
  <c r="K951" i="6" s="1"/>
  <c r="L951" i="6"/>
  <c r="S1113" i="1"/>
  <c r="K1113" i="6" s="1"/>
  <c r="L1113" i="6"/>
  <c r="S126" i="1"/>
  <c r="K126" i="6" s="1"/>
  <c r="L126" i="6"/>
  <c r="S313" i="1"/>
  <c r="K313" i="6" s="1"/>
  <c r="L313" i="6"/>
  <c r="S192" i="1"/>
  <c r="K192" i="6" s="1"/>
  <c r="L192" i="6"/>
  <c r="S812" i="1"/>
  <c r="K812" i="6" s="1"/>
  <c r="L812" i="6"/>
  <c r="S829" i="1"/>
  <c r="K829" i="6" s="1"/>
  <c r="L829" i="6"/>
  <c r="S646" i="1"/>
  <c r="K646" i="6" s="1"/>
  <c r="L646" i="6"/>
  <c r="S422" i="1"/>
  <c r="K422" i="6" s="1"/>
  <c r="L422" i="6"/>
  <c r="S268" i="1"/>
  <c r="K268" i="6" s="1"/>
  <c r="L268" i="6"/>
  <c r="S201" i="1"/>
  <c r="K201" i="6" s="1"/>
  <c r="L201" i="6"/>
  <c r="S846" i="1"/>
  <c r="K846" i="6" s="1"/>
  <c r="L846" i="6"/>
  <c r="S986" i="1"/>
  <c r="K986" i="6" s="1"/>
  <c r="L986" i="6"/>
  <c r="S1033" i="1"/>
  <c r="K1033" i="6" s="1"/>
  <c r="L1033" i="6"/>
  <c r="S623" i="6"/>
  <c r="S546" i="6"/>
  <c r="S492" i="6"/>
  <c r="S1003" i="1"/>
  <c r="L1003" i="6"/>
  <c r="L1037" i="6"/>
  <c r="M191" i="6"/>
  <c r="L273" i="6"/>
  <c r="S963" i="1"/>
  <c r="K963" i="6" s="1"/>
  <c r="L963" i="6"/>
  <c r="S1090" i="1"/>
  <c r="K1090" i="6" s="1"/>
  <c r="L1090" i="6"/>
  <c r="S362" i="1"/>
  <c r="K362" i="6" s="1"/>
  <c r="L362" i="6"/>
  <c r="S132" i="1"/>
  <c r="K132" i="6" s="1"/>
  <c r="L132" i="6"/>
  <c r="S474" i="1"/>
  <c r="K474" i="6" s="1"/>
  <c r="L474" i="6"/>
  <c r="S953" i="1"/>
  <c r="K953" i="6" s="1"/>
  <c r="L953" i="6"/>
  <c r="S1109" i="1"/>
  <c r="K1109" i="6" s="1"/>
  <c r="L1109" i="6"/>
  <c r="S3" i="1"/>
  <c r="K3" i="6" s="1"/>
  <c r="L3" i="6"/>
  <c r="S743" i="1"/>
  <c r="K743" i="6" s="1"/>
  <c r="L743" i="6"/>
  <c r="S973" i="1"/>
  <c r="K973" i="6" s="1"/>
  <c r="L973" i="6"/>
  <c r="S862" i="1"/>
  <c r="K862" i="6" s="1"/>
  <c r="L862" i="6"/>
  <c r="S80" i="1"/>
  <c r="K80" i="6" s="1"/>
  <c r="L80" i="6"/>
  <c r="S383" i="1"/>
  <c r="K383" i="6" s="1"/>
  <c r="L383" i="6"/>
  <c r="S446" i="1"/>
  <c r="K446" i="6" s="1"/>
  <c r="L446" i="6"/>
  <c r="S276" i="1"/>
  <c r="K276" i="6" s="1"/>
  <c r="L276" i="6"/>
  <c r="S388" i="1"/>
  <c r="K388" i="6" s="1"/>
  <c r="L388" i="6"/>
  <c r="S164" i="1"/>
  <c r="K164" i="6" s="1"/>
  <c r="L164" i="6"/>
  <c r="S185" i="1"/>
  <c r="K185" i="6" s="1"/>
  <c r="L185" i="6"/>
  <c r="S9" i="1"/>
  <c r="K9" i="6" s="1"/>
  <c r="L9" i="6"/>
  <c r="S1016" i="1"/>
  <c r="K1016" i="6" s="1"/>
  <c r="L1016" i="6"/>
  <c r="S570" i="1"/>
  <c r="K570" i="6" s="1"/>
  <c r="L570" i="6"/>
  <c r="S158" i="1"/>
  <c r="K158" i="6" s="1"/>
  <c r="L158" i="6"/>
  <c r="S88" i="1"/>
  <c r="K88" i="6" s="1"/>
  <c r="L88" i="6"/>
  <c r="S629" i="1"/>
  <c r="K629" i="6" s="1"/>
  <c r="L629" i="6"/>
  <c r="S993" i="1"/>
  <c r="K993" i="6" s="1"/>
  <c r="L993" i="6"/>
  <c r="S859" i="1"/>
  <c r="K859" i="6" s="1"/>
  <c r="L859" i="6"/>
  <c r="S1116" i="1"/>
  <c r="K1116" i="6" s="1"/>
  <c r="L1116" i="6"/>
  <c r="S913" i="1"/>
  <c r="K913" i="6" s="1"/>
  <c r="L913" i="6"/>
  <c r="S1080" i="1"/>
  <c r="K1080" i="6" s="1"/>
  <c r="L1080" i="6"/>
  <c r="S308" i="1"/>
  <c r="K308" i="6" s="1"/>
  <c r="L308" i="6"/>
  <c r="S116" i="1"/>
  <c r="K116" i="6" s="1"/>
  <c r="L116" i="6"/>
  <c r="S304" i="1"/>
  <c r="K304" i="6" s="1"/>
  <c r="L304" i="6"/>
  <c r="S427" i="1"/>
  <c r="K427" i="6" s="1"/>
  <c r="L427" i="6"/>
  <c r="S174" i="1"/>
  <c r="K174" i="6" s="1"/>
  <c r="L174" i="6"/>
  <c r="S59" i="1"/>
  <c r="K59" i="6" s="1"/>
  <c r="L59" i="6"/>
  <c r="S326" i="1"/>
  <c r="K326" i="6" s="1"/>
  <c r="L326" i="6"/>
  <c r="S400" i="1"/>
  <c r="K400" i="6" s="1"/>
  <c r="L400" i="6"/>
  <c r="S1179" i="1"/>
  <c r="K1179" i="6" s="1"/>
  <c r="L1179" i="6"/>
  <c r="S683" i="1"/>
  <c r="K683" i="6" s="1"/>
  <c r="L683" i="6"/>
  <c r="S378" i="1"/>
  <c r="K378" i="6" s="1"/>
  <c r="L378" i="6"/>
  <c r="S135" i="1"/>
  <c r="K135" i="6" s="1"/>
  <c r="L135" i="6"/>
  <c r="S23" i="1"/>
  <c r="K23" i="6" s="1"/>
  <c r="L23" i="6"/>
  <c r="S1058" i="1"/>
  <c r="K1058" i="6" s="1"/>
  <c r="L1058" i="6"/>
  <c r="S654" i="1"/>
  <c r="K654" i="6" s="1"/>
  <c r="L654" i="6"/>
  <c r="S980" i="1"/>
  <c r="K980" i="6" s="1"/>
  <c r="L980" i="6"/>
  <c r="S523" i="1"/>
  <c r="K523" i="6" s="1"/>
  <c r="L523" i="6"/>
  <c r="S1030" i="1"/>
  <c r="K1030" i="6" s="1"/>
  <c r="L1030" i="6"/>
  <c r="S719" i="1"/>
  <c r="K719" i="6" s="1"/>
  <c r="L719" i="6"/>
  <c r="S18" i="1"/>
  <c r="K18" i="6" s="1"/>
  <c r="L18" i="6"/>
  <c r="S354" i="1"/>
  <c r="K354" i="6" s="1"/>
  <c r="L354" i="6"/>
  <c r="S444" i="1"/>
  <c r="K444" i="6" s="1"/>
  <c r="L444" i="6"/>
  <c r="S253" i="1"/>
  <c r="K253" i="6" s="1"/>
  <c r="L253" i="6"/>
  <c r="S261" i="1"/>
  <c r="K261" i="6" s="1"/>
  <c r="L261" i="6"/>
  <c r="S424" i="1"/>
  <c r="K424" i="6" s="1"/>
  <c r="L424" i="6"/>
  <c r="S143" i="1"/>
  <c r="K143" i="6" s="1"/>
  <c r="L143" i="6"/>
  <c r="S46" i="1"/>
  <c r="K46" i="6" s="1"/>
  <c r="L46" i="6"/>
  <c r="S919" i="1"/>
  <c r="K919" i="6" s="1"/>
  <c r="L919" i="6"/>
  <c r="S1138" i="1"/>
  <c r="K1138" i="6" s="1"/>
  <c r="L1138" i="6"/>
  <c r="S156" i="1"/>
  <c r="K156" i="6" s="1"/>
  <c r="L156" i="6"/>
  <c r="S28" i="1"/>
  <c r="K28" i="6" s="1"/>
  <c r="L28" i="6"/>
  <c r="S1127" i="1"/>
  <c r="K1127" i="6" s="1"/>
  <c r="L1127" i="6"/>
  <c r="S909" i="1"/>
  <c r="K909" i="6" s="1"/>
  <c r="L909" i="6"/>
  <c r="S697" i="1"/>
  <c r="K697" i="6" s="1"/>
  <c r="L697" i="6"/>
  <c r="S1035" i="1"/>
  <c r="K1035" i="6" s="1"/>
  <c r="L1035" i="6"/>
  <c r="S783" i="1"/>
  <c r="K783" i="6" s="1"/>
  <c r="L783" i="6"/>
  <c r="S1192" i="1"/>
  <c r="K1192" i="6" s="1"/>
  <c r="L1192" i="6"/>
  <c r="S220" i="1"/>
  <c r="K220" i="6" s="1"/>
  <c r="L220" i="6"/>
  <c r="S384" i="1"/>
  <c r="K384" i="6" s="1"/>
  <c r="L384" i="6"/>
  <c r="S443" i="1"/>
  <c r="K443" i="6" s="1"/>
  <c r="L443" i="6"/>
  <c r="S244" i="1"/>
  <c r="K244" i="6" s="1"/>
  <c r="L244" i="6"/>
  <c r="S239" i="1"/>
  <c r="K239" i="6" s="1"/>
  <c r="L239" i="6"/>
  <c r="S53" i="1"/>
  <c r="K53" i="6" s="1"/>
  <c r="L53" i="6"/>
  <c r="S187" i="1"/>
  <c r="K187" i="6" s="1"/>
  <c r="L187" i="6"/>
  <c r="S16" i="1"/>
  <c r="K16" i="6" s="1"/>
  <c r="L16" i="6"/>
  <c r="S957" i="1"/>
  <c r="K957" i="6" s="1"/>
  <c r="L957" i="6"/>
  <c r="S671" i="1"/>
  <c r="K671" i="6" s="1"/>
  <c r="L671" i="6"/>
  <c r="S964" i="1"/>
  <c r="K964" i="6" s="1"/>
  <c r="L964" i="6"/>
  <c r="S714" i="1"/>
  <c r="K714" i="6" s="1"/>
  <c r="L714" i="6"/>
  <c r="S1012" i="1"/>
  <c r="K1012" i="6" s="1"/>
  <c r="L1012" i="6"/>
  <c r="S616" i="1"/>
  <c r="K616" i="6" s="1"/>
  <c r="L616" i="6"/>
  <c r="S1073" i="1"/>
  <c r="K1073" i="6" s="1"/>
  <c r="L1073" i="6"/>
  <c r="S944" i="1"/>
  <c r="K944" i="6" s="1"/>
  <c r="L944" i="6"/>
  <c r="S31" i="1"/>
  <c r="K31" i="6" s="1"/>
  <c r="L31" i="6"/>
  <c r="S34" i="1"/>
  <c r="K34" i="6" s="1"/>
  <c r="L34" i="6"/>
  <c r="S6" i="1"/>
  <c r="K6" i="6" s="1"/>
  <c r="L6" i="6"/>
  <c r="S361" i="6"/>
  <c r="S593" i="6"/>
  <c r="S464" i="6"/>
  <c r="S828" i="6"/>
  <c r="S702" i="6"/>
  <c r="S1157" i="6"/>
  <c r="S621" i="6"/>
  <c r="S797" i="6"/>
  <c r="S839" i="6"/>
  <c r="S985" i="6"/>
  <c r="S820" i="6"/>
  <c r="S613" i="6"/>
  <c r="S1204" i="6"/>
  <c r="S1203" i="6"/>
  <c r="S465" i="6"/>
  <c r="S750" i="6"/>
  <c r="S1009" i="6"/>
  <c r="S691" i="6"/>
  <c r="S557" i="6"/>
  <c r="S770" i="6"/>
  <c r="S577" i="6"/>
  <c r="S1193" i="6"/>
  <c r="S1194" i="6"/>
  <c r="S624" i="6"/>
  <c r="S915" i="6"/>
  <c r="S788" i="6"/>
  <c r="S475" i="6"/>
  <c r="S1052" i="6"/>
  <c r="M1029" i="6"/>
  <c r="S520" i="6"/>
  <c r="M572" i="6"/>
  <c r="K272" i="6"/>
  <c r="R272" i="1"/>
  <c r="M858" i="6"/>
  <c r="M293" i="6"/>
  <c r="S471" i="1"/>
  <c r="L471" i="6"/>
  <c r="L112" i="6"/>
  <c r="M363" i="6"/>
  <c r="U511" i="1"/>
  <c r="N511" i="6"/>
  <c r="S84" i="1"/>
  <c r="L84" i="6"/>
  <c r="M435" i="6"/>
  <c r="M655" i="6"/>
  <c r="M875" i="6"/>
  <c r="M1078" i="6"/>
  <c r="S70" i="1"/>
  <c r="L70" i="6"/>
  <c r="M625" i="6"/>
  <c r="M317" i="6"/>
  <c r="U507" i="1"/>
  <c r="N507" i="6"/>
  <c r="M664" i="6"/>
  <c r="M808" i="6"/>
  <c r="L579" i="6"/>
  <c r="M66" i="6"/>
  <c r="M371" i="6"/>
  <c r="U491" i="1"/>
  <c r="N491" i="6"/>
  <c r="M754" i="6"/>
  <c r="M20" i="6"/>
  <c r="M720" i="6"/>
  <c r="M561" i="6"/>
  <c r="M1045" i="6"/>
  <c r="M887" i="6"/>
  <c r="S382" i="1"/>
  <c r="L382" i="6"/>
  <c r="L62" i="6"/>
  <c r="M649" i="6"/>
  <c r="S486" i="1"/>
  <c r="L486" i="6"/>
  <c r="M392" i="6"/>
  <c r="K335" i="6"/>
  <c r="R335" i="1"/>
  <c r="U510" i="1"/>
  <c r="N510" i="6"/>
  <c r="M1018" i="6"/>
  <c r="M1039" i="6"/>
  <c r="S762" i="1"/>
  <c r="L762" i="6"/>
  <c r="M266" i="6"/>
  <c r="S417" i="1"/>
  <c r="L417" i="6"/>
  <c r="K14" i="6"/>
  <c r="R14" i="1"/>
  <c r="S351" i="1"/>
  <c r="L351" i="6"/>
  <c r="U489" i="1"/>
  <c r="N489" i="6"/>
  <c r="M170" i="6"/>
  <c r="M609" i="6"/>
  <c r="K295" i="6"/>
  <c r="R295" i="1"/>
  <c r="M665" i="6"/>
  <c r="M346" i="6"/>
  <c r="U530" i="1"/>
  <c r="N530" i="6"/>
  <c r="M1013" i="6"/>
  <c r="M79" i="6"/>
  <c r="K25" i="6"/>
  <c r="R25" i="1"/>
  <c r="M1044" i="6"/>
  <c r="S45" i="1"/>
  <c r="L45" i="6"/>
  <c r="M791" i="6"/>
  <c r="S482" i="1"/>
  <c r="L482" i="6"/>
  <c r="S94" i="1"/>
  <c r="L94" i="6"/>
  <c r="S159" i="1"/>
  <c r="L159" i="6"/>
  <c r="M376" i="6"/>
  <c r="M666" i="6"/>
  <c r="M776" i="6"/>
  <c r="M175" i="6"/>
  <c r="S336" i="1"/>
  <c r="L336" i="6"/>
  <c r="M366" i="6"/>
  <c r="M438" i="6"/>
  <c r="U509" i="1"/>
  <c r="N509" i="6"/>
  <c r="M234" i="6"/>
  <c r="M365" i="6"/>
  <c r="U518" i="1"/>
  <c r="N518" i="6"/>
  <c r="M752" i="6"/>
  <c r="K314" i="6"/>
  <c r="R314" i="1"/>
  <c r="M1205" i="6"/>
  <c r="S58" i="1"/>
  <c r="L58" i="6"/>
  <c r="M350" i="6"/>
  <c r="U499" i="1"/>
  <c r="N499" i="6"/>
  <c r="M721" i="6"/>
  <c r="M758" i="6"/>
  <c r="M360" i="6"/>
  <c r="U496" i="1"/>
  <c r="N496" i="6"/>
  <c r="M764" i="6"/>
  <c r="M1001" i="6"/>
  <c r="M230" i="6"/>
  <c r="M38" i="6"/>
  <c r="K288" i="6"/>
  <c r="R288" i="1"/>
  <c r="S356" i="1"/>
  <c r="L356" i="6"/>
  <c r="M716" i="6"/>
  <c r="S61" i="1"/>
  <c r="L61" i="6"/>
  <c r="M173" i="6"/>
  <c r="U529" i="1"/>
  <c r="N529" i="6"/>
  <c r="S98" i="1"/>
  <c r="L98" i="6"/>
  <c r="M39" i="6"/>
  <c r="M265" i="6"/>
  <c r="M660" i="6"/>
  <c r="M734" i="6"/>
  <c r="S995" i="1"/>
  <c r="L995" i="6"/>
  <c r="M76" i="6"/>
  <c r="M219" i="6"/>
  <c r="S452" i="1"/>
  <c r="L452" i="6"/>
  <c r="S480" i="1"/>
  <c r="L480" i="6"/>
  <c r="L339" i="6"/>
  <c r="U504" i="1"/>
  <c r="N504" i="6"/>
  <c r="M75" i="6"/>
  <c r="M412" i="6"/>
  <c r="U516" i="1"/>
  <c r="N516" i="6"/>
  <c r="K203" i="6"/>
  <c r="R203" i="1"/>
  <c r="M92" i="6"/>
  <c r="M597" i="6"/>
  <c r="M1024" i="6"/>
  <c r="S856" i="1"/>
  <c r="K856" i="6" s="1"/>
  <c r="L856" i="6"/>
  <c r="S1032" i="1"/>
  <c r="K1032" i="6" s="1"/>
  <c r="L1032" i="6"/>
  <c r="S667" i="1"/>
  <c r="K667" i="6" s="1"/>
  <c r="L667" i="6"/>
  <c r="S91" i="1"/>
  <c r="K91" i="6" s="1"/>
  <c r="L91" i="6"/>
  <c r="S223" i="1"/>
  <c r="K223" i="6" s="1"/>
  <c r="L223" i="6"/>
  <c r="S251" i="1"/>
  <c r="K251" i="6" s="1"/>
  <c r="L251" i="6"/>
  <c r="S943" i="1"/>
  <c r="K943" i="6" s="1"/>
  <c r="L943" i="6"/>
  <c r="S1112" i="1"/>
  <c r="K1112" i="6" s="1"/>
  <c r="L1112" i="6"/>
  <c r="S258" i="1"/>
  <c r="K258" i="6" s="1"/>
  <c r="L258" i="6"/>
  <c r="S211" i="1"/>
  <c r="K211" i="6" s="1"/>
  <c r="L211" i="6"/>
  <c r="S152" i="1"/>
  <c r="K152" i="6" s="1"/>
  <c r="L152" i="6"/>
  <c r="S1096" i="1"/>
  <c r="K1096" i="6" s="1"/>
  <c r="L1096" i="6"/>
  <c r="S1089" i="1"/>
  <c r="K1089" i="6" s="1"/>
  <c r="L1089" i="6"/>
  <c r="S1147" i="1"/>
  <c r="K1147" i="6" s="1"/>
  <c r="L1147" i="6"/>
  <c r="S965" i="1"/>
  <c r="K965" i="6" s="1"/>
  <c r="L965" i="6"/>
  <c r="S44" i="1"/>
  <c r="K44" i="6" s="1"/>
  <c r="L44" i="6"/>
  <c r="S68" i="1"/>
  <c r="K68" i="6" s="1"/>
  <c r="L68" i="6"/>
  <c r="S955" i="1"/>
  <c r="K955" i="6" s="1"/>
  <c r="L955" i="6"/>
  <c r="S247" i="1"/>
  <c r="K247" i="6" s="1"/>
  <c r="L247" i="6"/>
  <c r="S1148" i="1"/>
  <c r="K1148" i="6" s="1"/>
  <c r="L1148" i="6"/>
  <c r="S1077" i="1"/>
  <c r="K1077" i="6" s="1"/>
  <c r="L1077" i="6"/>
  <c r="S181" i="1"/>
  <c r="K181" i="6" s="1"/>
  <c r="L181" i="6"/>
  <c r="S451" i="1"/>
  <c r="K451" i="6" s="1"/>
  <c r="L451" i="6"/>
  <c r="S83" i="1"/>
  <c r="K83" i="6" s="1"/>
  <c r="L83" i="6"/>
  <c r="S1069" i="6"/>
  <c r="S685" i="6"/>
  <c r="S440" i="6"/>
  <c r="S679" i="6"/>
  <c r="M206" i="6"/>
  <c r="S650" i="1"/>
  <c r="K650" i="6" s="1"/>
  <c r="L650" i="6"/>
  <c r="S961" i="1"/>
  <c r="K961" i="6" s="1"/>
  <c r="L961" i="6"/>
  <c r="S104" i="1"/>
  <c r="K104" i="6" s="1"/>
  <c r="L104" i="6"/>
  <c r="S658" i="1"/>
  <c r="K658" i="6" s="1"/>
  <c r="L658" i="6"/>
  <c r="S901" i="1"/>
  <c r="K901" i="6" s="1"/>
  <c r="L901" i="6"/>
  <c r="S926" i="1"/>
  <c r="K926" i="6" s="1"/>
  <c r="L926" i="6"/>
  <c r="S11" i="1"/>
  <c r="K11" i="6" s="1"/>
  <c r="L11" i="6"/>
  <c r="S434" i="1"/>
  <c r="K434" i="6" s="1"/>
  <c r="L434" i="6"/>
  <c r="S172" i="1"/>
  <c r="K172" i="6" s="1"/>
  <c r="L172" i="6"/>
  <c r="S454" i="1"/>
  <c r="K454" i="6" s="1"/>
  <c r="L454" i="6"/>
  <c r="S1118" i="1"/>
  <c r="K1118" i="6" s="1"/>
  <c r="L1118" i="6"/>
  <c r="S448" i="1"/>
  <c r="K448" i="6" s="1"/>
  <c r="L448" i="6"/>
  <c r="S24" i="1"/>
  <c r="K24" i="6" s="1"/>
  <c r="L24" i="6"/>
  <c r="S777" i="1"/>
  <c r="K777" i="6" s="1"/>
  <c r="L777" i="6"/>
  <c r="S934" i="1"/>
  <c r="K934" i="6" s="1"/>
  <c r="L934" i="6"/>
  <c r="S1028" i="1"/>
  <c r="K1028" i="6" s="1"/>
  <c r="L1028" i="6"/>
  <c r="S145" i="1"/>
  <c r="K145" i="6" s="1"/>
  <c r="L145" i="6"/>
  <c r="S54" i="1"/>
  <c r="K54" i="6" s="1"/>
  <c r="L54" i="6"/>
  <c r="S86" i="1"/>
  <c r="K86" i="6" s="1"/>
  <c r="L86" i="6"/>
  <c r="S264" i="1"/>
  <c r="K264" i="6" s="1"/>
  <c r="L264" i="6"/>
  <c r="S836" i="1"/>
  <c r="K836" i="6" s="1"/>
  <c r="L836" i="6"/>
  <c r="S297" i="1"/>
  <c r="K297" i="6" s="1"/>
  <c r="L297" i="6"/>
  <c r="S1088" i="1"/>
  <c r="K1088" i="6" s="1"/>
  <c r="L1088" i="6"/>
  <c r="S490" i="1"/>
  <c r="K490" i="6" s="1"/>
  <c r="L490" i="6"/>
  <c r="S749" i="1"/>
  <c r="K749" i="6" s="1"/>
  <c r="L749" i="6"/>
  <c r="S826" i="1"/>
  <c r="K826" i="6" s="1"/>
  <c r="L826" i="6"/>
  <c r="S237" i="1"/>
  <c r="K237" i="6" s="1"/>
  <c r="L237" i="6"/>
  <c r="S432" i="1"/>
  <c r="K432" i="6" s="1"/>
  <c r="L432" i="6"/>
  <c r="S125" i="1"/>
  <c r="K125" i="6" s="1"/>
  <c r="L125" i="6"/>
  <c r="S307" i="1"/>
  <c r="K307" i="6" s="1"/>
  <c r="L307" i="6"/>
  <c r="S582" i="1"/>
  <c r="K582" i="6" s="1"/>
  <c r="L582" i="6"/>
  <c r="S134" i="1"/>
  <c r="K134" i="6" s="1"/>
  <c r="L134" i="6"/>
  <c r="S22" i="1"/>
  <c r="K22" i="6" s="1"/>
  <c r="L22" i="6"/>
  <c r="S542" i="1"/>
  <c r="K542" i="6" s="1"/>
  <c r="L542" i="6"/>
  <c r="S834" i="1"/>
  <c r="K834" i="6" s="1"/>
  <c r="L834" i="6"/>
  <c r="S923" i="1"/>
  <c r="K923" i="6" s="1"/>
  <c r="L923" i="6"/>
  <c r="S353" i="1"/>
  <c r="K353" i="6" s="1"/>
  <c r="L353" i="6"/>
  <c r="S190" i="1"/>
  <c r="K190" i="6" s="1"/>
  <c r="L190" i="6"/>
  <c r="S418" i="1"/>
  <c r="K418" i="6" s="1"/>
  <c r="L418" i="6"/>
  <c r="S49" i="1"/>
  <c r="K49" i="6" s="1"/>
  <c r="L49" i="6"/>
  <c r="S931" i="1"/>
  <c r="K931" i="6" s="1"/>
  <c r="L931" i="6"/>
  <c r="S908" i="1"/>
  <c r="K908" i="6" s="1"/>
  <c r="L908" i="6"/>
  <c r="S568" i="1"/>
  <c r="K568" i="6" s="1"/>
  <c r="L568" i="6"/>
  <c r="S1061" i="1"/>
  <c r="K1061" i="6" s="1"/>
  <c r="L1061" i="6"/>
  <c r="S522" i="1"/>
  <c r="K522" i="6" s="1"/>
  <c r="L522" i="6"/>
  <c r="S29" i="1"/>
  <c r="K29" i="6" s="1"/>
  <c r="L29" i="6"/>
  <c r="S7" i="1"/>
  <c r="K7" i="6" s="1"/>
  <c r="L7" i="6"/>
  <c r="S583" i="6"/>
  <c r="S341" i="6"/>
  <c r="S1165" i="6"/>
  <c r="S866" i="6"/>
  <c r="S855" i="6"/>
  <c r="S971" i="6"/>
  <c r="S689" i="6"/>
  <c r="S775" i="6"/>
  <c r="S819" i="6"/>
  <c r="S467" i="6"/>
  <c r="S528" i="6"/>
  <c r="S825" i="6"/>
  <c r="M968" i="6"/>
  <c r="S332" i="1"/>
  <c r="L332" i="6"/>
  <c r="M712" i="6"/>
  <c r="M431" i="6"/>
  <c r="M891" i="6"/>
  <c r="S974" i="1"/>
  <c r="L974" i="6"/>
  <c r="M603" i="6"/>
  <c r="M950" i="6"/>
  <c r="M857" i="6"/>
  <c r="M348" i="6"/>
  <c r="U497" i="1"/>
  <c r="N497" i="6"/>
  <c r="M617" i="6"/>
  <c r="M1025" i="6"/>
  <c r="M256" i="6"/>
  <c r="M141" i="6"/>
  <c r="M767" i="6"/>
  <c r="S262" i="1"/>
  <c r="L262" i="6"/>
  <c r="M710" i="6"/>
  <c r="M1034" i="6"/>
  <c r="M864" i="6"/>
  <c r="M987" i="6"/>
  <c r="S133" i="1"/>
  <c r="L133" i="6"/>
  <c r="M399" i="6"/>
  <c r="K250" i="6"/>
  <c r="R250" i="1"/>
  <c r="S379" i="1"/>
  <c r="L379" i="6"/>
  <c r="M942" i="6"/>
  <c r="M347" i="6"/>
  <c r="M404" i="6"/>
  <c r="U514" i="1"/>
  <c r="N514" i="6"/>
  <c r="M772" i="6"/>
  <c r="M948" i="6"/>
  <c r="M212" i="6"/>
  <c r="U526" i="1"/>
  <c r="N526" i="6"/>
  <c r="S162" i="1"/>
  <c r="L162" i="6"/>
  <c r="L1160" i="6"/>
  <c r="M394" i="6"/>
  <c r="U501" i="1"/>
  <c r="N501" i="6"/>
  <c r="M880" i="6"/>
  <c r="M89" i="6"/>
  <c r="M238" i="6"/>
  <c r="S310" i="1"/>
  <c r="L310" i="6"/>
  <c r="M898" i="6"/>
  <c r="M871" i="6"/>
  <c r="M966" i="6"/>
  <c r="M900" i="6"/>
  <c r="M47" i="6"/>
  <c r="S407" i="1"/>
  <c r="L407" i="6"/>
  <c r="L455" i="6"/>
  <c r="S481" i="1"/>
  <c r="L481" i="6"/>
  <c r="S989" i="1"/>
  <c r="L989" i="6"/>
  <c r="S967" i="1"/>
  <c r="L967" i="6"/>
  <c r="S410" i="1"/>
  <c r="L410" i="6"/>
  <c r="S1000" i="1"/>
  <c r="L1000" i="6"/>
  <c r="S93" i="1"/>
  <c r="L93" i="6"/>
  <c r="S333" i="1"/>
  <c r="L333" i="6"/>
  <c r="M401" i="6"/>
  <c r="M64" i="6"/>
  <c r="S82" i="1"/>
  <c r="L82" i="6"/>
  <c r="M1059" i="6"/>
  <c r="M337" i="6"/>
  <c r="S210" i="1"/>
  <c r="L210" i="6"/>
  <c r="S259" i="1"/>
  <c r="L259" i="6"/>
  <c r="M759" i="6"/>
  <c r="U527" i="1"/>
  <c r="N527" i="6"/>
  <c r="S1181" i="1"/>
  <c r="L1181" i="6"/>
  <c r="S129" i="1"/>
  <c r="L129" i="6"/>
  <c r="M975" i="6"/>
  <c r="M449" i="6"/>
  <c r="M367" i="6"/>
  <c r="M260" i="6"/>
  <c r="S789" i="1"/>
  <c r="L789" i="6"/>
  <c r="S321" i="1"/>
  <c r="L321" i="6"/>
  <c r="M604" i="6"/>
  <c r="K302" i="6"/>
  <c r="R302" i="1"/>
  <c r="M612" i="6"/>
  <c r="M886" i="6"/>
  <c r="M1182" i="6"/>
  <c r="S213" i="1"/>
  <c r="L213" i="6"/>
  <c r="M690" i="6"/>
  <c r="M911" i="6"/>
  <c r="M587" i="6"/>
  <c r="M370" i="6"/>
  <c r="M903" i="6"/>
  <c r="M1053" i="6"/>
  <c r="S894" i="1"/>
  <c r="L894" i="6"/>
  <c r="M117" i="6"/>
  <c r="M369" i="6"/>
  <c r="M881" i="6"/>
  <c r="M1054" i="6"/>
  <c r="S396" i="1"/>
  <c r="L396" i="6"/>
  <c r="S421" i="1"/>
  <c r="L421" i="6"/>
  <c r="S331" i="1"/>
  <c r="L331" i="6"/>
  <c r="M643" i="6"/>
  <c r="M160" i="6"/>
  <c r="M656" i="6"/>
  <c r="L461" i="6"/>
  <c r="M610" i="6"/>
  <c r="S990" i="1"/>
  <c r="L990" i="6"/>
  <c r="L739" i="6"/>
  <c r="M466" i="6"/>
  <c r="M631" i="6"/>
  <c r="M575" i="6"/>
  <c r="S208" i="1"/>
  <c r="L208" i="6"/>
  <c r="M606" i="6"/>
  <c r="M952" i="6"/>
  <c r="M925" i="6"/>
  <c r="M246" i="6"/>
  <c r="S994" i="1"/>
  <c r="L994" i="6"/>
  <c r="S420" i="1"/>
  <c r="L420" i="6"/>
  <c r="S161" i="1"/>
  <c r="L161" i="6"/>
  <c r="U508" i="1"/>
  <c r="N508" i="6"/>
  <c r="M202" i="6"/>
  <c r="M763" i="6"/>
  <c r="K320" i="6"/>
  <c r="R320" i="1"/>
  <c r="U506" i="1"/>
  <c r="N506" i="6"/>
  <c r="M912" i="6"/>
  <c r="M188" i="6"/>
  <c r="S460" i="1"/>
  <c r="K460" i="6" s="1"/>
  <c r="L460" i="6"/>
  <c r="S608" i="1"/>
  <c r="K608" i="6" s="1"/>
  <c r="L608" i="6"/>
  <c r="S199" i="1"/>
  <c r="K199" i="6" s="1"/>
  <c r="L199" i="6"/>
  <c r="S128" i="1"/>
  <c r="K128" i="6" s="1"/>
  <c r="L128" i="6"/>
  <c r="S535" i="1"/>
  <c r="K535" i="6" s="1"/>
  <c r="L535" i="6"/>
  <c r="S835" i="1"/>
  <c r="K835" i="6" s="1"/>
  <c r="L835" i="6"/>
  <c r="S849" i="6"/>
  <c r="S798" i="6"/>
  <c r="S932" i="6"/>
  <c r="S1159" i="6"/>
  <c r="S1176" i="6"/>
  <c r="M195" i="6"/>
  <c r="S252" i="1"/>
  <c r="K252" i="6" s="1"/>
  <c r="L252" i="6"/>
  <c r="S1048" i="1"/>
  <c r="K1048" i="6" s="1"/>
  <c r="L1048" i="6"/>
  <c r="S1103" i="1"/>
  <c r="K1103" i="6" s="1"/>
  <c r="L1103" i="6"/>
  <c r="S1173" i="1"/>
  <c r="K1173" i="6" s="1"/>
  <c r="L1173" i="6"/>
  <c r="S1087" i="1"/>
  <c r="K1087" i="6" s="1"/>
  <c r="L1087" i="6"/>
  <c r="S344" i="1"/>
  <c r="K344" i="6" s="1"/>
  <c r="L344" i="6"/>
  <c r="S224" i="1"/>
  <c r="K224" i="6" s="1"/>
  <c r="L224" i="6"/>
  <c r="S340" i="1"/>
  <c r="K340" i="6" s="1"/>
  <c r="L340" i="6"/>
  <c r="S813" i="1"/>
  <c r="K813" i="6" s="1"/>
  <c r="L813" i="6"/>
  <c r="S150" i="1"/>
  <c r="K150" i="6" s="1"/>
  <c r="L150" i="6"/>
  <c r="S928" i="1"/>
  <c r="K928" i="6" s="1"/>
  <c r="L928" i="6"/>
  <c r="S1106" i="1"/>
  <c r="K1106" i="6" s="1"/>
  <c r="L1106" i="6"/>
  <c r="S563" i="1"/>
  <c r="K563" i="6" s="1"/>
  <c r="L563" i="6"/>
  <c r="S494" i="1"/>
  <c r="K494" i="6" s="1"/>
  <c r="L494" i="6"/>
  <c r="S338" i="1"/>
  <c r="K338" i="6" s="1"/>
  <c r="L338" i="6"/>
  <c r="S269" i="1"/>
  <c r="K269" i="6" s="1"/>
  <c r="L269" i="6"/>
  <c r="S168" i="1"/>
  <c r="K168" i="6" s="1"/>
  <c r="L168" i="6"/>
  <c r="S1066" i="1"/>
  <c r="K1066" i="6" s="1"/>
  <c r="L1066" i="6"/>
  <c r="S120" i="1"/>
  <c r="K120" i="6" s="1"/>
  <c r="L120" i="6"/>
  <c r="S848" i="1"/>
  <c r="K848" i="6" s="1"/>
  <c r="L848" i="6"/>
  <c r="S1166" i="1"/>
  <c r="K1166" i="6" s="1"/>
  <c r="L1166" i="6"/>
  <c r="S1208" i="1"/>
  <c r="K1208" i="6" s="1"/>
  <c r="L1208" i="6"/>
  <c r="S323" i="1"/>
  <c r="K323" i="6" s="1"/>
  <c r="L323" i="6"/>
  <c r="S205" i="1"/>
  <c r="K205" i="6" s="1"/>
  <c r="L205" i="6"/>
  <c r="S311" i="1"/>
  <c r="K311" i="6" s="1"/>
  <c r="L311" i="6"/>
  <c r="S1072" i="1"/>
  <c r="K1072" i="6" s="1"/>
  <c r="L1072" i="6"/>
  <c r="S368" i="1"/>
  <c r="K368" i="6" s="1"/>
  <c r="L368" i="6"/>
  <c r="S1004" i="1"/>
  <c r="K1004" i="6" s="1"/>
  <c r="L1004" i="6"/>
  <c r="S1005" i="1"/>
  <c r="K1005" i="6" s="1"/>
  <c r="L1005" i="6"/>
  <c r="S1167" i="1"/>
  <c r="K1167" i="6" s="1"/>
  <c r="L1167" i="6"/>
  <c r="S123" i="1"/>
  <c r="K123" i="6" s="1"/>
  <c r="L123" i="6"/>
  <c r="S430" i="1"/>
  <c r="K430" i="6" s="1"/>
  <c r="L430" i="6"/>
  <c r="S109" i="1"/>
  <c r="K109" i="6" s="1"/>
  <c r="L109" i="6"/>
  <c r="S652" i="1"/>
  <c r="K652" i="6" s="1"/>
  <c r="L652" i="6"/>
  <c r="S784" i="1"/>
  <c r="K784" i="6" s="1"/>
  <c r="L784" i="6"/>
  <c r="S822" i="1"/>
  <c r="K822" i="6" s="1"/>
  <c r="L822" i="6"/>
  <c r="S737" i="1"/>
  <c r="K737" i="6" s="1"/>
  <c r="L737" i="6"/>
  <c r="S32" i="1"/>
  <c r="K32" i="6" s="1"/>
  <c r="L32" i="6"/>
  <c r="S842" i="6"/>
  <c r="S832" i="6"/>
  <c r="S868" i="6"/>
  <c r="S461" i="6"/>
  <c r="S550" i="6"/>
  <c r="S927" i="6"/>
  <c r="S545" i="6"/>
  <c r="S799" i="6"/>
  <c r="S817" i="6"/>
  <c r="S1171" i="6"/>
  <c r="S741" i="6"/>
  <c r="S873" i="6"/>
  <c r="S651" i="6"/>
  <c r="S455" i="6"/>
  <c r="M196" i="6"/>
  <c r="S1068" i="1"/>
  <c r="K1068" i="6" s="1"/>
  <c r="L1068" i="6"/>
  <c r="S680" i="1"/>
  <c r="K680" i="6" s="1"/>
  <c r="L680" i="6"/>
  <c r="S176" i="1"/>
  <c r="K176" i="6" s="1"/>
  <c r="L176" i="6"/>
  <c r="S97" i="1"/>
  <c r="K97" i="6" s="1"/>
  <c r="L97" i="6"/>
  <c r="S732" i="1"/>
  <c r="K732" i="6" s="1"/>
  <c r="L732" i="6"/>
  <c r="S1056" i="1"/>
  <c r="K1056" i="6" s="1"/>
  <c r="L1056" i="6"/>
  <c r="S921" i="1"/>
  <c r="K921" i="6" s="1"/>
  <c r="L921" i="6"/>
  <c r="S525" i="1"/>
  <c r="K525" i="6" s="1"/>
  <c r="L525" i="6"/>
  <c r="S984" i="1"/>
  <c r="K984" i="6" s="1"/>
  <c r="L984" i="6"/>
  <c r="S628" i="1"/>
  <c r="K628" i="6" s="1"/>
  <c r="L628" i="6"/>
  <c r="S387" i="1"/>
  <c r="K387" i="6" s="1"/>
  <c r="L387" i="6"/>
  <c r="S163" i="1"/>
  <c r="K163" i="6" s="1"/>
  <c r="L163" i="6"/>
  <c r="S305" i="1"/>
  <c r="K305" i="6" s="1"/>
  <c r="L305" i="6"/>
  <c r="S429" i="1"/>
  <c r="K429" i="6" s="1"/>
  <c r="L429" i="6"/>
  <c r="S186" i="1"/>
  <c r="K186" i="6" s="1"/>
  <c r="L186" i="6"/>
  <c r="S78" i="1"/>
  <c r="K78" i="6" s="1"/>
  <c r="L78" i="6"/>
  <c r="S275" i="1"/>
  <c r="K275" i="6" s="1"/>
  <c r="L275" i="6"/>
  <c r="S200" i="1"/>
  <c r="K200" i="6" s="1"/>
  <c r="L200" i="6"/>
  <c r="S904" i="1"/>
  <c r="K904" i="6" s="1"/>
  <c r="L904" i="6"/>
  <c r="S1129" i="1"/>
  <c r="K1129" i="6" s="1"/>
  <c r="L1129" i="6"/>
  <c r="S349" i="1"/>
  <c r="K349" i="6" s="1"/>
  <c r="L349" i="6"/>
  <c r="S131" i="1"/>
  <c r="K131" i="6" s="1"/>
  <c r="L131" i="6"/>
  <c r="S457" i="1"/>
  <c r="K457" i="6" s="1"/>
  <c r="L457" i="6"/>
  <c r="S910" i="1"/>
  <c r="K910" i="6" s="1"/>
  <c r="L910" i="6"/>
  <c r="S1150" i="1"/>
  <c r="K1150" i="6" s="1"/>
  <c r="L1150" i="6"/>
  <c r="S1043" i="1"/>
  <c r="K1043" i="6" s="1"/>
  <c r="L1043" i="6"/>
  <c r="S637" i="1"/>
  <c r="K637" i="6" s="1"/>
  <c r="L637" i="6"/>
  <c r="S1076" i="1"/>
  <c r="K1076" i="6" s="1"/>
  <c r="L1076" i="6"/>
  <c r="S823" i="1"/>
  <c r="K823" i="6" s="1"/>
  <c r="L823" i="6"/>
  <c r="S57" i="1"/>
  <c r="K57" i="6" s="1"/>
  <c r="L57" i="6"/>
  <c r="S364" i="1"/>
  <c r="K364" i="6" s="1"/>
  <c r="L364" i="6"/>
  <c r="S445" i="1"/>
  <c r="K445" i="6" s="1"/>
  <c r="L445" i="6"/>
  <c r="S274" i="1"/>
  <c r="K274" i="6" s="1"/>
  <c r="L274" i="6"/>
  <c r="S318" i="1"/>
  <c r="K318" i="6" s="1"/>
  <c r="L318" i="6"/>
  <c r="S106" i="1"/>
  <c r="K106" i="6" s="1"/>
  <c r="L106" i="6"/>
  <c r="S209" i="1"/>
  <c r="K209" i="6" s="1"/>
  <c r="L209" i="6"/>
  <c r="S56" i="1"/>
  <c r="K56" i="6" s="1"/>
  <c r="L56" i="6"/>
  <c r="S1119" i="1"/>
  <c r="K1119" i="6" s="1"/>
  <c r="L1119" i="6"/>
  <c r="S854" i="1"/>
  <c r="K854" i="6" s="1"/>
  <c r="L854" i="6"/>
  <c r="S248" i="1"/>
  <c r="K248" i="6" s="1"/>
  <c r="L248" i="6"/>
  <c r="S102" i="1"/>
  <c r="K102" i="6" s="1"/>
  <c r="L102" i="6"/>
  <c r="S874" i="1"/>
  <c r="K874" i="6" s="1"/>
  <c r="L874" i="6"/>
  <c r="S1108" i="1"/>
  <c r="K1108" i="6" s="1"/>
  <c r="L1108" i="6"/>
  <c r="S815" i="1"/>
  <c r="K815" i="6" s="1"/>
  <c r="L815" i="6"/>
  <c r="S1172" i="1"/>
  <c r="K1172" i="6" s="1"/>
  <c r="L1172" i="6"/>
  <c r="S852" i="1"/>
  <c r="K852" i="6" s="1"/>
  <c r="L852" i="6"/>
  <c r="S1121" i="1"/>
  <c r="K1121" i="6" s="1"/>
  <c r="L1121" i="6"/>
  <c r="S287" i="1"/>
  <c r="K287" i="6" s="1"/>
  <c r="L287" i="6"/>
  <c r="S90" i="1"/>
  <c r="K90" i="6" s="1"/>
  <c r="L90" i="6"/>
  <c r="S299" i="1"/>
  <c r="K299" i="6" s="1"/>
  <c r="L299" i="6"/>
  <c r="S425" i="1"/>
  <c r="K425" i="6" s="1"/>
  <c r="L425" i="6"/>
  <c r="S153" i="1"/>
  <c r="K153" i="6" s="1"/>
  <c r="L153" i="6"/>
  <c r="S236" i="1"/>
  <c r="K236" i="6" s="1"/>
  <c r="L236" i="6"/>
  <c r="S245" i="1"/>
  <c r="K245" i="6" s="1"/>
  <c r="L245" i="6"/>
  <c r="S124" i="1"/>
  <c r="K124" i="6" s="1"/>
  <c r="L124" i="6"/>
  <c r="S751" i="1"/>
  <c r="K751" i="6" s="1"/>
  <c r="L751" i="6"/>
  <c r="S1015" i="1"/>
  <c r="K1015" i="6" s="1"/>
  <c r="L1015" i="6"/>
  <c r="S278" i="1"/>
  <c r="K278" i="6" s="1"/>
  <c r="L278" i="6"/>
  <c r="S114" i="1"/>
  <c r="K114" i="6" s="1"/>
  <c r="L114" i="6"/>
  <c r="S1125" i="1"/>
  <c r="K1125" i="6" s="1"/>
  <c r="L1125" i="6"/>
  <c r="S778" i="1"/>
  <c r="K778" i="6" s="1"/>
  <c r="L778" i="6"/>
  <c r="S470" i="1"/>
  <c r="K470" i="6" s="1"/>
  <c r="L470" i="6"/>
  <c r="S941" i="1"/>
  <c r="K941" i="6" s="1"/>
  <c r="L941" i="6"/>
  <c r="S1117" i="1"/>
  <c r="K1117" i="6" s="1"/>
  <c r="L1117" i="6"/>
  <c r="S970" i="1"/>
  <c r="K970" i="6" s="1"/>
  <c r="L970" i="6"/>
  <c r="S627" i="1"/>
  <c r="K627" i="6" s="1"/>
  <c r="L627" i="6"/>
  <c r="S15" i="1"/>
  <c r="K15" i="6" s="1"/>
  <c r="L15" i="6"/>
  <c r="S322" i="1"/>
  <c r="K322" i="6" s="1"/>
  <c r="L322" i="6"/>
  <c r="S419" i="1"/>
  <c r="K419" i="6" s="1"/>
  <c r="L419" i="6"/>
  <c r="S142" i="1"/>
  <c r="K142" i="6" s="1"/>
  <c r="L142" i="6"/>
  <c r="S17" i="1"/>
  <c r="K17" i="6" s="1"/>
  <c r="L17" i="6"/>
  <c r="S283" i="1"/>
  <c r="K283" i="6" s="1"/>
  <c r="L283" i="6"/>
  <c r="S240" i="1"/>
  <c r="K240" i="6" s="1"/>
  <c r="L240" i="6"/>
  <c r="S755" i="1"/>
  <c r="K755" i="6" s="1"/>
  <c r="L755" i="6"/>
  <c r="S860" i="1"/>
  <c r="K860" i="6" s="1"/>
  <c r="L860" i="6"/>
  <c r="S853" i="1"/>
  <c r="K853" i="6" s="1"/>
  <c r="L853" i="6"/>
  <c r="S1027" i="1"/>
  <c r="K1027" i="6" s="1"/>
  <c r="L1027" i="6"/>
  <c r="S877" i="1"/>
  <c r="K877" i="6" s="1"/>
  <c r="L877" i="6"/>
  <c r="S922" i="1"/>
  <c r="K922" i="6" s="1"/>
  <c r="L922" i="6"/>
  <c r="S833" i="1"/>
  <c r="K833" i="6" s="1"/>
  <c r="L833" i="6"/>
  <c r="S1055" i="1"/>
  <c r="K1055" i="6" s="1"/>
  <c r="L1055" i="6"/>
  <c r="S30" i="1"/>
  <c r="K30" i="6" s="1"/>
  <c r="L30" i="6"/>
  <c r="S2" i="1"/>
  <c r="K2" i="6" s="1"/>
  <c r="L2" i="6"/>
  <c r="S5" i="1"/>
  <c r="K5" i="6" s="1"/>
  <c r="L5" i="6"/>
  <c r="S840" i="6"/>
  <c r="S596" i="6"/>
  <c r="S792" i="6"/>
  <c r="S897" i="6"/>
  <c r="S744" i="6"/>
  <c r="S810" i="6"/>
  <c r="S805" i="6"/>
  <c r="S1149" i="6"/>
  <c r="S814" i="6"/>
  <c r="S693" i="6"/>
  <c r="S1189" i="6"/>
  <c r="S878" i="6"/>
  <c r="S580" i="6"/>
  <c r="S626" i="6"/>
  <c r="S726" i="6"/>
  <c r="S1207" i="6"/>
  <c r="S559" i="6"/>
  <c r="S831" i="6"/>
  <c r="S708" i="6"/>
  <c r="S632" i="6"/>
  <c r="S553" i="6"/>
  <c r="S537" i="6"/>
  <c r="S779" i="6"/>
  <c r="S896" i="6"/>
  <c r="S686" i="6"/>
  <c r="S827" i="6"/>
  <c r="S837" i="6"/>
  <c r="S701" i="6"/>
  <c r="L151" i="6"/>
  <c r="M1151" i="6"/>
  <c r="U505" i="1"/>
  <c r="N505" i="6"/>
  <c r="M459" i="6"/>
  <c r="M242" i="6"/>
  <c r="S403" i="1"/>
  <c r="L403" i="6"/>
  <c r="S402" i="1"/>
  <c r="L402" i="6"/>
  <c r="S766" i="1"/>
  <c r="L766" i="6"/>
  <c r="M221" i="6"/>
  <c r="M42" i="6"/>
  <c r="L329" i="6"/>
  <c r="M409" i="6"/>
  <c r="U515" i="1"/>
  <c r="N515" i="6"/>
  <c r="M724" i="6"/>
  <c r="M1011" i="6"/>
  <c r="M35" i="6"/>
  <c r="M398" i="6"/>
  <c r="M558" i="6"/>
  <c r="M769" i="6"/>
  <c r="S938" i="6"/>
  <c r="M642" i="6"/>
  <c r="M312" i="6"/>
  <c r="L41" i="6"/>
  <c r="S108" i="1"/>
  <c r="L108" i="6"/>
  <c r="M469" i="6"/>
  <c r="U513" i="1"/>
  <c r="N513" i="6"/>
  <c r="M930" i="6"/>
  <c r="S1154" i="1"/>
  <c r="L1154" i="6"/>
  <c r="M1038" i="6"/>
  <c r="M736" i="6"/>
  <c r="M765" i="6"/>
  <c r="M888" i="6"/>
  <c r="M747" i="6"/>
  <c r="M352" i="6"/>
  <c r="M774" i="6"/>
  <c r="M374" i="6"/>
  <c r="M640" i="6"/>
  <c r="M1036" i="6"/>
  <c r="S1047" i="1"/>
  <c r="L1047" i="6"/>
  <c r="S380" i="1"/>
  <c r="L380" i="6"/>
  <c r="M463" i="6"/>
  <c r="K696" i="6"/>
  <c r="R696" i="1"/>
  <c r="M933" i="6"/>
  <c r="M69" i="6"/>
  <c r="U495" i="1"/>
  <c r="N495" i="6"/>
  <c r="M718" i="6"/>
  <c r="M715" i="6"/>
  <c r="S166" i="1"/>
  <c r="L166" i="6"/>
  <c r="M1201" i="6"/>
  <c r="S241" i="1"/>
  <c r="L241" i="6"/>
  <c r="S476" i="1"/>
  <c r="L476" i="6"/>
  <c r="U500" i="1"/>
  <c r="N500" i="6"/>
  <c r="L72" i="6"/>
  <c r="L99" i="6"/>
  <c r="M564" i="6"/>
  <c r="M757" i="6"/>
  <c r="M1022" i="6"/>
  <c r="M1023" i="6"/>
  <c r="S232" i="1"/>
  <c r="L232" i="6"/>
  <c r="M405" i="6"/>
  <c r="M479" i="6"/>
  <c r="M255" i="6"/>
  <c r="U488" i="1"/>
  <c r="N488" i="6"/>
  <c r="M647" i="6"/>
  <c r="M1081" i="6"/>
  <c r="U521" i="1"/>
  <c r="N521" i="6"/>
  <c r="M442" i="6"/>
  <c r="S182" i="1"/>
  <c r="L182" i="6"/>
  <c r="M639" i="6"/>
  <c r="M315" i="6"/>
  <c r="M395" i="6"/>
  <c r="M728" i="6"/>
  <c r="M1020" i="6"/>
  <c r="M731" i="6"/>
  <c r="M1007" i="6"/>
  <c r="M423" i="6"/>
  <c r="M585" i="6"/>
  <c r="M889" i="6"/>
  <c r="M43" i="6"/>
  <c r="M77" i="6"/>
  <c r="M456" i="6"/>
  <c r="S473" i="1"/>
  <c r="L473" i="6"/>
  <c r="M867" i="6"/>
  <c r="M602" i="6"/>
  <c r="M907" i="6"/>
  <c r="M281" i="6"/>
  <c r="M802" i="6"/>
  <c r="M373" i="6"/>
  <c r="U524" i="1"/>
  <c r="N524" i="6"/>
  <c r="M876" i="6"/>
  <c r="M136" i="6"/>
  <c r="M298" i="6"/>
  <c r="M483" i="6"/>
  <c r="M1026" i="6"/>
  <c r="M484" i="6"/>
  <c r="S137" i="1"/>
  <c r="L137" i="6"/>
  <c r="M745" i="6"/>
  <c r="M198" i="6"/>
  <c r="S155" i="1"/>
  <c r="K155" i="6" s="1"/>
  <c r="L155" i="6"/>
  <c r="S979" i="1"/>
  <c r="K979" i="6" s="1"/>
  <c r="L979" i="6"/>
  <c r="S498" i="1"/>
  <c r="K498" i="6" s="1"/>
  <c r="L498" i="6"/>
  <c r="S10" i="1"/>
  <c r="K10" i="6" s="1"/>
  <c r="L10" i="6"/>
  <c r="S916" i="1"/>
  <c r="K916" i="6" s="1"/>
  <c r="L916" i="6"/>
  <c r="S548" i="1"/>
  <c r="K548" i="6" s="1"/>
  <c r="L548" i="6"/>
  <c r="S872" i="1"/>
  <c r="K872" i="6" s="1"/>
  <c r="L872" i="6"/>
  <c r="S433" i="1"/>
  <c r="K433" i="6" s="1"/>
  <c r="L433" i="6"/>
  <c r="S426" i="1"/>
  <c r="K426" i="6" s="1"/>
  <c r="L426" i="6"/>
  <c r="S962" i="1"/>
  <c r="K962" i="6" s="1"/>
  <c r="L962" i="6"/>
  <c r="S40" i="1"/>
  <c r="K40" i="6" s="1"/>
  <c r="L40" i="6"/>
  <c r="S885" i="1"/>
  <c r="K885" i="6" s="1"/>
  <c r="L885" i="6"/>
  <c r="S406" i="1"/>
  <c r="K406" i="6" s="1"/>
  <c r="L406" i="6"/>
  <c r="S487" i="1"/>
  <c r="K487" i="6" s="1"/>
  <c r="L487" i="6"/>
  <c r="S19" i="1"/>
  <c r="K19" i="6" s="1"/>
  <c r="L19" i="6"/>
  <c r="S101" i="1"/>
  <c r="K101" i="6" s="1"/>
  <c r="L101" i="6"/>
  <c r="S1017" i="1"/>
  <c r="K1017" i="6" s="1"/>
  <c r="L1017" i="6"/>
  <c r="S730" i="1"/>
  <c r="K730" i="6" s="1"/>
  <c r="L730" i="6"/>
  <c r="S294" i="1"/>
  <c r="K294" i="6" s="1"/>
  <c r="L294" i="6"/>
  <c r="S225" i="1"/>
  <c r="K225" i="6" s="1"/>
  <c r="L225" i="6"/>
  <c r="S977" i="1"/>
  <c r="K977" i="6" s="1"/>
  <c r="L977" i="6"/>
  <c r="S539" i="1"/>
  <c r="K539" i="6" s="1"/>
  <c r="L539" i="6"/>
  <c r="S1062" i="1"/>
  <c r="K1062" i="6" s="1"/>
  <c r="L1062" i="6"/>
  <c r="S914" i="1"/>
  <c r="K914" i="6" s="1"/>
  <c r="L914" i="6"/>
  <c r="S634" i="1"/>
  <c r="K634" i="6" s="1"/>
  <c r="L634" i="6"/>
  <c r="S578" i="1"/>
  <c r="L578" i="6"/>
  <c r="S4" i="1"/>
  <c r="K4" i="6" s="1"/>
  <c r="L4" i="6"/>
  <c r="S33" i="1"/>
  <c r="K33" i="6" s="1"/>
  <c r="L33" i="6"/>
  <c r="S883" i="6"/>
  <c r="S917" i="6"/>
  <c r="S983" i="6"/>
  <c r="S595" i="6"/>
  <c r="S1065" i="6"/>
  <c r="S790" i="6"/>
  <c r="S794" i="6"/>
  <c r="S945" i="6"/>
  <c r="S905" i="6"/>
  <c r="S1197" i="1"/>
  <c r="L1197" i="6"/>
  <c r="M8" i="6"/>
  <c r="S216" i="1"/>
  <c r="L216" i="6"/>
  <c r="M906" i="6"/>
  <c r="M1008" i="6"/>
  <c r="S428" i="1"/>
  <c r="L428" i="6"/>
  <c r="L177" i="6"/>
  <c r="M670" i="6"/>
  <c r="M692" i="6"/>
  <c r="M1041" i="6"/>
  <c r="M717" i="6"/>
  <c r="M946" i="6"/>
  <c r="M290" i="6"/>
  <c r="M458" i="6"/>
  <c r="M674" i="6"/>
  <c r="M733" i="6"/>
  <c r="U512" i="1"/>
  <c r="N512" i="6"/>
  <c r="S222" i="1"/>
  <c r="L222" i="6"/>
  <c r="M949" i="6"/>
  <c r="K271" i="6"/>
  <c r="R271" i="1"/>
  <c r="M746" i="6"/>
  <c r="M992" i="6"/>
  <c r="S453" i="1"/>
  <c r="L453" i="6"/>
  <c r="M228" i="6"/>
  <c r="M375" i="6"/>
  <c r="M478" i="6"/>
  <c r="M607" i="6"/>
  <c r="M879" i="6"/>
  <c r="M1163" i="6"/>
  <c r="S358" i="1"/>
  <c r="L358" i="6"/>
  <c r="M171" i="6"/>
  <c r="M71" i="6"/>
  <c r="L465" i="6"/>
  <c r="S386" i="1"/>
  <c r="L386" i="6"/>
  <c r="M105" i="6"/>
  <c r="M450" i="6"/>
  <c r="M761" i="6"/>
  <c r="M619" i="6"/>
  <c r="S214" i="1"/>
  <c r="L214" i="6"/>
  <c r="M659" i="6"/>
  <c r="M130" i="6"/>
  <c r="M279" i="6"/>
  <c r="M599" i="6"/>
  <c r="M1152" i="6"/>
  <c r="M937" i="6"/>
  <c r="M954" i="6"/>
  <c r="K67" i="6"/>
  <c r="R67" i="1"/>
  <c r="S997" i="1"/>
  <c r="L997" i="6"/>
  <c r="S357" i="1"/>
  <c r="L357" i="6"/>
  <c r="M462" i="6"/>
  <c r="M110" i="6"/>
  <c r="S345" i="1"/>
  <c r="L345" i="6"/>
  <c r="L439" i="6"/>
  <c r="M598" i="6"/>
  <c r="S1196" i="1"/>
  <c r="L1196" i="6"/>
  <c r="S179" i="1"/>
  <c r="L179" i="6"/>
  <c r="S503" i="6"/>
  <c r="M635" i="6"/>
  <c r="K12" i="6"/>
  <c r="R12" i="1"/>
  <c r="M865" i="6"/>
  <c r="S113" i="1"/>
  <c r="L113" i="6"/>
  <c r="S169" i="1"/>
  <c r="L169" i="6"/>
  <c r="M657" i="6"/>
  <c r="M1074" i="6"/>
  <c r="M935" i="6"/>
  <c r="M1185" i="6"/>
  <c r="K233" i="6"/>
  <c r="R233" i="1"/>
  <c r="M789" i="6"/>
  <c r="M207" i="6"/>
  <c r="U502" i="1"/>
  <c r="N502" i="6"/>
  <c r="M711" i="6"/>
  <c r="M998" i="6"/>
  <c r="M972" i="6"/>
  <c r="M918" i="6"/>
  <c r="S139" i="1"/>
  <c r="L139" i="6"/>
  <c r="M648" i="6"/>
  <c r="M571" i="6"/>
  <c r="M795" i="6"/>
  <c r="S100" i="1"/>
  <c r="L100" i="6"/>
  <c r="M468" i="6"/>
  <c r="S178" i="1"/>
  <c r="L178" i="6"/>
  <c r="M676" i="6"/>
  <c r="M958" i="6"/>
  <c r="M1042" i="6"/>
  <c r="M194" i="6"/>
  <c r="L440" i="6"/>
  <c r="M705" i="6"/>
  <c r="M982" i="6"/>
  <c r="L341" i="6"/>
  <c r="S472" i="1"/>
  <c r="L472" i="6"/>
  <c r="K217" i="6"/>
  <c r="R217" i="1"/>
  <c r="M554" i="6"/>
  <c r="M809" i="6"/>
  <c r="M1060" i="6"/>
  <c r="S436" i="1"/>
  <c r="L436" i="6"/>
  <c r="M96" i="6"/>
  <c r="L74" i="6"/>
  <c r="K303" i="6"/>
  <c r="R303" i="1"/>
  <c r="U517" i="1"/>
  <c r="N517" i="6"/>
  <c r="M816" i="6"/>
  <c r="M644" i="6"/>
  <c r="S249" i="1"/>
  <c r="L249" i="6"/>
  <c r="M111" i="6"/>
  <c r="M756" i="6"/>
  <c r="K165" i="6"/>
  <c r="R165" i="1"/>
  <c r="M289" i="6"/>
  <c r="L411" i="6"/>
  <c r="M437" i="6"/>
  <c r="M959" i="6"/>
  <c r="M641" i="6"/>
  <c r="S215" i="1"/>
  <c r="L215" i="6"/>
  <c r="M355" i="6"/>
  <c r="M669" i="6"/>
  <c r="S389" i="1"/>
  <c r="L389" i="6"/>
  <c r="M707" i="6"/>
  <c r="M485" i="6"/>
  <c r="M687" i="6"/>
  <c r="M727" i="6"/>
  <c r="R32" i="1"/>
  <c r="R922" i="1"/>
  <c r="R349" i="1"/>
  <c r="R247" i="1"/>
  <c r="R144" i="1" l="1"/>
  <c r="R732" i="1"/>
  <c r="R1121" i="1"/>
  <c r="R1005" i="1"/>
  <c r="R563" i="1"/>
  <c r="P563" i="1" s="1"/>
  <c r="R78" i="1"/>
  <c r="R186" i="1"/>
  <c r="R921" i="1"/>
  <c r="P921" i="1" s="1"/>
  <c r="R737" i="1"/>
  <c r="R264" i="1"/>
  <c r="R1166" i="1"/>
  <c r="P1166" i="1" s="1"/>
  <c r="R364" i="1"/>
  <c r="R245" i="1"/>
  <c r="R1087" i="1"/>
  <c r="R658" i="1"/>
  <c r="P658" i="1" s="1"/>
  <c r="R963" i="1"/>
  <c r="R152" i="1"/>
  <c r="P152" i="1" s="1"/>
  <c r="R57" i="1"/>
  <c r="P57" i="1" s="1"/>
  <c r="R17" i="1"/>
  <c r="P17" i="1" s="1"/>
  <c r="R457" i="1"/>
  <c r="R199" i="1"/>
  <c r="P199" i="1" s="1"/>
  <c r="R847" i="1"/>
  <c r="P847" i="1" s="1"/>
  <c r="R1056" i="1"/>
  <c r="P1056" i="1" s="1"/>
  <c r="R429" i="1"/>
  <c r="R1075" i="1"/>
  <c r="R305" i="1"/>
  <c r="R730" i="1"/>
  <c r="P730" i="1" s="1"/>
  <c r="R993" i="1"/>
  <c r="R1096" i="1"/>
  <c r="R777" i="1"/>
  <c r="R778" i="1"/>
  <c r="P778" i="1" s="1"/>
  <c r="R525" i="1"/>
  <c r="R470" i="1"/>
  <c r="R248" i="1"/>
  <c r="R522" i="1"/>
  <c r="R1015" i="1"/>
  <c r="P1015" i="1" s="1"/>
  <c r="R56" i="1"/>
  <c r="R125" i="1"/>
  <c r="P125" i="1" s="1"/>
  <c r="R131" i="1"/>
  <c r="P131" i="1" s="1"/>
  <c r="R419" i="1"/>
  <c r="R877" i="1"/>
  <c r="P877" i="1" s="1"/>
  <c r="R432" i="1"/>
  <c r="R1027" i="1"/>
  <c r="P1027" i="1" s="1"/>
  <c r="R142" i="1"/>
  <c r="P142" i="1" s="1"/>
  <c r="R783" i="1"/>
  <c r="P783" i="1" s="1"/>
  <c r="R29" i="1"/>
  <c r="P29" i="1" s="1"/>
  <c r="R1119" i="1"/>
  <c r="R1117" i="1"/>
  <c r="R445" i="1"/>
  <c r="R751" i="1"/>
  <c r="P751" i="1" s="1"/>
  <c r="R846" i="1"/>
  <c r="P846" i="1" s="1"/>
  <c r="R283" i="1"/>
  <c r="R460" i="1"/>
  <c r="R833" i="1"/>
  <c r="P833" i="1" s="1"/>
  <c r="R135" i="1"/>
  <c r="P135" i="1" s="1"/>
  <c r="R923" i="1"/>
  <c r="P923" i="1" s="1"/>
  <c r="R910" i="1"/>
  <c r="P910" i="1" s="1"/>
  <c r="R313" i="1"/>
  <c r="R307" i="1"/>
  <c r="R11" i="1"/>
  <c r="P11" i="1" s="1"/>
  <c r="R852" i="1"/>
  <c r="P852" i="1" s="1"/>
  <c r="R287" i="1"/>
  <c r="R848" i="1"/>
  <c r="P848" i="1" s="1"/>
  <c r="R926" i="1"/>
  <c r="P926" i="1" s="1"/>
  <c r="R979" i="1"/>
  <c r="R962" i="1"/>
  <c r="R190" i="1"/>
  <c r="P190" i="1" s="1"/>
  <c r="R297" i="1"/>
  <c r="R1173" i="1"/>
  <c r="P1173" i="1" s="1"/>
  <c r="R418" i="1"/>
  <c r="R743" i="1"/>
  <c r="P743" i="1" s="1"/>
  <c r="R24" i="1"/>
  <c r="P24" i="1" s="1"/>
  <c r="R378" i="1"/>
  <c r="R90" i="1"/>
  <c r="P90" i="1" s="1"/>
  <c r="R901" i="1"/>
  <c r="P901" i="1" s="1"/>
  <c r="R616" i="1"/>
  <c r="P616" i="1" s="1"/>
  <c r="R629" i="1"/>
  <c r="P629" i="1" s="1"/>
  <c r="R836" i="1"/>
  <c r="P836" i="1" s="1"/>
  <c r="R49" i="1"/>
  <c r="R53" i="1"/>
  <c r="P53" i="1" s="1"/>
  <c r="R494" i="1"/>
  <c r="R1167" i="1"/>
  <c r="P1167" i="1" s="1"/>
  <c r="R7" i="1"/>
  <c r="P7" i="1" s="1"/>
  <c r="R155" i="1"/>
  <c r="R1142" i="1"/>
  <c r="R934" i="1"/>
  <c r="R719" i="1"/>
  <c r="P719" i="1" s="1"/>
  <c r="R3" i="1"/>
  <c r="R1017" i="1"/>
  <c r="P1017" i="1" s="1"/>
  <c r="R27" i="1"/>
  <c r="P27" i="1" s="1"/>
  <c r="R490" i="1"/>
  <c r="R943" i="1"/>
  <c r="R388" i="1"/>
  <c r="R46" i="1"/>
  <c r="P46" i="1" s="1"/>
  <c r="R1088" i="1"/>
  <c r="R224" i="1"/>
  <c r="R353" i="1"/>
  <c r="R973" i="1"/>
  <c r="R330" i="1"/>
  <c r="R854" i="1"/>
  <c r="P854" i="1" s="1"/>
  <c r="R1030" i="1"/>
  <c r="P1030" i="1" s="1"/>
  <c r="R239" i="1"/>
  <c r="R941" i="1"/>
  <c r="R582" i="1"/>
  <c r="P582" i="1" s="1"/>
  <c r="R181" i="1"/>
  <c r="R323" i="1"/>
  <c r="R1004" i="1"/>
  <c r="P1004" i="1" s="1"/>
  <c r="R1124" i="1"/>
  <c r="R1012" i="1"/>
  <c r="P537" i="1"/>
  <c r="R143" i="1"/>
  <c r="P143" i="1" s="1"/>
  <c r="R276" i="1"/>
  <c r="R1208" i="1"/>
  <c r="R683" i="1"/>
  <c r="P683" i="1" s="1"/>
  <c r="R1089" i="1"/>
  <c r="R251" i="1"/>
  <c r="R223" i="1"/>
  <c r="R91" i="1"/>
  <c r="P91" i="1" s="1"/>
  <c r="R697" i="1"/>
  <c r="R1077" i="1"/>
  <c r="R1147" i="1"/>
  <c r="P1147" i="1" s="1"/>
  <c r="R667" i="1"/>
  <c r="P667" i="1" s="1"/>
  <c r="R145" i="1"/>
  <c r="P145" i="1" s="1"/>
  <c r="R123" i="1"/>
  <c r="P123" i="1" s="1"/>
  <c r="R1109" i="1"/>
  <c r="R608" i="1"/>
  <c r="P608" i="1" s="1"/>
  <c r="R116" i="1"/>
  <c r="P116" i="1" s="1"/>
  <c r="R124" i="1"/>
  <c r="R1148" i="1"/>
  <c r="R1106" i="1"/>
  <c r="R88" i="1"/>
  <c r="P88" i="1" s="1"/>
  <c r="R338" i="1"/>
  <c r="R344" i="1"/>
  <c r="S861" i="6"/>
  <c r="S1153" i="6"/>
  <c r="S493" i="6"/>
  <c r="R433" i="1"/>
  <c r="R1073" i="1"/>
  <c r="P1073" i="1" s="1"/>
  <c r="R965" i="1"/>
  <c r="S594" i="6"/>
  <c r="R427" i="1"/>
  <c r="S780" i="6"/>
  <c r="R1138" i="1"/>
  <c r="R634" i="1"/>
  <c r="R1035" i="1"/>
  <c r="P1035" i="1" s="1"/>
  <c r="R426" i="1"/>
  <c r="R101" i="1"/>
  <c r="P101" i="1" s="1"/>
  <c r="R304" i="1"/>
  <c r="R919" i="1"/>
  <c r="P919" i="1" s="1"/>
  <c r="R914" i="1"/>
  <c r="P914" i="1" s="1"/>
  <c r="S584" i="6"/>
  <c r="R1062" i="1"/>
  <c r="R19" i="1"/>
  <c r="P19" i="1" s="1"/>
  <c r="R986" i="1"/>
  <c r="R164" i="1"/>
  <c r="P164" i="1" s="1"/>
  <c r="R192" i="1"/>
  <c r="R1033" i="1"/>
  <c r="P1033" i="1" s="1"/>
  <c r="R185" i="1"/>
  <c r="R18" i="1"/>
  <c r="R812" i="1"/>
  <c r="S812" i="6" s="1"/>
  <c r="R944" i="1"/>
  <c r="R16" i="1"/>
  <c r="P16" i="1" s="1"/>
  <c r="R354" i="1"/>
  <c r="R187" i="1"/>
  <c r="P187" i="1" s="1"/>
  <c r="R1090" i="1"/>
  <c r="R872" i="1"/>
  <c r="P872" i="1" s="1"/>
  <c r="S519" i="6"/>
  <c r="R9" i="1"/>
  <c r="P9" i="1" s="1"/>
  <c r="R822" i="1"/>
  <c r="P822" i="1" s="1"/>
  <c r="R448" i="1"/>
  <c r="R862" i="1"/>
  <c r="P862" i="1" s="1"/>
  <c r="R548" i="1"/>
  <c r="P548" i="1" s="1"/>
  <c r="R487" i="1"/>
  <c r="R539" i="1"/>
  <c r="P539" i="1" s="1"/>
  <c r="P1178" i="1"/>
  <c r="P781" i="1"/>
  <c r="P704" i="1"/>
  <c r="R269" i="1"/>
  <c r="R430" i="1"/>
  <c r="R205" i="1"/>
  <c r="R1172" i="1"/>
  <c r="S1180" i="6"/>
  <c r="R535" i="1"/>
  <c r="P535" i="1" s="1"/>
  <c r="R102" i="1"/>
  <c r="P102" i="1" s="1"/>
  <c r="R236" i="1"/>
  <c r="R1061" i="1"/>
  <c r="R4" i="1"/>
  <c r="S4" i="6" s="1"/>
  <c r="P1049" i="1"/>
  <c r="R1028" i="1"/>
  <c r="R970" i="1"/>
  <c r="R451" i="1"/>
  <c r="R362" i="1"/>
  <c r="R31" i="1"/>
  <c r="P31" i="1" s="1"/>
  <c r="R274" i="1"/>
  <c r="R23" i="1"/>
  <c r="P23" i="1" s="1"/>
  <c r="R340" i="1"/>
  <c r="R275" i="1"/>
  <c r="R823" i="1"/>
  <c r="P823" i="1" s="1"/>
  <c r="R646" i="1"/>
  <c r="P646" i="1" s="1"/>
  <c r="R984" i="1"/>
  <c r="R267" i="1"/>
  <c r="R813" i="1"/>
  <c r="S813" i="6" s="1"/>
  <c r="R434" i="1"/>
  <c r="R220" i="1"/>
  <c r="R128" i="1"/>
  <c r="R1068" i="1"/>
  <c r="P1068" i="1" s="1"/>
  <c r="R59" i="1"/>
  <c r="P59" i="1" s="1"/>
  <c r="R1150" i="1"/>
  <c r="P1150" i="1" s="1"/>
  <c r="R1058" i="1"/>
  <c r="P1058" i="1" s="1"/>
  <c r="R156" i="1"/>
  <c r="R174" i="1"/>
  <c r="P174" i="1" s="1"/>
  <c r="R829" i="1"/>
  <c r="P829" i="1" s="1"/>
  <c r="R40" i="1"/>
  <c r="P40" i="1" s="1"/>
  <c r="R957" i="1"/>
  <c r="R294" i="1"/>
  <c r="R240" i="1"/>
  <c r="R444" i="1"/>
  <c r="R859" i="1"/>
  <c r="P859" i="1" s="1"/>
  <c r="R157" i="1"/>
  <c r="R372" i="1"/>
  <c r="R134" i="1"/>
  <c r="P134" i="1" s="1"/>
  <c r="R1116" i="1"/>
  <c r="R1192" i="1"/>
  <c r="P1192" i="1" s="1"/>
  <c r="R498" i="1"/>
  <c r="R1055" i="1"/>
  <c r="S1055" i="6" s="1"/>
  <c r="R225" i="1"/>
  <c r="R176" i="1"/>
  <c r="R1108" i="1"/>
  <c r="R874" i="1"/>
  <c r="P874" i="1" s="1"/>
  <c r="R1066" i="1"/>
  <c r="P1066" i="1" s="1"/>
  <c r="R1113" i="1"/>
  <c r="R856" i="1"/>
  <c r="P856" i="1" s="1"/>
  <c r="R1048" i="1"/>
  <c r="S1048" i="6" s="1"/>
  <c r="R826" i="1"/>
  <c r="P826" i="1" s="1"/>
  <c r="R980" i="1"/>
  <c r="R860" i="1"/>
  <c r="P860" i="1" s="1"/>
  <c r="R916" i="1"/>
  <c r="P916" i="1" s="1"/>
  <c r="R964" i="1"/>
  <c r="R961" i="1"/>
  <c r="R2" i="1"/>
  <c r="P2" i="1" s="1"/>
  <c r="R258" i="1"/>
  <c r="R268" i="1"/>
  <c r="R474" i="1"/>
  <c r="R54" i="1"/>
  <c r="S54" i="6" s="1"/>
  <c r="R908" i="1"/>
  <c r="P908" i="1" s="1"/>
  <c r="R637" i="1"/>
  <c r="P637" i="1" s="1"/>
  <c r="R106" i="1"/>
  <c r="P106" i="1" s="1"/>
  <c r="R15" i="1"/>
  <c r="P15" i="1" s="1"/>
  <c r="R652" i="1"/>
  <c r="P652" i="1" s="1"/>
  <c r="R400" i="1"/>
  <c r="R1072" i="1"/>
  <c r="P1072" i="1" s="1"/>
  <c r="S890" i="6"/>
  <c r="R542" i="1"/>
  <c r="R1127" i="1"/>
  <c r="R150" i="1"/>
  <c r="P150" i="1" s="1"/>
  <c r="R1080" i="1"/>
  <c r="S1080" i="6" s="1"/>
  <c r="R425" i="1"/>
  <c r="R103" i="1"/>
  <c r="P103" i="1" s="1"/>
  <c r="R904" i="1"/>
  <c r="P904" i="1" s="1"/>
  <c r="R114" i="1"/>
  <c r="P114" i="1" s="1"/>
  <c r="R443" i="1"/>
  <c r="R570" i="1"/>
  <c r="P570" i="1" s="1"/>
  <c r="R6" i="1"/>
  <c r="P6" i="1" s="1"/>
  <c r="R454" i="1"/>
  <c r="R34" i="1"/>
  <c r="P34" i="1" s="1"/>
  <c r="R406" i="1"/>
  <c r="R68" i="1"/>
  <c r="P68" i="1" s="1"/>
  <c r="R955" i="1"/>
  <c r="R627" i="1"/>
  <c r="R383" i="1"/>
  <c r="R261" i="1"/>
  <c r="R387" i="1"/>
  <c r="R977" i="1"/>
  <c r="R835" i="1"/>
  <c r="P835" i="1" s="1"/>
  <c r="R60" i="1"/>
  <c r="R1179" i="1"/>
  <c r="R10" i="1"/>
  <c r="P10" i="1" s="1"/>
  <c r="R86" i="1"/>
  <c r="P86" i="1" s="1"/>
  <c r="S552" i="6"/>
  <c r="R299" i="1"/>
  <c r="R1112" i="1"/>
  <c r="R126" i="1"/>
  <c r="S126" i="6" s="1"/>
  <c r="R172" i="1"/>
  <c r="R568" i="1"/>
  <c r="S568" i="6" s="1"/>
  <c r="R1032" i="1"/>
  <c r="R384" i="1"/>
  <c r="R784" i="1"/>
  <c r="P784" i="1" s="1"/>
  <c r="R446" i="1"/>
  <c r="R755" i="1"/>
  <c r="P755" i="1" s="1"/>
  <c r="R815" i="1"/>
  <c r="S815" i="6" s="1"/>
  <c r="R28" i="1"/>
  <c r="P28" i="1" s="1"/>
  <c r="R253" i="1"/>
  <c r="R326" i="1"/>
  <c r="R931" i="1"/>
  <c r="P695" i="1"/>
  <c r="R209" i="1"/>
  <c r="R318" i="1"/>
  <c r="R1103" i="1"/>
  <c r="R1043" i="1"/>
  <c r="R671" i="1"/>
  <c r="R80" i="1"/>
  <c r="P80" i="1" s="1"/>
  <c r="P845" i="1"/>
  <c r="R714" i="1"/>
  <c r="P714" i="1" s="1"/>
  <c r="R953" i="1"/>
  <c r="R5" i="1"/>
  <c r="P5" i="1" s="1"/>
  <c r="R834" i="1"/>
  <c r="P834" i="1" s="1"/>
  <c r="R1076" i="1"/>
  <c r="P1076" i="1" s="1"/>
  <c r="R109" i="1"/>
  <c r="R163" i="1"/>
  <c r="S163" i="6" s="1"/>
  <c r="R1125" i="1"/>
  <c r="R120" i="1"/>
  <c r="P120" i="1" s="1"/>
  <c r="R628" i="1"/>
  <c r="R308" i="1"/>
  <c r="R104" i="1"/>
  <c r="P104" i="1" s="1"/>
  <c r="R422" i="1"/>
  <c r="R680" i="1"/>
  <c r="P680" i="1" s="1"/>
  <c r="R201" i="1"/>
  <c r="P201" i="1" s="1"/>
  <c r="R22" i="1"/>
  <c r="S22" i="6" s="1"/>
  <c r="R211" i="1"/>
  <c r="R1129" i="1"/>
  <c r="R322" i="1"/>
  <c r="R278" i="1"/>
  <c r="R913" i="1"/>
  <c r="P913" i="1" s="1"/>
  <c r="R252" i="1"/>
  <c r="R909" i="1"/>
  <c r="P909" i="1" s="1"/>
  <c r="R951" i="1"/>
  <c r="R132" i="1"/>
  <c r="S132" i="6" s="1"/>
  <c r="R237" i="1"/>
  <c r="R168" i="1"/>
  <c r="S168" i="6" s="1"/>
  <c r="R97" i="1"/>
  <c r="S97" i="6" s="1"/>
  <c r="R650" i="1"/>
  <c r="S650" i="6" s="1"/>
  <c r="R158" i="1"/>
  <c r="P158" i="1" s="1"/>
  <c r="R44" i="1"/>
  <c r="R853" i="1"/>
  <c r="P853" i="1" s="1"/>
  <c r="R33" i="1"/>
  <c r="R200" i="1"/>
  <c r="P200" i="1" s="1"/>
  <c r="R424" i="1"/>
  <c r="R311" i="1"/>
  <c r="R749" i="1"/>
  <c r="P749" i="1" s="1"/>
  <c r="R1016" i="1"/>
  <c r="P1016" i="1" s="1"/>
  <c r="R928" i="1"/>
  <c r="R654" i="1"/>
  <c r="S654" i="6" s="1"/>
  <c r="R83" i="1"/>
  <c r="P83" i="1" s="1"/>
  <c r="R885" i="1"/>
  <c r="P885" i="1" s="1"/>
  <c r="R30" i="1"/>
  <c r="R1118" i="1"/>
  <c r="R244" i="1"/>
  <c r="R523" i="1"/>
  <c r="R368" i="1"/>
  <c r="R153" i="1"/>
  <c r="P153" i="1" s="1"/>
  <c r="S14" i="6"/>
  <c r="S696" i="6"/>
  <c r="S67" i="6"/>
  <c r="S307" i="6"/>
  <c r="S251" i="6"/>
  <c r="S3" i="6"/>
  <c r="S205" i="6"/>
  <c r="S854" i="6"/>
  <c r="S131" i="6"/>
  <c r="S199" i="6"/>
  <c r="S563" i="6"/>
  <c r="S187" i="6"/>
  <c r="S833" i="6"/>
  <c r="S1121" i="6"/>
  <c r="S144" i="6"/>
  <c r="S258" i="6"/>
  <c r="S548" i="6"/>
  <c r="S276" i="6"/>
  <c r="S142" i="6"/>
  <c r="S143" i="6"/>
  <c r="S102" i="6"/>
  <c r="S608" i="6"/>
  <c r="S181" i="6"/>
  <c r="S19" i="6"/>
  <c r="S848" i="6"/>
  <c r="S24" i="6"/>
  <c r="S846" i="6"/>
  <c r="S778" i="6"/>
  <c r="S124" i="6"/>
  <c r="S926" i="6"/>
  <c r="S658" i="6"/>
  <c r="S919" i="6"/>
  <c r="S1166" i="6"/>
  <c r="S1150" i="6"/>
  <c r="S616" i="6"/>
  <c r="S1077" i="6"/>
  <c r="S719" i="6"/>
  <c r="S836" i="6"/>
  <c r="S732" i="6"/>
  <c r="S1062" i="6"/>
  <c r="S1004" i="6"/>
  <c r="S29" i="6"/>
  <c r="S7" i="6"/>
  <c r="S31" i="6"/>
  <c r="S669" i="6"/>
  <c r="S641" i="6"/>
  <c r="P165" i="1"/>
  <c r="S809" i="6"/>
  <c r="S982" i="6"/>
  <c r="S705" i="6"/>
  <c r="S1042" i="6"/>
  <c r="S795" i="6"/>
  <c r="S998" i="6"/>
  <c r="S711" i="6"/>
  <c r="S789" i="6"/>
  <c r="S935" i="6"/>
  <c r="K345" i="6"/>
  <c r="R345" i="1"/>
  <c r="S1152" i="6"/>
  <c r="S659" i="6"/>
  <c r="S761" i="6"/>
  <c r="S71" i="6"/>
  <c r="S171" i="6"/>
  <c r="S879" i="6"/>
  <c r="S746" i="6"/>
  <c r="S733" i="6"/>
  <c r="S674" i="6"/>
  <c r="S717" i="6"/>
  <c r="K177" i="6"/>
  <c r="S1008" i="6"/>
  <c r="S484" i="6"/>
  <c r="S373" i="6"/>
  <c r="S907" i="6"/>
  <c r="S602" i="6"/>
  <c r="S456" i="6"/>
  <c r="S889" i="6"/>
  <c r="S731" i="6"/>
  <c r="S315" i="6"/>
  <c r="S442" i="6"/>
  <c r="S1081" i="6"/>
  <c r="S255" i="6"/>
  <c r="S1023" i="6"/>
  <c r="K99" i="6"/>
  <c r="M500" i="6"/>
  <c r="K241" i="6"/>
  <c r="S463" i="6"/>
  <c r="S469" i="6"/>
  <c r="S42" i="6"/>
  <c r="K402" i="6"/>
  <c r="R402" i="1"/>
  <c r="S242" i="6"/>
  <c r="S1151" i="6"/>
  <c r="M506" i="6"/>
  <c r="S202" i="6"/>
  <c r="S631" i="6"/>
  <c r="S369" i="6"/>
  <c r="S117" i="6"/>
  <c r="S903" i="6"/>
  <c r="S886" i="6"/>
  <c r="K321" i="6"/>
  <c r="R321" i="1"/>
  <c r="S260" i="6"/>
  <c r="K129" i="6"/>
  <c r="R129" i="1"/>
  <c r="M527" i="6"/>
  <c r="S401" i="6"/>
  <c r="S900" i="6"/>
  <c r="K310" i="6"/>
  <c r="R310" i="1"/>
  <c r="S880" i="6"/>
  <c r="S772" i="6"/>
  <c r="M514" i="6"/>
  <c r="S942" i="6"/>
  <c r="S250" i="6"/>
  <c r="S399" i="6"/>
  <c r="S256" i="6"/>
  <c r="S1025" i="6"/>
  <c r="S348" i="6"/>
  <c r="K974" i="6"/>
  <c r="S1024" i="6"/>
  <c r="S203" i="6"/>
  <c r="M516" i="6"/>
  <c r="S75" i="6"/>
  <c r="M504" i="6"/>
  <c r="K480" i="6"/>
  <c r="R480" i="1"/>
  <c r="S734" i="6"/>
  <c r="K98" i="6"/>
  <c r="R98" i="1"/>
  <c r="S173" i="6"/>
  <c r="K356" i="6"/>
  <c r="R356" i="1"/>
  <c r="S230" i="6"/>
  <c r="S721" i="6"/>
  <c r="M499" i="6"/>
  <c r="M518" i="6"/>
  <c r="M509" i="6"/>
  <c r="K336" i="6"/>
  <c r="R336" i="1"/>
  <c r="S776" i="6"/>
  <c r="S666" i="6"/>
  <c r="K94" i="6"/>
  <c r="R94" i="1"/>
  <c r="S791" i="6"/>
  <c r="M530" i="6"/>
  <c r="S665" i="6"/>
  <c r="K417" i="6"/>
  <c r="K486" i="6"/>
  <c r="R486" i="1"/>
  <c r="S20" i="6"/>
  <c r="S371" i="6"/>
  <c r="S664" i="6"/>
  <c r="S625" i="6"/>
  <c r="S1078" i="6"/>
  <c r="S875" i="6"/>
  <c r="S363" i="6"/>
  <c r="K112" i="6"/>
  <c r="S293" i="6"/>
  <c r="S572" i="6"/>
  <c r="S123" i="6"/>
  <c r="S1124" i="6"/>
  <c r="S103" i="6"/>
  <c r="S1090" i="6"/>
  <c r="S268" i="6"/>
  <c r="S156" i="6"/>
  <c r="S125" i="6"/>
  <c r="S248" i="6"/>
  <c r="S1076" i="6"/>
  <c r="S200" i="6"/>
  <c r="S91" i="6"/>
  <c r="S847" i="6"/>
  <c r="S1017" i="6"/>
  <c r="S192" i="6"/>
  <c r="S18" i="6"/>
  <c r="S145" i="6"/>
  <c r="S116" i="6"/>
  <c r="S88" i="6"/>
  <c r="S1173" i="6"/>
  <c r="S822" i="6"/>
  <c r="S783" i="6"/>
  <c r="S874" i="6"/>
  <c r="S823" i="6"/>
  <c r="S910" i="6"/>
  <c r="S856" i="6"/>
  <c r="S1012" i="6"/>
  <c r="S646" i="6"/>
  <c r="S176" i="6"/>
  <c r="S627" i="6"/>
  <c r="S1015" i="6"/>
  <c r="S1147" i="6"/>
  <c r="S683" i="6"/>
  <c r="S629" i="6"/>
  <c r="S922" i="6"/>
  <c r="S860" i="6"/>
  <c r="S923" i="6"/>
  <c r="S852" i="6"/>
  <c r="S916" i="6"/>
  <c r="S862" i="6"/>
  <c r="S1035" i="6"/>
  <c r="S32" i="6"/>
  <c r="S9" i="6"/>
  <c r="S687" i="6"/>
  <c r="S289" i="6"/>
  <c r="K249" i="6"/>
  <c r="R249" i="1"/>
  <c r="M517" i="6"/>
  <c r="S1060" i="6"/>
  <c r="S217" i="6"/>
  <c r="K472" i="6"/>
  <c r="R472" i="1"/>
  <c r="S194" i="6"/>
  <c r="K178" i="6"/>
  <c r="R178" i="1"/>
  <c r="K139" i="6"/>
  <c r="R139" i="1"/>
  <c r="S207" i="6"/>
  <c r="S233" i="6"/>
  <c r="S1185" i="6"/>
  <c r="K169" i="6"/>
  <c r="R169" i="1"/>
  <c r="S865" i="6"/>
  <c r="K1196" i="6"/>
  <c r="K997" i="6"/>
  <c r="S954" i="6"/>
  <c r="S937" i="6"/>
  <c r="S130" i="6"/>
  <c r="S619" i="6"/>
  <c r="S105" i="6"/>
  <c r="K386" i="6"/>
  <c r="R386" i="1"/>
  <c r="S1163" i="6"/>
  <c r="S375" i="6"/>
  <c r="S992" i="6"/>
  <c r="S949" i="6"/>
  <c r="K222" i="6"/>
  <c r="R222" i="1"/>
  <c r="S946" i="6"/>
  <c r="S670" i="6"/>
  <c r="S8" i="6"/>
  <c r="R578" i="1"/>
  <c r="K578" i="6"/>
  <c r="S198" i="6"/>
  <c r="S483" i="6"/>
  <c r="S298" i="6"/>
  <c r="S1007" i="6"/>
  <c r="S728" i="6"/>
  <c r="S395" i="6"/>
  <c r="S564" i="6"/>
  <c r="K166" i="6"/>
  <c r="R166" i="1"/>
  <c r="M495" i="6"/>
  <c r="P696" i="1"/>
  <c r="K1047" i="6"/>
  <c r="S640" i="6"/>
  <c r="S374" i="6"/>
  <c r="S888" i="6"/>
  <c r="K1154" i="6"/>
  <c r="S642" i="6"/>
  <c r="S558" i="6"/>
  <c r="S398" i="6"/>
  <c r="M515" i="6"/>
  <c r="S196" i="6"/>
  <c r="S912" i="6"/>
  <c r="S763" i="6"/>
  <c r="K161" i="6"/>
  <c r="R161" i="1"/>
  <c r="K994" i="6"/>
  <c r="S925" i="6"/>
  <c r="S952" i="6"/>
  <c r="S575" i="6"/>
  <c r="K990" i="6"/>
  <c r="S643" i="6"/>
  <c r="K331" i="6"/>
  <c r="R331" i="1"/>
  <c r="K396" i="6"/>
  <c r="R396" i="1"/>
  <c r="S1053" i="6"/>
  <c r="S911" i="6"/>
  <c r="S1182" i="6"/>
  <c r="S604" i="6"/>
  <c r="S449" i="6"/>
  <c r="S975" i="6"/>
  <c r="S759" i="6"/>
  <c r="K259" i="6"/>
  <c r="R259" i="1"/>
  <c r="S337" i="6"/>
  <c r="S64" i="6"/>
  <c r="K93" i="6"/>
  <c r="R93" i="1"/>
  <c r="K410" i="6"/>
  <c r="K989" i="6"/>
  <c r="K455" i="6"/>
  <c r="S47" i="6"/>
  <c r="S871" i="6"/>
  <c r="S898" i="6"/>
  <c r="S89" i="6"/>
  <c r="S394" i="6"/>
  <c r="M526" i="6"/>
  <c r="S347" i="6"/>
  <c r="S987" i="6"/>
  <c r="K262" i="6"/>
  <c r="R262" i="1"/>
  <c r="S603" i="6"/>
  <c r="K332" i="6"/>
  <c r="R332" i="1"/>
  <c r="S92" i="6"/>
  <c r="S39" i="6"/>
  <c r="S716" i="6"/>
  <c r="S38" i="6"/>
  <c r="S764" i="6"/>
  <c r="M496" i="6"/>
  <c r="K58" i="6"/>
  <c r="S752" i="6"/>
  <c r="S365" i="6"/>
  <c r="S234" i="6"/>
  <c r="S366" i="6"/>
  <c r="S1013" i="6"/>
  <c r="M489" i="6"/>
  <c r="K762" i="6"/>
  <c r="M510" i="6"/>
  <c r="S392" i="6"/>
  <c r="K62" i="6"/>
  <c r="S720" i="6"/>
  <c r="S808" i="6"/>
  <c r="S317" i="6"/>
  <c r="K84" i="6"/>
  <c r="S191" i="6"/>
  <c r="K1003" i="6"/>
  <c r="S834" i="6"/>
  <c r="S1089" i="6"/>
  <c r="S120" i="6"/>
  <c r="S1033" i="6"/>
  <c r="S114" i="6"/>
  <c r="S174" i="6"/>
  <c r="S11" i="6"/>
  <c r="S104" i="6"/>
  <c r="S697" i="6"/>
  <c r="S1075" i="6"/>
  <c r="S1148" i="6"/>
  <c r="S680" i="6"/>
  <c r="S634" i="6"/>
  <c r="S751" i="6"/>
  <c r="S1179" i="6"/>
  <c r="S570" i="6"/>
  <c r="S877" i="6"/>
  <c r="S1167" i="6"/>
  <c r="S582" i="6"/>
  <c r="S1172" i="6"/>
  <c r="S872" i="6"/>
  <c r="S5" i="6"/>
  <c r="S6" i="6"/>
  <c r="S727" i="6"/>
  <c r="S707" i="6"/>
  <c r="K389" i="6"/>
  <c r="R389" i="1"/>
  <c r="K215" i="6"/>
  <c r="R215" i="1"/>
  <c r="S111" i="6"/>
  <c r="S816" i="6"/>
  <c r="K74" i="6"/>
  <c r="S554" i="6"/>
  <c r="S676" i="6"/>
  <c r="K100" i="6"/>
  <c r="R100" i="1"/>
  <c r="S648" i="6"/>
  <c r="S972" i="6"/>
  <c r="S1074" i="6"/>
  <c r="S657" i="6"/>
  <c r="S635" i="6"/>
  <c r="S598" i="6"/>
  <c r="S110" i="6"/>
  <c r="S279" i="6"/>
  <c r="S607" i="6"/>
  <c r="S478" i="6"/>
  <c r="S290" i="6"/>
  <c r="S692" i="6"/>
  <c r="K428" i="6"/>
  <c r="R428" i="1"/>
  <c r="S906" i="6"/>
  <c r="K216" i="6"/>
  <c r="R216" i="1"/>
  <c r="K137" i="6"/>
  <c r="R137" i="1"/>
  <c r="S876" i="6"/>
  <c r="M524" i="6"/>
  <c r="S281" i="6"/>
  <c r="K473" i="6"/>
  <c r="R473" i="1"/>
  <c r="S77" i="6"/>
  <c r="S423" i="6"/>
  <c r="S639" i="6"/>
  <c r="K182" i="6"/>
  <c r="R182" i="1"/>
  <c r="K232" i="6"/>
  <c r="R232" i="1"/>
  <c r="S757" i="6"/>
  <c r="K72" i="6"/>
  <c r="K476" i="6"/>
  <c r="R476" i="1"/>
  <c r="S1201" i="6"/>
  <c r="S718" i="6"/>
  <c r="S69" i="6"/>
  <c r="S933" i="6"/>
  <c r="S1036" i="6"/>
  <c r="S747" i="6"/>
  <c r="S1038" i="6"/>
  <c r="M513" i="6"/>
  <c r="S724" i="6"/>
  <c r="K329" i="6"/>
  <c r="K766" i="6"/>
  <c r="K403" i="6"/>
  <c r="R403" i="1"/>
  <c r="M505" i="6"/>
  <c r="S739" i="6"/>
  <c r="K461" i="6"/>
  <c r="S1054" i="6"/>
  <c r="S881" i="6"/>
  <c r="S587" i="6"/>
  <c r="S612" i="6"/>
  <c r="K789" i="6"/>
  <c r="K1181" i="6"/>
  <c r="R1181" i="1"/>
  <c r="S238" i="6"/>
  <c r="S948" i="6"/>
  <c r="S404" i="6"/>
  <c r="S1034" i="6"/>
  <c r="S710" i="6"/>
  <c r="S141" i="6"/>
  <c r="M497" i="6"/>
  <c r="S950" i="6"/>
  <c r="S712" i="6"/>
  <c r="S206" i="6"/>
  <c r="S412" i="6"/>
  <c r="K339" i="6"/>
  <c r="K452" i="6"/>
  <c r="R452" i="1"/>
  <c r="K995" i="6"/>
  <c r="S265" i="6"/>
  <c r="M529" i="6"/>
  <c r="S758" i="6"/>
  <c r="S350" i="6"/>
  <c r="S1205" i="6"/>
  <c r="S438" i="6"/>
  <c r="S175" i="6"/>
  <c r="K159" i="6"/>
  <c r="K482" i="6"/>
  <c r="R482" i="1"/>
  <c r="S79" i="6"/>
  <c r="S346" i="6"/>
  <c r="S170" i="6"/>
  <c r="S266" i="6"/>
  <c r="S1039" i="6"/>
  <c r="S1018" i="6"/>
  <c r="S649" i="6"/>
  <c r="S561" i="6"/>
  <c r="M491" i="6"/>
  <c r="S655" i="6"/>
  <c r="S435" i="6"/>
  <c r="K471" i="6"/>
  <c r="R471" i="1"/>
  <c r="S1029" i="6"/>
  <c r="S134" i="6"/>
  <c r="S1096" i="6"/>
  <c r="S90" i="6"/>
  <c r="S223" i="6"/>
  <c r="S283" i="6"/>
  <c r="S1138" i="6"/>
  <c r="S749" i="6"/>
  <c r="S106" i="6"/>
  <c r="S275" i="6"/>
  <c r="S27" i="6"/>
  <c r="S190" i="6"/>
  <c r="S1030" i="6"/>
  <c r="S628" i="6"/>
  <c r="S15" i="6"/>
  <c r="S23" i="6"/>
  <c r="S1016" i="6"/>
  <c r="S901" i="6"/>
  <c r="S908" i="6"/>
  <c r="S637" i="6"/>
  <c r="S714" i="6"/>
  <c r="S201" i="6"/>
  <c r="S542" i="6"/>
  <c r="S311" i="6"/>
  <c r="S287" i="6"/>
  <c r="S152" i="6"/>
  <c r="S330" i="6"/>
  <c r="S1142" i="6"/>
  <c r="S535" i="6"/>
  <c r="S164" i="6"/>
  <c r="S1109" i="6"/>
  <c r="S17" i="6"/>
  <c r="S1127" i="6"/>
  <c r="S46" i="6"/>
  <c r="S323" i="6"/>
  <c r="S1108" i="6"/>
  <c r="S1119" i="6"/>
  <c r="S318" i="6"/>
  <c r="S10" i="6"/>
  <c r="S667" i="6"/>
  <c r="S86" i="6"/>
  <c r="S921" i="6"/>
  <c r="S539" i="6"/>
  <c r="S53" i="6"/>
  <c r="S135" i="6"/>
  <c r="S913" i="6"/>
  <c r="S737" i="6"/>
  <c r="S784" i="6"/>
  <c r="S909" i="6"/>
  <c r="S1208" i="6"/>
  <c r="S1043" i="6"/>
  <c r="S1073" i="6"/>
  <c r="S730" i="6"/>
  <c r="S829" i="6"/>
  <c r="S1066" i="6"/>
  <c r="S1028" i="6"/>
  <c r="S150" i="6"/>
  <c r="S1056" i="6"/>
  <c r="S914" i="6"/>
  <c r="S1058" i="6"/>
  <c r="S1027" i="6"/>
  <c r="S1005" i="6"/>
  <c r="S1072" i="6"/>
  <c r="S835" i="6"/>
  <c r="S743" i="6"/>
  <c r="S2" i="6"/>
  <c r="S30" i="6"/>
  <c r="S34" i="6"/>
  <c r="S485" i="6"/>
  <c r="S355" i="6"/>
  <c r="K411" i="6"/>
  <c r="S165" i="6"/>
  <c r="S756" i="6"/>
  <c r="S644" i="6"/>
  <c r="S96" i="6"/>
  <c r="K436" i="6"/>
  <c r="K341" i="6"/>
  <c r="K440" i="6"/>
  <c r="S958" i="6"/>
  <c r="S468" i="6"/>
  <c r="S571" i="6"/>
  <c r="S918" i="6"/>
  <c r="M502" i="6"/>
  <c r="K113" i="6"/>
  <c r="R113" i="1"/>
  <c r="P12" i="1"/>
  <c r="K179" i="6"/>
  <c r="K357" i="6"/>
  <c r="R357" i="1"/>
  <c r="P67" i="1"/>
  <c r="S599" i="6"/>
  <c r="K214" i="6"/>
  <c r="R214" i="1"/>
  <c r="S450" i="6"/>
  <c r="K465" i="6"/>
  <c r="K358" i="6"/>
  <c r="R358" i="1"/>
  <c r="S228" i="6"/>
  <c r="K453" i="6"/>
  <c r="R453" i="1"/>
  <c r="M512" i="6"/>
  <c r="S458" i="6"/>
  <c r="S1041" i="6"/>
  <c r="K1197" i="6"/>
  <c r="R1197" i="1"/>
  <c r="S745" i="6"/>
  <c r="S1026" i="6"/>
  <c r="S136" i="6"/>
  <c r="S802" i="6"/>
  <c r="S867" i="6"/>
  <c r="S585" i="6"/>
  <c r="S1020" i="6"/>
  <c r="M521" i="6"/>
  <c r="S647" i="6"/>
  <c r="M488" i="6"/>
  <c r="S479" i="6"/>
  <c r="S405" i="6"/>
  <c r="S1022" i="6"/>
  <c r="S715" i="6"/>
  <c r="K380" i="6"/>
  <c r="R380" i="1"/>
  <c r="S774" i="6"/>
  <c r="S352" i="6"/>
  <c r="S765" i="6"/>
  <c r="S736" i="6"/>
  <c r="S930" i="6"/>
  <c r="K108" i="6"/>
  <c r="R108" i="1"/>
  <c r="S312" i="6"/>
  <c r="S769" i="6"/>
  <c r="S35" i="6"/>
  <c r="S1011" i="6"/>
  <c r="S409" i="6"/>
  <c r="S221" i="6"/>
  <c r="S459" i="6"/>
  <c r="K151" i="6"/>
  <c r="S195" i="6"/>
  <c r="S188" i="6"/>
  <c r="M508" i="6"/>
  <c r="K420" i="6"/>
  <c r="S246" i="6"/>
  <c r="S606" i="6"/>
  <c r="K208" i="6"/>
  <c r="R208" i="1"/>
  <c r="S466" i="6"/>
  <c r="S610" i="6"/>
  <c r="S656" i="6"/>
  <c r="S160" i="6"/>
  <c r="K421" i="6"/>
  <c r="R421" i="1"/>
  <c r="K894" i="6"/>
  <c r="S370" i="6"/>
  <c r="S690" i="6"/>
  <c r="K213" i="6"/>
  <c r="R213" i="1"/>
  <c r="S367" i="6"/>
  <c r="K210" i="6"/>
  <c r="R210" i="1"/>
  <c r="S1059" i="6"/>
  <c r="K82" i="6"/>
  <c r="R82" i="1"/>
  <c r="K333" i="6"/>
  <c r="R333" i="1"/>
  <c r="K1000" i="6"/>
  <c r="K967" i="6"/>
  <c r="K481" i="6"/>
  <c r="R481" i="1"/>
  <c r="K407" i="6"/>
  <c r="S966" i="6"/>
  <c r="M501" i="6"/>
  <c r="S1160" i="6"/>
  <c r="K162" i="6"/>
  <c r="R162" i="1"/>
  <c r="S212" i="6"/>
  <c r="K379" i="6"/>
  <c r="K133" i="6"/>
  <c r="R133" i="1"/>
  <c r="S864" i="6"/>
  <c r="S767" i="6"/>
  <c r="S617" i="6"/>
  <c r="S857" i="6"/>
  <c r="S968" i="6"/>
  <c r="S597" i="6"/>
  <c r="S219" i="6"/>
  <c r="S76" i="6"/>
  <c r="S660" i="6"/>
  <c r="K61" i="6"/>
  <c r="S1001" i="6"/>
  <c r="S360" i="6"/>
  <c r="S376" i="6"/>
  <c r="K45" i="6"/>
  <c r="S609" i="6"/>
  <c r="K351" i="6"/>
  <c r="R351" i="1"/>
  <c r="K382" i="6"/>
  <c r="R382" i="1"/>
  <c r="S1045" i="6"/>
  <c r="S754" i="6"/>
  <c r="S66" i="6"/>
  <c r="S579" i="6"/>
  <c r="M507" i="6"/>
  <c r="K70" i="6"/>
  <c r="R70" i="1"/>
  <c r="M511" i="6"/>
  <c r="S858" i="6"/>
  <c r="S273" i="6"/>
  <c r="K1037" i="6"/>
  <c r="P32" i="1"/>
  <c r="P732" i="1"/>
  <c r="P922" i="1"/>
  <c r="P737" i="1"/>
  <c r="P1075" i="1"/>
  <c r="P1005" i="1"/>
  <c r="P144" i="1"/>
  <c r="P1080" i="1" l="1"/>
  <c r="P22" i="1"/>
  <c r="P126" i="1"/>
  <c r="P163" i="1"/>
  <c r="P1055" i="1"/>
  <c r="P812" i="1"/>
  <c r="P168" i="1"/>
  <c r="P1048" i="1"/>
  <c r="P628" i="1"/>
  <c r="P157" i="1"/>
  <c r="P30" i="1"/>
  <c r="P1028" i="1"/>
  <c r="P568" i="1"/>
  <c r="L145" i="3"/>
  <c r="P1208" i="1"/>
  <c r="P654" i="1"/>
  <c r="P671" i="1"/>
  <c r="P1043" i="1"/>
  <c r="P542" i="1"/>
  <c r="P1032" i="1"/>
  <c r="P54" i="1"/>
  <c r="P181" i="1"/>
  <c r="P124" i="1"/>
  <c r="P97" i="1"/>
  <c r="P172" i="1"/>
  <c r="L78" i="3"/>
  <c r="P815" i="1"/>
  <c r="P176" i="1"/>
  <c r="P627" i="1"/>
  <c r="P1148" i="1"/>
  <c r="P18" i="1"/>
  <c r="P1179" i="1"/>
  <c r="P1012" i="1"/>
  <c r="P1077" i="1"/>
  <c r="P1172" i="1"/>
  <c r="P634" i="1"/>
  <c r="P697" i="1"/>
  <c r="P1062" i="1"/>
  <c r="P192" i="1"/>
  <c r="P205" i="1"/>
  <c r="P33" i="1"/>
  <c r="P650" i="1"/>
  <c r="P813" i="1"/>
  <c r="S16" i="6"/>
  <c r="S101" i="6"/>
  <c r="S1112" i="6"/>
  <c r="S652" i="6"/>
  <c r="S859" i="6"/>
  <c r="S826" i="6"/>
  <c r="S33" i="6"/>
  <c r="S83" i="6"/>
  <c r="S1068" i="6"/>
  <c r="S209" i="6"/>
  <c r="S80" i="6"/>
  <c r="S781" i="6"/>
  <c r="S1192" i="6"/>
  <c r="S1178" i="6"/>
  <c r="S59" i="6"/>
  <c r="S1049" i="6"/>
  <c r="S704" i="6"/>
  <c r="S267" i="6"/>
  <c r="S157" i="6"/>
  <c r="S211" i="6"/>
  <c r="S220" i="6"/>
  <c r="S68" i="6"/>
  <c r="S172" i="6"/>
  <c r="S60" i="6"/>
  <c r="S671" i="6"/>
  <c r="S904" i="6"/>
  <c r="P60" i="1"/>
  <c r="S299" i="6"/>
  <c r="S28" i="6"/>
  <c r="S845" i="6"/>
  <c r="S153" i="6"/>
  <c r="S755" i="6"/>
  <c r="S853" i="6"/>
  <c r="S695" i="6"/>
  <c r="S1032" i="6"/>
  <c r="S237" i="6"/>
  <c r="S82" i="6"/>
  <c r="S389" i="6"/>
  <c r="S129" i="6"/>
  <c r="S963" i="6"/>
  <c r="S1106" i="6"/>
  <c r="S186" i="6"/>
  <c r="S278" i="6"/>
  <c r="S364" i="6"/>
  <c r="S487" i="6"/>
  <c r="S444" i="6"/>
  <c r="S362" i="6"/>
  <c r="S1087" i="6"/>
  <c r="S494" i="6"/>
  <c r="S973" i="6"/>
  <c r="S274" i="6"/>
  <c r="S885" i="6"/>
  <c r="S378" i="6"/>
  <c r="S185" i="6"/>
  <c r="S297" i="6"/>
  <c r="S1061" i="6"/>
  <c r="S1125" i="6"/>
  <c r="S979" i="6"/>
  <c r="S247" i="6"/>
  <c r="S261" i="6"/>
  <c r="S777" i="6"/>
  <c r="S474" i="6"/>
  <c r="S349" i="6"/>
  <c r="S970" i="6"/>
  <c r="S962" i="6"/>
  <c r="S225" i="6"/>
  <c r="S424" i="6"/>
  <c r="S400" i="6"/>
  <c r="S491" i="6"/>
  <c r="S25" i="6"/>
  <c r="S505" i="6"/>
  <c r="S272" i="6"/>
  <c r="S489" i="6"/>
  <c r="S314" i="6"/>
  <c r="S496" i="6"/>
  <c r="S320" i="6"/>
  <c r="S1154" i="6"/>
  <c r="S495" i="6"/>
  <c r="P578" i="1"/>
  <c r="S499" i="6"/>
  <c r="S480" i="6"/>
  <c r="S504" i="6"/>
  <c r="S516" i="6"/>
  <c r="S527" i="6"/>
  <c r="S931" i="6"/>
  <c r="S426" i="6"/>
  <c r="S418" i="6"/>
  <c r="S943" i="6"/>
  <c r="S953" i="6"/>
  <c r="S264" i="6"/>
  <c r="S387" i="6"/>
  <c r="S44" i="6"/>
  <c r="S448" i="6"/>
  <c r="S305" i="6"/>
  <c r="S429" i="6"/>
  <c r="S443" i="6"/>
  <c r="S961" i="6"/>
  <c r="S457" i="6"/>
  <c r="S70" i="6"/>
  <c r="S507" i="6"/>
  <c r="S501" i="6"/>
  <c r="S380" i="6"/>
  <c r="S488" i="6"/>
  <c r="S512" i="6"/>
  <c r="S12" i="6"/>
  <c r="S529" i="6"/>
  <c r="S497" i="6"/>
  <c r="S513" i="6"/>
  <c r="S271" i="6"/>
  <c r="S249" i="6"/>
  <c r="S518" i="6"/>
  <c r="S500" i="6"/>
  <c r="S345" i="6"/>
  <c r="S245" i="6"/>
  <c r="S383" i="6"/>
  <c r="S934" i="6"/>
  <c r="S941" i="6"/>
  <c r="S326" i="6"/>
  <c r="S49" i="6"/>
  <c r="S1129" i="6"/>
  <c r="S980" i="6"/>
  <c r="S522" i="6"/>
  <c r="S236" i="6"/>
  <c r="S313" i="6"/>
  <c r="S354" i="6"/>
  <c r="S1088" i="6"/>
  <c r="S470" i="6"/>
  <c r="S460" i="6"/>
  <c r="S955" i="6"/>
  <c r="S239" i="6"/>
  <c r="S1116" i="6"/>
  <c r="S224" i="6"/>
  <c r="S269" i="6"/>
  <c r="S525" i="6"/>
  <c r="S155" i="6"/>
  <c r="S406" i="6"/>
  <c r="S253" i="6"/>
  <c r="S308" i="6"/>
  <c r="S490" i="6"/>
  <c r="S446" i="6"/>
  <c r="S1117" i="6"/>
  <c r="S498" i="6"/>
  <c r="S977" i="6"/>
  <c r="S344" i="6"/>
  <c r="S338" i="6"/>
  <c r="S388" i="6"/>
  <c r="S57" i="6"/>
  <c r="S419" i="6"/>
  <c r="S951" i="6"/>
  <c r="S986" i="6"/>
  <c r="S244" i="6"/>
  <c r="S434" i="6"/>
  <c r="S109" i="6"/>
  <c r="S445" i="6"/>
  <c r="S984" i="6"/>
  <c r="S372" i="6"/>
  <c r="S294" i="6"/>
  <c r="S957" i="6"/>
  <c r="S252" i="6"/>
  <c r="S1118" i="6"/>
  <c r="S353" i="6"/>
  <c r="S425" i="6"/>
  <c r="S128" i="6"/>
  <c r="S451" i="6"/>
  <c r="S384" i="6"/>
  <c r="S928" i="6"/>
  <c r="S430" i="6"/>
  <c r="S158" i="6"/>
  <c r="S322" i="6"/>
  <c r="S1113" i="6"/>
  <c r="S304" i="6"/>
  <c r="S340" i="6"/>
  <c r="S368" i="6"/>
  <c r="S993" i="6"/>
  <c r="S56" i="6"/>
  <c r="S240" i="6"/>
  <c r="S965" i="6"/>
  <c r="S523" i="6"/>
  <c r="S944" i="6"/>
  <c r="S964" i="6"/>
  <c r="S508" i="6"/>
  <c r="S521" i="6"/>
  <c r="P1197" i="1"/>
  <c r="S502" i="6"/>
  <c r="S524" i="6"/>
  <c r="S137" i="6"/>
  <c r="S428" i="6"/>
  <c r="S100" i="6"/>
  <c r="S510" i="6"/>
  <c r="S762" i="6"/>
  <c r="S288" i="6"/>
  <c r="S262" i="6"/>
  <c r="S526" i="6"/>
  <c r="S302" i="6"/>
  <c r="S515" i="6"/>
  <c r="S166" i="6"/>
  <c r="S386" i="6"/>
  <c r="S1196" i="6"/>
  <c r="S530" i="6"/>
  <c r="S336" i="6"/>
  <c r="S509" i="6"/>
  <c r="S514" i="6"/>
  <c r="S454" i="6"/>
  <c r="S78" i="6"/>
  <c r="S1103" i="6"/>
  <c r="S511" i="6"/>
  <c r="S382" i="6"/>
  <c r="S295" i="6"/>
  <c r="S162" i="6"/>
  <c r="S213" i="6"/>
  <c r="S208" i="6"/>
  <c r="S420" i="6"/>
  <c r="S335" i="6"/>
  <c r="S452" i="6"/>
  <c r="P1181" i="1"/>
  <c r="S766" i="6"/>
  <c r="S182" i="6"/>
  <c r="S303" i="6"/>
  <c r="S259" i="6"/>
  <c r="S161" i="6"/>
  <c r="S222" i="6"/>
  <c r="S139" i="6"/>
  <c r="S472" i="6"/>
  <c r="S517" i="6"/>
  <c r="S94" i="6"/>
  <c r="S321" i="6"/>
  <c r="S506" i="6"/>
  <c r="L7" i="3"/>
  <c r="L74" i="3"/>
  <c r="L186" i="3"/>
  <c r="L95" i="3"/>
  <c r="L5" i="3"/>
  <c r="L92" i="3"/>
  <c r="L108" i="3"/>
  <c r="L22" i="3"/>
  <c r="L101" i="3"/>
  <c r="L109" i="3"/>
  <c r="L193" i="3"/>
  <c r="L2" i="3"/>
  <c r="L174" i="3" l="1"/>
  <c r="L70" i="3"/>
  <c r="L189" i="3"/>
  <c r="L97" i="3"/>
  <c r="L10" i="3"/>
  <c r="L88" i="3"/>
  <c r="L191" i="3"/>
  <c r="L79" i="3"/>
  <c r="L162" i="3"/>
  <c r="L67" i="3"/>
  <c r="L185" i="3"/>
  <c r="L93" i="3"/>
  <c r="L6" i="3"/>
  <c r="L84" i="3"/>
  <c r="L187" i="3"/>
  <c r="L75" i="3"/>
  <c r="L154" i="3"/>
  <c r="L63" i="3"/>
  <c r="L181" i="3"/>
  <c r="L89" i="3"/>
  <c r="L188" i="3"/>
  <c r="L80" i="3"/>
  <c r="L179" i="3"/>
  <c r="L71" i="3"/>
  <c r="L150" i="3"/>
  <c r="L59" i="3"/>
  <c r="L148" i="3"/>
  <c r="L50" i="3"/>
  <c r="L147" i="3"/>
  <c r="L37" i="3"/>
  <c r="L131" i="3"/>
  <c r="L24" i="3"/>
  <c r="L118" i="3"/>
  <c r="L3" i="3"/>
  <c r="L18" i="3"/>
  <c r="L177" i="3"/>
  <c r="L172" i="3"/>
  <c r="L163" i="3"/>
  <c r="L164" i="3"/>
  <c r="L39" i="3"/>
  <c r="L68" i="3"/>
  <c r="L138" i="3"/>
  <c r="L58" i="3"/>
  <c r="L11" i="3"/>
  <c r="L53" i="3"/>
  <c r="L129" i="3"/>
  <c r="L127" i="3"/>
  <c r="L125" i="3"/>
  <c r="L29" i="3"/>
  <c r="L110" i="3"/>
  <c r="L87" i="3"/>
  <c r="L56" i="3"/>
  <c r="L77" i="3"/>
  <c r="L141" i="3"/>
  <c r="L165" i="3"/>
  <c r="L151" i="3"/>
  <c r="L27" i="3"/>
  <c r="L65" i="3"/>
  <c r="L134" i="3"/>
  <c r="L54" i="3"/>
  <c r="L28" i="3"/>
  <c r="L46" i="3"/>
  <c r="L20" i="3"/>
  <c r="L38" i="3"/>
  <c r="L140" i="3"/>
  <c r="L123" i="3"/>
  <c r="L16" i="3"/>
  <c r="L121" i="3"/>
  <c r="L34" i="3"/>
  <c r="L132" i="3"/>
  <c r="L17" i="3"/>
  <c r="L119" i="3"/>
  <c r="L8" i="3"/>
  <c r="L86" i="3"/>
  <c r="L81" i="3"/>
  <c r="L51" i="3"/>
  <c r="L169" i="3"/>
  <c r="L155" i="3"/>
  <c r="L73" i="3"/>
  <c r="L48" i="3"/>
  <c r="L157" i="3"/>
  <c r="L36" i="3"/>
  <c r="L153" i="3"/>
  <c r="L135" i="3"/>
  <c r="L33" i="3"/>
  <c r="L111" i="3"/>
  <c r="L194" i="3"/>
  <c r="L82" i="3"/>
  <c r="L195" i="3"/>
  <c r="L76" i="3"/>
  <c r="L72" i="3"/>
  <c r="L52" i="3"/>
  <c r="L160" i="3"/>
  <c r="L47" i="3"/>
  <c r="L156" i="3"/>
  <c r="L146" i="3"/>
  <c r="L152" i="3"/>
  <c r="L126" i="3"/>
  <c r="L143" i="3"/>
  <c r="L114" i="3"/>
  <c r="L117" i="3"/>
  <c r="L30" i="3"/>
  <c r="L120" i="3"/>
  <c r="L13" i="3"/>
  <c r="L113" i="3"/>
  <c r="L26" i="3"/>
  <c r="L112" i="3"/>
  <c r="L9" i="3"/>
  <c r="L99" i="3"/>
  <c r="L190" i="3"/>
  <c r="S453" i="6"/>
  <c r="L35" i="3"/>
  <c r="L144" i="3"/>
  <c r="L100" i="3"/>
  <c r="L142" i="3"/>
  <c r="L102" i="3"/>
  <c r="L66" i="3"/>
  <c r="L180" i="3"/>
  <c r="L25" i="3"/>
  <c r="L64" i="3"/>
  <c r="L182" i="3"/>
  <c r="L19" i="3"/>
  <c r="L133" i="3"/>
  <c r="L62" i="3"/>
  <c r="L176" i="3"/>
  <c r="L96" i="3"/>
  <c r="L21" i="3"/>
  <c r="L139" i="3"/>
  <c r="L60" i="3"/>
  <c r="L178" i="3"/>
  <c r="L94" i="3"/>
  <c r="L15" i="3"/>
  <c r="L136" i="3"/>
  <c r="L61" i="3"/>
  <c r="L167" i="3"/>
  <c r="L91" i="3"/>
  <c r="L12" i="3"/>
  <c r="L130" i="3"/>
  <c r="L55" i="3"/>
  <c r="L161" i="3"/>
  <c r="L85" i="3"/>
  <c r="L14" i="3"/>
  <c r="L128" i="3"/>
  <c r="L45" i="3"/>
  <c r="L159" i="3"/>
  <c r="L83" i="3"/>
  <c r="L4" i="3"/>
  <c r="L122" i="3"/>
  <c r="L23" i="3"/>
  <c r="L31" i="3"/>
  <c r="L137" i="3"/>
  <c r="L69" i="3"/>
  <c r="L192" i="3"/>
  <c r="L124" i="3"/>
  <c r="L57" i="3"/>
  <c r="L183" i="3"/>
  <c r="L115" i="3"/>
  <c r="L44" i="3"/>
  <c r="L166" i="3"/>
  <c r="L98" i="3"/>
  <c r="L184" i="3"/>
  <c r="L116" i="3"/>
  <c r="L49" i="3"/>
  <c r="L175" i="3"/>
  <c r="L103" i="3"/>
  <c r="L32" i="3"/>
  <c r="L158" i="3"/>
  <c r="L90" i="3"/>
  <c r="S481" i="6"/>
  <c r="S214" i="6"/>
  <c r="L43" i="3"/>
  <c r="S169" i="6"/>
  <c r="L173" i="3"/>
  <c r="L105" i="3"/>
  <c r="L42" i="3"/>
  <c r="L168" i="3"/>
  <c r="L104" i="3"/>
  <c r="L41" i="3"/>
  <c r="L171" i="3"/>
  <c r="L107" i="3"/>
  <c r="L40" i="3"/>
  <c r="L170" i="3"/>
  <c r="L106" i="3"/>
  <c r="S356" i="6"/>
  <c r="L149" i="3"/>
  <c r="S178" i="6"/>
  <c r="S333" i="6"/>
  <c r="S402" i="6"/>
  <c r="S310" i="6"/>
  <c r="S215" i="6"/>
  <c r="S421" i="6"/>
  <c r="S351" i="6"/>
  <c r="S396" i="6"/>
  <c r="S216" i="6"/>
  <c r="S482" i="6"/>
  <c r="S473" i="6"/>
  <c r="S471" i="6"/>
  <c r="S133" i="6"/>
  <c r="S98" i="6"/>
  <c r="S113" i="6"/>
  <c r="S1197" i="6"/>
  <c r="S332" i="6"/>
  <c r="S476" i="6"/>
  <c r="S331" i="6"/>
  <c r="S232" i="6"/>
  <c r="S358" i="6"/>
  <c r="S1181" i="6"/>
  <c r="S486" i="6"/>
  <c r="S403" i="6"/>
  <c r="S357" i="6"/>
  <c r="S210" i="6"/>
  <c r="S578" i="6"/>
  <c r="S93" i="6"/>
  <c r="S10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tc={9C1DA682-900D-4679-B760-68ECE01C543D}</author>
    <author>tc={EE16D63F-FCA9-4210-AA20-DDDEE19E9830}</author>
  </authors>
  <commentList>
    <comment ref="I25" authorId="0" shapeId="0" xr:uid="{9C1DA682-900D-4679-B760-68ECE01C543D}">
      <text>
        <r>
          <rPr>
            <sz val="11"/>
            <color rgb="FF000000"/>
            <rFont val="Aptos Narrow"/>
            <family val="2"/>
            <charset val="1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Should be renamed to: oestroid_fly</t>
        </r>
      </text>
    </comment>
    <comment ref="D55" authorId="1" shapeId="0" xr:uid="{EE16D63F-FCA9-4210-AA20-DDDEE19E9830}">
      <text>
        <r>
          <rPr>
            <sz val="11"/>
            <color rgb="FF000000"/>
            <rFont val="Aptos Narrow"/>
            <family val="2"/>
            <charset val="1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Plus Zygaenoidea, colorful moths that belong to heteroceta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<sst xmlns="http://schemas.openxmlformats.org/spreadsheetml/2006/main" count="18658" uniqueCount="4276">
  <si>
    <t>ID</t>
  </si>
  <si>
    <t>General-ID</t>
  </si>
  <si>
    <t>Device</t>
  </si>
  <si>
    <t>Date</t>
  </si>
  <si>
    <t>Video Name check in</t>
  </si>
  <si>
    <t>Video Name check out</t>
  </si>
  <si>
    <t>Check:in</t>
  </si>
  <si>
    <t>Check:out</t>
  </si>
  <si>
    <t>Duration</t>
  </si>
  <si>
    <t>Way in</t>
  </si>
  <si>
    <t>Flight event</t>
  </si>
  <si>
    <t>Way out</t>
  </si>
  <si>
    <t>Image Database  ID</t>
  </si>
  <si>
    <t>Image Database location</t>
  </si>
  <si>
    <t>No. Videos</t>
  </si>
  <si>
    <t>iNat Main suggestion</t>
  </si>
  <si>
    <t>iNat Sharing</t>
  </si>
  <si>
    <t>Class</t>
  </si>
  <si>
    <t>Order</t>
  </si>
  <si>
    <t>Suborder</t>
  </si>
  <si>
    <t>Infraorder</t>
  </si>
  <si>
    <t>Superfamily</t>
  </si>
  <si>
    <t>Family</t>
  </si>
  <si>
    <t>Subfamily</t>
  </si>
  <si>
    <t>Genus</t>
  </si>
  <si>
    <t>Species</t>
  </si>
  <si>
    <t>Key</t>
  </si>
  <si>
    <t>FAIR-D1</t>
  </si>
  <si>
    <t>FAIR-D1_2023-08-23_09-28-59</t>
  </si>
  <si>
    <t>FAIR-D1_2023-08-23_09-30-32</t>
  </si>
  <si>
    <t>entrance</t>
  </si>
  <si>
    <t>yes</t>
  </si>
  <si>
    <t>exit</t>
  </si>
  <si>
    <t>fly</t>
  </si>
  <si>
    <t>no</t>
  </si>
  <si>
    <t>Muscoidea</t>
  </si>
  <si>
    <t>#N/C</t>
  </si>
  <si>
    <t>FAIR-D1_2023-08-23_11-17-18</t>
  </si>
  <si>
    <t>Fannia</t>
  </si>
  <si>
    <t>FAIR-D1_2023-08-23_12-30-54</t>
  </si>
  <si>
    <t>FAIR-D1_2023-08-23_14-05-01</t>
  </si>
  <si>
    <t>hoverfly</t>
  </si>
  <si>
    <t>Syrphini</t>
  </si>
  <si>
    <t>FAIR-D1_2023-08-23_14-35-38</t>
  </si>
  <si>
    <t>FAIR-D1_2023-08-23_14-36-55</t>
  </si>
  <si>
    <t>?</t>
  </si>
  <si>
    <t>FAIR-D1_2023-08-23_15-55-57</t>
  </si>
  <si>
    <t>FAIR-D1_2023-08-23_15-59-41</t>
  </si>
  <si>
    <t>Brachycera</t>
  </si>
  <si>
    <t>FAIR-D1_2023-08-23_17-58-40</t>
  </si>
  <si>
    <t>FAIR-D1_2023-08-24_10-00-38</t>
  </si>
  <si>
    <t>FAIR-D1_2023-08-24_10-34-11</t>
  </si>
  <si>
    <t>FAIR-D1_2023-08-24_11-17-40</t>
  </si>
  <si>
    <t>FAIR-D1_2023-08-24_12-14-23</t>
  </si>
  <si>
    <t>FAIR-D1_2023-08-24_12-16-01</t>
  </si>
  <si>
    <t>FAIR-D1_2023-08-24_12-55-06</t>
  </si>
  <si>
    <t>wasp</t>
  </si>
  <si>
    <t>Vespula</t>
  </si>
  <si>
    <t>FAIR-D1_2023-08-24_13-33-18</t>
  </si>
  <si>
    <t>FAIR-D1_2023-08-25_16-18-40</t>
  </si>
  <si>
    <t>FAIR-D1_2023-08-25_16-40-46</t>
  </si>
  <si>
    <t>FAIR-D1_2023-08-25_16-53-15</t>
  </si>
  <si>
    <t>FAIR-D1_2023-08-25_17-13-57</t>
  </si>
  <si>
    <t>FAIR-D1_2023-08-25_17-30-10</t>
  </si>
  <si>
    <t>flesh_fly</t>
  </si>
  <si>
    <t>Tachinidae</t>
  </si>
  <si>
    <t>Exoristinae</t>
  </si>
  <si>
    <t>FAIR-D1_2023-08-25_18-04-09</t>
  </si>
  <si>
    <t>FAIR-D1_2023-08-25_18-29-01</t>
  </si>
  <si>
    <t>FAIR-D1_2023-08-26_07-39-33</t>
  </si>
  <si>
    <t>FAIR-D1_2023-08-26_08-05-14</t>
  </si>
  <si>
    <t>FAIR-D1_2023-08-26_08-06-01</t>
  </si>
  <si>
    <t>FAIR-D1_2023-08-26_08-08-05</t>
  </si>
  <si>
    <t>FAIR-D1_2023-08-26_08-10-04</t>
  </si>
  <si>
    <t>FAIR-D1_2023-08-26_08-16-20</t>
  </si>
  <si>
    <t>FAIR-D1_2023-08-26_08-31-47</t>
  </si>
  <si>
    <t>FAIR-D1_2023-08-26_08-32-31</t>
  </si>
  <si>
    <t>FAIR-D1_2023-08-26_08-37-25</t>
  </si>
  <si>
    <t>scavenger_fly</t>
  </si>
  <si>
    <t>Parapalaeosepsis</t>
  </si>
  <si>
    <t>FAIR-D1_2023-08-26_08-39-18</t>
  </si>
  <si>
    <t>FAIR-D1_2023-08-26_08-41-24</t>
  </si>
  <si>
    <t>FAIR-D1_2023-08-26_08-42-42</t>
  </si>
  <si>
    <t>FAIR-D1_2023-08-26_08-47-34</t>
  </si>
  <si>
    <t>FAIR-D1_2023-08-26_08-49-18</t>
  </si>
  <si>
    <t>FAIR-D1_2023-08-26_08-53-28</t>
  </si>
  <si>
    <t>Insecta</t>
  </si>
  <si>
    <t>FAIR-D1_2023-08-26_09-03-07</t>
  </si>
  <si>
    <t>FAIR-D1_2023-08-26_09-05-21</t>
  </si>
  <si>
    <t>FAIR-D1_2023-08-26_09-18-07</t>
  </si>
  <si>
    <t>FAIR-D1_2023-08-26_09-34-06</t>
  </si>
  <si>
    <t>FAIR-D1_2023-08-26_09-58-43</t>
  </si>
  <si>
    <t>FAIR-D1_2023-08-26_10-00-22</t>
  </si>
  <si>
    <t>FAIR-D1_2023-08-26_10-02-17</t>
  </si>
  <si>
    <t>FAIR-D1_2023-08-26_10-03-49</t>
  </si>
  <si>
    <t>FAIR-D1_2023-08-26_10-37-09</t>
  </si>
  <si>
    <t>FAIR-D1_2023-08-26_10-43-09</t>
  </si>
  <si>
    <t>FAIR-D1_2023-08-26_10-45-34</t>
  </si>
  <si>
    <t>FAIR-D1_2023-08-26_10-46-27</t>
  </si>
  <si>
    <t>FAIR-D1_2023-08-26_10-51-04</t>
  </si>
  <si>
    <t>FAIR-D1_2023-08-26_11-04-12</t>
  </si>
  <si>
    <t>FAIR-D1_2023-08-26_11-10-17</t>
  </si>
  <si>
    <t>FAIR-D1_2023-08-26_11-14-33</t>
  </si>
  <si>
    <t>FAIR-D1_2023-08-26_11-17-38</t>
  </si>
  <si>
    <t>FAIR-D1_2023-08-26_11-21-10</t>
  </si>
  <si>
    <t>FAIR-D1_2023-08-26_11-31-44</t>
  </si>
  <si>
    <t>FAIR-D1_2023-08-26_11-35-43</t>
  </si>
  <si>
    <t>FAIR-D1_2023-08-26_11-36-49</t>
  </si>
  <si>
    <t>FAIR-D1_2023-08-26_11-47-18</t>
  </si>
  <si>
    <t>FAIR-D1_2023-08-26_11-48-25</t>
  </si>
  <si>
    <t>FAIR-D1_2023-08-26_11-52-46</t>
  </si>
  <si>
    <t>FAIR-D1_2023-08-26_11-57-18</t>
  </si>
  <si>
    <t>Oestroidea</t>
  </si>
  <si>
    <t>Sacrophagidae</t>
  </si>
  <si>
    <t>FAIR-D1_2023-08-26_12-01-51</t>
  </si>
  <si>
    <t>FAIR-D1_2023-08-26_12-03-10</t>
  </si>
  <si>
    <t>spider</t>
  </si>
  <si>
    <t>FAIR-D1_2023-08-26_12-05-23</t>
  </si>
  <si>
    <t>FAIR-D1_2023-08-26_12-22-14</t>
  </si>
  <si>
    <t>FAIR-D1_2023-08-26_12-25-10</t>
  </si>
  <si>
    <t>FAIR-D1_2023-08-26_12-38-34</t>
  </si>
  <si>
    <t>FAIR-D1_2023-08-26_12-48-53</t>
  </si>
  <si>
    <t>FAIR-D1_2023-08-26_12-50-43</t>
  </si>
  <si>
    <t>FAIR-D1_2023-08-26_12-51-41</t>
  </si>
  <si>
    <t>FAIR-D1_2023-08-26_13-00-36</t>
  </si>
  <si>
    <t>FAIR-D1_2023-08-26_13-52-59</t>
  </si>
  <si>
    <t>FAIR-D1_2023-08-26_14-05-51</t>
  </si>
  <si>
    <t>FAIR-D1_2023-08-26_14-09-12</t>
  </si>
  <si>
    <t>FAIR-D1_2023-08-26_14-10-02</t>
  </si>
  <si>
    <t>FAIR-D1_2023-08-26_14-25-09</t>
  </si>
  <si>
    <t>FAIR-D1_2023-08-26_14-28-54</t>
  </si>
  <si>
    <t>FAIR-D1_2023-08-26_14-35-54</t>
  </si>
  <si>
    <t>bee</t>
  </si>
  <si>
    <t>Apinae</t>
  </si>
  <si>
    <t>FAIR-D1_2023-08-26_14-46-51</t>
  </si>
  <si>
    <t>FAIR-D1_2023-08-26_14-49-12</t>
  </si>
  <si>
    <t>FAIR-D1_2023-08-26_14-50-20</t>
  </si>
  <si>
    <t>FAIR-D1_2023-08-26_14-52-49</t>
  </si>
  <si>
    <t>FAIR-D1_2023-08-26_14-54-40</t>
  </si>
  <si>
    <t>FAIR-D1_2023-08-26_14-58-35</t>
  </si>
  <si>
    <t>FAIR-D1_2023-08-26_15-04-32</t>
  </si>
  <si>
    <t>FAIR-D1_2023-08-26_15-16-25</t>
  </si>
  <si>
    <t>FAIR-D1_2023-08-26_15-17-10</t>
  </si>
  <si>
    <t>FAIR-D1_2023-08-26_15-20-00</t>
  </si>
  <si>
    <t>FAIR-D1_2023-08-26_15-31-16</t>
  </si>
  <si>
    <t>FAIR-D1_2023-08-26_15-51-08</t>
  </si>
  <si>
    <t>FAIR-D1_2023-08-26_16-00-42</t>
  </si>
  <si>
    <t>FAIR-D1_2023-08-26_17-11-45</t>
  </si>
  <si>
    <t>FAIR-D1_2023-08-27_09-25-32</t>
  </si>
  <si>
    <t>FAIR-D1_2023-08-27_09-27-11</t>
  </si>
  <si>
    <t>FAIR-D1_2023-08-27_09-46-45</t>
  </si>
  <si>
    <t>FAIR-D1_2023-08-27_09-52-31</t>
  </si>
  <si>
    <t>FAIR-D1_2023-08-27_09-59-15</t>
  </si>
  <si>
    <t>FAIR-D1_2023-08-27_10-05-35</t>
  </si>
  <si>
    <t>FAIR-D1_2023-08-27_10-21-17</t>
  </si>
  <si>
    <t>FAIR-D1_2023-08-27_10-29-49</t>
  </si>
  <si>
    <t>FAIR-D1_2023-08-27_10-35-18</t>
  </si>
  <si>
    <t>FAIR-D1_2023-08-27_10-41-27</t>
  </si>
  <si>
    <t>FAIR-D1_2023-08-27_10-43-10</t>
  </si>
  <si>
    <t>FAIR-D1_2023-08-27_11-07-15</t>
  </si>
  <si>
    <t>FAIR-D1_2023-08-27_11-09-27</t>
  </si>
  <si>
    <t>FAIR-D1_2023-08-27_11-08-45</t>
  </si>
  <si>
    <t>FAIR-D1_2023-08-27_11-21-07</t>
  </si>
  <si>
    <t>FAIR-D1_2023-08-27_11-34-54</t>
  </si>
  <si>
    <t>FAIR-D1_2023-08-27_11-37-45</t>
  </si>
  <si>
    <t>FAIR-D1_2023-08-27_11-36-10</t>
  </si>
  <si>
    <t>FAIR-D1_2023-08-27_11-38-36</t>
  </si>
  <si>
    <t>FAIR-D1_2023-08-27_11-49-44</t>
  </si>
  <si>
    <t>FAIR-D1_2023-08-27_12-08-24</t>
  </si>
  <si>
    <t>FAIR-D1_2023-08-27_12-11-41</t>
  </si>
  <si>
    <t>FAIR-D1_2023-08-27_12-13-33</t>
  </si>
  <si>
    <t>FAIR-D1_2023-08-27_12-58-20</t>
  </si>
  <si>
    <t>FAIR-D1_2023-08-27_13-19-04</t>
  </si>
  <si>
    <t>FAIR-D1_2023-08-27_13-29-55</t>
  </si>
  <si>
    <t>FAIR-D1_2023-08-27_13-41-07</t>
  </si>
  <si>
    <t>FAIR-D1_2023-08-27_13-42-17</t>
  </si>
  <si>
    <t>FAIR-D1_2023-08-27_13-44-16</t>
  </si>
  <si>
    <t>FAIR-D1_2023-08-27_14-07-13</t>
  </si>
  <si>
    <t>FAIR-D1_2023-08-27_14-10-53</t>
  </si>
  <si>
    <t>FAIR-D1_2023-08-27_14-13-57</t>
  </si>
  <si>
    <t>FAIR-D1_2023-08-27_14-55-00</t>
  </si>
  <si>
    <t>FAIR-D1_2023-08-27_18-13-09</t>
  </si>
  <si>
    <t>FAIR-D1_2023-08-27_18-17-49</t>
  </si>
  <si>
    <t>FAIR-D1_2023-09-06_15-44-24</t>
  </si>
  <si>
    <t>ladybug</t>
  </si>
  <si>
    <t>Coccinellinae</t>
  </si>
  <si>
    <t>FAIR-D1_2023-09-06_16-34-26</t>
  </si>
  <si>
    <t>FAIR-D1_2023-09-06_18-10-52</t>
  </si>
  <si>
    <t>FAIR-D1_2023-09-06_18-27-45</t>
  </si>
  <si>
    <t>FAIR-D1_2023-09-08_09-19-57</t>
  </si>
  <si>
    <t>FAIR-D1_2023-09-08_10-30-41</t>
  </si>
  <si>
    <t>FAIR-D1_2023-09-08_10-49-07</t>
  </si>
  <si>
    <t>Arachnida</t>
  </si>
  <si>
    <t>Araneae</t>
  </si>
  <si>
    <t>Arneomorphae</t>
  </si>
  <si>
    <t>Araneoidea</t>
  </si>
  <si>
    <t>Araneidae</t>
  </si>
  <si>
    <t>Araneinae</t>
  </si>
  <si>
    <t>FAIR-D1_2023-09-09_10-48-26</t>
  </si>
  <si>
    <t>Coccinellini</t>
  </si>
  <si>
    <t>FAIR-D1_2023-09-09_10-51-38</t>
  </si>
  <si>
    <t>FAIR-D1_2023-09-09_15-51-11</t>
  </si>
  <si>
    <t>FAIR-D1_2023-09-09_17-48-54</t>
  </si>
  <si>
    <t>FAIR-D1_2023-09-10_10-02-54</t>
  </si>
  <si>
    <t>FAIR-D1_2023-09-10_11-36-29</t>
  </si>
  <si>
    <t>Lauxaniinae</t>
  </si>
  <si>
    <t>FAIR-D1_2023-09-10_11-38-44</t>
  </si>
  <si>
    <t>FAIR-D1_2023-09-10_15-19-26</t>
  </si>
  <si>
    <t>Araneus</t>
  </si>
  <si>
    <t>FAIR-D1_2023-09-10_16-20-09</t>
  </si>
  <si>
    <t>FAIR-D1_2023-09-10_17-31-33</t>
  </si>
  <si>
    <t>FAIR-D1_2023-09-10_17-39-53</t>
  </si>
  <si>
    <t>FAIR-D1_2023-09-10_17-46-17</t>
  </si>
  <si>
    <t>FAIR-D1_2023-09-10_17-47-00</t>
  </si>
  <si>
    <t>FAIR-D1_2023-09-10_17-53-15</t>
  </si>
  <si>
    <t>FAIR-D1_2023-09-11_08-32-43</t>
  </si>
  <si>
    <t>FAIR-D1_2023-09-11_08-41-08</t>
  </si>
  <si>
    <t>FAIR-D1_2023-09-11_09-38-59</t>
  </si>
  <si>
    <t>FAIR-D1_2023-09-11_09-49-51</t>
  </si>
  <si>
    <t>Episyrphus</t>
  </si>
  <si>
    <t>FAIR-D1_2023-09-11_10-14-20</t>
  </si>
  <si>
    <t>FAIR-D1_2023-09-11_10-16-09</t>
  </si>
  <si>
    <t>FAIR-D1_2023-09-11_15-43-47</t>
  </si>
  <si>
    <t>FAIR-D1_2023-09-11_17-57-48</t>
  </si>
  <si>
    <t>FAIR-D1_2023-08-28_07-15-01</t>
  </si>
  <si>
    <t>FAIR-D1_2023-08-28_07-44-54</t>
  </si>
  <si>
    <t>FAIR-D1_2023-08-28_08-22-00</t>
  </si>
  <si>
    <t>FAIR-D1_2023-08-28_08-51-28</t>
  </si>
  <si>
    <t>FAIR-D1_2023-08-28_10-10-40</t>
  </si>
  <si>
    <t>FAIR-D1_2023-08-28_11-57-12</t>
  </si>
  <si>
    <t>FAIR-D1_2023-08-28_12-35-00</t>
  </si>
  <si>
    <t>FAIR-D1_2023-08-29_12-41-53</t>
  </si>
  <si>
    <t>FAIR-D1_2023-08-29_13-12-01</t>
  </si>
  <si>
    <t>FAIR-D1_2023-08-30_11-47-38</t>
  </si>
  <si>
    <t>FAIR-D1_2023-08-30_11-50-29</t>
  </si>
  <si>
    <t>FAIR-D1_2023-08-30_12-03-22</t>
  </si>
  <si>
    <t>FAIR-D1_2023-08-30_12-42-01</t>
  </si>
  <si>
    <t>FAIR-D1_2023-08-30_12-46-32</t>
  </si>
  <si>
    <t>FAIR-D1_2023-08-30_12-48-44</t>
  </si>
  <si>
    <t>FAIR-D1_2023-08-30_13-02-07</t>
  </si>
  <si>
    <t>FAIR-D1_2023-08-30_13-08-17</t>
  </si>
  <si>
    <t>FAIR-D1_2023-08-30_13-09-46</t>
  </si>
  <si>
    <t>FAIR-D1_2023-08-30_13-10-36</t>
  </si>
  <si>
    <t>FAIR-D1_2023-08-30_13-23-36</t>
  </si>
  <si>
    <t>FAIR-D1_2023-08-30_13-11-39</t>
  </si>
  <si>
    <t>FAIR-D1_2023-08-30_13-37-02</t>
  </si>
  <si>
    <t>parasitoid_wasp</t>
  </si>
  <si>
    <t>Ichneumonoidea</t>
  </si>
  <si>
    <t>Ichneumonoidae</t>
  </si>
  <si>
    <t>FAIR-D1_2023-08-30_13-57-14</t>
  </si>
  <si>
    <t>FAIR-D1_2023-08-30_14-10-16</t>
  </si>
  <si>
    <t>FAIR-D1_2023-08-30_15-31-44</t>
  </si>
  <si>
    <t>FAIR-D1_2023-08-30_15-33-05</t>
  </si>
  <si>
    <t>FAIR-D1_2023-08-30_17-16-52</t>
  </si>
  <si>
    <t>FAIR-D1_2023-08-30_17-26-06</t>
  </si>
  <si>
    <t>FAIR-D1_2023-08-30_18-15-53</t>
  </si>
  <si>
    <t>FAIR-D1_2023-08-31_09-02-57</t>
  </si>
  <si>
    <t>FAIR-D1_2023-08-31_09-13-24</t>
  </si>
  <si>
    <t>FAIR-D1_2023-08-31_09-31-02</t>
  </si>
  <si>
    <t>FAIR-D1_2023-08-31_09-36-58</t>
  </si>
  <si>
    <t>FAIR-D1_2023-08-31_09-44-39</t>
  </si>
  <si>
    <t>FAIR-D1_2023-08-31_09-46-27</t>
  </si>
  <si>
    <t>FAIR-D1_2023-08-31_10-56-22</t>
  </si>
  <si>
    <t>FAIR-D1_2023-08-31_11-09-56</t>
  </si>
  <si>
    <t>FAIR-D1_2023-08-31_11-16-37</t>
  </si>
  <si>
    <t>FAIR-D1_2023-08-31_11-23-32</t>
  </si>
  <si>
    <t>FAIR-D1_2023-08-31_12-17-25</t>
  </si>
  <si>
    <t>FAIR-D1_2023-08-31_12-42-22</t>
  </si>
  <si>
    <t>FAIR-D1_2023-08-31_12-59-03</t>
  </si>
  <si>
    <t>FAIR-D1_2023-08-31_13-02-35</t>
  </si>
  <si>
    <t>FAIR-D1_2023-08-31_16-24-11</t>
  </si>
  <si>
    <t>FAIR-D1_2023-08-31_17-55-26</t>
  </si>
  <si>
    <t>FAIR-D1_2023-08-31_18-06-14</t>
  </si>
  <si>
    <t>FAIR-D1_2023-08-31_18-07-47</t>
  </si>
  <si>
    <t>FAIR-D1_2023-08-31_18-17-47</t>
  </si>
  <si>
    <t>FAIR-D1_2023-09-01_07-06-08</t>
  </si>
  <si>
    <t>FAIR-D1_2023-09-01_08-12-54</t>
  </si>
  <si>
    <t>FAIR-D1_2023-09-01_08-19-58</t>
  </si>
  <si>
    <t>FAIR-D1_2023-09-01_08-21-09</t>
  </si>
  <si>
    <t>FAIR-D1_2023-09-01_08-22-10</t>
  </si>
  <si>
    <t>FAIR-D1_2023-09-01_08-44-45</t>
  </si>
  <si>
    <t>FAIR-D1_2023-09-01_09-35-35</t>
  </si>
  <si>
    <t>FAIR-D1_2023-09-01_11-39-50</t>
  </si>
  <si>
    <t>FAIR-D1_2023-09-01_11-54-54</t>
  </si>
  <si>
    <t>FAIR-D1_2023-09-01_12-48-06</t>
  </si>
  <si>
    <t>FAIR-D1_2023-09-01_12-53-47</t>
  </si>
  <si>
    <t>FAIR-D1_2023-09-01_13-19-52</t>
  </si>
  <si>
    <t>Diptera</t>
  </si>
  <si>
    <t>FAIR-D1_2023-09-01_13-24-14</t>
  </si>
  <si>
    <t>FAIR-D1_2023-09-01_14-24-42</t>
  </si>
  <si>
    <t>FAIR-D1_2023-09-01_14-26-01</t>
  </si>
  <si>
    <t>FAIR-D1_2023-09-01_14-33-37</t>
  </si>
  <si>
    <t>FAIR-D1_2023-09-01_14-40-07</t>
  </si>
  <si>
    <t>FAIR-D1_2023-09-01_15-17-10</t>
  </si>
  <si>
    <t>FAIR-D1_2023-09-01_15-21-24</t>
  </si>
  <si>
    <t>Lepidoptera</t>
  </si>
  <si>
    <t>Noctuoidea</t>
  </si>
  <si>
    <t>FAIR-D1_2023-09-01_16-06-26</t>
  </si>
  <si>
    <t>FAIR-D1_2023-09-01_16-29-58</t>
  </si>
  <si>
    <t>FAIR-D1_2023-09-01_16-32-22</t>
  </si>
  <si>
    <t>FAIR-D1_2023-09-01_16-39-35</t>
  </si>
  <si>
    <t>FAIR-D1_2023-09-01_16-51-06</t>
  </si>
  <si>
    <t>FAIR-D1_2023-09-01_17-44-44</t>
  </si>
  <si>
    <t>FAIR-D1_2023-09-01_18-28-11</t>
  </si>
  <si>
    <t>FAIR-D1_2023-09-02_08-22-26</t>
  </si>
  <si>
    <t>FAIR-D1_2023-09-02_08-30-40</t>
  </si>
  <si>
    <t>FAIR-D1_2023-09-02_10-53-28</t>
  </si>
  <si>
    <t>FAIR-D1_2023-09-02_12-59-20</t>
  </si>
  <si>
    <t>FAIR-D1_2023-09-02_13-07-00</t>
  </si>
  <si>
    <t>FAIR-D1_2023-09-02_13-53-34</t>
  </si>
  <si>
    <t>FAIR-D1_2023-09-02_14-21-37</t>
  </si>
  <si>
    <t>Sarcophaginae</t>
  </si>
  <si>
    <t>FAIR-D1_2023-09-02_15-17-50</t>
  </si>
  <si>
    <t>FAIR-D1_2023-09-02_15-31-34</t>
  </si>
  <si>
    <t>FAIR-D1_2023-09-02_15-56-24</t>
  </si>
  <si>
    <t>FAIR-D1_2023-09-02_17-45-08</t>
  </si>
  <si>
    <t>FAIR-D1_2023-09-02_17-51-23</t>
  </si>
  <si>
    <t>FAIR-D1_2023-09-02_18-11-24</t>
  </si>
  <si>
    <t>FAIR-D1_2023-09-03_08-31-10</t>
  </si>
  <si>
    <t>FAIR-D1_2023-09-03_10-11-33</t>
  </si>
  <si>
    <t>FAIR-D1_2023-09-03_10-45-49</t>
  </si>
  <si>
    <t>Sarcophaga</t>
  </si>
  <si>
    <t>FAIR-D1_2023-09-03_16-49-17</t>
  </si>
  <si>
    <t>FAIR-D1_2023-09-04_13-03-47</t>
  </si>
  <si>
    <t>FAIR-D1_2023-09-04_13-51-49</t>
  </si>
  <si>
    <t>FAIR-D1_2023-09-04_15-32-32</t>
  </si>
  <si>
    <t>FAIR-D1_2023-09-04_17-53-35</t>
  </si>
  <si>
    <t>FAIR-D1_2023-09-12_09-49-41</t>
  </si>
  <si>
    <t>FAIR-D1_2023-09-12_09-50-46</t>
  </si>
  <si>
    <t>FAIR-D1_2023-09-12_13-59-01</t>
  </si>
  <si>
    <t>Harmonia</t>
  </si>
  <si>
    <t>FAIR-D1_2023-09-13_07-50-39</t>
  </si>
  <si>
    <t>FAIR-D1_2023-09-13_08-09-27</t>
  </si>
  <si>
    <t>Sphaerophoria</t>
  </si>
  <si>
    <t>FAIR-D2</t>
  </si>
  <si>
    <t>FAIR-D2_2023-08-23_07-58-20</t>
  </si>
  <si>
    <t>FAIR-D2_2023-08-23_08-48-03</t>
  </si>
  <si>
    <t>FAIR-D2_2023-08-23_09-47-55</t>
  </si>
  <si>
    <t>FAIR-D2_2023-08-23_10-27-05</t>
  </si>
  <si>
    <t>FAIR-D2_2023-08-23_10-42-41</t>
  </si>
  <si>
    <t>FAIR-D2_2023-08-23_12-36-27</t>
  </si>
  <si>
    <t>FAIR-D2_2023-08-23_15-45-47</t>
  </si>
  <si>
    <t>FAIR-D2_2023-08-24_11-59-08</t>
  </si>
  <si>
    <t>FAIR-D2_2023-08-24_12-48-04</t>
  </si>
  <si>
    <t>FAIR-D2_2023-08-24_15-51-57</t>
  </si>
  <si>
    <t>FAIR-D2_2023-08-24_18-15-23</t>
  </si>
  <si>
    <t xml:space="preserve">	entrance</t>
  </si>
  <si>
    <t>FAIR-D2_2023-08-24_18-17-27</t>
  </si>
  <si>
    <t>FAIR-D2_2023-08-24_18-26-59</t>
  </si>
  <si>
    <t>FAIR-D2_2023-08-25_15-41-00</t>
  </si>
  <si>
    <t>FAIR-D2_2023-08-25_15-44-01</t>
  </si>
  <si>
    <t>FAIR-D2_2023-08-25_15-44-44</t>
  </si>
  <si>
    <t>FAIR-D2_2023-08-25_15-46-41</t>
  </si>
  <si>
    <t>FAIR-D2_2023-08-25_15-48-36</t>
  </si>
  <si>
    <t>grasshopper</t>
  </si>
  <si>
    <t>Tettigonia</t>
  </si>
  <si>
    <t>FAIR-D2_2023-08-25_15-51-35</t>
  </si>
  <si>
    <t>FAIR-D2_2023-08-25_16-38-02</t>
  </si>
  <si>
    <t>FAIR-D2_2023-08-25_16-43-31</t>
  </si>
  <si>
    <t>FAIR-D2_2023-08-25_16-48-01</t>
  </si>
  <si>
    <t>FAIR-D2_2023-08-25_18-19-55</t>
  </si>
  <si>
    <t>FAIR-D2_2023-08-25_18-22-07</t>
  </si>
  <si>
    <t>FAIR-D2_2023-08-26_07-52-03</t>
  </si>
  <si>
    <t>FAIR-D2_2023-08-26_08-52-53</t>
  </si>
  <si>
    <t>FAIR-D2_2023-08-26_09-01-32</t>
  </si>
  <si>
    <t>FAIR-D2_2023-08-26_09-13-48</t>
  </si>
  <si>
    <t>FAIR-D2_2023-08-26_09-19-59</t>
  </si>
  <si>
    <t>FAIR-D2_2023-08-26_09-26-14</t>
  </si>
  <si>
    <t>FAIR-D2_2023-08-26_09-27-43</t>
  </si>
  <si>
    <t>Muscomorpha</t>
  </si>
  <si>
    <t>FAIR-D2_2023-08-26_09-58-47</t>
  </si>
  <si>
    <t>FAIR-D2_2023-08-26_10-19-05</t>
  </si>
  <si>
    <t>FAIR-D2_2023-08-26_10-28-02</t>
  </si>
  <si>
    <t>FAIR-D2_2023-08-26_10-32-45</t>
  </si>
  <si>
    <t>FAIR-D2_2023-08-26_10-45-55</t>
  </si>
  <si>
    <t>FAIR-D2_2023-08-26_11-03-21</t>
  </si>
  <si>
    <t>FAIR-D2_2023-08-26_11-09-47</t>
  </si>
  <si>
    <t>FAIR-D2_2023-08-26_11-12-11</t>
  </si>
  <si>
    <t>FAIR-D2_2023-08-26_11-31-27</t>
  </si>
  <si>
    <t>FAIR-D2_2023-08-26_11-17-22</t>
  </si>
  <si>
    <t>FAIR-D2_2023-08-26_11-34-23</t>
  </si>
  <si>
    <t>FAIR-D2_2023-08-26_11-46-59</t>
  </si>
  <si>
    <t>FAIR-D2_2023-08-26_11-49-31</t>
  </si>
  <si>
    <t>fruit_fly</t>
  </si>
  <si>
    <t>Drosophila</t>
  </si>
  <si>
    <t>FAIR-D2_2023-08-26_11-51-33</t>
  </si>
  <si>
    <t>FAIR-D2_2023-08-26_12-01-45</t>
  </si>
  <si>
    <t>FAIR-D2_2023-08-26_12-07-31</t>
  </si>
  <si>
    <t>FAIR-D2_2023-08-26_12-12-58</t>
  </si>
  <si>
    <t>FAIR-D2_2023-08-26_12-15-42</t>
  </si>
  <si>
    <t>FAIR-D2_2023-08-26_12-21-10</t>
  </si>
  <si>
    <t>FAIR-D2_2023-08-26_12-23-39</t>
  </si>
  <si>
    <t>FAIR-D2_2023-08-26_12-27-54</t>
  </si>
  <si>
    <t>FAIR-D2_2023-08-26_12-30-19</t>
  </si>
  <si>
    <t>FAIR-D2_2023-08-26_12-46-55</t>
  </si>
  <si>
    <t>FAIR-D2_2023-08-26_12-57-03</t>
  </si>
  <si>
    <t>FAIR-D2_2023-08-26_13-04-48</t>
  </si>
  <si>
    <t>FAIR-D2_2023-08-26_13-05-47</t>
  </si>
  <si>
    <t>FAIR-D2_2023-08-26_13-15-35</t>
  </si>
  <si>
    <t>FAIR-D2_2023-08-26_13-21-10</t>
  </si>
  <si>
    <t>FAIR-D2_2023-08-26_13-23-55</t>
  </si>
  <si>
    <t>FAIR-D2_2023-08-26_13-30-26</t>
  </si>
  <si>
    <t>FAIR-D2_2023-08-26_13-31-21</t>
  </si>
  <si>
    <t>FAIR-D2_2023-08-26_13-42-20</t>
  </si>
  <si>
    <t>FAIR-D2_2023-08-26_13-49-26</t>
  </si>
  <si>
    <t>FAIR-D2_2023-08-26_14-07-31</t>
  </si>
  <si>
    <t>FAIR-D2_2023-08-26_14-08-53</t>
  </si>
  <si>
    <t>FAIR-D2_2023-08-26_14-15-00</t>
  </si>
  <si>
    <t>FAIR-D2_2023-08-26_14-26-49</t>
  </si>
  <si>
    <t>FAIR-D2_2023-08-26_14-36-49</t>
  </si>
  <si>
    <t>FAIR-D2_2023-08-26_14-41-29</t>
  </si>
  <si>
    <t>FAIR-D2_2023-08-26_14-51-12</t>
  </si>
  <si>
    <t>FAIR-D2_2023-08-26_15-03-31</t>
  </si>
  <si>
    <t>FAIR-D2_2023-08-26_15-19-26</t>
  </si>
  <si>
    <t>FAIR-D2_2023-08-26_15-32-40</t>
  </si>
  <si>
    <t>FAIR-D2_2023-08-26_15-52-26</t>
  </si>
  <si>
    <t>FAIR-D2_2023-08-27_08-20-00</t>
  </si>
  <si>
    <t>FAIR-D2_2023-08-27_10-27-44</t>
  </si>
  <si>
    <t>FAIR-D2_2023-08-27_08-28-11</t>
  </si>
  <si>
    <t>FAIR-D2_2023-08-27_08-31-01</t>
  </si>
  <si>
    <t>FAIR-D2_2023-08-27_09-30-09</t>
  </si>
  <si>
    <t>FAIR-D2_2023-08-27_09-37-58</t>
  </si>
  <si>
    <t>FAIR-D2_2023-08-27_09-39-43</t>
  </si>
  <si>
    <t>FAIR-D2_2023-08-27_09-42-21</t>
  </si>
  <si>
    <t>FAIR-D2_2023-08-27_09-45-21</t>
  </si>
  <si>
    <t>FAIR-D2_2023-08-27_09-55-39</t>
  </si>
  <si>
    <t>FAIR-D2_2023-08-27_10-07-46</t>
  </si>
  <si>
    <t>FAIR-D2_2023-08-27_10-09-22</t>
  </si>
  <si>
    <t>FAIR-D2_2023-08-27_10-23-18</t>
  </si>
  <si>
    <t>FAIR-D2_2023-08-27_10-28-54</t>
  </si>
  <si>
    <t>FAIR-D2_2023-08-27_10-33-16</t>
  </si>
  <si>
    <t>FAIR-D2_2023-08-27_10-42-21</t>
  </si>
  <si>
    <t>FAIR-D2_2023-08-27_10-48-13</t>
  </si>
  <si>
    <t>FAIR-D2_2023-08-27_11-47-12</t>
  </si>
  <si>
    <t>FAIR-D2_2023-08-27_11-51-19</t>
  </si>
  <si>
    <t>FAIR-D2_2023-08-27_11-54-28</t>
  </si>
  <si>
    <t>FAIR-D2_2023-08-27_12-06-27</t>
  </si>
  <si>
    <t>FAIR-D2_2023-08-27_12-11-17</t>
  </si>
  <si>
    <t>FAIR-D2_2023-08-27_12-13-25</t>
  </si>
  <si>
    <t>FAIR-D2_2023-08-27_12-23-08</t>
  </si>
  <si>
    <t>FAIR-D2_2023-08-27_12-32-03</t>
  </si>
  <si>
    <t>FAIR-D2_2023-08-27_12-34-06</t>
  </si>
  <si>
    <t>FAIR-D2_2023-08-27_12-54-07</t>
  </si>
  <si>
    <t>FAIR-D2_2023-08-27_13-06-34</t>
  </si>
  <si>
    <t>FAIR-D2_2023-08-27_14-10-53</t>
  </si>
  <si>
    <t>FAIR-D2_2023-08-27_14-11-37</t>
  </si>
  <si>
    <t>FAIR-D2_2023-08-27_14-22-41</t>
  </si>
  <si>
    <t>FAIR-D2_2023-08-27_14-30-24</t>
  </si>
  <si>
    <t>Scathophaga</t>
  </si>
  <si>
    <t>FAIR-D2_2023-08-27_14-58-44</t>
  </si>
  <si>
    <t>FAIR-D2_2023-08-27_16-59-50</t>
  </si>
  <si>
    <t>FAIR-D2_2023-08-27_17-02-40</t>
  </si>
  <si>
    <t>FAIR-D2_2023-08-27_17-32-35</t>
  </si>
  <si>
    <t>FAIR-D2_2023-08-27_17-33-52</t>
  </si>
  <si>
    <t>FAIR-D2_2023-08-27_17-34-36</t>
  </si>
  <si>
    <t>FAIR-D2_2023-08-27_17-35-58</t>
  </si>
  <si>
    <t>FAIR-D2_2023-08-27_18-11-31</t>
  </si>
  <si>
    <t>FAIR-D2_2023-08-27_18-17-21</t>
  </si>
  <si>
    <t>FAIR-D2_2023-09-05_09-52-20</t>
  </si>
  <si>
    <t>FAIR-D2_2023-09-05_14-17-49</t>
  </si>
  <si>
    <t>FAIR-D2_2023-09-05_14-18-40</t>
  </si>
  <si>
    <t>FAIR-D2_2023-09-06_07-44-06</t>
  </si>
  <si>
    <t>FAIR-D2_2023-09-10_17-10-17</t>
  </si>
  <si>
    <t>Coleoptera</t>
  </si>
  <si>
    <t>FAIR-D2_2023-09-10_17-34-40</t>
  </si>
  <si>
    <t>FAIR-D2_2023-09-11_09-11-24</t>
  </si>
  <si>
    <t>FAIR-D2_2023-09-11_09-34-42</t>
  </si>
  <si>
    <t>FAIR-D2_2023-09-11_09-35-50</t>
  </si>
  <si>
    <t>FAIR-D2_2023-09-11_09-36-53</t>
  </si>
  <si>
    <t>FAIR-D2_2023-08-28_08-32-05</t>
  </si>
  <si>
    <t>FAIR-D2_2023-08-28_08-38-39</t>
  </si>
  <si>
    <t>FAIR-D2_2023-08-28_10-37-05</t>
  </si>
  <si>
    <t>FAIR-D2_2023-08-28_11-21-00</t>
  </si>
  <si>
    <t>FAIR-D2_2023-08-28_12-22-01</t>
  </si>
  <si>
    <t>FAIR-D2_2023-08-28_12-40-03</t>
  </si>
  <si>
    <t>FAIR-D2_2023-08-28_13-40-50</t>
  </si>
  <si>
    <t>FAIR-D2_2023-08-29_12-50-44</t>
  </si>
  <si>
    <t>FAIR-D2_2023-08-30_11-20-44</t>
  </si>
  <si>
    <t>FAIR-D2_2023-08-30_12-35-54</t>
  </si>
  <si>
    <t>FAIR-D2_2023-08-30_12-55-11</t>
  </si>
  <si>
    <t>FAIR-D2_2023-08-30_12-30-49</t>
  </si>
  <si>
    <t>FAIR-D2_2023-08-30_13-01-52</t>
  </si>
  <si>
    <t>FAIR-D2_2023-08-30_13-06-53</t>
  </si>
  <si>
    <t>FAIR-D2_2023-08-30_13-39-37</t>
  </si>
  <si>
    <t>FAIR-D2_2023-08-30_14-29-24</t>
  </si>
  <si>
    <t>FAIR-D2_2023-08-30_14-46-43</t>
  </si>
  <si>
    <t>FAIR-D2_2023-08-30_16-08-26</t>
  </si>
  <si>
    <t>FAIR-D2_2023-08-30_17-27-07</t>
  </si>
  <si>
    <t>FAIR-D2_2023-08-30_17-37-42</t>
  </si>
  <si>
    <t>FAIR-D2_2023-08-30_17-40-45</t>
  </si>
  <si>
    <t>FAIR-D2_2023-08-30_18-11-56</t>
  </si>
  <si>
    <t>FAIR-D2_2023-08-31_09-35-07</t>
  </si>
  <si>
    <t>FAIR-D2_2023-08-31_11-42-21</t>
  </si>
  <si>
    <t>FAIR-D2_2023-08-31_12-37-58</t>
  </si>
  <si>
    <t>FAIR-D2_2023-08-31_15-01-19</t>
  </si>
  <si>
    <t>FAIR-D2_2023-08-31_15-04-29</t>
  </si>
  <si>
    <t>FAIR-D2_2023-08-31_15-13-27</t>
  </si>
  <si>
    <t>FAIR-D2_2023-08-31_16-39-46</t>
  </si>
  <si>
    <t>FAIR-D2_2023-09-01_08-53-15</t>
  </si>
  <si>
    <t>FAIR-D2_2023-09-01_12-57-12</t>
  </si>
  <si>
    <t>FAIR-D2_2023-09-01_12-59-26</t>
  </si>
  <si>
    <t>FAIR-D2_2023-09-01_13-42-36</t>
  </si>
  <si>
    <t>FAIR-D2_2023-09-01_13-44-52</t>
  </si>
  <si>
    <t>FAIR-D2_2023-09-01_14-02-03</t>
  </si>
  <si>
    <t>FAIR-D2_2023-09-01_15-37-22</t>
  </si>
  <si>
    <t>FAIR-D2_2023-09-01_17-22-46</t>
  </si>
  <si>
    <t>FAIR-D2_2023-09-01_17-31-56</t>
  </si>
  <si>
    <t>FAIR-D2_2023-09-02_10-09-48</t>
  </si>
  <si>
    <t>FAIR-D2_2023-09-02_10-18-36</t>
  </si>
  <si>
    <t>FAIR-D2_2023-09-02_10-23-12</t>
  </si>
  <si>
    <t>FAIR-D2_2023-09-02_10-53-26</t>
  </si>
  <si>
    <t>FAIR-D2_2023-09-02_12-02-34</t>
  </si>
  <si>
    <t>FAIR-D2_2023-09-02_12-32-34</t>
  </si>
  <si>
    <t>FAIR-D2_2023-09-02_12-42-52</t>
  </si>
  <si>
    <t>FAIR-D2_2023-09-02_14-48-01</t>
  </si>
  <si>
    <t>FAIR-D2_2023-09-02_15-39-36</t>
  </si>
  <si>
    <t>FAIR-D2_2023-09-02_15-42-05</t>
  </si>
  <si>
    <t>FAIR-D2_2023-09-03_07-09-47</t>
  </si>
  <si>
    <t>FAIR-D2_2023-09-03_14-35-56</t>
  </si>
  <si>
    <t>FAIR-D2_2023-09-03_15-30-37</t>
  </si>
  <si>
    <t>FAIR-D2_2023-09-03_17-41-42</t>
  </si>
  <si>
    <t>FAIR-D2_2023-09-04_17-18-08</t>
  </si>
  <si>
    <t>FAIR-D2_2023-09-04_17-20-02</t>
  </si>
  <si>
    <t>FAIR-D2_2023-09-12_07-42-55</t>
  </si>
  <si>
    <t>FAIR-D2_2023-09-12_07-55-46</t>
  </si>
  <si>
    <t>FAIR-D2_2023-09-12_08-44-22</t>
  </si>
  <si>
    <t>FAIR-D3</t>
  </si>
  <si>
    <t>FAIR-D3_2023-08-23_08-39-58</t>
  </si>
  <si>
    <t>FAIR-D3_2023-08-23_08-43-23</t>
  </si>
  <si>
    <t>FAIR-D3_2023-08-23_08-54-06</t>
  </si>
  <si>
    <t>FAIR-D3_2023-08-23_08-57-11</t>
  </si>
  <si>
    <t>FAIR-D3_2023-08-23_08-58-48</t>
  </si>
  <si>
    <t>FAIR-D3_2023-08-23_09-05-01</t>
  </si>
  <si>
    <t>FAIR-D3_2023-08-23_09-42-16</t>
  </si>
  <si>
    <t>FAIR-D3_2023-08-23_09-43-08</t>
  </si>
  <si>
    <t>FAIR-D3_2023-08-23_10-32-36</t>
  </si>
  <si>
    <t>FAIR-D3_2023-08-23_11-16-42</t>
  </si>
  <si>
    <t>FAIR-D3_2023-08-23_11-19-37</t>
  </si>
  <si>
    <t>FAIR-D3_2023-08-23_11-53-15</t>
  </si>
  <si>
    <t>FAIR-D3_2023-08-23_12-00-25</t>
  </si>
  <si>
    <t>Ichneumonidae</t>
  </si>
  <si>
    <t>FAIR-D3_2023-08-23_12-30-05</t>
  </si>
  <si>
    <t>FAIR-D3_2023-08-23_13-32-06</t>
  </si>
  <si>
    <t>FAIR-D3_2023-08-23_13-58-31</t>
  </si>
  <si>
    <t>FAIR-D3_2023-08-23_14-00-17</t>
  </si>
  <si>
    <t>FAIR-D3_2023-08-23_14-12-56</t>
  </si>
  <si>
    <t>FAIR-D3_2023-08-23_16-42-07</t>
  </si>
  <si>
    <t>FAIR-D3_2023-08-23_17-18-42</t>
  </si>
  <si>
    <t>FAIR-D3_2023-08-23_17-42-43</t>
  </si>
  <si>
    <t>FAIR-D3_2023-08-23_17-45-36</t>
  </si>
  <si>
    <t>robber_fly</t>
  </si>
  <si>
    <t>Tolmerus</t>
  </si>
  <si>
    <t>FAIR-D3_2023-08-23_18-07-53</t>
  </si>
  <si>
    <t>FAIR-D3_2023-08-23_18-17-47</t>
  </si>
  <si>
    <t>FAIR-D3_2023-08-24_09-20-21</t>
  </si>
  <si>
    <t>FAIR-D3_2023-08-24_09-57-38</t>
  </si>
  <si>
    <t>FAIR-D3_2023-08-24_10-03-21</t>
  </si>
  <si>
    <t>FAIR-D3_2023-08-24_10-12-31</t>
  </si>
  <si>
    <t>FAIR-D3_2023-08-24_10-16-39</t>
  </si>
  <si>
    <t>FAIR-D3_2023-08-24_10-37-37</t>
  </si>
  <si>
    <t>FAIR-D3_2023-08-24_10-26-28</t>
  </si>
  <si>
    <t>FAIR-D3_2023-08-24_10-46-20</t>
  </si>
  <si>
    <t>FAIR-D3_2023-08-24_10-58-48</t>
  </si>
  <si>
    <t>fever_fly</t>
  </si>
  <si>
    <t>Dilophus</t>
  </si>
  <si>
    <t>FAIR-D3_2023-08-24_11-31-25</t>
  </si>
  <si>
    <t>FAIR-D3_2023-08-24_11-47-40</t>
  </si>
  <si>
    <t>FAIR-D3_2023-08-24_12-12-57</t>
  </si>
  <si>
    <t>FAIR-D3_2023-08-24_14-17-01</t>
  </si>
  <si>
    <t>FAIR-D3_2023-08-24_14-30-21</t>
  </si>
  <si>
    <t>FAIR-D3_2023-08-24_15-28-13</t>
  </si>
  <si>
    <t>FAIR-D3_2023-08-24_16-02-41</t>
  </si>
  <si>
    <t>Sarcophagidae</t>
  </si>
  <si>
    <t>FAIR-D3_2023-08-24_16-23-07</t>
  </si>
  <si>
    <t>leafhopper</t>
  </si>
  <si>
    <t>Orientus</t>
  </si>
  <si>
    <t>FAIR-D3_2023-08-24_17-53-19</t>
  </si>
  <si>
    <t>FAIR-D3_2023-08-24_18-10-32</t>
  </si>
  <si>
    <t xml:space="preserve">? </t>
  </si>
  <si>
    <t>FAIR-D3_2023-08-24_18-12-41</t>
  </si>
  <si>
    <t>FAIR-D3_2023-08-24_18-26-43</t>
  </si>
  <si>
    <t>FAIR-D3_2023-08-25_07-21-15</t>
  </si>
  <si>
    <t>FAIR-D3_2023-08-25_07-22-33</t>
  </si>
  <si>
    <t>FAIR-D3_2023-08-25_08-09-24</t>
  </si>
  <si>
    <t>FAIR-D3_2023-08-25_08-39-42</t>
  </si>
  <si>
    <t>FAIR-D3_2023-08-25_08-40-37</t>
  </si>
  <si>
    <t>FAIR-D3_2023-08-25_09-20-11</t>
  </si>
  <si>
    <t>FAIR-D3_2023-08-25_09-23-14</t>
  </si>
  <si>
    <t>FAIR-D3_2023-08-25_09-33-06</t>
  </si>
  <si>
    <t>FAIR-D3_2023-08-25_11-24-28</t>
  </si>
  <si>
    <t>Lonchoptera</t>
  </si>
  <si>
    <t>FAIR-D3_2023-08-25_11-29-37</t>
  </si>
  <si>
    <t>FAIR-D3_2023-08-25_11-30-31</t>
  </si>
  <si>
    <t>gnat</t>
  </si>
  <si>
    <t>FAIR-D3_2023-08-25_12-03-43</t>
  </si>
  <si>
    <t>FAIR-D3_2023-08-25_11-50-42</t>
  </si>
  <si>
    <t>FAIR-D3_2023-08-25_11-53-26</t>
  </si>
  <si>
    <t>FAIR-D3_2023-08-25_12-45-41</t>
  </si>
  <si>
    <t>Anthomyia</t>
  </si>
  <si>
    <t>FAIR-D3_2023-08-25_13-38-58</t>
  </si>
  <si>
    <t>FAIR-D3_2023-08-25_15-13-10</t>
  </si>
  <si>
    <t>FAIR-D3_2023-08-25_14-28-04</t>
  </si>
  <si>
    <t>FAIR-D3_2023-08-25_14-33-52</t>
  </si>
  <si>
    <t>FAIR-D3_2023-08-25_15-04-56</t>
  </si>
  <si>
    <t>FAIR-D3_2023-08-25_15-51-08</t>
  </si>
  <si>
    <t>FAIR-D3_2023-08-25_16-07-26</t>
  </si>
  <si>
    <t>FAIR-D3_2023-08-25_16-45-01</t>
  </si>
  <si>
    <t>FAIR-D3_2023-08-25_16-58-11</t>
  </si>
  <si>
    <t>FAIR-D3_2023-08-25_17-06-38</t>
  </si>
  <si>
    <t>FAIR-D3_2023-08-25_17-44-12</t>
  </si>
  <si>
    <t>FAIR-D3_2023-08-25_17-54-23</t>
  </si>
  <si>
    <t>Vespinae</t>
  </si>
  <si>
    <t>FAIR-D3_2023-08-25_18-10-23</t>
  </si>
  <si>
    <t>FAIR-D3_2023-08-25_18-24-50</t>
  </si>
  <si>
    <t>FAIR-D3_2023-08-26_07-01-27</t>
  </si>
  <si>
    <t>FAIR-D3_2023-08-26_07-44-42</t>
  </si>
  <si>
    <t>FAIR-D3_2023-08-26_07-16-38</t>
  </si>
  <si>
    <t>FAIR-D3_2023-08-26_08-44-31</t>
  </si>
  <si>
    <t>FAIR-D3_2023-08-26_08-47-06</t>
  </si>
  <si>
    <t>FAIR-D3_2023-08-26_08-50-10</t>
  </si>
  <si>
    <t>FAIR-D3_2023-08-26_09-27-36</t>
  </si>
  <si>
    <t>FAIR-D3_2023-08-26_09-30-20</t>
  </si>
  <si>
    <t>FAIR-D3_2023-08-26_09-35-50</t>
  </si>
  <si>
    <t>FAIR-D3_2023-08-26_09-46-01</t>
  </si>
  <si>
    <t>FAIR-D3_2023-08-26_10-00-29</t>
  </si>
  <si>
    <t>FAIR-D3_2023-08-26_10-05-22</t>
  </si>
  <si>
    <t>FAIR-D3_2023-08-26_10-14-20</t>
  </si>
  <si>
    <t>FAIR-D3_2023-08-26_10-21-17</t>
  </si>
  <si>
    <t>FAIR-D3_2023-08-26_10-15-31</t>
  </si>
  <si>
    <t>FAIR-D3_2023-08-26_10-17-40</t>
  </si>
  <si>
    <t>FAIR-D3_2023-08-26_10-49-11</t>
  </si>
  <si>
    <t>FAIR-D3_2023-08-26_11-13-49</t>
  </si>
  <si>
    <t>FAIR-D3_2023-08-26_11-17-12</t>
  </si>
  <si>
    <t>FAIR-D3_2023-08-26_11-22-48</t>
  </si>
  <si>
    <t>FAIR-D3_2023-08-26_11-33-01</t>
  </si>
  <si>
    <t>FAIR-D3_2023-08-26_11-35-45</t>
  </si>
  <si>
    <t>FAIR-D3_2023-08-26_11-54-15</t>
  </si>
  <si>
    <t>FAIR-D3_2023-08-26_12-13-15</t>
  </si>
  <si>
    <t>FAIR-D3_2023-08-26_12-17-54</t>
  </si>
  <si>
    <t>FAIR-D3_2023-08-26_12-27-29</t>
  </si>
  <si>
    <t>Tachina</t>
  </si>
  <si>
    <t>FAIR-D3_2023-08-26_12-33-10</t>
  </si>
  <si>
    <t>FAIR-D3_2023-08-26_12-36-53</t>
  </si>
  <si>
    <t>FAIR-D3_2023-08-26_12-42-03</t>
  </si>
  <si>
    <t>FAIR-D3_2023-08-26_12-46-05</t>
  </si>
  <si>
    <t>FAIR-D3_2023-08-26_12-48-44</t>
  </si>
  <si>
    <t>FAIR-D3_2023-08-26_13-01-16</t>
  </si>
  <si>
    <t>FAIR-D3_2023-08-26_13-04-04</t>
  </si>
  <si>
    <t>FAIR-D3_2023-08-26_13-22-56</t>
  </si>
  <si>
    <t>FAIR-D3_2023-08-26_13-42-20</t>
  </si>
  <si>
    <t>FAIR-D3_2023-08-26_13-43-11</t>
  </si>
  <si>
    <t>FAIR-D3_2023-08-26_14-00-27</t>
  </si>
  <si>
    <t>FAIR-D3_2023-08-26_14-19-50</t>
  </si>
  <si>
    <t>FAIR-D3_2023-08-26_14-23-53</t>
  </si>
  <si>
    <t>FAIR-D3_2023-08-26_14-24-45</t>
  </si>
  <si>
    <t>FAIR-D3_2023-08-26_14-25-58</t>
  </si>
  <si>
    <t>FAIR-D3_2023-08-26_14-34-50</t>
  </si>
  <si>
    <t>FAIR-D3_2023-08-26_14-42-43</t>
  </si>
  <si>
    <t>FAIR-D3_2023-08-26_14-45-30</t>
  </si>
  <si>
    <t>FAIR-D3_2023-08-26_15-13-25</t>
  </si>
  <si>
    <t>FAIR-D3_2023-08-26_15-38-41</t>
  </si>
  <si>
    <t>FAIR-D3_2023-08-26_16-01-38</t>
  </si>
  <si>
    <t>FAIR-D3_2023-08-26_17-51-44</t>
  </si>
  <si>
    <t>FAIR-D3_2023-08-26_18-12-56</t>
  </si>
  <si>
    <t>FAIR-D3_2023-08-27_09-44-38</t>
  </si>
  <si>
    <t>FAIR-D3_2023-08-27_09-57-32</t>
  </si>
  <si>
    <t>FAIR-D3_2023-08-27_09-59-39</t>
  </si>
  <si>
    <t>FAIR-D3_2023-08-27_10-33-29</t>
  </si>
  <si>
    <t>FAIR-D3_2023-08-27_10-35-36</t>
  </si>
  <si>
    <t>FAIR-D3_2023-08-27_10-37-49</t>
  </si>
  <si>
    <t>FAIR-D3_2023-08-27_10-41-31</t>
  </si>
  <si>
    <t>FAIR-D3_2023-08-27_10-47-51</t>
  </si>
  <si>
    <t>FAIR-D3_2023-08-27_11-05-55</t>
  </si>
  <si>
    <t>FAIR-D3_2023-08-27_11-13-38</t>
  </si>
  <si>
    <t>FAIR-D3_2023-08-27_11-19-39</t>
  </si>
  <si>
    <t>FAIR-D3_2023-08-27_11-20-54</t>
  </si>
  <si>
    <t>FAIR-D3_2023-08-27_11-21-51</t>
  </si>
  <si>
    <t>FAIR-D3_2023-08-27_11-28-24</t>
  </si>
  <si>
    <t>Tephritis</t>
  </si>
  <si>
    <t>FAIR-D3_2023-08-27_11-42-30</t>
  </si>
  <si>
    <t>FAIR-D3_2023-08-27_11-52-26</t>
  </si>
  <si>
    <t>FAIR-D3_2023-08-27_12-03-21</t>
  </si>
  <si>
    <t>FAIR-D3_2023-08-27_12-21-32</t>
  </si>
  <si>
    <t>FAIR-D3_2023-08-27_12-16-40</t>
  </si>
  <si>
    <t>FAIR-D3_2023-08-27_12-24-03</t>
  </si>
  <si>
    <t>FAIR-D3_2023-08-27_12-28-42</t>
  </si>
  <si>
    <t>FAIR-D3_2023-08-27_12-47-50</t>
  </si>
  <si>
    <t>FAIR-D3_2023-08-27_13-20-37</t>
  </si>
  <si>
    <t>FAIR-D3_2023-08-27_13-41-37</t>
  </si>
  <si>
    <t>FAIR-D3_2023-08-27_14-24-44</t>
  </si>
  <si>
    <t>FAIR-D3_2023-08-27_14-26-30</t>
  </si>
  <si>
    <t>FAIR-D3_2023-08-27_14-41-31</t>
  </si>
  <si>
    <t>FAIR-D3_2023-08-27_14-48-16</t>
  </si>
  <si>
    <t>FAIR-D3_2023-08-27_14-44-21</t>
  </si>
  <si>
    <t>FAIR-D3_2023-08-27_15-13-31</t>
  </si>
  <si>
    <t>FAIR-D3_2023-08-27_15-34-09</t>
  </si>
  <si>
    <t>FAIR-D3_2023-08-27_15-42-29</t>
  </si>
  <si>
    <t>FAIR-D3_2023-08-27_16-57-41</t>
  </si>
  <si>
    <t>FAIR-D3_2023-08-27_17-59-27</t>
  </si>
  <si>
    <t>FAIR-D3_2023-08-27_18-08-26</t>
  </si>
  <si>
    <t>FAIR-D3_2023-09-05_08-39-44</t>
  </si>
  <si>
    <t>FAIR-D3_2023-09-05_13-53-36</t>
  </si>
  <si>
    <t>FAIR-D3_2023-09-05_14-58-14</t>
  </si>
  <si>
    <t>FAIR-D3_2023-09-05_15-00-48</t>
  </si>
  <si>
    <t>FAIR-D3_2023-09-05_15-21-10</t>
  </si>
  <si>
    <t>FAIR-D3_2023-09-06_09-31-12</t>
  </si>
  <si>
    <t>FAIR-D3_2023-09-06_10-10-01</t>
  </si>
  <si>
    <t>FAIR-D3_2023-09-06_10-13-52</t>
  </si>
  <si>
    <t>FAIR-D3_2023-09-06_10-51-27</t>
  </si>
  <si>
    <t>FAIR-D3_2023-09-06_11-34-19</t>
  </si>
  <si>
    <t>FAIR-D3_2023-09-06_11-31-17</t>
  </si>
  <si>
    <t>FAIR-D3_2023-09-06_12-03-57</t>
  </si>
  <si>
    <t>Notiphila</t>
  </si>
  <si>
    <t>FAIR-D3_2023-09-06_16-08-19</t>
  </si>
  <si>
    <t>Oenopia</t>
  </si>
  <si>
    <t>FAIR-D3_2023-09-07_12-28-39</t>
  </si>
  <si>
    <t>FAIR-D3_2023-09-07_13-51-24</t>
  </si>
  <si>
    <t>FAIR-D3_2023-09-07_15-50-42</t>
  </si>
  <si>
    <t>Musca</t>
  </si>
  <si>
    <t>FAIR-D3_2023-09-07_17-16-03</t>
  </si>
  <si>
    <t>FAIR-D3_2023-09-07_17-17-46</t>
  </si>
  <si>
    <t>FAIR-D3_2023-09-08_07-21-15</t>
  </si>
  <si>
    <t>FAIR-D3_2023-09-08_08-02-52</t>
  </si>
  <si>
    <t>FAIR-D3_2023-09-08_10-02-59</t>
  </si>
  <si>
    <t>Anyphaena</t>
  </si>
  <si>
    <t>FAIR-D3_2023-09-08_12-23-21</t>
  </si>
  <si>
    <t>Calliopum</t>
  </si>
  <si>
    <t>FAIR-D3_2023-09-08_14-06-54</t>
  </si>
  <si>
    <t>FAIR-D3_2023-09-08_18-21-20</t>
  </si>
  <si>
    <t>Xorides</t>
  </si>
  <si>
    <t>FAIR-D3_2023-09-09_08-11-11</t>
  </si>
  <si>
    <t>FAIR-D3_2023-09-09_08-19-46</t>
  </si>
  <si>
    <t>FAIR-D3_2023-09-09_10-21-47</t>
  </si>
  <si>
    <t>FAIR-D3_2023-09-09_13-46-49</t>
  </si>
  <si>
    <t>midge</t>
  </si>
  <si>
    <t>Chironomus</t>
  </si>
  <si>
    <t>FAIR-D3_2023-09-09_11-19-29</t>
  </si>
  <si>
    <t>FAIR-D3_2023-09-09_16-53-34</t>
  </si>
  <si>
    <t>FAIR-D3_2023-09-09_18-22-04</t>
  </si>
  <si>
    <t>bug</t>
  </si>
  <si>
    <t>Rhyparochromus</t>
  </si>
  <si>
    <t>FAIR-D3_2023-09-10_09-39-59</t>
  </si>
  <si>
    <t>FAIR-D3_2023-09-10_09-46-27</t>
  </si>
  <si>
    <t>FAIR-D3_2023-09-10_11-31-44</t>
  </si>
  <si>
    <t>Coccinella</t>
  </si>
  <si>
    <t>FAIR-D3_2023-09-10_12-06-51</t>
  </si>
  <si>
    <t>FAIR-D3_2023-09-10_12-09-47</t>
  </si>
  <si>
    <t>FAIR-D3_2023-09-10_12-23-55</t>
  </si>
  <si>
    <t>Dusona</t>
  </si>
  <si>
    <t>FAIR-D3_2023-09-10_13-07-23</t>
  </si>
  <si>
    <t>FAIR-D3_2023-09-10_14-14-11</t>
  </si>
  <si>
    <t>FAIR-D3_2023-09-10_14-33-10</t>
  </si>
  <si>
    <t>FAIR-D3_2023-09-10_15-08-35</t>
  </si>
  <si>
    <t>FAIR-D3_2023-09-11_10-29-42</t>
  </si>
  <si>
    <t>FAIR-D3_2023-09-11_10-31-49</t>
  </si>
  <si>
    <t>FAIR-D3_2023-09-11_11-05-35</t>
  </si>
  <si>
    <t>FAIR-D3_2023-09-11_12-05-47</t>
  </si>
  <si>
    <t>FAIR-D3_2023-09-11_18-20-42</t>
  </si>
  <si>
    <t>FAIR-D3_2023-08-28_08-11-15</t>
  </si>
  <si>
    <t>FAIR-D3_2023-08-28_08-13-02</t>
  </si>
  <si>
    <t>FAIR-D3_2023-08-28_09-11-03</t>
  </si>
  <si>
    <t>FAIR-D3_2023-08-28_11-03-40</t>
  </si>
  <si>
    <t>FAIR-D3_2023-08-28_11-10-06</t>
  </si>
  <si>
    <t>FAIR-D3_2023-08-28_11-17-49</t>
  </si>
  <si>
    <t>FAIR-D3_2023-08-28_11-20-43</t>
  </si>
  <si>
    <t>FAIR-D3_2023-08-28_12-32-56</t>
  </si>
  <si>
    <t>FAIR-D3_2023-08-29_09-48-35</t>
  </si>
  <si>
    <t>FAIR-D3_2023-08-29_09-57-39</t>
  </si>
  <si>
    <t>FAIR-D3_2023-08-29_13-31-07</t>
  </si>
  <si>
    <t>FAIR-D3_2023-08-29_13-40-06</t>
  </si>
  <si>
    <t>FAIR-D3_2023-08-29_13-54-03</t>
  </si>
  <si>
    <t>FAIR-D3_2023-08-29_14-06-16</t>
  </si>
  <si>
    <t>FAIR-D3_2023-08-29_14-01-18</t>
  </si>
  <si>
    <t>FAIR-D3_2023-08-29_14-04-22</t>
  </si>
  <si>
    <t>FAIR-D3_2023-08-29_14-09-27</t>
  </si>
  <si>
    <t>FAIR-D3_2023-08-29_14-16-47</t>
  </si>
  <si>
    <t>FAIR-D3_2023-08-29_14-41-33</t>
  </si>
  <si>
    <t>FAIR-D3_2023-08-29_14-49-41</t>
  </si>
  <si>
    <t>FAIR-D3_2023-08-29_14-52-12</t>
  </si>
  <si>
    <t>FAIR-D3_2023-08-29_15-16-43</t>
  </si>
  <si>
    <t>FAIR-D3_2023-08-29_15-08-06</t>
  </si>
  <si>
    <t>Sepsidae</t>
  </si>
  <si>
    <t>FAIR-D3_2023-08-29_15-40-03</t>
  </si>
  <si>
    <t>FAIR-D3_2023-08-29_17-00-40</t>
  </si>
  <si>
    <t>FAIR-D3_2023-08-29_17-04-12</t>
  </si>
  <si>
    <t>FAIR-D3_2023-08-29_18-16-25</t>
  </si>
  <si>
    <t>Athalia</t>
  </si>
  <si>
    <t>FAIR-D3_2023-08-29_17-09-53</t>
  </si>
  <si>
    <t>FAIR-D3_2023-08-29_17-54-36</t>
  </si>
  <si>
    <t>FAIR-D3_2023-08-29_17-56-59</t>
  </si>
  <si>
    <t>FAIR-D3_2023-08-29_18-24-52</t>
  </si>
  <si>
    <t>FAIR-D3_2023-08-30_09-06-31</t>
  </si>
  <si>
    <t>FAIR-D3_2023-08-30_10-05-50</t>
  </si>
  <si>
    <t>FAIR-D3_2023-08-30_10-27-09</t>
  </si>
  <si>
    <t>FAIR-D3_2023-08-30_10-29-57</t>
  </si>
  <si>
    <t>FAIR-D3_2023-08-30_10-54-32</t>
  </si>
  <si>
    <t>FAIR-D3_2023-08-30_11-10-45</t>
  </si>
  <si>
    <t>FAIR-D3_2023-08-30_11-36-34</t>
  </si>
  <si>
    <t>FAIR-D3_2023-08-30_11-42-58</t>
  </si>
  <si>
    <t>FAIR-D3_2023-08-30_12-02-35</t>
  </si>
  <si>
    <t>FAIR-D3_2023-08-30_12-11-44</t>
  </si>
  <si>
    <t>FAIR-D3_2023-08-30_12-30-22</t>
  </si>
  <si>
    <t>FAIR-D3_2023-08-30_12-40-14</t>
  </si>
  <si>
    <t>FAIR-D3_2023-08-30_13-16-51</t>
  </si>
  <si>
    <t>FAIR-D3_2023-08-30_13-22-52</t>
  </si>
  <si>
    <t>FAIR-D3_2023-08-30_13-46-27</t>
  </si>
  <si>
    <t>FAIR-D3_2023-08-30_13-51-40</t>
  </si>
  <si>
    <t>FAIR-D3_2023-08-30_14-02-18</t>
  </si>
  <si>
    <t>Eristalis</t>
  </si>
  <si>
    <t>FAIR-D3_2023-08-30_15-42-09</t>
  </si>
  <si>
    <t>FAIR-D3_2023-08-30_15-43-56</t>
  </si>
  <si>
    <t>FAIR-D3_2023-08-30_15-47-50</t>
  </si>
  <si>
    <t>FAIR-D3_2023-08-30_16-20-34</t>
  </si>
  <si>
    <t>FAIR-D3_2023-08-30_16-34-06</t>
  </si>
  <si>
    <t>FAIR-D3_2023-08-30_17-19-08</t>
  </si>
  <si>
    <t>FAIR-D3_2023-08-30_17-28-47</t>
  </si>
  <si>
    <t>FAIR-D3_2023-08-31_09-29-58</t>
  </si>
  <si>
    <t>FAIR-D3_2023-08-31_09-30-56</t>
  </si>
  <si>
    <t>FAIR-D3_2023-08-31_11-29-13</t>
  </si>
  <si>
    <t>FAIR-D3_2023-08-31_11-29-56</t>
  </si>
  <si>
    <t>FAIR-D3_2023-08-31_12-32-02</t>
  </si>
  <si>
    <t>FAIR-D3_2023-08-31_12-36-15</t>
  </si>
  <si>
    <t>FAIR-D3_2023-08-31_14-33-41</t>
  </si>
  <si>
    <t>FAIR-D3_2023-08-31_14-38-25</t>
  </si>
  <si>
    <t>FAIR-D3_2023-08-31_14-45-41</t>
  </si>
  <si>
    <t>FAIR-D3_2023-08-31_14-49-54</t>
  </si>
  <si>
    <t>FAIR-D3_2023-08-31_15-18-50</t>
  </si>
  <si>
    <t>FAIR-D3_2023-08-31_17-09-52</t>
  </si>
  <si>
    <t>FAIR-D3_2023-08-31_18-03-16</t>
  </si>
  <si>
    <t>FAIR-D3_2023-08-31_18-21-11</t>
  </si>
  <si>
    <t>FAIR-D3_2023-09-01_07-45-28</t>
  </si>
  <si>
    <t>FAIR-D3_2023-09-01_07-55-36</t>
  </si>
  <si>
    <t>FAIR-D3_2023-09-01_17-59-33</t>
  </si>
  <si>
    <t>moth</t>
  </si>
  <si>
    <t>Noctuidae</t>
  </si>
  <si>
    <t>FAIR-D3_2023-09-01_08-09-40</t>
  </si>
  <si>
    <t>FAIR-D3_2023-09-01_08-32-27</t>
  </si>
  <si>
    <t>FAIR-D3_2023-09-01_08-54-42</t>
  </si>
  <si>
    <t>FAIR-D3_2023-09-01_09-04-40</t>
  </si>
  <si>
    <t>FAIR-D3_2023-09-01_10-01-50</t>
  </si>
  <si>
    <t>FAIR-D3_2023-09-01_10-08-15</t>
  </si>
  <si>
    <t>FAIR-D3_2023-09-01_10-25-35</t>
  </si>
  <si>
    <t>FAIR-D3_2023-09-01_10-35-26</t>
  </si>
  <si>
    <t>FAIR-D3_2023-09-01_11-28-01</t>
  </si>
  <si>
    <t>FAIR-D3_2023-09-01_11-37-47</t>
  </si>
  <si>
    <t>FAIR-D3_2023-09-01_12-50-47</t>
  </si>
  <si>
    <t>FAIR-D3_2023-09-01_13-45-52</t>
  </si>
  <si>
    <t>FAIR-D3_2023-09-01_14-09-40</t>
  </si>
  <si>
    <t>FAIR-D3_2023-09-01_14-48-06</t>
  </si>
  <si>
    <t>FAIR-D3_2023-09-01_15-02-42</t>
  </si>
  <si>
    <t>FAIR-D3_2023-09-01_15-49-43</t>
  </si>
  <si>
    <t>Sphaeroceridae</t>
  </si>
  <si>
    <t>FAIR-D3_2023-09-01_16-08-39</t>
  </si>
  <si>
    <t>Bellardia</t>
  </si>
  <si>
    <t>FAIR-D3_2023-09-02_08-19-31</t>
  </si>
  <si>
    <t>FAIR-D3_2023-09-02_08-29-19</t>
  </si>
  <si>
    <t>FAIR-D3_2023-09-02_08-36-19</t>
  </si>
  <si>
    <t>FAIR-D3_2023-09-02_12-33-06</t>
  </si>
  <si>
    <t>FAIR-D3_2023-09-02_13-01-25</t>
  </si>
  <si>
    <t>FAIR-D3_2023-09-02_13-42-36</t>
  </si>
  <si>
    <t>FAIR-D3_2023-09-02_15-53-29</t>
  </si>
  <si>
    <t>FAIR-D3_2023-09-02_16-15-46</t>
  </si>
  <si>
    <t>FAIR-D3_2023-09-03_09-19-54</t>
  </si>
  <si>
    <t>FAIR-D3_2023-09-03_12-13-57</t>
  </si>
  <si>
    <t>FAIR-D3_2023-09-03_12-40-28</t>
  </si>
  <si>
    <t>FAIR-D3_2023-09-03_13-07-11</t>
  </si>
  <si>
    <t>FAIR-D3_2023-09-03_13-24-56</t>
  </si>
  <si>
    <t>FAIR-D3_2023-09-03_13-33-26</t>
  </si>
  <si>
    <t>FAIR-D3_2023-09-03_14-11-38</t>
  </si>
  <si>
    <t>FAIR-D3_2023-09-03_14-12-26</t>
  </si>
  <si>
    <t>FAIR-D3_2023-09-03_15-14-07</t>
  </si>
  <si>
    <t>FAIR-D3_2023-09-03_18-01-09</t>
  </si>
  <si>
    <t>FAIR-D3_2023-09-03_18-02-15</t>
  </si>
  <si>
    <t>Scaeva</t>
  </si>
  <si>
    <t>FAIR-D3_2023-09-04_07-34-49</t>
  </si>
  <si>
    <t>FAIR-D3_2023-09-04_08-48-33</t>
  </si>
  <si>
    <t>Asilinae</t>
  </si>
  <si>
    <t>FAIR-D3_2023-09-04_09-11-11</t>
  </si>
  <si>
    <t>FAIR-D3_2023-09-04_09-32-32</t>
  </si>
  <si>
    <t>Heleomyzidae</t>
  </si>
  <si>
    <t>FAIR-D3_2023-09-04_10-12-10</t>
  </si>
  <si>
    <t>FAIR-D3_2023-09-04_17-22-06</t>
  </si>
  <si>
    <t>Chilocorinae</t>
  </si>
  <si>
    <t>FAIR-D3_2023-09-04_18-03-35</t>
  </si>
  <si>
    <t>Glossata</t>
  </si>
  <si>
    <t>Mythimna</t>
  </si>
  <si>
    <t>FAIR-D3_2023-09-12_09-23-05</t>
  </si>
  <si>
    <t>FAIR-D3_2023-09-12_09-44-15</t>
  </si>
  <si>
    <t>FAIR-D3_2023-09-12_12-44-01</t>
  </si>
  <si>
    <t>FAIR-D3_2023-09-12_12-55-00</t>
  </si>
  <si>
    <t>FAIR-D3_2023-09-12_17-13-58</t>
  </si>
  <si>
    <t>FAIR-D3_2023-09-12_18-09-44</t>
  </si>
  <si>
    <t>FAIR-D3_2023-09-13_14-27-37</t>
  </si>
  <si>
    <t>FAIR-D3_2023-09-13_14-52-42</t>
  </si>
  <si>
    <t>FAIR-D3_2023-09-13_17-30-22</t>
  </si>
  <si>
    <t>FAIR-D3_2023-09-13_18-09-34</t>
  </si>
  <si>
    <t>FAIR-D3_2023-09-13_18-11-24</t>
  </si>
  <si>
    <t>FAIR-D4</t>
  </si>
  <si>
    <t>FAIR-D4_2023-08-23_08-59-16</t>
  </si>
  <si>
    <t>FAIR-D4_2023-08-23_09-12-11</t>
  </si>
  <si>
    <t>FAIR-D4_2023-08-23_09-33-32</t>
  </si>
  <si>
    <t>FAIR-D4_2023-08-23_09-36-33</t>
  </si>
  <si>
    <t>FAIR-D4_2023-08-23_09-43-07</t>
  </si>
  <si>
    <t>Syrphinae</t>
  </si>
  <si>
    <t>Eupeodes</t>
  </si>
  <si>
    <t>FAIR-D4_2023-08-23_09-53-15</t>
  </si>
  <si>
    <t>FAIR-D4_2023-08-23_10-10-30</t>
  </si>
  <si>
    <t>FAIR-D4_2023-08-23_10-15-51</t>
  </si>
  <si>
    <t>FAIR-D4_2023-08-23_10-33-43</t>
  </si>
  <si>
    <t>beetle</t>
  </si>
  <si>
    <t>Chrysomelidae</t>
  </si>
  <si>
    <t>Galerucinae</t>
  </si>
  <si>
    <t>Psylliodes</t>
  </si>
  <si>
    <t>FAIR-D4_2023-08-23_11-10-41</t>
  </si>
  <si>
    <t>FAIR-D4_2023-08-23_11-34-18</t>
  </si>
  <si>
    <t>Chrysoperla</t>
  </si>
  <si>
    <t>FAIR-D4_2023-08-23_10-53-05</t>
  </si>
  <si>
    <t>FAIR-D4_2023-08-23_10-58-33</t>
  </si>
  <si>
    <t>FAIR-D4_2023-08-23_11-14-27</t>
  </si>
  <si>
    <t>FAIR-D4_2023-08-23_11-24-26</t>
  </si>
  <si>
    <t>digger_wasp</t>
  </si>
  <si>
    <t>Crabronidae</t>
  </si>
  <si>
    <t>Crabroninae</t>
  </si>
  <si>
    <t>Oxybelus</t>
  </si>
  <si>
    <t>FAIR-D4_2023-08-23_12-45-56</t>
  </si>
  <si>
    <t>FAIR-D4_2023-08-23_12-48-20</t>
  </si>
  <si>
    <t>FAIR-D4_2023-08-23_13-28-08</t>
  </si>
  <si>
    <t>FAIR-D4_2023-08-23_13-42-52</t>
  </si>
  <si>
    <t>FAIR-D4_2023-08-23_13-44-13</t>
  </si>
  <si>
    <t>FAIR-D4_2023-08-23_15-20-58</t>
  </si>
  <si>
    <t>FAIR-D4_2023-08-23_15-23-18</t>
  </si>
  <si>
    <t>FAIR-D4_2023-08-23_15-46-32</t>
  </si>
  <si>
    <t>FAIR-D4_2023-08-23_16-22-20</t>
  </si>
  <si>
    <t>FAIR-D4_2023-08-23_17-28-29</t>
  </si>
  <si>
    <t>Alticinae</t>
  </si>
  <si>
    <t>FAIR-D4_2023-08-23_17-44-27</t>
  </si>
  <si>
    <t>Sitona</t>
  </si>
  <si>
    <t>FAIR-D4_2023-08-23_18-19-12</t>
  </si>
  <si>
    <t>FAIR-D4_2023-08-23_18-26-13</t>
  </si>
  <si>
    <t>FAIR-D4_2023-08-24_07-22-20</t>
  </si>
  <si>
    <t>FAIR-D4_2023-08-24_10-03-33</t>
  </si>
  <si>
    <t>FAIR-D4_2023-08-24_11-18-58</t>
  </si>
  <si>
    <t>FAIR-D4_2023-08-24_11-20-17</t>
  </si>
  <si>
    <t>Lauxaniidae</t>
  </si>
  <si>
    <t>FAIR-D4_2023-08-24_11-27-28</t>
  </si>
  <si>
    <t>FAIR-D4_2023-08-24_12-37-42</t>
  </si>
  <si>
    <t>FAIR-D4_2023-08-24_13-28-10</t>
  </si>
  <si>
    <t>FAIR-D4_2023-08-24_16-04-53</t>
  </si>
  <si>
    <t>FAIR-D4_2023-08-24_16-15-45</t>
  </si>
  <si>
    <t>FAIR-D4_2023-08-24_17-01-36</t>
  </si>
  <si>
    <t>Coccinellidae</t>
  </si>
  <si>
    <t>FAIR-D4_2023-08-24_17-03-52</t>
  </si>
  <si>
    <t>FAIR-D4_2023-08-24_16-30-12</t>
  </si>
  <si>
    <t>FAIR-D4_2023-08-24_17-45-44</t>
  </si>
  <si>
    <t>FAIR-D4_2023-08-24_17-58-13</t>
  </si>
  <si>
    <t>FAIR-D4_2023-08-24_18-10-14</t>
  </si>
  <si>
    <t>FAIR-D4_2023-08-24_18-13-36</t>
  </si>
  <si>
    <t>FAIR-D4_2023-08-24_18-17-59</t>
  </si>
  <si>
    <t>FAIR-D4_2023-08-24_18-18-03</t>
  </si>
  <si>
    <t>FAIR-D4_2023-08-24_18-21-34</t>
  </si>
  <si>
    <t>FAIR-D4_2023-08-25_07-00-08</t>
  </si>
  <si>
    <t>FAIR-D4_2023-08-25_07-04-21</t>
  </si>
  <si>
    <t>FAIR-D4_2023-08-25_08-05-18</t>
  </si>
  <si>
    <t>FAIR-D4_2023-08-25_08-17-13</t>
  </si>
  <si>
    <t>FAIR-D4_2023-08-25_08-37-44</t>
  </si>
  <si>
    <t>FAIR-D4_2023-08-25_08-38-49</t>
  </si>
  <si>
    <t>FAIR-D4_2023-08-25_08-40-54</t>
  </si>
  <si>
    <t>FAIR-D4_2023-08-25_09-33-52</t>
  </si>
  <si>
    <t>FAIR-D4_2023-08-25_10-14-12</t>
  </si>
  <si>
    <t>FAIR-D4_2023-08-25_10-50-03</t>
  </si>
  <si>
    <t>FAIR-D4_2023-08-25_11-02-09</t>
  </si>
  <si>
    <t>FAIR-D4_2023-08-25_11-09-41</t>
  </si>
  <si>
    <t>FAIR-D4_2023-08-25_11-12-27</t>
  </si>
  <si>
    <t>FAIR-D4_2023-08-25_11-33-32</t>
  </si>
  <si>
    <t>FAIR-D4_2023-08-25_11-45-39</t>
  </si>
  <si>
    <t>FAIR-D4_2023-08-25_12-03-09</t>
  </si>
  <si>
    <t>FAIR-D4_2023-08-25_12-26-20</t>
  </si>
  <si>
    <t>FAIR-D4_2023-08-25_12-27-34</t>
  </si>
  <si>
    <t>FAIR-D4_2023-08-25_13-47-46</t>
  </si>
  <si>
    <t>FAIR-D4_2023-08-25_14-44-02</t>
  </si>
  <si>
    <t>FAIR-D4_2023-08-25_14-59-58</t>
  </si>
  <si>
    <t>FAIR-D4_2023-08-25_16-03-22</t>
  </si>
  <si>
    <t>FAIR-D4_2023-08-25_16-25-24</t>
  </si>
  <si>
    <t>FAIR-D4_2023-08-25_16-26-29</t>
  </si>
  <si>
    <t>FAIR-D4_2023-08-25_17-18-19</t>
  </si>
  <si>
    <t>FAIR-D4_2023-08-25_17-29-10</t>
  </si>
  <si>
    <t>FAIR-D4_2023-08-25_17-33-50</t>
  </si>
  <si>
    <t>FAIR-D4_2023-08-25_17-34-49</t>
  </si>
  <si>
    <t>FAIR-D4_2023-08-26_07-01-53</t>
  </si>
  <si>
    <t>FAIR-D4_2023-08-26_07-10-14</t>
  </si>
  <si>
    <t>FAIR-D4_2023-08-26_07-38-58</t>
  </si>
  <si>
    <t>FAIR-D4_2023-08-26_08-20-38</t>
  </si>
  <si>
    <t>FAIR-D4_2023-08-26_08-22-26</t>
  </si>
  <si>
    <t>FAIR-D4_2023-08-26_08-29-49</t>
  </si>
  <si>
    <t>FAIR-D4_2023-08-26_08-31-40</t>
  </si>
  <si>
    <t>FAIR-D4_2023-08-26_08-55-58</t>
  </si>
  <si>
    <t>FAIR-D4_2023-08-26_09-30-07</t>
  </si>
  <si>
    <t>FAIR-D4_2023-08-26_10-05-00</t>
  </si>
  <si>
    <t>FAIR-D4_2023-08-26_10-07-11</t>
  </si>
  <si>
    <t>FAIR-D4_2023-08-26_10-18-10</t>
  </si>
  <si>
    <t>FAIR-D4_2023-08-26_11-00-00</t>
  </si>
  <si>
    <t>FAIR-D4_2023-08-26_11-05-32</t>
  </si>
  <si>
    <t>FAIR-D4_2023-08-26_11-22-17</t>
  </si>
  <si>
    <t>FAIR-D4_2023-08-26_11-32-40</t>
  </si>
  <si>
    <t>FAIR-D4_2023-08-26_11-39-11</t>
  </si>
  <si>
    <t>FAIR-D4_2023-08-26_11-40-03</t>
  </si>
  <si>
    <t>FAIR-D4_2023-08-26_11-40-50</t>
  </si>
  <si>
    <t>FAIR-D4_2023-08-26_11-46-57</t>
  </si>
  <si>
    <t>Tephritidae</t>
  </si>
  <si>
    <t>Tephritinae</t>
  </si>
  <si>
    <t>FAIR-D4_2023-08-26_11-50-50</t>
  </si>
  <si>
    <t>FAIR-D4_2023-08-26_11-52-46</t>
  </si>
  <si>
    <t>Drosophilinae</t>
  </si>
  <si>
    <t>FAIR-D4_2023-08-26_11-51-30</t>
  </si>
  <si>
    <t>FAIR-D4_2023-08-26_12-05-44</t>
  </si>
  <si>
    <t>FAIR-D4_2023-08-26_12-08-51</t>
  </si>
  <si>
    <t>FAIR-D4_2023-08-26_12-11-36</t>
  </si>
  <si>
    <t>FAIR-D4_2023-08-26_12-19-28</t>
  </si>
  <si>
    <t>FAIR-D4_2023-08-26_12-32-54</t>
  </si>
  <si>
    <t>FAIR-D4_2023-08-26_12-43-57</t>
  </si>
  <si>
    <t>FAIR-D4_2023-08-26_12-46-35</t>
  </si>
  <si>
    <t>FAIR-D4_2023-08-26_12-50-48</t>
  </si>
  <si>
    <t>FAIR-D4_2023-08-26_12-54-28</t>
  </si>
  <si>
    <t>FAIR-D4_2023-08-26_13-02-59</t>
  </si>
  <si>
    <t>FAIR-D4_2023-08-26_13-14-09</t>
  </si>
  <si>
    <t>FAIR-D4_2023-08-26_13-16-17</t>
  </si>
  <si>
    <t>FAIR-D4_2023-08-26_13-17-01</t>
  </si>
  <si>
    <t>FAIR-D4_2023-08-26_13-25-56</t>
  </si>
  <si>
    <t>FAIR-D4_2023-08-26_13-27-41</t>
  </si>
  <si>
    <t>FAIR-D4_2023-08-26_13-29-11</t>
  </si>
  <si>
    <t>FAIR-D4_2023-08-26_13-37-08</t>
  </si>
  <si>
    <t>FAIR-D4_2023-08-26_13-38-51</t>
  </si>
  <si>
    <t>FAIR-D4_2023-08-26_13-40-05</t>
  </si>
  <si>
    <t>FAIR-D4_2023-08-26_13-44-43</t>
  </si>
  <si>
    <t>Miridae</t>
  </si>
  <si>
    <t>Mirinae</t>
  </si>
  <si>
    <t>FAIR-D4_2023-08-26_13-46-45</t>
  </si>
  <si>
    <t>FAIR-D4_2023-08-26_13-58-15</t>
  </si>
  <si>
    <t>FAIR-D4_2023-08-26_14-02-31</t>
  </si>
  <si>
    <t>FAIR-D4_2023-08-26_14-11-09</t>
  </si>
  <si>
    <t>FAIR-D4_2023-08-26_14-28-50</t>
  </si>
  <si>
    <t>FAIR-D4_2023-08-26_14-33-45</t>
  </si>
  <si>
    <t>FAIR-D4_2023-08-26_14-36-18</t>
  </si>
  <si>
    <t>FAIR-D4_2023-08-26_14-42-44</t>
  </si>
  <si>
    <t>FAIR-D4_2023-08-26_14-44-43</t>
  </si>
  <si>
    <t>FAIR-D4_2023-08-26_14-50-02</t>
  </si>
  <si>
    <t>FAIR-D4_2023-08-26_14-58-57</t>
  </si>
  <si>
    <t>FAIR-D4_2023-08-26_15-00-58</t>
  </si>
  <si>
    <t>Anomoia</t>
  </si>
  <si>
    <t>FAIR-D4_2023-08-26_15-23-27</t>
  </si>
  <si>
    <t>FAIR-D4_2023-08-26_15-26-45</t>
  </si>
  <si>
    <t>FAIR-D4_2023-08-26_15-32-45</t>
  </si>
  <si>
    <t>FAIR-D4_2023-08-26_15-39-39</t>
  </si>
  <si>
    <t>FAIR-D4_2023-08-26_15-41-45</t>
  </si>
  <si>
    <t>FAIR-D4_2023-08-26_15-43-32</t>
  </si>
  <si>
    <t>FAIR-D4_2023-08-26_16-28-06</t>
  </si>
  <si>
    <t>FAIR-D4_2023-08-26_16-35-00</t>
  </si>
  <si>
    <t>FAIR-D4_2023-08-26_16-46-59</t>
  </si>
  <si>
    <t>FAIR-D4_2023-08-26_18-20-55</t>
  </si>
  <si>
    <t>FAIR-D4_2023-08-27_07-11-50</t>
  </si>
  <si>
    <t>FAIR-D4_2023-08-27_07-20-07</t>
  </si>
  <si>
    <t>FAIR-D4_2023-08-27_07-14-28</t>
  </si>
  <si>
    <t>FAIR-D4_2023-08-27_07-58-14</t>
  </si>
  <si>
    <t>FAIR-D4_2023-08-27_08-24-50</t>
  </si>
  <si>
    <t>FAIR-D4_2023-08-27_08-41-35</t>
  </si>
  <si>
    <t>FAIR-D4_2023-08-27_08-51-28</t>
  </si>
  <si>
    <t>FAIR-D4_2023-08-27_08-57-06</t>
  </si>
  <si>
    <t>FAIR-D4_2023-08-27_09-04-20</t>
  </si>
  <si>
    <t>FAIR-D4_2023-08-27_09-28-56</t>
  </si>
  <si>
    <t>FAIR-D4_2023-08-27_09-48-28</t>
  </si>
  <si>
    <t>FAIR-D4_2023-08-27_09-51-53</t>
  </si>
  <si>
    <t>FAIR-D4_2023-08-27_09-56-24</t>
  </si>
  <si>
    <t>FAIR-D4_2023-08-27_09-54-18</t>
  </si>
  <si>
    <t>FAIR-D4_2023-08-27_09-57-40</t>
  </si>
  <si>
    <t>FAIR-D4_2023-08-27_10-04-49</t>
  </si>
  <si>
    <t>FAIR-D4_2023-08-27_10-07-33</t>
  </si>
  <si>
    <t>FAIR-D4_2023-08-27_10-10-51</t>
  </si>
  <si>
    <t>FAIR-D4_2023-08-27_10-15-25</t>
  </si>
  <si>
    <t>FAIR-D4_2023-08-27_10-18-04</t>
  </si>
  <si>
    <t>FAIR-D4_2023-08-27_10-24-54</t>
  </si>
  <si>
    <t>FAIR-D4_2023-08-27_10-30-04</t>
  </si>
  <si>
    <t>FAIR-D4_2023-08-27_10-47-06</t>
  </si>
  <si>
    <t>FAIR-D4_2023-08-27_10-49-36</t>
  </si>
  <si>
    <t>FAIR-D4_2023-08-27_10-51-27</t>
  </si>
  <si>
    <t>FAIR-D4_2023-08-27_11-03-13</t>
  </si>
  <si>
    <t>FAIR-D4_2023-08-27_11-04-25</t>
  </si>
  <si>
    <t>FAIR-D4_2023-08-27_11-05-13</t>
  </si>
  <si>
    <t>FAIR-D4_2023-08-27_11-09-34</t>
  </si>
  <si>
    <t>FAIR-D4_2023-08-27_11-14-59</t>
  </si>
  <si>
    <t>FAIR-D4_2023-08-27_11-17-30</t>
  </si>
  <si>
    <t>FAIR-D4_2023-08-27_11-29-56</t>
  </si>
  <si>
    <t>FAIR-D4_2023-08-27_11-36-40</t>
  </si>
  <si>
    <t>FAIR-D4_2023-08-27_11-45-14</t>
  </si>
  <si>
    <t>FAIR-D4_2023-08-27_11-50-22</t>
  </si>
  <si>
    <t>FAIR-D4_2023-08-27_11-55-00</t>
  </si>
  <si>
    <t>FAIR-D4_2023-08-27_12-02-28</t>
  </si>
  <si>
    <t>FAIR-D4_2023-08-27_12-20-43</t>
  </si>
  <si>
    <t>FAIR-D4_2023-08-27_12-23-48</t>
  </si>
  <si>
    <t>FAIR-D4_2023-08-27_12-31-15</t>
  </si>
  <si>
    <t>FAIR-D4_2023-08-27_12-33-38</t>
  </si>
  <si>
    <t>FAIR-D4_2023-08-27_12-34-18</t>
  </si>
  <si>
    <t>FAIR-D4_2023-08-27_12-41-32</t>
  </si>
  <si>
    <t>FAIR-D4_2023-08-27_12-51-00</t>
  </si>
  <si>
    <t>FAIR-D4_2023-08-27_12-56-22</t>
  </si>
  <si>
    <t>FAIR-D4_2023-08-27_13-29-27</t>
  </si>
  <si>
    <t>Phoroidea</t>
  </si>
  <si>
    <t>Phoridae</t>
  </si>
  <si>
    <t>FAIR-D4_2023-08-27_13-30-24</t>
  </si>
  <si>
    <t>FAIR-D4_2023-08-27_13-39-05</t>
  </si>
  <si>
    <t>FAIR-D4_2023-08-27_13-56-39</t>
  </si>
  <si>
    <t>FAIR-D4_2023-08-27_14-00-40</t>
  </si>
  <si>
    <t>FAIR-D4_2023-08-27_14-04-36</t>
  </si>
  <si>
    <t>FAIR-D4_2023-08-27_14-09-26</t>
  </si>
  <si>
    <t>FAIR-D4_2023-08-27_14-13-11</t>
  </si>
  <si>
    <t>FAIR-D4_2023-08-27_14-14-35</t>
  </si>
  <si>
    <t>FAIR-D4_2023-08-27_14-17-20</t>
  </si>
  <si>
    <t>Sepsinae</t>
  </si>
  <si>
    <t>FAIR-D4_2023-08-27_14-28-32</t>
  </si>
  <si>
    <t>FAIR-D4_2023-08-27_14-35-20</t>
  </si>
  <si>
    <t>FAIR-D4_2023-08-27_14-53-15</t>
  </si>
  <si>
    <t>FAIR-D4_2023-08-27_14-59-36</t>
  </si>
  <si>
    <t>FAIR-D4_2023-08-27_15-25-05</t>
  </si>
  <si>
    <t>FAIR-D4_2023-08-27_15-28-10</t>
  </si>
  <si>
    <t>FAIR-D4_2023-08-27_15-57-27</t>
  </si>
  <si>
    <t>FAIR-D4_2023-08-27_16-04-18</t>
  </si>
  <si>
    <t>FAIR-D4_2023-08-27_16-22-05</t>
  </si>
  <si>
    <t>FAIR-D4_2023-08-27_17-47-31</t>
  </si>
  <si>
    <t>FAIR-D4_2023-08-27_18-12-39</t>
  </si>
  <si>
    <t>FAIR-D4_2023-08-28_07-14-33</t>
  </si>
  <si>
    <t>FAIR-D4_2023-08-28_07-30-40</t>
  </si>
  <si>
    <t>FAIR-D4_2023-08-28_08-50-08</t>
  </si>
  <si>
    <t>FAIR-D4_2023-08-28_09-11-49</t>
  </si>
  <si>
    <t>FAIR-D4_2023-08-28_09-14-04</t>
  </si>
  <si>
    <t>FAIR-D4_2023-08-28_10-04-03</t>
  </si>
  <si>
    <t>FAIR-D4_2023-08-28_09-34-28</t>
  </si>
  <si>
    <t>FAIR-D4_2023-08-28_09-52-56</t>
  </si>
  <si>
    <t>FAIR-D4_2023-08-28_10-16-56</t>
  </si>
  <si>
    <t>FAIR-D4_2023-08-28_10-43-32</t>
  </si>
  <si>
    <t>FAIR-D4_2023-08-28_11-15-43</t>
  </si>
  <si>
    <t>FAIR-D4_2023-08-28_11-17-59</t>
  </si>
  <si>
    <t>FAIR-D4_2023-08-28_11-24-21</t>
  </si>
  <si>
    <t>FAIR-D4_2023-08-28_11-27-33</t>
  </si>
  <si>
    <t>FAIR-D4_2023-08-28_11-32-37</t>
  </si>
  <si>
    <t>FAIR-D4_2023-08-28_12-17-01</t>
  </si>
  <si>
    <t>FAIR-D4_2023-08-28_12-21-49</t>
  </si>
  <si>
    <t>FAIR-D4_2023-08-28_13-02-36</t>
  </si>
  <si>
    <t>FAIR-D4_2023-08-28_13-17-45</t>
  </si>
  <si>
    <t>FAIR-D4_2023-08-28_13-19-38</t>
  </si>
  <si>
    <t>FAIR-D4_2023-08-28_13-59-16</t>
  </si>
  <si>
    <t>FAIR-D4_2023-08-28_15-24-36</t>
  </si>
  <si>
    <t>FAIR-D4_2023-08-28_16-12-17</t>
  </si>
  <si>
    <t>FAIR-D4_2023-08-29_07-36-01</t>
  </si>
  <si>
    <t>FAIR-D4_2023-08-29_07-44-44</t>
  </si>
  <si>
    <t>FAIR-D4_2023-08-29_11-29-35</t>
  </si>
  <si>
    <t>FAIR-D4_2023-08-29_11-34-48</t>
  </si>
  <si>
    <t>FAIR-D4_2023-08-29_12-02-10</t>
  </si>
  <si>
    <t>FAIR-D4_2023-08-29_12-03-22</t>
  </si>
  <si>
    <t>FAIR-D4_2023-08-29_12-58-48</t>
  </si>
  <si>
    <t>FAIR-D4_2023-08-29_13-01-02</t>
  </si>
  <si>
    <t>FAIR-D4_2023-08-29_13-43-53</t>
  </si>
  <si>
    <t>FAIR-D4_2023-08-29_13-58-37</t>
  </si>
  <si>
    <t>FAIR-D4_2023-08-29_14-26-27</t>
  </si>
  <si>
    <t>FAIR-D4_2023-08-29_14-28-57</t>
  </si>
  <si>
    <t>FAIR-D4_2023-08-29_14-32-46</t>
  </si>
  <si>
    <t>FAIR-D4_2023-08-29_14-45-04</t>
  </si>
  <si>
    <t>FAIR-D4_2023-08-29_15-40-11</t>
  </si>
  <si>
    <t>FAIR-D4_2023-08-29_15-51-25</t>
  </si>
  <si>
    <t>FAIR-D4_2023-08-29_16-22-27</t>
  </si>
  <si>
    <t>FAIR-D4_2023-08-29_17-21-45</t>
  </si>
  <si>
    <t>FAIR-D4_2023-08-29_17-22-32</t>
  </si>
  <si>
    <t>Metopininae</t>
  </si>
  <si>
    <t>Megaselia</t>
  </si>
  <si>
    <t>FAIR-D4_2023-08-29_17-33-07</t>
  </si>
  <si>
    <t>FAIR-D4_2023-08-29_17-34-52</t>
  </si>
  <si>
    <t>FAIR-D4_2023-08-29_17-36-29</t>
  </si>
  <si>
    <t>FAIR-D4_2023-08-29_17-51-00</t>
  </si>
  <si>
    <t>FAIR-D4_2023-08-29_18-02-26</t>
  </si>
  <si>
    <t>FAIR-D4_2023-08-29_18-15-10</t>
  </si>
  <si>
    <t>FAIR-D4_2023-08-29_18-16-00</t>
  </si>
  <si>
    <t>FAIR-D4_2023-08-30_09-19-59</t>
  </si>
  <si>
    <t>FAIR-D4_2023-08-30_09-34-42</t>
  </si>
  <si>
    <t>FAIR-D4_2023-08-30_10-12-20</t>
  </si>
  <si>
    <t>FAIR-D4_2023-08-30_10-37-01</t>
  </si>
  <si>
    <t>FAIR-D4_2023-08-30_10-52-07</t>
  </si>
  <si>
    <t>FAIR-D4_2023-08-30_10-56-15</t>
  </si>
  <si>
    <t>FAIR-D4_2023-08-30_11-05-10</t>
  </si>
  <si>
    <t>FAIR-D4_2023-08-30_11-38-20</t>
  </si>
  <si>
    <t>FAIR-D4_2023-08-30_11-39-51</t>
  </si>
  <si>
    <t>FAIR-D4_2023-08-30_11-45-58</t>
  </si>
  <si>
    <t>FAIR-D4_2023-08-30_11-49-15</t>
  </si>
  <si>
    <t>FAIR-D4_2023-08-30_11-54-02</t>
  </si>
  <si>
    <t>FAIR-D4_2023-08-30_11-50-32</t>
  </si>
  <si>
    <t>FAIR-D4_2023-08-30_13-47-43</t>
  </si>
  <si>
    <t>FAIR-D4_2023-08-30_13-49-23</t>
  </si>
  <si>
    <t>FAIR-D4_2023-08-30_14-07-33</t>
  </si>
  <si>
    <t>FAIR-D4_2023-08-30_15-00-16</t>
  </si>
  <si>
    <t>FAIR-D4_2023-08-30_15-19-05</t>
  </si>
  <si>
    <t>FAIR-D4_2023-08-30_15-22-49</t>
  </si>
  <si>
    <t>Formicidae</t>
  </si>
  <si>
    <t>FAIR-D4_2023-08-30_15-39-30</t>
  </si>
  <si>
    <t>FAIR-D4_2023-08-30_15-52-13</t>
  </si>
  <si>
    <t>FAIR-D4_2023-08-30_16-18-08</t>
  </si>
  <si>
    <t>FAIR-D4_2023-08-30_16-18-54</t>
  </si>
  <si>
    <t>FAIR-D4_2023-08-30_16-52-49</t>
  </si>
  <si>
    <t>FAIR-D4_2023-08-30_16-56-25</t>
  </si>
  <si>
    <t>FAIR-D4_2023-08-30_16-59-41</t>
  </si>
  <si>
    <t>Calliphoridae</t>
  </si>
  <si>
    <t>FAIR-D4_2023-08-30_17-09-14</t>
  </si>
  <si>
    <t>FAIR-D4_2023-08-30_17-55-55</t>
  </si>
  <si>
    <t>FAIR-D4_2023-08-30_18-08-17</t>
  </si>
  <si>
    <t>FAIR-D4_2023-08-31_08-58-27</t>
  </si>
  <si>
    <t>FAIR-D4_2023-08-31_09-04-08</t>
  </si>
  <si>
    <t xml:space="preserve">?  </t>
  </si>
  <si>
    <t>FAIR-D4_2023-08-31_10-04-00</t>
  </si>
  <si>
    <t>FAIR-D4_2023-08-31_10-31-51</t>
  </si>
  <si>
    <t>FAIR-D4_2023-08-31_10-41-46</t>
  </si>
  <si>
    <t>FAIR-D4_2023-08-31_10-44-07</t>
  </si>
  <si>
    <t>FAIR-D4_2023-08-31_11-03-31</t>
  </si>
  <si>
    <t>FAIR-D4_2023-08-31_11-19-03</t>
  </si>
  <si>
    <t>FAIR-D4_2023-08-31_11-52-00</t>
  </si>
  <si>
    <t>FAIR-D4_2023-08-31_11-58-18</t>
  </si>
  <si>
    <t>FAIR-D4_2023-08-31_12-13-32</t>
  </si>
  <si>
    <t>FAIR-D4_2023-08-31_12-22-48</t>
  </si>
  <si>
    <t>FAIR-D4_2023-08-31_12-26-46</t>
  </si>
  <si>
    <t>FAIR-D4_2023-08-31_12-25-31</t>
  </si>
  <si>
    <t>Carnoidea</t>
  </si>
  <si>
    <t>Chloropidae</t>
  </si>
  <si>
    <t>Chloropinae</t>
  </si>
  <si>
    <t>Thaumatomyia</t>
  </si>
  <si>
    <t>FAIR-D4_2023-08-31_12-30-02</t>
  </si>
  <si>
    <t>FAIR-D4_2023-08-31_13-00-55</t>
  </si>
  <si>
    <t>FAIR-D4_2023-08-31_13-04-19</t>
  </si>
  <si>
    <t>FAIR-D4_2023-08-31_14-23-24</t>
  </si>
  <si>
    <t>FAIR-D4_2023-08-31_15-18-00</t>
  </si>
  <si>
    <t>FAIR-D4_2023-08-31_16-17-16</t>
  </si>
  <si>
    <t>FAIR-D4_2023-08-31_16-31-50</t>
  </si>
  <si>
    <t>FAIR-D4_2023-08-31_16-48-18</t>
  </si>
  <si>
    <t>FAIR-D4_2023-08-31_17-15-49</t>
  </si>
  <si>
    <t>FAIR-D4_2023-08-31_17-25-37</t>
  </si>
  <si>
    <t>FAIR-D4_2023-08-31_18-27-50</t>
  </si>
  <si>
    <t>FAIR-D4_2023-09-01_08-00-39</t>
  </si>
  <si>
    <t>FAIR-D4_2023-09-01_08-04-49</t>
  </si>
  <si>
    <t>FAIR-D4_2023-09-01_09-12-25</t>
  </si>
  <si>
    <t>FAIR-D4_2023-09-01_09-50-49</t>
  </si>
  <si>
    <t>FAIR-D4_2023-09-01_10-11-49</t>
  </si>
  <si>
    <t>FAIR-D4_2023-09-01_10-12-50</t>
  </si>
  <si>
    <t>FAIR-D4_2023-09-01_10-29-02</t>
  </si>
  <si>
    <t>FAIR-D4_2023-09-01_10-31-32</t>
  </si>
  <si>
    <t>FAIR-D4_2023-09-01_10-35-13</t>
  </si>
  <si>
    <t>FAIR-D4_2023-09-01_10-40-24</t>
  </si>
  <si>
    <t>FAIR-D4_2023-09-01_10-47-52</t>
  </si>
  <si>
    <t>FAIR-D4_2023-09-01_11-24-33</t>
  </si>
  <si>
    <t>FAIR-D4_2023-09-01_11-52-50</t>
  </si>
  <si>
    <t>FAIR-D4_2023-09-01_11-56-59</t>
  </si>
  <si>
    <t>FAIR-D4_2023-09-01_12-06-25</t>
  </si>
  <si>
    <t>FAIR-D4_2023-09-01_12-12-25</t>
  </si>
  <si>
    <t>FAIR-D4_2023-09-01_12-15-46</t>
  </si>
  <si>
    <t>FAIR-D4_2023-09-01_12-28-50</t>
  </si>
  <si>
    <t>FAIR-D4_2023-09-01_12-50-19</t>
  </si>
  <si>
    <t>Syrphoidea</t>
  </si>
  <si>
    <t>Syrphidae</t>
  </si>
  <si>
    <t>FAIR-D4_2023-09-01_13-10-31</t>
  </si>
  <si>
    <t>FAIR-D4_2023-09-01_13-21-31</t>
  </si>
  <si>
    <t>FAIR-D4_2023-09-01_13-26-26</t>
  </si>
  <si>
    <t>FAIR-D4_2023-09-01_13-29-40</t>
  </si>
  <si>
    <t>FAIR-D4_2023-09-01_13-35-45</t>
  </si>
  <si>
    <t>Tachininae</t>
  </si>
  <si>
    <t>FAIR-D4_2023-09-01_13-42-52</t>
  </si>
  <si>
    <t>FAIR-D4_2023-09-01_13-48-34</t>
  </si>
  <si>
    <t>FAIR-D4_2023-09-01_14-19-35</t>
  </si>
  <si>
    <t>FAIR-D4_2023-09-01_14-23-44</t>
  </si>
  <si>
    <t>FAIR-D4_2023-09-01_14-30-32</t>
  </si>
  <si>
    <t>FAIR-D4_2023-09-01_14-54-56</t>
  </si>
  <si>
    <t>FAIR-D4_2023-09-01_15-34-29</t>
  </si>
  <si>
    <t>FAIR-D4_2023-09-01_15-47-44</t>
  </si>
  <si>
    <t>FAIR-D4_2023-09-01_15-48-42</t>
  </si>
  <si>
    <t>FAIR-D4_2023-09-01_16-47-59</t>
  </si>
  <si>
    <t>Calliphorinae</t>
  </si>
  <si>
    <t>FAIR-D4_2023-09-01_16-49-07</t>
  </si>
  <si>
    <t>FAIR-D4_2023-09-01_17-14-37</t>
  </si>
  <si>
    <t>Paykullia</t>
  </si>
  <si>
    <t>FAIR-D4_2023-09-01_17-27-52</t>
  </si>
  <si>
    <t>FAIR-D4_2023-09-01_17-36-00</t>
  </si>
  <si>
    <t>FAIR-D4_2023-09-01_17-51-07</t>
  </si>
  <si>
    <t>FAIR-D4_2023-09-01_18-05-40</t>
  </si>
  <si>
    <t>FAIR-D4_2023-09-01_18-07-04</t>
  </si>
  <si>
    <t>FAIR-D4_2023-09-01_18-16-10</t>
  </si>
  <si>
    <t>FAIR-D4_2023-09-02_10-13-23</t>
  </si>
  <si>
    <t>FAIR-D4_2023-09-02_10-14-15</t>
  </si>
  <si>
    <t>FAIR-D4_2023-09-02_10-23-48</t>
  </si>
  <si>
    <t>Hymenoptera</t>
  </si>
  <si>
    <t>Apocrita</t>
  </si>
  <si>
    <t>Vespoidea</t>
  </si>
  <si>
    <t>Vespidae</t>
  </si>
  <si>
    <t>FAIR-D4_2023-09-02_10-26-09</t>
  </si>
  <si>
    <t>FAIR-D4_2023-09-02_10-27-48</t>
  </si>
  <si>
    <t>FAIR-D4_2023-09-02_11-01-30</t>
  </si>
  <si>
    <t>FAIR-D4_2023-09-02_11-03-14</t>
  </si>
  <si>
    <t>FAIR-D4_2023-09-02_11-10-51</t>
  </si>
  <si>
    <t>FAIR-D4_2023-09-02_11-21-53</t>
  </si>
  <si>
    <t>FAIR-D4_2023-09-02_11-29-19</t>
  </si>
  <si>
    <t>FAIR-D4_2023-09-02_11-24-47</t>
  </si>
  <si>
    <t>FAIR-D4_2023-09-02_12-21-52</t>
  </si>
  <si>
    <t>Polyphaga</t>
  </si>
  <si>
    <t>Coccinelloidea</t>
  </si>
  <si>
    <t>FAIR-D4_2023-09-02_12-47-01</t>
  </si>
  <si>
    <t>FAIR-D4_2023-09-02_13-28-41</t>
  </si>
  <si>
    <t>FAIR-D4_2023-09-02_13-37-15</t>
  </si>
  <si>
    <t>parasitoid_wasp_small</t>
  </si>
  <si>
    <t>Chalcidoidea</t>
  </si>
  <si>
    <t>Eulophidae</t>
  </si>
  <si>
    <t>FAIR-D4_2023-09-02_14-21-52</t>
  </si>
  <si>
    <t>FAIR-D4_2023-09-02_14-27-41</t>
  </si>
  <si>
    <t>FAIR-D4_2023-09-02_14-33-50</t>
  </si>
  <si>
    <t>FAIR-D4_2023-09-02_14-35-11</t>
  </si>
  <si>
    <t>FAIR-D4_2023-09-02_16-04-39</t>
  </si>
  <si>
    <t>FAIR-D4_2023-09-02_16-05-50</t>
  </si>
  <si>
    <t>FAIR-D4_2023-09-02_17-56-09</t>
  </si>
  <si>
    <t>FAIR-D4_2023-09-03_07-45-42</t>
  </si>
  <si>
    <t>FAIR-D4_2023-09-03_07-48-07</t>
  </si>
  <si>
    <t>FAIR-D4_2023-09-03_12-23-52</t>
  </si>
  <si>
    <t>FAIR-D4_2023-09-03_12-35-30</t>
  </si>
  <si>
    <t>Entiminae</t>
  </si>
  <si>
    <t>Polydrusus</t>
  </si>
  <si>
    <t>FAIR-D4_2023-09-03_13-33-07</t>
  </si>
  <si>
    <t>dance_fly</t>
  </si>
  <si>
    <t>Empidoidea</t>
  </si>
  <si>
    <t>Hybotidae</t>
  </si>
  <si>
    <t>Tachydromiinae</t>
  </si>
  <si>
    <t>Tachydromia</t>
  </si>
  <si>
    <t>FAIR-D4_2023-09-03_15-51-28</t>
  </si>
  <si>
    <t>FAIR-D4_2023-09-03_14-56-13</t>
  </si>
  <si>
    <t>Dasysyrphus</t>
  </si>
  <si>
    <t>FAIR-D4_2023-09-03_15-46-58</t>
  </si>
  <si>
    <t>FAIR-D4_2023-09-03_15-49-26</t>
  </si>
  <si>
    <t>Gelis</t>
  </si>
  <si>
    <t>FAIR-D4_2023-09-03_16-08-08</t>
  </si>
  <si>
    <t>FAIR-D4_2023-09-03_16-11-53</t>
  </si>
  <si>
    <t>FAIR-D4_2023-09-04_07-09-39</t>
  </si>
  <si>
    <t>FAIR-D4_2023-09-04_08-09-28</t>
  </si>
  <si>
    <t>FAIR-D4_2023-09-04_11-28-31</t>
  </si>
  <si>
    <t>Tephritoidea</t>
  </si>
  <si>
    <t>Pallopteridae</t>
  </si>
  <si>
    <t>Palloptera</t>
  </si>
  <si>
    <t>FAIR-D4_2023-09-04_12-30-34</t>
  </si>
  <si>
    <t>FAIR-D4_2023-09-04_13-40-02</t>
  </si>
  <si>
    <t>earwig</t>
  </si>
  <si>
    <t>Forficulinae</t>
  </si>
  <si>
    <t>Forficula</t>
  </si>
  <si>
    <t>FAIR-D4_2023-09-04_14-55-42</t>
  </si>
  <si>
    <t>FAIR-D4_2023-09-04_15-06-22</t>
  </si>
  <si>
    <t>FAIR-D4_2023-09-04_15-07-36</t>
  </si>
  <si>
    <t>FAIR-D4_2023-09-04_16-57-33</t>
  </si>
  <si>
    <t>FAIR-D4_2023-09-04_17-00-21</t>
  </si>
  <si>
    <t>FAIR-D4_2023-09-04_17-03-08</t>
  </si>
  <si>
    <t>Eumeninae</t>
  </si>
  <si>
    <t>Ancistrocerus</t>
  </si>
  <si>
    <t>FAIR-D4_2023-09-05_11-10-48</t>
  </si>
  <si>
    <t>FAIR-D4_2023-09-05_11-31-34</t>
  </si>
  <si>
    <t>FAIR-D4_2023-09-05_12-29-46</t>
  </si>
  <si>
    <t>FAIR-D4_2023-09-05_13-05-35</t>
  </si>
  <si>
    <t>FAIR-D4_2023-09-06_09-57-16</t>
  </si>
  <si>
    <t>FAIR-D4_2023-09-06_10-59-11</t>
  </si>
  <si>
    <t>FAIR-D4_2023-09-06_12-06-39</t>
  </si>
  <si>
    <t>FAIR-D4_2023-09-06_12-07-29</t>
  </si>
  <si>
    <t>FAIR-D4_2023-09-06_12-21-50</t>
  </si>
  <si>
    <t>Asilidae</t>
  </si>
  <si>
    <t>Laphriinae</t>
  </si>
  <si>
    <t>FAIR-D4_2023-09-07_09-16-14</t>
  </si>
  <si>
    <t>FAIR-D4_2023-09-07_09-35-49</t>
  </si>
  <si>
    <t>FAIR-D4_2023-09-07_09-38-30</t>
  </si>
  <si>
    <t>FAIR-D4_2023-09-07_12-36-24</t>
  </si>
  <si>
    <t>FAIR-D4_2023-09-07_16-14-11</t>
  </si>
  <si>
    <t>FAIR-D4_2023-09-07_16-37-41</t>
  </si>
  <si>
    <t>axyridis</t>
  </si>
  <si>
    <t>FAIR-D4_2023-09-07_18-07-48</t>
  </si>
  <si>
    <t>FAIR-D4_2023-09-08_10-05-23</t>
  </si>
  <si>
    <t>Muscidae</t>
  </si>
  <si>
    <t>FAIR-D4_2023-09-08_10-59-17</t>
  </si>
  <si>
    <t>FAIR-D4_2023-09-09_10-42-50</t>
  </si>
  <si>
    <t>FAIR-D4_2023-09-09_13-20-08</t>
  </si>
  <si>
    <t>Pemphredoninae</t>
  </si>
  <si>
    <t>Pemphredon</t>
  </si>
  <si>
    <t>FAIR-D4_2023-09-09_16-08-33</t>
  </si>
  <si>
    <t>FAIR-D4_2023-09-10_11-04-19</t>
  </si>
  <si>
    <t>FAIR-D4_2023-09-10_11-52-18</t>
  </si>
  <si>
    <t>FAIR-D4_2023-09-10_13-36-24</t>
  </si>
  <si>
    <t>FAIR-D4_2023-09-10_17-24-23</t>
  </si>
  <si>
    <t>FAIR-D4_2023-09-10_17-34-08</t>
  </si>
  <si>
    <t>FAIR-D4_2023-09-10_17-50-59</t>
  </si>
  <si>
    <t>Anthomyiinae</t>
  </si>
  <si>
    <t>FAIR-D4_2023-09-11_11-08-59</t>
  </si>
  <si>
    <t>FAIR-D4_2023-09-11_18-17-21</t>
  </si>
  <si>
    <t>FAIR-D4_2023-09-12_09-31-18</t>
  </si>
  <si>
    <t>FAIR-D4_2023-09-12_11-42-25</t>
  </si>
  <si>
    <t>Limnephilinae</t>
  </si>
  <si>
    <t>FAIR-D4_2023-09-12_10-26-09</t>
  </si>
  <si>
    <t>crane_fly</t>
  </si>
  <si>
    <t>Tipulinae</t>
  </si>
  <si>
    <t>Tipula</t>
  </si>
  <si>
    <t>FAIR-D4_2023-09-12_11-50-40</t>
  </si>
  <si>
    <t>FAIR-D4_2023-09-12_12-33-00</t>
  </si>
  <si>
    <t>FAIR-D4_2023-09-12_18-18-20</t>
  </si>
  <si>
    <t>FAIR-D4_2023-09-12_18-22-27</t>
  </si>
  <si>
    <t>FAIR-D4_2023-09-13_10-23-13</t>
  </si>
  <si>
    <t>FAIR-D4_2023-09-13_10-24-23</t>
  </si>
  <si>
    <t>FAIR-D4_2023-09-13_10-47-39</t>
  </si>
  <si>
    <t>FAIR-D4_2023-09-13_11-22-16</t>
  </si>
  <si>
    <t>FAIR-D4_2023-09-13_11-25-04</t>
  </si>
  <si>
    <t>FAIR-D4_2023-09-13_12-05-13</t>
  </si>
  <si>
    <t>FAIR-D4_2023-09-13_14-14-14</t>
  </si>
  <si>
    <t>FAIR-D4_2023-09-13_15-56-33</t>
  </si>
  <si>
    <t>FAIR-D4_2023-09-13_17-15-27</t>
  </si>
  <si>
    <t>FAIR-D4_2023-09-13_17-08-45</t>
  </si>
  <si>
    <t>Dictynoidea</t>
  </si>
  <si>
    <t>Anyphaenidae</t>
  </si>
  <si>
    <t>Anyphaeninae</t>
  </si>
  <si>
    <t>Chrysomeloidea</t>
  </si>
  <si>
    <t>Chrysomelinae</t>
  </si>
  <si>
    <t>Chrysolina</t>
  </si>
  <si>
    <t>Criocerinae</t>
  </si>
  <si>
    <t>Oulema</t>
  </si>
  <si>
    <t>Propylea</t>
  </si>
  <si>
    <t>quatuordecimpunctata</t>
  </si>
  <si>
    <t>Psyllobora</t>
  </si>
  <si>
    <t>vigintiduopunctata</t>
  </si>
  <si>
    <t>Curculionoidea</t>
  </si>
  <si>
    <t>Curculionidae</t>
  </si>
  <si>
    <t>Brentidae</t>
  </si>
  <si>
    <t>Apion</t>
  </si>
  <si>
    <t>frumentarium</t>
  </si>
  <si>
    <t>lineatus</t>
  </si>
  <si>
    <t>Strophosoma</t>
  </si>
  <si>
    <t>melanogrammum</t>
  </si>
  <si>
    <t>Tenebrionoidea</t>
  </si>
  <si>
    <t>Anthicidae</t>
  </si>
  <si>
    <t>Anthicinae</t>
  </si>
  <si>
    <t>Notoxus</t>
  </si>
  <si>
    <t>monoceros</t>
  </si>
  <si>
    <t>Notoxinae</t>
  </si>
  <si>
    <t>Oedemeridae</t>
  </si>
  <si>
    <t>Nacerdinae</t>
  </si>
  <si>
    <t>Chrysanthia</t>
  </si>
  <si>
    <t>Dermaptera</t>
  </si>
  <si>
    <t>Forficulina</t>
  </si>
  <si>
    <t>Forficuloidea</t>
  </si>
  <si>
    <t>Forficulidae</t>
  </si>
  <si>
    <t>Asiloidea</t>
  </si>
  <si>
    <t>Dolichopodidae</t>
  </si>
  <si>
    <t>Medeterinae</t>
  </si>
  <si>
    <t>Medetera</t>
  </si>
  <si>
    <t>Ephydroidea</t>
  </si>
  <si>
    <t>Drosophilidae</t>
  </si>
  <si>
    <t>Chymomyza</t>
  </si>
  <si>
    <t>amoena</t>
  </si>
  <si>
    <t>Scaptomyza</t>
  </si>
  <si>
    <t>Ephydroidae</t>
  </si>
  <si>
    <t>Hydrelliinae</t>
  </si>
  <si>
    <t>Lauxanioidea</t>
  </si>
  <si>
    <t>Sapromyza</t>
  </si>
  <si>
    <t>Anthomyiidae</t>
  </si>
  <si>
    <t>Fucellia</t>
  </si>
  <si>
    <t>Fanniidae</t>
  </si>
  <si>
    <t>canicularis</t>
  </si>
  <si>
    <t>Coenosiinae</t>
  </si>
  <si>
    <t>Coenosia</t>
  </si>
  <si>
    <t>Muscinae</t>
  </si>
  <si>
    <t>Mesembrina</t>
  </si>
  <si>
    <t>meridiana</t>
  </si>
  <si>
    <t>domestica</t>
  </si>
  <si>
    <t>Scathophagidae</t>
  </si>
  <si>
    <t>Scathophaginae</t>
  </si>
  <si>
    <t>Rhinophoridae</t>
  </si>
  <si>
    <t>Phasiinae</t>
  </si>
  <si>
    <t>Ectophasia</t>
  </si>
  <si>
    <t>Gymnosoma</t>
  </si>
  <si>
    <t>Opomyzoidea</t>
  </si>
  <si>
    <t>Opomyzidae</t>
  </si>
  <si>
    <t>Geomyza</t>
  </si>
  <si>
    <t>tripunctata</t>
  </si>
  <si>
    <t>Lonchopteridae</t>
  </si>
  <si>
    <t>Rhagionoidea</t>
  </si>
  <si>
    <t>Rhagionidae</t>
  </si>
  <si>
    <t>Rhagioninae</t>
  </si>
  <si>
    <t>Rhagio</t>
  </si>
  <si>
    <t>tringarius</t>
  </si>
  <si>
    <t>Sciomyzoidea</t>
  </si>
  <si>
    <t>Sciomyzidae</t>
  </si>
  <si>
    <t>Sciomyzinae</t>
  </si>
  <si>
    <t>Tetanocera</t>
  </si>
  <si>
    <t>Sepsis</t>
  </si>
  <si>
    <t>Sphaeroceroidea</t>
  </si>
  <si>
    <t>Stratiomyoidea</t>
  </si>
  <si>
    <t>Xylomyidae</t>
  </si>
  <si>
    <t>Solva</t>
  </si>
  <si>
    <t>Pipunculidae</t>
  </si>
  <si>
    <t>Eristalinae</t>
  </si>
  <si>
    <t>Melanostoma</t>
  </si>
  <si>
    <t>scripta</t>
  </si>
  <si>
    <t>Xanthogramma</t>
  </si>
  <si>
    <t>dives</t>
  </si>
  <si>
    <t>Trypetinae</t>
  </si>
  <si>
    <t>Nematocera</t>
  </si>
  <si>
    <t>Bibionoidea</t>
  </si>
  <si>
    <t>Bibioninae</t>
  </si>
  <si>
    <t>Chironomoidea</t>
  </si>
  <si>
    <t>Chironomidae</t>
  </si>
  <si>
    <t>Chironominae</t>
  </si>
  <si>
    <t>Culicoidea</t>
  </si>
  <si>
    <t>Culicidae</t>
  </si>
  <si>
    <t>Sciaroidea</t>
  </si>
  <si>
    <t>Keroplatidae</t>
  </si>
  <si>
    <t>Macrocerinae</t>
  </si>
  <si>
    <t>Macrocera</t>
  </si>
  <si>
    <t>Mycetophilidae</t>
  </si>
  <si>
    <t>Tipuloidea</t>
  </si>
  <si>
    <t>Tipulidae</t>
  </si>
  <si>
    <t>Nephrotoma</t>
  </si>
  <si>
    <t>Hemiptera</t>
  </si>
  <si>
    <t>Auchenorrhyncha</t>
  </si>
  <si>
    <t>Membracoidea</t>
  </si>
  <si>
    <t>Cicadellidae</t>
  </si>
  <si>
    <t>Deltocephalinae</t>
  </si>
  <si>
    <t>Heteroptera</t>
  </si>
  <si>
    <t>Pentatomomorpha</t>
  </si>
  <si>
    <t>Lygaeoidea</t>
  </si>
  <si>
    <t>Rhyparochromidae</t>
  </si>
  <si>
    <t>Rhyparochrominae</t>
  </si>
  <si>
    <t>Miroidea</t>
  </si>
  <si>
    <t>Orthotylinae</t>
  </si>
  <si>
    <t>Orthotylus</t>
  </si>
  <si>
    <t>Apoidea</t>
  </si>
  <si>
    <t>Apidae</t>
  </si>
  <si>
    <t>Bombus</t>
  </si>
  <si>
    <t>Astatinae</t>
  </si>
  <si>
    <t>Astata</t>
  </si>
  <si>
    <t>Braconidae</t>
  </si>
  <si>
    <t>Macrocentrinae</t>
  </si>
  <si>
    <t xml:space="preserve">	Banchinae</t>
  </si>
  <si>
    <t>Exetastes</t>
  </si>
  <si>
    <t>Banchinae</t>
  </si>
  <si>
    <t>Campopleginae</t>
  </si>
  <si>
    <t>Diplazontinae</t>
  </si>
  <si>
    <t>Diplazon</t>
  </si>
  <si>
    <t>laetatorius</t>
  </si>
  <si>
    <t>Ichneumoninae</t>
  </si>
  <si>
    <t>Phygadeuontinae</t>
  </si>
  <si>
    <t>Pimplinae</t>
  </si>
  <si>
    <t>Dolichomitus</t>
  </si>
  <si>
    <t>Pimpla</t>
  </si>
  <si>
    <t>rufipes</t>
  </si>
  <si>
    <t>Xoridinae</t>
  </si>
  <si>
    <t>Formicinae</t>
  </si>
  <si>
    <t>Camponatus</t>
  </si>
  <si>
    <t>Formica</t>
  </si>
  <si>
    <t>Lasius</t>
  </si>
  <si>
    <t>niger</t>
  </si>
  <si>
    <t>Pompilidae</t>
  </si>
  <si>
    <t>Pepsinae</t>
  </si>
  <si>
    <t>Auplopus</t>
  </si>
  <si>
    <t>Dolichovespula</t>
  </si>
  <si>
    <t>media</t>
  </si>
  <si>
    <t>vulgaris</t>
  </si>
  <si>
    <t>Symphyta</t>
  </si>
  <si>
    <t>Tenthredinoidea</t>
  </si>
  <si>
    <t>Tenthredinidae</t>
  </si>
  <si>
    <t>Athaliinae</t>
  </si>
  <si>
    <t>Gelechioidea</t>
  </si>
  <si>
    <t>Gelechiidae</t>
  </si>
  <si>
    <t>Oecophoridae</t>
  </si>
  <si>
    <t>Oecophorinae</t>
  </si>
  <si>
    <t>Carcina</t>
  </si>
  <si>
    <t>Hofmannophila</t>
  </si>
  <si>
    <t>Geometroidea</t>
  </si>
  <si>
    <t>Geometridae</t>
  </si>
  <si>
    <t>Larentiinae</t>
  </si>
  <si>
    <t>Camptogramma</t>
  </si>
  <si>
    <t>bilineata</t>
  </si>
  <si>
    <t>Epirrhoe</t>
  </si>
  <si>
    <t>alternata</t>
  </si>
  <si>
    <t>Noctuinae</t>
  </si>
  <si>
    <t>Xestia</t>
  </si>
  <si>
    <t>xanthographa</t>
  </si>
  <si>
    <t>Plusiinae</t>
  </si>
  <si>
    <t>Autographa</t>
  </si>
  <si>
    <t>gamma</t>
  </si>
  <si>
    <t>Papilionoidea</t>
  </si>
  <si>
    <t>Hesperiidae</t>
  </si>
  <si>
    <t>Hesperiinae</t>
  </si>
  <si>
    <t>Thymelicus</t>
  </si>
  <si>
    <t>Pyraloidea</t>
  </si>
  <si>
    <t>Crambidae</t>
  </si>
  <si>
    <t>Crambinae</t>
  </si>
  <si>
    <t>Pyralidae</t>
  </si>
  <si>
    <t>Phycitinae</t>
  </si>
  <si>
    <t>Ephestia</t>
  </si>
  <si>
    <t>Pyralinae</t>
  </si>
  <si>
    <t>Endotricha</t>
  </si>
  <si>
    <t>Synaphe</t>
  </si>
  <si>
    <t>punctalis</t>
  </si>
  <si>
    <t>Tineoidea</t>
  </si>
  <si>
    <t>Tineidae</t>
  </si>
  <si>
    <t xml:space="preserve">	Nemapogoninae</t>
  </si>
  <si>
    <t>Nemapogon</t>
  </si>
  <si>
    <t>Yponomeutoidea</t>
  </si>
  <si>
    <t>Plutellidae</t>
  </si>
  <si>
    <t>Plutellinae</t>
  </si>
  <si>
    <t>Plutella</t>
  </si>
  <si>
    <t>xylostella</t>
  </si>
  <si>
    <t>Zygaenoidea</t>
  </si>
  <si>
    <t>Zygaenidae</t>
  </si>
  <si>
    <t>Procridinae</t>
  </si>
  <si>
    <t>Mecoptera</t>
  </si>
  <si>
    <t>Panorpoidea</t>
  </si>
  <si>
    <t>Panorpidae</t>
  </si>
  <si>
    <t>Panorpa</t>
  </si>
  <si>
    <t>Neuroptera</t>
  </si>
  <si>
    <t>Hemerobiiformia</t>
  </si>
  <si>
    <t>Hemerobioidea</t>
  </si>
  <si>
    <t>Chrysopidae</t>
  </si>
  <si>
    <t>Chrysopinae</t>
  </si>
  <si>
    <t>carnea</t>
  </si>
  <si>
    <t>Hemerobiidae</t>
  </si>
  <si>
    <t>Microminae</t>
  </si>
  <si>
    <t>Micromus</t>
  </si>
  <si>
    <t>angulatus</t>
  </si>
  <si>
    <t>Orthoptera</t>
  </si>
  <si>
    <t>Caelifera</t>
  </si>
  <si>
    <t>Acrididea</t>
  </si>
  <si>
    <t>Acridoidea</t>
  </si>
  <si>
    <t>Acrididae</t>
  </si>
  <si>
    <t>Gomphocerinae</t>
  </si>
  <si>
    <t>Chorthippus</t>
  </si>
  <si>
    <t>biguttulus</t>
  </si>
  <si>
    <t>dorsatus</t>
  </si>
  <si>
    <t>Pseudochorthippus</t>
  </si>
  <si>
    <t>parallelus</t>
  </si>
  <si>
    <t>Ensifera</t>
  </si>
  <si>
    <t>Tettigoniidea</t>
  </si>
  <si>
    <t>Tettigonioidea</t>
  </si>
  <si>
    <t>Tettigoniidae</t>
  </si>
  <si>
    <t>Conocephalinae</t>
  </si>
  <si>
    <t>Conocephalus</t>
  </si>
  <si>
    <t>fuscus</t>
  </si>
  <si>
    <t>Phaneropterinae</t>
  </si>
  <si>
    <t>Leptophyes</t>
  </si>
  <si>
    <t>punctatissima</t>
  </si>
  <si>
    <t>Tettigoniinae</t>
  </si>
  <si>
    <t>Trichoptera</t>
  </si>
  <si>
    <t>Integripalpia</t>
  </si>
  <si>
    <t>Plenitentoria</t>
  </si>
  <si>
    <t>Limnephiloidea</t>
  </si>
  <si>
    <t>Limnephilidae</t>
  </si>
  <si>
    <t>Other aspect</t>
  </si>
  <si>
    <t>Classification Class</t>
  </si>
  <si>
    <t>Aculeata</t>
  </si>
  <si>
    <t>Formicoidea</t>
  </si>
  <si>
    <t>ant</t>
  </si>
  <si>
    <t>Cucujiformia</t>
  </si>
  <si>
    <t>Rhopalocera</t>
  </si>
  <si>
    <t>butterfly</t>
  </si>
  <si>
    <t>caddisfly</t>
  </si>
  <si>
    <t>Cicadomorpha</t>
  </si>
  <si>
    <t>Cicadoidea</t>
  </si>
  <si>
    <t>cicada</t>
  </si>
  <si>
    <t>Tipulomorpha</t>
  </si>
  <si>
    <t>Asilomorpha</t>
  </si>
  <si>
    <t>Sphecidae</t>
  </si>
  <si>
    <t>dung_fly</t>
  </si>
  <si>
    <t>Bibionomorpha</t>
  </si>
  <si>
    <t>Bibionidae</t>
  </si>
  <si>
    <t>Anisopodoidea</t>
  </si>
  <si>
    <t> Anisopodidae</t>
  </si>
  <si>
    <t> Mycetophilidae</t>
  </si>
  <si>
    <t>Sciaridae</t>
  </si>
  <si>
    <t>Chrysopoidea</t>
  </si>
  <si>
    <t>marsh_fly</t>
  </si>
  <si>
    <t>Culicomorpha</t>
  </si>
  <si>
    <t>Heterocera</t>
  </si>
  <si>
    <t>smaller than 10 mm</t>
  </si>
  <si>
    <t>moth_small</t>
  </si>
  <si>
    <t>Parasitica</t>
  </si>
  <si>
    <t>pollen_feeding_beetle</t>
  </si>
  <si>
    <t>saw_fly</t>
  </si>
  <si>
    <t>scorpion_fly</t>
  </si>
  <si>
    <t>Tabanomorpha</t>
  </si>
  <si>
    <t>snipe_fly</t>
  </si>
  <si>
    <t>Stratiomyomorpha</t>
  </si>
  <si>
    <t>Stratiomyidae</t>
  </si>
  <si>
    <t>soldier_fly</t>
  </si>
  <si>
    <t>Araneomorphae</t>
  </si>
  <si>
    <t>Pompiloidea</t>
  </si>
  <si>
    <t>spider_wasp</t>
  </si>
  <si>
    <t>weevil</t>
  </si>
  <si>
    <t>Hour</t>
  </si>
  <si>
    <t>Date + Hour</t>
  </si>
  <si>
    <t>Folder</t>
  </si>
  <si>
    <t>Filename_orig</t>
  </si>
  <si>
    <t>Filename</t>
  </si>
  <si>
    <t>Size (bytes)</t>
  </si>
  <si>
    <t>Analized</t>
  </si>
  <si>
    <t>hyperlink</t>
  </si>
  <si>
    <t>FAIR-D1_2023-08-23_07-26-58.mp4</t>
  </si>
  <si>
    <t>FAIR-D1_2023-08-23_07-28-04.mp4</t>
  </si>
  <si>
    <t>FAIR-D1_2023-08-23_08-07-11.mp4</t>
  </si>
  <si>
    <t>FAIR-D1_2023-08-23_09-28-59.mp4</t>
  </si>
  <si>
    <t>FAIR-D1_2023-08-23_09-30-32.mp4</t>
  </si>
  <si>
    <t>FAIR-D1_2023-08-23_11-17-18.mp4</t>
  </si>
  <si>
    <t>FAIR-D1_2023-08-23_12-30-54.mp4</t>
  </si>
  <si>
    <t>FAIR-D1_2023-08-23_13-59-29.mp4</t>
  </si>
  <si>
    <t>FAIR-D1_2023-08-23_14-05-01.mp4</t>
  </si>
  <si>
    <t>FAIR-D1_2023-08-23_14-35-38.mp4</t>
  </si>
  <si>
    <t>FAIR-D1_2023-08-23_14-36-55.mp4</t>
  </si>
  <si>
    <t>FAIR-D1_2023-08-23_15-55-57.mp4</t>
  </si>
  <si>
    <t>FAIR-D1_2023-08-23_15-59-41.mp4</t>
  </si>
  <si>
    <t>FAIR-D1_2023-08-23_17-58-40.mp4</t>
  </si>
  <si>
    <t>FAIR-D1_2023-08-24_08-26-27.mp4</t>
  </si>
  <si>
    <t>FAIR-D1_2023-08-24_10-00-38.mp4</t>
  </si>
  <si>
    <t>FAIR-D1_2023-08-24_10-34-11.mp4</t>
  </si>
  <si>
    <t>FAIR-D1_2023-08-24_11-17-40.mp4</t>
  </si>
  <si>
    <t>FAIR-D1_2023-08-24_12-14-23.mp4</t>
  </si>
  <si>
    <t>FAIR-D1_2023-08-24_12-16-01.mp4</t>
  </si>
  <si>
    <t>FAIR-D1_2023-08-24_12-55-06.mp4</t>
  </si>
  <si>
    <t>FAIR-D1_2023-08-24_13-33-18.mp4</t>
  </si>
  <si>
    <t>FAIR-D1_2023-08-24_17-17-20.mp4</t>
  </si>
  <si>
    <t>FAIR-D1_2023-08-25_07-17-20.mp4</t>
  </si>
  <si>
    <t>FAIR-D1_2023-08-25_16-18-40.mp4</t>
  </si>
  <si>
    <t>FAIR-D1_2023-08-25_16-40-46.mp4</t>
  </si>
  <si>
    <t>FAIR-D1_2023-08-25_16-53-15.mp4</t>
  </si>
  <si>
    <t>FAIR-D1_2023-08-25_17-13-57.mp4</t>
  </si>
  <si>
    <t>FAIR-D1_2023-08-25_17-30-10.mp4</t>
  </si>
  <si>
    <t>FAIR-D1_2023-08-25_17-48-29.mp4</t>
  </si>
  <si>
    <t>FAIR-D1_2023-08-25_18-04-09.mp4</t>
  </si>
  <si>
    <t>FAIR-D1_2023-08-25_18-29-01.mp4</t>
  </si>
  <si>
    <t>FAIR-D1_2023-08-26_07-29-36.mp4</t>
  </si>
  <si>
    <t>FAIR-D1_2023-08-26_07-39-33.mp4</t>
  </si>
  <si>
    <t>FAIR-D1_2023-08-26_08-05-14.mp4</t>
  </si>
  <si>
    <t>FAIR-D1_2023-08-26_08-06-01.mp4</t>
  </si>
  <si>
    <t>FAIR-D1_2023-08-26_08-08-05.mp4</t>
  </si>
  <si>
    <t>FAIR-D1_2023-08-26_08-10-04.mp4</t>
  </si>
  <si>
    <t>FAIR-D1_2023-08-26_08-16-20.mp4</t>
  </si>
  <si>
    <t>FAIR-D1_2023-08-26_08-31-47.mp4</t>
  </si>
  <si>
    <t>FAIR-D1_2023-08-26_08-32-31.mp4</t>
  </si>
  <si>
    <t>FAIR-D1_2023-08-26_08-37-25.mp4</t>
  </si>
  <si>
    <t>FAIR-D1_2023-08-26_08-39-18.mp4</t>
  </si>
  <si>
    <t>FAIR-D1_2023-08-26_08-41-24.mp4</t>
  </si>
  <si>
    <t>FAIR-D1_2023-08-26_08-42-42.mp4</t>
  </si>
  <si>
    <t>FAIR-D1_2023-08-26_08-47-34.mp4</t>
  </si>
  <si>
    <t>FAIR-D1_2023-08-26_08-49-18.mp4</t>
  </si>
  <si>
    <t>FAIR-D1_2023-08-26_08-53-28.mp4</t>
  </si>
  <si>
    <t>FAIR-D1_2023-08-26_09-03-07.mp4</t>
  </si>
  <si>
    <t>FAIR-D1_2023-08-26_09-05-21.mp4</t>
  </si>
  <si>
    <t>FAIR-D1_2023-08-26_09-09-18.mp4</t>
  </si>
  <si>
    <t>FAIR-D1_2023-08-26_09-18-07.mp4</t>
  </si>
  <si>
    <t>FAIR-D1_2023-08-26_09-32-57.mp4</t>
  </si>
  <si>
    <t>FAIR-D1_2023-08-26_09-34-06.mp4</t>
  </si>
  <si>
    <t>FAIR-D1_2023-08-26_09-58-43.mp4</t>
  </si>
  <si>
    <t>FAIR-D1_2023-08-26_10-00-22.mp4</t>
  </si>
  <si>
    <t>FAIR-D1_2023-08-26_10-02-17.mp4</t>
  </si>
  <si>
    <t>FAIR-D1_2023-08-26_10-03-49.mp4</t>
  </si>
  <si>
    <t>FAIR-D1_2023-08-26_10-37-09.mp4</t>
  </si>
  <si>
    <t>FAIR-D1_2023-08-26_10-43-09.mp4</t>
  </si>
  <si>
    <t>FAIR-D1_2023-08-26_10-45-34.mp4</t>
  </si>
  <si>
    <t>FAIR-D1_2023-08-26_10-46-27.mp4</t>
  </si>
  <si>
    <t>FAIR-D1_2023-08-26_10-51-04.mp4</t>
  </si>
  <si>
    <t>FAIR-D1_2023-08-26_10-53-18.mp4</t>
  </si>
  <si>
    <t>FAIR-D1_2023-08-26_11-04-12.mp4</t>
  </si>
  <si>
    <t>FAIR-D1_2023-08-26_11-10-17.mp4</t>
  </si>
  <si>
    <t>FAIR-D1_2023-08-26_11-14-33.mp4</t>
  </si>
  <si>
    <t>FAIR-D1_2023-08-26_11-17-38.mp4</t>
  </si>
  <si>
    <t>FAIR-D1_2023-08-26_11-21-10.mp4</t>
  </si>
  <si>
    <t>FAIR-D1_2023-08-26_11-31-44.mp4</t>
  </si>
  <si>
    <t>FAIR-D1_2023-08-26_11-35-43.mp4</t>
  </si>
  <si>
    <t>FAIR-D1_2023-08-26_11-36-49.mp4</t>
  </si>
  <si>
    <t>FAIR-D1_2023-08-26_11-47-18.mp4</t>
  </si>
  <si>
    <t>FAIR-D1_2023-08-26_11-48-25.mp4</t>
  </si>
  <si>
    <t>FAIR-D1_2023-08-26_11-52-46.mp4</t>
  </si>
  <si>
    <t>FAIR-D1_2023-08-26_11-57-18.mp4</t>
  </si>
  <si>
    <t>FAIR-D1_2023-08-26_12-01-51.mp4</t>
  </si>
  <si>
    <t>FAIR-D1_2023-08-26_12-03-10.mp4</t>
  </si>
  <si>
    <t>FAIR-D1_2023-08-26_12-05-23.mp4</t>
  </si>
  <si>
    <t>FAIR-D1_2023-08-26_12-22-14.mp4</t>
  </si>
  <si>
    <t>FAIR-D1_2023-08-26_12-25-10.mp4</t>
  </si>
  <si>
    <t>FAIR-D1_2023-08-26_12-38-34.mp4</t>
  </si>
  <si>
    <t>FAIR-D1_2023-08-26_12-48-53.mp4</t>
  </si>
  <si>
    <t>FAIR-D1_2023-08-26_12-50-43.mp4</t>
  </si>
  <si>
    <t>FAIR-D1_2023-08-26_12-51-41.mp4</t>
  </si>
  <si>
    <t>FAIR-D1_2023-08-26_13-00-36.mp4</t>
  </si>
  <si>
    <t>FAIR-D1_2023-08-26_13-52-59.mp4</t>
  </si>
  <si>
    <t>FAIR-D1_2023-08-26_14-05-51.mp4</t>
  </si>
  <si>
    <t>FAIR-D1_2023-08-26_14-09-12.mp4</t>
  </si>
  <si>
    <t>FAIR-D1_2023-08-26_14-10-02.mp4</t>
  </si>
  <si>
    <t>FAIR-D1_2023-08-26_14-25-09.mp4</t>
  </si>
  <si>
    <t>FAIR-D1_2023-08-26_14-28-54.mp4</t>
  </si>
  <si>
    <t>FAIR-D1_2023-08-26_14-35-54.mp4</t>
  </si>
  <si>
    <t>FAIR-D1_2023-08-26_14-46-51.mp4</t>
  </si>
  <si>
    <t>FAIR-D1_2023-08-26_14-49-12.mp4</t>
  </si>
  <si>
    <t>FAIR-D1_2023-08-26_14-50-20.mp4</t>
  </si>
  <si>
    <t>FAIR-D1_2023-08-26_14-52-49.mp4</t>
  </si>
  <si>
    <t>FAIR-D1_2023-08-26_14-54-40.mp4</t>
  </si>
  <si>
    <t>FAIR-D1_2023-08-26_14-58-35.mp4</t>
  </si>
  <si>
    <t>FAIR-D1_2023-08-26_15-04-32.mp4</t>
  </si>
  <si>
    <t>FAIR-D1_2023-08-26_15-16-25.mp4</t>
  </si>
  <si>
    <t>FAIR-D1_2023-08-26_15-17-10.mp4</t>
  </si>
  <si>
    <t>FAIR-D1_2023-08-26_15-20-00.mp4</t>
  </si>
  <si>
    <t>FAIR-D1_2023-08-26_15-31-16.mp4</t>
  </si>
  <si>
    <t>FAIR-D1_2023-08-26_15-51-08.mp4</t>
  </si>
  <si>
    <t>FAIR-D1_2023-08-26_16-00-42.mp4</t>
  </si>
  <si>
    <t>FAIR-D1_2023-08-26_17-11-45.mp4</t>
  </si>
  <si>
    <t>FAIR-D1_2023-08-26_18-17-15.mp4</t>
  </si>
  <si>
    <t>FAIR-D1_2023-08-27_09-25-32.mp4</t>
  </si>
  <si>
    <t>FAIR-D1_2023-08-27_09-27-11.mp4</t>
  </si>
  <si>
    <t>FAIR-D1_2023-08-27_09-46-45.mp4</t>
  </si>
  <si>
    <t>FAIR-D1_2023-08-27_09-52-31.mp4</t>
  </si>
  <si>
    <t>FAIR-D1_2023-08-27_09-59-15.mp4</t>
  </si>
  <si>
    <t>FAIR-D1_2023-08-27_10-05-35.mp4</t>
  </si>
  <si>
    <t>FAIR-D1_2023-08-27_10-08-26.mp4</t>
  </si>
  <si>
    <t>FAIR-D1_2023-08-27_10-21-17.mp4</t>
  </si>
  <si>
    <t>FAIR-D1_2023-08-27_10-29-49.mp4</t>
  </si>
  <si>
    <t>FAIR-D1_2023-08-27_10-35-18.mp4</t>
  </si>
  <si>
    <t>FAIR-D1_2023-08-27_10-41-27.mp4</t>
  </si>
  <si>
    <t>FAIR-D1_2023-08-27_10-43-10.mp4</t>
  </si>
  <si>
    <t>FAIR-D1_2023-08-27_11-07-15.mp4</t>
  </si>
  <si>
    <t>FAIR-D1_2023-08-27_11-08-05.mp4</t>
  </si>
  <si>
    <t>FAIR-D1_2023-08-27_11-08-45.mp4</t>
  </si>
  <si>
    <t>FAIR-D1_2023-08-27_11-09-27.mp4</t>
  </si>
  <si>
    <t>FAIR-D1_2023-08-27_11-21-07.mp4</t>
  </si>
  <si>
    <t>FAIR-D1_2023-08-27_11-34-54.mp4</t>
  </si>
  <si>
    <t>FAIR-D1_2023-08-27_11-36-10.mp4</t>
  </si>
  <si>
    <t>FAIR-D1_2023-08-27_11-37-45.mp4</t>
  </si>
  <si>
    <t>FAIR-D1_2023-08-27_11-38-36.mp4</t>
  </si>
  <si>
    <t>FAIR-D1_2023-08-27_11-49-44.mp4</t>
  </si>
  <si>
    <t>FAIR-D1_2023-08-27_12-08-24.mp4</t>
  </si>
  <si>
    <t>FAIR-D1_2023-08-27_12-11-41.mp4</t>
  </si>
  <si>
    <t>FAIR-D1_2023-08-27_12-13-33.mp4</t>
  </si>
  <si>
    <t>FAIR-D1_2023-08-27_12-58-20.mp4</t>
  </si>
  <si>
    <t>FAIR-D1_2023-08-27_13-19-04.mp4</t>
  </si>
  <si>
    <t>FAIR-D1_2023-08-27_13-29-55.mp4</t>
  </si>
  <si>
    <t>FAIR-D1_2023-08-27_13-41-07.mp4</t>
  </si>
  <si>
    <t>FAIR-D1_2023-08-27_13-42-17.mp4</t>
  </si>
  <si>
    <t>FAIR-D1_2023-08-27_13-44-16.mp4</t>
  </si>
  <si>
    <t>FAIR-D1_2023-08-27_14-07-13.mp4</t>
  </si>
  <si>
    <t>FAIR-D1_2023-08-27_14-10-53.mp4</t>
  </si>
  <si>
    <t>FAIR-D1_2023-08-27_14-13-57.mp4</t>
  </si>
  <si>
    <t>FAIR-D1_2023-08-27_14-55-00.mp4</t>
  </si>
  <si>
    <t>FAIR-D1_2023-08-27_18-13-09.mp4</t>
  </si>
  <si>
    <t>FAIR-D1_2023-08-27_18-17-49.mp4</t>
  </si>
  <si>
    <t>FAIR-D1_2023-08-28_07-15-01.mp4</t>
  </si>
  <si>
    <t>FAIR-D1_2023-08-28_07-15-58.mp4</t>
  </si>
  <si>
    <t>FAIR-D1_2023-08-28_07-19-40.mp4</t>
  </si>
  <si>
    <t>FAIR-D1_2023-08-28_07-20-44.mp4</t>
  </si>
  <si>
    <t>FAIR-D1_2023-08-28_07-23-42.mp4</t>
  </si>
  <si>
    <t>FAIR-D1_2023-08-28_07-25-57.mp4</t>
  </si>
  <si>
    <t>FAIR-D1_2023-08-28_07-29-31.mp4</t>
  </si>
  <si>
    <t>FAIR-D1_2023-08-28_07-31-03.mp4</t>
  </si>
  <si>
    <t>FAIR-D1_2023-08-28_07-32-35.mp4</t>
  </si>
  <si>
    <t>FAIR-D1_2023-08-28_07-37-35.mp4</t>
  </si>
  <si>
    <t>FAIR-D1_2023-08-28_07-43-09.mp4</t>
  </si>
  <si>
    <t>FAIR-D1_2023-08-28_07-44-54.mp4</t>
  </si>
  <si>
    <t>FAIR-D1_2023-08-28_08-22-00.mp4</t>
  </si>
  <si>
    <t>FAIR-D1_2023-08-28_08-51-28.mp4</t>
  </si>
  <si>
    <t>FAIR-D1_2023-08-28_10-10-40.mp4</t>
  </si>
  <si>
    <t>FAIR-D1_2023-08-28_11-57-12.mp4</t>
  </si>
  <si>
    <t>FAIR-D1_2023-08-28_12-35-00.mp4</t>
  </si>
  <si>
    <t>FAIR-D1_2023-08-29_12-41-53.mp4</t>
  </si>
  <si>
    <t>FAIR-D1_2023-08-29_13-12-01.mp4</t>
  </si>
  <si>
    <t>FAIR-D1_2023-08-30_07-17-23.mp4</t>
  </si>
  <si>
    <t>FAIR-D1_2023-08-30_11-47-38.mp4</t>
  </si>
  <si>
    <t>FAIR-D1_2023-08-30_11-50-29.mp4</t>
  </si>
  <si>
    <t>FAIR-D1_2023-08-30_12-03-22.mp4</t>
  </si>
  <si>
    <t>FAIR-D1_2023-08-30_12-42-01.mp4</t>
  </si>
  <si>
    <t>FAIR-D1_2023-08-30_12-46-32.mp4</t>
  </si>
  <si>
    <t>FAIR-D1_2023-08-30_12-48-44.mp4</t>
  </si>
  <si>
    <t>FAIR-D1_2023-08-30_13-02-07.mp4</t>
  </si>
  <si>
    <t>FAIR-D1_2023-08-30_13-08-17.mp4</t>
  </si>
  <si>
    <t>FAIR-D1_2023-08-30_13-09-46.mp4</t>
  </si>
  <si>
    <t>FAIR-D1_2023-08-30_13-10-36.mp4</t>
  </si>
  <si>
    <t>FAIR-D1_2023-08-30_13-11-39.mp4</t>
  </si>
  <si>
    <t>FAIR-D1_2023-08-30_13-23-36.mp4</t>
  </si>
  <si>
    <t>FAIR-D1_2023-08-30_13-37-02.mp4</t>
  </si>
  <si>
    <t>FAIR-D1_2023-08-30_13-57-14.mp4</t>
  </si>
  <si>
    <t>FAIR-D1_2023-08-30_14-10-16.mp4</t>
  </si>
  <si>
    <t>FAIR-D1_2023-08-30_15-31-44.mp4</t>
  </si>
  <si>
    <t>FAIR-D1_2023-08-30_15-33-05.mp4</t>
  </si>
  <si>
    <t>FAIR-D1_2023-08-30_16-42-24.mp4</t>
  </si>
  <si>
    <t>FAIR-D1_2023-08-30_17-16-52.mp4</t>
  </si>
  <si>
    <t>FAIR-D1_2023-08-30_17-26-06.mp4</t>
  </si>
  <si>
    <t>FAIR-D1_2023-08-30_17-44-55.mp4</t>
  </si>
  <si>
    <t>FAIR-D1_2023-08-30_18-15-53.mp4</t>
  </si>
  <si>
    <t>FAIR-D1_2023-08-31_08-47-33.mp4</t>
  </si>
  <si>
    <t>FAIR-D1_2023-08-31_09-02-57.mp4</t>
  </si>
  <si>
    <t>FAIR-D1_2023-08-31_09-13-24.mp4</t>
  </si>
  <si>
    <t>FAIR-D1_2023-08-31_09-31-02.mp4</t>
  </si>
  <si>
    <t>FAIR-D1_2023-08-31_09-32-58.mp4</t>
  </si>
  <si>
    <t>FAIR-D1_2023-08-31_09-33-42.mp4</t>
  </si>
  <si>
    <t>FAIR-D1_2023-08-31_09-35-07.mp4</t>
  </si>
  <si>
    <t>FAIR-D1_2023-08-31_09-36-58.mp4</t>
  </si>
  <si>
    <t>FAIR-D1_2023-08-31_09-44-39.mp4</t>
  </si>
  <si>
    <t>FAIR-D1_2023-08-31_09-46-27.mp4</t>
  </si>
  <si>
    <t>FAIR-D1_2023-08-31_09-56-25.mp4</t>
  </si>
  <si>
    <t>FAIR-D1_2023-08-31_10-00-25.mp4</t>
  </si>
  <si>
    <t>FAIR-D1_2023-08-31_10-27-34.mp4</t>
  </si>
  <si>
    <t>FAIR-D1_2023-08-31_10-56-22.mp4</t>
  </si>
  <si>
    <t>FAIR-D1_2023-08-31_11-04-41.mp4</t>
  </si>
  <si>
    <t>FAIR-D1_2023-08-31_11-09-56.mp4</t>
  </si>
  <si>
    <t>FAIR-D1_2023-08-31_11-16-37.mp4</t>
  </si>
  <si>
    <t>FAIR-D1_2023-08-31_11-23-32.mp4</t>
  </si>
  <si>
    <t>FAIR-D1_2023-08-31_12-17-25.mp4</t>
  </si>
  <si>
    <t>FAIR-D1_2023-08-31_12-42-22.mp4</t>
  </si>
  <si>
    <t>FAIR-D1_2023-08-31_12-59-03.mp4</t>
  </si>
  <si>
    <t>FAIR-D1_2023-08-31_13-02-35.mp4</t>
  </si>
  <si>
    <t>FAIR-D1_2023-08-31_16-24-11.mp4</t>
  </si>
  <si>
    <t>FAIR-D1_2023-08-31_17-00-03.mp4</t>
  </si>
  <si>
    <t>FAIR-D1_2023-08-31_17-18-49.mp4</t>
  </si>
  <si>
    <t>FAIR-D1_2023-08-31_17-55-26.mp4</t>
  </si>
  <si>
    <t>FAIR-D1_2023-08-31_18-02-14.mp4</t>
  </si>
  <si>
    <t>FAIR-D1_2023-08-31_18-04-01.mp4</t>
  </si>
  <si>
    <t>FAIR-D1_2023-08-31_18-06-14.mp4</t>
  </si>
  <si>
    <t>FAIR-D1_2023-08-31_18-07-47.mp4</t>
  </si>
  <si>
    <t>FAIR-D1_2023-08-31_18-17-47.mp4</t>
  </si>
  <si>
    <t>FAIR-D1_2023-09-01_07-06-08.mp4</t>
  </si>
  <si>
    <t>FAIR-D1_2023-09-01_07-07-21.mp4</t>
  </si>
  <si>
    <t>FAIR-D1_2023-09-01_07-16-00.mp4</t>
  </si>
  <si>
    <t>FAIR-D1_2023-09-01_07-23-03.mp4</t>
  </si>
  <si>
    <t>FAIR-D1_2023-09-01_07-52-51.mp4</t>
  </si>
  <si>
    <t>FAIR-D1_2023-09-01_07-57-11.mp4</t>
  </si>
  <si>
    <t>FAIR-D1_2023-09-01_08-02-04.mp4</t>
  </si>
  <si>
    <t>FAIR-D1_2023-09-01_08-05-52.mp4</t>
  </si>
  <si>
    <t>FAIR-D1_2023-09-01_08-08-49.mp4</t>
  </si>
  <si>
    <t>FAIR-D1_2023-09-01_08-12-54.mp4</t>
  </si>
  <si>
    <t>FAIR-D1_2023-09-01_08-19-58.mp4</t>
  </si>
  <si>
    <t>FAIR-D1_2023-09-01_08-21-09.mp4</t>
  </si>
  <si>
    <t>FAIR-D1_2023-09-01_08-22-10.mp4</t>
  </si>
  <si>
    <t>FAIR-D1_2023-09-01_08-44-45.mp4</t>
  </si>
  <si>
    <t>FAIR-D1_2023-09-01_09-35-35.mp4</t>
  </si>
  <si>
    <t>FAIR-D1_2023-09-01_11-39-50.mp4</t>
  </si>
  <si>
    <t>FAIR-D1_2023-09-01_11-40-56.mp4</t>
  </si>
  <si>
    <t>FAIR-D1_2023-09-01_11-54-54.mp4</t>
  </si>
  <si>
    <t>FAIR-D1_2023-09-01_12-48-06.mp4</t>
  </si>
  <si>
    <t>FAIR-D1_2023-09-01_12-53-47.mp4</t>
  </si>
  <si>
    <t>FAIR-D1_2023-09-01_13-08-40.mp4</t>
  </si>
  <si>
    <t>FAIR-D1_2023-09-01_13-19-52.mp4</t>
  </si>
  <si>
    <t>FAIR-D1_2023-09-01_13-24-14.mp4</t>
  </si>
  <si>
    <t>FAIR-D1_2023-09-01_14-24-42.mp4</t>
  </si>
  <si>
    <t>FAIR-D1_2023-09-01_14-26-01.mp4</t>
  </si>
  <si>
    <t>FAIR-D1_2023-09-01_14-33-37.mp4</t>
  </si>
  <si>
    <t>FAIR-D1_2023-09-01_14-40-07.mp4</t>
  </si>
  <si>
    <t>FAIR-D1_2023-09-01_14-56-37.mp4</t>
  </si>
  <si>
    <t>FAIR-D1_2023-09-01_15-17-10.mp4</t>
  </si>
  <si>
    <t>FAIR-D1_2023-09-01_15-21-24.mp4</t>
  </si>
  <si>
    <t>FAIR-D1_2023-09-01_15-52-21.mp4</t>
  </si>
  <si>
    <t>FAIR-D1_2023-09-01_16-06-26.mp4</t>
  </si>
  <si>
    <t>FAIR-D1_2023-09-01_16-14-27.mp4</t>
  </si>
  <si>
    <t>FAIR-D1_2023-09-01_16-29-58.mp4</t>
  </si>
  <si>
    <t>FAIR-D1_2023-09-01_16-32-22.mp4</t>
  </si>
  <si>
    <t>FAIR-D1_2023-09-01_16-39-35.mp4</t>
  </si>
  <si>
    <t>FAIR-D1_2023-09-01_16-51-06.mp4</t>
  </si>
  <si>
    <t>FAIR-D1_2023-09-01_17-44-44.mp4</t>
  </si>
  <si>
    <t>FAIR-D1_2023-09-01_18-17-21.mp4</t>
  </si>
  <si>
    <t>FAIR-D1_2023-09-01_18-28-11.mp4</t>
  </si>
  <si>
    <t>FAIR-D1_2023-09-02_08-22-26.mp4</t>
  </si>
  <si>
    <t>FAIR-D1_2023-09-02_08-30-40.mp4</t>
  </si>
  <si>
    <t>FAIR-D1_2023-09-02_10-42-46.mp4</t>
  </si>
  <si>
    <t>FAIR-D1_2023-09-02_10-44-38.mp4</t>
  </si>
  <si>
    <t>FAIR-D1_2023-09-02_10-53-28.mp4</t>
  </si>
  <si>
    <t>FAIR-D1_2023-09-02_12-59-20.mp4</t>
  </si>
  <si>
    <t>FAIR-D1_2023-09-02_13-07-00.mp4</t>
  </si>
  <si>
    <t>FAIR-D1_2023-09-02_13-52-54.mp4</t>
  </si>
  <si>
    <t>FAIR-D1_2023-09-02_13-53-34.mp4</t>
  </si>
  <si>
    <t>FAIR-D1_2023-09-02_14-04-32.mp4</t>
  </si>
  <si>
    <t>FAIR-D1_2023-09-02_14-05-22.mp4</t>
  </si>
  <si>
    <t>FAIR-D1_2023-09-02_14-21-37.mp4</t>
  </si>
  <si>
    <t>FAIR-D1_2023-09-02_15-17-50.mp4</t>
  </si>
  <si>
    <t>FAIR-D1_2023-09-02_15-22-56.mp4</t>
  </si>
  <si>
    <t>FAIR-D1_2023-09-02_15-31-34.mp4</t>
  </si>
  <si>
    <t>FAIR-D1_2023-09-02_15-56-24.mp4</t>
  </si>
  <si>
    <t>FAIR-D1_2023-09-02_16-10-47.mp4</t>
  </si>
  <si>
    <t>FAIR-D1_2023-09-02_16-56-04.mp4</t>
  </si>
  <si>
    <t>FAIR-D1_2023-09-02_17-45-08.mp4</t>
  </si>
  <si>
    <t>FAIR-D1_2023-09-02_17-51-23.mp4</t>
  </si>
  <si>
    <t>FAIR-D1_2023-09-02_18-11-24.mp4</t>
  </si>
  <si>
    <t>FAIR-D1_2023-09-03_08-31-10.mp4</t>
  </si>
  <si>
    <t>FAIR-D1_2023-09-03_09-23-12.mp4</t>
  </si>
  <si>
    <t>FAIR-D1_2023-09-03_10-11-33.mp4</t>
  </si>
  <si>
    <t>FAIR-D1_2023-09-03_10-45-49.mp4</t>
  </si>
  <si>
    <t>FAIR-D1_2023-09-03_16-49-17.mp4</t>
  </si>
  <si>
    <t>FAIR-D1_2023-09-03_18-17-20.mp4</t>
  </si>
  <si>
    <t>FAIR-D1_2023-09-04_13-03-47.mp4</t>
  </si>
  <si>
    <t>FAIR-D1_2023-09-04_13-51-49.mp4</t>
  </si>
  <si>
    <t>FAIR-D1_2023-09-04_15-32-32.mp4</t>
  </si>
  <si>
    <t>FAIR-D1_2023-09-04_17-53-35.mp4</t>
  </si>
  <si>
    <t>FAIR-D1_2023-09-04_18-17-21.mp4</t>
  </si>
  <si>
    <t>FAIR-D1_2023-09-05_10-27-42.mp4</t>
  </si>
  <si>
    <t>FAIR-D1_2023-09-05_10-28-31.mp4</t>
  </si>
  <si>
    <t>FAIR-D1_2023-09-05_14-46-56.mp4</t>
  </si>
  <si>
    <t>FAIR-D1_2023-09-05_17-12-04.mp4</t>
  </si>
  <si>
    <t>FAIR-D1_2023-09-05_18-17-15.mp4</t>
  </si>
  <si>
    <t>FAIR-D1_2023-09-06_15-44-24.mp4</t>
  </si>
  <si>
    <t>FAIR-D1_2023-09-06_16-34-26.mp4</t>
  </si>
  <si>
    <t>FAIR-D1_2023-09-06_18-10-52.mp4</t>
  </si>
  <si>
    <t>FAIR-D1_2023-09-06_18-27-45.mp4</t>
  </si>
  <si>
    <t>FAIR-D1_2023-09-07_18-17-20.mp4</t>
  </si>
  <si>
    <t>FAIR-D1_2023-09-08_09-19-57.mp4</t>
  </si>
  <si>
    <t>FAIR-D1_2023-09-08_10-30-41.mp4</t>
  </si>
  <si>
    <t>FAIR-D1_2023-09-08_10-49-07.mp4</t>
  </si>
  <si>
    <t>FAIR-D1_2023-09-09_10-48-26.mp4</t>
  </si>
  <si>
    <t>FAIR-D1_2023-09-09_10-51-38.mp4</t>
  </si>
  <si>
    <t>FAIR-D1_2023-09-09_15-51-11.mp4</t>
  </si>
  <si>
    <t>FAIR-D1_2023-09-09_17-48-54.mp4</t>
  </si>
  <si>
    <t>FAIR-D1_2023-09-10_10-02-54.mp4</t>
  </si>
  <si>
    <t>FAIR-D1_2023-09-10_11-19-24.mp4</t>
  </si>
  <si>
    <t>FAIR-D1_2023-09-10_11-36-29.mp4</t>
  </si>
  <si>
    <t>FAIR-D1_2023-09-10_11-38-44.mp4</t>
  </si>
  <si>
    <t>FAIR-D1_2023-09-10_15-19-26.mp4</t>
  </si>
  <si>
    <t>FAIR-D1_2023-09-10_15-42-34.mp4</t>
  </si>
  <si>
    <t>FAIR-D1_2023-09-10_16-20-09.mp4</t>
  </si>
  <si>
    <t>FAIR-D1_2023-09-10_17-21-50.mp4</t>
  </si>
  <si>
    <t>FAIR-D1_2023-09-10_17-31-33.mp4</t>
  </si>
  <si>
    <t>FAIR-D1_2023-09-10_17-39-53.mp4</t>
  </si>
  <si>
    <t>FAIR-D1_2023-09-10_17-46-17.mp4</t>
  </si>
  <si>
    <t>FAIR-D1_2023-09-10_17-47-00.mp4</t>
  </si>
  <si>
    <t>FAIR-D1_2023-09-10_17-53-15.mp4</t>
  </si>
  <si>
    <t>FAIR-D1_2023-09-11_08-32-43.mp4</t>
  </si>
  <si>
    <t>FAIR-D1_2023-09-11_08-37-12.mp4</t>
  </si>
  <si>
    <t>FAIR-D1_2023-09-11_08-39-00.mp4</t>
  </si>
  <si>
    <t>FAIR-D1_2023-09-11_08-40-09.mp4</t>
  </si>
  <si>
    <t>FAIR-D1_2023-09-11_08-41-08.mp4</t>
  </si>
  <si>
    <t>FAIR-D1_2023-09-11_09-38-59.mp4</t>
  </si>
  <si>
    <t>FAIR-D1_2023-09-11_09-49-51.mp4</t>
  </si>
  <si>
    <t>FAIR-D1_2023-09-11_10-14-20.mp4</t>
  </si>
  <si>
    <t>FAIR-D1_2023-09-11_10-16-09.mp4</t>
  </si>
  <si>
    <t>FAIR-D1_2023-09-11_15-43-47.mp4</t>
  </si>
  <si>
    <t>FAIR-D1_2023-09-11_17-00-53.mp4</t>
  </si>
  <si>
    <t>FAIR-D1_2023-09-11_17-08-12.mp4</t>
  </si>
  <si>
    <t>FAIR-D1_2023-09-11_17-34-33.mp4</t>
  </si>
  <si>
    <t>FAIR-D1_2023-09-11_17-57-48.mp4</t>
  </si>
  <si>
    <t>FAIR-D1_2023-09-12_08-07-56.mp4</t>
  </si>
  <si>
    <t>FAIR-D1_2023-09-12_09-49-41.mp4</t>
  </si>
  <si>
    <t>FAIR-D1_2023-09-12_09-50-46.mp4</t>
  </si>
  <si>
    <t>FAIR-D1_2023-09-12_13-59-01.mp4</t>
  </si>
  <si>
    <t>FAIR-D1_2023-09-12_14-40-38.mp4</t>
  </si>
  <si>
    <t>FAIR-D1_2023-09-12_14-55-39.mp4</t>
  </si>
  <si>
    <t>FAIR-D1_2023-09-12_15-00-13.mp4</t>
  </si>
  <si>
    <t>FAIR-D1_2023-09-13_07-50-39.mp4</t>
  </si>
  <si>
    <t>FAIR-D1_2023-09-13_08-06-25.mp4</t>
  </si>
  <si>
    <t>FAIR-D1_2023-09-13_08-09-27.mp4</t>
  </si>
  <si>
    <t>FAIR-D1_2023-09-13_09-03-16.mp4</t>
  </si>
  <si>
    <t>FAIR-D1_2023-09-13_09-09-53.mp4</t>
  </si>
  <si>
    <t>FAIR-D1_2023-09-13_12-25-07.mp4</t>
  </si>
  <si>
    <t>FAIR-D1_2023-09-13_16-22-50.mp4</t>
  </si>
  <si>
    <t>FAIR-D2_2023-08-24_09-00-49.mp4</t>
  </si>
  <si>
    <t>FAIR-D2_2023-08-24_11-59-08.mp4</t>
  </si>
  <si>
    <t>FAIR-D2_2023-08-24_12-48-04.mp4</t>
  </si>
  <si>
    <t>FAIR-D2_2023-08-24_15-51-57.mp4</t>
  </si>
  <si>
    <t>FAIR-D2_2023-08-24_18-15-23.mp4</t>
  </si>
  <si>
    <t>FAIR-D2_2023-08-24_18-17-27.mp4</t>
  </si>
  <si>
    <t>FAIR-D2_2023-08-24_18-26-59.mp4</t>
  </si>
  <si>
    <t>FAIR-D2_2023-08-28_07-42-40.mp4</t>
  </si>
  <si>
    <t>FAIR-D2_2023-08-28_08-32-05.mp4</t>
  </si>
  <si>
    <t>FAIR-D2_2023-08-28_08-34-47.mp4</t>
  </si>
  <si>
    <t>FAIR-D2_2023-08-28_08-37-20.mp4</t>
  </si>
  <si>
    <t>FAIR-D2_2023-08-28_08-38-39.mp4</t>
  </si>
  <si>
    <t>FAIR-D2_2023-08-28_10-35-26.mp4</t>
  </si>
  <si>
    <t>FAIR-D2_2023-08-28_10-37-05.mp4</t>
  </si>
  <si>
    <t>FAIR-D2_2023-08-28_11-21-00.mp4</t>
  </si>
  <si>
    <t>FAIR-D2_2023-08-28_12-22-01.mp4</t>
  </si>
  <si>
    <t>FAIR-D2_2023-08-28_12-22-53.mp4</t>
  </si>
  <si>
    <t>FAIR-D2_2023-08-28_12-25-23.mp4</t>
  </si>
  <si>
    <t>FAIR-D2_2023-08-28_12-28-14.mp4</t>
  </si>
  <si>
    <t>FAIR-D2_2023-08-28_12-31-33.mp4</t>
  </si>
  <si>
    <t>FAIR-D2_2023-08-28_12-34-40.mp4</t>
  </si>
  <si>
    <t>FAIR-D2_2023-08-28_12-36-12.mp4</t>
  </si>
  <si>
    <t>FAIR-D2_2023-08-28_12-38-53.mp4</t>
  </si>
  <si>
    <t>FAIR-D2_2023-08-28_12-40-03.mp4</t>
  </si>
  <si>
    <t>FAIR-D2_2023-08-28_13-40-50.mp4</t>
  </si>
  <si>
    <t>FAIR-D2_2023-08-29_11-04-08.mp4</t>
  </si>
  <si>
    <t>FAIR-D2_2023-08-29_12-50-44.mp4</t>
  </si>
  <si>
    <t>FAIR-D2_2023-08-29_13-42-35.mp4</t>
  </si>
  <si>
    <t>FAIR-D2_2023-08-29_13-43-45.mp4</t>
  </si>
  <si>
    <t>FAIR-D2_2023-08-30_11-19-46.mp4</t>
  </si>
  <si>
    <t>FAIR-D2_2023-08-30_11-20-44.mp4</t>
  </si>
  <si>
    <t>FAIR-D2_2023-08-30_11-21-48.mp4</t>
  </si>
  <si>
    <t>FAIR-D2_2023-08-30_11-24-31.mp4</t>
  </si>
  <si>
    <t>FAIR-D2_2023-08-30_11-52-45.mp4</t>
  </si>
  <si>
    <t>FAIR-D2_2023-08-30_12-30-49.mp4</t>
  </si>
  <si>
    <t>FAIR-D2_2023-08-30_12-32-39.mp4</t>
  </si>
  <si>
    <t>FAIR-D2_2023-08-30_12-35-54.mp4</t>
  </si>
  <si>
    <t>FAIR-D2_2023-08-30_12-42-00.mp4</t>
  </si>
  <si>
    <t>FAIR-D2_2023-08-30_12-42-59.mp4</t>
  </si>
  <si>
    <t>FAIR-D2_2023-08-30_12-44-40.mp4</t>
  </si>
  <si>
    <t>FAIR-D2_2023-08-30_12-45-46.mp4</t>
  </si>
  <si>
    <t>FAIR-D2_2023-08-30_12-50-31.mp4</t>
  </si>
  <si>
    <t>FAIR-D2_2023-08-30_12-54-08.mp4</t>
  </si>
  <si>
    <t>FAIR-D2_2023-08-30_12-55-11.mp4</t>
  </si>
  <si>
    <t>FAIR-D2_2023-08-30_13-01-52.mp4</t>
  </si>
  <si>
    <t>FAIR-D2_2023-08-30_13-06-53.mp4</t>
  </si>
  <si>
    <t>FAIR-D2_2023-08-30_13-15-20.mp4</t>
  </si>
  <si>
    <t>FAIR-D2_2023-08-30_13-39-37.mp4</t>
  </si>
  <si>
    <t>FAIR-D2_2023-08-30_14-08-31.mp4</t>
  </si>
  <si>
    <t>FAIR-D2_2023-08-30_14-29-24.mp4</t>
  </si>
  <si>
    <t>FAIR-D2_2023-08-30_14-46-43.mp4</t>
  </si>
  <si>
    <t>FAIR-D2_2023-08-30_15-19-12.mp4</t>
  </si>
  <si>
    <t>FAIR-D2_2023-08-30_16-08-26.mp4</t>
  </si>
  <si>
    <t>FAIR-D2_2023-08-30_17-27-07.mp4</t>
  </si>
  <si>
    <t>FAIR-D2_2023-08-30_17-37-42.mp4</t>
  </si>
  <si>
    <t>FAIR-D2_2023-08-30_17-40-45.mp4</t>
  </si>
  <si>
    <t>FAIR-D2_2023-08-30_17-42-56.mp4</t>
  </si>
  <si>
    <t>FAIR-D2_2023-08-30_18-11-56.mp4</t>
  </si>
  <si>
    <t>FAIR-D2_2023-08-30_18-23-02.mp4</t>
  </si>
  <si>
    <t>FAIR-D2_2023-08-31_08-35-37.mp4</t>
  </si>
  <si>
    <t>FAIR-D2_2023-08-31_09-02-08.mp4</t>
  </si>
  <si>
    <t>FAIR-D2_2023-08-31_09-30-59.mp4</t>
  </si>
  <si>
    <t>FAIR-D2_2023-08-31_09-35-07.mp4</t>
  </si>
  <si>
    <t>FAIR-D2_2023-08-31_10-30-54.mp4</t>
  </si>
  <si>
    <t>FAIR-D2_2023-08-31_10-46-07.mp4</t>
  </si>
  <si>
    <t>FAIR-D2_2023-08-31_10-53-45.mp4</t>
  </si>
  <si>
    <t>FAIR-D2_2023-08-31_10-54-52.mp4</t>
  </si>
  <si>
    <t>FAIR-D2_2023-08-31_11-42-21.mp4</t>
  </si>
  <si>
    <t>FAIR-D2_2023-08-31_12-37-58.mp4</t>
  </si>
  <si>
    <t>FAIR-D2_2023-08-31_15-01-19.mp4</t>
  </si>
  <si>
    <t>FAIR-D2_2023-08-31_15-04-29.mp4</t>
  </si>
  <si>
    <t>FAIR-D2_2023-08-31_15-13-27.mp4</t>
  </si>
  <si>
    <t>FAIR-D2_2023-08-31_15-15-51.mp4</t>
  </si>
  <si>
    <t>FAIR-D2_2023-08-31_16-28-21.mp4</t>
  </si>
  <si>
    <t>FAIR-D2_2023-08-31_16-39-46.mp4</t>
  </si>
  <si>
    <t>FAIR-D2_2023-08-31_17-17-50.mp4</t>
  </si>
  <si>
    <t>FAIR-D2_2023-09-01_08-53-15.mp4</t>
  </si>
  <si>
    <t>FAIR-D2_2023-09-01_10-34-41.mp4</t>
  </si>
  <si>
    <t>FAIR-D2_2023-09-01_10-40-44.mp4</t>
  </si>
  <si>
    <t>FAIR-D2_2023-09-01_12-12-49.mp4</t>
  </si>
  <si>
    <t>FAIR-D2_2023-09-01_12-57-12.mp4</t>
  </si>
  <si>
    <t>FAIR-D2_2023-09-01_12-59-26.mp4</t>
  </si>
  <si>
    <t>FAIR-D2_2023-09-01_13-42-36.mp4</t>
  </si>
  <si>
    <t>FAIR-D2_2023-09-01_13-44-52.mp4</t>
  </si>
  <si>
    <t>FAIR-D2_2023-09-01_14-01-23.mp4</t>
  </si>
  <si>
    <t>FAIR-D2_2023-09-01_14-02-03.mp4</t>
  </si>
  <si>
    <t>FAIR-D2_2023-09-01_15-37-22.mp4</t>
  </si>
  <si>
    <t>FAIR-D2_2023-09-01_15-50-47.mp4</t>
  </si>
  <si>
    <t>FAIR-D2_2023-09-01_16-05-45.mp4</t>
  </si>
  <si>
    <t>FAIR-D2_2023-09-01_16-07-54.mp4</t>
  </si>
  <si>
    <t>FAIR-D2_2023-09-01_16-10-13.mp4</t>
  </si>
  <si>
    <t>FAIR-D2_2023-09-01_16-13-21.mp4</t>
  </si>
  <si>
    <t>FAIR-D2_2023-09-01_17-22-46.mp4</t>
  </si>
  <si>
    <t>FAIR-D2_2023-09-01_17-24-03.mp4</t>
  </si>
  <si>
    <t>FAIR-D2_2023-09-01_17-26-32.mp4</t>
  </si>
  <si>
    <t>FAIR-D2_2023-09-01_17-31-56.mp4</t>
  </si>
  <si>
    <t>FAIR-D2_2023-09-02_09-26-19.mp4</t>
  </si>
  <si>
    <t>FAIR-D2_2023-09-02_09-28-35.mp4</t>
  </si>
  <si>
    <t>FAIR-D2_2023-09-02_09-37-12.mp4</t>
  </si>
  <si>
    <t>FAIR-D2_2023-09-02_10-09-48.mp4</t>
  </si>
  <si>
    <t>FAIR-D2_2023-09-02_10-18-36.mp4</t>
  </si>
  <si>
    <t>FAIR-D2_2023-09-02_10-21-21.mp4</t>
  </si>
  <si>
    <t>FAIR-D2_2023-09-02_10-23-12.mp4</t>
  </si>
  <si>
    <t>FAIR-D2_2023-09-02_10-36-59.mp4</t>
  </si>
  <si>
    <t>FAIR-D2_2023-09-02_10-38-12.mp4</t>
  </si>
  <si>
    <t>FAIR-D2_2023-09-02_10-40-17.mp4</t>
  </si>
  <si>
    <t>FAIR-D2_2023-09-02_10-53-26.mp4</t>
  </si>
  <si>
    <t>FAIR-D2_2023-09-02_11-04-51.mp4</t>
  </si>
  <si>
    <t>FAIR-D2_2023-09-02_12-02-34.mp4</t>
  </si>
  <si>
    <t>FAIR-D2_2023-09-02_12-32-34.mp4</t>
  </si>
  <si>
    <t>FAIR-D2_2023-09-02_12-42-52.mp4</t>
  </si>
  <si>
    <t>FAIR-D2_2023-09-02_14-48-01.mp4</t>
  </si>
  <si>
    <t>FAIR-D2_2023-09-02_15-39-36.mp4</t>
  </si>
  <si>
    <t>FAIR-D2_2023-09-02_15-42-05.mp4</t>
  </si>
  <si>
    <t>FAIR-D2_2023-09-03_07-09-47.mp4</t>
  </si>
  <si>
    <t>FAIR-D2_2023-09-03_10-03-21.mp4</t>
  </si>
  <si>
    <t>FAIR-D2_2023-09-03_11-55-02.mp4</t>
  </si>
  <si>
    <t>FAIR-D2_2023-09-03_14-35-56.mp4</t>
  </si>
  <si>
    <t>FAIR-D2_2023-09-03_15-30-37.mp4</t>
  </si>
  <si>
    <t>FAIR-D2_2023-09-03_17-09-36.mp4</t>
  </si>
  <si>
    <t>FAIR-D2_2023-09-03_17-30-18.mp4</t>
  </si>
  <si>
    <t>FAIR-D2_2023-09-03_17-41-42.mp4</t>
  </si>
  <si>
    <t>FAIR-D2_2023-09-04_17-18-08.mp4</t>
  </si>
  <si>
    <t>FAIR-D2_2023-09-04_17-20-02.mp4</t>
  </si>
  <si>
    <t>FAIR-D2_2023-09-04_18-17-19.mp4</t>
  </si>
  <si>
    <t>FAIR-D2_2023-09-12_07-42-55.mp4</t>
  </si>
  <si>
    <t>FAIR-D2_2023-09-12_07-43-59.mp4</t>
  </si>
  <si>
    <t>FAIR-D2_2023-09-12_07-55-46.mp4</t>
  </si>
  <si>
    <t>FAIR-D2_2023-09-12_08-44-22.mp4</t>
  </si>
  <si>
    <t>FAIR-D2_2023-09-12_09-38-07.mp4</t>
  </si>
  <si>
    <t>FAIR-D2_2023-09-12_18-17-14.mp4</t>
  </si>
  <si>
    <t>FAIR-D2_2023-09-13_08-08-17.mp4</t>
  </si>
  <si>
    <t>FAIR-D2_2023-09-13_09-03-11.mp4</t>
  </si>
  <si>
    <t>FAIR-D2_2023-09-13_10-11-12.mp4</t>
  </si>
  <si>
    <t>FAIR-D2_2023-09-13_18-17-16.mp4</t>
  </si>
  <si>
    <t>FAIR-D2_2023-08-23_07-58-20.mp4</t>
  </si>
  <si>
    <t>FAIR-D2_2023-08-23_08-48-03.mp4</t>
  </si>
  <si>
    <t>FAIR-D2_2023-08-23_09-47-55.mp4</t>
  </si>
  <si>
    <t>FAIR-D2_2023-08-23_10-27-05.mp4</t>
  </si>
  <si>
    <t>FAIR-D2_2023-08-23_10-42-41.mp4</t>
  </si>
  <si>
    <t>FAIR-D2_2023-08-23_11-54-11.mp4</t>
  </si>
  <si>
    <t>FAIR-D2_2023-08-23_12-36-27.mp4</t>
  </si>
  <si>
    <t>FAIR-D2_2023-08-23_13-33-26.mp4</t>
  </si>
  <si>
    <t>FAIR-D2_2023-08-23_15-45-47.mp4</t>
  </si>
  <si>
    <t>FAIR-D2_2023-08-25_15-41-00.mp4</t>
  </si>
  <si>
    <t>FAIR-D2_2023-08-25_15-44-01.mp4</t>
  </si>
  <si>
    <t>FAIR-D2_2023-08-25_15-44-44.mp4</t>
  </si>
  <si>
    <t>FAIR-D2_2023-08-25_15-46-41.mp4</t>
  </si>
  <si>
    <t>FAIR-D2_2023-08-25_15-48-36.mp4</t>
  </si>
  <si>
    <t>FAIR-D2_2023-08-25_15-51-35.mp4</t>
  </si>
  <si>
    <t>FAIR-D2_2023-08-25_16-38-02.mp4</t>
  </si>
  <si>
    <t>FAIR-D2_2023-08-25_16-43-31.mp4</t>
  </si>
  <si>
    <t>FAIR-D2_2023-08-25_16-48-01.mp4</t>
  </si>
  <si>
    <t>FAIR-D2_2023-08-25_18-19-55.mp4</t>
  </si>
  <si>
    <t>FAIR-D2_2023-08-25_18-22-07.mp4</t>
  </si>
  <si>
    <t>FAIR-D2_2023-08-26_07-52-03.mp4</t>
  </si>
  <si>
    <t>FAIR-D2_2023-08-26_08-52-53.mp4</t>
  </si>
  <si>
    <t>FAIR-D2_2023-08-26_08-59-10.mp4</t>
  </si>
  <si>
    <t>FAIR-D2_2023-08-26_09-01-32.mp4</t>
  </si>
  <si>
    <t>FAIR-D2_2023-08-26_09-12-55.mp4</t>
  </si>
  <si>
    <t>FAIR-D2_2023-08-26_09-13-48.mp4</t>
  </si>
  <si>
    <t>FAIR-D2_2023-08-26_09-19-59.mp4</t>
  </si>
  <si>
    <t>FAIR-D2_2023-08-26_09-26-14.mp4</t>
  </si>
  <si>
    <t>FAIR-D2_2023-08-26_09-27-43.mp4</t>
  </si>
  <si>
    <t>FAIR-D2_2023-08-26_09-58-47.mp4</t>
  </si>
  <si>
    <t>FAIR-D2_2023-08-26_10-19-05.mp4</t>
  </si>
  <si>
    <t>FAIR-D2_2023-08-26_10-28-02.mp4</t>
  </si>
  <si>
    <t>FAIR-D2_2023-08-26_10-32-45.mp4</t>
  </si>
  <si>
    <t>FAIR-D2_2023-08-26_10-45-55.mp4</t>
  </si>
  <si>
    <t>FAIR-D2_2023-08-26_11-03-21.mp4</t>
  </si>
  <si>
    <t>FAIR-D2_2023-08-26_11-09-47.mp4</t>
  </si>
  <si>
    <t>FAIR-D2_2023-08-26_11-12-11.mp4</t>
  </si>
  <si>
    <t>FAIR-D2_2023-08-26_11-17-22.mp4</t>
  </si>
  <si>
    <t>FAIR-D2_2023-08-26_11-31-27.mp4</t>
  </si>
  <si>
    <t>FAIR-D2_2023-08-26_11-34-23.mp4</t>
  </si>
  <si>
    <t>FAIR-D2_2023-08-26_11-45-37.mp4</t>
  </si>
  <si>
    <t>FAIR-D2_2023-08-26_11-46-59.mp4</t>
  </si>
  <si>
    <t>FAIR-D2_2023-08-26_11-49-31.mp4</t>
  </si>
  <si>
    <t>FAIR-D2_2023-08-26_11-51-33.mp4</t>
  </si>
  <si>
    <t>FAIR-D2_2023-08-26_12-01-45.mp4</t>
  </si>
  <si>
    <t>FAIR-D2_2023-08-26_12-07-31.mp4</t>
  </si>
  <si>
    <t>FAIR-D2_2023-08-26_12-12-58.mp4</t>
  </si>
  <si>
    <t>FAIR-D2_2023-08-26_12-15-42.mp4</t>
  </si>
  <si>
    <t>FAIR-D2_2023-08-26_12-21-10.mp4</t>
  </si>
  <si>
    <t>FAIR-D2_2023-08-26_12-23-39.mp4</t>
  </si>
  <si>
    <t>FAIR-D2_2023-08-26_12-27-54.mp4</t>
  </si>
  <si>
    <t>FAIR-D2_2023-08-26_12-30-19.mp4</t>
  </si>
  <si>
    <t>FAIR-D2_2023-08-26_12-46-55.mp4</t>
  </si>
  <si>
    <t>FAIR-D2_2023-08-26_12-57-03.mp4</t>
  </si>
  <si>
    <t>FAIR-D2_2023-08-26_13-04-48.mp4</t>
  </si>
  <si>
    <t>FAIR-D2_2023-08-26_13-05-47.mp4</t>
  </si>
  <si>
    <t>FAIR-D2_2023-08-26_13-15-35.mp4</t>
  </si>
  <si>
    <t>FAIR-D2_2023-08-26_13-21-10.mp4</t>
  </si>
  <si>
    <t>FAIR-D2_2023-08-26_13-23-55.mp4</t>
  </si>
  <si>
    <t>FAIR-D2_2023-08-26_13-30-26.mp4</t>
  </si>
  <si>
    <t>FAIR-D2_2023-08-26_13-31-21.mp4</t>
  </si>
  <si>
    <t>FAIR-D2_2023-08-26_13-42-20.mp4</t>
  </si>
  <si>
    <t>FAIR-D2_2023-08-26_13-49-26.mp4</t>
  </si>
  <si>
    <t>FAIR-D2_2023-08-26_14-07-31.mp4</t>
  </si>
  <si>
    <t>FAIR-D2_2023-08-26_14-08-53.mp4</t>
  </si>
  <si>
    <t>FAIR-D2_2023-08-26_14-15-00.mp4</t>
  </si>
  <si>
    <t>FAIR-D2_2023-08-26_14-26-49.mp4</t>
  </si>
  <si>
    <t>FAIR-D2_2023-08-26_14-36-49.mp4</t>
  </si>
  <si>
    <t>FAIR-D2_2023-08-26_14-41-29.mp4</t>
  </si>
  <si>
    <t>FAIR-D2_2023-08-26_14-51-12.mp4</t>
  </si>
  <si>
    <t>FAIR-D2_2023-08-26_15-03-31.mp4</t>
  </si>
  <si>
    <t>FAIR-D2_2023-08-26_15-19-26.mp4</t>
  </si>
  <si>
    <t>FAIR-D2_2023-08-26_15-32-40.mp4</t>
  </si>
  <si>
    <t>FAIR-D2_2023-08-26_15-52-26.mp4</t>
  </si>
  <si>
    <t>FAIR-D2_2023-08-27_08-20-00.mp4</t>
  </si>
  <si>
    <t>FAIR-D2_2023-08-27_08-28-11.mp4</t>
  </si>
  <si>
    <t>FAIR-D2_2023-08-27_08-31-01.mp4</t>
  </si>
  <si>
    <t>FAIR-D2_2023-08-27_09-30-09.mp4</t>
  </si>
  <si>
    <t>FAIR-D2_2023-08-27_09-37-58.mp4</t>
  </si>
  <si>
    <t>FAIR-D2_2023-08-27_09-39-43.mp4</t>
  </si>
  <si>
    <t>FAIR-D2_2023-08-27_09-42-21.mp4</t>
  </si>
  <si>
    <t>FAIR-D2_2023-08-27_09-45-21.mp4</t>
  </si>
  <si>
    <t>FAIR-D2_2023-08-27_09-55-39.mp4</t>
  </si>
  <si>
    <t>FAIR-D2_2023-08-27_10-07-46.mp4</t>
  </si>
  <si>
    <t>FAIR-D2_2023-08-27_10-09-22.mp4</t>
  </si>
  <si>
    <t>FAIR-D2_2023-08-27_10-23-18.mp4</t>
  </si>
  <si>
    <t>FAIR-D2_2023-08-27_10-27-44.mp4</t>
  </si>
  <si>
    <t>FAIR-D2_2023-08-27_10-28-54.mp4</t>
  </si>
  <si>
    <t>FAIR-D2_2023-08-27_10-33-16.mp4</t>
  </si>
  <si>
    <t>FAIR-D2_2023-08-27_10-42-21.mp4</t>
  </si>
  <si>
    <t>FAIR-D2_2023-08-27_10-48-13.mp4</t>
  </si>
  <si>
    <t>FAIR-D2_2023-08-27_11-03-49.mp4</t>
  </si>
  <si>
    <t>FAIR-D2_2023-08-27_11-47-12.mp4</t>
  </si>
  <si>
    <t>FAIR-D2_2023-08-27_11-51-19.mp4</t>
  </si>
  <si>
    <t>FAIR-D2_2023-08-27_11-54-28.mp4</t>
  </si>
  <si>
    <t>FAIR-D2_2023-08-27_12-06-27.mp4</t>
  </si>
  <si>
    <t>FAIR-D2_2023-08-27_12-11-17.mp4</t>
  </si>
  <si>
    <t>FAIR-D2_2023-08-27_12-13-25.mp4</t>
  </si>
  <si>
    <t>FAIR-D2_2023-08-27_12-23-08.mp4</t>
  </si>
  <si>
    <t>FAIR-D2_2023-08-27_12-32-03.mp4</t>
  </si>
  <si>
    <t>FAIR-D2_2023-08-27_12-34-06.mp4</t>
  </si>
  <si>
    <t>FAIR-D2_2023-08-27_12-54-07.mp4</t>
  </si>
  <si>
    <t>FAIR-D2_2023-08-27_13-06-34.mp4</t>
  </si>
  <si>
    <t>FAIR-D2_2023-08-27_14-10-53.mp4</t>
  </si>
  <si>
    <t>FAIR-D2_2023-08-27_14-11-37.mp4</t>
  </si>
  <si>
    <t>FAIR-D2_2023-08-27_14-22-41.mp4</t>
  </si>
  <si>
    <t>FAIR-D2_2023-08-27_14-30-24.mp4</t>
  </si>
  <si>
    <t>FAIR-D2_2023-08-27_14-58-44.mp4</t>
  </si>
  <si>
    <t>FAIR-D2_2023-08-27_16-51-32.mp4</t>
  </si>
  <si>
    <t>FAIR-D2_2023-08-27_16-59-50.mp4</t>
  </si>
  <si>
    <t>FAIR-D2_2023-08-27_17-02-40.mp4</t>
  </si>
  <si>
    <t>FAIR-D2_2023-08-27_17-32-35.mp4</t>
  </si>
  <si>
    <t>FAIR-D2_2023-08-27_17-33-52.mp4</t>
  </si>
  <si>
    <t>FAIR-D2_2023-08-27_17-34-36.mp4</t>
  </si>
  <si>
    <t>FAIR-D2_2023-08-27_17-35-58.mp4</t>
  </si>
  <si>
    <t>FAIR-D2_2023-08-27_18-11-31.mp4</t>
  </si>
  <si>
    <t>FAIR-D2_2023-08-27_18-17-21.mp4</t>
  </si>
  <si>
    <t>FAIR-D2_2023-09-05_09-52-20.mp4</t>
  </si>
  <si>
    <t>FAIR-D2_2023-09-05_14-17-49.mp4</t>
  </si>
  <si>
    <t>FAIR-D2_2023-09-05_14-18-40.mp4</t>
  </si>
  <si>
    <t>FAIR-D2_2023-09-06_07-44-06.mp4</t>
  </si>
  <si>
    <t>FAIR-D2_2023-09-10_11-15-14.mp4</t>
  </si>
  <si>
    <t>FAIR-D2_2023-09-10_17-10-17.mp4</t>
  </si>
  <si>
    <t>FAIR-D2_2023-09-10_17-34-40.mp4</t>
  </si>
  <si>
    <t>FAIR-D2_2023-09-11_09-11-24.mp4</t>
  </si>
  <si>
    <t>FAIR-D2_2023-09-11_09-34-42.mp4</t>
  </si>
  <si>
    <t>FAIR-D2_2023-09-11_09-35-50.mp4</t>
  </si>
  <si>
    <t>FAIR-D2_2023-09-11_09-36-53.mp4</t>
  </si>
  <si>
    <t>FAIR-D3_2023-08-24_08-56-05.mp4</t>
  </si>
  <si>
    <t>FAIR-D3_2023-08-24_09-20-21.mp4</t>
  </si>
  <si>
    <t>FAIR-D3_2023-08-24_09-57-38.mp4</t>
  </si>
  <si>
    <t>FAIR-D3_2023-08-24_10-01-56.mp4</t>
  </si>
  <si>
    <t>FAIR-D3_2023-08-24_10-03-21.mp4</t>
  </si>
  <si>
    <t>FAIR-D3_2023-08-24_10-08-28.mp4</t>
  </si>
  <si>
    <t>FAIR-D3_2023-08-24_10-12-31.mp4</t>
  </si>
  <si>
    <t>FAIR-D3_2023-08-24_10-16-39.mp4</t>
  </si>
  <si>
    <t>FAIR-D3_2023-08-24_10-24-10.mp4</t>
  </si>
  <si>
    <t>FAIR-D3_2023-08-24_10-25-07.mp4</t>
  </si>
  <si>
    <t>FAIR-D3_2023-08-24_10-26-28.mp4</t>
  </si>
  <si>
    <t>FAIR-D3_2023-08-24_10-28-10.mp4</t>
  </si>
  <si>
    <t>FAIR-D3_2023-08-24_10-28-56.mp4</t>
  </si>
  <si>
    <t>FAIR-D3_2023-08-24_10-33-11.mp4</t>
  </si>
  <si>
    <t>FAIR-D3_2023-08-24_10-37-37.mp4</t>
  </si>
  <si>
    <t>FAIR-D3_2023-08-24_10-43-33.mp4</t>
  </si>
  <si>
    <t>FAIR-D3_2023-08-24_10-46-20.mp4</t>
  </si>
  <si>
    <t>FAIR-D3_2023-08-24_10-58-48.mp4</t>
  </si>
  <si>
    <t>FAIR-D3_2023-08-24_11-31-25.mp4</t>
  </si>
  <si>
    <t>FAIR-D3_2023-08-24_11-47-40.mp4</t>
  </si>
  <si>
    <t>FAIR-D3_2023-08-24_12-12-57.mp4</t>
  </si>
  <si>
    <t>FAIR-D3_2023-08-24_14-17-01.mp4</t>
  </si>
  <si>
    <t>FAIR-D3_2023-08-24_14-30-21.mp4</t>
  </si>
  <si>
    <t>FAIR-D3_2023-08-24_15-28-13.mp4</t>
  </si>
  <si>
    <t>FAIR-D3_2023-08-24_16-02-41.mp4</t>
  </si>
  <si>
    <t>FAIR-D3_2023-08-24_16-23-07.mp4</t>
  </si>
  <si>
    <t>FAIR-D3_2023-08-24_17-53-19.mp4</t>
  </si>
  <si>
    <t>FAIR-D3_2023-08-24_18-10-32.mp4</t>
  </si>
  <si>
    <t>FAIR-D3_2023-08-24_18-12-41.mp4</t>
  </si>
  <si>
    <t>FAIR-D3_2023-08-24_18-26-43.mp4</t>
  </si>
  <si>
    <t>FAIR-D3_2023-08-28_08-04-35.mp4</t>
  </si>
  <si>
    <t>FAIR-D3_2023-08-28_08-11-15.mp4</t>
  </si>
  <si>
    <t>FAIR-D3_2023-08-28_08-13-02.mp4</t>
  </si>
  <si>
    <t>FAIR-D3_2023-08-28_09-11-03.mp4</t>
  </si>
  <si>
    <t>FAIR-D3_2023-08-28_09-26-33.mp4</t>
  </si>
  <si>
    <t>FAIR-D3_2023-08-28_09-27-29.mp4</t>
  </si>
  <si>
    <t>FAIR-D3_2023-08-28_10-57-49.mp4</t>
  </si>
  <si>
    <t>FAIR-D3_2023-08-28_11-03-40.mp4</t>
  </si>
  <si>
    <t>FAIR-D3_2023-08-28_11-05-57.mp4</t>
  </si>
  <si>
    <t>FAIR-D3_2023-08-28_11-10-06.mp4</t>
  </si>
  <si>
    <t>FAIR-D3_2023-08-28_11-13-22.mp4</t>
  </si>
  <si>
    <t>FAIR-D3_2023-08-28_11-17-49.mp4</t>
  </si>
  <si>
    <t>FAIR-D3_2023-08-28_11-20-43.mp4</t>
  </si>
  <si>
    <t>FAIR-D3_2023-08-28_12-17-38.mp4</t>
  </si>
  <si>
    <t>FAIR-D3_2023-08-28_12-28-55.mp4</t>
  </si>
  <si>
    <t>FAIR-D3_2023-08-28_12-30-18.mp4</t>
  </si>
  <si>
    <t>FAIR-D3_2023-08-28_12-32-11.mp4</t>
  </si>
  <si>
    <t>FAIR-D3_2023-08-28_12-32-56.mp4</t>
  </si>
  <si>
    <t>FAIR-D3_2023-08-29_09-48-35.mp4</t>
  </si>
  <si>
    <t>FAIR-D3_2023-08-29_09-50-35.mp4</t>
  </si>
  <si>
    <t>FAIR-D3_2023-08-29_09-51-20.mp4</t>
  </si>
  <si>
    <t>FAIR-D3_2023-08-29_09-53-16.mp4</t>
  </si>
  <si>
    <t>FAIR-D3_2023-08-29_09-57-39.mp4</t>
  </si>
  <si>
    <t>FAIR-D3_2023-08-29_11-21-57.mp4</t>
  </si>
  <si>
    <t>FAIR-D3_2023-08-29_12-01-05.mp4</t>
  </si>
  <si>
    <t>FAIR-D3_2023-08-29_12-07-13.mp4</t>
  </si>
  <si>
    <t>FAIR-D3_2023-08-29_13-31-07.mp4</t>
  </si>
  <si>
    <t>FAIR-D3_2023-08-29_13-36-44.mp4</t>
  </si>
  <si>
    <t>FAIR-D3_2023-08-29_13-38-39.mp4</t>
  </si>
  <si>
    <t>FAIR-D3_2023-08-29_13-40-06.mp4</t>
  </si>
  <si>
    <t>FAIR-D3_2023-08-29_13-54-03.mp4</t>
  </si>
  <si>
    <t>FAIR-D3_2023-08-29_14-01-18.mp4</t>
  </si>
  <si>
    <t>FAIR-D3_2023-08-29_14-04-22.mp4</t>
  </si>
  <si>
    <t>FAIR-D3_2023-08-29_14-06-16.mp4</t>
  </si>
  <si>
    <t>FAIR-D3_2023-08-29_14-08-10.mp4</t>
  </si>
  <si>
    <t>FAIR-D3_2023-08-29_14-09-27.mp4</t>
  </si>
  <si>
    <t>FAIR-D3_2023-08-29_14-16-47.mp4</t>
  </si>
  <si>
    <t>FAIR-D3_2023-08-29_14-21-43.mp4</t>
  </si>
  <si>
    <t>FAIR-D3_2023-08-29_14-23-34.mp4</t>
  </si>
  <si>
    <t>FAIR-D3_2023-08-29_14-26-41.mp4</t>
  </si>
  <si>
    <t>FAIR-D3_2023-08-29_14-27-56.mp4</t>
  </si>
  <si>
    <t>FAIR-D3_2023-08-29_14-29-09.mp4</t>
  </si>
  <si>
    <t>FAIR-D3_2023-08-29_14-39-12.mp4</t>
  </si>
  <si>
    <t>FAIR-D3_2023-08-29_14-41-33.mp4</t>
  </si>
  <si>
    <t>FAIR-D3_2023-08-29_14-49-41.mp4</t>
  </si>
  <si>
    <t>FAIR-D3_2023-08-29_14-52-12.mp4</t>
  </si>
  <si>
    <t>FAIR-D3_2023-08-29_14-54-15.mp4</t>
  </si>
  <si>
    <t>FAIR-D3_2023-08-29_14-56-14.mp4</t>
  </si>
  <si>
    <t>FAIR-D3_2023-08-29_14-59-34.mp4</t>
  </si>
  <si>
    <t>FAIR-D3_2023-08-29_15-01-40.mp4</t>
  </si>
  <si>
    <t>FAIR-D3_2023-08-29_15-05-24.mp4</t>
  </si>
  <si>
    <t>FAIR-D3_2023-08-29_15-06-56.mp4</t>
  </si>
  <si>
    <t>FAIR-D3_2023-08-29_15-08-06.mp4</t>
  </si>
  <si>
    <t>FAIR-D3_2023-08-29_15-12-35.mp4</t>
  </si>
  <si>
    <t>FAIR-D3_2023-08-29_15-16-43.mp4</t>
  </si>
  <si>
    <t>FAIR-D3_2023-08-29_15-40-03.mp4</t>
  </si>
  <si>
    <t>FAIR-D3_2023-08-29_16-41-17.mp4</t>
  </si>
  <si>
    <t>FAIR-D3_2023-08-29_17-00-40.mp4</t>
  </si>
  <si>
    <t>FAIR-D3_2023-08-29_17-02-47.mp4</t>
  </si>
  <si>
    <t>FAIR-D3_2023-08-29_17-04-12.mp4</t>
  </si>
  <si>
    <t>FAIR-D3_2023-08-29_17-09-53.mp4</t>
  </si>
  <si>
    <t>FAIR-D3_2023-08-29_17-30-30.mp4</t>
  </si>
  <si>
    <t>FAIR-D3_2023-08-29_17-54-36.mp4</t>
  </si>
  <si>
    <t>FAIR-D3_2023-08-29_17-55-55.mp4</t>
  </si>
  <si>
    <t>FAIR-D3_2023-08-29_17-56-59.mp4</t>
  </si>
  <si>
    <t>FAIR-D3_2023-08-29_18-14-53.mp4</t>
  </si>
  <si>
    <t>FAIR-D3_2023-08-29_18-16-25.mp4</t>
  </si>
  <si>
    <t>FAIR-D3_2023-08-29_18-24-52.mp4</t>
  </si>
  <si>
    <t>FAIR-D3_2023-08-29_18-26-48.mp4</t>
  </si>
  <si>
    <t>FAIR-D3_2023-08-30_09-06-31.mp4</t>
  </si>
  <si>
    <t>FAIR-D3_2023-08-30_10-05-50.mp4</t>
  </si>
  <si>
    <t>FAIR-D3_2023-08-30_10-27-09.mp4</t>
  </si>
  <si>
    <t>FAIR-D3_2023-08-30_10-29-57.mp4</t>
  </si>
  <si>
    <t>FAIR-D3_2023-08-30_10-54-32.mp4</t>
  </si>
  <si>
    <t>FAIR-D3_2023-08-30_11-10-45.mp4</t>
  </si>
  <si>
    <t>FAIR-D3_2023-08-30_11-23-06.mp4</t>
  </si>
  <si>
    <t>FAIR-D3_2023-08-30_11-36-34.mp4</t>
  </si>
  <si>
    <t>FAIR-D3_2023-08-30_11-40-12.mp4</t>
  </si>
  <si>
    <t>FAIR-D3_2023-08-30_11-42-58.mp4</t>
  </si>
  <si>
    <t>FAIR-D3_2023-08-30_12-02-35.mp4</t>
  </si>
  <si>
    <t>FAIR-D3_2023-08-30_12-11-44.mp4</t>
  </si>
  <si>
    <t>FAIR-D3_2023-08-30_12-30-22.mp4</t>
  </si>
  <si>
    <t>FAIR-D3_2023-08-30_12-40-14.mp4</t>
  </si>
  <si>
    <t>FAIR-D3_2023-08-30_13-16-51.mp4</t>
  </si>
  <si>
    <t>FAIR-D3_2023-08-30_13-22-52.mp4</t>
  </si>
  <si>
    <t>FAIR-D3_2023-08-30_13-46-27.mp4</t>
  </si>
  <si>
    <t>FAIR-D3_2023-08-30_13-51-40.mp4</t>
  </si>
  <si>
    <t>FAIR-D3_2023-08-30_14-02-18.mp4</t>
  </si>
  <si>
    <t>FAIR-D3_2023-08-30_15-15-20.mp4</t>
  </si>
  <si>
    <t>FAIR-D3_2023-08-30_15-33-55.mp4</t>
  </si>
  <si>
    <t>FAIR-D3_2023-08-30_15-42-09.mp4</t>
  </si>
  <si>
    <t>FAIR-D3_2023-08-30_15-43-07.mp4</t>
  </si>
  <si>
    <t>FAIR-D3_2023-08-30_15-43-56.mp4</t>
  </si>
  <si>
    <t>FAIR-D3_2023-08-30_15-47-50.mp4</t>
  </si>
  <si>
    <t>FAIR-D3_2023-08-30_16-20-34.mp4</t>
  </si>
  <si>
    <t>FAIR-D3_2023-08-30_16-22-48.mp4</t>
  </si>
  <si>
    <t>FAIR-D3_2023-08-30_16-30-51.mp4</t>
  </si>
  <si>
    <t>FAIR-D3_2023-08-30_16-31-31.mp4</t>
  </si>
  <si>
    <t>FAIR-D3_2023-08-30_16-34-06.mp4</t>
  </si>
  <si>
    <t>FAIR-D3_2023-08-30_17-19-08.mp4</t>
  </si>
  <si>
    <t>FAIR-D3_2023-08-30_17-20-02.mp4</t>
  </si>
  <si>
    <t>FAIR-D3_2023-08-30_17-23-04.mp4</t>
  </si>
  <si>
    <t>FAIR-D3_2023-08-30_17-28-47.mp4</t>
  </si>
  <si>
    <t>FAIR-D3_2023-08-31_08-32-10.mp4</t>
  </si>
  <si>
    <t>FAIR-D3_2023-08-31_09-01-21.mp4</t>
  </si>
  <si>
    <t>FAIR-D3_2023-08-31_09-28-04.mp4</t>
  </si>
  <si>
    <t>FAIR-D3_2023-08-31_09-29-58.mp4</t>
  </si>
  <si>
    <t>FAIR-D3_2023-08-31_09-30-56.mp4</t>
  </si>
  <si>
    <t>FAIR-D3_2023-08-31_09-46-38.mp4</t>
  </si>
  <si>
    <t>FAIR-D3_2023-08-31_10-03-39.mp4</t>
  </si>
  <si>
    <t>FAIR-D3_2023-08-31_10-28-05.mp4</t>
  </si>
  <si>
    <t>FAIR-D3_2023-08-31_11-29-13.mp4</t>
  </si>
  <si>
    <t>FAIR-D3_2023-08-31_11-29-56.mp4</t>
  </si>
  <si>
    <t>FAIR-D3_2023-08-31_12-32-02.mp4</t>
  </si>
  <si>
    <t>FAIR-D3_2023-08-31_12-33-38.mp4</t>
  </si>
  <si>
    <t>FAIR-D3_2023-08-31_12-35-17.mp4</t>
  </si>
  <si>
    <t>FAIR-D3_2023-08-31_12-36-15.mp4</t>
  </si>
  <si>
    <t>FAIR-D3_2023-08-31_12-51-23.mp4</t>
  </si>
  <si>
    <t>FAIR-D3_2023-08-31_13-55-44.mp4</t>
  </si>
  <si>
    <t>FAIR-D3_2023-08-31_14-33-41.mp4</t>
  </si>
  <si>
    <t>FAIR-D3_2023-08-31_14-38-25.mp4</t>
  </si>
  <si>
    <t>FAIR-D3_2023-08-31_14-40-04.mp4</t>
  </si>
  <si>
    <t>FAIR-D3_2023-08-31_14-45-41.mp4</t>
  </si>
  <si>
    <t>FAIR-D3_2023-08-31_14-49-54.mp4</t>
  </si>
  <si>
    <t>FAIR-D3_2023-08-31_15-18-50.mp4</t>
  </si>
  <si>
    <t>FAIR-D3_2023-08-31_16-17-56.mp4</t>
  </si>
  <si>
    <t>FAIR-D3_2023-08-31_17-09-52.mp4</t>
  </si>
  <si>
    <t>FAIR-D3_2023-08-31_18-03-16.mp4</t>
  </si>
  <si>
    <t>FAIR-D3_2023-08-31_18-20-00.mp4</t>
  </si>
  <si>
    <t>FAIR-D3_2023-08-31_18-21-11.mp4</t>
  </si>
  <si>
    <t>FAIR-D3_2023-09-01_07-45-28.mp4</t>
  </si>
  <si>
    <t>FAIR-D3_2023-09-01_07-50-44.mp4</t>
  </si>
  <si>
    <t>FAIR-D3_2023-09-01_07-52-53.mp4</t>
  </si>
  <si>
    <t>FAIR-D3_2023-09-01_07-54-37.mp4</t>
  </si>
  <si>
    <t>FAIR-D3_2023-09-01_07-55-36.mp4</t>
  </si>
  <si>
    <t>FAIR-D3_2023-09-01_08-09-40.mp4</t>
  </si>
  <si>
    <t>FAIR-D3_2023-09-01_08-13-01.mp4</t>
  </si>
  <si>
    <t>FAIR-D3_2023-09-01_08-28-49.mp4</t>
  </si>
  <si>
    <t>FAIR-D3_2023-09-01_08-30-49.mp4</t>
  </si>
  <si>
    <t>FAIR-D3_2023-09-01_08-32-27.mp4</t>
  </si>
  <si>
    <t>FAIR-D3_2023-09-01_08-54-42.mp4</t>
  </si>
  <si>
    <t>FAIR-D3_2023-09-01_09-04-40.mp4</t>
  </si>
  <si>
    <t>FAIR-D3_2023-09-01_10-01-50.mp4</t>
  </si>
  <si>
    <t>FAIR-D3_2023-09-01_10-02-38.mp4</t>
  </si>
  <si>
    <t>FAIR-D3_2023-09-01_10-05-44.mp4</t>
  </si>
  <si>
    <t>FAIR-D3_2023-09-01_10-07-26.mp4</t>
  </si>
  <si>
    <t>FAIR-D3_2023-09-01_10-08-15.mp4</t>
  </si>
  <si>
    <t>FAIR-D3_2023-09-01_10-09-52.mp4</t>
  </si>
  <si>
    <t>FAIR-D3_2023-09-01_10-25-35.mp4</t>
  </si>
  <si>
    <t>FAIR-D3_2023-09-01_10-32-25.mp4</t>
  </si>
  <si>
    <t>FAIR-D3_2023-09-01_10-35-26.mp4</t>
  </si>
  <si>
    <t>FAIR-D3_2023-09-01_11-28-01.mp4</t>
  </si>
  <si>
    <t>FAIR-D3_2023-09-01_11-30-28.mp4</t>
  </si>
  <si>
    <t>FAIR-D3_2023-09-01_11-37-47.mp4</t>
  </si>
  <si>
    <t>FAIR-D3_2023-09-01_12-04-01.mp4</t>
  </si>
  <si>
    <t>FAIR-D3_2023-09-01_12-06-41.mp4</t>
  </si>
  <si>
    <t>FAIR-D3_2023-09-01_12-50-47.mp4</t>
  </si>
  <si>
    <t>FAIR-D3_2023-09-01_13-45-52.mp4</t>
  </si>
  <si>
    <t>FAIR-D3_2023-09-01_14-09-40.mp4</t>
  </si>
  <si>
    <t>FAIR-D3_2023-09-01_14-13-44.mp4</t>
  </si>
  <si>
    <t>FAIR-D3_2023-09-01_14-48-06.mp4</t>
  </si>
  <si>
    <t>FAIR-D3_2023-09-01_15-00-28.mp4</t>
  </si>
  <si>
    <t>FAIR-D3_2023-09-01_15-02-42.mp4</t>
  </si>
  <si>
    <t>FAIR-D3_2023-09-01_15-49-43.mp4</t>
  </si>
  <si>
    <t>FAIR-D3_2023-09-01_16-00-26.mp4</t>
  </si>
  <si>
    <t>FAIR-D3_2023-09-01_16-05-10.mp4</t>
  </si>
  <si>
    <t>FAIR-D3_2023-09-01_16-08-39.mp4</t>
  </si>
  <si>
    <t>FAIR-D3_2023-09-01_17-01-10.mp4</t>
  </si>
  <si>
    <t>FAIR-D3_2023-09-01_17-59-33.mp4</t>
  </si>
  <si>
    <t>FAIR-D3_2023-09-02_08-19-31.mp4</t>
  </si>
  <si>
    <t>FAIR-D3_2023-09-02_08-29-19.mp4</t>
  </si>
  <si>
    <t>FAIR-D3_2023-09-02_08-31-14.mp4</t>
  </si>
  <si>
    <t>FAIR-D3_2023-09-02_08-36-19.mp4</t>
  </si>
  <si>
    <t>FAIR-D3_2023-09-02_09-05-01.mp4</t>
  </si>
  <si>
    <t>FAIR-D3_2023-09-02_09-16-11.mp4</t>
  </si>
  <si>
    <t>FAIR-D3_2023-09-02_10-56-06.mp4</t>
  </si>
  <si>
    <t>FAIR-D3_2023-09-02_11-04-37.mp4</t>
  </si>
  <si>
    <t>FAIR-D3_2023-09-02_12-33-06.mp4</t>
  </si>
  <si>
    <t>FAIR-D3_2023-09-02_13-01-25.mp4</t>
  </si>
  <si>
    <t>FAIR-D3_2023-09-02_13-03-30.mp4</t>
  </si>
  <si>
    <t>FAIR-D3_2023-09-02_13-06-38.mp4</t>
  </si>
  <si>
    <t>FAIR-D3_2023-09-02_13-42-36.mp4</t>
  </si>
  <si>
    <t>FAIR-D3_2023-09-02_13-52-10.mp4</t>
  </si>
  <si>
    <t>FAIR-D3_2023-09-02_15-27-00.mp4</t>
  </si>
  <si>
    <t>FAIR-D3_2023-09-02_15-53-29.mp4</t>
  </si>
  <si>
    <t>FAIR-D3_2023-09-02_15-56-28.mp4</t>
  </si>
  <si>
    <t>FAIR-D3_2023-09-02_16-07-38.mp4</t>
  </si>
  <si>
    <t>FAIR-D3_2023-09-02_16-09-08.mp4</t>
  </si>
  <si>
    <t>FAIR-D3_2023-09-02_16-12-45.mp4</t>
  </si>
  <si>
    <t>FAIR-D3_2023-09-02_16-13-32.mp4</t>
  </si>
  <si>
    <t>FAIR-D3_2023-09-02_16-14-23.mp4</t>
  </si>
  <si>
    <t>FAIR-D3_2023-09-02_16-15-46.mp4</t>
  </si>
  <si>
    <t>FAIR-D3_2023-09-02_18-17-13.mp4</t>
  </si>
  <si>
    <t>FAIR-D3_2023-09-03_09-19-54.mp4</t>
  </si>
  <si>
    <t>FAIR-D3_2023-09-03_12-13-57.mp4</t>
  </si>
  <si>
    <t>FAIR-D3_2023-09-03_12-19-00.mp4</t>
  </si>
  <si>
    <t>FAIR-D3_2023-09-03_12-40-28.mp4</t>
  </si>
  <si>
    <t>FAIR-D3_2023-09-03_12-47-26.mp4</t>
  </si>
  <si>
    <t>FAIR-D3_2023-09-03_12-51-04.mp4</t>
  </si>
  <si>
    <t>FAIR-D3_2023-09-03_12-56-14.mp4</t>
  </si>
  <si>
    <t>FAIR-D3_2023-09-03_13-00-38.mp4</t>
  </si>
  <si>
    <t>FAIR-D3_2023-09-03_13-01-23.mp4</t>
  </si>
  <si>
    <t>FAIR-D3_2023-09-03_13-03-44.mp4</t>
  </si>
  <si>
    <t>FAIR-D3_2023-09-03_13-05-57.mp4</t>
  </si>
  <si>
    <t>FAIR-D3_2023-09-03_13-07-11.mp4</t>
  </si>
  <si>
    <t>FAIR-D3_2023-09-03_13-17-38.mp4</t>
  </si>
  <si>
    <t>FAIR-D3_2023-09-03_13-20-53.mp4</t>
  </si>
  <si>
    <t>FAIR-D3_2023-09-03_13-24-56.mp4</t>
  </si>
  <si>
    <t>FAIR-D3_2023-09-03_13-33-26.mp4</t>
  </si>
  <si>
    <t>FAIR-D3_2023-09-03_14-11-38.mp4</t>
  </si>
  <si>
    <t>FAIR-D3_2023-09-03_14-12-26.mp4</t>
  </si>
  <si>
    <t>FAIR-D3_2023-09-03_15-14-07.mp4</t>
  </si>
  <si>
    <t>FAIR-D3_2023-09-03_16-50-36.mp4</t>
  </si>
  <si>
    <t>FAIR-D3_2023-09-03_16-59-54.mp4</t>
  </si>
  <si>
    <t>FAIR-D3_2023-09-03_17-28-45.mp4</t>
  </si>
  <si>
    <t>FAIR-D3_2023-09-03_18-01-09.mp4</t>
  </si>
  <si>
    <t>FAIR-D3_2023-09-03_18-02-15.mp4</t>
  </si>
  <si>
    <t>FAIR-D3_2023-09-04_07-34-49.mp4</t>
  </si>
  <si>
    <t>FAIR-D3_2023-09-04_07-35-59.mp4</t>
  </si>
  <si>
    <t>FAIR-D3_2023-09-04_07-37-30.mp4</t>
  </si>
  <si>
    <t>FAIR-D3_2023-09-04_08-33-53.mp4</t>
  </si>
  <si>
    <t>FAIR-D3_2023-09-04_08-34-39.mp4</t>
  </si>
  <si>
    <t>FAIR-D3_2023-09-04_08-36-37.mp4</t>
  </si>
  <si>
    <t>FAIR-D3_2023-09-04_08-39-27.mp4</t>
  </si>
  <si>
    <t>FAIR-D3_2023-09-04_08-45-17.mp4</t>
  </si>
  <si>
    <t>FAIR-D3_2023-09-04_08-46-04.mp4</t>
  </si>
  <si>
    <t>FAIR-D3_2023-09-04_08-47-09.mp4</t>
  </si>
  <si>
    <t>FAIR-D3_2023-09-04_08-48-33.mp4</t>
  </si>
  <si>
    <t>FAIR-D3_2023-09-04_09-03-58.mp4</t>
  </si>
  <si>
    <t>FAIR-D3_2023-09-04_09-11-11.mp4</t>
  </si>
  <si>
    <t>FAIR-D3_2023-09-04_09-32-32.mp4</t>
  </si>
  <si>
    <t>FAIR-D3_2023-09-04_09-45-10.mp4</t>
  </si>
  <si>
    <t>FAIR-D3_2023-09-04_09-47-46.mp4</t>
  </si>
  <si>
    <t>FAIR-D3_2023-09-04_09-49-43.mp4</t>
  </si>
  <si>
    <t>FAIR-D3_2023-09-04_09-51-47.mp4</t>
  </si>
  <si>
    <t>FAIR-D3_2023-09-04_10-12-10.mp4</t>
  </si>
  <si>
    <t>FAIR-D3_2023-09-04_13-15-59.mp4</t>
  </si>
  <si>
    <t>FAIR-D3_2023-09-04_13-17-10.mp4</t>
  </si>
  <si>
    <t>FAIR-D3_2023-09-04_13-19-37.mp4</t>
  </si>
  <si>
    <t>FAIR-D3_2023-09-04_13-21-49.mp4</t>
  </si>
  <si>
    <t>FAIR-D3_2023-09-04_13-54-45.mp4</t>
  </si>
  <si>
    <t>FAIR-D3_2023-09-04_13-56-27.mp4</t>
  </si>
  <si>
    <t>FAIR-D3_2023-09-04_13-57-55.mp4</t>
  </si>
  <si>
    <t>FAIR-D3_2023-09-04_14-16-17.mp4</t>
  </si>
  <si>
    <t>FAIR-D3_2023-09-04_17-05-31.mp4</t>
  </si>
  <si>
    <t>FAIR-D3_2023-09-04_17-22-06.mp4</t>
  </si>
  <si>
    <t>FAIR-D3_2023-09-04_17-45-40.mp4</t>
  </si>
  <si>
    <t>FAIR-D3_2023-09-04_18-03-35.mp4</t>
  </si>
  <si>
    <t>FAIR-D3_2023-09-12_09-23-05.mp4</t>
  </si>
  <si>
    <t>FAIR-D3_2023-09-12_09-44-15.mp4</t>
  </si>
  <si>
    <t>FAIR-D3_2023-09-12_12-44-01.mp4</t>
  </si>
  <si>
    <t>FAIR-D3_2023-09-12_12-55-00.mp4</t>
  </si>
  <si>
    <t>FAIR-D3_2023-09-12_17-13-58.mp4</t>
  </si>
  <si>
    <t>FAIR-D3_2023-09-12_18-09-44.mp4</t>
  </si>
  <si>
    <t>FAIR-D3_2023-09-13_07-02-18.mp4</t>
  </si>
  <si>
    <t>FAIR-D3_2023-09-13_09-23-12.mp4</t>
  </si>
  <si>
    <t>FAIR-D3_2023-09-13_14-27-37.mp4</t>
  </si>
  <si>
    <t>FAIR-D3_2023-09-13_14-52-42.mp4</t>
  </si>
  <si>
    <t>FAIR-D3_2023-09-13_17-30-22.mp4</t>
  </si>
  <si>
    <t>FAIR-D3_2023-09-13_18-09-34.mp4</t>
  </si>
  <si>
    <t>FAIR-D3_2023-09-13_18-11-24.mp4</t>
  </si>
  <si>
    <t>FAIR-D3_2023-08-23_08-03-58.mp4</t>
  </si>
  <si>
    <t>FAIR-D3_2023-08-23_08-39-58.mp4</t>
  </si>
  <si>
    <t>FAIR-D3_2023-08-23_08-43-23.mp4</t>
  </si>
  <si>
    <t>FAIR-D3_2023-08-23_08-54-06.mp4</t>
  </si>
  <si>
    <t>FAIR-D3_2023-08-23_08-57-11.mp4</t>
  </si>
  <si>
    <t>FAIR-D3_2023-08-23_08-58-48.mp4</t>
  </si>
  <si>
    <t>FAIR-D3_2023-08-23_09-03-40.mp4</t>
  </si>
  <si>
    <t>FAIR-D3_2023-08-23_09-05-01.mp4</t>
  </si>
  <si>
    <t>FAIR-D3_2023-08-23_09-42-16.mp4</t>
  </si>
  <si>
    <t>FAIR-D3_2023-08-23_09-43-08.mp4</t>
  </si>
  <si>
    <t>FAIR-D3_2023-08-23_10-15-08.mp4</t>
  </si>
  <si>
    <t>FAIR-D3_2023-08-23_10-32-36.mp4</t>
  </si>
  <si>
    <t>FAIR-D3_2023-08-23_10-34-11.mp4</t>
  </si>
  <si>
    <t>FAIR-D3_2023-08-23_11-16-42.mp4</t>
  </si>
  <si>
    <t>FAIR-D3_2023-08-23_11-19-37.mp4</t>
  </si>
  <si>
    <t>FAIR-D3_2023-08-23_11-53-15.mp4</t>
  </si>
  <si>
    <t>FAIR-D3_2023-08-23_11-54-33.mp4</t>
  </si>
  <si>
    <t>FAIR-D3_2023-08-23_12-00-25.mp4</t>
  </si>
  <si>
    <t>FAIR-D3_2023-08-23_12-30-05.mp4</t>
  </si>
  <si>
    <t>FAIR-D3_2023-08-23_13-32-06.mp4</t>
  </si>
  <si>
    <t>FAIR-D3_2023-08-23_13-58-31.mp4</t>
  </si>
  <si>
    <t>FAIR-D3_2023-08-23_14-00-17.mp4</t>
  </si>
  <si>
    <t>FAIR-D3_2023-08-23_14-12-56.mp4</t>
  </si>
  <si>
    <t>FAIR-D3_2023-08-23_16-42-07.mp4</t>
  </si>
  <si>
    <t>FAIR-D3_2023-08-23_17-11-25.mp4</t>
  </si>
  <si>
    <t>FAIR-D3_2023-08-23_17-18-42.mp4</t>
  </si>
  <si>
    <t>FAIR-D3_2023-08-23_17-21-35.mp4</t>
  </si>
  <si>
    <t>FAIR-D3_2023-08-23_17-29-45.mp4</t>
  </si>
  <si>
    <t>FAIR-D3_2023-08-23_17-42-43.mp4</t>
  </si>
  <si>
    <t>FAIR-D3_2023-08-23_17-45-36.mp4</t>
  </si>
  <si>
    <t>FAIR-D3_2023-08-23_17-50-23.mp4</t>
  </si>
  <si>
    <t>FAIR-D3_2023-08-23_18-07-53.mp4</t>
  </si>
  <si>
    <t>FAIR-D3_2023-08-23_18-12-30.mp4</t>
  </si>
  <si>
    <t>FAIR-D3_2023-08-23_18-17-47.mp4</t>
  </si>
  <si>
    <t>FAIR-D3_2023-08-25_07-21-15.mp4</t>
  </si>
  <si>
    <t>FAIR-D3_2023-08-25_07-22-33.mp4</t>
  </si>
  <si>
    <t>FAIR-D3_2023-08-25_08-09-24.mp4</t>
  </si>
  <si>
    <t>FAIR-D3_2023-08-25_08-14-56.mp4</t>
  </si>
  <si>
    <t>FAIR-D3_2023-08-25_08-39-42.mp4</t>
  </si>
  <si>
    <t>FAIR-D3_2023-08-25_08-40-37.mp4</t>
  </si>
  <si>
    <t>FAIR-D3_2023-08-25_08-47-30.mp4</t>
  </si>
  <si>
    <t>FAIR-D3_2023-08-25_09-20-11.mp4</t>
  </si>
  <si>
    <t>FAIR-D3_2023-08-25_09-23-14.mp4</t>
  </si>
  <si>
    <t>FAIR-D3_2023-08-25_09-30-29.mp4</t>
  </si>
  <si>
    <t>FAIR-D3_2023-08-25_09-33-06.mp4</t>
  </si>
  <si>
    <t>FAIR-D3_2023-08-25_11-24-28.mp4</t>
  </si>
  <si>
    <t>FAIR-D3_2023-08-25_11-29-37.mp4</t>
  </si>
  <si>
    <t>FAIR-D3_2023-08-25_11-30-31.mp4</t>
  </si>
  <si>
    <t>FAIR-D3_2023-08-25_11-50-42.mp4</t>
  </si>
  <si>
    <t>FAIR-D3_2023-08-25_11-53-26.mp4</t>
  </si>
  <si>
    <t>FAIR-D3_2023-08-25_12-03-43.mp4</t>
  </si>
  <si>
    <t>FAIR-D3_2023-08-25_12-45-41.mp4</t>
  </si>
  <si>
    <t>FAIR-D3_2023-08-25_13-38-58.mp4</t>
  </si>
  <si>
    <t>FAIR-D3_2023-08-25_13-41-02.mp4</t>
  </si>
  <si>
    <t>FAIR-D3_2023-08-25_13-44-29.mp4</t>
  </si>
  <si>
    <t>FAIR-D3_2023-08-25_13-46-04.mp4</t>
  </si>
  <si>
    <t>FAIR-D3_2023-08-25_13-51-49.mp4</t>
  </si>
  <si>
    <t>FAIR-D3_2023-08-25_14-01-26.mp4</t>
  </si>
  <si>
    <t>FAIR-D3_2023-08-25_14-04-27.mp4</t>
  </si>
  <si>
    <t>FAIR-D3_2023-08-25_14-08-02.mp4</t>
  </si>
  <si>
    <t>FAIR-D3_2023-08-25_14-28-04.mp4</t>
  </si>
  <si>
    <t>FAIR-D3_2023-08-25_14-33-52.mp4</t>
  </si>
  <si>
    <t>FAIR-D3_2023-08-25_14-38-17.mp4</t>
  </si>
  <si>
    <t>FAIR-D3_2023-08-25_14-42-10.mp4</t>
  </si>
  <si>
    <t>FAIR-D3_2023-08-25_14-44-10.mp4</t>
  </si>
  <si>
    <t>FAIR-D3_2023-08-25_14-47-27.mp4</t>
  </si>
  <si>
    <t>FAIR-D3_2023-08-25_14-50-50.mp4</t>
  </si>
  <si>
    <t>FAIR-D3_2023-08-25_15-02-12.mp4</t>
  </si>
  <si>
    <t>FAIR-D3_2023-08-25_15-03-25.mp4</t>
  </si>
  <si>
    <t>FAIR-D3_2023-08-25_15-04-56.mp4</t>
  </si>
  <si>
    <t>FAIR-D3_2023-08-25_15-11-45.mp4</t>
  </si>
  <si>
    <t>FAIR-D3_2023-08-25_15-13-10.mp4</t>
  </si>
  <si>
    <t>FAIR-D3_2023-08-25_15-51-08.mp4</t>
  </si>
  <si>
    <t>FAIR-D3_2023-08-25_16-07-26.mp4</t>
  </si>
  <si>
    <t>FAIR-D3_2023-08-25_16-45-01.mp4</t>
  </si>
  <si>
    <t>FAIR-D3_2023-08-25_16-58-11.mp4</t>
  </si>
  <si>
    <t>FAIR-D3_2023-08-25_17-06-38.mp4</t>
  </si>
  <si>
    <t>FAIR-D3_2023-08-25_17-44-12.mp4</t>
  </si>
  <si>
    <t>FAIR-D3_2023-08-25_17-54-23.mp4</t>
  </si>
  <si>
    <t>FAIR-D3_2023-08-25_18-10-23.mp4</t>
  </si>
  <si>
    <t>FAIR-D3_2023-08-25_18-17-19.mp4</t>
  </si>
  <si>
    <t>FAIR-D3_2023-08-25_18-24-50.mp4</t>
  </si>
  <si>
    <t>FAIR-D3_2023-08-26_07-01-27.mp4</t>
  </si>
  <si>
    <t>FAIR-D3_2023-08-26_07-03-44.mp4</t>
  </si>
  <si>
    <t>FAIR-D3_2023-08-26_07-05-59.mp4</t>
  </si>
  <si>
    <t>FAIR-D3_2023-08-26_07-08-33.mp4</t>
  </si>
  <si>
    <t>FAIR-D3_2023-08-26_07-12-20.mp4</t>
  </si>
  <si>
    <t>FAIR-D3_2023-08-26_07-16-38.mp4</t>
  </si>
  <si>
    <t>FAIR-D3_2023-08-26_07-18-47.mp4</t>
  </si>
  <si>
    <t>FAIR-D3_2023-08-26_07-20-01.mp4</t>
  </si>
  <si>
    <t>FAIR-D3_2023-08-26_07-21-44.mp4</t>
  </si>
  <si>
    <t>FAIR-D3_2023-08-26_07-23-42.mp4</t>
  </si>
  <si>
    <t>FAIR-D3_2023-08-26_07-25-33.mp4</t>
  </si>
  <si>
    <t>FAIR-D3_2023-08-26_07-29-09.mp4</t>
  </si>
  <si>
    <t>FAIR-D3_2023-08-26_07-30-49.mp4</t>
  </si>
  <si>
    <t>FAIR-D3_2023-08-26_07-31-57.mp4</t>
  </si>
  <si>
    <t>FAIR-D3_2023-08-26_07-41-22.mp4</t>
  </si>
  <si>
    <t>FAIR-D3_2023-08-26_07-44-42.mp4</t>
  </si>
  <si>
    <t>FAIR-D3_2023-08-26_08-44-31.mp4</t>
  </si>
  <si>
    <t>FAIR-D3_2023-08-26_08-47-06.mp4</t>
  </si>
  <si>
    <t>FAIR-D3_2023-08-26_08-50-10.mp4</t>
  </si>
  <si>
    <t>FAIR-D3_2023-08-26_08-58-31.mp4</t>
  </si>
  <si>
    <t>FAIR-D3_2023-08-26_09-10-08.mp4</t>
  </si>
  <si>
    <t>FAIR-D3_2023-08-26_09-12-33.mp4</t>
  </si>
  <si>
    <t>FAIR-D3_2023-08-26_09-13-19.mp4</t>
  </si>
  <si>
    <t>FAIR-D3_2023-08-26_09-14-33.mp4</t>
  </si>
  <si>
    <t>FAIR-D3_2023-08-26_09-24-35.mp4</t>
  </si>
  <si>
    <t>FAIR-D3_2023-08-26_09-27-36.mp4</t>
  </si>
  <si>
    <t>FAIR-D3_2023-08-26_09-30-20.mp4</t>
  </si>
  <si>
    <t>FAIR-D3_2023-08-26_09-35-50.mp4</t>
  </si>
  <si>
    <t>FAIR-D3_2023-08-26_09-46-01.mp4</t>
  </si>
  <si>
    <t>FAIR-D3_2023-08-26_09-59-40.mp4</t>
  </si>
  <si>
    <t>FAIR-D3_2023-08-26_10-00-29.mp4</t>
  </si>
  <si>
    <t>FAIR-D3_2023-08-26_10-05-22.mp4</t>
  </si>
  <si>
    <t>FAIR-D3_2023-08-26_10-14-20.mp4</t>
  </si>
  <si>
    <t>FAIR-D3_2023-08-26_10-15-31.mp4</t>
  </si>
  <si>
    <t>FAIR-D3_2023-08-26_10-17-40.mp4</t>
  </si>
  <si>
    <t>FAIR-D3_2023-08-26_10-18-57.mp4</t>
  </si>
  <si>
    <t>FAIR-D3_2023-08-26_10-21-17.mp4</t>
  </si>
  <si>
    <t>FAIR-D3_2023-08-26_10-33-24.mp4</t>
  </si>
  <si>
    <t>FAIR-D3_2023-08-26_10-36-00.mp4</t>
  </si>
  <si>
    <t>FAIR-D3_2023-08-26_10-49-11.mp4</t>
  </si>
  <si>
    <t>FAIR-D3_2023-08-26_10-58-47.mp4</t>
  </si>
  <si>
    <t>FAIR-D3_2023-08-26_11-09-47.mp4</t>
  </si>
  <si>
    <t>FAIR-D3_2023-08-26_11-13-49.mp4</t>
  </si>
  <si>
    <t>FAIR-D3_2023-08-26_11-17-12.mp4</t>
  </si>
  <si>
    <t>FAIR-D3_2023-08-26_11-22-48.mp4</t>
  </si>
  <si>
    <t>FAIR-D3_2023-08-26_11-33-01.mp4</t>
  </si>
  <si>
    <t>FAIR-D3_2023-08-26_11-34-06.mp4</t>
  </si>
  <si>
    <t>FAIR-D3_2023-08-26_11-35-45.mp4</t>
  </si>
  <si>
    <t>FAIR-D3_2023-08-26_11-45-06.mp4</t>
  </si>
  <si>
    <t>FAIR-D3_2023-08-26_11-48-14.mp4</t>
  </si>
  <si>
    <t>FAIR-D3_2023-08-26_11-54-15.mp4</t>
  </si>
  <si>
    <t>FAIR-D3_2023-08-26_12-13-15.mp4</t>
  </si>
  <si>
    <t>FAIR-D3_2023-08-26_12-17-54.mp4</t>
  </si>
  <si>
    <t>FAIR-D3_2023-08-26_12-27-29.mp4</t>
  </si>
  <si>
    <t>FAIR-D3_2023-08-26_12-33-10.mp4</t>
  </si>
  <si>
    <t>FAIR-D3_2023-08-26_12-36-53.mp4</t>
  </si>
  <si>
    <t>FAIR-D3_2023-08-26_12-42-03.mp4</t>
  </si>
  <si>
    <t>FAIR-D3_2023-08-26_12-46-05.mp4</t>
  </si>
  <si>
    <t>FAIR-D3_2023-08-26_12-48-44.mp4</t>
  </si>
  <si>
    <t>FAIR-D3_2023-08-26_12-51-55.mp4</t>
  </si>
  <si>
    <t>FAIR-D3_2023-08-26_12-57-51.mp4</t>
  </si>
  <si>
    <t>FAIR-D3_2023-08-26_13-01-16.mp4</t>
  </si>
  <si>
    <t>FAIR-D3_2023-08-26_13-04-04.mp4</t>
  </si>
  <si>
    <t>FAIR-D3_2023-08-26_13-05-58.mp4</t>
  </si>
  <si>
    <t>FAIR-D3_2023-08-26_13-14-40.mp4</t>
  </si>
  <si>
    <t>FAIR-D3_2023-08-26_13-22-56.mp4</t>
  </si>
  <si>
    <t>FAIR-D3_2023-08-26_13-26-42.mp4</t>
  </si>
  <si>
    <t>FAIR-D3_2023-08-26_13-42-20.mp4</t>
  </si>
  <si>
    <t>FAIR-D3_2023-08-26_13-43-11.mp4</t>
  </si>
  <si>
    <t>FAIR-D3_2023-08-26_13-51-17.mp4</t>
  </si>
  <si>
    <t>FAIR-D3_2023-08-26_13-52-58.mp4</t>
  </si>
  <si>
    <t>FAIR-D3_2023-08-26_14-00-27.mp4</t>
  </si>
  <si>
    <t>FAIR-D3_2023-08-26_14-19-50.mp4</t>
  </si>
  <si>
    <t>FAIR-D3_2023-08-26_14-23-06.mp4</t>
  </si>
  <si>
    <t>FAIR-D3_2023-08-26_14-23-53.mp4</t>
  </si>
  <si>
    <t>FAIR-D3_2023-08-26_14-24-45.mp4</t>
  </si>
  <si>
    <t>FAIR-D3_2023-08-26_14-25-58.mp4</t>
  </si>
  <si>
    <t>FAIR-D3_2023-08-26_14-30-56.mp4</t>
  </si>
  <si>
    <t>FAIR-D3_2023-08-26_14-34-50.mp4</t>
  </si>
  <si>
    <t>FAIR-D3_2023-08-26_14-42-43.mp4</t>
  </si>
  <si>
    <t>FAIR-D3_2023-08-26_14-45-30.mp4</t>
  </si>
  <si>
    <t>FAIR-D3_2023-08-26_15-13-25.mp4</t>
  </si>
  <si>
    <t>FAIR-D3_2023-08-26_15-38-41.mp4</t>
  </si>
  <si>
    <t>FAIR-D3_2023-08-26_15-43-12.mp4</t>
  </si>
  <si>
    <t>FAIR-D3_2023-08-26_16-01-38.mp4</t>
  </si>
  <si>
    <t>FAIR-D3_2023-08-26_17-10-56.mp4</t>
  </si>
  <si>
    <t>FAIR-D3_2023-08-26_17-11-56.mp4</t>
  </si>
  <si>
    <t>FAIR-D3_2023-08-26_17-51-44.mp4</t>
  </si>
  <si>
    <t>FAIR-D3_2023-08-26_18-01-50.mp4</t>
  </si>
  <si>
    <t>FAIR-D3_2023-08-26_18-03-42.mp4</t>
  </si>
  <si>
    <t>FAIR-D3_2023-08-26_18-04-44.mp4</t>
  </si>
  <si>
    <t>FAIR-D3_2023-08-26_18-05-43.mp4</t>
  </si>
  <si>
    <t>FAIR-D3_2023-08-26_18-08-35.mp4</t>
  </si>
  <si>
    <t>FAIR-D3_2023-08-26_18-11-47.mp4</t>
  </si>
  <si>
    <t>FAIR-D3_2023-08-26_18-12-56.mp4</t>
  </si>
  <si>
    <t>FAIR-D3_2023-08-27_08-53-09.mp4</t>
  </si>
  <si>
    <t>FAIR-D3_2023-08-27_09-23-08.mp4</t>
  </si>
  <si>
    <t>FAIR-D3_2023-08-27_09-31-55.mp4</t>
  </si>
  <si>
    <t>FAIR-D3_2023-08-27_09-44-38.mp4</t>
  </si>
  <si>
    <t>FAIR-D3_2023-08-27_09-57-32.mp4</t>
  </si>
  <si>
    <t>FAIR-D3_2023-08-27_09-59-39.mp4</t>
  </si>
  <si>
    <t>FAIR-D3_2023-08-27_10-33-29.mp4</t>
  </si>
  <si>
    <t>FAIR-D3_2023-08-27_10-34-52.mp4</t>
  </si>
  <si>
    <t>FAIR-D3_2023-08-27_10-35-36.mp4</t>
  </si>
  <si>
    <t>FAIR-D3_2023-08-27_10-37-49.mp4</t>
  </si>
  <si>
    <t>FAIR-D3_2023-08-27_10-41-31.mp4</t>
  </si>
  <si>
    <t>FAIR-D3_2023-08-27_10-43-34.mp4</t>
  </si>
  <si>
    <t>FAIR-D3_2023-08-27_10-44-19.mp4</t>
  </si>
  <si>
    <t>FAIR-D3_2023-08-27_10-45-51.mp4</t>
  </si>
  <si>
    <t>FAIR-D3_2023-08-27_10-47-51.mp4</t>
  </si>
  <si>
    <t>FAIR-D3_2023-08-27_10-52-51.mp4</t>
  </si>
  <si>
    <t>FAIR-D3_2023-08-27_11-00-52.mp4</t>
  </si>
  <si>
    <t>FAIR-D3_2023-08-27_11-01-39.mp4</t>
  </si>
  <si>
    <t>FAIR-D3_2023-08-27_11-05-55.mp4</t>
  </si>
  <si>
    <t>FAIR-D3_2023-08-27_11-13-38.mp4</t>
  </si>
  <si>
    <t>FAIR-D3_2023-08-27_11-19-39.mp4</t>
  </si>
  <si>
    <t>FAIR-D3_2023-08-27_11-20-54.mp4</t>
  </si>
  <si>
    <t>FAIR-D3_2023-08-27_11-21-51.mp4</t>
  </si>
  <si>
    <t>FAIR-D3_2023-08-27_11-28-24.mp4</t>
  </si>
  <si>
    <t>FAIR-D3_2023-08-27_11-42-30.mp4</t>
  </si>
  <si>
    <t>FAIR-D3_2023-08-27_11-52-26.mp4</t>
  </si>
  <si>
    <t>FAIR-D3_2023-08-27_12-03-21.mp4</t>
  </si>
  <si>
    <t>FAIR-D3_2023-08-27_12-14-51.mp4</t>
  </si>
  <si>
    <t>FAIR-D3_2023-08-27_12-16-40.mp4</t>
  </si>
  <si>
    <t>FAIR-D3_2023-08-27_12-19-32.mp4</t>
  </si>
  <si>
    <t>FAIR-D3_2023-08-27_12-21-32.mp4</t>
  </si>
  <si>
    <t>FAIR-D3_2023-08-27_12-24-03.mp4</t>
  </si>
  <si>
    <t>FAIR-D3_2023-08-27_12-28-42.mp4</t>
  </si>
  <si>
    <t>FAIR-D3_2023-08-27_12-47-50.mp4</t>
  </si>
  <si>
    <t>FAIR-D3_2023-08-27_13-20-37.mp4</t>
  </si>
  <si>
    <t>FAIR-D3_2023-08-27_13-26-53.mp4</t>
  </si>
  <si>
    <t>FAIR-D3_2023-08-27_13-41-37.mp4</t>
  </si>
  <si>
    <t>FAIR-D3_2023-08-27_14-24-44.mp4</t>
  </si>
  <si>
    <t>FAIR-D3_2023-08-27_14-26-30.mp4</t>
  </si>
  <si>
    <t>FAIR-D3_2023-08-27_14-41-31.mp4</t>
  </si>
  <si>
    <t>FAIR-D3_2023-08-27_14-44-21.mp4</t>
  </si>
  <si>
    <t>FAIR-D3_2023-08-27_14-46-26.mp4</t>
  </si>
  <si>
    <t>FAIR-D3_2023-08-27_14-47-26.mp4</t>
  </si>
  <si>
    <t>FAIR-D3_2023-08-27_14-48-16.mp4</t>
  </si>
  <si>
    <t>FAIR-D3_2023-08-27_14-57-36.mp4</t>
  </si>
  <si>
    <t>FAIR-D3_2023-08-27_15-13-31.mp4</t>
  </si>
  <si>
    <t>FAIR-D3_2023-08-27_15-34-09.mp4</t>
  </si>
  <si>
    <t>FAIR-D3_2023-08-27_15-42-29.mp4</t>
  </si>
  <si>
    <t>FAIR-D3_2023-08-27_16-57-41.mp4</t>
  </si>
  <si>
    <t>FAIR-D3_2023-08-27_17-59-27.mp4</t>
  </si>
  <si>
    <t>FAIR-D3_2023-08-27_18-02-56.mp4</t>
  </si>
  <si>
    <t>FAIR-D3_2023-08-27_18-08-26.mp4</t>
  </si>
  <si>
    <t>FAIR-D3_2023-09-05_08-39-44.mp4</t>
  </si>
  <si>
    <t>FAIR-D3_2023-09-05_09-05-18.mp4</t>
  </si>
  <si>
    <t>FAIR-D3_2023-09-05_09-06-39.mp4</t>
  </si>
  <si>
    <t>FAIR-D3_2023-09-05_09-08-16.mp4</t>
  </si>
  <si>
    <t>FAIR-D3_2023-09-05_13-53-36.mp4</t>
  </si>
  <si>
    <t>FAIR-D3_2023-09-05_14-58-14.mp4</t>
  </si>
  <si>
    <t>FAIR-D3_2023-09-05_15-00-48.mp4</t>
  </si>
  <si>
    <t>FAIR-D3_2023-09-05_15-21-10.mp4</t>
  </si>
  <si>
    <t>FAIR-D3_2023-09-05_16-21-09.mp4</t>
  </si>
  <si>
    <t>FAIR-D3_2023-09-05_18-17-14.mp4</t>
  </si>
  <si>
    <t>FAIR-D3_2023-09-06_08-46-29.mp4</t>
  </si>
  <si>
    <t>FAIR-D3_2023-09-06_09-31-12.mp4</t>
  </si>
  <si>
    <t>FAIR-D3_2023-09-06_10-10-01.mp4</t>
  </si>
  <si>
    <t>FAIR-D3_2023-09-06_10-13-52.mp4</t>
  </si>
  <si>
    <t>FAIR-D3_2023-09-06_10-51-27.mp4</t>
  </si>
  <si>
    <t>FAIR-D3_2023-09-06_10-58-14.mp4</t>
  </si>
  <si>
    <t>FAIR-D3_2023-09-06_11-31-17.mp4</t>
  </si>
  <si>
    <t>FAIR-D3_2023-09-06_11-32-04.mp4</t>
  </si>
  <si>
    <t>FAIR-D3_2023-09-06_11-34-19.mp4</t>
  </si>
  <si>
    <t>FAIR-D3_2023-09-06_12-03-57.mp4</t>
  </si>
  <si>
    <t>FAIR-D3_2023-09-06_16-08-19.mp4</t>
  </si>
  <si>
    <t>FAIR-D3_2023-09-07_12-28-39.mp4</t>
  </si>
  <si>
    <t>FAIR-D3_2023-09-07_13-51-24.mp4</t>
  </si>
  <si>
    <t>FAIR-D3_2023-09-07_15-50-42.mp4</t>
  </si>
  <si>
    <t>FAIR-D3_2023-09-07_16-35-56.mp4</t>
  </si>
  <si>
    <t>FAIR-D3_2023-09-07_16-50-33.mp4</t>
  </si>
  <si>
    <t>FAIR-D3_2023-09-07_17-15-03.mp4</t>
  </si>
  <si>
    <t>FAIR-D3_2023-09-07_17-16-03.mp4</t>
  </si>
  <si>
    <t>FAIR-D3_2023-09-07_17-17-46.mp4</t>
  </si>
  <si>
    <t>FAIR-D3_2023-09-08_07-21-15.mp4</t>
  </si>
  <si>
    <t>FAIR-D3_2023-09-08_07-28-10.mp4</t>
  </si>
  <si>
    <t>FAIR-D3_2023-09-08_07-29-57.mp4</t>
  </si>
  <si>
    <t>FAIR-D3_2023-09-08_07-31-56.mp4</t>
  </si>
  <si>
    <t>FAIR-D3_2023-09-08_07-33-25.mp4</t>
  </si>
  <si>
    <t>FAIR-D3_2023-09-08_07-36-42.mp4</t>
  </si>
  <si>
    <t>FAIR-D3_2023-09-08_07-38-26.mp4</t>
  </si>
  <si>
    <t>FAIR-D3_2023-09-08_07-40-38.mp4</t>
  </si>
  <si>
    <t>FAIR-D3_2023-09-08_07-42-02.mp4</t>
  </si>
  <si>
    <t>FAIR-D3_2023-09-08_07-45-59.mp4</t>
  </si>
  <si>
    <t>FAIR-D3_2023-09-08_07-47-47.mp4</t>
  </si>
  <si>
    <t>FAIR-D3_2023-09-08_07-51-15.mp4</t>
  </si>
  <si>
    <t>FAIR-D3_2023-09-08_07-52-08.mp4</t>
  </si>
  <si>
    <t>FAIR-D3_2023-09-08_07-53-36.mp4</t>
  </si>
  <si>
    <t>FAIR-D3_2023-09-08_07-59-32.mp4</t>
  </si>
  <si>
    <t>FAIR-D3_2023-09-08_08-02-01.mp4</t>
  </si>
  <si>
    <t>FAIR-D3_2023-09-08_08-02-52.mp4</t>
  </si>
  <si>
    <t>FAIR-D3_2023-09-08_10-02-59.mp4</t>
  </si>
  <si>
    <t>FAIR-D3_2023-09-08_11-14-31.mp4</t>
  </si>
  <si>
    <t>FAIR-D3_2023-09-08_12-23-21.mp4</t>
  </si>
  <si>
    <t>FAIR-D3_2023-09-08_14-06-54.mp4</t>
  </si>
  <si>
    <t>FAIR-D3_2023-09-08_18-21-20.mp4</t>
  </si>
  <si>
    <t>FAIR-D3_2023-09-09_08-11-11.mp4</t>
  </si>
  <si>
    <t>FAIR-D3_2023-09-09_08-18-04.mp4</t>
  </si>
  <si>
    <t>FAIR-D3_2023-09-09_08-19-46.mp4</t>
  </si>
  <si>
    <t>FAIR-D3_2023-09-09_10-21-47.mp4</t>
  </si>
  <si>
    <t>FAIR-D3_2023-09-09_11-19-29.mp4</t>
  </si>
  <si>
    <t>FAIR-D3_2023-09-09_11-21-49.mp4</t>
  </si>
  <si>
    <t>FAIR-D3_2023-09-09_12-08-38.mp4</t>
  </si>
  <si>
    <t>FAIR-D3_2023-09-09_12-10-06.mp4</t>
  </si>
  <si>
    <t>FAIR-D3_2023-09-09_12-12-03.mp4</t>
  </si>
  <si>
    <t>FAIR-D3_2023-09-09_12-12-58.mp4</t>
  </si>
  <si>
    <t>FAIR-D3_2023-09-09_12-14-18.mp4</t>
  </si>
  <si>
    <t>FAIR-D3_2023-09-09_12-23-35.mp4</t>
  </si>
  <si>
    <t>FAIR-D3_2023-09-09_12-27-05.mp4</t>
  </si>
  <si>
    <t>FAIR-D3_2023-09-09_12-34-27.mp4</t>
  </si>
  <si>
    <t>FAIR-D3_2023-09-09_12-35-24.mp4</t>
  </si>
  <si>
    <t>FAIR-D3_2023-09-09_13-32-19.mp4</t>
  </si>
  <si>
    <t>FAIR-D3_2023-09-09_13-34-37.mp4</t>
  </si>
  <si>
    <t>FAIR-D3_2023-09-09_13-35-50.mp4</t>
  </si>
  <si>
    <t>FAIR-D3_2023-09-09_13-37-24.mp4</t>
  </si>
  <si>
    <t>FAIR-D3_2023-09-09_13-39-43.mp4</t>
  </si>
  <si>
    <t>FAIR-D3_2023-09-09_13-40-56.mp4</t>
  </si>
  <si>
    <t>FAIR-D3_2023-09-09_13-46-49.mp4</t>
  </si>
  <si>
    <t>FAIR-D3_2023-09-09_16-53-34.mp4</t>
  </si>
  <si>
    <t>FAIR-D3_2023-09-09_18-22-04.mp4</t>
  </si>
  <si>
    <t>FAIR-D3_2023-09-10_09-39-59.mp4</t>
  </si>
  <si>
    <t>FAIR-D3_2023-09-10_09-46-27.mp4</t>
  </si>
  <si>
    <t>FAIR-D3_2023-09-10_11-08-48.mp4</t>
  </si>
  <si>
    <t>FAIR-D3_2023-09-10_11-31-44.mp4</t>
  </si>
  <si>
    <t>FAIR-D3_2023-09-10_12-06-51.mp4</t>
  </si>
  <si>
    <t>FAIR-D3_2023-09-10_12-08-47.mp4</t>
  </si>
  <si>
    <t>FAIR-D3_2023-09-10_12-09-47.mp4</t>
  </si>
  <si>
    <t>FAIR-D3_2023-09-10_12-23-55.mp4</t>
  </si>
  <si>
    <t>FAIR-D3_2023-09-10_13-07-23.mp4</t>
  </si>
  <si>
    <t>FAIR-D3_2023-09-10_13-08-29.mp4</t>
  </si>
  <si>
    <t>FAIR-D3_2023-09-10_14-14-11.mp4</t>
  </si>
  <si>
    <t>FAIR-D3_2023-09-10_14-33-10.mp4</t>
  </si>
  <si>
    <t>FAIR-D3_2023-09-10_15-08-35.mp4</t>
  </si>
  <si>
    <t>FAIR-D3_2023-09-10_17-06-12.mp4</t>
  </si>
  <si>
    <t>FAIR-D3_2023-09-11_08-47-41.mp4</t>
  </si>
  <si>
    <t>FAIR-D3_2023-09-11_10-29-42.mp4</t>
  </si>
  <si>
    <t>FAIR-D3_2023-09-11_10-31-49.mp4</t>
  </si>
  <si>
    <t>FAIR-D3_2023-09-11_10-34-42.mp4</t>
  </si>
  <si>
    <t>FAIR-D3_2023-09-11_10-39-21.mp4</t>
  </si>
  <si>
    <t>FAIR-D3_2023-09-11_10-47-03.mp4</t>
  </si>
  <si>
    <t>FAIR-D3_2023-09-11_10-58-42.mp4</t>
  </si>
  <si>
    <t>FAIR-D3_2023-09-11_11-02-41.mp4</t>
  </si>
  <si>
    <t>FAIR-D3_2023-09-11_11-03-49.mp4</t>
  </si>
  <si>
    <t>FAIR-D3_2023-09-11_11-05-35.mp4</t>
  </si>
  <si>
    <t>FAIR-D3_2023-09-11_11-46-58.mp4</t>
  </si>
  <si>
    <t>FAIR-D3_2023-09-11_12-05-47.mp4</t>
  </si>
  <si>
    <t>FAIR-D3_2023-09-11_18-20-42.mp4</t>
  </si>
  <si>
    <t>FAIR-D4_2023-08-24_07-22-20.mp4</t>
  </si>
  <si>
    <t>FAIR-D4_2023-08-24_10-03-33.mp4</t>
  </si>
  <si>
    <t>FAIR-D4_2023-08-24_11-02-49.mp4</t>
  </si>
  <si>
    <t>FAIR-D4_2023-08-24_11-18-58.mp4</t>
  </si>
  <si>
    <t>FAIR-D4_2023-08-24_11-20-17.mp4</t>
  </si>
  <si>
    <t>FAIR-D4_2023-08-24_11-27-28.mp4</t>
  </si>
  <si>
    <t>FAIR-D4_2023-08-24_12-37-42.mp4</t>
  </si>
  <si>
    <t>FAIR-D4_2023-08-24_13-28-10.mp4</t>
  </si>
  <si>
    <t>FAIR-D4_2023-08-24_16-04-53.mp4</t>
  </si>
  <si>
    <t>FAIR-D4_2023-08-24_16-15-45.mp4</t>
  </si>
  <si>
    <t>FAIR-D4_2023-08-24_16-17-14.mp4</t>
  </si>
  <si>
    <t>FAIR-D4_2023-08-24_16-20-12.mp4</t>
  </si>
  <si>
    <t>FAIR-D4_2023-08-24_16-23-06.mp4</t>
  </si>
  <si>
    <t>FAIR-D4_2023-08-24_16-25-15.mp4</t>
  </si>
  <si>
    <t>FAIR-D4_2023-08-24_16-30-12.mp4</t>
  </si>
  <si>
    <t>FAIR-D4_2023-08-24_16-40-55.mp4</t>
  </si>
  <si>
    <t>FAIR-D4_2023-08-24_16-43-55.mp4</t>
  </si>
  <si>
    <t>FAIR-D4_2023-08-24_16-46-28.mp4</t>
  </si>
  <si>
    <t>FAIR-D4_2023-08-24_16-50-34.mp4</t>
  </si>
  <si>
    <t>FAIR-D4_2023-08-24_16-51-47.mp4</t>
  </si>
  <si>
    <t>FAIR-D4_2023-08-24_16-52-58.mp4</t>
  </si>
  <si>
    <t>FAIR-D4_2023-08-24_16-54-50.mp4</t>
  </si>
  <si>
    <t>FAIR-D4_2023-08-24_16-55-45.mp4</t>
  </si>
  <si>
    <t>FAIR-D4_2023-08-24_17-01-36.mp4</t>
  </si>
  <si>
    <t>FAIR-D4_2023-08-24_17-03-52.mp4</t>
  </si>
  <si>
    <t>FAIR-D4_2023-08-24_17-16-32.mp4</t>
  </si>
  <si>
    <t>FAIR-D4_2023-08-24_17-30-28.mp4</t>
  </si>
  <si>
    <t>FAIR-D4_2023-08-24_17-45-44.mp4</t>
  </si>
  <si>
    <t>FAIR-D4_2023-08-24_17-58-13.mp4</t>
  </si>
  <si>
    <t>FAIR-D4_2023-08-24_18-10-14.mp4</t>
  </si>
  <si>
    <t>FAIR-D4_2023-08-24_18-13-36.mp4</t>
  </si>
  <si>
    <t>FAIR-D4_2023-08-24_18-15-14.mp4</t>
  </si>
  <si>
    <t>FAIR-D4_2023-08-24_18-17-59.mp4</t>
  </si>
  <si>
    <t>FAIR-D4_2023-08-24_18-18-03.mp4</t>
  </si>
  <si>
    <t>FAIR-D4_2023-08-24_18-21-34.mp4</t>
  </si>
  <si>
    <t>FAIR-D4_2023-08-28_07-01-56.mp4</t>
  </si>
  <si>
    <t>FAIR-D4_2023-08-28_07-03-12.mp4</t>
  </si>
  <si>
    <t>FAIR-D4_2023-08-28_07-05-22.mp4</t>
  </si>
  <si>
    <t>FAIR-D4_2023-08-28_07-11-29.mp4</t>
  </si>
  <si>
    <t>FAIR-D4_2023-08-28_07-14-33.mp4</t>
  </si>
  <si>
    <t>FAIR-D4_2023-08-28_07-30-40.mp4</t>
  </si>
  <si>
    <t>FAIR-D4_2023-08-28_08-43-54.mp4</t>
  </si>
  <si>
    <t>FAIR-D4_2023-08-28_08-50-08.mp4</t>
  </si>
  <si>
    <t>FAIR-D4_2023-08-28_08-59-18.mp4</t>
  </si>
  <si>
    <t>FAIR-D4_2023-08-28_09-11-49.mp4</t>
  </si>
  <si>
    <t>FAIR-D4_2023-08-28_09-14-04.mp4</t>
  </si>
  <si>
    <t>FAIR-D4_2023-08-28_09-34-28.mp4</t>
  </si>
  <si>
    <t>FAIR-D4_2023-08-28_09-35-37.mp4</t>
  </si>
  <si>
    <t>FAIR-D4_2023-08-28_09-52-56.mp4</t>
  </si>
  <si>
    <t>FAIR-D4_2023-08-28_09-59-13.mp4</t>
  </si>
  <si>
    <t>FAIR-D4_2023-08-28_10-04-03.mp4</t>
  </si>
  <si>
    <t>FAIR-D4_2023-08-28_10-16-56.mp4</t>
  </si>
  <si>
    <t>FAIR-D4_2023-08-28_10-43-32.mp4</t>
  </si>
  <si>
    <t>FAIR-D4_2023-08-28_10-54-45.mp4</t>
  </si>
  <si>
    <t>FAIR-D4_2023-08-28_11-07-24.mp4</t>
  </si>
  <si>
    <t>FAIR-D4_2023-08-28_11-15-43.mp4</t>
  </si>
  <si>
    <t>FAIR-D4_2023-08-28_11-16-26.mp4</t>
  </si>
  <si>
    <t>FAIR-D4_2023-08-28_11-17-59.mp4</t>
  </si>
  <si>
    <t>FAIR-D4_2023-08-28_11-24-21.mp4</t>
  </si>
  <si>
    <t>FAIR-D4_2023-08-28_11-27-33.mp4</t>
  </si>
  <si>
    <t>FAIR-D4_2023-08-28_11-32-37.mp4</t>
  </si>
  <si>
    <t>FAIR-D4_2023-08-28_12-04-15.mp4</t>
  </si>
  <si>
    <t>FAIR-D4_2023-08-28_12-17-01.mp4</t>
  </si>
  <si>
    <t>FAIR-D4_2023-08-28_12-21-49.mp4</t>
  </si>
  <si>
    <t>FAIR-D4_2023-08-28_13-02-36.mp4</t>
  </si>
  <si>
    <t>FAIR-D4_2023-08-28_13-17-45.mp4</t>
  </si>
  <si>
    <t>FAIR-D4_2023-08-28_13-19-38.mp4</t>
  </si>
  <si>
    <t>FAIR-D4_2023-08-28_13-59-16.mp4</t>
  </si>
  <si>
    <t>FAIR-D4_2023-08-28_15-24-36.mp4</t>
  </si>
  <si>
    <t>FAIR-D4_2023-08-28_16-12-17.mp4</t>
  </si>
  <si>
    <t>FAIR-D4_2023-08-29_07-36-01.mp4</t>
  </si>
  <si>
    <t>FAIR-D4_2023-08-29_07-36-50.mp4</t>
  </si>
  <si>
    <t>FAIR-D4_2023-08-29_07-44-44.mp4</t>
  </si>
  <si>
    <t>FAIR-D4_2023-08-29_11-29-35.mp4</t>
  </si>
  <si>
    <t>FAIR-D4_2023-08-29_11-30-40.mp4</t>
  </si>
  <si>
    <t>FAIR-D4_2023-08-29_11-34-48.mp4</t>
  </si>
  <si>
    <t>FAIR-D4_2023-08-29_12-02-10.mp4</t>
  </si>
  <si>
    <t>FAIR-D4_2023-08-29_12-03-22.mp4</t>
  </si>
  <si>
    <t>FAIR-D4_2023-08-29_12-58-48.mp4</t>
  </si>
  <si>
    <t>FAIR-D4_2023-08-29_13-01-02.mp4</t>
  </si>
  <si>
    <t>FAIR-D4_2023-08-29_13-43-53.mp4</t>
  </si>
  <si>
    <t>FAIR-D4_2023-08-29_13-58-37.mp4</t>
  </si>
  <si>
    <t>FAIR-D4_2023-08-29_14-26-27.mp4</t>
  </si>
  <si>
    <t>FAIR-D4_2023-08-29_14-28-57.mp4</t>
  </si>
  <si>
    <t>FAIR-D4_2023-08-29_14-32-46.mp4</t>
  </si>
  <si>
    <t>FAIR-D4_2023-08-29_14-45-04.mp4</t>
  </si>
  <si>
    <t>FAIR-D4_2023-08-29_15-40-11.mp4</t>
  </si>
  <si>
    <t>FAIR-D4_2023-08-29_15-51-25.mp4</t>
  </si>
  <si>
    <t>FAIR-D4_2023-08-29_16-22-27.mp4</t>
  </si>
  <si>
    <t>FAIR-D4_2023-08-29_17-21-45.mp4</t>
  </si>
  <si>
    <t>FAIR-D4_2023-08-29_17-22-32.mp4</t>
  </si>
  <si>
    <t>FAIR-D4_2023-08-29_17-33-07.mp4</t>
  </si>
  <si>
    <t>FAIR-D4_2023-08-29_17-34-52.mp4</t>
  </si>
  <si>
    <t>FAIR-D4_2023-08-29_17-36-29.mp4</t>
  </si>
  <si>
    <t>FAIR-D4_2023-08-29_17-51-00.mp4</t>
  </si>
  <si>
    <t>FAIR-D4_2023-08-29_17-52-50.mp4</t>
  </si>
  <si>
    <t>FAIR-D4_2023-08-29_18-02-26.mp4</t>
  </si>
  <si>
    <t>FAIR-D4_2023-08-29_18-15-10.mp4</t>
  </si>
  <si>
    <t>FAIR-D4_2023-08-29_18-16-00.mp4</t>
  </si>
  <si>
    <t>FAIR-D4_2023-08-29_18-17-21.mp4</t>
  </si>
  <si>
    <t>FAIR-D4_2023-08-30_09-19-59.mp4</t>
  </si>
  <si>
    <t>FAIR-D4_2023-08-30_09-31-40.mp4</t>
  </si>
  <si>
    <t>FAIR-D4_2023-08-30_09-34-42.mp4</t>
  </si>
  <si>
    <t>FAIR-D4_2023-08-30_10-12-20.mp4</t>
  </si>
  <si>
    <t>FAIR-D4_2023-08-30_10-37-01.mp4</t>
  </si>
  <si>
    <t>FAIR-D4_2023-08-30_10-52-07.mp4</t>
  </si>
  <si>
    <t>FAIR-D4_2023-08-30_10-56-15.mp4</t>
  </si>
  <si>
    <t>FAIR-D4_2023-08-30_11-05-10.mp4</t>
  </si>
  <si>
    <t>FAIR-D4_2023-08-30_11-38-20.mp4</t>
  </si>
  <si>
    <t>FAIR-D4_2023-08-30_11-39-51.mp4</t>
  </si>
  <si>
    <t>FAIR-D4_2023-08-30_11-45-58.mp4</t>
  </si>
  <si>
    <t>FAIR-D4_2023-08-30_11-49-15.mp4</t>
  </si>
  <si>
    <t>FAIR-D4_2023-08-30_11-50-32.mp4</t>
  </si>
  <si>
    <t>FAIR-D4_2023-08-30_11-53-01.mp4</t>
  </si>
  <si>
    <t>FAIR-D4_2023-08-30_11-54-02.mp4</t>
  </si>
  <si>
    <t>FAIR-D4_2023-08-30_12-32-05.mp4</t>
  </si>
  <si>
    <t>FAIR-D4_2023-08-30_13-12-39.mp4</t>
  </si>
  <si>
    <t>FAIR-D4_2023-08-30_13-47-43.mp4</t>
  </si>
  <si>
    <t>FAIR-D4_2023-08-30_13-49-23.mp4</t>
  </si>
  <si>
    <t>FAIR-D4_2023-08-30_14-07-33.mp4</t>
  </si>
  <si>
    <t>FAIR-D4_2023-08-30_15-00-16.mp4</t>
  </si>
  <si>
    <t>FAIR-D4_2023-08-30_15-19-05.mp4</t>
  </si>
  <si>
    <t>FAIR-D4_2023-08-30_15-22-49.mp4</t>
  </si>
  <si>
    <t>FAIR-D4_2023-08-30_15-39-30.mp4</t>
  </si>
  <si>
    <t>FAIR-D4_2023-08-30_15-45-58.mp4</t>
  </si>
  <si>
    <t>FAIR-D4_2023-08-30_15-52-13.mp4</t>
  </si>
  <si>
    <t>FAIR-D4_2023-08-30_16-18-08.mp4</t>
  </si>
  <si>
    <t>FAIR-D4_2023-08-30_16-18-54.mp4</t>
  </si>
  <si>
    <t>FAIR-D4_2023-08-30_16-52-49.mp4</t>
  </si>
  <si>
    <t>FAIR-D4_2023-08-30_16-56-25.mp4</t>
  </si>
  <si>
    <t>FAIR-D4_2023-08-30_16-59-41.mp4</t>
  </si>
  <si>
    <t>FAIR-D4_2023-08-30_17-09-14.mp4</t>
  </si>
  <si>
    <t>FAIR-D4_2023-08-30_17-27-24.mp4</t>
  </si>
  <si>
    <t>FAIR-D4_2023-08-30_17-38-20.mp4</t>
  </si>
  <si>
    <t>FAIR-D4_2023-08-30_17-54-54.mp4</t>
  </si>
  <si>
    <t>FAIR-D4_2023-08-30_17-55-55.mp4</t>
  </si>
  <si>
    <t>FAIR-D4_2023-08-30_18-01-53.mp4</t>
  </si>
  <si>
    <t>FAIR-D4_2023-08-30_18-02-35.mp4</t>
  </si>
  <si>
    <t>FAIR-D4_2023-08-30_18-08-17.mp4</t>
  </si>
  <si>
    <t>FAIR-D4_2023-08-31_08-37-47.mp4</t>
  </si>
  <si>
    <t>FAIR-D4_2023-08-31_08-47-34.mp4</t>
  </si>
  <si>
    <t>FAIR-D4_2023-08-31_08-58-27.mp4</t>
  </si>
  <si>
    <t>FAIR-D4_2023-08-31_09-04-08.mp4</t>
  </si>
  <si>
    <t>FAIR-D4_2023-08-31_09-22-08.mp4</t>
  </si>
  <si>
    <t>FAIR-D4_2023-08-31_09-46-58.mp4</t>
  </si>
  <si>
    <t>FAIR-D4_2023-08-31_09-49-13.mp4</t>
  </si>
  <si>
    <t>FAIR-D4_2023-08-31_09-51-52.mp4</t>
  </si>
  <si>
    <t>FAIR-D4_2023-08-31_09-55-47.mp4</t>
  </si>
  <si>
    <t>FAIR-D4_2023-08-31_09-56-59.mp4</t>
  </si>
  <si>
    <t>FAIR-D4_2023-08-31_10-01-30.mp4</t>
  </si>
  <si>
    <t>FAIR-D4_2023-08-31_10-04-00.mp4</t>
  </si>
  <si>
    <t>FAIR-D4_2023-08-31_10-12-55.mp4</t>
  </si>
  <si>
    <t>FAIR-D4_2023-08-31_10-13-36.mp4</t>
  </si>
  <si>
    <t>FAIR-D4_2023-08-31_10-19-43.mp4</t>
  </si>
  <si>
    <t>FAIR-D4_2023-08-31_10-31-51.mp4</t>
  </si>
  <si>
    <t>FAIR-D4_2023-08-31_10-35-27.mp4</t>
  </si>
  <si>
    <t>FAIR-D4_2023-08-31_10-36-11.mp4</t>
  </si>
  <si>
    <t>FAIR-D4_2023-08-31_10-39-16.mp4</t>
  </si>
  <si>
    <t>FAIR-D4_2023-08-31_10-41-46.mp4</t>
  </si>
  <si>
    <t>FAIR-D4_2023-08-31_10-44-07.mp4</t>
  </si>
  <si>
    <t>FAIR-D4_2023-08-31_10-45-03.mp4</t>
  </si>
  <si>
    <t>FAIR-D4_2023-08-31_11-03-31.mp4</t>
  </si>
  <si>
    <t>FAIR-D4_2023-08-31_11-06-26.mp4</t>
  </si>
  <si>
    <t>FAIR-D4_2023-08-31_11-19-03.mp4</t>
  </si>
  <si>
    <t>FAIR-D4_2023-08-31_11-52-00.mp4</t>
  </si>
  <si>
    <t>FAIR-D4_2023-08-31_11-53-42.mp4</t>
  </si>
  <si>
    <t>FAIR-D4_2023-08-31_11-58-18.mp4</t>
  </si>
  <si>
    <t>FAIR-D4_2023-08-31_12-13-32.mp4</t>
  </si>
  <si>
    <t>FAIR-D4_2023-08-31_12-22-48.mp4</t>
  </si>
  <si>
    <t>FAIR-D4_2023-08-31_12-25-31.mp4</t>
  </si>
  <si>
    <t>FAIR-D4_2023-08-31_12-26-46.mp4</t>
  </si>
  <si>
    <t>FAIR-D4_2023-08-31_12-30-02.mp4</t>
  </si>
  <si>
    <t>FAIR-D4_2023-08-31_12-32-57.mp4</t>
  </si>
  <si>
    <t>FAIR-D4_2023-08-31_12-45-38.mp4</t>
  </si>
  <si>
    <t>FAIR-D4_2023-08-31_12-59-40.mp4</t>
  </si>
  <si>
    <t>FAIR-D4_2023-08-31_13-00-55.mp4</t>
  </si>
  <si>
    <t>FAIR-D4_2023-08-31_13-02-03.mp4</t>
  </si>
  <si>
    <t>FAIR-D4_2023-08-31_13-03-01.mp4</t>
  </si>
  <si>
    <t>FAIR-D4_2023-08-31_13-04-19.mp4</t>
  </si>
  <si>
    <t>FAIR-D4_2023-08-31_14-20-06.mp4</t>
  </si>
  <si>
    <t>FAIR-D4_2023-08-31_14-23-24.mp4</t>
  </si>
  <si>
    <t>FAIR-D4_2023-08-31_14-25-19.mp4</t>
  </si>
  <si>
    <t>FAIR-D4_2023-08-31_15-07-43.mp4</t>
  </si>
  <si>
    <t>FAIR-D4_2023-08-31_15-18-00.mp4</t>
  </si>
  <si>
    <t>FAIR-D4_2023-08-31_15-30-33.mp4</t>
  </si>
  <si>
    <t>FAIR-D4_2023-08-31_15-57-49.mp4</t>
  </si>
  <si>
    <t>FAIR-D4_2023-08-31_16-17-16.mp4</t>
  </si>
  <si>
    <t>FAIR-D4_2023-08-31_16-27-06.mp4</t>
  </si>
  <si>
    <t>FAIR-D4_2023-08-31_16-31-50.mp4</t>
  </si>
  <si>
    <t>FAIR-D4_2023-08-31_16-41-25.mp4</t>
  </si>
  <si>
    <t>FAIR-D4_2023-08-31_16-48-18.mp4</t>
  </si>
  <si>
    <t>FAIR-D4_2023-08-31_17-15-49.mp4</t>
  </si>
  <si>
    <t>FAIR-D4_2023-08-31_17-25-37.mp4</t>
  </si>
  <si>
    <t>FAIR-D4_2023-08-31_18-17-21.mp4</t>
  </si>
  <si>
    <t>FAIR-D4_2023-08-31_18-27-50.mp4</t>
  </si>
  <si>
    <t>FAIR-D4_2023-09-01_08-00-39.mp4</t>
  </si>
  <si>
    <t>FAIR-D4_2023-09-01_08-03-45.mp4</t>
  </si>
  <si>
    <t>FAIR-D4_2023-09-01_08-04-49.mp4</t>
  </si>
  <si>
    <t>FAIR-D4_2023-09-01_09-12-25.mp4</t>
  </si>
  <si>
    <t>FAIR-D4_2023-09-01_09-50-49.mp4</t>
  </si>
  <si>
    <t>FAIR-D4_2023-09-01_10-11-49.mp4</t>
  </si>
  <si>
    <t>FAIR-D4_2023-09-01_10-12-50.mp4</t>
  </si>
  <si>
    <t>FAIR-D4_2023-09-01_10-29-02.mp4</t>
  </si>
  <si>
    <t>FAIR-D4_2023-09-01_10-31-32.mp4</t>
  </si>
  <si>
    <t>FAIR-D4_2023-09-01_10-35-13.mp4</t>
  </si>
  <si>
    <t>FAIR-D4_2023-09-01_10-36-40.mp4</t>
  </si>
  <si>
    <t>FAIR-D4_2023-09-01_10-40-24.mp4</t>
  </si>
  <si>
    <t>FAIR-D4_2023-09-01_10-47-52.mp4</t>
  </si>
  <si>
    <t>FAIR-D4_2023-09-01_11-24-33.mp4</t>
  </si>
  <si>
    <t>FAIR-D4_2023-09-01_11-52-50.mp4</t>
  </si>
  <si>
    <t>FAIR-D4_2023-09-01_11-56-59.mp4</t>
  </si>
  <si>
    <t>FAIR-D4_2023-09-01_12-06-25.mp4</t>
  </si>
  <si>
    <t>FAIR-D4_2023-09-01_12-12-25.mp4</t>
  </si>
  <si>
    <t>FAIR-D4_2023-09-01_12-15-46.mp4</t>
  </si>
  <si>
    <t>FAIR-D4_2023-09-01_12-27-10.mp4</t>
  </si>
  <si>
    <t>FAIR-D4_2023-09-01_12-28-50.mp4</t>
  </si>
  <si>
    <t>FAIR-D4_2023-09-01_12-50-19.mp4</t>
  </si>
  <si>
    <t>FAIR-D4_2023-09-01_13-10-31.mp4</t>
  </si>
  <si>
    <t>FAIR-D4_2023-09-01_13-21-31.mp4</t>
  </si>
  <si>
    <t>FAIR-D4_2023-09-01_13-25-17.mp4</t>
  </si>
  <si>
    <t>FAIR-D4_2023-09-01_13-26-26.mp4</t>
  </si>
  <si>
    <t>FAIR-D4_2023-09-01_13-28-14.mp4</t>
  </si>
  <si>
    <t>FAIR-D4_2023-09-01_13-29-40.mp4</t>
  </si>
  <si>
    <t>FAIR-D4_2023-09-01_13-35-45.mp4</t>
  </si>
  <si>
    <t>FAIR-D4_2023-09-01_13-40-16.mp4</t>
  </si>
  <si>
    <t>FAIR-D4_2023-09-01_13-42-00.mp4</t>
  </si>
  <si>
    <t>FAIR-D4_2023-09-01_13-42-52.mp4</t>
  </si>
  <si>
    <t>FAIR-D4_2023-09-01_13-46-06.mp4</t>
  </si>
  <si>
    <t>FAIR-D4_2023-09-01_13-47-29.mp4</t>
  </si>
  <si>
    <t>FAIR-D4_2023-09-01_13-48-34.mp4</t>
  </si>
  <si>
    <t>FAIR-D4_2023-09-01_13-49-32.mp4</t>
  </si>
  <si>
    <t>FAIR-D4_2023-09-01_14-19-35.mp4</t>
  </si>
  <si>
    <t>FAIR-D4_2023-09-01_14-23-44.mp4</t>
  </si>
  <si>
    <t>FAIR-D4_2023-09-01_14-30-32.mp4</t>
  </si>
  <si>
    <t>FAIR-D4_2023-09-01_14-54-56.mp4</t>
  </si>
  <si>
    <t>FAIR-D4_2023-09-01_15-02-16.mp4</t>
  </si>
  <si>
    <t>FAIR-D4_2023-09-01_15-27-59.mp4</t>
  </si>
  <si>
    <t>FAIR-D4_2023-09-01_15-34-29.mp4</t>
  </si>
  <si>
    <t>FAIR-D4_2023-09-01_15-35-34.mp4</t>
  </si>
  <si>
    <t>FAIR-D4_2023-09-01_15-47-44.mp4</t>
  </si>
  <si>
    <t>FAIR-D4_2023-09-01_15-48-42.mp4</t>
  </si>
  <si>
    <t>FAIR-D4_2023-09-01_16-18-06.mp4</t>
  </si>
  <si>
    <t>FAIR-D4_2023-09-01_16-41-04.mp4</t>
  </si>
  <si>
    <t>FAIR-D4_2023-09-01_16-47-59.mp4</t>
  </si>
  <si>
    <t>FAIR-D4_2023-09-01_16-49-07.mp4</t>
  </si>
  <si>
    <t>FAIR-D4_2023-09-01_17-14-37.mp4</t>
  </si>
  <si>
    <t>FAIR-D4_2023-09-01_17-27-52.mp4</t>
  </si>
  <si>
    <t>FAIR-D4_2023-09-01_17-30-21.mp4</t>
  </si>
  <si>
    <t>FAIR-D4_2023-09-01_17-36-00.mp4</t>
  </si>
  <si>
    <t>FAIR-D4_2023-09-01_17-51-07.mp4</t>
  </si>
  <si>
    <t>FAIR-D4_2023-09-01_18-05-40.mp4</t>
  </si>
  <si>
    <t>FAIR-D4_2023-09-01_18-07-04.mp4</t>
  </si>
  <si>
    <t>FAIR-D4_2023-09-01_18-16-10.mp4</t>
  </si>
  <si>
    <t>FAIR-D4_2023-09-01_18-17-15.mp4</t>
  </si>
  <si>
    <t>FAIR-D4_2023-09-01_18-27-41.mp4</t>
  </si>
  <si>
    <t>FAIR-D4_2023-09-02_07-54-16.mp4</t>
  </si>
  <si>
    <t>FAIR-D4_2023-09-02_09-18-25.mp4</t>
  </si>
  <si>
    <t>FAIR-D4_2023-09-02_09-20-17.mp4</t>
  </si>
  <si>
    <t>FAIR-D4_2023-09-02_09-47-53.mp4</t>
  </si>
  <si>
    <t>FAIR-D4_2023-09-02_09-52-14.mp4</t>
  </si>
  <si>
    <t>FAIR-D4_2023-09-02_09-54-01.mp4</t>
  </si>
  <si>
    <t>FAIR-D4_2023-09-02_09-58-08.mp4</t>
  </si>
  <si>
    <t>FAIR-D4_2023-09-02_10-07-14.mp4</t>
  </si>
  <si>
    <t>FAIR-D4_2023-09-02_10-13-23.mp4</t>
  </si>
  <si>
    <t>FAIR-D4_2023-09-02_10-14-15.mp4</t>
  </si>
  <si>
    <t>FAIR-D4_2023-09-02_10-18-13.mp4</t>
  </si>
  <si>
    <t>FAIR-D4_2023-09-02_10-20-54.mp4</t>
  </si>
  <si>
    <t>FAIR-D4_2023-09-02_10-23-48.mp4</t>
  </si>
  <si>
    <t>FAIR-D4_2023-09-02_10-25-00.mp4</t>
  </si>
  <si>
    <t>FAIR-D4_2023-09-02_10-26-09.mp4</t>
  </si>
  <si>
    <t>FAIR-D4_2023-09-02_10-27-48.mp4</t>
  </si>
  <si>
    <t>FAIR-D4_2023-09-02_10-29-40.mp4</t>
  </si>
  <si>
    <t>FAIR-D4_2023-09-02_10-33-13.mp4</t>
  </si>
  <si>
    <t>FAIR-D4_2023-09-02_11-01-30.mp4</t>
  </si>
  <si>
    <t>FAIR-D4_2023-09-02_11-03-14.mp4</t>
  </si>
  <si>
    <t>FAIR-D4_2023-09-02_11-10-51.mp4</t>
  </si>
  <si>
    <t>FAIR-D4_2023-09-02_11-21-53.mp4</t>
  </si>
  <si>
    <t>FAIR-D4_2023-09-02_11-23-19.mp4</t>
  </si>
  <si>
    <t>FAIR-D4_2023-09-02_11-24-47.mp4</t>
  </si>
  <si>
    <t>FAIR-D4_2023-09-02_11-29-19.mp4</t>
  </si>
  <si>
    <t>FAIR-D4_2023-09-02_11-51-44.mp4</t>
  </si>
  <si>
    <t>FAIR-D4_2023-09-02_12-19-54.mp4</t>
  </si>
  <si>
    <t>FAIR-D4_2023-09-02_12-21-52.mp4</t>
  </si>
  <si>
    <t>FAIR-D4_2023-09-02_12-47-01.mp4</t>
  </si>
  <si>
    <t>FAIR-D4_2023-09-02_13-28-41.mp4</t>
  </si>
  <si>
    <t>FAIR-D4_2023-09-02_13-37-15.mp4</t>
  </si>
  <si>
    <t>FAIR-D4_2023-09-02_13-51-41.mp4</t>
  </si>
  <si>
    <t>FAIR-D4_2023-09-02_14-17-53.mp4</t>
  </si>
  <si>
    <t>FAIR-D4_2023-09-02_14-21-52.mp4</t>
  </si>
  <si>
    <t>FAIR-D4_2023-09-02_14-27-41.mp4</t>
  </si>
  <si>
    <t>FAIR-D4_2023-09-02_14-32-55.mp4</t>
  </si>
  <si>
    <t>FAIR-D4_2023-09-02_14-33-50.mp4</t>
  </si>
  <si>
    <t>FAIR-D4_2023-09-02_14-35-11.mp4</t>
  </si>
  <si>
    <t>FAIR-D4_2023-09-02_16-04-39.mp4</t>
  </si>
  <si>
    <t>FAIR-D4_2023-09-02_16-05-50.mp4</t>
  </si>
  <si>
    <t>FAIR-D4_2023-09-02_16-46-27.mp4</t>
  </si>
  <si>
    <t>FAIR-D4_2023-09-02_16-47-20.mp4</t>
  </si>
  <si>
    <t>FAIR-D4_2023-09-02_17-29-42.mp4</t>
  </si>
  <si>
    <t>FAIR-D4_2023-09-02_17-56-09.mp4</t>
  </si>
  <si>
    <t>FAIR-D4_2023-09-02_17-56-51.mp4</t>
  </si>
  <si>
    <t>FAIR-D4_2023-09-03_07-45-42.mp4</t>
  </si>
  <si>
    <t>FAIR-D4_2023-09-03_07-48-07.mp4</t>
  </si>
  <si>
    <t>FAIR-D4_2023-09-03_12-23-52.mp4</t>
  </si>
  <si>
    <t>FAIR-D4_2023-09-03_12-35-30.mp4</t>
  </si>
  <si>
    <t>FAIR-D4_2023-09-03_13-33-07.mp4</t>
  </si>
  <si>
    <t>FAIR-D4_2023-09-03_14-46-44.mp4</t>
  </si>
  <si>
    <t>FAIR-D4_2023-09-03_14-48-49.mp4</t>
  </si>
  <si>
    <t>FAIR-D4_2023-09-03_14-50-11.mp4</t>
  </si>
  <si>
    <t>FAIR-D4_2023-09-03_14-54-48.mp4</t>
  </si>
  <si>
    <t>FAIR-D4_2023-09-03_14-56-13.mp4</t>
  </si>
  <si>
    <t>FAIR-D4_2023-09-03_15-00-28.mp4</t>
  </si>
  <si>
    <t>FAIR-D4_2023-09-03_15-17-41.mp4</t>
  </si>
  <si>
    <t>FAIR-D4_2023-09-03_15-46-58.mp4</t>
  </si>
  <si>
    <t>FAIR-D4_2023-09-03_15-49-26.mp4</t>
  </si>
  <si>
    <t>FAIR-D4_2023-09-03_15-50-24.mp4</t>
  </si>
  <si>
    <t>FAIR-D4_2023-09-03_15-51-28.mp4</t>
  </si>
  <si>
    <t>FAIR-D4_2023-09-03_16-08-08.mp4</t>
  </si>
  <si>
    <t>FAIR-D4_2023-09-03_16-11-53.mp4</t>
  </si>
  <si>
    <t>FAIR-D4_2023-09-04_07-09-39.mp4</t>
  </si>
  <si>
    <t>FAIR-D4_2023-09-04_07-13-45.mp4</t>
  </si>
  <si>
    <t>FAIR-D4_2023-09-04_07-14-59.mp4</t>
  </si>
  <si>
    <t>FAIR-D4_2023-09-04_07-19-30.mp4</t>
  </si>
  <si>
    <t>FAIR-D4_2023-09-04_07-23-32.mp4</t>
  </si>
  <si>
    <t>FAIR-D4_2023-09-04_07-25-22.mp4</t>
  </si>
  <si>
    <t>FAIR-D4_2023-09-04_07-27-38.mp4</t>
  </si>
  <si>
    <t>FAIR-D4_2023-09-04_07-31-44.mp4</t>
  </si>
  <si>
    <t>FAIR-D4_2023-09-04_07-35-23.mp4</t>
  </si>
  <si>
    <t>FAIR-D4_2023-09-04_07-36-21.mp4</t>
  </si>
  <si>
    <t>FAIR-D4_2023-09-04_07-43-03.mp4</t>
  </si>
  <si>
    <t>FAIR-D4_2023-09-04_07-43-45.mp4</t>
  </si>
  <si>
    <t>FAIR-D4_2023-09-04_07-45-18.mp4</t>
  </si>
  <si>
    <t>FAIR-D4_2023-09-04_07-49-01.mp4</t>
  </si>
  <si>
    <t>FAIR-D4_2023-09-04_07-53-44.mp4</t>
  </si>
  <si>
    <t>FAIR-D4_2023-09-04_07-56-20.mp4</t>
  </si>
  <si>
    <t>FAIR-D4_2023-09-04_07-57-22.mp4</t>
  </si>
  <si>
    <t>FAIR-D4_2023-09-04_07-59-07.mp4</t>
  </si>
  <si>
    <t>FAIR-D4_2023-09-04_08-01-18.mp4</t>
  </si>
  <si>
    <t>FAIR-D4_2023-09-04_08-05-24.mp4</t>
  </si>
  <si>
    <t>FAIR-D4_2023-09-04_08-09-28.mp4</t>
  </si>
  <si>
    <t>FAIR-D4_2023-09-04_09-34-54.mp4</t>
  </si>
  <si>
    <t>FAIR-D4_2023-09-04_09-43-42.mp4</t>
  </si>
  <si>
    <t>FAIR-D4_2023-09-04_11-28-31.mp4</t>
  </si>
  <si>
    <t>FAIR-D4_2023-09-04_11-42-40.mp4</t>
  </si>
  <si>
    <t>FAIR-D4_2023-09-04_12-30-34.mp4</t>
  </si>
  <si>
    <t>FAIR-D4_2023-09-04_12-32-06.mp4</t>
  </si>
  <si>
    <t>FAIR-D4_2023-09-04_12-43-28.mp4</t>
  </si>
  <si>
    <t>FAIR-D4_2023-09-04_12-55-33.mp4</t>
  </si>
  <si>
    <t>FAIR-D4_2023-09-04_13-40-02.mp4</t>
  </si>
  <si>
    <t>FAIR-D4_2023-09-04_13-43-51.mp4</t>
  </si>
  <si>
    <t>FAIR-D4_2023-09-04_14-55-42.mp4</t>
  </si>
  <si>
    <t>FAIR-D4_2023-09-04_15-06-22.mp4</t>
  </si>
  <si>
    <t>FAIR-D4_2023-09-04_15-07-36.mp4</t>
  </si>
  <si>
    <t>FAIR-D4_2023-09-04_16-57-33.mp4</t>
  </si>
  <si>
    <t>FAIR-D4_2023-09-04_16-59-41.mp4</t>
  </si>
  <si>
    <t>FAIR-D4_2023-09-04_17-00-21.mp4</t>
  </si>
  <si>
    <t>FAIR-D4_2023-09-04_17-03-08.mp4</t>
  </si>
  <si>
    <t>FAIR-D4_2023-09-12_09-31-18.mp4</t>
  </si>
  <si>
    <t>FAIR-D4_2023-09-12_09-39-34.mp4</t>
  </si>
  <si>
    <t>FAIR-D4_2023-09-12_09-48-50.mp4</t>
  </si>
  <si>
    <t>FAIR-D4_2023-09-12_09-53-10.mp4</t>
  </si>
  <si>
    <t>FAIR-D4_2023-09-12_09-53-53.mp4</t>
  </si>
  <si>
    <t>FAIR-D4_2023-09-12_09-54-47.mp4</t>
  </si>
  <si>
    <t>FAIR-D4_2023-09-12_09-58-20.mp4</t>
  </si>
  <si>
    <t>FAIR-D4_2023-09-12_09-59-11.mp4</t>
  </si>
  <si>
    <t>FAIR-D4_2023-09-12_10-00-15.mp4</t>
  </si>
  <si>
    <t>FAIR-D4_2023-09-12_10-01-01.mp4</t>
  </si>
  <si>
    <t>FAIR-D4_2023-09-12_10-04-04.mp4</t>
  </si>
  <si>
    <t>FAIR-D4_2023-09-12_10-16-05.mp4</t>
  </si>
  <si>
    <t>FAIR-D4_2023-09-12_10-17-20.mp4</t>
  </si>
  <si>
    <t>FAIR-D4_2023-09-12_10-23-22.mp4</t>
  </si>
  <si>
    <t>FAIR-D4_2023-09-12_10-26-09.mp4</t>
  </si>
  <si>
    <t>FAIR-D4_2023-09-12_10-49-11.mp4</t>
  </si>
  <si>
    <t>FAIR-D4_2023-09-12_11-27-36.mp4</t>
  </si>
  <si>
    <t>FAIR-D4_2023-09-12_11-37-04.mp4</t>
  </si>
  <si>
    <t>FAIR-D4_2023-09-12_11-38-33.mp4</t>
  </si>
  <si>
    <t>FAIR-D4_2023-09-12_11-42-25.mp4</t>
  </si>
  <si>
    <t>FAIR-D4_2023-09-12_11-50-40.mp4</t>
  </si>
  <si>
    <t>FAIR-D4_2023-09-12_12-11-07.mp4</t>
  </si>
  <si>
    <t>FAIR-D4_2023-09-12_12-33-00.mp4</t>
  </si>
  <si>
    <t>FAIR-D4_2023-09-12_12-37-06.mp4</t>
  </si>
  <si>
    <t>FAIR-D4_2023-09-12_12-40-35.mp4</t>
  </si>
  <si>
    <t>FAIR-D4_2023-09-12_12-42-12.mp4</t>
  </si>
  <si>
    <t>FAIR-D4_2023-09-12_14-02-47.mp4</t>
  </si>
  <si>
    <t>FAIR-D4_2023-09-12_18-18-20.mp4</t>
  </si>
  <si>
    <t>FAIR-D4_2023-09-12_18-22-27.mp4</t>
  </si>
  <si>
    <t>FAIR-D4_2023-09-12_18-25-40.mp4</t>
  </si>
  <si>
    <t>FAIR-D4_2023-09-13_07-26-01.mp4</t>
  </si>
  <si>
    <t>FAIR-D4_2023-09-13_10-23-13.mp4</t>
  </si>
  <si>
    <t>FAIR-D4_2023-09-13_10-24-23.mp4</t>
  </si>
  <si>
    <t>FAIR-D4_2023-09-13_10-47-39.mp4</t>
  </si>
  <si>
    <t>FAIR-D4_2023-09-13_11-22-16.mp4</t>
  </si>
  <si>
    <t>FAIR-D4_2023-09-13_11-25-04.mp4</t>
  </si>
  <si>
    <t>FAIR-D4_2023-09-13_12-05-13.mp4</t>
  </si>
  <si>
    <t>FAIR-D4_2023-09-13_12-26-39.mp4</t>
  </si>
  <si>
    <t>FAIR-D4_2023-09-13_14-14-14.mp4</t>
  </si>
  <si>
    <t>FAIR-D4_2023-09-13_14-28-08.mp4</t>
  </si>
  <si>
    <t>FAIR-D4_2023-09-13_15-56-33.mp4</t>
  </si>
  <si>
    <t>FAIR-D4_2023-09-13_17-08-45.mp4</t>
  </si>
  <si>
    <t>FAIR-D4_2023-09-13_17-15-27.mp4</t>
  </si>
  <si>
    <t>FAIR-D4_2023-08-23_08-59-16.mp4</t>
  </si>
  <si>
    <t>FAIR-D4_2023-08-23_09-12-11.mp4</t>
  </si>
  <si>
    <t>FAIR-D4_2023-08-23_09-20-53.mp4</t>
  </si>
  <si>
    <t>FAIR-D4_2023-08-23_09-33-32.mp4</t>
  </si>
  <si>
    <t>FAIR-D4_2023-08-23_09-34-39.mp4</t>
  </si>
  <si>
    <t>FAIR-D4_2023-08-23_09-36-33.mp4</t>
  </si>
  <si>
    <t>FAIR-D4_2023-08-23_09-43-07.mp4</t>
  </si>
  <si>
    <t>FAIR-D4_2023-08-23_09-53-15.mp4</t>
  </si>
  <si>
    <t>FAIR-D4_2023-08-23_09-55-23.mp4</t>
  </si>
  <si>
    <t>FAIR-D4_2023-08-23_10-10-30.mp4</t>
  </si>
  <si>
    <t>FAIR-D4_2023-08-23_10-15-51.mp4</t>
  </si>
  <si>
    <t>FAIR-D4_2023-08-23_10-33-43.mp4</t>
  </si>
  <si>
    <t>FAIR-D4_2023-08-23_10-35-49.mp4</t>
  </si>
  <si>
    <t>FAIR-D4_2023-08-23_10-36-31.mp4</t>
  </si>
  <si>
    <t>FAIR-D4_2023-08-23_10-43-10.mp4</t>
  </si>
  <si>
    <t>FAIR-D4_2023-08-23_10-53-05.mp4</t>
  </si>
  <si>
    <t>FAIR-D4_2023-08-23_10-54-21.mp4</t>
  </si>
  <si>
    <t>FAIR-D4_2023-08-23_10-55-55.mp4</t>
  </si>
  <si>
    <t>FAIR-D4_2023-08-23_10-58-33.mp4</t>
  </si>
  <si>
    <t>FAIR-D4_2023-08-23_11-10-41.mp4</t>
  </si>
  <si>
    <t>FAIR-D4_2023-08-23_11-14-27.mp4</t>
  </si>
  <si>
    <t>FAIR-D4_2023-08-23_11-24-26.mp4</t>
  </si>
  <si>
    <t>FAIR-D4_2023-08-23_11-34-18.mp4</t>
  </si>
  <si>
    <t>FAIR-D4_2023-08-23_12-32-56.mp4</t>
  </si>
  <si>
    <t>FAIR-D4_2023-08-23_12-45-56.mp4</t>
  </si>
  <si>
    <t>FAIR-D4_2023-08-23_12-48-20.mp4</t>
  </si>
  <si>
    <t>FAIR-D4_2023-08-23_12-53-30.mp4</t>
  </si>
  <si>
    <t>FAIR-D4_2023-08-23_13-28-08.mp4</t>
  </si>
  <si>
    <t>FAIR-D4_2023-08-23_13-42-52.mp4</t>
  </si>
  <si>
    <t>FAIR-D4_2023-08-23_13-44-13.mp4</t>
  </si>
  <si>
    <t>FAIR-D4_2023-08-23_14-04-14.mp4</t>
  </si>
  <si>
    <t>FAIR-D4_2023-08-23_15-14-50.mp4</t>
  </si>
  <si>
    <t>FAIR-D4_2023-08-23_15-20-58.mp4</t>
  </si>
  <si>
    <t>FAIR-D4_2023-08-23_15-23-18.mp4</t>
  </si>
  <si>
    <t>FAIR-D4_2023-08-23_15-24-33.mp4</t>
  </si>
  <si>
    <t>FAIR-D4_2023-08-23_15-29-31.mp4</t>
  </si>
  <si>
    <t>FAIR-D4_2023-08-23_15-46-32.mp4</t>
  </si>
  <si>
    <t>FAIR-D4_2023-08-23_16-10-12.mp4</t>
  </si>
  <si>
    <t>FAIR-D4_2023-08-23_16-22-20.mp4</t>
  </si>
  <si>
    <t>FAIR-D4_2023-08-23_17-09-42.mp4</t>
  </si>
  <si>
    <t>FAIR-D4_2023-08-23_17-10-25.mp4</t>
  </si>
  <si>
    <t>FAIR-D4_2023-08-23_17-28-29.mp4</t>
  </si>
  <si>
    <t>FAIR-D4_2023-08-23_17-44-27.mp4</t>
  </si>
  <si>
    <t>FAIR-D4_2023-08-23_18-17-19.mp4</t>
  </si>
  <si>
    <t>FAIR-D4_2023-08-23_18-19-12.mp4</t>
  </si>
  <si>
    <t>FAIR-D4_2023-08-23_18-26-13.mp4</t>
  </si>
  <si>
    <t>FAIR-D4_2023-08-23_18-27-33.mp4</t>
  </si>
  <si>
    <t>FAIR-D4_2023-08-25_07-00-08.mp4</t>
  </si>
  <si>
    <t>FAIR-D4_2023-08-25_07-04-21.mp4</t>
  </si>
  <si>
    <t>FAIR-D4_2023-08-25_07-35-08.mp4</t>
  </si>
  <si>
    <t>FAIR-D4_2023-08-25_08-05-18.mp4</t>
  </si>
  <si>
    <t>FAIR-D4_2023-08-25_08-14-47.mp4</t>
  </si>
  <si>
    <t>FAIR-D4_2023-08-25_08-17-13.mp4</t>
  </si>
  <si>
    <t>FAIR-D4_2023-08-25_08-19-11.mp4</t>
  </si>
  <si>
    <t>FAIR-D4_2023-08-25_08-32-56.mp4</t>
  </si>
  <si>
    <t>FAIR-D4_2023-08-25_08-37-44.mp4</t>
  </si>
  <si>
    <t>FAIR-D4_2023-08-25_08-38-49.mp4</t>
  </si>
  <si>
    <t>FAIR-D4_2023-08-25_08-40-54.mp4</t>
  </si>
  <si>
    <t>FAIR-D4_2023-08-25_09-22-57.mp4</t>
  </si>
  <si>
    <t>FAIR-D4_2023-08-25_09-33-52.mp4</t>
  </si>
  <si>
    <t>FAIR-D4_2023-08-25_10-14-12.mp4</t>
  </si>
  <si>
    <t>FAIR-D4_2023-08-25_10-50-03.mp4</t>
  </si>
  <si>
    <t>FAIR-D4_2023-08-25_11-02-09.mp4</t>
  </si>
  <si>
    <t>FAIR-D4_2023-08-25_11-09-41.mp4</t>
  </si>
  <si>
    <t>FAIR-D4_2023-08-25_11-12-27.mp4</t>
  </si>
  <si>
    <t>FAIR-D4_2023-08-25_11-33-32.mp4</t>
  </si>
  <si>
    <t>FAIR-D4_2023-08-25_11-44-26.mp4</t>
  </si>
  <si>
    <t>FAIR-D4_2023-08-25_11-45-39.mp4</t>
  </si>
  <si>
    <t>FAIR-D4_2023-08-25_11-49-55.mp4</t>
  </si>
  <si>
    <t>FAIR-D4_2023-08-25_11-57-00.mp4</t>
  </si>
  <si>
    <t>FAIR-D4_2023-08-25_11-57-40.mp4</t>
  </si>
  <si>
    <t>FAIR-D4_2023-08-25_12-03-09.mp4</t>
  </si>
  <si>
    <t>FAIR-D4_2023-08-25_12-26-20.mp4</t>
  </si>
  <si>
    <t>FAIR-D4_2023-08-25_12-27-34.mp4</t>
  </si>
  <si>
    <t>FAIR-D4_2023-08-25_12-55-52.mp4</t>
  </si>
  <si>
    <t>FAIR-D4_2023-08-25_13-47-46.mp4</t>
  </si>
  <si>
    <t>FAIR-D4_2023-08-25_14-34-06.mp4</t>
  </si>
  <si>
    <t>FAIR-D4_2023-08-25_14-44-02.mp4</t>
  </si>
  <si>
    <t>FAIR-D4_2023-08-25_14-48-37.mp4</t>
  </si>
  <si>
    <t>FAIR-D4_2023-08-25_14-56-12.mp4</t>
  </si>
  <si>
    <t>FAIR-D4_2023-08-25_14-59-58.mp4</t>
  </si>
  <si>
    <t>FAIR-D4_2023-08-25_15-01-50.mp4</t>
  </si>
  <si>
    <t>FAIR-D4_2023-08-25_15-03-06.mp4</t>
  </si>
  <si>
    <t>FAIR-D4_2023-08-25_15-04-40.mp4</t>
  </si>
  <si>
    <t>FAIR-D4_2023-08-25_15-28-37.mp4</t>
  </si>
  <si>
    <t>FAIR-D4_2023-08-25_16-03-22.mp4</t>
  </si>
  <si>
    <t>FAIR-D4_2023-08-25_16-25-24.mp4</t>
  </si>
  <si>
    <t>FAIR-D4_2023-08-25_16-26-29.mp4</t>
  </si>
  <si>
    <t>FAIR-D4_2023-08-25_17-18-19.mp4</t>
  </si>
  <si>
    <t>FAIR-D4_2023-08-25_17-29-10.mp4</t>
  </si>
  <si>
    <t>FAIR-D4_2023-08-25_17-33-50.mp4</t>
  </si>
  <si>
    <t>FAIR-D4_2023-08-25_17-34-49.mp4</t>
  </si>
  <si>
    <t>FAIR-D4_2023-08-25_17-39-57.mp4</t>
  </si>
  <si>
    <t>FAIR-D4_2023-08-25_18-02-06.mp4</t>
  </si>
  <si>
    <t>FAIR-D4_2023-08-25_18-17-19.mp4</t>
  </si>
  <si>
    <t>FAIR-D4_2023-08-26_07-01-53.mp4</t>
  </si>
  <si>
    <t>FAIR-D4_2023-08-26_07-06-11.mp4</t>
  </si>
  <si>
    <t>FAIR-D4_2023-08-26_07-10-14.mp4</t>
  </si>
  <si>
    <t>FAIR-D4_2023-08-26_07-24-29.mp4</t>
  </si>
  <si>
    <t>FAIR-D4_2023-08-26_07-35-53.mp4</t>
  </si>
  <si>
    <t>FAIR-D4_2023-08-26_07-38-58.mp4</t>
  </si>
  <si>
    <t>FAIR-D4_2023-08-26_08-01-59.mp4</t>
  </si>
  <si>
    <t>FAIR-D4_2023-08-26_08-20-38.mp4</t>
  </si>
  <si>
    <t>FAIR-D4_2023-08-26_08-22-26.mp4</t>
  </si>
  <si>
    <t>FAIR-D4_2023-08-26_08-28-59.mp4</t>
  </si>
  <si>
    <t>FAIR-D4_2023-08-26_08-29-49.mp4</t>
  </si>
  <si>
    <t>FAIR-D4_2023-08-26_08-31-40.mp4</t>
  </si>
  <si>
    <t>FAIR-D4_2023-08-26_08-36-09.mp4</t>
  </si>
  <si>
    <t>FAIR-D4_2023-08-26_08-55-58.mp4</t>
  </si>
  <si>
    <t>FAIR-D4_2023-08-26_09-15-52.mp4</t>
  </si>
  <si>
    <t>FAIR-D4_2023-08-26_09-27-46.mp4</t>
  </si>
  <si>
    <t>FAIR-D4_2023-08-26_09-30-07.mp4</t>
  </si>
  <si>
    <t>FAIR-D4_2023-08-26_09-36-38.mp4</t>
  </si>
  <si>
    <t>FAIR-D4_2023-08-26_09-51-02.mp4</t>
  </si>
  <si>
    <t>FAIR-D4_2023-08-26_09-57-32.mp4</t>
  </si>
  <si>
    <t>FAIR-D4_2023-08-26_10-05-00.mp4</t>
  </si>
  <si>
    <t>FAIR-D4_2023-08-26_10-07-11.mp4</t>
  </si>
  <si>
    <t>FAIR-D4_2023-08-26_10-12-00.mp4</t>
  </si>
  <si>
    <t>FAIR-D4_2023-08-26_10-18-10.mp4</t>
  </si>
  <si>
    <t>FAIR-D4_2023-08-26_10-22-29.mp4</t>
  </si>
  <si>
    <t>FAIR-D4_2023-08-26_10-23-16.mp4</t>
  </si>
  <si>
    <t>FAIR-D4_2023-08-26_10-27-54.mp4</t>
  </si>
  <si>
    <t>FAIR-D4_2023-08-26_10-48-14.mp4</t>
  </si>
  <si>
    <t>FAIR-D4_2023-08-26_10-54-25.mp4</t>
  </si>
  <si>
    <t>FAIR-D4_2023-08-26_10-57-19.mp4</t>
  </si>
  <si>
    <t>FAIR-D4_2023-08-26_11-00-00.mp4</t>
  </si>
  <si>
    <t>FAIR-D4_2023-08-26_11-04-14.mp4</t>
  </si>
  <si>
    <t>FAIR-D4_2023-08-26_11-05-32.mp4</t>
  </si>
  <si>
    <t>FAIR-D4_2023-08-26_11-20-23.mp4</t>
  </si>
  <si>
    <t>FAIR-D4_2023-08-26_11-22-17.mp4</t>
  </si>
  <si>
    <t>FAIR-D4_2023-08-26_11-24-10.mp4</t>
  </si>
  <si>
    <t>FAIR-D4_2023-08-26_11-32-40.mp4</t>
  </si>
  <si>
    <t>FAIR-D4_2023-08-26_11-39-11.mp4</t>
  </si>
  <si>
    <t>FAIR-D4_2023-08-26_11-40-03.mp4</t>
  </si>
  <si>
    <t>FAIR-D4_2023-08-26_11-40-50.mp4</t>
  </si>
  <si>
    <t>FAIR-D4_2023-08-26_11-46-57.mp4</t>
  </si>
  <si>
    <t>FAIR-D4_2023-08-26_11-50-50.mp4</t>
  </si>
  <si>
    <t>FAIR-D4_2023-08-26_11-51-30.mp4</t>
  </si>
  <si>
    <t>FAIR-D4_2023-08-26_11-52-46.mp4</t>
  </si>
  <si>
    <t>FAIR-D4_2023-08-26_12-05-44.mp4</t>
  </si>
  <si>
    <t>FAIR-D4_2023-08-26_12-08-51.mp4</t>
  </si>
  <si>
    <t>FAIR-D4_2023-08-26_12-11-36.mp4</t>
  </si>
  <si>
    <t>FAIR-D4_2023-08-26_12-12-21.mp4</t>
  </si>
  <si>
    <t>FAIR-D4_2023-08-26_12-19-28.mp4</t>
  </si>
  <si>
    <t>FAIR-D4_2023-08-26_12-30-56.mp4</t>
  </si>
  <si>
    <t>FAIR-D4_2023-08-26_12-32-54.mp4</t>
  </si>
  <si>
    <t>FAIR-D4_2023-08-26_12-39-46.mp4</t>
  </si>
  <si>
    <t>FAIR-D4_2023-08-26_12-43-57.mp4</t>
  </si>
  <si>
    <t>FAIR-D4_2023-08-26_12-46-35.mp4</t>
  </si>
  <si>
    <t>FAIR-D4_2023-08-26_12-50-48.mp4</t>
  </si>
  <si>
    <t>FAIR-D4_2023-08-26_12-53-36.mp4</t>
  </si>
  <si>
    <t>FAIR-D4_2023-08-26_12-54-28.mp4</t>
  </si>
  <si>
    <t>FAIR-D4_2023-08-26_13-00-10.mp4</t>
  </si>
  <si>
    <t>FAIR-D4_2023-08-26_13-02-59.mp4</t>
  </si>
  <si>
    <t>FAIR-D4_2023-08-26_13-08-10.mp4</t>
  </si>
  <si>
    <t>FAIR-D4_2023-08-26_13-14-09.mp4</t>
  </si>
  <si>
    <t>FAIR-D4_2023-08-26_13-16-17.mp4</t>
  </si>
  <si>
    <t>FAIR-D4_2023-08-26_13-17-01.mp4</t>
  </si>
  <si>
    <t>FAIR-D4_2023-08-26_13-25-56.mp4</t>
  </si>
  <si>
    <t>FAIR-D4_2023-08-26_13-27-41.mp4</t>
  </si>
  <si>
    <t>FAIR-D4_2023-08-26_13-29-11.mp4</t>
  </si>
  <si>
    <t>FAIR-D4_2023-08-26_13-36-00.mp4</t>
  </si>
  <si>
    <t>FAIR-D4_2023-08-26_13-37-08.mp4</t>
  </si>
  <si>
    <t>FAIR-D4_2023-08-26_13-38-51.mp4</t>
  </si>
  <si>
    <t>FAIR-D4_2023-08-26_13-40-05.mp4</t>
  </si>
  <si>
    <t>FAIR-D4_2023-08-26_13-44-43.mp4</t>
  </si>
  <si>
    <t>FAIR-D4_2023-08-26_13-46-45.mp4</t>
  </si>
  <si>
    <t>FAIR-D4_2023-08-26_13-58-15.mp4</t>
  </si>
  <si>
    <t>FAIR-D4_2023-08-26_14-02-31.mp4</t>
  </si>
  <si>
    <t>FAIR-D4_2023-08-26_14-11-09.mp4</t>
  </si>
  <si>
    <t>FAIR-D4_2023-08-26_14-28-50.mp4</t>
  </si>
  <si>
    <t>FAIR-D4_2023-08-26_14-33-45.mp4</t>
  </si>
  <si>
    <t>FAIR-D4_2023-08-26_14-36-18.mp4</t>
  </si>
  <si>
    <t>FAIR-D4_2023-08-26_14-42-44.mp4</t>
  </si>
  <si>
    <t>FAIR-D4_2023-08-26_14-44-43.mp4</t>
  </si>
  <si>
    <t>FAIR-D4_2023-08-26_14-50-02.mp4</t>
  </si>
  <si>
    <t>FAIR-D4_2023-08-26_14-55-37.mp4</t>
  </si>
  <si>
    <t>FAIR-D4_2023-08-26_14-58-01.mp4</t>
  </si>
  <si>
    <t>FAIR-D4_2023-08-26_14-58-57.mp4</t>
  </si>
  <si>
    <t>FAIR-D4_2023-08-26_15-00-58.mp4</t>
  </si>
  <si>
    <t>FAIR-D4_2023-08-26_15-23-27.mp4</t>
  </si>
  <si>
    <t>FAIR-D4_2023-08-26_15-26-45.mp4</t>
  </si>
  <si>
    <t>FAIR-D4_2023-08-26_15-32-45.mp4</t>
  </si>
  <si>
    <t>FAIR-D4_2023-08-26_15-39-39.mp4</t>
  </si>
  <si>
    <t>FAIR-D4_2023-08-26_15-41-45.mp4</t>
  </si>
  <si>
    <t>FAIR-D4_2023-08-26_15-43-32.mp4</t>
  </si>
  <si>
    <t>FAIR-D4_2023-08-26_15-59-20.mp4</t>
  </si>
  <si>
    <t>FAIR-D4_2023-08-26_16-01-22.mp4</t>
  </si>
  <si>
    <t>FAIR-D4_2023-08-26_16-11-17.mp4</t>
  </si>
  <si>
    <t>FAIR-D4_2023-08-26_16-14-57.mp4</t>
  </si>
  <si>
    <t>FAIR-D4_2023-08-26_16-28-06.mp4</t>
  </si>
  <si>
    <t>FAIR-D4_2023-08-26_16-28-58.mp4</t>
  </si>
  <si>
    <t>FAIR-D4_2023-08-26_16-31-42.mp4</t>
  </si>
  <si>
    <t>FAIR-D4_2023-08-26_16-33-14.mp4</t>
  </si>
  <si>
    <t>FAIR-D4_2023-08-26_16-33-59.mp4</t>
  </si>
  <si>
    <t>FAIR-D4_2023-08-26_16-35-00.mp4</t>
  </si>
  <si>
    <t>FAIR-D4_2023-08-26_16-44-39.mp4</t>
  </si>
  <si>
    <t>FAIR-D4_2023-08-26_16-46-59.mp4</t>
  </si>
  <si>
    <t>FAIR-D4_2023-08-26_16-51-09.mp4</t>
  </si>
  <si>
    <t>FAIR-D4_2023-08-26_17-22-26.mp4</t>
  </si>
  <si>
    <t>FAIR-D4_2023-08-26_18-00-10.mp4</t>
  </si>
  <si>
    <t>FAIR-D4_2023-08-26_18-12-58.mp4</t>
  </si>
  <si>
    <t>FAIR-D4_2023-08-26_18-20-55.mp4</t>
  </si>
  <si>
    <t>FAIR-D4_2023-08-27_07-11-50.mp4</t>
  </si>
  <si>
    <t>FAIR-D4_2023-08-27_07-14-28.mp4</t>
  </si>
  <si>
    <t>FAIR-D4_2023-08-27_07-20-07.mp4</t>
  </si>
  <si>
    <t>FAIR-D4_2023-08-27_07-28-41.mp4</t>
  </si>
  <si>
    <t>FAIR-D4_2023-08-27_07-29-42.mp4</t>
  </si>
  <si>
    <t>FAIR-D4_2023-08-27_07-46-44.mp4</t>
  </si>
  <si>
    <t>FAIR-D4_2023-08-27_07-57-26.mp4</t>
  </si>
  <si>
    <t>FAIR-D4_2023-08-27_07-58-14.mp4</t>
  </si>
  <si>
    <t>FAIR-D4_2023-08-27_08-05-54.mp4</t>
  </si>
  <si>
    <t>FAIR-D4_2023-08-27_08-19-05.mp4</t>
  </si>
  <si>
    <t>FAIR-D4_2023-08-27_08-23-03.mp4</t>
  </si>
  <si>
    <t>FAIR-D4_2023-08-27_08-23-57.mp4</t>
  </si>
  <si>
    <t>FAIR-D4_2023-08-27_08-24-50.mp4</t>
  </si>
  <si>
    <t>FAIR-D4_2023-08-27_08-28-25.mp4</t>
  </si>
  <si>
    <t>FAIR-D4_2023-08-27_08-32-55.mp4</t>
  </si>
  <si>
    <t>FAIR-D4_2023-08-27_08-39-46.mp4</t>
  </si>
  <si>
    <t>FAIR-D4_2023-08-27_08-40-53.mp4</t>
  </si>
  <si>
    <t>FAIR-D4_2023-08-27_08-41-35.mp4</t>
  </si>
  <si>
    <t>FAIR-D4_2023-08-27_08-45-19.mp4</t>
  </si>
  <si>
    <t>FAIR-D4_2023-08-27_08-51-28.mp4</t>
  </si>
  <si>
    <t>FAIR-D4_2023-08-27_08-57-06.mp4</t>
  </si>
  <si>
    <t>FAIR-D4_2023-08-27_09-00-48.mp4</t>
  </si>
  <si>
    <t>FAIR-D4_2023-08-27_09-04-20.mp4</t>
  </si>
  <si>
    <t>FAIR-D4_2023-08-27_09-09-50.mp4</t>
  </si>
  <si>
    <t>FAIR-D4_2023-08-27_09-11-57.mp4</t>
  </si>
  <si>
    <t>FAIR-D4_2023-08-27_09-12-52.mp4</t>
  </si>
  <si>
    <t>FAIR-D4_2023-08-27_09-23-39.mp4</t>
  </si>
  <si>
    <t>FAIR-D4_2023-08-27_09-27-52.mp4</t>
  </si>
  <si>
    <t>FAIR-D4_2023-08-27_09-28-56.mp4</t>
  </si>
  <si>
    <t>FAIR-D4_2023-08-27_09-43-32.mp4</t>
  </si>
  <si>
    <t>FAIR-D4_2023-08-27_09-45-26.mp4</t>
  </si>
  <si>
    <t>FAIR-D4_2023-08-27_09-48-28.mp4</t>
  </si>
  <si>
    <t>FAIR-D4_2023-08-27_09-51-53.mp4</t>
  </si>
  <si>
    <t>FAIR-D4_2023-08-27_09-54-18.mp4</t>
  </si>
  <si>
    <t>FAIR-D4_2023-08-27_09-56-24.mp4</t>
  </si>
  <si>
    <t>FAIR-D4_2023-08-27_09-57-40.mp4</t>
  </si>
  <si>
    <t>FAIR-D4_2023-08-27_10-03-58.mp4</t>
  </si>
  <si>
    <t>FAIR-D4_2023-08-27_10-04-49.mp4</t>
  </si>
  <si>
    <t>FAIR-D4_2023-08-27_10-05-34.mp4</t>
  </si>
  <si>
    <t>FAIR-D4_2023-08-27_10-07-33.mp4</t>
  </si>
  <si>
    <t>FAIR-D4_2023-08-27_10-09-01.mp4</t>
  </si>
  <si>
    <t>FAIR-D4_2023-08-27_10-10-51.mp4</t>
  </si>
  <si>
    <t>FAIR-D4_2023-08-27_10-15-25.mp4</t>
  </si>
  <si>
    <t>FAIR-D4_2023-08-27_10-18-04.mp4</t>
  </si>
  <si>
    <t>FAIR-D4_2023-08-27_10-24-54.mp4</t>
  </si>
  <si>
    <t>FAIR-D4_2023-08-27_10-25-45.mp4</t>
  </si>
  <si>
    <t>FAIR-D4_2023-08-27_10-28-59.mp4</t>
  </si>
  <si>
    <t>FAIR-D4_2023-08-27_10-30-04.mp4</t>
  </si>
  <si>
    <t>FAIR-D4_2023-08-27_10-31-06.mp4</t>
  </si>
  <si>
    <t>FAIR-D4_2023-08-27_10-47-06.mp4</t>
  </si>
  <si>
    <t>FAIR-D4_2023-08-27_10-49-36.mp4</t>
  </si>
  <si>
    <t>FAIR-D4_2023-08-27_10-51-27.mp4</t>
  </si>
  <si>
    <t>FAIR-D4_2023-08-27_11-03-13.mp4</t>
  </si>
  <si>
    <t>FAIR-D4_2023-08-27_11-04-25.mp4</t>
  </si>
  <si>
    <t>FAIR-D4_2023-08-27_11-05-13.mp4</t>
  </si>
  <si>
    <t>FAIR-D4_2023-08-27_11-09-34.mp4</t>
  </si>
  <si>
    <t>FAIR-D4_2023-08-27_11-14-59.mp4</t>
  </si>
  <si>
    <t>FAIR-D4_2023-08-27_11-17-30.mp4</t>
  </si>
  <si>
    <t>FAIR-D4_2023-08-27_11-29-56.mp4</t>
  </si>
  <si>
    <t>FAIR-D4_2023-08-27_11-36-40.mp4</t>
  </si>
  <si>
    <t>FAIR-D4_2023-08-27_11-45-14.mp4</t>
  </si>
  <si>
    <t>FAIR-D4_2023-08-27_11-48-06.mp4</t>
  </si>
  <si>
    <t>FAIR-D4_2023-08-27_11-50-22.mp4</t>
  </si>
  <si>
    <t>FAIR-D4_2023-08-27_11-54-05.mp4</t>
  </si>
  <si>
    <t>FAIR-D4_2023-08-27_11-55-00.mp4</t>
  </si>
  <si>
    <t>FAIR-D4_2023-08-27_11-56-32.mp4</t>
  </si>
  <si>
    <t>FAIR-D4_2023-08-27_12-02-28.mp4</t>
  </si>
  <si>
    <t>FAIR-D4_2023-08-27_12-04-12.mp4</t>
  </si>
  <si>
    <t>FAIR-D4_2023-08-27_12-20-43.mp4</t>
  </si>
  <si>
    <t>FAIR-D4_2023-08-27_12-23-48.mp4</t>
  </si>
  <si>
    <t>FAIR-D4_2023-08-27_12-29-24.mp4</t>
  </si>
  <si>
    <t>FAIR-D4_2023-08-27_12-31-15.mp4</t>
  </si>
  <si>
    <t>FAIR-D4_2023-08-27_12-33-38.mp4</t>
  </si>
  <si>
    <t>FAIR-D4_2023-08-27_12-34-18.mp4</t>
  </si>
  <si>
    <t>FAIR-D4_2023-08-27_12-41-32.mp4</t>
  </si>
  <si>
    <t>FAIR-D4_2023-08-27_12-51-00.mp4</t>
  </si>
  <si>
    <t>FAIR-D4_2023-08-27_12-56-22.mp4</t>
  </si>
  <si>
    <t>FAIR-D4_2023-08-27_13-07-32.mp4</t>
  </si>
  <si>
    <t>FAIR-D4_2023-08-27_13-29-27.mp4</t>
  </si>
  <si>
    <t>FAIR-D4_2023-08-27_13-30-24.mp4</t>
  </si>
  <si>
    <t>FAIR-D4_2023-08-27_13-34-10.mp4</t>
  </si>
  <si>
    <t>FAIR-D4_2023-08-27_13-39-05.mp4</t>
  </si>
  <si>
    <t>FAIR-D4_2023-08-27_13-54-38.mp4</t>
  </si>
  <si>
    <t>FAIR-D4_2023-08-27_13-56-39.mp4</t>
  </si>
  <si>
    <t>FAIR-D4_2023-08-27_13-59-23.mp4</t>
  </si>
  <si>
    <t>FAIR-D4_2023-08-27_14-00-40.mp4</t>
  </si>
  <si>
    <t>FAIR-D4_2023-08-27_14-04-36.mp4</t>
  </si>
  <si>
    <t>FAIR-D4_2023-08-27_14-07-52.mp4</t>
  </si>
  <si>
    <t>FAIR-D4_2023-08-27_14-09-26.mp4</t>
  </si>
  <si>
    <t>FAIR-D4_2023-08-27_14-13-11.mp4</t>
  </si>
  <si>
    <t>FAIR-D4_2023-08-27_14-14-35.mp4</t>
  </si>
  <si>
    <t>FAIR-D4_2023-08-27_14-17-20.mp4</t>
  </si>
  <si>
    <t>FAIR-D4_2023-08-27_14-21-22.mp4</t>
  </si>
  <si>
    <t>FAIR-D4_2023-08-27_14-24-58.mp4</t>
  </si>
  <si>
    <t>FAIR-D4_2023-08-27_14-27-42.mp4</t>
  </si>
  <si>
    <t>FAIR-D4_2023-08-27_14-28-32.mp4</t>
  </si>
  <si>
    <t>FAIR-D4_2023-08-27_14-31-26.mp4</t>
  </si>
  <si>
    <t>FAIR-D4_2023-08-27_14-33-50.mp4</t>
  </si>
  <si>
    <t>FAIR-D4_2023-08-27_14-35-20.mp4</t>
  </si>
  <si>
    <t>FAIR-D4_2023-08-27_14-53-15.mp4</t>
  </si>
  <si>
    <t>FAIR-D4_2023-08-27_14-55-11.mp4</t>
  </si>
  <si>
    <t>FAIR-D4_2023-08-27_14-57-02.mp4</t>
  </si>
  <si>
    <t>FAIR-D4_2023-08-27_14-57-53.mp4</t>
  </si>
  <si>
    <t>FAIR-D4_2023-08-27_14-58-42.mp4</t>
  </si>
  <si>
    <t>FAIR-D4_2023-08-27_14-59-36.mp4</t>
  </si>
  <si>
    <t>FAIR-D4_2023-08-27_15-25-05.mp4</t>
  </si>
  <si>
    <t>FAIR-D4_2023-08-27_15-28-10.mp4</t>
  </si>
  <si>
    <t>FAIR-D4_2023-08-27_15-34-56.mp4</t>
  </si>
  <si>
    <t>FAIR-D4_2023-08-27_15-36-17.mp4</t>
  </si>
  <si>
    <t>FAIR-D4_2023-08-27_15-57-27.mp4</t>
  </si>
  <si>
    <t>FAIR-D4_2023-08-27_16-00-36.mp4</t>
  </si>
  <si>
    <t>FAIR-D4_2023-08-27_16-04-18.mp4</t>
  </si>
  <si>
    <t>FAIR-D4_2023-08-27_16-22-05.mp4</t>
  </si>
  <si>
    <t>FAIR-D4_2023-08-27_16-27-44.mp4</t>
  </si>
  <si>
    <t>FAIR-D4_2023-08-27_17-47-31.mp4</t>
  </si>
  <si>
    <t>FAIR-D4_2023-08-27_18-12-39.mp4</t>
  </si>
  <si>
    <t>FAIR-D4_2023-08-27_18-17-30.mp4</t>
  </si>
  <si>
    <t>FAIR-D4_2023-09-05_09-23-21.mp4</t>
  </si>
  <si>
    <t>FAIR-D4_2023-09-05_09-48-55.mp4</t>
  </si>
  <si>
    <t>FAIR-D4_2023-09-05_09-58-34.mp4</t>
  </si>
  <si>
    <t>FAIR-D4_2023-09-05_10-19-54.mp4</t>
  </si>
  <si>
    <t>FAIR-D4_2023-09-05_10-38-30.mp4</t>
  </si>
  <si>
    <t>FAIR-D4_2023-09-05_11-10-48.mp4</t>
  </si>
  <si>
    <t>FAIR-D4_2023-09-05_11-31-34.mp4</t>
  </si>
  <si>
    <t>FAIR-D4_2023-09-05_12-29-46.mp4</t>
  </si>
  <si>
    <t>FAIR-D4_2023-09-05_13-05-35.mp4</t>
  </si>
  <si>
    <t>FAIR-D4_2023-09-05_16-41-46.mp4</t>
  </si>
  <si>
    <t>FAIR-D4_2023-09-05_17-07-20.mp4</t>
  </si>
  <si>
    <t>FAIR-D4_2023-09-06_09-50-50.mp4</t>
  </si>
  <si>
    <t>FAIR-D4_2023-09-06_09-57-16.mp4</t>
  </si>
  <si>
    <t>FAIR-D4_2023-09-06_10-00-55.mp4</t>
  </si>
  <si>
    <t>FAIR-D4_2023-09-06_10-02-13.mp4</t>
  </si>
  <si>
    <t>FAIR-D4_2023-09-06_10-59-11.mp4</t>
  </si>
  <si>
    <t>FAIR-D4_2023-09-06_11-22-05.mp4</t>
  </si>
  <si>
    <t>FAIR-D4_2023-09-06_11-29-37.mp4</t>
  </si>
  <si>
    <t>FAIR-D4_2023-09-06_11-31-22.mp4</t>
  </si>
  <si>
    <t>FAIR-D4_2023-09-06_11-32-12.mp4</t>
  </si>
  <si>
    <t>FAIR-D4_2023-09-06_11-55-32.mp4</t>
  </si>
  <si>
    <t>FAIR-D4_2023-09-06_12-06-39.mp4</t>
  </si>
  <si>
    <t>FAIR-D4_2023-09-06_12-07-29.mp4</t>
  </si>
  <si>
    <t>FAIR-D4_2023-09-06_12-21-50.mp4</t>
  </si>
  <si>
    <t>FAIR-D4_2023-09-06_14-11-21.mp4</t>
  </si>
  <si>
    <t>FAIR-D4_2023-09-07_07-35-59.mp4</t>
  </si>
  <si>
    <t>FAIR-D4_2023-09-07_07-41-36.mp4</t>
  </si>
  <si>
    <t>FAIR-D4_2023-09-07_07-45-17.mp4</t>
  </si>
  <si>
    <t>FAIR-D4_2023-09-07_07-47-02.mp4</t>
  </si>
  <si>
    <t>FAIR-D4_2023-09-07_07-48-26.mp4</t>
  </si>
  <si>
    <t>FAIR-D4_2023-09-07_07-50-54.mp4</t>
  </si>
  <si>
    <t>FAIR-D4_2023-09-07_07-52-28.mp4</t>
  </si>
  <si>
    <t>FAIR-D4_2023-09-07_07-54-00.mp4</t>
  </si>
  <si>
    <t>FAIR-D4_2023-09-07_07-54-52.mp4</t>
  </si>
  <si>
    <t>FAIR-D4_2023-09-07_07-55-44.mp4</t>
  </si>
  <si>
    <t>FAIR-D4_2023-09-07_07-57-38.mp4</t>
  </si>
  <si>
    <t>FAIR-D4_2023-09-07_09-16-14.mp4</t>
  </si>
  <si>
    <t>FAIR-D4_2023-09-07_09-35-49.mp4</t>
  </si>
  <si>
    <t>FAIR-D4_2023-09-07_09-37-25.mp4</t>
  </si>
  <si>
    <t>FAIR-D4_2023-09-07_09-38-30.mp4</t>
  </si>
  <si>
    <t>FAIR-D4_2023-09-07_09-40-17.mp4</t>
  </si>
  <si>
    <t>FAIR-D4_2023-09-07_09-57-01.mp4</t>
  </si>
  <si>
    <t>FAIR-D4_2023-09-07_10-07-54.mp4</t>
  </si>
  <si>
    <t>FAIR-D4_2023-09-07_10-10-40.mp4</t>
  </si>
  <si>
    <t>FAIR-D4_2023-09-07_10-17-28.mp4</t>
  </si>
  <si>
    <t>FAIR-D4_2023-09-07_10-19-26.mp4</t>
  </si>
  <si>
    <t>FAIR-D4_2023-09-07_11-09-01.mp4</t>
  </si>
  <si>
    <t>FAIR-D4_2023-09-07_12-36-24.mp4</t>
  </si>
  <si>
    <t>FAIR-D4_2023-09-07_13-58-10.mp4</t>
  </si>
  <si>
    <t>FAIR-D4_2023-09-07_14-01-14.mp4</t>
  </si>
  <si>
    <t>FAIR-D4_2023-09-07_14-02-20.mp4</t>
  </si>
  <si>
    <t>FAIR-D4_2023-09-07_14-06-15.mp4</t>
  </si>
  <si>
    <t>FAIR-D4_2023-09-07_14-07-09.mp4</t>
  </si>
  <si>
    <t>FAIR-D4_2023-09-07_14-08-35.mp4</t>
  </si>
  <si>
    <t>FAIR-D4_2023-09-07_15-06-05.mp4</t>
  </si>
  <si>
    <t>FAIR-D4_2023-09-07_16-14-11.mp4</t>
  </si>
  <si>
    <t>FAIR-D4_2023-09-07_16-37-41.mp4</t>
  </si>
  <si>
    <t>FAIR-D4_2023-09-07_18-07-48.mp4</t>
  </si>
  <si>
    <t>FAIR-D4_2023-09-07_18-17-21.mp4</t>
  </si>
  <si>
    <t>FAIR-D4_2023-09-08_10-05-23.mp4</t>
  </si>
  <si>
    <t>FAIR-D4_2023-09-08_10-12-07.mp4</t>
  </si>
  <si>
    <t>FAIR-D4_2023-09-08_10-51-07.mp4</t>
  </si>
  <si>
    <t>FAIR-D4_2023-09-08_10-59-17.mp4</t>
  </si>
  <si>
    <t>FAIR-D4_2023-09-09_10-42-50.mp4</t>
  </si>
  <si>
    <t>FAIR-D4_2023-09-09_13-20-08.mp4</t>
  </si>
  <si>
    <t>FAIR-D4_2023-09-09_15-34-14.mp4</t>
  </si>
  <si>
    <t>FAIR-D4_2023-09-09_16-08-33.mp4</t>
  </si>
  <si>
    <t>FAIR-D4_2023-09-09_16-36-09.mp4</t>
  </si>
  <si>
    <t>FAIR-D4_2023-09-09_17-44-55.mp4</t>
  </si>
  <si>
    <t>FAIR-D4_2023-09-10_10-57-43.mp4</t>
  </si>
  <si>
    <t>FAIR-D4_2023-09-10_11-04-19.mp4</t>
  </si>
  <si>
    <t>FAIR-D4_2023-09-10_11-46-53.mp4</t>
  </si>
  <si>
    <t>FAIR-D4_2023-09-10_11-52-18.mp4</t>
  </si>
  <si>
    <t>FAIR-D4_2023-09-10_13-34-13.mp4</t>
  </si>
  <si>
    <t>FAIR-D4_2023-09-10_13-36-24.mp4</t>
  </si>
  <si>
    <t>FAIR-D4_2023-09-10_15-52-29.mp4</t>
  </si>
  <si>
    <t>FAIR-D4_2023-09-10_16-13-02.mp4</t>
  </si>
  <si>
    <t>FAIR-D4_2023-09-10_17-24-23.mp4</t>
  </si>
  <si>
    <t>FAIR-D4_2023-09-10_17-34-08.mp4</t>
  </si>
  <si>
    <t>FAIR-D4_2023-09-10_17-50-59.mp4</t>
  </si>
  <si>
    <t>FAIR-D4_2023-09-10_17-56-07.mp4</t>
  </si>
  <si>
    <t>FAIR-D4_2023-09-11_10-03-49.mp4</t>
  </si>
  <si>
    <t>FAIR-D4_2023-09-11_10-04-38.mp4</t>
  </si>
  <si>
    <t>FAIR-D4_2023-09-11_10-16-06.mp4</t>
  </si>
  <si>
    <t>FAIR-D4_2023-09-11_10-47-19.mp4</t>
  </si>
  <si>
    <t>FAIR-D4_2023-09-11_11-08-59.mp4</t>
  </si>
  <si>
    <t>FAIR-D4_2023-09-11_11-29-30.mp4</t>
  </si>
  <si>
    <t>FAIR-D4_2023-09-11_11-32-09.mp4</t>
  </si>
  <si>
    <t>FAIR-D4_2023-09-11_12-02-40.mp4</t>
  </si>
  <si>
    <t>FAIR-D4_2023-09-11_12-42-50.mp4</t>
  </si>
  <si>
    <t>FAIR-D4_2023-09-11_15-32-55.mp4</t>
  </si>
  <si>
    <t>FAIR-D4_2023-09-11_17-12-14.mp4</t>
  </si>
  <si>
    <t>FAIR-D4_2023-09-11_18-17-21.mp4</t>
  </si>
  <si>
    <t>FAIR-D2_2023-08-29_13-44-40.mp4</t>
  </si>
  <si>
    <t>FAIR-D3_2023-08-30_18-29-05.mp4</t>
  </si>
  <si>
    <t>FAIR-D3_2023-08-30_18-30-02.mp4</t>
  </si>
  <si>
    <t>FAIR-D3_2023-08-26_18-29-49.mp4</t>
  </si>
  <si>
    <t>FAIR-D4_2023-08-24_18-29-32.mp4</t>
  </si>
  <si>
    <t>FAIR-D4_2023-08-25_18-30-08.mp4</t>
  </si>
  <si>
    <t>FAIR-D4_2023-08-26_18-28-51.mp4</t>
  </si>
  <si>
    <t>FAIR-D3_2023-08-28_12-28-55</t>
  </si>
  <si>
    <t>leaf_beetle</t>
  </si>
  <si>
    <t>lacewing</t>
  </si>
  <si>
    <t>ant_beetle</t>
  </si>
  <si>
    <t>Device_type</t>
  </si>
  <si>
    <t>Site</t>
  </si>
  <si>
    <t>Ambient</t>
  </si>
  <si>
    <t>DevicexAmbient</t>
  </si>
  <si>
    <t>Checkin</t>
  </si>
  <si>
    <t>Checkout</t>
  </si>
  <si>
    <t>Pre-classification</t>
  </si>
  <si>
    <t>Issidae</t>
  </si>
  <si>
    <t>Adephaga</t>
  </si>
  <si>
    <t>Theridiosomatidae</t>
  </si>
  <si>
    <t>Peloridiidae</t>
  </si>
  <si>
    <t>Coleorrhyncha</t>
  </si>
  <si>
    <t>Eurymelidae</t>
  </si>
  <si>
    <t>Tetrablemmidae</t>
  </si>
  <si>
    <t>Pararchaeidae</t>
  </si>
  <si>
    <t>Lophopidae</t>
  </si>
  <si>
    <t>Lamponidae</t>
  </si>
  <si>
    <t>Largidae</t>
  </si>
  <si>
    <t>Fulgoridae</t>
  </si>
  <si>
    <t>Eurybrachyidae</t>
  </si>
  <si>
    <t>Carabidae</t>
  </si>
  <si>
    <t>Machaerotidae</t>
  </si>
  <si>
    <t>Stenochilidae</t>
  </si>
  <si>
    <t>Megachilidae</t>
  </si>
  <si>
    <t>Cyatholipidae</t>
  </si>
  <si>
    <t>Tessaratomidae</t>
  </si>
  <si>
    <t>Arctiidae</t>
  </si>
  <si>
    <t>Notodontidae</t>
  </si>
  <si>
    <t>Ypsolophidae</t>
  </si>
  <si>
    <t>Lycaenidae</t>
  </si>
  <si>
    <t>Nymphalidae</t>
  </si>
  <si>
    <t>Colletidae</t>
  </si>
  <si>
    <t>Pieridae</t>
  </si>
  <si>
    <t>Julidae</t>
  </si>
  <si>
    <t>Diplopoda</t>
  </si>
  <si>
    <t>Glomeridae</t>
  </si>
  <si>
    <t>Hemipsocidae</t>
  </si>
  <si>
    <t>Psocoptera</t>
  </si>
  <si>
    <t>Psocomorpha</t>
  </si>
  <si>
    <t>Eudermaptera</t>
  </si>
  <si>
    <t>Neodermaptera</t>
  </si>
  <si>
    <t>Labiidae</t>
  </si>
  <si>
    <t>Anisolabididae</t>
  </si>
  <si>
    <t>Pygidicranidae</t>
  </si>
  <si>
    <t>Lithobiidae</t>
  </si>
  <si>
    <t>Henicopidae</t>
  </si>
  <si>
    <t>Polydesmidae</t>
  </si>
  <si>
    <t>Cryptopidae</t>
  </si>
  <si>
    <t>Scolopendridae</t>
  </si>
  <si>
    <t>Mecistocephalidae</t>
  </si>
  <si>
    <t>Lithobiomorpha</t>
  </si>
  <si>
    <t>Polydesmidea</t>
  </si>
  <si>
    <t>Polydesmida</t>
  </si>
  <si>
    <t>Scolopendromorpha</t>
  </si>
  <si>
    <t>Placodesmata</t>
  </si>
  <si>
    <t>Geophilomorpha</t>
  </si>
  <si>
    <t>Staphylinidae</t>
  </si>
  <si>
    <t>Thyreocoridae</t>
  </si>
  <si>
    <t>Theridiidae</t>
  </si>
  <si>
    <t>Pentatomidae</t>
  </si>
  <si>
    <t>Diopsidae</t>
  </si>
  <si>
    <t>Thomisidae</t>
  </si>
  <si>
    <t>Plataspididae</t>
  </si>
  <si>
    <t>Linyphiidae</t>
  </si>
  <si>
    <t>Membracidae</t>
  </si>
  <si>
    <t>Anthribidae</t>
  </si>
  <si>
    <t>Colydiidae</t>
  </si>
  <si>
    <t>Phalacridae</t>
  </si>
  <si>
    <t>Fulgoromorpha</t>
  </si>
  <si>
    <t>Flatidae</t>
  </si>
  <si>
    <t>Veliidae</t>
  </si>
  <si>
    <t>Scarabaeidae</t>
  </si>
  <si>
    <t>Anapidae</t>
  </si>
  <si>
    <t>Corylophidae</t>
  </si>
  <si>
    <t>Pholcidae</t>
  </si>
  <si>
    <t>Tenebrionidae</t>
  </si>
  <si>
    <t>Blattodea</t>
  </si>
  <si>
    <t>Blattellidae</t>
  </si>
  <si>
    <t>Aphididae</t>
  </si>
  <si>
    <t>Lygaeidae</t>
  </si>
  <si>
    <t>Cicadidae</t>
  </si>
  <si>
    <t>Scutelleridae</t>
  </si>
  <si>
    <t>Leiodidae</t>
  </si>
  <si>
    <t>Endomychidae</t>
  </si>
  <si>
    <t>Blattidae</t>
  </si>
  <si>
    <t>Pyrrhocoridae</t>
  </si>
  <si>
    <t>Celyphidae</t>
  </si>
  <si>
    <t>Oonopidae</t>
  </si>
  <si>
    <t>Lycosidae</t>
  </si>
  <si>
    <t>Nabidae</t>
  </si>
  <si>
    <t>Scytodidae</t>
  </si>
  <si>
    <t>Ephydridae</t>
  </si>
  <si>
    <t>Telemidae</t>
  </si>
  <si>
    <t>Tetragnathidae</t>
  </si>
  <si>
    <t>Salticidae</t>
  </si>
  <si>
    <t>Aderidae</t>
  </si>
  <si>
    <t>Liocranidae</t>
  </si>
  <si>
    <t>Sparassidae</t>
  </si>
  <si>
    <t>Coreidae</t>
  </si>
  <si>
    <t>Ctenidae</t>
  </si>
  <si>
    <t>Saldidae</t>
  </si>
  <si>
    <t>Tingidae</t>
  </si>
  <si>
    <t>Oxyopidae</t>
  </si>
  <si>
    <t>Rhopalidae</t>
  </si>
  <si>
    <t>Microphysidae</t>
  </si>
  <si>
    <t>Cydnidae</t>
  </si>
  <si>
    <t>Reduviidae</t>
  </si>
  <si>
    <t>Delphacidae</t>
  </si>
  <si>
    <t>Gnaphosidae</t>
  </si>
  <si>
    <t>Nitidulidae</t>
  </si>
  <si>
    <t>Isoptera</t>
  </si>
  <si>
    <t>Termitidae</t>
  </si>
  <si>
    <t>Agelenidae</t>
  </si>
  <si>
    <t>Zodariidae</t>
  </si>
  <si>
    <t>Rhinotermitidae</t>
  </si>
  <si>
    <t>Aphrophoridae</t>
  </si>
  <si>
    <t>Palpimanidae</t>
  </si>
  <si>
    <t>Corinnidae</t>
  </si>
  <si>
    <t>Pisauridae</t>
  </si>
  <si>
    <t>Dascillidae</t>
  </si>
  <si>
    <t>Milichiidae</t>
  </si>
  <si>
    <t>Amaurobiidae</t>
  </si>
  <si>
    <t>Kalotermitidae</t>
  </si>
  <si>
    <t>Clubionidae</t>
  </si>
  <si>
    <t>Chalcididae</t>
  </si>
  <si>
    <t>Elateridae</t>
  </si>
  <si>
    <t>Derbidae</t>
  </si>
  <si>
    <t>Mordellidae</t>
  </si>
  <si>
    <t>Dryomyzidae</t>
  </si>
  <si>
    <t>Melyridae</t>
  </si>
  <si>
    <t>Dictyopharidae</t>
  </si>
  <si>
    <t>Platypezidae</t>
  </si>
  <si>
    <t>Scoliidae</t>
  </si>
  <si>
    <t>Perilampidae</t>
  </si>
  <si>
    <t>Dysderidae</t>
  </si>
  <si>
    <t>Canacidae</t>
  </si>
  <si>
    <t>Cantharidae</t>
  </si>
  <si>
    <t>Cercopidae</t>
  </si>
  <si>
    <t>Eurytomidae</t>
  </si>
  <si>
    <t>Anobiidae</t>
  </si>
  <si>
    <t>Mantodea</t>
  </si>
  <si>
    <t>Mantidae</t>
  </si>
  <si>
    <t>Cecidomyiidae</t>
  </si>
  <si>
    <t>Eupelmidae</t>
  </si>
  <si>
    <t>Scelionidae</t>
  </si>
  <si>
    <t>Pamphiliidae</t>
  </si>
  <si>
    <t>Empididae</t>
  </si>
  <si>
    <t>Tropiduchidae</t>
  </si>
  <si>
    <t>Periscelididae</t>
  </si>
  <si>
    <t>Cleridae</t>
  </si>
  <si>
    <t>Tethinidae</t>
  </si>
  <si>
    <t>Evaniidae</t>
  </si>
  <si>
    <t>Chaoboridae</t>
  </si>
  <si>
    <t>Platystomatidae</t>
  </si>
  <si>
    <t>Tiphiidae</t>
  </si>
  <si>
    <t>Cerambycidae</t>
  </si>
  <si>
    <t>Mutillidae</t>
  </si>
  <si>
    <t>Bethylidae</t>
  </si>
  <si>
    <t>Philodromidae</t>
  </si>
  <si>
    <t>Conopidae</t>
  </si>
  <si>
    <t>Athericidae</t>
  </si>
  <si>
    <t>Psilidae</t>
  </si>
  <si>
    <t>Ceratopogonidae</t>
  </si>
  <si>
    <t>Pteromalidae</t>
  </si>
  <si>
    <t>Proctotrupidae</t>
  </si>
  <si>
    <t>Embolemidae</t>
  </si>
  <si>
    <t>Dryinidae</t>
  </si>
  <si>
    <t>Alydidae</t>
  </si>
  <si>
    <t>Ceraphronidae</t>
  </si>
  <si>
    <t>Buprestidae</t>
  </si>
  <si>
    <t>Languriidae</t>
  </si>
  <si>
    <t>Diapriidae</t>
  </si>
  <si>
    <t>Erotylidae</t>
  </si>
  <si>
    <t>Ochteridae</t>
  </si>
  <si>
    <t>Micropezidae</t>
  </si>
  <si>
    <t>Therevidae</t>
  </si>
  <si>
    <t>Julida</t>
  </si>
  <si>
    <t>Gasteruptiidae</t>
  </si>
  <si>
    <t>Glomerida</t>
  </si>
  <si>
    <t>Pseudoscorpionida</t>
  </si>
  <si>
    <t>Syarinidae</t>
  </si>
  <si>
    <t>Opiliones</t>
  </si>
  <si>
    <t>Phalangiidae</t>
  </si>
  <si>
    <t>Nemastomatidae</t>
  </si>
  <si>
    <t>Erebomastridae</t>
  </si>
  <si>
    <t>Trogulidae</t>
  </si>
  <si>
    <t>Isopoda</t>
  </si>
  <si>
    <t>Oniscidea</t>
  </si>
  <si>
    <t>Oniscidae</t>
  </si>
  <si>
    <t>Porcellionidae</t>
  </si>
  <si>
    <t>Tylidae</t>
  </si>
  <si>
    <t>Philosciidae</t>
  </si>
  <si>
    <t>Cylisticidae</t>
  </si>
  <si>
    <t>Chthoniidae</t>
  </si>
  <si>
    <t>Gryllotalpidae</t>
  </si>
  <si>
    <t>Myrmeleontiformia</t>
  </si>
  <si>
    <t>Myrmeleontidae</t>
  </si>
  <si>
    <t>Ligiidae</t>
  </si>
  <si>
    <t>Trichoniscidae</t>
  </si>
  <si>
    <t>Gryllidae</t>
  </si>
  <si>
    <t>Trogiomorpha</t>
  </si>
  <si>
    <t>Lepidopsocidae</t>
  </si>
  <si>
    <t>Caeciliusidae</t>
  </si>
  <si>
    <t>Tridactylidae</t>
  </si>
  <si>
    <t>Ascalaphidae</t>
  </si>
  <si>
    <t>Odonata</t>
  </si>
  <si>
    <t>Anisoptera</t>
  </si>
  <si>
    <t>Libellulidae</t>
  </si>
  <si>
    <t>Mantispidae</t>
  </si>
  <si>
    <t>Gomphidae</t>
  </si>
  <si>
    <t>Eumastacidae</t>
  </si>
  <si>
    <t>Adesmata</t>
  </si>
  <si>
    <t>Ballophilidae</t>
  </si>
  <si>
    <t>Malacostraca</t>
  </si>
  <si>
    <t>Chilopoda</t>
  </si>
  <si>
    <t>Caraboidea</t>
  </si>
  <si>
    <t>Staphylinoidea</t>
  </si>
  <si>
    <t>Pentatomoidea</t>
  </si>
  <si>
    <t>Diopsoidea</t>
  </si>
  <si>
    <t>Thomisoidea</t>
  </si>
  <si>
    <t>Peloridioidea</t>
  </si>
  <si>
    <t>Cucujoidea</t>
  </si>
  <si>
    <t>Fulgoroidea</t>
  </si>
  <si>
    <t>Gerroidea</t>
  </si>
  <si>
    <t>Scarabaeoidea</t>
  </si>
  <si>
    <t>Pholcoidea</t>
  </si>
  <si>
    <t>Dysderoidea</t>
  </si>
  <si>
    <t>Blattoidea</t>
  </si>
  <si>
    <t>Aphidoidea</t>
  </si>
  <si>
    <t>Pyrrhocoroidea</t>
  </si>
  <si>
    <t>Lycosoidea</t>
  </si>
  <si>
    <t>Gnaphosoidea</t>
  </si>
  <si>
    <t>Cimicoidea</t>
  </si>
  <si>
    <t>Scytodoidea</t>
  </si>
  <si>
    <t>Leptonetoidea</t>
  </si>
  <si>
    <t>Salticoidea</t>
  </si>
  <si>
    <t>Sparassoidea</t>
  </si>
  <si>
    <t>Coreoidea</t>
  </si>
  <si>
    <t>Saldoidea</t>
  </si>
  <si>
    <t>Corinnoidea</t>
  </si>
  <si>
    <t>Reduvioidea</t>
  </si>
  <si>
    <t>Delphacoidea</t>
  </si>
  <si>
    <t>Termitoidea</t>
  </si>
  <si>
    <t>Agelenoidea</t>
  </si>
  <si>
    <t>Cercopoidea</t>
  </si>
  <si>
    <t>Palpimanoidea</t>
  </si>
  <si>
    <t>Dascilloidea</t>
  </si>
  <si>
    <t>Amaurobioidea</t>
  </si>
  <si>
    <t>Clubionoidea</t>
  </si>
  <si>
    <t>Elateroidea</t>
  </si>
  <si>
    <t>Cleroidea</t>
  </si>
  <si>
    <t>Platypezoidea</t>
  </si>
  <si>
    <t>Scolioidea</t>
  </si>
  <si>
    <t>Zodarioidea</t>
  </si>
  <si>
    <t>Bostrichoidea</t>
  </si>
  <si>
    <t>Platygastroidea</t>
  </si>
  <si>
    <t>Pamphilioidea</t>
  </si>
  <si>
    <t>Evanioidea</t>
  </si>
  <si>
    <t>Tiphioidea</t>
  </si>
  <si>
    <t>Chrysidoidea</t>
  </si>
  <si>
    <t>Conopoidea</t>
  </si>
  <si>
    <t>Tabanoidea</t>
  </si>
  <si>
    <t>Psilidoidea</t>
  </si>
  <si>
    <t>Proctotrupoidea</t>
  </si>
  <si>
    <t>Ceraphronoidea</t>
  </si>
  <si>
    <t>Buprestoidea</t>
  </si>
  <si>
    <t>Erotyloidea</t>
  </si>
  <si>
    <t>Diaprioidea</t>
  </si>
  <si>
    <t>Ochteroidea</t>
  </si>
  <si>
    <t>Nerioidea</t>
  </si>
  <si>
    <t>Juloidea</t>
  </si>
  <si>
    <t>Neobisioidea</t>
  </si>
  <si>
    <t>Phalangioidea</t>
  </si>
  <si>
    <t>Troguloidea</t>
  </si>
  <si>
    <t>Triaenonychoidea</t>
  </si>
  <si>
    <t>Oniscoidea</t>
  </si>
  <si>
    <t>Chthonioidea</t>
  </si>
  <si>
    <t>Gryllotalpoidea</t>
  </si>
  <si>
    <t>Myrmeleontoidea</t>
  </si>
  <si>
    <t>Trichoniscoidea</t>
  </si>
  <si>
    <t>Grylloidea</t>
  </si>
  <si>
    <t>Caeciliusoidea</t>
  </si>
  <si>
    <t>Tridactyloidea</t>
  </si>
  <si>
    <t>Anisolabidoidea</t>
  </si>
  <si>
    <t>Pygidicranoidea</t>
  </si>
  <si>
    <t>Libelluloidea</t>
  </si>
  <si>
    <t>Polydesmoidea</t>
  </si>
  <si>
    <t>Mantispoidea</t>
  </si>
  <si>
    <t>Gomphoidea</t>
  </si>
  <si>
    <t>Eumastacoidea</t>
  </si>
  <si>
    <t>Himantarioidea</t>
  </si>
  <si>
    <t>Staphyliniformia</t>
  </si>
  <si>
    <t>Gerromorpha</t>
  </si>
  <si>
    <t>Scarabaeiformia</t>
  </si>
  <si>
    <t>Aphidomorpha</t>
  </si>
  <si>
    <t>Cimicomorpha</t>
  </si>
  <si>
    <t>Leptopodomorpha</t>
  </si>
  <si>
    <t>Elateriformia</t>
  </si>
  <si>
    <t>Aschiza</t>
  </si>
  <si>
    <t>Bostrichiformia</t>
  </si>
  <si>
    <t>Proctotrupomorpha</t>
  </si>
  <si>
    <t>Schizophora</t>
  </si>
  <si>
    <t>Acalyptratae</t>
  </si>
  <si>
    <t>Nepomorpha</t>
  </si>
  <si>
    <t>Insidiatores</t>
  </si>
  <si>
    <t>Heterosphyronida</t>
  </si>
  <si>
    <t>Gryllidea</t>
  </si>
  <si>
    <t>Holoverticata</t>
  </si>
  <si>
    <t>Caeciliusetae</t>
  </si>
  <si>
    <t>Tridactylidea</t>
  </si>
  <si>
    <t>Epidermaptera</t>
  </si>
  <si>
    <t>Protodermaptera</t>
  </si>
  <si>
    <t>Polydesmoides</t>
  </si>
  <si>
    <t>Euneuroptera</t>
  </si>
  <si>
    <t>Psocetae</t>
  </si>
  <si>
    <t>Psocodea</t>
  </si>
  <si>
    <t>Ligiamorpha</t>
  </si>
  <si>
    <t>Atropetae</t>
  </si>
  <si>
    <t>Geadephaga</t>
  </si>
  <si>
    <t>#N/C.#N/C.#N/C.#N/C.#N/C.#N/C.#N/C.#N/C.#N/C</t>
  </si>
  <si>
    <t>Arachnida.Araneae.Arneomorphae.Araneomorphae.Araneoidea.#N/C.#N/C.#N/C.#N/C</t>
  </si>
  <si>
    <t>Arachnida.Araneae.Arneomorphae.Araneomorphae.Araneoidea.Araneidae.Araneinae.#N/C.#N/C</t>
  </si>
  <si>
    <t>Arachnida.Araneae.Arneomorphae.Araneomorphae.Araneoidea.Araneidae.Araneinae.Araneus.#N/C</t>
  </si>
  <si>
    <t>Arachnida.Araneae.Arneomorphae.Araneomorphae.Dictynoidea.Anyphaenidae.Anyphaeninae.Anyphaena.#N/C</t>
  </si>
  <si>
    <t>Insecta.#N/C.#N/C.#N/C.#N/C.#N/C.#N/C.#N/C.#N/C</t>
  </si>
  <si>
    <t>Insecta.Coleoptera.Polyphaga.Cucujiformia.Chrysomeloidea.Chrysomelidae.Alticinae.#N/C.#N/C</t>
  </si>
  <si>
    <t>Insecta.Coleoptera.Polyphaga.Cucujiformia.Chrysomeloidea.Chrysomelidae.Chrysomelinae.#N/C.#N/C</t>
  </si>
  <si>
    <t>Insecta.Coleoptera.Polyphaga.Cucujiformia.Chrysomeloidea.Chrysomelidae.Chrysomelinae.Chrysolina.#N/C</t>
  </si>
  <si>
    <t>Insecta.Coleoptera.Polyphaga.Cucujiformia.Chrysomeloidea.Chrysomelidae.Criocerinae.Oulema.#N/C</t>
  </si>
  <si>
    <t>Insecta.Coleoptera.Polyphaga.Cucujiformia.Chrysomeloidea.Chrysomelidae.Galerucinae.#N/C.#N/C</t>
  </si>
  <si>
    <t>Insecta.Coleoptera.Polyphaga.Cucujiformia.Chrysomeloidea.Chrysomelidae.Galerucinae.Psylliodes.#N/C</t>
  </si>
  <si>
    <t>Insecta.Coleoptera.Polyphaga.Cucujiformia.Coccinelloidea.Coccinellidae.#N/C.#N/C.#N/C</t>
  </si>
  <si>
    <t>Insecta.Coleoptera.Polyphaga.Cucujiformia.Coccinelloidea.Coccinellidae.Chilocorinae.#N/C.#N/C</t>
  </si>
  <si>
    <t>Insecta.Coleoptera.Polyphaga.Cucujiformia.Coccinelloidea.Coccinellidae.Coccinellinae.#N/C.#N/C</t>
  </si>
  <si>
    <t>Insecta.Coleoptera.Polyphaga.Cucujiformia.Coccinelloidea.Coccinellidae.Coccinellinae.Coccinella.#N/C</t>
  </si>
  <si>
    <t>Insecta.Coleoptera.Polyphaga.Cucujiformia.Coccinelloidea.Coccinellidae.Coccinellinae.Coccinellini.#N/C</t>
  </si>
  <si>
    <t>Insecta.Coleoptera.Polyphaga.Cucujiformia.Coccinelloidea.Coccinellidae.Coccinellinae.Harmonia.#N/C</t>
  </si>
  <si>
    <t>Insecta.Coleoptera.Polyphaga.Cucujiformia.Coccinelloidea.Coccinellidae.Coccinellinae.Harmonia.axyridis</t>
  </si>
  <si>
    <t>Insecta.Coleoptera.Polyphaga.Cucujiformia.Coccinelloidea.Coccinellidae.Coccinellinae.Oenopia.#N/C</t>
  </si>
  <si>
    <t>Insecta.Coleoptera.Polyphaga.Cucujiformia.Coccinelloidea.Coccinellidae.Coccinellinae.Propylea.quatuordecimpunctata</t>
  </si>
  <si>
    <t>Insecta.Coleoptera.Polyphaga.Cucujiformia.Coccinelloidea.Coccinellidae.Coccinellinae.Psyllobora.vigintiduopunctata</t>
  </si>
  <si>
    <t>Insecta.Coleoptera.Polyphaga.Cucujiformia.Curculionoidea.Curculionidae.Brentidae.Apion.frumentarium</t>
  </si>
  <si>
    <t>Insecta.Coleoptera.Polyphaga.Cucujiformia.Curculionoidea.Curculionidae.Entiminae.Polydrusus.#N/C</t>
  </si>
  <si>
    <t>Insecta.Coleoptera.Polyphaga.Cucujiformia.Curculionoidea.Curculionidae.Entiminae.Sitona.#N/C</t>
  </si>
  <si>
    <t>Insecta.Coleoptera.Polyphaga.Cucujiformia.Curculionoidea.Curculionidae.Entiminae.Sitona.lineatus</t>
  </si>
  <si>
    <t>Insecta.Coleoptera.Polyphaga.Cucujiformia.Curculionoidea.Curculionidae.Entiminae.Strophosoma.#N/C</t>
  </si>
  <si>
    <t>Insecta.Coleoptera.Polyphaga.Cucujiformia.Curculionoidea.Curculionidae.Entiminae.Strophosoma.melanogrammum</t>
  </si>
  <si>
    <t>Insecta.Coleoptera.Polyphaga.Cucujiformia.Tenebrionoidea.Anthicidae.Anthicinae.Notoxus.monoceros</t>
  </si>
  <si>
    <t>Insecta.Coleoptera.Polyphaga.Cucujiformia.Tenebrionoidea.Anthicidae.Notoxinae.Notoxus.monoceros</t>
  </si>
  <si>
    <t>Insecta.Coleoptera.Polyphaga.Cucujiformia.Tenebrionoidea.Oedemeridae.Nacerdinae.Chrysanthia.#N/C</t>
  </si>
  <si>
    <t>Insecta.Dermaptera.Forficulina..Forficuloidea.Forficulidae.Forficulinae.#N/C.#N/C</t>
  </si>
  <si>
    <t>Insecta.Dermaptera.Forficulina..Forficuloidea.Forficulidae.Forficulinae.Forficula.#N/C</t>
  </si>
  <si>
    <t>Insecta.Diptera.#N/C.#N/C.#N/C.#N/C.#N/C.#N/C.#N/C</t>
  </si>
  <si>
    <t>Insecta.Diptera.Brachycera.#N/C.#N/C.#N/C.#N/C.#N/C.#N/C</t>
  </si>
  <si>
    <t>Insecta.Diptera.Brachycera.Asilomorpha.Asiloidea.Asilidae.Asilinae.#N/C.#N/C</t>
  </si>
  <si>
    <t>Insecta.Diptera.Brachycera.Asilomorpha.Asiloidea.Asilidae.Asilinae.Tolmerus.#N/C</t>
  </si>
  <si>
    <t>Insecta.Diptera.Brachycera.Asilomorpha.Asiloidea.Asilidae.Laphriinae.#N/C.#N/C</t>
  </si>
  <si>
    <t>Insecta.Diptera.Brachycera.Muscomorpha.Carnoidea.Chloropidae.Chloropinae.Thaumatomyia.#N/C</t>
  </si>
  <si>
    <t>Insecta.Diptera.Brachycera.Asilomorpha.Empidoidea.Dolichopodidae.#N/C.#N/C.#N/C</t>
  </si>
  <si>
    <t>Insecta.Diptera.Brachycera.Asilomorpha.Empidoidea.Dolichopodidae.Medeterinae.Medetera.#N/C</t>
  </si>
  <si>
    <t>Insecta.Diptera.Brachycera.Asilomorpha.Empidoidea.Hybotidae.Tachydromiinae.Tachydromia.#N/C</t>
  </si>
  <si>
    <t>Insecta.Diptera.Brachycera.Muscomorpha.Ephydroidea.Drosophilidae.Drosophilinae.#N/C.#N/C</t>
  </si>
  <si>
    <t>Insecta.Diptera.Brachycera.Muscomorpha.Ephydroidea.Drosophilidae.Drosophilinae.Chymomyza.#N/C</t>
  </si>
  <si>
    <t>Insecta.Diptera.Brachycera.Muscomorpha.Ephydroidea.Drosophilidae.Drosophilinae.Chymomyza.amoena</t>
  </si>
  <si>
    <t>Insecta.Diptera.Brachycera.Muscomorpha.Ephydroidea.Drosophilidae.Drosophilinae.Drosophila.#N/C</t>
  </si>
  <si>
    <t>Insecta.Diptera.Brachycera.Muscomorpha.Ephydroidea.Drosophilidae.Drosophilinae.Scaptomyza.#N/C</t>
  </si>
  <si>
    <t>Insecta.Diptera.Brachycera.Muscomorpha.Ephydroidea.Ephydroidae.Hydrelliinae.Notiphila.#N/C</t>
  </si>
  <si>
    <t>Insecta.Diptera.Brachycera.Muscomorpha.Lauxanioidea.Lauxaniidae.Lauxaniinae.#N/C.#N/C</t>
  </si>
  <si>
    <t>Insecta.Diptera.Brachycera.Muscomorpha.Lauxanioidea.Lauxaniidae.Lauxaniinae.Calliopum.#N/C</t>
  </si>
  <si>
    <t>Insecta.Diptera.Brachycera.Muscomorpha.Lauxanioidea.Lauxaniidae.Lauxaniinae.Sapromyza.#N/C</t>
  </si>
  <si>
    <t>Insecta.Diptera.Brachycera.Muscomorpha.Muscoidea.#N/C.#N/C.#N/C.#N/C</t>
  </si>
  <si>
    <t>Insecta.Diptera.Brachycera.Muscomorpha.Muscoidea.Anthomyiidae.Anthomyiinae.Anthomyia.#N/C</t>
  </si>
  <si>
    <t>Insecta.Diptera.Brachycera.Muscomorpha.Muscoidea.Anthomyiidae.Anthomyiinae.Fucellia.#N/C</t>
  </si>
  <si>
    <t>Insecta.Diptera.Brachycera.Muscomorpha.Muscoidea.Fanniidae..Fannia.#N/C</t>
  </si>
  <si>
    <t>Insecta.Diptera.Brachycera.Muscomorpha.Muscoidea.Fanniidae..Fannia.canicularis</t>
  </si>
  <si>
    <t>Insecta.Diptera.Brachycera.Muscomorpha.Muscoidea.Muscidae.#N/C.#N/C.#N/C</t>
  </si>
  <si>
    <t>Insecta.Diptera.Brachycera.Muscomorpha.Muscoidea.Muscidae.Coenosiinae.Coenosia.#N/C</t>
  </si>
  <si>
    <t>Insecta.Diptera.Brachycera.Muscomorpha.Muscoidea.Muscidae.Muscinae.Mesembrina.meridiana</t>
  </si>
  <si>
    <t>Insecta.Diptera.Brachycera.Muscomorpha.Muscoidea.Muscidae.Muscinae.Musca.#N/C</t>
  </si>
  <si>
    <t>Insecta.Diptera.Brachycera.Muscomorpha.Muscoidea.Muscidae.Muscinae.Musca.domestica</t>
  </si>
  <si>
    <t>Insecta.Diptera.Brachycera.Muscomorpha.Muscoidea.Scathophagidae.Scathophaginae.Scathophaga.#N/C</t>
  </si>
  <si>
    <t>Insecta.Diptera.Brachycera.Muscomorpha.Oestroidea.#N/C.#N/C.#N/C.#N/C</t>
  </si>
  <si>
    <t>Insecta.Diptera.Brachycera.Muscomorpha.Oestroidea.Calliphoridae.#N/C.#N/C.#N/C</t>
  </si>
  <si>
    <t>Insecta.Diptera.Brachycera.Muscomorpha.Oestroidea.Calliphoridae.Calliphorinae.Bellardia.#N/C</t>
  </si>
  <si>
    <t>Insecta.Diptera.Brachycera.Muscomorpha.Oestroidea.Rhinophoridae..Paykullia.#N/C</t>
  </si>
  <si>
    <t>Insecta.Diptera.Brachycera.Muscomorpha.Oestroidea.Sacrophagidae.#N/C.#N/C.#N/C</t>
  </si>
  <si>
    <t>Insecta.Diptera.Brachycera.Muscomorpha.Oestroidea.Sarcophagidae.#N/C.#N/C.#N/C</t>
  </si>
  <si>
    <t>Insecta.Diptera.Brachycera.Muscomorpha.Oestroidea.Sarcophagidae.Sarcophaginae.#N/C.#N/C</t>
  </si>
  <si>
    <t>Insecta.Diptera.Brachycera.Muscomorpha.Oestroidea.Sarcophagidae.Sarcophaginae.Sarcophaga.#N/C</t>
  </si>
  <si>
    <t>Insecta.Diptera.Brachycera.Muscomorpha.Oestroidea.Tachinidae.#N/C.#N/C.#N/C</t>
  </si>
  <si>
    <t>Insecta.Diptera.Brachycera.Muscomorpha.Oestroidea.Tachinidae.Exoristinae.#N/C.#N/C</t>
  </si>
  <si>
    <t>Insecta.Diptera.Brachycera.Muscomorpha.Oestroidea.Tachinidae.Phasiinae.Ectophasia.#N/C</t>
  </si>
  <si>
    <t>Insecta.Diptera.Brachycera.Muscomorpha.Oestroidea.Tachinidae.Phasiinae.Gymnosoma.#N/C</t>
  </si>
  <si>
    <t>Insecta.Diptera.Brachycera.Muscomorpha.Oestroidea.Tachinidae.Tachininae.Tachina.#N/C</t>
  </si>
  <si>
    <t>Insecta.Diptera.Brachycera.Muscomorpha.Opomyzoidea.Opomyzidae..Geomyza.tripunctata</t>
  </si>
  <si>
    <t>Insecta.Diptera.Brachycera.Muscomorpha.Opomyzoidea.Opomyzidae.#N/C.#N/C.#N/C</t>
  </si>
  <si>
    <t>Insecta.Diptera.Brachycera.Muscomorpha.Phoroidea.Lonchopteridae..Lonchoptera.#N/C</t>
  </si>
  <si>
    <t>Insecta.Diptera.Brachycera.Muscomorpha.Phoroidea.Phoridae.#N/C.#N/C.#N/C</t>
  </si>
  <si>
    <t>Insecta.Diptera.Brachycera.Muscomorpha.Phoroidea.Phoridae.Metopininae.Megaselia.#N/C</t>
  </si>
  <si>
    <t>Insecta.Diptera.Brachycera.Tabanomorpha.Rhagionoidea.Rhagionidae.Rhagioninae.Rhagio.tringarius</t>
  </si>
  <si>
    <t>Insecta.Diptera.Brachycera.Muscomorpha.Sciomyzoidea.Sciomyzidae.Sciomyzinae.Tetanocera.#N/C</t>
  </si>
  <si>
    <t>Insecta.Diptera.Brachycera.Muscomorpha.Sciomyzoidea.Sepsidae.#N/C.#N/C.#N/C</t>
  </si>
  <si>
    <t>Insecta.Diptera.Brachycera.Muscomorpha.Sciomyzoidea.Sepsidae.Sepsinae.Parapalaeosepsis.#N/C</t>
  </si>
  <si>
    <t>Insecta.Diptera.Brachycera.Muscomorpha.Sciomyzoidea.Sepsidae.Sepsinae.Sepsis.#N/C</t>
  </si>
  <si>
    <t>Insecta.Diptera.Brachycera.Muscomorpha.Sphaeroceroidea.Heleomyzidae.#N/C.#N/C.#N/C</t>
  </si>
  <si>
    <t>Insecta.Diptera.Brachycera.Muscomorpha.Sphaeroceroidea.Sphaeroceridae.#N/C.#N/C.#N/C</t>
  </si>
  <si>
    <t>Insecta.Diptera.Brachycera.Stratiomyomorpha.Stratiomyoidea.Xylomyidae..Solva.#N/C</t>
  </si>
  <si>
    <t>Insecta.Diptera.Brachycera.Muscomorpha.Syrphoidea.Pipunculidae.#N/C.#N/C.#N/C</t>
  </si>
  <si>
    <t>Insecta.Diptera.Brachycera.Muscomorpha.Syrphoidea.Syrphidae.Eristalinae.Eristalis.#N/C</t>
  </si>
  <si>
    <t>Insecta.Diptera.Brachycera.Muscomorpha.Syrphoidea.Syrphidae.Syrphinae.#N/C.#N/C</t>
  </si>
  <si>
    <t>Insecta.Diptera.Brachycera.Muscomorpha.Syrphoidea.Syrphidae.Syrphinae.Dasysyrphus.#N/C</t>
  </si>
  <si>
    <t>Insecta.Diptera.Brachycera.Muscomorpha.Syrphoidea.Syrphidae.Syrphinae.Episyrphus.#N/C</t>
  </si>
  <si>
    <t>Insecta.Diptera.Brachycera.Muscomorpha.Syrphoidea.Syrphidae.Syrphinae.Eupeodes.#N/C</t>
  </si>
  <si>
    <t>Insecta.Diptera.Brachycera.Muscomorpha.Syrphoidea.Syrphidae.Syrphinae.Melanostoma.#N/C</t>
  </si>
  <si>
    <t>Insecta.Diptera.Brachycera.Muscomorpha.Syrphoidea.Syrphidae.Syrphinae.Scaeva.#N/C</t>
  </si>
  <si>
    <t>Insecta.Diptera.Brachycera.Muscomorpha.Syrphoidea.Syrphidae.Syrphinae.Sphaerophoria.#N/C</t>
  </si>
  <si>
    <t>Insecta.Diptera.Brachycera.Muscomorpha.Syrphoidea.Syrphidae.Syrphinae.Sphaerophoria.scripta</t>
  </si>
  <si>
    <t>Insecta.Diptera.Brachycera.Muscomorpha.Syrphoidea.Syrphidae.Syrphinae.Syrphini.#N/C</t>
  </si>
  <si>
    <t>Insecta.Diptera.Brachycera.Muscomorpha.Syrphoidea.Syrphidae.Syrphinae.Xanthogramma.dives</t>
  </si>
  <si>
    <t>Insecta.Diptera.Brachycera.Muscomorpha.Tephritoidea.Pallopteridae.Pallopteridae.Palloptera.#N/C</t>
  </si>
  <si>
    <t>Insecta.Diptera.Brachycera.Muscomorpha.Tephritoidea.Tephritidae.Tephritinae.#N/C.#N/C</t>
  </si>
  <si>
    <t>Insecta.Diptera.Brachycera.Muscomorpha.Tephritoidea.Tephritidae.Tephritinae.Tephritis.#N/C</t>
  </si>
  <si>
    <t>Insecta.Diptera.Brachycera.Muscomorpha.Tephritoidea.Tephritidae.Trypetinae.Anomoia.#N/C</t>
  </si>
  <si>
    <t>Insecta.Diptera.Nematocera.#N/C.#N/C.#N/C.#N/C.#N/C.#N/C</t>
  </si>
  <si>
    <t>Insecta.Diptera.Nematocera.Bibionomorpha.Bibionoidea.Bibionoidea.Bibioninae.Dilophus.#N/C</t>
  </si>
  <si>
    <t>Insecta.Diptera.Nematocera.Culicomorpha.Chironomoidea.Chironomidae.Chironominae.Chironomus.#N/C</t>
  </si>
  <si>
    <t>Insecta.Diptera.Nematocera.Culicomorpha.Culicoidea.Culicidae.#N/C.#N/C.#N/C</t>
  </si>
  <si>
    <t>Insecta.Diptera.Nematocera.Bibionomorpha.Sciaroidea.#N/C.#N/C.#N/C.#N/C</t>
  </si>
  <si>
    <t>Insecta.Diptera.Nematocera.Bibionomorpha.Sciaroidea.Keroplatidae.Macrocerinae.Macrocera.#N/C</t>
  </si>
  <si>
    <t>Insecta.Diptera.Nematocera.Bibionomorpha.Sciaroidea.Mycetophilidae.#N/C.#N/C.#N/C</t>
  </si>
  <si>
    <t>Insecta.Diptera.Nematocera.Tipulomorpha.Tipuloidea.Tipulidae.Tipulinae.#N/C.#N/C</t>
  </si>
  <si>
    <t>Insecta.Diptera.Nematocera.Tipulomorpha.Tipuloidea.Tipulidae.Tipulinae.Nephrotoma.#N/C</t>
  </si>
  <si>
    <t>Insecta.Diptera.Nematocera.Tipulomorpha.Tipuloidea.Tipulidae.Tipulinae.Tipula.#N/C</t>
  </si>
  <si>
    <t>Insecta.Hemiptera.Auchenorrhyncha.#N/C.#N/C.#N/C.#N/C.#N/C.#N/C</t>
  </si>
  <si>
    <t>Insecta.Hemiptera.Auchenorrhyncha.Cicadomorpha.Membracoidea.Cicadellidae.Deltocephalinae.Orientus.#N/C</t>
  </si>
  <si>
    <t>Insecta.Hemiptera.Heteroptera.Pentatomomorpha.Lygaeoidea.Rhyparochromidae.Rhyparochrominae.Rhyparochromus.#N/C</t>
  </si>
  <si>
    <t>Insecta.Hemiptera.Heteroptera.Pentatomomorpha.Miroidea.Miridae.Mirinae.#N/C.#N/C</t>
  </si>
  <si>
    <t>Insecta.Hemiptera.Heteroptera.Pentatomomorpha.Miroidea.Miridae.Orthotylinae.Orthotylus.#N/C</t>
  </si>
  <si>
    <t>Insecta.Hymenoptera.#N/C.#N/C.#N/C.#N/C.#N/C.#N/C.#N/C</t>
  </si>
  <si>
    <t>Insecta.Hymenoptera.Apocrita.#N/C.#N/C.#N/C.#N/C.#N/C.#N/C</t>
  </si>
  <si>
    <t>Insecta.Hymenoptera.Apocrita.Aculeata.Apoidea.Apidae.Apinae.#N/C.#N/C</t>
  </si>
  <si>
    <t>Insecta.Hymenoptera.Apocrita.Aculeata.Apoidea.Apidae.Apinae.Bombus.#N/C</t>
  </si>
  <si>
    <t>Insecta.Hymenoptera.Apocrita.Aculeata.Apoidea.Crabronidae.Astatinae.Astata.#N/C</t>
  </si>
  <si>
    <t>Insecta.Hymenoptera.Apocrita.Aculeata.Apoidea.Crabronidae.Crabroninae.Oxybelus.#N/C</t>
  </si>
  <si>
    <t>Insecta.Hymenoptera.Apocrita.Aculeata.Apoidea.Crabronidae.Pemphredoninae.Pemphredon.#N/C</t>
  </si>
  <si>
    <t>Insecta.Hymenoptera.Apocrita.Parasitica.Chalcidoidea.Eulophidae.#N/C.#N/C.#N/C</t>
  </si>
  <si>
    <t>Insecta.Hymenoptera.Apocrita.Parasitica.Ichneumonoidea.#N/C.#N/C.#N/C.#N/C</t>
  </si>
  <si>
    <t>Insecta.Hymenoptera.Apocrita.Parasitica.Ichneumonoidea.Braconidae.Macrocentrinae.#N/C.#N/C</t>
  </si>
  <si>
    <t>Insecta.Hymenoptera.Apocrita.Parasitica.Ichneumonoidea.Ichneumonidae.	Banchinae.Exetastes.#N/C</t>
  </si>
  <si>
    <t>Insecta.Hymenoptera.Apocrita.Parasitica.Ichneumonoidea.Ichneumonidae.#N/C.#N/C.#N/C</t>
  </si>
  <si>
    <t>Insecta.Hymenoptera.Apocrita.Parasitica.Ichneumonoidea.Ichneumonidae.Banchinae.#N/C.#N/C</t>
  </si>
  <si>
    <t>Insecta.Hymenoptera.Apocrita.Parasitica.Ichneumonoidea.Ichneumonidae.Campopleginae.Dusona.#N/C</t>
  </si>
  <si>
    <t>Insecta.Hymenoptera.Apocrita.Parasitica.Ichneumonoidea.Ichneumonidae.Diplazontinae.Diplazon.#N/C</t>
  </si>
  <si>
    <t>Insecta.Hymenoptera.Apocrita.Parasitica.Ichneumonoidea.Ichneumonidae.Diplazontinae.Diplazon.laetatorius</t>
  </si>
  <si>
    <t>Insecta.Hymenoptera.Apocrita.Parasitica.Ichneumonoidea.Ichneumonidae.Ichneumoninae.#N/C.#N/C</t>
  </si>
  <si>
    <t>Insecta.Hymenoptera.Apocrita.Parasitica.Ichneumonoidea.Ichneumonidae.Phygadeuontinae.Gelis.#N/C</t>
  </si>
  <si>
    <t>Insecta.Hymenoptera.Apocrita.Parasitica.Ichneumonoidea.Ichneumonidae.Pimplinae.Dolichomitus.#N/C</t>
  </si>
  <si>
    <t>Insecta.Hymenoptera.Apocrita.Parasitica.Ichneumonoidea.Ichneumonidae.Pimplinae.Pimpla.rufipes</t>
  </si>
  <si>
    <t>Insecta.Hymenoptera.Apocrita.Parasitica.Ichneumonoidea.Ichneumonidae.Xoridinae.Xorides.#N/C</t>
  </si>
  <si>
    <t>Insecta.Hymenoptera.Apocrita.Parasitica.Ichneumonoidea.Ichneumonoidae.#N/C.#N/C.#N/C</t>
  </si>
  <si>
    <t>Insecta.Hymenoptera.Apocrita.Aculeata.Formicoidea.Formicidae.#N/C.#N/C.#N/C</t>
  </si>
  <si>
    <t>Insecta.Hymenoptera.Apocrita.Aculeata.Formicoidea.Formicidae.Formicinae.#N/C.#N/C</t>
  </si>
  <si>
    <t>Insecta.Hymenoptera.Apocrita.Aculeata.Formicoidea.Formicidae.Formicinae.Camponatus.#N/C</t>
  </si>
  <si>
    <t>Insecta.Hymenoptera.Apocrita.Aculeata.Formicoidea.Formicidae.Formicinae.Formica.#N/C</t>
  </si>
  <si>
    <t>Insecta.Hymenoptera.Apocrita.Aculeata.Formicoidea.Formicidae.Formicinae.Lasius.#N/C</t>
  </si>
  <si>
    <t>Insecta.Hymenoptera.Apocrita.Aculeata.Formicoidea.Formicidae.Formicinae.Lasius.niger</t>
  </si>
  <si>
    <t>Insecta.Hymenoptera.Apocrita.Aculeata.Pompiloidea.Pompilidae.#N/C.#N/C.#N/C</t>
  </si>
  <si>
    <t>Insecta.Hymenoptera.Apocrita.Aculeata.Pompiloidea.Pompilidae.Pepsinae.Auplopus.#N/C</t>
  </si>
  <si>
    <t>Insecta.Hymenoptera.Apocrita.Aculeata.Apoidea.Sphecidae.#N/C.#N/C.#N/C</t>
  </si>
  <si>
    <t>Insecta.Hymenoptera.Apocrita.Aculeata.Vespoidea.Vespidae.Eumeninae.Ancistrocerus.#N/C</t>
  </si>
  <si>
    <t>Insecta.Hymenoptera.Apocrita.Aculeata.Vespoidea.Vespidae.Vespinae.#N/C.#N/C</t>
  </si>
  <si>
    <t>Insecta.Hymenoptera.Apocrita.Aculeata.Vespoidea.Vespidae.Vespinae.Dolichovespula.media</t>
  </si>
  <si>
    <t>Insecta.Hymenoptera.Apocrita.Aculeata.Vespoidea.Vespidae.Vespinae.Vespula.#N/C</t>
  </si>
  <si>
    <t>Insecta.Hymenoptera.Apocrita.Aculeata.Vespoidea.Vespidae.Vespinae.Vespula.vulgaris</t>
  </si>
  <si>
    <t>Insecta.Hymenoptera.Symphyta..Tenthredinoidea.Tenthredinidae.Athaliinae.Athalia.#N/C</t>
  </si>
  <si>
    <t>Insecta.Lepidoptera.Glossata.Heterocera.Noctuoidea.#N/C.#N/C.#N/C.#N/C</t>
  </si>
  <si>
    <t>Insecta.Lepidoptera.#N/C.#N/C.#N/C.#N/C.#N/C.#N/C.#N/C</t>
  </si>
  <si>
    <t>Insecta.Lepidoptera.Glossata.#N/C.#N/C.#N/C.#N/C.#N/C.#N/C</t>
  </si>
  <si>
    <t>Insecta.Lepidoptera.Glossata.Heterocera.Gelechioidea.#N/C.#N/C.#N/C.#N/C</t>
  </si>
  <si>
    <t>Insecta.Lepidoptera.Glossata.Heterocera.Gelechioidea.Gelechiidae.#N/C.#N/C.#N/C</t>
  </si>
  <si>
    <t>Insecta.Lepidoptera.Glossata.Heterocera.Gelechioidea.Oecophoridae.Oecophorinae.Carcina.#N/C</t>
  </si>
  <si>
    <t>Insecta.Lepidoptera.Glossata.Heterocera.Gelechioidea.Oecophoridae.Oecophorinae.Hofmannophila.#N/C</t>
  </si>
  <si>
    <t>Insecta.Lepidoptera.Glossata.Heterocera.Geometroidea.Geometridae.Larentiinae.Camptogramma.bilineata</t>
  </si>
  <si>
    <t>Insecta.Lepidoptera.Glossata.Heterocera.Geometroidea.Geometridae.Larentiinae.Epirrhoe.alternata</t>
  </si>
  <si>
    <t>Insecta.Lepidoptera.Glossata.Heterocera.Noctuoidea.Noctuidae.#N/C.#N/C.#N/C</t>
  </si>
  <si>
    <t>Insecta.Lepidoptera.Glossata.Heterocera.Noctuoidea.Noctuidae.Noctuinae.Mythimna.#N/C</t>
  </si>
  <si>
    <t>Insecta.Lepidoptera.Glossata.Heterocera.Noctuoidea.Noctuidae.Noctuinae.Xestia.xanthographa</t>
  </si>
  <si>
    <t>Insecta.Lepidoptera.Glossata.Heterocera.Noctuoidea.Noctuidae.Plusiinae.Autographa.#N/C</t>
  </si>
  <si>
    <t>Insecta.Lepidoptera.Glossata.Heterocera.Noctuoidea.Noctuidae.Plusiinae.Autographa.gamma</t>
  </si>
  <si>
    <t>Insecta.Lepidoptera.Glossata.Rhopalocera.Papilionoidea.#N/C.#N/C.#N/C.#N/C</t>
  </si>
  <si>
    <t>Insecta.Lepidoptera.Glossata.Rhopalocera.Papilionoidea.Hesperiidae.Hesperiinae.Thymelicus.#N/C</t>
  </si>
  <si>
    <t>Insecta.Lepidoptera.Glossata.Heterocera.Pyraloidea.Crambidae.Crambinae.#N/C.#N/C</t>
  </si>
  <si>
    <t>Insecta.Lepidoptera.Glossata.Heterocera.Pyraloidea.Pyralidae.Phycitinae.Ephestia.#N/C</t>
  </si>
  <si>
    <t>Insecta.Lepidoptera.Glossata.Heterocera.Pyraloidea.Pyralidae.Pyralinae.Endotricha.#N/C</t>
  </si>
  <si>
    <t>Insecta.Lepidoptera.Glossata.Heterocera.Pyraloidea.Pyralidae.Pyralinae.Synaphe.punctalis</t>
  </si>
  <si>
    <t>Insecta.Lepidoptera.Glossata.Heterocera.Tineoidea.Tineidae.	Nemapogoninae.Nemapogon.#N/C</t>
  </si>
  <si>
    <t>Insecta.Lepidoptera.Glossata.Heterocera.Yponomeutoidea.Plutellidae.Plutellinae.Plutella.xylostella</t>
  </si>
  <si>
    <t>Insecta.Lepidoptera.Glossata.Rhopalocera.Zygaenoidea.Zygaenidae.Procridinae.#N/C.#N/C</t>
  </si>
  <si>
    <t>Insecta.Mecoptera...Panorpoidea.Panorpidae..Panorpa.#N/C</t>
  </si>
  <si>
    <t>Insecta.Mecoptera...Panorpoidea.Panorpidae..Panorpa.vulgaris</t>
  </si>
  <si>
    <t>Insecta.Neuroptera.Hemerobiiformia..Hemerobioidea.Chrysopidae.Chrysopinae.Chrysoperla.#N/C</t>
  </si>
  <si>
    <t>Insecta.Neuroptera.Hemerobiiformia..Hemerobioidea.Chrysopidae.Chrysopinae.Chrysoperla.carnea</t>
  </si>
  <si>
    <t>Insecta.Neuroptera.Hemerobiiformia..Hemerobioidea.Hemerobiidae.Microminae.Micromus.angulatus</t>
  </si>
  <si>
    <t>Insecta.Orthoptera.Caelifera.Acrididea.Acridoidea.Acrididae.#N/C.#N/C.#N/C</t>
  </si>
  <si>
    <t>Insecta.Orthoptera.Caelifera.Acrididea.Acridoidea.Acrididae.Gomphocerinae.#N/C.#N/C</t>
  </si>
  <si>
    <t>Insecta.Orthoptera.Caelifera.Acrididea.Acridoidea.Acrididae.Gomphocerinae.Chorthippus.#N/C</t>
  </si>
  <si>
    <t>Insecta.Orthoptera.Caelifera.Acrididea.Acridoidea.Acrididae.Gomphocerinae.Chorthippus.biguttulus</t>
  </si>
  <si>
    <t>Insecta.Orthoptera.Caelifera.Acrididea.Acridoidea.Acrididae.Gomphocerinae.Chorthippus.dorsatus</t>
  </si>
  <si>
    <t>Insecta.Orthoptera.Caelifera.Acrididea.Acridoidea.Acrididae.Gomphocerinae.Pseudochorthippus.#N/C</t>
  </si>
  <si>
    <t>Insecta.Orthoptera.Caelifera.Acrididea.Acridoidea.Acrididae.Gomphocerinae.Pseudochorthippus.parallelus</t>
  </si>
  <si>
    <t>Insecta.Orthoptera.Ensifera.Tettigoniidea.Tettigonioidea.Tettigoniidae.Conocephalinae.Conocephalus.#N/C</t>
  </si>
  <si>
    <t>Insecta.Orthoptera.Ensifera.Tettigoniidea.Tettigonioidea.Tettigoniidae.Conocephalinae.Conocephalus.fuscus</t>
  </si>
  <si>
    <t>Insecta.Orthoptera.Ensifera.Tettigoniidea.Tettigonioidea.Tettigoniidae.Phaneropterinae.Leptophyes.punctatissima</t>
  </si>
  <si>
    <t>Insecta.Orthoptera.Ensifera.Tettigoniidea.Tettigonioidea.Tettigoniidae.Tettigoniinae.Tettigonia.#N/C</t>
  </si>
  <si>
    <t>Insecta.Trichoptera.Integripalpia.Plenitentoria.Limnephiloidea.Limnephilidae.Limnephilinae.#N/C.#N/C</t>
  </si>
  <si>
    <t>Hemictenata</t>
  </si>
  <si>
    <t>Blaberoidea</t>
  </si>
  <si>
    <t>Blattaria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</si>
</sst>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400]h:mm:ss\ AM/PM"/>
    <numFmt numFmtId="165" formatCode="m/d/yyyy"/>
    <numFmt numFmtId="166" formatCode="mm:ss.00;@"/>
    <numFmt numFmtId="167" formatCode="[h]:mm:ss;@"/>
    <numFmt numFmtId="168" formatCode="h:mm:ss"/>
    <numFmt numFmtId="169" formatCode="hh:mm:ss.00;@"/>
    <numFmt numFmtId="170" formatCode="dd/mm/yy\ h:mm;@"/>
  </numFmts>
  <fonts count="28" x14ac:knownFonts="1">
    <font>
      <sz val="11"/>
      <color rgb="FF000000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"/>
    </font>
    <font>
      <b/>
      <sz val="11"/>
      <name val="Aptos Narrow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sz val="11"/>
      <name val="Calibri"/>
      <family val="2"/>
      <charset val="1"/>
    </font>
    <font>
      <b/>
      <sz val="11"/>
      <color rgb="FF6BC182"/>
      <name val="Calibri"/>
      <family val="2"/>
      <charset val="1"/>
    </font>
    <font>
      <i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i/>
      <sz val="11"/>
      <name val="Aptos Narrow"/>
      <family val="2"/>
      <charset val="1"/>
    </font>
    <font>
      <b/>
      <i/>
      <sz val="11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</font>
    <font>
      <u/>
      <sz val="11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F2D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9F2D0"/>
      </patternFill>
    </fill>
    <fill>
      <patternFill patternType="solid">
        <fgColor rgb="FFD9D9D9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6">
    <xf numFmtId="0" fontId="0" fillId="0" borderId="0"/>
    <xf numFmtId="0" fontId="19" fillId="0" borderId="0" applyBorder="0" applyProtection="0"/>
    <xf numFmtId="0" fontId="20" fillId="0" borderId="0"/>
    <xf numFmtId="0" fontId="6" fillId="0" borderId="0"/>
    <xf numFmtId="0" fontId="1" fillId="0" borderId="0"/>
    <xf numFmtId="0" fontId="1" fillId="0" borderId="0"/>
  </cellStyleXfs>
  <cellXfs count="113">
    <xf numFmtId="0" fontId="0" fillId="0" borderId="0" xfId="0"/>
    <xf numFmtId="49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12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20" fillId="0" borderId="0" xfId="2"/>
    <xf numFmtId="0" fontId="20" fillId="0" borderId="0" xfId="2" applyAlignment="1">
      <alignment horizontal="center"/>
    </xf>
    <xf numFmtId="0" fontId="8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0" xfId="1" applyFont="1" applyBorder="1" applyAlignment="1" applyProtection="1">
      <alignment horizontal="center" vertical="center"/>
    </xf>
    <xf numFmtId="0" fontId="20" fillId="0" borderId="0" xfId="2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1" fillId="0" borderId="3" xfId="3" applyFont="1" applyBorder="1" applyAlignment="1">
      <alignment horizontal="center" vertical="center"/>
    </xf>
    <xf numFmtId="0" fontId="6" fillId="0" borderId="0" xfId="3" applyAlignment="1">
      <alignment horizontal="left"/>
    </xf>
    <xf numFmtId="0" fontId="6" fillId="0" borderId="0" xfId="3" applyAlignment="1">
      <alignment horizontal="center"/>
    </xf>
    <xf numFmtId="0" fontId="6" fillId="0" borderId="3" xfId="3" applyBorder="1" applyAlignment="1">
      <alignment horizontal="center" vertical="center"/>
    </xf>
    <xf numFmtId="0" fontId="6" fillId="0" borderId="0" xfId="3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/>
    </xf>
    <xf numFmtId="0" fontId="0" fillId="0" borderId="0" xfId="2" applyFont="1"/>
    <xf numFmtId="0" fontId="12" fillId="0" borderId="3" xfId="2" applyFont="1" applyBorder="1" applyAlignment="1">
      <alignment horizontal="center"/>
    </xf>
    <xf numFmtId="0" fontId="12" fillId="0" borderId="3" xfId="2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0" fontId="6" fillId="0" borderId="4" xfId="3" applyBorder="1" applyAlignment="1">
      <alignment horizontal="center" vertical="center"/>
    </xf>
    <xf numFmtId="0" fontId="12" fillId="0" borderId="4" xfId="2" applyFont="1" applyBorder="1" applyAlignment="1">
      <alignment horizontal="center"/>
    </xf>
    <xf numFmtId="0" fontId="12" fillId="0" borderId="4" xfId="2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2" fillId="7" borderId="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9" fontId="10" fillId="3" borderId="0" xfId="0" applyNumberFormat="1" applyFont="1" applyFill="1" applyAlignment="1">
      <alignment horizontal="right" vertical="center" wrapText="1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69" fontId="10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169" fontId="10" fillId="3" borderId="0" xfId="0" applyNumberFormat="1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3" borderId="7" xfId="0" applyNumberForma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9" fontId="10" fillId="3" borderId="7" xfId="0" applyNumberFormat="1" applyFont="1" applyFill="1" applyBorder="1" applyAlignment="1">
      <alignment horizontal="center" vertical="center" wrapText="1"/>
    </xf>
    <xf numFmtId="167" fontId="0" fillId="0" borderId="7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8" fontId="0" fillId="2" borderId="7" xfId="0" applyNumberFormat="1" applyFill="1" applyBorder="1" applyAlignment="1">
      <alignment horizontal="center" vertical="center"/>
    </xf>
    <xf numFmtId="0" fontId="0" fillId="0" borderId="3" xfId="2" applyFont="1" applyBorder="1" applyAlignment="1">
      <alignment horizontal="center"/>
    </xf>
    <xf numFmtId="0" fontId="19" fillId="0" borderId="0" xfId="1"/>
    <xf numFmtId="168" fontId="0" fillId="2" borderId="1" xfId="0" applyNumberFormat="1" applyFill="1" applyBorder="1" applyAlignment="1">
      <alignment horizontal="center" vertical="center"/>
    </xf>
    <xf numFmtId="16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8" fontId="14" fillId="5" borderId="1" xfId="0" applyNumberFormat="1" applyFont="1" applyFill="1" applyBorder="1" applyAlignment="1">
      <alignment horizontal="center" vertical="center"/>
    </xf>
    <xf numFmtId="168" fontId="14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68" fontId="16" fillId="5" borderId="1" xfId="0" applyNumberFormat="1" applyFont="1" applyFill="1" applyBorder="1" applyAlignment="1">
      <alignment horizontal="center" vertical="center"/>
    </xf>
    <xf numFmtId="168" fontId="16" fillId="5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68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0" xfId="3" applyFont="1" applyAlignment="1">
      <alignment horizontal="left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1" fillId="0" borderId="0" xfId="4" applyAlignment="1">
      <alignment horizontal="center" vertical="center" wrapText="1"/>
    </xf>
    <xf numFmtId="0" fontId="1" fillId="0" borderId="0" xfId="5" applyAlignment="1">
      <alignment vertical="center" wrapText="1"/>
    </xf>
    <xf numFmtId="0" fontId="1" fillId="0" borderId="0" xfId="4" applyAlignment="1">
      <alignment horizontal="center" vertical="center"/>
    </xf>
    <xf numFmtId="0" fontId="1" fillId="0" borderId="0" xfId="5" applyAlignment="1">
      <alignment horizontal="center" vertical="center"/>
    </xf>
    <xf numFmtId="0" fontId="1" fillId="0" borderId="0" xfId="4"/>
    <xf numFmtId="170" fontId="1" fillId="0" borderId="0" xfId="4" applyNumberFormat="1" applyAlignment="1">
      <alignment horizontal="center" vertical="center"/>
    </xf>
    <xf numFmtId="21" fontId="1" fillId="0" borderId="0" xfId="4" applyNumberFormat="1" applyAlignment="1">
      <alignment horizontal="center" vertical="center"/>
    </xf>
    <xf numFmtId="169" fontId="23" fillId="0" borderId="0" xfId="0" applyNumberFormat="1" applyFont="1" applyAlignment="1">
      <alignment horizontal="center" vertical="center" wrapText="1"/>
    </xf>
    <xf numFmtId="169" fontId="24" fillId="0" borderId="0" xfId="4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8" borderId="0" xfId="0" applyFill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2" fontId="1" fillId="0" borderId="0" xfId="4" applyNumberFormat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6" fontId="9" fillId="0" borderId="7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168" fontId="8" fillId="0" borderId="7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2" borderId="0" xfId="0" applyFont="1" applyFill="1" applyAlignment="1">
      <alignment horizontal="center" vertical="center"/>
    </xf>
  </cellXfs>
  <cellStyles count="6">
    <cellStyle name="Hipervínculo" xfId="1" builtinId="8"/>
    <cellStyle name="Normal" xfId="0" builtinId="0"/>
    <cellStyle name="Normal 2" xfId="3" xr:uid="{14EE7EB2-F500-4618-8DD1-DA3DEF11F4FA}"/>
    <cellStyle name="Normal 3" xfId="4" xr:uid="{A697217A-CA59-4880-930E-728475663A40}"/>
    <cellStyle name="Standard 2" xfId="2" xr:uid="{00000000-0005-0000-0000-000006000000}"/>
    <cellStyle name="Standard 2 2" xfId="5" xr:uid="{F75A9D71-75F9-487C-BB30-24B8BE34F976}"/>
  </cellStyles>
  <dxfs count="86">
    <dxf>
      <font>
        <color indexed="2"/>
      </font>
    </dxf>
    <dxf>
      <font>
        <color rgb="FFFF000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ont>
        <b/>
        <i val="0"/>
        <color rgb="FF6BC182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charset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charset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6BC182"/>
      <rgbColor rgb="FF99CC00"/>
      <rgbColor rgb="FFFFCC00"/>
      <rgbColor rgb="FFFF9900"/>
      <rgbColor rgb="FFFF6600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avass" id="{C22699DE-A25F-4AB6-A1FC-1AFD51B0EB9D}" userId="S::chiavass@agro.uba.ar::66672c9c-71d9-43de-98c8-3d9a4e5f174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8A488-9F4C-4631-9A84-342FEF4C8DD0}" name="ClassificationClasses" displayName="ClassificationClasses" ref="A1:J68" totalsRowShown="0" headerRowDxfId="85" dataDxfId="84" tableBorderDxfId="83" headerRowCellStyle="Normal 2" dataCellStyle="Normal 2">
  <autoFilter ref="A1:J68" xr:uid="{4B48A488-9F4C-4631-9A84-342FEF4C8DD0}"/>
  <sortState xmlns:xlrd2="http://schemas.microsoft.com/office/spreadsheetml/2017/richdata2" ref="A13:J39">
    <sortCondition ref="E1:E68"/>
  </sortState>
  <tableColumns count="10">
    <tableColumn id="1" xr3:uid="{184B7CC6-4F38-4EE8-B8FE-B3B074679413}" name="Class" dataDxfId="82" dataCellStyle="Standard 2"/>
    <tableColumn id="2" xr3:uid="{0B31EEC6-AC35-4A2B-9EE2-731DDD013E13}" name="Order" dataDxfId="81" dataCellStyle="Standard 2"/>
    <tableColumn id="3" xr3:uid="{06C3806E-AA2D-4016-9E18-FE9554289BE4}" name="Suborder" dataDxfId="80" dataCellStyle="Standard 2"/>
    <tableColumn id="4" xr3:uid="{E2562BB5-E7A5-48A8-96EA-4C4E74FF3E59}" name="Infraorder" dataDxfId="79" dataCellStyle="Normal 2"/>
    <tableColumn id="5" xr3:uid="{27C21CF5-D286-409B-AE06-B58BBB159BA8}" name="Superfamily" dataDxfId="78" dataCellStyle="Normal 2"/>
    <tableColumn id="6" xr3:uid="{6DEAC9F0-BBBD-46E6-8492-EFEA5A69D04E}" name="Family" dataDxfId="77" dataCellStyle="Normal 2"/>
    <tableColumn id="7" xr3:uid="{616F83A7-9A23-4859-BC2C-D5D317179D23}" name="Subfamily" dataDxfId="76" dataCellStyle="Normal 2">
      <calculatedColumnFormula>+IFERROR(IF(H2="#N/C","#N/C",INDEX(Taxonomy_UniqueValues!#REF!,MATCH(H2,Taxonomy_UniqueValues!#REF!,0))),"#N/C")</calculatedColumnFormula>
    </tableColumn>
    <tableColumn id="8" xr3:uid="{B99E9C17-8DB7-4155-9343-8ACD3662D2D7}" name="Other aspect" dataDxfId="75" dataCellStyle="Normal 2"/>
    <tableColumn id="9" xr3:uid="{76FECCC7-37CC-4B41-BC3A-70D735EAC610}" name="Classification Class" dataDxfId="74" dataCellStyle="Normal 2"/>
    <tableColumn id="10" xr3:uid="{95769C10-8E25-4C98-A314-CBC90D717493}" name="Key" dataDxfId="73" dataCellStyle="Normal 2">
      <calculatedColumnFormula>+_xlfn.CONCAT(A2,".",B2,".",C2,".",D2,".",E2,".",F2,".",G2)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EC5F98-AA88-43FA-A2F1-C7E5F65078CC}" name="Tabla3" displayName="Tabla3" ref="A1:Z1048576" totalsRowShown="0" headerRowDxfId="72" headerRowBorderDxfId="71" tableBorderDxfId="70">
  <tableColumns count="26">
    <tableColumn id="1" xr3:uid="{C5AF77BA-5C8B-4752-888F-048416ED4E5B}" name="ID"/>
    <tableColumn id="2" xr3:uid="{7D13D952-D008-44F4-AE69-C874CFA21862}" name="General-ID"/>
    <tableColumn id="3" xr3:uid="{3ECD955C-E036-4C1D-BFF1-E07B93FE9DF4}" name="Device"/>
    <tableColumn id="4" xr3:uid="{BB7FFB28-90C4-46EE-B6F2-FEB7F4256FD9}" name="Date"/>
    <tableColumn id="5" xr3:uid="{1562BC45-2A18-473D-A6CB-35A412F470E3}" name="Video Name check in" dataDxfId="69"/>
    <tableColumn id="8" xr3:uid="{66D49441-B4BE-4D1E-83D1-9C8655C2E7C4}" name="Video Name check out" dataDxfId="68"/>
    <tableColumn id="11" xr3:uid="{E29C041E-2536-482D-94CE-2A07E7CEA72C}" name="Check:in" dataDxfId="67"/>
    <tableColumn id="12" xr3:uid="{6D6CE979-6AA5-49D6-81F5-374D238B643E}" name="Check:out" dataDxfId="66"/>
    <tableColumn id="13" xr3:uid="{86D3684B-5DB3-4E41-AC63-62A231EC3A20}" name="Duration"/>
    <tableColumn id="14" xr3:uid="{D7EE9CA4-421F-4209-A216-0DA84EE0E1EB}" name="Way in"/>
    <tableColumn id="15" xr3:uid="{04517D94-3D1E-459D-9593-74624CE5C43A}" name="Flight event"/>
    <tableColumn id="16" xr3:uid="{12B27474-A22D-44C6-A51C-E8A3F7B14117}" name="Way out"/>
    <tableColumn id="17" xr3:uid="{689DB33D-8425-4B5F-8621-DEC6C95F7E8A}" name="Image Database  ID"/>
    <tableColumn id="18" xr3:uid="{9689F5E4-BC79-49EC-AF7C-D09D7350734D}" name="Image Database location"/>
    <tableColumn id="19" xr3:uid="{50A0E130-2A30-46C4-AF5A-00E4743C7EB2}" name="No. Videos"/>
    <tableColumn id="23" xr3:uid="{48D503AF-4D1B-44CA-9221-CA9FC0E50ACD}" name="iNat Main suggestion"/>
    <tableColumn id="24" xr3:uid="{6A4B5DF8-E83E-42CD-B838-79EC8B8EFB42}" name="iNat Sharing"/>
    <tableColumn id="25" xr3:uid="{D695CC2C-79F0-4B56-8C42-57010CA2DD94}" name="Class"/>
    <tableColumn id="26" xr3:uid="{DFABF62A-61A0-49F8-9941-4BBBE132940B}" name="Order"/>
    <tableColumn id="27" xr3:uid="{D21AF87D-23D6-4C6A-8E93-FAE72A3F2A6B}" name="Suborder"/>
    <tableColumn id="28" xr3:uid="{5135984A-2F29-429C-B874-21C2AD0658A0}" name="Infraorder"/>
    <tableColumn id="29" xr3:uid="{3CE8A843-7BFD-4D17-8545-9C254DBD4E2C}" name="Superfamily"/>
    <tableColumn id="30" xr3:uid="{910A74D7-CB61-42B3-945B-275C63CD00F2}" name="Family"/>
    <tableColumn id="31" xr3:uid="{ABF1F49B-570F-4C44-B7B8-8B39943F6C2C}" name="Subfamily"/>
    <tableColumn id="32" xr3:uid="{2C3C16DC-7855-48CC-96C1-02C631539FF4}" name="Genus"/>
    <tableColumn id="33" xr3:uid="{5654BC43-C9A9-4D98-AF3B-75B5AE4AE6FA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8" dT="2025-03-25T09:06:42.17" personId="{C22699DE-A25F-4AB6-A1FC-1AFD51B0EB9D}" id="{9C1DA682-900D-4679-B760-68ECE01C543D}">
    <text>Should be renamed to: oestroid_fly</text>
  </threadedComment>
  <threadedComment ref="D55" dT="2025-03-24T11:04:44.08" personId="{C22699DE-A25F-4AB6-A1FC-1AFD51B0EB9D}" id="{EE16D63F-FCA9-4210-AA20-DDDEE19E9830}">
    <text>Plus Zygaenoidea, colorful moths that belong to heteroceta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L351"/>
  <sheetViews>
    <sheetView zoomScale="75" zoomScaleNormal="75" workbookViewId="0">
      <pane ySplit="1" topLeftCell="A2" activePane="bottomLeft" state="frozen"/>
      <selection pane="bottomLeft" activeCell="H114" sqref="H114"/>
    </sheetView>
  </sheetViews>
  <sheetFormatPr baseColWidth="10" defaultColWidth="10.88671875" defaultRowHeight="14.4" x14ac:dyDescent="0.3"/>
  <cols>
    <col min="1" max="1" width="10.5546875" style="11" customWidth="1"/>
    <col min="2" max="2" width="12.6640625" style="11" customWidth="1"/>
    <col min="3" max="3" width="17.33203125" style="11" customWidth="1"/>
    <col min="4" max="5" width="15.109375" style="11" customWidth="1"/>
    <col min="6" max="6" width="16.88671875" style="11" customWidth="1"/>
    <col min="7" max="7" width="16.44140625" style="11" customWidth="1"/>
    <col min="8" max="8" width="16.88671875" style="12" customWidth="1"/>
    <col min="9" max="10" width="19.88671875" style="12" customWidth="1"/>
    <col min="11" max="11" width="97.33203125" style="13" customWidth="1"/>
    <col min="12" max="12" width="10.88671875" style="14"/>
    <col min="13" max="1026" width="10.88671875" style="13"/>
  </cols>
  <sheetData>
    <row r="1" spans="1:12" x14ac:dyDescent="0.3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s="16" t="s">
        <v>24</v>
      </c>
      <c r="I1" s="16" t="s">
        <v>25</v>
      </c>
      <c r="J1" s="16"/>
      <c r="K1" s="16" t="s">
        <v>26</v>
      </c>
    </row>
    <row r="2" spans="1:12" x14ac:dyDescent="0.3">
      <c r="A2" s="11" t="s">
        <v>36</v>
      </c>
      <c r="B2" s="11" t="s">
        <v>36</v>
      </c>
      <c r="C2" s="11" t="s">
        <v>36</v>
      </c>
      <c r="D2" s="17" t="str">
        <f>+IFERROR(IF(E2="#N/C","#N/C",INDEX('ClassificationClasses'!D:D,MATCH(E2,'ClassificationClasses'!E:E,0))),"ERROR")</f>
        <v>#N/C</v>
      </c>
      <c r="E2" s="11" t="s">
        <v>36</v>
      </c>
      <c r="F2" s="11" t="s">
        <v>36</v>
      </c>
      <c r="G2" s="11" t="s">
        <v>36</v>
      </c>
      <c r="H2" s="12" t="s">
        <v>36</v>
      </c>
      <c r="I2" s="12" t="s">
        <v>36</v>
      </c>
      <c r="J2" s="37" t="str" cm="1">
        <f t="array" ref="J2">_xlfn.LET(_xlpm.cls,A2, _xlpm.ord,IFERROR(B2,"#N/C"), _xlpm.subord,IFERROR(C2,"#N/C"), _xlpm.infr,IFERROR(D2,"#N/C"), _xlpm.sf,IFERROR(E2,"#N/C"), _xlpm.fam,IFERROR(F2,"#N/C"), _xlpm.subfam,IF(TRIM(G2)="-","#N/C",IFERROR(G2,"#N/C")),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_xlpm.fallback,IF(IFERROR(B2,"#N/C")="#N/C",A2,IF(IFERROR(C2,"#N/C")="#N/C",B2,IF(IFERROR(D2,"#N/C")="#N/C",C2,IF(IFERROR(E2,"#N/C")="#N/C",D2,IF(IFERROR(F2,"#N/C")="#N/C",E2,IF(IFERROR(G2,"#N/C")="#N/C",F2,"#N/C")))))), _xlpm.finalResult,IF(OR(_xlpm.computedResult="",_xlpm.computedResult="#N/C"),_xlpm.fallback,_xlpm.computedResult), INDEX(_xlpm.finalResult,1))</f>
        <v>#N/C</v>
      </c>
      <c r="K2" s="13" t="str">
        <f>+CONCATENATE(A2,".",B2,".",C2,".",D2,".",E2,".",F2,".",G2,".",H2,".",I2)</f>
        <v>#N/C.#N/C.#N/C.#N/C.#N/C.#N/C.#N/C.#N/C.#N/C</v>
      </c>
      <c r="L2" s="14" t="e">
        <f>+COUNTIF(Monitoring!#REF!,K2)</f>
        <v>#REF!</v>
      </c>
    </row>
    <row r="3" spans="1:12" x14ac:dyDescent="0.3">
      <c r="A3" s="11" t="s">
        <v>192</v>
      </c>
      <c r="B3" s="11" t="s">
        <v>193</v>
      </c>
      <c r="C3" s="11" t="s">
        <v>194</v>
      </c>
      <c r="D3" s="17" t="str">
        <f>+IFERROR(IF(E3="#N/C","#N/C",INDEX('ClassificationClasses'!D:D,MATCH(E3,'ClassificationClasses'!E:E,0))),"ERROR")</f>
        <v>Araneomorphae</v>
      </c>
      <c r="E3" s="11" t="s">
        <v>195</v>
      </c>
      <c r="F3" s="11" t="s">
        <v>36</v>
      </c>
      <c r="G3" s="11" t="s">
        <v>36</v>
      </c>
      <c r="H3" s="12" t="s">
        <v>36</v>
      </c>
      <c r="I3" s="12" t="s">
        <v>36</v>
      </c>
      <c r="J3" s="37" t="str" cm="1">
        <f t="array" ref="J3">_xlfn.LET(_xlpm.cls,A3, _xlpm.ord,IFERROR(B3,"#N/C"), _xlpm.subord,IFERROR(C3,"#N/C"), _xlpm.infr,IFERROR(D3,"#N/C"), _xlpm.sf,IFERROR(E3,"#N/C"), _xlpm.fam,IFERROR(F3,"#N/C"), _xlpm.subfam,IF(TRIM(G3)="-","#N/C",IFERROR(G3,"#N/C")),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_xlpm.fallback,IF(IFERROR(B3,"#N/C")="#N/C",A3,IF(IFERROR(C3,"#N/C")="#N/C",B3,IF(IFERROR(D3,"#N/C")="#N/C",C3,IF(IFERROR(E3,"#N/C")="#N/C",D3,IF(IFERROR(F3,"#N/C")="#N/C",E3,IF(IFERROR(G3,"#N/C")="#N/C",F3,"#N/C")))))), _xlpm.finalResult,IF(OR(_xlpm.computedResult="",_xlpm.computedResult="#N/C"),_xlpm.fallback,_xlpm.computedResult), INDEX(_xlpm.finalResult,1))</f>
        <v>Araneoidea</v>
      </c>
      <c r="K3" s="13" t="str">
        <f t="shared" ref="K3:K66" si="0">+CONCATENATE(A3,".",B3,".",C3,".",D3,".",E3,".",F3,".",G3,".",H3,".",I3)</f>
        <v>Arachnida.Araneae.Arneomorphae.Araneomorphae.Araneoidea.#N/C.#N/C.#N/C.#N/C</v>
      </c>
      <c r="L3" s="14" t="e">
        <f>+COUNTIF(Monitoring!#REF!,K3)</f>
        <v>#REF!</v>
      </c>
    </row>
    <row r="4" spans="1:12" x14ac:dyDescent="0.3">
      <c r="A4" s="11" t="s">
        <v>192</v>
      </c>
      <c r="B4" s="11" t="s">
        <v>193</v>
      </c>
      <c r="C4" s="11" t="s">
        <v>194</v>
      </c>
      <c r="D4" s="17" t="str">
        <f>+IFERROR(IF(E4="#N/C","#N/C",INDEX('ClassificationClasses'!D:D,MATCH(E4,'ClassificationClasses'!E:E,0))),"ERROR")</f>
        <v>Araneomorphae</v>
      </c>
      <c r="E4" s="11" t="s">
        <v>195</v>
      </c>
      <c r="F4" s="11" t="s">
        <v>196</v>
      </c>
      <c r="G4" s="11" t="s">
        <v>197</v>
      </c>
      <c r="H4" s="12" t="s">
        <v>36</v>
      </c>
      <c r="I4" s="12" t="s">
        <v>36</v>
      </c>
      <c r="J4" s="37" t="str" cm="1">
        <f t="array" ref="J4">_xlfn.LET(_xlpm.cls,A4, _xlpm.ord,IFERROR(B4,"#N/C"), _xlpm.subord,IFERROR(C4,"#N/C"), _xlpm.infr,IFERROR(D4,"#N/C"), _xlpm.sf,IFERROR(E4,"#N/C"), _xlpm.fam,IFERROR(F4,"#N/C"), _xlpm.subfam,IF(TRIM(G4)="-","#N/C",IFERROR(G4,"#N/C")),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_xlpm.fallback,IF(IFERROR(B4,"#N/C")="#N/C",A4,IF(IFERROR(C4,"#N/C")="#N/C",B4,IF(IFERROR(D4,"#N/C")="#N/C",C4,IF(IFERROR(E4,"#N/C")="#N/C",D4,IF(IFERROR(F4,"#N/C")="#N/C",E4,IF(IFERROR(G4,"#N/C")="#N/C",F4,"#N/C")))))), _xlpm.finalResult,IF(OR(_xlpm.computedResult="",_xlpm.computedResult="#N/C"),_xlpm.fallback,_xlpm.computedResult), INDEX(_xlpm.finalResult,1))</f>
        <v>spider</v>
      </c>
      <c r="K4" s="13" t="str">
        <f t="shared" si="0"/>
        <v>Arachnida.Araneae.Arneomorphae.Araneomorphae.Araneoidea.Araneidae.Araneinae.#N/C.#N/C</v>
      </c>
      <c r="L4" s="14" t="e">
        <f>+COUNTIF(Monitoring!#REF!,K4)</f>
        <v>#REF!</v>
      </c>
    </row>
    <row r="5" spans="1:12" x14ac:dyDescent="0.3">
      <c r="A5" s="11" t="s">
        <v>192</v>
      </c>
      <c r="B5" s="11" t="s">
        <v>193</v>
      </c>
      <c r="C5" s="11" t="s">
        <v>194</v>
      </c>
      <c r="D5" s="17" t="str">
        <f>+IFERROR(IF(E5="#N/C","#N/C",INDEX('ClassificationClasses'!D:D,MATCH(E5,'ClassificationClasses'!E:E,0))),"ERROR")</f>
        <v>Araneomorphae</v>
      </c>
      <c r="E5" s="11" t="s">
        <v>195</v>
      </c>
      <c r="F5" s="11" t="s">
        <v>196</v>
      </c>
      <c r="G5" s="11" t="s">
        <v>197</v>
      </c>
      <c r="H5" s="12" t="s">
        <v>208</v>
      </c>
      <c r="I5" s="12" t="s">
        <v>36</v>
      </c>
      <c r="J5" s="37" t="str" cm="1">
        <f t="array" ref="J5">_xlfn.LET(_xlpm.cls,A5, _xlpm.ord,IFERROR(B5,"#N/C"), _xlpm.subord,IFERROR(C5,"#N/C"), _xlpm.infr,IFERROR(D5,"#N/C"), _xlpm.sf,IFERROR(E5,"#N/C"), _xlpm.fam,IFERROR(F5,"#N/C"), _xlpm.subfam,IF(TRIM(G5)="-","#N/C",IFERROR(G5,"#N/C")),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_xlpm.fallback,IF(IFERROR(B5,"#N/C")="#N/C",A5,IF(IFERROR(C5,"#N/C")="#N/C",B5,IF(IFERROR(D5,"#N/C")="#N/C",C5,IF(IFERROR(E5,"#N/C")="#N/C",D5,IF(IFERROR(F5,"#N/C")="#N/C",E5,IF(IFERROR(G5,"#N/C")="#N/C",F5,"#N/C")))))), _xlpm.finalResult,IF(OR(_xlpm.computedResult="",_xlpm.computedResult="#N/C"),_xlpm.fallback,_xlpm.computedResult), INDEX(_xlpm.finalResult,1))</f>
        <v>spider</v>
      </c>
      <c r="K5" s="13" t="str">
        <f t="shared" si="0"/>
        <v>Arachnida.Araneae.Arneomorphae.Araneomorphae.Araneoidea.Araneidae.Araneinae.Araneus.#N/C</v>
      </c>
      <c r="L5" s="14" t="e">
        <f>+COUNTIF(Monitoring!#REF!,K5)</f>
        <v>#REF!</v>
      </c>
    </row>
    <row r="6" spans="1:12" x14ac:dyDescent="0.3">
      <c r="A6" s="11" t="s">
        <v>192</v>
      </c>
      <c r="B6" s="11" t="s">
        <v>193</v>
      </c>
      <c r="C6" s="11" t="s">
        <v>194</v>
      </c>
      <c r="D6" s="17" t="str">
        <f>+IFERROR(IF(E6="#N/C","#N/C",INDEX('ClassificationClasses'!D:D,MATCH(E6,'ClassificationClasses'!E:E,0))),"ERROR")</f>
        <v>Araneomorphae</v>
      </c>
      <c r="E6" s="11" t="s">
        <v>1414</v>
      </c>
      <c r="F6" s="11" t="s">
        <v>1415</v>
      </c>
      <c r="G6" s="11" t="s">
        <v>1416</v>
      </c>
      <c r="H6" s="12" t="s">
        <v>724</v>
      </c>
      <c r="I6" s="12" t="s">
        <v>36</v>
      </c>
      <c r="J6" s="37" t="str" cm="1">
        <f t="array" ref="J6">_xlfn.LET(_xlpm.cls,A6, _xlpm.ord,IFERROR(B6,"#N/C"), _xlpm.subord,IFERROR(C6,"#N/C"), _xlpm.infr,IFERROR(D6,"#N/C"), _xlpm.sf,IFERROR(E6,"#N/C"), _xlpm.fam,IFERROR(F6,"#N/C"), _xlpm.subfam,IF(TRIM(G6)="-","#N/C",IFERROR(G6,"#N/C")),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_xlpm.fallback,IF(IFERROR(B6,"#N/C")="#N/C",A6,IF(IFERROR(C6,"#N/C")="#N/C",B6,IF(IFERROR(D6,"#N/C")="#N/C",C6,IF(IFERROR(E6,"#N/C")="#N/C",D6,IF(IFERROR(F6,"#N/C")="#N/C",E6,IF(IFERROR(G6,"#N/C")="#N/C",F6,"#N/C")))))), _xlpm.finalResult,IF(OR(_xlpm.computedResult="",_xlpm.computedResult="#N/C"),_xlpm.fallback,_xlpm.computedResult), INDEX(_xlpm.finalResult,1))</f>
        <v>spider</v>
      </c>
      <c r="K6" s="13" t="str">
        <f t="shared" si="0"/>
        <v>Arachnida.Araneae.Arneomorphae.Araneomorphae.Dictynoidea.Anyphaenidae.Anyphaeninae.Anyphaena.#N/C</v>
      </c>
      <c r="L6" s="14" t="e">
        <f>+COUNTIF(Monitoring!#REF!,K6)</f>
        <v>#REF!</v>
      </c>
    </row>
    <row r="7" spans="1:12" x14ac:dyDescent="0.3">
      <c r="A7" s="11" t="s">
        <v>86</v>
      </c>
      <c r="B7" s="11" t="s">
        <v>36</v>
      </c>
      <c r="C7" s="11" t="s">
        <v>36</v>
      </c>
      <c r="D7" s="17" t="str">
        <f>+IFERROR(IF(E7="#N/C","#N/C",INDEX('ClassificationClasses'!D:D,MATCH(E7,'ClassificationClasses'!E:E,0))),"ERROR")</f>
        <v>#N/C</v>
      </c>
      <c r="E7" s="11" t="s">
        <v>36</v>
      </c>
      <c r="F7" s="11" t="s">
        <v>36</v>
      </c>
      <c r="G7" s="11" t="s">
        <v>36</v>
      </c>
      <c r="H7" s="11" t="s">
        <v>36</v>
      </c>
      <c r="I7" s="11" t="s">
        <v>36</v>
      </c>
      <c r="J7" s="37" t="str" cm="1">
        <f t="array" ref="J7">_xlfn.LET(_xlpm.cls,A7, _xlpm.ord,IFERROR(B7,"#N/C"), _xlpm.subord,IFERROR(C7,"#N/C"), _xlpm.infr,IFERROR(D7,"#N/C"), _xlpm.sf,IFERROR(E7,"#N/C"), _xlpm.fam,IFERROR(F7,"#N/C"), _xlpm.subfam,IF(TRIM(G7)="-","#N/C",IFERROR(G7,"#N/C")),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_xlpm.fallback,IF(IFERROR(B7,"#N/C")="#N/C",A7,IF(IFERROR(C7,"#N/C")="#N/C",B7,IF(IFERROR(D7,"#N/C")="#N/C",C7,IF(IFERROR(E7,"#N/C")="#N/C",D7,IF(IFERROR(F7,"#N/C")="#N/C",E7,IF(IFERROR(G7,"#N/C")="#N/C",F7,"#N/C")))))), _xlpm.finalResult,IF(OR(_xlpm.computedResult="",_xlpm.computedResult="#N/C"),_xlpm.fallback,_xlpm.computedResult), INDEX(_xlpm.finalResult,1))</f>
        <v>Insecta</v>
      </c>
      <c r="K7" s="13" t="str">
        <f t="shared" si="0"/>
        <v>Insecta.#N/C.#N/C.#N/C.#N/C.#N/C.#N/C.#N/C.#N/C</v>
      </c>
      <c r="L7" s="14" t="e">
        <f>+COUNTIF(Monitoring!#REF!,K7)</f>
        <v>#REF!</v>
      </c>
    </row>
    <row r="8" spans="1:12" x14ac:dyDescent="0.3">
      <c r="A8" s="11" t="s">
        <v>86</v>
      </c>
      <c r="B8" s="11" t="s">
        <v>463</v>
      </c>
      <c r="C8" s="11" t="s">
        <v>1303</v>
      </c>
      <c r="D8" s="17" t="str">
        <f>+IFERROR(IF(E8="#N/C","#N/C",INDEX('ClassificationClasses'!D:D,MATCH(E8,'ClassificationClasses'!E:E,0))),"ERROR")</f>
        <v>Cucujiformia</v>
      </c>
      <c r="E8" s="11" t="s">
        <v>1417</v>
      </c>
      <c r="F8" s="11" t="s">
        <v>910</v>
      </c>
      <c r="G8" s="11" t="s">
        <v>934</v>
      </c>
      <c r="H8" s="12" t="s">
        <v>36</v>
      </c>
      <c r="I8" s="12" t="s">
        <v>36</v>
      </c>
      <c r="J8" s="37" t="str" cm="1">
        <f t="array" ref="J8">_xlfn.LET(_xlpm.cls,A8, _xlpm.ord,IFERROR(B8,"#N/C"), _xlpm.subord,IFERROR(C8,"#N/C"), _xlpm.infr,IFERROR(D8,"#N/C"), _xlpm.sf,IFERROR(E8,"#N/C"), _xlpm.fam,IFERROR(F8,"#N/C"), _xlpm.subfam,IF(TRIM(G8)="-","#N/C",IFERROR(G8,"#N/C")),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_xlpm.fallback,IF(IFERROR(B8,"#N/C")="#N/C",A8,IF(IFERROR(C8,"#N/C")="#N/C",B8,IF(IFERROR(D8,"#N/C")="#N/C",C8,IF(IFERROR(E8,"#N/C")="#N/C",D8,IF(IFERROR(F8,"#N/C")="#N/C",E8,IF(IFERROR(G8,"#N/C")="#N/C",F8,"#N/C")))))), _xlpm.finalResult,IF(OR(_xlpm.computedResult="",_xlpm.computedResult="#N/C"),_xlpm.fallback,_xlpm.computedResult), INDEX(_xlpm.finalResult,1))</f>
        <v>leaf_beetle</v>
      </c>
      <c r="K8" s="13" t="str">
        <f t="shared" si="0"/>
        <v>Insecta.Coleoptera.Polyphaga.Cucujiformia.Chrysomeloidea.Chrysomelidae.Alticinae.#N/C.#N/C</v>
      </c>
      <c r="L8" s="14" t="e">
        <f>+COUNTIF(Monitoring!#REF!,K8)</f>
        <v>#REF!</v>
      </c>
    </row>
    <row r="9" spans="1:12" x14ac:dyDescent="0.3">
      <c r="A9" s="17" t="s">
        <v>86</v>
      </c>
      <c r="B9" s="17" t="s">
        <v>463</v>
      </c>
      <c r="C9" s="17" t="s">
        <v>1303</v>
      </c>
      <c r="D9" s="17" t="str">
        <f>+IFERROR(IF(E9="#N/C","#N/C",INDEX('ClassificationClasses'!D:D,MATCH(E9,'ClassificationClasses'!E:E,0))),"ERROR")</f>
        <v>Cucujiformia</v>
      </c>
      <c r="E9" s="17" t="s">
        <v>1417</v>
      </c>
      <c r="F9" s="17" t="s">
        <v>910</v>
      </c>
      <c r="G9" s="17" t="s">
        <v>1418</v>
      </c>
      <c r="H9" s="18" t="s">
        <v>36</v>
      </c>
      <c r="I9" s="18" t="s">
        <v>36</v>
      </c>
      <c r="J9" s="37" t="str" cm="1">
        <f t="array" ref="J9">_xlfn.LET(_xlpm.cls,A9, _xlpm.ord,IFERROR(B9,"#N/C"), _xlpm.subord,IFERROR(C9,"#N/C"), _xlpm.infr,IFERROR(D9,"#N/C"), _xlpm.sf,IFERROR(E9,"#N/C"), _xlpm.fam,IFERROR(F9,"#N/C"), _xlpm.subfam,IF(TRIM(G9)="-","#N/C",IFERROR(G9,"#N/C")),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_xlpm.fallback,IF(IFERROR(B9,"#N/C")="#N/C",A9,IF(IFERROR(C9,"#N/C")="#N/C",B9,IF(IFERROR(D9,"#N/C")="#N/C",C9,IF(IFERROR(E9,"#N/C")="#N/C",D9,IF(IFERROR(F9,"#N/C")="#N/C",E9,IF(IFERROR(G9,"#N/C")="#N/C",F9,"#N/C")))))), _xlpm.finalResult,IF(OR(_xlpm.computedResult="",_xlpm.computedResult="#N/C"),_xlpm.fallback,_xlpm.computedResult), INDEX(_xlpm.finalResult,1))</f>
        <v>leaf_beetle</v>
      </c>
      <c r="K9" s="13" t="str">
        <f t="shared" si="0"/>
        <v>Insecta.Coleoptera.Polyphaga.Cucujiformia.Chrysomeloidea.Chrysomelidae.Chrysomelinae.#N/C.#N/C</v>
      </c>
      <c r="L9" s="14" t="e">
        <f>+COUNTIF(Monitoring!#REF!,K9)</f>
        <v>#REF!</v>
      </c>
    </row>
    <row r="10" spans="1:12" x14ac:dyDescent="0.3">
      <c r="A10" s="11" t="s">
        <v>86</v>
      </c>
      <c r="B10" s="11" t="s">
        <v>463</v>
      </c>
      <c r="C10" s="11" t="s">
        <v>1303</v>
      </c>
      <c r="D10" s="17" t="str">
        <f>+IFERROR(IF(E10="#N/C","#N/C",INDEX('ClassificationClasses'!D:D,MATCH(E10,'ClassificationClasses'!E:E,0))),"ERROR")</f>
        <v>Cucujiformia</v>
      </c>
      <c r="E10" s="11" t="s">
        <v>1417</v>
      </c>
      <c r="F10" s="11" t="s">
        <v>910</v>
      </c>
      <c r="G10" s="11" t="s">
        <v>1418</v>
      </c>
      <c r="H10" s="12" t="s">
        <v>1419</v>
      </c>
      <c r="I10" s="12" t="s">
        <v>36</v>
      </c>
      <c r="J10" s="37" t="str" cm="1">
        <f t="array" ref="J10">_xlfn.LET(_xlpm.cls,A10, _xlpm.ord,IFERROR(B10,"#N/C"), _xlpm.subord,IFERROR(C10,"#N/C"), _xlpm.infr,IFERROR(D10,"#N/C"), _xlpm.sf,IFERROR(E10,"#N/C"), _xlpm.fam,IFERROR(F10,"#N/C"), _xlpm.subfam,IF(TRIM(G10)="-","#N/C",IFERROR(G10,"#N/C")),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_xlpm.fallback,IF(IFERROR(B10,"#N/C")="#N/C",A10,IF(IFERROR(C10,"#N/C")="#N/C",B10,IF(IFERROR(D10,"#N/C")="#N/C",C10,IF(IFERROR(E10,"#N/C")="#N/C",D10,IF(IFERROR(F10,"#N/C")="#N/C",E10,IF(IFERROR(G10,"#N/C")="#N/C",F10,"#N/C")))))), _xlpm.finalResult,IF(OR(_xlpm.computedResult="",_xlpm.computedResult="#N/C"),_xlpm.fallback,_xlpm.computedResult), INDEX(_xlpm.finalResult,1))</f>
        <v>leaf_beetle</v>
      </c>
      <c r="K10" s="13" t="str">
        <f t="shared" si="0"/>
        <v>Insecta.Coleoptera.Polyphaga.Cucujiformia.Chrysomeloidea.Chrysomelidae.Chrysomelinae.Chrysolina.#N/C</v>
      </c>
      <c r="L10" s="14" t="e">
        <f>+COUNTIF(Monitoring!#REF!,K10)</f>
        <v>#REF!</v>
      </c>
    </row>
    <row r="11" spans="1:12" x14ac:dyDescent="0.3">
      <c r="A11" s="17" t="s">
        <v>86</v>
      </c>
      <c r="B11" s="17" t="s">
        <v>463</v>
      </c>
      <c r="C11" s="17" t="s">
        <v>1303</v>
      </c>
      <c r="D11" s="17" t="str">
        <f>+IFERROR(IF(E11="#N/C","#N/C",INDEX('ClassificationClasses'!D:D,MATCH(E11,'ClassificationClasses'!E:E,0))),"ERROR")</f>
        <v>Cucujiformia</v>
      </c>
      <c r="E11" s="17" t="s">
        <v>1417</v>
      </c>
      <c r="F11" s="17" t="s">
        <v>910</v>
      </c>
      <c r="G11" s="17" t="s">
        <v>1420</v>
      </c>
      <c r="H11" s="18" t="s">
        <v>1421</v>
      </c>
      <c r="I11" s="18" t="s">
        <v>36</v>
      </c>
      <c r="J11" s="37" t="str" cm="1">
        <f t="array" ref="J11">_xlfn.LET(_xlpm.cls,A11, _xlpm.ord,IFERROR(B11,"#N/C"), _xlpm.subord,IFERROR(C11,"#N/C"), _xlpm.infr,IFERROR(D11,"#N/C"), _xlpm.sf,IFERROR(E11,"#N/C"), _xlpm.fam,IFERROR(F11,"#N/C"), _xlpm.subfam,IF(TRIM(G11)="-","#N/C",IFERROR(G11,"#N/C")),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_xlpm.fallback,IF(IFERROR(B11,"#N/C")="#N/C",A11,IF(IFERROR(C11,"#N/C")="#N/C",B11,IF(IFERROR(D11,"#N/C")="#N/C",C11,IF(IFERROR(E11,"#N/C")="#N/C",D11,IF(IFERROR(F11,"#N/C")="#N/C",E11,IF(IFERROR(G11,"#N/C")="#N/C",F11,"#N/C")))))), _xlpm.finalResult,IF(OR(_xlpm.computedResult="",_xlpm.computedResult="#N/C"),_xlpm.fallback,_xlpm.computedResult), INDEX(_xlpm.finalResult,1))</f>
        <v>leaf_beetle</v>
      </c>
      <c r="K11" s="13" t="str">
        <f t="shared" si="0"/>
        <v>Insecta.Coleoptera.Polyphaga.Cucujiformia.Chrysomeloidea.Chrysomelidae.Criocerinae.Oulema.#N/C</v>
      </c>
      <c r="L11" s="14" t="e">
        <f>+COUNTIF(Monitoring!#REF!,K11)</f>
        <v>#REF!</v>
      </c>
    </row>
    <row r="12" spans="1:12" x14ac:dyDescent="0.3">
      <c r="A12" s="11" t="s">
        <v>86</v>
      </c>
      <c r="B12" s="11" t="s">
        <v>463</v>
      </c>
      <c r="C12" s="11" t="s">
        <v>1303</v>
      </c>
      <c r="D12" s="17" t="str">
        <f>+IFERROR(IF(E12="#N/C","#N/C",INDEX('ClassificationClasses'!D:D,MATCH(E12,'ClassificationClasses'!E:E,0))),"ERROR")</f>
        <v>Cucujiformia</v>
      </c>
      <c r="E12" s="11" t="s">
        <v>1417</v>
      </c>
      <c r="F12" s="11" t="s">
        <v>910</v>
      </c>
      <c r="G12" s="11" t="s">
        <v>911</v>
      </c>
      <c r="H12" s="12" t="s">
        <v>36</v>
      </c>
      <c r="I12" s="12" t="s">
        <v>36</v>
      </c>
      <c r="J12" s="37" t="str" cm="1">
        <f t="array" ref="J12">_xlfn.LET(_xlpm.cls,A12, _xlpm.ord,IFERROR(B12,"#N/C"), _xlpm.subord,IFERROR(C12,"#N/C"), _xlpm.infr,IFERROR(D12,"#N/C"), _xlpm.sf,IFERROR(E12,"#N/C"), _xlpm.fam,IFERROR(F12,"#N/C"), _xlpm.subfam,IF(TRIM(G12)="-","#N/C",IFERROR(G12,"#N/C")),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_xlpm.fallback,IF(IFERROR(B12,"#N/C")="#N/C",A12,IF(IFERROR(C12,"#N/C")="#N/C",B12,IF(IFERROR(D12,"#N/C")="#N/C",C12,IF(IFERROR(E12,"#N/C")="#N/C",D12,IF(IFERROR(F12,"#N/C")="#N/C",E12,IF(IFERROR(G12,"#N/C")="#N/C",F12,"#N/C")))))), _xlpm.finalResult,IF(OR(_xlpm.computedResult="",_xlpm.computedResult="#N/C"),_xlpm.fallback,_xlpm.computedResult), INDEX(_xlpm.finalResult,1))</f>
        <v>leaf_beetle</v>
      </c>
      <c r="K12" s="13" t="str">
        <f t="shared" si="0"/>
        <v>Insecta.Coleoptera.Polyphaga.Cucujiformia.Chrysomeloidea.Chrysomelidae.Galerucinae.#N/C.#N/C</v>
      </c>
      <c r="L12" s="14" t="e">
        <f>+COUNTIF(Monitoring!#REF!,K12)</f>
        <v>#REF!</v>
      </c>
    </row>
    <row r="13" spans="1:12" x14ac:dyDescent="0.3">
      <c r="A13" s="11" t="s">
        <v>86</v>
      </c>
      <c r="B13" s="11" t="s">
        <v>463</v>
      </c>
      <c r="C13" s="11" t="s">
        <v>1303</v>
      </c>
      <c r="D13" s="17" t="str">
        <f>+IFERROR(IF(E13="#N/C","#N/C",INDEX('ClassificationClasses'!D:D,MATCH(E13,'ClassificationClasses'!E:E,0))),"ERROR")</f>
        <v>Cucujiformia</v>
      </c>
      <c r="E13" s="11" t="s">
        <v>1417</v>
      </c>
      <c r="F13" s="11" t="s">
        <v>910</v>
      </c>
      <c r="G13" s="11" t="s">
        <v>911</v>
      </c>
      <c r="H13" s="12" t="s">
        <v>912</v>
      </c>
      <c r="I13" s="12" t="s">
        <v>36</v>
      </c>
      <c r="J13" s="37" t="str" cm="1">
        <f t="array" ref="J13">_xlfn.LET(_xlpm.cls,A13, _xlpm.ord,IFERROR(B13,"#N/C"), _xlpm.subord,IFERROR(C13,"#N/C"), _xlpm.infr,IFERROR(D13,"#N/C"), _xlpm.sf,IFERROR(E13,"#N/C"), _xlpm.fam,IFERROR(F13,"#N/C"), _xlpm.subfam,IF(TRIM(G13)="-","#N/C",IFERROR(G13,"#N/C")),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_xlpm.fallback,IF(IFERROR(B13,"#N/C")="#N/C",A13,IF(IFERROR(C13,"#N/C")="#N/C",B13,IF(IFERROR(D13,"#N/C")="#N/C",C13,IF(IFERROR(E13,"#N/C")="#N/C",D13,IF(IFERROR(F13,"#N/C")="#N/C",E13,IF(IFERROR(G13,"#N/C")="#N/C",F13,"#N/C")))))), _xlpm.finalResult,IF(OR(_xlpm.computedResult="",_xlpm.computedResult="#N/C"),_xlpm.fallback,_xlpm.computedResult), INDEX(_xlpm.finalResult,1))</f>
        <v>leaf_beetle</v>
      </c>
      <c r="K13" s="13" t="str">
        <f t="shared" si="0"/>
        <v>Insecta.Coleoptera.Polyphaga.Cucujiformia.Chrysomeloidea.Chrysomelidae.Galerucinae.Psylliodes.#N/C</v>
      </c>
      <c r="L13" s="14" t="e">
        <f>+COUNTIF(Monitoring!#REF!,K13)</f>
        <v>#REF!</v>
      </c>
    </row>
    <row r="14" spans="1:12" x14ac:dyDescent="0.3">
      <c r="A14" s="11" t="s">
        <v>86</v>
      </c>
      <c r="B14" s="11" t="s">
        <v>463</v>
      </c>
      <c r="C14" s="11" t="s">
        <v>1303</v>
      </c>
      <c r="D14" s="17" t="str">
        <f>+IFERROR(IF(E14="#N/C","#N/C",INDEX('ClassificationClasses'!D:D,MATCH(E14,'ClassificationClasses'!E:E,0))),"ERROR")</f>
        <v>Cucujiformia</v>
      </c>
      <c r="E14" s="11" t="s">
        <v>1304</v>
      </c>
      <c r="F14" s="11" t="s">
        <v>950</v>
      </c>
      <c r="G14" s="11" t="s">
        <v>36</v>
      </c>
      <c r="H14" s="12" t="s">
        <v>36</v>
      </c>
      <c r="I14" s="12" t="s">
        <v>36</v>
      </c>
      <c r="J14" s="37" t="str" cm="1">
        <f t="array" ref="J14">_xlfn.LET(_xlpm.cls,A14, _xlpm.ord,IFERROR(B14,"#N/C"), _xlpm.subord,IFERROR(C14,"#N/C"), _xlpm.infr,IFERROR(D14,"#N/C"), _xlpm.sf,IFERROR(E14,"#N/C"), _xlpm.fam,IFERROR(F14,"#N/C"), _xlpm.subfam,IF(TRIM(G14)="-","#N/C",IFERROR(G14,"#N/C")),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_xlpm.fallback,IF(IFERROR(B14,"#N/C")="#N/C",A14,IF(IFERROR(C14,"#N/C")="#N/C",B14,IF(IFERROR(D14,"#N/C")="#N/C",C14,IF(IFERROR(E14,"#N/C")="#N/C",D14,IF(IFERROR(F14,"#N/C")="#N/C",E14,IF(IFERROR(G14,"#N/C")="#N/C",F14,"#N/C")))))), _xlpm.finalResult,IF(OR(_xlpm.computedResult="",_xlpm.computedResult="#N/C"),_xlpm.fallback,_xlpm.computedResult), INDEX(_xlpm.finalResult,1))</f>
        <v>ladybug</v>
      </c>
      <c r="K14" s="13" t="str">
        <f t="shared" si="0"/>
        <v>Insecta.Coleoptera.Polyphaga.Cucujiformia.Coccinelloidea.Coccinellidae.#N/C.#N/C.#N/C</v>
      </c>
      <c r="L14" s="14" t="e">
        <f>+COUNTIF(Monitoring!#REF!,K14)</f>
        <v>#REF!</v>
      </c>
    </row>
    <row r="15" spans="1:12" x14ac:dyDescent="0.3">
      <c r="A15" s="11" t="s">
        <v>86</v>
      </c>
      <c r="B15" s="11" t="s">
        <v>463</v>
      </c>
      <c r="C15" s="11" t="s">
        <v>1303</v>
      </c>
      <c r="D15" s="17" t="str">
        <f>+IFERROR(IF(E15="#N/C","#N/C",INDEX('ClassificationClasses'!D:D,MATCH(E15,'ClassificationClasses'!E:E,0))),"ERROR")</f>
        <v>Cucujiformia</v>
      </c>
      <c r="E15" s="11" t="s">
        <v>1304</v>
      </c>
      <c r="F15" s="11" t="s">
        <v>950</v>
      </c>
      <c r="G15" s="11" t="s">
        <v>882</v>
      </c>
      <c r="H15" s="12" t="s">
        <v>36</v>
      </c>
      <c r="I15" s="12" t="s">
        <v>36</v>
      </c>
      <c r="J15" s="37" t="str" cm="1">
        <f t="array" ref="J15">_xlfn.LET(_xlpm.cls,A15, _xlpm.ord,IFERROR(B15,"#N/C"), _xlpm.subord,IFERROR(C15,"#N/C"), _xlpm.infr,IFERROR(D15,"#N/C"), _xlpm.sf,IFERROR(E15,"#N/C"), _xlpm.fam,IFERROR(F15,"#N/C"), _xlpm.subfam,IF(TRIM(G15)="-","#N/C",IFERROR(G15,"#N/C")),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_xlpm.fallback,IF(IFERROR(B15,"#N/C")="#N/C",A15,IF(IFERROR(C15,"#N/C")="#N/C",B15,IF(IFERROR(D15,"#N/C")="#N/C",C15,IF(IFERROR(E15,"#N/C")="#N/C",D15,IF(IFERROR(F15,"#N/C")="#N/C",E15,IF(IFERROR(G15,"#N/C")="#N/C",F15,"#N/C")))))), _xlpm.finalResult,IF(OR(_xlpm.computedResult="",_xlpm.computedResult="#N/C"),_xlpm.fallback,_xlpm.computedResult), INDEX(_xlpm.finalResult,1))</f>
        <v>ladybug</v>
      </c>
      <c r="K15" s="13" t="str">
        <f t="shared" si="0"/>
        <v>Insecta.Coleoptera.Polyphaga.Cucujiformia.Coccinelloidea.Coccinellidae.Chilocorinae.#N/C.#N/C</v>
      </c>
      <c r="L15" s="14" t="e">
        <f>+COUNTIF(Monitoring!#REF!,K15)</f>
        <v>#REF!</v>
      </c>
    </row>
    <row r="16" spans="1:12" x14ac:dyDescent="0.3">
      <c r="A16" s="11" t="s">
        <v>86</v>
      </c>
      <c r="B16" s="11" t="s">
        <v>463</v>
      </c>
      <c r="C16" s="11" t="s">
        <v>1303</v>
      </c>
      <c r="D16" s="17" t="str">
        <f>+IFERROR(IF(E16="#N/C","#N/C",INDEX('ClassificationClasses'!D:D,MATCH(E16,'ClassificationClasses'!E:E,0))),"ERROR")</f>
        <v>Cucujiformia</v>
      </c>
      <c r="E16" s="11" t="s">
        <v>1304</v>
      </c>
      <c r="F16" s="11" t="s">
        <v>950</v>
      </c>
      <c r="G16" s="11" t="s">
        <v>185</v>
      </c>
      <c r="H16" s="12" t="s">
        <v>36</v>
      </c>
      <c r="I16" s="12" t="s">
        <v>36</v>
      </c>
      <c r="J16" s="37" t="str" cm="1">
        <f t="array" ref="J16">_xlfn.LET(_xlpm.cls,A16, _xlpm.ord,IFERROR(B16,"#N/C"), _xlpm.subord,IFERROR(C16,"#N/C"), _xlpm.infr,IFERROR(D16,"#N/C"), _xlpm.sf,IFERROR(E16,"#N/C"), _xlpm.fam,IFERROR(F16,"#N/C"), _xlpm.subfam,IF(TRIM(G16)="-","#N/C",IFERROR(G16,"#N/C")),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_xlpm.fallback,IF(IFERROR(B16,"#N/C")="#N/C",A16,IF(IFERROR(C16,"#N/C")="#N/C",B16,IF(IFERROR(D16,"#N/C")="#N/C",C16,IF(IFERROR(E16,"#N/C")="#N/C",D16,IF(IFERROR(F16,"#N/C")="#N/C",E16,IF(IFERROR(G16,"#N/C")="#N/C",F16,"#N/C")))))), _xlpm.finalResult,IF(OR(_xlpm.computedResult="",_xlpm.computedResult="#N/C"),_xlpm.fallback,_xlpm.computedResult), INDEX(_xlpm.finalResult,1))</f>
        <v>ladybug</v>
      </c>
      <c r="K16" s="13" t="str">
        <f t="shared" si="0"/>
        <v>Insecta.Coleoptera.Polyphaga.Cucujiformia.Coccinelloidea.Coccinellidae.Coccinellinae.#N/C.#N/C</v>
      </c>
      <c r="L16" s="14" t="e">
        <f>+COUNTIF(Monitoring!#REF!,K16)</f>
        <v>#REF!</v>
      </c>
    </row>
    <row r="17" spans="1:12" x14ac:dyDescent="0.3">
      <c r="A17" s="17" t="s">
        <v>86</v>
      </c>
      <c r="B17" s="17" t="s">
        <v>463</v>
      </c>
      <c r="C17" s="17" t="s">
        <v>1303</v>
      </c>
      <c r="D17" s="17" t="str">
        <f>+IFERROR(IF(E17="#N/C","#N/C",INDEX('ClassificationClasses'!D:D,MATCH(E17,'ClassificationClasses'!E:E,0))),"ERROR")</f>
        <v>Cucujiformia</v>
      </c>
      <c r="E17" s="17" t="s">
        <v>1304</v>
      </c>
      <c r="F17" s="17" t="s">
        <v>950</v>
      </c>
      <c r="G17" s="17" t="s">
        <v>185</v>
      </c>
      <c r="H17" s="18" t="s">
        <v>744</v>
      </c>
      <c r="I17" s="18" t="s">
        <v>36</v>
      </c>
      <c r="J17" s="37" t="str" cm="1">
        <f t="array" ref="J17">_xlfn.LET(_xlpm.cls,A17, _xlpm.ord,IFERROR(B17,"#N/C"), _xlpm.subord,IFERROR(C17,"#N/C"), _xlpm.infr,IFERROR(D17,"#N/C"), _xlpm.sf,IFERROR(E17,"#N/C"), _xlpm.fam,IFERROR(F17,"#N/C"), _xlpm.subfam,IF(TRIM(G17)="-","#N/C",IFERROR(G17,"#N/C")),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_xlpm.fallback,IF(IFERROR(B17,"#N/C")="#N/C",A17,IF(IFERROR(C17,"#N/C")="#N/C",B17,IF(IFERROR(D17,"#N/C")="#N/C",C17,IF(IFERROR(E17,"#N/C")="#N/C",D17,IF(IFERROR(F17,"#N/C")="#N/C",E17,IF(IFERROR(G17,"#N/C")="#N/C",F17,"#N/C")))))), _xlpm.finalResult,IF(OR(_xlpm.computedResult="",_xlpm.computedResult="#N/C"),_xlpm.fallback,_xlpm.computedResult), INDEX(_xlpm.finalResult,1))</f>
        <v>ladybug</v>
      </c>
      <c r="K17" s="13" t="str">
        <f t="shared" si="0"/>
        <v>Insecta.Coleoptera.Polyphaga.Cucujiformia.Coccinelloidea.Coccinellidae.Coccinellinae.Coccinella.#N/C</v>
      </c>
      <c r="L17" s="14" t="e">
        <f>+COUNTIF(Monitoring!#REF!,K17)</f>
        <v>#REF!</v>
      </c>
    </row>
    <row r="18" spans="1:12" x14ac:dyDescent="0.3">
      <c r="A18" s="11" t="s">
        <v>86</v>
      </c>
      <c r="B18" s="11" t="s">
        <v>463</v>
      </c>
      <c r="C18" s="11" t="s">
        <v>1303</v>
      </c>
      <c r="D18" s="17" t="str">
        <f>+IFERROR(IF(E18="#N/C","#N/C",INDEX('ClassificationClasses'!D:D,MATCH(E18,'ClassificationClasses'!E:E,0))),"ERROR")</f>
        <v>Cucujiformia</v>
      </c>
      <c r="E18" s="11" t="s">
        <v>1304</v>
      </c>
      <c r="F18" s="11" t="s">
        <v>950</v>
      </c>
      <c r="G18" s="11" t="s">
        <v>185</v>
      </c>
      <c r="H18" s="12" t="s">
        <v>199</v>
      </c>
      <c r="I18" s="12" t="s">
        <v>36</v>
      </c>
      <c r="J18" s="37" t="str" cm="1">
        <f t="array" ref="J18">_xlfn.LET(_xlpm.cls,A18, _xlpm.ord,IFERROR(B18,"#N/C"), _xlpm.subord,IFERROR(C18,"#N/C"), _xlpm.infr,IFERROR(D18,"#N/C"), _xlpm.sf,IFERROR(E18,"#N/C"), _xlpm.fam,IFERROR(F18,"#N/C"), _xlpm.subfam,IF(TRIM(G18)="-","#N/C",IFERROR(G18,"#N/C")),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_xlpm.fallback,IF(IFERROR(B18,"#N/C")="#N/C",A18,IF(IFERROR(C18,"#N/C")="#N/C",B18,IF(IFERROR(D18,"#N/C")="#N/C",C18,IF(IFERROR(E18,"#N/C")="#N/C",D18,IF(IFERROR(F18,"#N/C")="#N/C",E18,IF(IFERROR(G18,"#N/C")="#N/C",F18,"#N/C")))))), _xlpm.finalResult,IF(OR(_xlpm.computedResult="",_xlpm.computedResult="#N/C"),_xlpm.fallback,_xlpm.computedResult), INDEX(_xlpm.finalResult,1))</f>
        <v>ladybug</v>
      </c>
      <c r="K18" s="13" t="str">
        <f t="shared" si="0"/>
        <v>Insecta.Coleoptera.Polyphaga.Cucujiformia.Coccinelloidea.Coccinellidae.Coccinellinae.Coccinellini.#N/C</v>
      </c>
      <c r="L18" s="14" t="e">
        <f>+COUNTIF(Monitoring!#REF!,K18)</f>
        <v>#REF!</v>
      </c>
    </row>
    <row r="19" spans="1:12" x14ac:dyDescent="0.3">
      <c r="A19" s="17" t="s">
        <v>86</v>
      </c>
      <c r="B19" s="17" t="s">
        <v>463</v>
      </c>
      <c r="C19" s="17" t="s">
        <v>1303</v>
      </c>
      <c r="D19" s="17" t="str">
        <f>+IFERROR(IF(E19="#N/C","#N/C",INDEX('ClassificationClasses'!D:D,MATCH(E19,'ClassificationClasses'!E:E,0))),"ERROR")</f>
        <v>Cucujiformia</v>
      </c>
      <c r="E19" s="17" t="s">
        <v>1304</v>
      </c>
      <c r="F19" s="17" t="s">
        <v>950</v>
      </c>
      <c r="G19" s="17" t="s">
        <v>185</v>
      </c>
      <c r="H19" s="18" t="s">
        <v>330</v>
      </c>
      <c r="I19" s="18" t="s">
        <v>36</v>
      </c>
      <c r="J19" s="37" t="str" cm="1">
        <f t="array" ref="J19">_xlfn.LET(_xlpm.cls,A19, _xlpm.ord,IFERROR(B19,"#N/C"), _xlpm.subord,IFERROR(C19,"#N/C"), _xlpm.infr,IFERROR(D19,"#N/C"), _xlpm.sf,IFERROR(E19,"#N/C"), _xlpm.fam,IFERROR(F19,"#N/C"), _xlpm.subfam,IF(TRIM(G19)="-","#N/C",IFERROR(G19,"#N/C")),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_xlpm.fallback,IF(IFERROR(B19,"#N/C")="#N/C",A19,IF(IFERROR(C19,"#N/C")="#N/C",B19,IF(IFERROR(D19,"#N/C")="#N/C",C19,IF(IFERROR(E19,"#N/C")="#N/C",D19,IF(IFERROR(F19,"#N/C")="#N/C",E19,IF(IFERROR(G19,"#N/C")="#N/C",F19,"#N/C")))))), _xlpm.finalResult,IF(OR(_xlpm.computedResult="",_xlpm.computedResult="#N/C"),_xlpm.fallback,_xlpm.computedResult), INDEX(_xlpm.finalResult,1))</f>
        <v>ladybug</v>
      </c>
      <c r="K19" s="13" t="str">
        <f t="shared" si="0"/>
        <v>Insecta.Coleoptera.Polyphaga.Cucujiformia.Coccinelloidea.Coccinellidae.Coccinellinae.Harmonia.#N/C</v>
      </c>
      <c r="L19" s="14" t="e">
        <f>+COUNTIF(Monitoring!#REF!,K19)</f>
        <v>#REF!</v>
      </c>
    </row>
    <row r="20" spans="1:12" x14ac:dyDescent="0.3">
      <c r="A20" s="17" t="s">
        <v>86</v>
      </c>
      <c r="B20" s="17" t="s">
        <v>463</v>
      </c>
      <c r="C20" s="17" t="s">
        <v>1303</v>
      </c>
      <c r="D20" s="17" t="str">
        <f>+IFERROR(IF(E20="#N/C","#N/C",INDEX('ClassificationClasses'!D:D,MATCH(E20,'ClassificationClasses'!E:E,0))),"ERROR")</f>
        <v>Cucujiformia</v>
      </c>
      <c r="E20" s="17" t="s">
        <v>1304</v>
      </c>
      <c r="F20" s="17" t="s">
        <v>950</v>
      </c>
      <c r="G20" s="17" t="s">
        <v>185</v>
      </c>
      <c r="H20" s="18" t="s">
        <v>330</v>
      </c>
      <c r="I20" s="18" t="s">
        <v>1374</v>
      </c>
      <c r="J20" s="37" t="str" cm="1">
        <f t="array" ref="J20">_xlfn.LET(_xlpm.cls,A20, _xlpm.ord,IFERROR(B20,"#N/C"), _xlpm.subord,IFERROR(C20,"#N/C"), _xlpm.infr,IFERROR(D20,"#N/C"), _xlpm.sf,IFERROR(E20,"#N/C"), _xlpm.fam,IFERROR(F20,"#N/C"), _xlpm.subfam,IF(TRIM(G20)="-","#N/C",IFERROR(G20,"#N/C")),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_xlpm.fallback,IF(IFERROR(B20,"#N/C")="#N/C",A20,IF(IFERROR(C20,"#N/C")="#N/C",B20,IF(IFERROR(D20,"#N/C")="#N/C",C20,IF(IFERROR(E20,"#N/C")="#N/C",D20,IF(IFERROR(F20,"#N/C")="#N/C",E20,IF(IFERROR(G20,"#N/C")="#N/C",F20,"#N/C")))))), _xlpm.finalResult,IF(OR(_xlpm.computedResult="",_xlpm.computedResult="#N/C"),_xlpm.fallback,_xlpm.computedResult), INDEX(_xlpm.finalResult,1))</f>
        <v>ladybug</v>
      </c>
      <c r="K20" s="13" t="str">
        <f t="shared" si="0"/>
        <v>Insecta.Coleoptera.Polyphaga.Cucujiformia.Coccinelloidea.Coccinellidae.Coccinellinae.Harmonia.axyridis</v>
      </c>
      <c r="L20" s="14" t="e">
        <f>+COUNTIF(Monitoring!#REF!,K20)</f>
        <v>#REF!</v>
      </c>
    </row>
    <row r="21" spans="1:12" x14ac:dyDescent="0.3">
      <c r="A21" s="17" t="s">
        <v>86</v>
      </c>
      <c r="B21" s="17" t="s">
        <v>463</v>
      </c>
      <c r="C21" s="17" t="s">
        <v>1303</v>
      </c>
      <c r="D21" s="17" t="str">
        <f>+IFERROR(IF(E21="#N/C","#N/C",INDEX('ClassificationClasses'!D:D,MATCH(E21,'ClassificationClasses'!E:E,0))),"ERROR")</f>
        <v>Cucujiformia</v>
      </c>
      <c r="E21" s="17" t="s">
        <v>1304</v>
      </c>
      <c r="F21" s="17" t="s">
        <v>950</v>
      </c>
      <c r="G21" s="17" t="s">
        <v>185</v>
      </c>
      <c r="H21" s="12" t="s">
        <v>714</v>
      </c>
      <c r="I21" s="12" t="s">
        <v>36</v>
      </c>
      <c r="J21" s="37" t="str" cm="1">
        <f t="array" ref="J21">_xlfn.LET(_xlpm.cls,A21, _xlpm.ord,IFERROR(B21,"#N/C"), _xlpm.subord,IFERROR(C21,"#N/C"), _xlpm.infr,IFERROR(D21,"#N/C"), _xlpm.sf,IFERROR(E21,"#N/C"), _xlpm.fam,IFERROR(F21,"#N/C"), _xlpm.subfam,IF(TRIM(G21)="-","#N/C",IFERROR(G21,"#N/C")),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_xlpm.fallback,IF(IFERROR(B21,"#N/C")="#N/C",A21,IF(IFERROR(C21,"#N/C")="#N/C",B21,IF(IFERROR(D21,"#N/C")="#N/C",C21,IF(IFERROR(E21,"#N/C")="#N/C",D21,IF(IFERROR(F21,"#N/C")="#N/C",E21,IF(IFERROR(G21,"#N/C")="#N/C",F21,"#N/C")))))), _xlpm.finalResult,IF(OR(_xlpm.computedResult="",_xlpm.computedResult="#N/C"),_xlpm.fallback,_xlpm.computedResult), INDEX(_xlpm.finalResult,1))</f>
        <v>ladybug</v>
      </c>
      <c r="K21" s="13" t="str">
        <f t="shared" si="0"/>
        <v>Insecta.Coleoptera.Polyphaga.Cucujiformia.Coccinelloidea.Coccinellidae.Coccinellinae.Oenopia.#N/C</v>
      </c>
      <c r="L21" s="14" t="e">
        <f>+COUNTIF(Monitoring!#REF!,K21)</f>
        <v>#REF!</v>
      </c>
    </row>
    <row r="22" spans="1:12" x14ac:dyDescent="0.3">
      <c r="A22" s="17" t="s">
        <v>86</v>
      </c>
      <c r="B22" s="17" t="s">
        <v>463</v>
      </c>
      <c r="C22" s="17" t="s">
        <v>1303</v>
      </c>
      <c r="D22" s="17" t="str">
        <f>+IFERROR(IF(E22="#N/C","#N/C",INDEX('ClassificationClasses'!D:D,MATCH(E22,'ClassificationClasses'!E:E,0))),"ERROR")</f>
        <v>Cucujiformia</v>
      </c>
      <c r="E22" s="17" t="s">
        <v>1304</v>
      </c>
      <c r="F22" s="17" t="s">
        <v>950</v>
      </c>
      <c r="G22" s="17" t="s">
        <v>185</v>
      </c>
      <c r="H22" s="18" t="s">
        <v>1422</v>
      </c>
      <c r="I22" s="18" t="s">
        <v>1423</v>
      </c>
      <c r="J22" s="37" t="str" cm="1">
        <f t="array" ref="J22">_xlfn.LET(_xlpm.cls,A22, _xlpm.ord,IFERROR(B22,"#N/C"), _xlpm.subord,IFERROR(C22,"#N/C"), _xlpm.infr,IFERROR(D22,"#N/C"), _xlpm.sf,IFERROR(E22,"#N/C"), _xlpm.fam,IFERROR(F22,"#N/C"), _xlpm.subfam,IF(TRIM(G22)="-","#N/C",IFERROR(G22,"#N/C")),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_xlpm.fallback,IF(IFERROR(B22,"#N/C")="#N/C",A22,IF(IFERROR(C22,"#N/C")="#N/C",B22,IF(IFERROR(D22,"#N/C")="#N/C",C22,IF(IFERROR(E22,"#N/C")="#N/C",D22,IF(IFERROR(F22,"#N/C")="#N/C",E22,IF(IFERROR(G22,"#N/C")="#N/C",F22,"#N/C")))))), _xlpm.finalResult,IF(OR(_xlpm.computedResult="",_xlpm.computedResult="#N/C"),_xlpm.fallback,_xlpm.computedResult), INDEX(_xlpm.finalResult,1))</f>
        <v>ladybug</v>
      </c>
      <c r="K22" s="13" t="str">
        <f t="shared" si="0"/>
        <v>Insecta.Coleoptera.Polyphaga.Cucujiformia.Coccinelloidea.Coccinellidae.Coccinellinae.Propylea.quatuordecimpunctata</v>
      </c>
      <c r="L22" s="14" t="e">
        <f>+COUNTIF(Monitoring!#REF!,K22)</f>
        <v>#REF!</v>
      </c>
    </row>
    <row r="23" spans="1:12" x14ac:dyDescent="0.3">
      <c r="A23" s="11" t="s">
        <v>86</v>
      </c>
      <c r="B23" s="11" t="s">
        <v>463</v>
      </c>
      <c r="C23" s="11" t="s">
        <v>1303</v>
      </c>
      <c r="D23" s="17" t="str">
        <f>+IFERROR(IF(E23="#N/C","#N/C",INDEX('ClassificationClasses'!D:D,MATCH(E23,'ClassificationClasses'!E:E,0))),"ERROR")</f>
        <v>Cucujiformia</v>
      </c>
      <c r="E23" s="11" t="s">
        <v>1304</v>
      </c>
      <c r="F23" s="11" t="s">
        <v>950</v>
      </c>
      <c r="G23" s="11" t="s">
        <v>185</v>
      </c>
      <c r="H23" s="12" t="s">
        <v>1424</v>
      </c>
      <c r="I23" s="12" t="s">
        <v>1425</v>
      </c>
      <c r="J23" s="37" t="str" cm="1">
        <f t="array" ref="J23">_xlfn.LET(_xlpm.cls,A23, _xlpm.ord,IFERROR(B23,"#N/C"), _xlpm.subord,IFERROR(C23,"#N/C"), _xlpm.infr,IFERROR(D23,"#N/C"), _xlpm.sf,IFERROR(E23,"#N/C"), _xlpm.fam,IFERROR(F23,"#N/C"), _xlpm.subfam,IF(TRIM(G23)="-","#N/C",IFERROR(G23,"#N/C")),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_xlpm.fallback,IF(IFERROR(B23,"#N/C")="#N/C",A23,IF(IFERROR(C23,"#N/C")="#N/C",B23,IF(IFERROR(D23,"#N/C")="#N/C",C23,IF(IFERROR(E23,"#N/C")="#N/C",D23,IF(IFERROR(F23,"#N/C")="#N/C",E23,IF(IFERROR(G23,"#N/C")="#N/C",F23,"#N/C")))))), _xlpm.finalResult,IF(OR(_xlpm.computedResult="",_xlpm.computedResult="#N/C"),_xlpm.fallback,_xlpm.computedResult), INDEX(_xlpm.finalResult,1))</f>
        <v>ladybug</v>
      </c>
      <c r="K23" s="13" t="str">
        <f t="shared" si="0"/>
        <v>Insecta.Coleoptera.Polyphaga.Cucujiformia.Coccinelloidea.Coccinellidae.Coccinellinae.Psyllobora.vigintiduopunctata</v>
      </c>
      <c r="L23" s="14" t="e">
        <f>+COUNTIF(Monitoring!#REF!,K23)</f>
        <v>#REF!</v>
      </c>
    </row>
    <row r="24" spans="1:12" x14ac:dyDescent="0.3">
      <c r="A24" s="17" t="s">
        <v>86</v>
      </c>
      <c r="B24" s="17" t="s">
        <v>463</v>
      </c>
      <c r="C24" s="17" t="s">
        <v>1303</v>
      </c>
      <c r="D24" s="17" t="str">
        <f>+IFERROR(IF(E24="#N/C","#N/C",INDEX('ClassificationClasses'!D:D,MATCH(E24,'ClassificationClasses'!E:E,0))),"ERROR")</f>
        <v>Cucujiformia</v>
      </c>
      <c r="E24" s="17" t="s">
        <v>1426</v>
      </c>
      <c r="F24" s="17" t="s">
        <v>1427</v>
      </c>
      <c r="G24" s="17" t="s">
        <v>1428</v>
      </c>
      <c r="H24" s="18" t="s">
        <v>1429</v>
      </c>
      <c r="I24" s="18" t="s">
        <v>1430</v>
      </c>
      <c r="J24" s="37" t="str" cm="1">
        <f t="array" ref="J24">_xlfn.LET(_xlpm.cls,A24, _xlpm.ord,IFERROR(B24,"#N/C"), _xlpm.subord,IFERROR(C24,"#N/C"), _xlpm.infr,IFERROR(D24,"#N/C"), _xlpm.sf,IFERROR(E24,"#N/C"), _xlpm.fam,IFERROR(F24,"#N/C"), _xlpm.subfam,IF(TRIM(G24)="-","#N/C",IFERROR(G24,"#N/C")),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_xlpm.fallback,IF(IFERROR(B24,"#N/C")="#N/C",A24,IF(IFERROR(C24,"#N/C")="#N/C",B24,IF(IFERROR(D24,"#N/C")="#N/C",C24,IF(IFERROR(E24,"#N/C")="#N/C",D24,IF(IFERROR(F24,"#N/C")="#N/C",E24,IF(IFERROR(G24,"#N/C")="#N/C",F24,"#N/C")))))), _xlpm.finalResult,IF(OR(_xlpm.computedResult="",_xlpm.computedResult="#N/C"),_xlpm.fallback,_xlpm.computedResult), INDEX(_xlpm.finalResult,1))</f>
        <v>weevil</v>
      </c>
      <c r="K24" s="13" t="str">
        <f t="shared" si="0"/>
        <v>Insecta.Coleoptera.Polyphaga.Cucujiformia.Curculionoidea.Curculionidae.Brentidae.Apion.frumentarium</v>
      </c>
      <c r="L24" s="14" t="e">
        <f>+COUNTIF(Monitoring!#REF!,K24)</f>
        <v>#REF!</v>
      </c>
    </row>
    <row r="25" spans="1:12" x14ac:dyDescent="0.3">
      <c r="A25" s="11" t="s">
        <v>86</v>
      </c>
      <c r="B25" s="11" t="s">
        <v>463</v>
      </c>
      <c r="C25" s="11" t="s">
        <v>1303</v>
      </c>
      <c r="D25" s="17" t="str">
        <f>+IFERROR(IF(E25="#N/C","#N/C",INDEX('ClassificationClasses'!D:D,MATCH(E25,'ClassificationClasses'!E:E,0))),"ERROR")</f>
        <v>Cucujiformia</v>
      </c>
      <c r="E25" s="11" t="s">
        <v>1426</v>
      </c>
      <c r="F25" s="11" t="s">
        <v>1427</v>
      </c>
      <c r="G25" s="11" t="s">
        <v>1322</v>
      </c>
      <c r="H25" s="12" t="s">
        <v>1323</v>
      </c>
      <c r="I25" s="12" t="s">
        <v>36</v>
      </c>
      <c r="J25" s="37" t="str" cm="1">
        <f t="array" ref="J25">_xlfn.LET(_xlpm.cls,A25, _xlpm.ord,IFERROR(B25,"#N/C"), _xlpm.subord,IFERROR(C25,"#N/C"), _xlpm.infr,IFERROR(D25,"#N/C"), _xlpm.sf,IFERROR(E25,"#N/C"), _xlpm.fam,IFERROR(F25,"#N/C"), _xlpm.subfam,IF(TRIM(G25)="-","#N/C",IFERROR(G25,"#N/C")),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_xlpm.fallback,IF(IFERROR(B25,"#N/C")="#N/C",A25,IF(IFERROR(C25,"#N/C")="#N/C",B25,IF(IFERROR(D25,"#N/C")="#N/C",C25,IF(IFERROR(E25,"#N/C")="#N/C",D25,IF(IFERROR(F25,"#N/C")="#N/C",E25,IF(IFERROR(G25,"#N/C")="#N/C",F25,"#N/C")))))), _xlpm.finalResult,IF(OR(_xlpm.computedResult="",_xlpm.computedResult="#N/C"),_xlpm.fallback,_xlpm.computedResult), INDEX(_xlpm.finalResult,1))</f>
        <v>weevil</v>
      </c>
      <c r="K25" s="13" t="str">
        <f t="shared" si="0"/>
        <v>Insecta.Coleoptera.Polyphaga.Cucujiformia.Curculionoidea.Curculionidae.Entiminae.Polydrusus.#N/C</v>
      </c>
      <c r="L25" s="14" t="e">
        <f>+COUNTIF(Monitoring!#REF!,K25)</f>
        <v>#REF!</v>
      </c>
    </row>
    <row r="26" spans="1:12" x14ac:dyDescent="0.3">
      <c r="A26" s="17" t="s">
        <v>86</v>
      </c>
      <c r="B26" s="17" t="s">
        <v>463</v>
      </c>
      <c r="C26" s="17" t="s">
        <v>1303</v>
      </c>
      <c r="D26" s="17" t="str">
        <f>+IFERROR(IF(E26="#N/C","#N/C",INDEX('ClassificationClasses'!D:D,MATCH(E26,'ClassificationClasses'!E:E,0))),"ERROR")</f>
        <v>Cucujiformia</v>
      </c>
      <c r="E26" s="17" t="s">
        <v>1426</v>
      </c>
      <c r="F26" s="17" t="s">
        <v>1427</v>
      </c>
      <c r="G26" s="17" t="s">
        <v>1322</v>
      </c>
      <c r="H26" s="18" t="s">
        <v>936</v>
      </c>
      <c r="I26" s="18" t="s">
        <v>36</v>
      </c>
      <c r="J26" s="37" t="str" cm="1">
        <f t="array" ref="J26">_xlfn.LET(_xlpm.cls,A26, _xlpm.ord,IFERROR(B26,"#N/C"), _xlpm.subord,IFERROR(C26,"#N/C"), _xlpm.infr,IFERROR(D26,"#N/C"), _xlpm.sf,IFERROR(E26,"#N/C"), _xlpm.fam,IFERROR(F26,"#N/C"), _xlpm.subfam,IF(TRIM(G26)="-","#N/C",IFERROR(G26,"#N/C")),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_xlpm.fallback,IF(IFERROR(B26,"#N/C")="#N/C",A26,IF(IFERROR(C26,"#N/C")="#N/C",B26,IF(IFERROR(D26,"#N/C")="#N/C",C26,IF(IFERROR(E26,"#N/C")="#N/C",D26,IF(IFERROR(F26,"#N/C")="#N/C",E26,IF(IFERROR(G26,"#N/C")="#N/C",F26,"#N/C")))))), _xlpm.finalResult,IF(OR(_xlpm.computedResult="",_xlpm.computedResult="#N/C"),_xlpm.fallback,_xlpm.computedResult), INDEX(_xlpm.finalResult,1))</f>
        <v>weevil</v>
      </c>
      <c r="K26" s="13" t="str">
        <f t="shared" si="0"/>
        <v>Insecta.Coleoptera.Polyphaga.Cucujiformia.Curculionoidea.Curculionidae.Entiminae.Sitona.#N/C</v>
      </c>
      <c r="L26" s="14" t="e">
        <f>+COUNTIF(Monitoring!#REF!,K26)</f>
        <v>#REF!</v>
      </c>
    </row>
    <row r="27" spans="1:12" x14ac:dyDescent="0.3">
      <c r="A27" s="17" t="s">
        <v>86</v>
      </c>
      <c r="B27" s="17" t="s">
        <v>463</v>
      </c>
      <c r="C27" s="17" t="s">
        <v>1303</v>
      </c>
      <c r="D27" s="17" t="str">
        <f>+IFERROR(IF(E27="#N/C","#N/C",INDEX('ClassificationClasses'!D:D,MATCH(E27,'ClassificationClasses'!E:E,0))),"ERROR")</f>
        <v>Cucujiformia</v>
      </c>
      <c r="E27" s="17" t="s">
        <v>1426</v>
      </c>
      <c r="F27" s="17" t="s">
        <v>1427</v>
      </c>
      <c r="G27" s="17" t="s">
        <v>1322</v>
      </c>
      <c r="H27" s="19" t="s">
        <v>936</v>
      </c>
      <c r="I27" s="18" t="s">
        <v>1431</v>
      </c>
      <c r="J27" s="37" t="str" cm="1">
        <f t="array" ref="J27">_xlfn.LET(_xlpm.cls,A27, _xlpm.ord,IFERROR(B27,"#N/C"), _xlpm.subord,IFERROR(C27,"#N/C"), _xlpm.infr,IFERROR(D27,"#N/C"), _xlpm.sf,IFERROR(E27,"#N/C"), _xlpm.fam,IFERROR(F27,"#N/C"), _xlpm.subfam,IF(TRIM(G27)="-","#N/C",IFERROR(G27,"#N/C")),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_xlpm.fallback,IF(IFERROR(B27,"#N/C")="#N/C",A27,IF(IFERROR(C27,"#N/C")="#N/C",B27,IF(IFERROR(D27,"#N/C")="#N/C",C27,IF(IFERROR(E27,"#N/C")="#N/C",D27,IF(IFERROR(F27,"#N/C")="#N/C",E27,IF(IFERROR(G27,"#N/C")="#N/C",F27,"#N/C")))))), _xlpm.finalResult,IF(OR(_xlpm.computedResult="",_xlpm.computedResult="#N/C"),_xlpm.fallback,_xlpm.computedResult), INDEX(_xlpm.finalResult,1))</f>
        <v>weevil</v>
      </c>
      <c r="K27" s="13" t="str">
        <f t="shared" si="0"/>
        <v>Insecta.Coleoptera.Polyphaga.Cucujiformia.Curculionoidea.Curculionidae.Entiminae.Sitona.lineatus</v>
      </c>
      <c r="L27" s="14" t="e">
        <f>+COUNTIF(Monitoring!#REF!,K27)</f>
        <v>#REF!</v>
      </c>
    </row>
    <row r="28" spans="1:12" x14ac:dyDescent="0.3">
      <c r="A28" s="17" t="s">
        <v>86</v>
      </c>
      <c r="B28" s="17" t="s">
        <v>463</v>
      </c>
      <c r="C28" s="17" t="s">
        <v>1303</v>
      </c>
      <c r="D28" s="17" t="str">
        <f>+IFERROR(IF(E28="#N/C","#N/C",INDEX('ClassificationClasses'!D:D,MATCH(E28,'ClassificationClasses'!E:E,0))),"ERROR")</f>
        <v>Cucujiformia</v>
      </c>
      <c r="E28" s="17" t="s">
        <v>1426</v>
      </c>
      <c r="F28" s="17" t="s">
        <v>1427</v>
      </c>
      <c r="G28" s="17" t="s">
        <v>1322</v>
      </c>
      <c r="H28" s="18" t="s">
        <v>1432</v>
      </c>
      <c r="I28" s="18" t="s">
        <v>36</v>
      </c>
      <c r="J28" s="37" t="str" cm="1">
        <f t="array" ref="J28">_xlfn.LET(_xlpm.cls,A28, _xlpm.ord,IFERROR(B28,"#N/C"), _xlpm.subord,IFERROR(C28,"#N/C"), _xlpm.infr,IFERROR(D28,"#N/C"), _xlpm.sf,IFERROR(E28,"#N/C"), _xlpm.fam,IFERROR(F28,"#N/C"), _xlpm.subfam,IF(TRIM(G28)="-","#N/C",IFERROR(G28,"#N/C")),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_xlpm.fallback,IF(IFERROR(B28,"#N/C")="#N/C",A28,IF(IFERROR(C28,"#N/C")="#N/C",B28,IF(IFERROR(D28,"#N/C")="#N/C",C28,IF(IFERROR(E28,"#N/C")="#N/C",D28,IF(IFERROR(F28,"#N/C")="#N/C",E28,IF(IFERROR(G28,"#N/C")="#N/C",F28,"#N/C")))))), _xlpm.finalResult,IF(OR(_xlpm.computedResult="",_xlpm.computedResult="#N/C"),_xlpm.fallback,_xlpm.computedResult), INDEX(_xlpm.finalResult,1))</f>
        <v>weevil</v>
      </c>
      <c r="K28" s="13" t="str">
        <f t="shared" si="0"/>
        <v>Insecta.Coleoptera.Polyphaga.Cucujiformia.Curculionoidea.Curculionidae.Entiminae.Strophosoma.#N/C</v>
      </c>
      <c r="L28" s="14" t="e">
        <f>+COUNTIF(Monitoring!#REF!,K28)</f>
        <v>#REF!</v>
      </c>
    </row>
    <row r="29" spans="1:12" x14ac:dyDescent="0.3">
      <c r="A29" s="11" t="s">
        <v>86</v>
      </c>
      <c r="B29" s="11" t="s">
        <v>463</v>
      </c>
      <c r="C29" s="11" t="s">
        <v>1303</v>
      </c>
      <c r="D29" s="17" t="str">
        <f>+IFERROR(IF(E29="#N/C","#N/C",INDEX('ClassificationClasses'!D:D,MATCH(E29,'ClassificationClasses'!E:E,0))),"ERROR")</f>
        <v>Cucujiformia</v>
      </c>
      <c r="E29" s="11" t="s">
        <v>1426</v>
      </c>
      <c r="F29" s="11" t="s">
        <v>1427</v>
      </c>
      <c r="G29" s="11" t="s">
        <v>1322</v>
      </c>
      <c r="H29" s="12" t="s">
        <v>1432</v>
      </c>
      <c r="I29" s="12" t="s">
        <v>1433</v>
      </c>
      <c r="J29" s="37" t="str" cm="1">
        <f t="array" ref="J29">_xlfn.LET(_xlpm.cls,A29, _xlpm.ord,IFERROR(B29,"#N/C"), _xlpm.subord,IFERROR(C29,"#N/C"), _xlpm.infr,IFERROR(D29,"#N/C"), _xlpm.sf,IFERROR(E29,"#N/C"), _xlpm.fam,IFERROR(F29,"#N/C"), _xlpm.subfam,IF(TRIM(G29)="-","#N/C",IFERROR(G29,"#N/C")),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_xlpm.fallback,IF(IFERROR(B29,"#N/C")="#N/C",A29,IF(IFERROR(C29,"#N/C")="#N/C",B29,IF(IFERROR(D29,"#N/C")="#N/C",C29,IF(IFERROR(E29,"#N/C")="#N/C",D29,IF(IFERROR(F29,"#N/C")="#N/C",E29,IF(IFERROR(G29,"#N/C")="#N/C",F29,"#N/C")))))), _xlpm.finalResult,IF(OR(_xlpm.computedResult="",_xlpm.computedResult="#N/C"),_xlpm.fallback,_xlpm.computedResult), INDEX(_xlpm.finalResult,1))</f>
        <v>weevil</v>
      </c>
      <c r="K29" s="13" t="str">
        <f t="shared" si="0"/>
        <v>Insecta.Coleoptera.Polyphaga.Cucujiformia.Curculionoidea.Curculionidae.Entiminae.Strophosoma.melanogrammum</v>
      </c>
      <c r="L29" s="14" t="e">
        <f>+COUNTIF(Monitoring!#REF!,K29)</f>
        <v>#REF!</v>
      </c>
    </row>
    <row r="30" spans="1:12" x14ac:dyDescent="0.3">
      <c r="A30" s="17" t="s">
        <v>86</v>
      </c>
      <c r="B30" s="17" t="s">
        <v>463</v>
      </c>
      <c r="C30" s="17" t="s">
        <v>1303</v>
      </c>
      <c r="D30" s="17" t="str">
        <f>+IFERROR(IF(E30="#N/C","#N/C",INDEX('ClassificationClasses'!D:D,MATCH(E30,'ClassificationClasses'!E:E,0))),"ERROR")</f>
        <v>Cucujiformia</v>
      </c>
      <c r="E30" s="17" t="s">
        <v>1434</v>
      </c>
      <c r="F30" s="17" t="s">
        <v>1435</v>
      </c>
      <c r="G30" s="17" t="s">
        <v>1436</v>
      </c>
      <c r="H30" s="18" t="s">
        <v>1437</v>
      </c>
      <c r="I30" s="18" t="s">
        <v>1438</v>
      </c>
      <c r="J30" s="37" t="str" cm="1">
        <f t="array" ref="J30">_xlfn.LET(_xlpm.cls,A30, _xlpm.ord,IFERROR(B30,"#N/C"), _xlpm.subord,IFERROR(C30,"#N/C"), _xlpm.infr,IFERROR(D30,"#N/C"), _xlpm.sf,IFERROR(E30,"#N/C"), _xlpm.fam,IFERROR(F30,"#N/C"), _xlpm.subfam,IF(TRIM(G30)="-","#N/C",IFERROR(G30,"#N/C")),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_xlpm.fallback,IF(IFERROR(B30,"#N/C")="#N/C",A30,IF(IFERROR(C30,"#N/C")="#N/C",B30,IF(IFERROR(D30,"#N/C")="#N/C",C30,IF(IFERROR(E30,"#N/C")="#N/C",D30,IF(IFERROR(F30,"#N/C")="#N/C",E30,IF(IFERROR(G30,"#N/C")="#N/C",F30,"#N/C")))))), _xlpm.finalResult,IF(OR(_xlpm.computedResult="",_xlpm.computedResult="#N/C"),_xlpm.fallback,_xlpm.computedResult), INDEX(_xlpm.finalResult,1))</f>
        <v>ant_beetle</v>
      </c>
      <c r="K30" s="13" t="str">
        <f t="shared" si="0"/>
        <v>Insecta.Coleoptera.Polyphaga.Cucujiformia.Tenebrionoidea.Anthicidae.Anthicinae.Notoxus.monoceros</v>
      </c>
      <c r="L30" s="14" t="e">
        <f>+COUNTIF(Monitoring!#REF!,K30)</f>
        <v>#REF!</v>
      </c>
    </row>
    <row r="31" spans="1:12" x14ac:dyDescent="0.3">
      <c r="A31" s="11" t="s">
        <v>86</v>
      </c>
      <c r="B31" s="11" t="s">
        <v>463</v>
      </c>
      <c r="C31" s="11" t="s">
        <v>1303</v>
      </c>
      <c r="D31" s="17" t="str">
        <f>+IFERROR(IF(E31="#N/C","#N/C",INDEX('ClassificationClasses'!D:D,MATCH(E31,'ClassificationClasses'!E:E,0))),"ERROR")</f>
        <v>Cucujiformia</v>
      </c>
      <c r="E31" s="11" t="s">
        <v>1434</v>
      </c>
      <c r="F31" s="11" t="s">
        <v>1435</v>
      </c>
      <c r="G31" s="11" t="s">
        <v>1439</v>
      </c>
      <c r="H31" s="12" t="s">
        <v>1437</v>
      </c>
      <c r="I31" s="12" t="s">
        <v>1438</v>
      </c>
      <c r="J31" s="37" t="str" cm="1">
        <f t="array" ref="J31">_xlfn.LET(_xlpm.cls,A31, _xlpm.ord,IFERROR(B31,"#N/C"), _xlpm.subord,IFERROR(C31,"#N/C"), _xlpm.infr,IFERROR(D31,"#N/C"), _xlpm.sf,IFERROR(E31,"#N/C"), _xlpm.fam,IFERROR(F31,"#N/C"), _xlpm.subfam,IF(TRIM(G31)="-","#N/C",IFERROR(G31,"#N/C")),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_xlpm.fallback,IF(IFERROR(B31,"#N/C")="#N/C",A31,IF(IFERROR(C31,"#N/C")="#N/C",B31,IF(IFERROR(D31,"#N/C")="#N/C",C31,IF(IFERROR(E31,"#N/C")="#N/C",D31,IF(IFERROR(F31,"#N/C")="#N/C",E31,IF(IFERROR(G31,"#N/C")="#N/C",F31,"#N/C")))))), _xlpm.finalResult,IF(OR(_xlpm.computedResult="",_xlpm.computedResult="#N/C"),_xlpm.fallback,_xlpm.computedResult), INDEX(_xlpm.finalResult,1))</f>
        <v>ant_beetle</v>
      </c>
      <c r="K31" s="13" t="str">
        <f t="shared" si="0"/>
        <v>Insecta.Coleoptera.Polyphaga.Cucujiformia.Tenebrionoidea.Anthicidae.Notoxinae.Notoxus.monoceros</v>
      </c>
      <c r="L31" s="14" t="e">
        <f>+COUNTIF(Monitoring!#REF!,K31)</f>
        <v>#REF!</v>
      </c>
    </row>
    <row r="32" spans="1:12" x14ac:dyDescent="0.3">
      <c r="A32" s="17" t="s">
        <v>86</v>
      </c>
      <c r="B32" s="17" t="s">
        <v>463</v>
      </c>
      <c r="C32" s="17" t="s">
        <v>1303</v>
      </c>
      <c r="D32" s="17" t="str">
        <f>+IFERROR(IF(E32="#N/C","#N/C",INDEX('ClassificationClasses'!D:D,MATCH(E32,'ClassificationClasses'!E:E,0))),"ERROR")</f>
        <v>Cucujiformia</v>
      </c>
      <c r="E32" s="17" t="s">
        <v>1434</v>
      </c>
      <c r="F32" s="17" t="s">
        <v>1440</v>
      </c>
      <c r="G32" s="17" t="s">
        <v>1441</v>
      </c>
      <c r="H32" s="18" t="s">
        <v>1442</v>
      </c>
      <c r="I32" s="18" t="s">
        <v>36</v>
      </c>
      <c r="J32" s="37" t="str" cm="1">
        <f t="array" ref="J32">_xlfn.LET(_xlpm.cls,A32, _xlpm.ord,IFERROR(B32,"#N/C"), _xlpm.subord,IFERROR(C32,"#N/C"), _xlpm.infr,IFERROR(D32,"#N/C"), _xlpm.sf,IFERROR(E32,"#N/C"), _xlpm.fam,IFERROR(F32,"#N/C"), _xlpm.subfam,IF(TRIM(G32)="-","#N/C",IFERROR(G32,"#N/C")),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_xlpm.fallback,IF(IFERROR(B32,"#N/C")="#N/C",A32,IF(IFERROR(C32,"#N/C")="#N/C",B32,IF(IFERROR(D32,"#N/C")="#N/C",C32,IF(IFERROR(E32,"#N/C")="#N/C",D32,IF(IFERROR(F32,"#N/C")="#N/C",E32,IF(IFERROR(G32,"#N/C")="#N/C",F32,"#N/C")))))), _xlpm.finalResult,IF(OR(_xlpm.computedResult="",_xlpm.computedResult="#N/C"),_xlpm.fallback,_xlpm.computedResult), INDEX(_xlpm.finalResult,1))</f>
        <v>pollen_feeding_beetle</v>
      </c>
      <c r="K32" s="13" t="str">
        <f t="shared" si="0"/>
        <v>Insecta.Coleoptera.Polyphaga.Cucujiformia.Tenebrionoidea.Oedemeridae.Nacerdinae.Chrysanthia.#N/C</v>
      </c>
      <c r="L32" s="14" t="e">
        <f>+COUNTIF(Monitoring!#REF!,K32)</f>
        <v>#REF!</v>
      </c>
    </row>
    <row r="33" spans="1:12" x14ac:dyDescent="0.3">
      <c r="A33" s="17" t="s">
        <v>86</v>
      </c>
      <c r="B33" s="17" t="s">
        <v>1443</v>
      </c>
      <c r="C33" s="17" t="s">
        <v>1444</v>
      </c>
      <c r="D33" s="17" t="s">
        <v>4068</v>
      </c>
      <c r="E33" s="17" t="s">
        <v>1445</v>
      </c>
      <c r="F33" s="17" t="s">
        <v>1446</v>
      </c>
      <c r="G33" s="17" t="s">
        <v>1347</v>
      </c>
      <c r="H33" s="18" t="s">
        <v>36</v>
      </c>
      <c r="I33" s="18" t="s">
        <v>36</v>
      </c>
      <c r="J33" s="37" t="str" cm="1">
        <f t="array" ref="J33">_xlfn.LET(_xlpm.cls,A33, _xlpm.ord,IFERROR(B33,"#N/C"), _xlpm.subord,IFERROR(C33,"#N/C"), _xlpm.infr,IFERROR(D33,"#N/C"), _xlpm.sf,IFERROR(E33,"#N/C"), _xlpm.fam,IFERROR(F33,"#N/C"), _xlpm.subfam,IF(TRIM(G33)="-","#N/C",IFERROR(G33,"#N/C")),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_xlpm.fallback,IF(IFERROR(B33,"#N/C")="#N/C",A33,IF(IFERROR(C33,"#N/C")="#N/C",B33,IF(IFERROR(D33,"#N/C")="#N/C",C33,IF(IFERROR(E33,"#N/C")="#N/C",D33,IF(IFERROR(F33,"#N/C")="#N/C",E33,IF(IFERROR(G33,"#N/C")="#N/C",F33,"#N/C")))))), _xlpm.finalResult,IF(OR(_xlpm.computedResult="",_xlpm.computedResult="#N/C"),_xlpm.fallback,_xlpm.computedResult), INDEX(_xlpm.finalResult,1))</f>
        <v>earwig</v>
      </c>
      <c r="K33" s="13" t="str">
        <f t="shared" si="0"/>
        <v>Insecta.Dermaptera.Forficulina.Epidermaptera.Forficuloidea.Forficulidae.Forficulinae.#N/C.#N/C</v>
      </c>
      <c r="L33" s="14" t="e">
        <f>+COUNTIF(Monitoring!#REF!,K33)</f>
        <v>#REF!</v>
      </c>
    </row>
    <row r="34" spans="1:12" x14ac:dyDescent="0.3">
      <c r="A34" s="11" t="s">
        <v>86</v>
      </c>
      <c r="B34" s="11" t="s">
        <v>1443</v>
      </c>
      <c r="C34" s="11" t="s">
        <v>1444</v>
      </c>
      <c r="D34" s="17" t="s">
        <v>4068</v>
      </c>
      <c r="E34" s="11" t="s">
        <v>1445</v>
      </c>
      <c r="F34" s="11" t="s">
        <v>1446</v>
      </c>
      <c r="G34" s="11" t="s">
        <v>1347</v>
      </c>
      <c r="H34" s="12" t="s">
        <v>1348</v>
      </c>
      <c r="I34" s="12" t="s">
        <v>36</v>
      </c>
      <c r="J34" s="37" t="str" cm="1">
        <f t="array" ref="J34">_xlfn.LET(_xlpm.cls,A34, _xlpm.ord,IFERROR(B34,"#N/C"), _xlpm.subord,IFERROR(C34,"#N/C"), _xlpm.infr,IFERROR(D34,"#N/C"), _xlpm.sf,IFERROR(E34,"#N/C"), _xlpm.fam,IFERROR(F34,"#N/C"), _xlpm.subfam,IF(TRIM(G34)="-","#N/C",IFERROR(G34,"#N/C")),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_xlpm.fallback,IF(IFERROR(B34,"#N/C")="#N/C",A34,IF(IFERROR(C34,"#N/C")="#N/C",B34,IF(IFERROR(D34,"#N/C")="#N/C",C34,IF(IFERROR(E34,"#N/C")="#N/C",D34,IF(IFERROR(F34,"#N/C")="#N/C",E34,IF(IFERROR(G34,"#N/C")="#N/C",F34,"#N/C")))))), _xlpm.finalResult,IF(OR(_xlpm.computedResult="",_xlpm.computedResult="#N/C"),_xlpm.fallback,_xlpm.computedResult), INDEX(_xlpm.finalResult,1))</f>
        <v>earwig</v>
      </c>
      <c r="K34" s="13" t="str">
        <f t="shared" si="0"/>
        <v>Insecta.Dermaptera.Forficulina.Epidermaptera.Forficuloidea.Forficulidae.Forficulinae.Forficula.#N/C</v>
      </c>
      <c r="L34" s="14" t="e">
        <f>+COUNTIF(Monitoring!#REF!,K34)</f>
        <v>#REF!</v>
      </c>
    </row>
    <row r="35" spans="1:12" x14ac:dyDescent="0.3">
      <c r="A35" s="17" t="s">
        <v>86</v>
      </c>
      <c r="B35" s="17" t="s">
        <v>287</v>
      </c>
      <c r="C35" s="17" t="s">
        <v>36</v>
      </c>
      <c r="D35" s="17" t="str">
        <f>+IFERROR(IF(E35="#N/C","#N/C",INDEX('ClassificationClasses'!D:D,MATCH(E35,'ClassificationClasses'!E:E,0))),"ERROR")</f>
        <v>#N/C</v>
      </c>
      <c r="E35" s="17" t="s">
        <v>36</v>
      </c>
      <c r="F35" s="17" t="s">
        <v>36</v>
      </c>
      <c r="G35" s="17" t="s">
        <v>36</v>
      </c>
      <c r="H35" s="18" t="s">
        <v>36</v>
      </c>
      <c r="I35" s="18" t="s">
        <v>36</v>
      </c>
      <c r="J35" s="37" t="str" cm="1">
        <f t="array" ref="J35">_xlfn.LET(_xlpm.cls,A35, _xlpm.ord,IFERROR(B35,"#N/C"), _xlpm.subord,IFERROR(C35,"#N/C"), _xlpm.infr,IFERROR(D35,"#N/C"), _xlpm.sf,IFERROR(E35,"#N/C"), _xlpm.fam,IFERROR(F35,"#N/C"), _xlpm.subfam,IF(TRIM(G35)="-","#N/C",IFERROR(G35,"#N/C")),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_xlpm.fallback,IF(IFERROR(B35,"#N/C")="#N/C",A35,IF(IFERROR(C35,"#N/C")="#N/C",B35,IF(IFERROR(D35,"#N/C")="#N/C",C35,IF(IFERROR(E35,"#N/C")="#N/C",D35,IF(IFERROR(F35,"#N/C")="#N/C",E35,IF(IFERROR(G35,"#N/C")="#N/C",F35,"#N/C")))))), _xlpm.finalResult,IF(OR(_xlpm.computedResult="",_xlpm.computedResult="#N/C"),_xlpm.fallback,_xlpm.computedResult), INDEX(_xlpm.finalResult,1))</f>
        <v>Diptera</v>
      </c>
      <c r="K35" s="13" t="str">
        <f t="shared" si="0"/>
        <v>Insecta.Diptera.#N/C.#N/C.#N/C.#N/C.#N/C.#N/C.#N/C</v>
      </c>
      <c r="L35" s="14" t="e">
        <f>+COUNTIF(Monitoring!#REF!,K35)</f>
        <v>#REF!</v>
      </c>
    </row>
    <row r="36" spans="1:12" x14ac:dyDescent="0.3">
      <c r="A36" s="11" t="s">
        <v>86</v>
      </c>
      <c r="B36" s="11" t="s">
        <v>287</v>
      </c>
      <c r="C36" s="11" t="s">
        <v>48</v>
      </c>
      <c r="D36" s="17" t="str">
        <f>+IFERROR(IF(E36="#N/C","#N/C",INDEX('ClassificationClasses'!D:D,MATCH(E36,'ClassificationClasses'!E:E,0))),"ERROR")</f>
        <v>#N/C</v>
      </c>
      <c r="E36" s="11" t="s">
        <v>36</v>
      </c>
      <c r="F36" s="11" t="s">
        <v>36</v>
      </c>
      <c r="G36" s="11" t="s">
        <v>36</v>
      </c>
      <c r="H36" s="12" t="s">
        <v>36</v>
      </c>
      <c r="I36" s="12" t="s">
        <v>36</v>
      </c>
      <c r="J36" s="37" t="str" cm="1">
        <f t="array" ref="J36">_xlfn.LET(_xlpm.cls,A36, _xlpm.ord,IFERROR(B36,"#N/C"), _xlpm.subord,IFERROR(C36,"#N/C"), _xlpm.infr,IFERROR(D36,"#N/C"), _xlpm.sf,IFERROR(E36,"#N/C"), _xlpm.fam,IFERROR(F36,"#N/C"), _xlpm.subfam,IF(TRIM(G36)="-","#N/C",IFERROR(G36,"#N/C")),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_xlpm.fallback,IF(IFERROR(B36,"#N/C")="#N/C",A36,IF(IFERROR(C36,"#N/C")="#N/C",B36,IF(IFERROR(D36,"#N/C")="#N/C",C36,IF(IFERROR(E36,"#N/C")="#N/C",D36,IF(IFERROR(F36,"#N/C")="#N/C",E36,IF(IFERROR(G36,"#N/C")="#N/C",F36,"#N/C")))))), _xlpm.finalResult,IF(OR(_xlpm.computedResult="",_xlpm.computedResult="#N/C"),_xlpm.fallback,_xlpm.computedResult), INDEX(_xlpm.finalResult,1))</f>
        <v>Brachycera</v>
      </c>
      <c r="K36" s="13" t="str">
        <f t="shared" si="0"/>
        <v>Insecta.Diptera.Brachycera.#N/C.#N/C.#N/C.#N/C.#N/C.#N/C</v>
      </c>
      <c r="L36" s="14" t="e">
        <f>+COUNTIF(Monitoring!#REF!,K36)</f>
        <v>#REF!</v>
      </c>
    </row>
    <row r="37" spans="1:12" x14ac:dyDescent="0.3">
      <c r="A37" s="17" t="s">
        <v>86</v>
      </c>
      <c r="B37" s="17" t="s">
        <v>287</v>
      </c>
      <c r="C37" s="17" t="s">
        <v>48</v>
      </c>
      <c r="D37" s="17" t="str">
        <f>+IFERROR(IF(E37="#N/C","#N/C",INDEX('ClassificationClasses'!D:D,MATCH(E37,'ClassificationClasses'!E:E,0))),"ERROR")</f>
        <v>Asilomorpha</v>
      </c>
      <c r="E37" s="17" t="s">
        <v>1447</v>
      </c>
      <c r="F37" s="17" t="s">
        <v>1366</v>
      </c>
      <c r="G37" s="17" t="s">
        <v>876</v>
      </c>
      <c r="H37" s="18" t="s">
        <v>36</v>
      </c>
      <c r="I37" s="18" t="s">
        <v>36</v>
      </c>
      <c r="J37" s="37" t="str" cm="1">
        <f t="array" ref="J37">_xlfn.LET(_xlpm.cls,A37, _xlpm.ord,IFERROR(B37,"#N/C"), _xlpm.subord,IFERROR(C37,"#N/C"), _xlpm.infr,IFERROR(D37,"#N/C"), _xlpm.sf,IFERROR(E37,"#N/C"), _xlpm.fam,IFERROR(F37,"#N/C"), _xlpm.subfam,IF(TRIM(G37)="-","#N/C",IFERROR(G37,"#N/C")),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_xlpm.fallback,IF(IFERROR(B37,"#N/C")="#N/C",A37,IF(IFERROR(C37,"#N/C")="#N/C",B37,IF(IFERROR(D37,"#N/C")="#N/C",C37,IF(IFERROR(E37,"#N/C")="#N/C",D37,IF(IFERROR(F37,"#N/C")="#N/C",E37,IF(IFERROR(G37,"#N/C")="#N/C",F37,"#N/C")))))), _xlpm.finalResult,IF(OR(_xlpm.computedResult="",_xlpm.computedResult="#N/C"),_xlpm.fallback,_xlpm.computedResult), INDEX(_xlpm.finalResult,1))</f>
        <v>robber_fly</v>
      </c>
      <c r="K37" s="13" t="str">
        <f t="shared" si="0"/>
        <v>Insecta.Diptera.Brachycera.Asilomorpha.Asiloidea.Asilidae.Asilinae.#N/C.#N/C</v>
      </c>
      <c r="L37" s="14" t="e">
        <f>+COUNTIF(Monitoring!#REF!,K37)</f>
        <v>#REF!</v>
      </c>
    </row>
    <row r="38" spans="1:12" x14ac:dyDescent="0.3">
      <c r="A38" s="17" t="s">
        <v>86</v>
      </c>
      <c r="B38" s="17" t="s">
        <v>287</v>
      </c>
      <c r="C38" s="17" t="s">
        <v>48</v>
      </c>
      <c r="D38" s="17" t="str">
        <f>+IFERROR(IF(E38="#N/C","#N/C",INDEX('ClassificationClasses'!D:D,MATCH(E38,'ClassificationClasses'!E:E,0))),"ERROR")</f>
        <v>Asilomorpha</v>
      </c>
      <c r="E38" s="17" t="s">
        <v>1447</v>
      </c>
      <c r="F38" s="17" t="s">
        <v>1366</v>
      </c>
      <c r="G38" s="17" t="s">
        <v>876</v>
      </c>
      <c r="H38" s="18" t="s">
        <v>551</v>
      </c>
      <c r="I38" s="18" t="s">
        <v>36</v>
      </c>
      <c r="J38" s="37" t="str" cm="1">
        <f t="array" ref="J38">_xlfn.LET(_xlpm.cls,A38, _xlpm.ord,IFERROR(B38,"#N/C"), _xlpm.subord,IFERROR(C38,"#N/C"), _xlpm.infr,IFERROR(D38,"#N/C"), _xlpm.sf,IFERROR(E38,"#N/C"), _xlpm.fam,IFERROR(F38,"#N/C"), _xlpm.subfam,IF(TRIM(G38)="-","#N/C",IFERROR(G38,"#N/C")),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_xlpm.fallback,IF(IFERROR(B38,"#N/C")="#N/C",A38,IF(IFERROR(C38,"#N/C")="#N/C",B38,IF(IFERROR(D38,"#N/C")="#N/C",C38,IF(IFERROR(E38,"#N/C")="#N/C",D38,IF(IFERROR(F38,"#N/C")="#N/C",E38,IF(IFERROR(G38,"#N/C")="#N/C",F38,"#N/C")))))), _xlpm.finalResult,IF(OR(_xlpm.computedResult="",_xlpm.computedResult="#N/C"),_xlpm.fallback,_xlpm.computedResult), INDEX(_xlpm.finalResult,1))</f>
        <v>robber_fly</v>
      </c>
      <c r="K38" s="13" t="str">
        <f t="shared" si="0"/>
        <v>Insecta.Diptera.Brachycera.Asilomorpha.Asiloidea.Asilidae.Asilinae.Tolmerus.#N/C</v>
      </c>
      <c r="L38" s="14" t="e">
        <f>+COUNTIF(Monitoring!#REF!,K38)</f>
        <v>#REF!</v>
      </c>
    </row>
    <row r="39" spans="1:12" x14ac:dyDescent="0.3">
      <c r="A39" s="11" t="s">
        <v>86</v>
      </c>
      <c r="B39" s="11" t="s">
        <v>287</v>
      </c>
      <c r="C39" s="11" t="s">
        <v>48</v>
      </c>
      <c r="D39" s="17" t="str">
        <f>+IFERROR(IF(E39="#N/C","#N/C",INDEX('ClassificationClasses'!D:D,MATCH(E39,'ClassificationClasses'!E:E,0))),"ERROR")</f>
        <v>Asilomorpha</v>
      </c>
      <c r="E39" s="11" t="s">
        <v>1447</v>
      </c>
      <c r="F39" s="11" t="s">
        <v>1366</v>
      </c>
      <c r="G39" s="11" t="s">
        <v>1367</v>
      </c>
      <c r="H39" s="12" t="s">
        <v>36</v>
      </c>
      <c r="I39" s="12" t="s">
        <v>36</v>
      </c>
      <c r="J39" s="37" t="str" cm="1">
        <f t="array" ref="J39">_xlfn.LET(_xlpm.cls,A39, _xlpm.ord,IFERROR(B39,"#N/C"), _xlpm.subord,IFERROR(C39,"#N/C"), _xlpm.infr,IFERROR(D39,"#N/C"), _xlpm.sf,IFERROR(E39,"#N/C"), _xlpm.fam,IFERROR(F39,"#N/C"), _xlpm.subfam,IF(TRIM(G39)="-","#N/C",IFERROR(G39,"#N/C")),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_xlpm.fallback,IF(IFERROR(B39,"#N/C")="#N/C",A39,IF(IFERROR(C39,"#N/C")="#N/C",B39,IF(IFERROR(D39,"#N/C")="#N/C",C39,IF(IFERROR(E39,"#N/C")="#N/C",D39,IF(IFERROR(F39,"#N/C")="#N/C",E39,IF(IFERROR(G39,"#N/C")="#N/C",F39,"#N/C")))))), _xlpm.finalResult,IF(OR(_xlpm.computedResult="",_xlpm.computedResult="#N/C"),_xlpm.fallback,_xlpm.computedResult), INDEX(_xlpm.finalResult,1))</f>
        <v>robber_fly</v>
      </c>
      <c r="K39" s="13" t="str">
        <f t="shared" si="0"/>
        <v>Insecta.Diptera.Brachycera.Asilomorpha.Asiloidea.Asilidae.Laphriinae.#N/C.#N/C</v>
      </c>
      <c r="L39" s="14" t="e">
        <f>+COUNTIF(Monitoring!#REF!,K39)</f>
        <v>#REF!</v>
      </c>
    </row>
    <row r="40" spans="1:12" x14ac:dyDescent="0.3">
      <c r="A40" s="11" t="s">
        <v>86</v>
      </c>
      <c r="B40" s="11" t="s">
        <v>287</v>
      </c>
      <c r="C40" s="11" t="s">
        <v>48</v>
      </c>
      <c r="D40" s="17" t="str">
        <f>+IFERROR(IF(E40="#N/C","#N/C",INDEX('ClassificationClasses'!D:D,MATCH(E40,'ClassificationClasses'!E:E,0))),"ERROR")</f>
        <v>Muscomorpha</v>
      </c>
      <c r="E40" s="28" t="s">
        <v>1225</v>
      </c>
      <c r="F40" s="11" t="s">
        <v>1226</v>
      </c>
      <c r="G40" s="11" t="s">
        <v>1227</v>
      </c>
      <c r="H40" s="12" t="s">
        <v>1228</v>
      </c>
      <c r="I40" s="12" t="s">
        <v>36</v>
      </c>
      <c r="J40" s="37" t="str" cm="1">
        <f t="array" ref="J40">_xlfn.LET(_xlpm.cls,A40, _xlpm.ord,IFERROR(B40,"#N/C"), _xlpm.subord,IFERROR(C40,"#N/C"), _xlpm.infr,IFERROR(D40,"#N/C"), _xlpm.sf,IFERROR(E40,"#N/C"), _xlpm.fam,IFERROR(F40,"#N/C"), _xlpm.subfam,IF(TRIM(G40)="-","#N/C",IFERROR(G40,"#N/C")),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_xlpm.fallback,IF(IFERROR(B40,"#N/C")="#N/C",A40,IF(IFERROR(C40,"#N/C")="#N/C",B40,IF(IFERROR(D40,"#N/C")="#N/C",C40,IF(IFERROR(E40,"#N/C")="#N/C",D40,IF(IFERROR(F40,"#N/C")="#N/C",E40,IF(IFERROR(G40,"#N/C")="#N/C",F40,"#N/C")))))), _xlpm.finalResult,IF(OR(_xlpm.computedResult="",_xlpm.computedResult="#N/C"),_xlpm.fallback,_xlpm.computedResult), INDEX(_xlpm.finalResult,1))</f>
        <v>fly</v>
      </c>
      <c r="K40" s="13" t="str">
        <f t="shared" si="0"/>
        <v>Insecta.Diptera.Brachycera.Muscomorpha.Carnoidea.Chloropidae.Chloropinae.Thaumatomyia.#N/C</v>
      </c>
      <c r="L40" s="14" t="e">
        <f>+COUNTIF(Monitoring!#REF!,K40)</f>
        <v>#REF!</v>
      </c>
    </row>
    <row r="41" spans="1:12" x14ac:dyDescent="0.3">
      <c r="A41" s="17" t="s">
        <v>86</v>
      </c>
      <c r="B41" s="17" t="s">
        <v>287</v>
      </c>
      <c r="C41" s="17" t="s">
        <v>48</v>
      </c>
      <c r="D41" s="17" t="str">
        <f>+IFERROR(IF(E41="#N/C","#N/C",INDEX('ClassificationClasses'!D:D,MATCH(E41,'ClassificationClasses'!E:E,0))),"ERROR")</f>
        <v>Asilomorpha</v>
      </c>
      <c r="E41" s="17" t="s">
        <v>1326</v>
      </c>
      <c r="F41" s="17" t="s">
        <v>1448</v>
      </c>
      <c r="G41" s="17" t="s">
        <v>36</v>
      </c>
      <c r="H41" s="18" t="s">
        <v>36</v>
      </c>
      <c r="I41" s="18" t="s">
        <v>36</v>
      </c>
      <c r="J41" s="37" t="str" cm="1">
        <f t="array" ref="J41">_xlfn.LET(_xlpm.cls,A41, _xlpm.ord,IFERROR(B41,"#N/C"), _xlpm.subord,IFERROR(C41,"#N/C"), _xlpm.infr,IFERROR(D41,"#N/C"), _xlpm.sf,IFERROR(E41,"#N/C"), _xlpm.fam,IFERROR(F41,"#N/C"), _xlpm.subfam,IF(TRIM(G41)="-","#N/C",IFERROR(G41,"#N/C")),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_xlpm.fallback,IF(IFERROR(B41,"#N/C")="#N/C",A41,IF(IFERROR(C41,"#N/C")="#N/C",B41,IF(IFERROR(D41,"#N/C")="#N/C",C41,IF(IFERROR(E41,"#N/C")="#N/C",D41,IF(IFERROR(F41,"#N/C")="#N/C",E41,IF(IFERROR(G41,"#N/C")="#N/C",F41,"#N/C")))))), _xlpm.finalResult,IF(OR(_xlpm.computedResult="",_xlpm.computedResult="#N/C"),_xlpm.fallback,_xlpm.computedResult), INDEX(_xlpm.finalResult,1))</f>
        <v>dance_fly</v>
      </c>
      <c r="K41" s="13" t="str">
        <f t="shared" si="0"/>
        <v>Insecta.Diptera.Brachycera.Asilomorpha.Empidoidea.Dolichopodidae.#N/C.#N/C.#N/C</v>
      </c>
      <c r="L41" s="14" t="e">
        <f>+COUNTIF(Monitoring!#REF!,K41)</f>
        <v>#REF!</v>
      </c>
    </row>
    <row r="42" spans="1:12" x14ac:dyDescent="0.3">
      <c r="A42" s="17" t="s">
        <v>86</v>
      </c>
      <c r="B42" s="17" t="s">
        <v>287</v>
      </c>
      <c r="C42" s="17" t="s">
        <v>48</v>
      </c>
      <c r="D42" s="17" t="str">
        <f>+IFERROR(IF(E42="#N/C","#N/C",INDEX('ClassificationClasses'!D:D,MATCH(E42,'ClassificationClasses'!E:E,0))),"ERROR")</f>
        <v>Asilomorpha</v>
      </c>
      <c r="E42" s="17" t="s">
        <v>1326</v>
      </c>
      <c r="F42" s="17" t="s">
        <v>1448</v>
      </c>
      <c r="G42" s="17" t="s">
        <v>1449</v>
      </c>
      <c r="H42" s="18" t="s">
        <v>1450</v>
      </c>
      <c r="I42" s="18" t="s">
        <v>36</v>
      </c>
      <c r="J42" s="37" t="str" cm="1">
        <f t="array" ref="J42">_xlfn.LET(_xlpm.cls,A42, _xlpm.ord,IFERROR(B42,"#N/C"), _xlpm.subord,IFERROR(C42,"#N/C"), _xlpm.infr,IFERROR(D42,"#N/C"), _xlpm.sf,IFERROR(E42,"#N/C"), _xlpm.fam,IFERROR(F42,"#N/C"), _xlpm.subfam,IF(TRIM(G42)="-","#N/C",IFERROR(G42,"#N/C")),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_xlpm.fallback,IF(IFERROR(B42,"#N/C")="#N/C",A42,IF(IFERROR(C42,"#N/C")="#N/C",B42,IF(IFERROR(D42,"#N/C")="#N/C",C42,IF(IFERROR(E42,"#N/C")="#N/C",D42,IF(IFERROR(F42,"#N/C")="#N/C",E42,IF(IFERROR(G42,"#N/C")="#N/C",F42,"#N/C")))))), _xlpm.finalResult,IF(OR(_xlpm.computedResult="",_xlpm.computedResult="#N/C"),_xlpm.fallback,_xlpm.computedResult), INDEX(_xlpm.finalResult,1))</f>
        <v>dance_fly</v>
      </c>
      <c r="K42" s="13" t="str">
        <f t="shared" si="0"/>
        <v>Insecta.Diptera.Brachycera.Asilomorpha.Empidoidea.Dolichopodidae.Medeterinae.Medetera.#N/C</v>
      </c>
      <c r="L42" s="14" t="e">
        <f>+COUNTIF(Monitoring!#REF!,K42)</f>
        <v>#REF!</v>
      </c>
    </row>
    <row r="43" spans="1:12" x14ac:dyDescent="0.3">
      <c r="A43" s="11" t="s">
        <v>86</v>
      </c>
      <c r="B43" s="11" t="s">
        <v>287</v>
      </c>
      <c r="C43" s="11" t="s">
        <v>48</v>
      </c>
      <c r="D43" s="17" t="str">
        <f>+IFERROR(IF(E43="#N/C","#N/C",INDEX('ClassificationClasses'!D:D,MATCH(E43,'ClassificationClasses'!E:E,0))),"ERROR")</f>
        <v>Asilomorpha</v>
      </c>
      <c r="E43" s="11" t="s">
        <v>1326</v>
      </c>
      <c r="F43" s="11" t="s">
        <v>1327</v>
      </c>
      <c r="G43" s="11" t="s">
        <v>1328</v>
      </c>
      <c r="H43" s="12" t="s">
        <v>1329</v>
      </c>
      <c r="I43" s="12" t="s">
        <v>36</v>
      </c>
      <c r="J43" s="37" t="str" cm="1">
        <f t="array" ref="J43">_xlfn.LET(_xlpm.cls,A43, _xlpm.ord,IFERROR(B43,"#N/C"), _xlpm.subord,IFERROR(C43,"#N/C"), _xlpm.infr,IFERROR(D43,"#N/C"), _xlpm.sf,IFERROR(E43,"#N/C"), _xlpm.fam,IFERROR(F43,"#N/C"), _xlpm.subfam,IF(TRIM(G43)="-","#N/C",IFERROR(G43,"#N/C")),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_xlpm.fallback,IF(IFERROR(B43,"#N/C")="#N/C",A43,IF(IFERROR(C43,"#N/C")="#N/C",B43,IF(IFERROR(D43,"#N/C")="#N/C",C43,IF(IFERROR(E43,"#N/C")="#N/C",D43,IF(IFERROR(F43,"#N/C")="#N/C",E43,IF(IFERROR(G43,"#N/C")="#N/C",F43,"#N/C")))))), _xlpm.finalResult,IF(OR(_xlpm.computedResult="",_xlpm.computedResult="#N/C"),_xlpm.fallback,_xlpm.computedResult), INDEX(_xlpm.finalResult,1))</f>
        <v>dance_fly</v>
      </c>
      <c r="K43" s="13" t="str">
        <f t="shared" si="0"/>
        <v>Insecta.Diptera.Brachycera.Asilomorpha.Empidoidea.Hybotidae.Tachydromiinae.Tachydromia.#N/C</v>
      </c>
      <c r="L43" s="14" t="e">
        <f>+COUNTIF(Monitoring!#REF!,K43)</f>
        <v>#REF!</v>
      </c>
    </row>
    <row r="44" spans="1:12" x14ac:dyDescent="0.3">
      <c r="A44" s="17" t="s">
        <v>86</v>
      </c>
      <c r="B44" s="17" t="s">
        <v>287</v>
      </c>
      <c r="C44" s="17" t="s">
        <v>48</v>
      </c>
      <c r="D44" s="17" t="str">
        <f>+IFERROR(IF(E44="#N/C","#N/C",INDEX('ClassificationClasses'!D:D,MATCH(E44,'ClassificationClasses'!E:E,0))),"ERROR")</f>
        <v>Muscomorpha</v>
      </c>
      <c r="E44" s="17" t="s">
        <v>1451</v>
      </c>
      <c r="F44" s="17" t="s">
        <v>1452</v>
      </c>
      <c r="G44" s="17" t="s">
        <v>1012</v>
      </c>
      <c r="H44" s="18" t="s">
        <v>36</v>
      </c>
      <c r="I44" s="18" t="s">
        <v>36</v>
      </c>
      <c r="J44" s="37" t="str" cm="1">
        <f t="array" ref="J44">_xlfn.LET(_xlpm.cls,A44, _xlpm.ord,IFERROR(B44,"#N/C"), _xlpm.subord,IFERROR(C44,"#N/C"), _xlpm.infr,IFERROR(D44,"#N/C"), _xlpm.sf,IFERROR(E44,"#N/C"), _xlpm.fam,IFERROR(F44,"#N/C"), _xlpm.subfam,IF(TRIM(G44)="-","#N/C",IFERROR(G44,"#N/C")),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_xlpm.fallback,IF(IFERROR(B44,"#N/C")="#N/C",A44,IF(IFERROR(C44,"#N/C")="#N/C",B44,IF(IFERROR(D44,"#N/C")="#N/C",C44,IF(IFERROR(E44,"#N/C")="#N/C",D44,IF(IFERROR(F44,"#N/C")="#N/C",E44,IF(IFERROR(G44,"#N/C")="#N/C",F44,"#N/C")))))), _xlpm.finalResult,IF(OR(_xlpm.computedResult="",_xlpm.computedResult="#N/C"),_xlpm.fallback,_xlpm.computedResult), INDEX(_xlpm.finalResult,1))</f>
        <v>fruit_fly</v>
      </c>
      <c r="K44" s="13" t="str">
        <f t="shared" si="0"/>
        <v>Insecta.Diptera.Brachycera.Muscomorpha.Ephydroidea.Drosophilidae.Drosophilinae.#N/C.#N/C</v>
      </c>
      <c r="L44" s="14" t="e">
        <f>+COUNTIF(Monitoring!#REF!,K44)</f>
        <v>#REF!</v>
      </c>
    </row>
    <row r="45" spans="1:12" x14ac:dyDescent="0.3">
      <c r="A45" s="11" t="s">
        <v>86</v>
      </c>
      <c r="B45" s="11" t="s">
        <v>287</v>
      </c>
      <c r="C45" s="11" t="s">
        <v>48</v>
      </c>
      <c r="D45" s="17" t="str">
        <f>+IFERROR(IF(E45="#N/C","#N/C",INDEX('ClassificationClasses'!D:D,MATCH(E45,'ClassificationClasses'!E:E,0))),"ERROR")</f>
        <v>Muscomorpha</v>
      </c>
      <c r="E45" s="11" t="s">
        <v>1451</v>
      </c>
      <c r="F45" s="11" t="s">
        <v>1452</v>
      </c>
      <c r="G45" s="11" t="s">
        <v>1012</v>
      </c>
      <c r="H45" s="12" t="s">
        <v>1453</v>
      </c>
      <c r="I45" s="12" t="s">
        <v>36</v>
      </c>
      <c r="J45" s="37" t="str" cm="1">
        <f t="array" ref="J45">_xlfn.LET(_xlpm.cls,A45, _xlpm.ord,IFERROR(B45,"#N/C"), _xlpm.subord,IFERROR(C45,"#N/C"), _xlpm.infr,IFERROR(D45,"#N/C"), _xlpm.sf,IFERROR(E45,"#N/C"), _xlpm.fam,IFERROR(F45,"#N/C"), _xlpm.subfam,IF(TRIM(G45)="-","#N/C",IFERROR(G45,"#N/C")),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_xlpm.fallback,IF(IFERROR(B45,"#N/C")="#N/C",A45,IF(IFERROR(C45,"#N/C")="#N/C",B45,IF(IFERROR(D45,"#N/C")="#N/C",C45,IF(IFERROR(E45,"#N/C")="#N/C",D45,IF(IFERROR(F45,"#N/C")="#N/C",E45,IF(IFERROR(G45,"#N/C")="#N/C",F45,"#N/C")))))), _xlpm.finalResult,IF(OR(_xlpm.computedResult="",_xlpm.computedResult="#N/C"),_xlpm.fallback,_xlpm.computedResult), INDEX(_xlpm.finalResult,1))</f>
        <v>fruit_fly</v>
      </c>
      <c r="K45" s="13" t="str">
        <f t="shared" si="0"/>
        <v>Insecta.Diptera.Brachycera.Muscomorpha.Ephydroidea.Drosophilidae.Drosophilinae.Chymomyza.#N/C</v>
      </c>
      <c r="L45" s="14" t="e">
        <f>+COUNTIF(Monitoring!#REF!,K45)</f>
        <v>#REF!</v>
      </c>
    </row>
    <row r="46" spans="1:12" x14ac:dyDescent="0.3">
      <c r="A46" s="11" t="s">
        <v>86</v>
      </c>
      <c r="B46" s="11" t="s">
        <v>287</v>
      </c>
      <c r="C46" s="11" t="s">
        <v>48</v>
      </c>
      <c r="D46" s="17" t="str">
        <f>+IFERROR(IF(E46="#N/C","#N/C",INDEX('ClassificationClasses'!D:D,MATCH(E46,'ClassificationClasses'!E:E,0))),"ERROR")</f>
        <v>Muscomorpha</v>
      </c>
      <c r="E46" s="11" t="s">
        <v>1451</v>
      </c>
      <c r="F46" s="11" t="s">
        <v>1452</v>
      </c>
      <c r="G46" s="11" t="s">
        <v>1012</v>
      </c>
      <c r="H46" s="12" t="s">
        <v>1453</v>
      </c>
      <c r="I46" s="12" t="s">
        <v>1454</v>
      </c>
      <c r="J46" s="37" t="str" cm="1">
        <f t="array" ref="J46">_xlfn.LET(_xlpm.cls,A46, _xlpm.ord,IFERROR(B46,"#N/C"), _xlpm.subord,IFERROR(C46,"#N/C"), _xlpm.infr,IFERROR(D46,"#N/C"), _xlpm.sf,IFERROR(E46,"#N/C"), _xlpm.fam,IFERROR(F46,"#N/C"), _xlpm.subfam,IF(TRIM(G46)="-","#N/C",IFERROR(G46,"#N/C")),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_xlpm.fallback,IF(IFERROR(B46,"#N/C")="#N/C",A46,IF(IFERROR(C46,"#N/C")="#N/C",B46,IF(IFERROR(D46,"#N/C")="#N/C",C46,IF(IFERROR(E46,"#N/C")="#N/C",D46,IF(IFERROR(F46,"#N/C")="#N/C",E46,IF(IFERROR(G46,"#N/C")="#N/C",F46,"#N/C")))))), _xlpm.finalResult,IF(OR(_xlpm.computedResult="",_xlpm.computedResult="#N/C"),_xlpm.fallback,_xlpm.computedResult), INDEX(_xlpm.finalResult,1))</f>
        <v>fruit_fly</v>
      </c>
      <c r="K46" s="13" t="str">
        <f t="shared" si="0"/>
        <v>Insecta.Diptera.Brachycera.Muscomorpha.Ephydroidea.Drosophilidae.Drosophilinae.Chymomyza.amoena</v>
      </c>
      <c r="L46" s="14" t="e">
        <f>+COUNTIF(Monitoring!#REF!,K46)</f>
        <v>#REF!</v>
      </c>
    </row>
    <row r="47" spans="1:12" x14ac:dyDescent="0.3">
      <c r="A47" s="17" t="s">
        <v>86</v>
      </c>
      <c r="B47" s="17" t="s">
        <v>287</v>
      </c>
      <c r="C47" s="17" t="s">
        <v>48</v>
      </c>
      <c r="D47" s="17" t="str">
        <f>+IFERROR(IF(E47="#N/C","#N/C",INDEX('ClassificationClasses'!D:D,MATCH(E47,'ClassificationClasses'!E:E,0))),"ERROR")</f>
        <v>Muscomorpha</v>
      </c>
      <c r="E47" s="17" t="s">
        <v>1451</v>
      </c>
      <c r="F47" s="17" t="s">
        <v>1452</v>
      </c>
      <c r="G47" s="17" t="s">
        <v>1012</v>
      </c>
      <c r="H47" s="18" t="s">
        <v>384</v>
      </c>
      <c r="I47" s="18" t="s">
        <v>36</v>
      </c>
      <c r="J47" s="37" t="str" cm="1">
        <f t="array" ref="J47">_xlfn.LET(_xlpm.cls,A47, _xlpm.ord,IFERROR(B47,"#N/C"), _xlpm.subord,IFERROR(C47,"#N/C"), _xlpm.infr,IFERROR(D47,"#N/C"), _xlpm.sf,IFERROR(E47,"#N/C"), _xlpm.fam,IFERROR(F47,"#N/C"), _xlpm.subfam,IF(TRIM(G47)="-","#N/C",IFERROR(G47,"#N/C")),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_xlpm.fallback,IF(IFERROR(B47,"#N/C")="#N/C",A47,IF(IFERROR(C47,"#N/C")="#N/C",B47,IF(IFERROR(D47,"#N/C")="#N/C",C47,IF(IFERROR(E47,"#N/C")="#N/C",D47,IF(IFERROR(F47,"#N/C")="#N/C",E47,IF(IFERROR(G47,"#N/C")="#N/C",F47,"#N/C")))))), _xlpm.finalResult,IF(OR(_xlpm.computedResult="",_xlpm.computedResult="#N/C"),_xlpm.fallback,_xlpm.computedResult), INDEX(_xlpm.finalResult,1))</f>
        <v>fruit_fly</v>
      </c>
      <c r="K47" s="13" t="str">
        <f t="shared" si="0"/>
        <v>Insecta.Diptera.Brachycera.Muscomorpha.Ephydroidea.Drosophilidae.Drosophilinae.Drosophila.#N/C</v>
      </c>
      <c r="L47" s="14" t="e">
        <f>+COUNTIF(Monitoring!#REF!,K47)</f>
        <v>#REF!</v>
      </c>
    </row>
    <row r="48" spans="1:12" x14ac:dyDescent="0.3">
      <c r="A48" s="17" t="s">
        <v>86</v>
      </c>
      <c r="B48" s="17" t="s">
        <v>287</v>
      </c>
      <c r="C48" s="17" t="s">
        <v>48</v>
      </c>
      <c r="D48" s="17" t="str">
        <f>+IFERROR(IF(E48="#N/C","#N/C",INDEX('ClassificationClasses'!D:D,MATCH(E48,'ClassificationClasses'!E:E,0))),"ERROR")</f>
        <v>Muscomorpha</v>
      </c>
      <c r="E48" s="17" t="s">
        <v>1451</v>
      </c>
      <c r="F48" s="17" t="s">
        <v>1452</v>
      </c>
      <c r="G48" s="17" t="s">
        <v>1012</v>
      </c>
      <c r="H48" s="18" t="s">
        <v>1455</v>
      </c>
      <c r="I48" s="18" t="s">
        <v>36</v>
      </c>
      <c r="J48" s="37" t="str" cm="1">
        <f t="array" ref="J48">_xlfn.LET(_xlpm.cls,A48, _xlpm.ord,IFERROR(B48,"#N/C"), _xlpm.subord,IFERROR(C48,"#N/C"), _xlpm.infr,IFERROR(D48,"#N/C"), _xlpm.sf,IFERROR(E48,"#N/C"), _xlpm.fam,IFERROR(F48,"#N/C"), _xlpm.subfam,IF(TRIM(G48)="-","#N/C",IFERROR(G48,"#N/C")),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_xlpm.fallback,IF(IFERROR(B48,"#N/C")="#N/C",A48,IF(IFERROR(C48,"#N/C")="#N/C",B48,IF(IFERROR(D48,"#N/C")="#N/C",C48,IF(IFERROR(E48,"#N/C")="#N/C",D48,IF(IFERROR(F48,"#N/C")="#N/C",E48,IF(IFERROR(G48,"#N/C")="#N/C",F48,"#N/C")))))), _xlpm.finalResult,IF(OR(_xlpm.computedResult="",_xlpm.computedResult="#N/C"),_xlpm.fallback,_xlpm.computedResult), INDEX(_xlpm.finalResult,1))</f>
        <v>fruit_fly</v>
      </c>
      <c r="K48" s="13" t="str">
        <f t="shared" si="0"/>
        <v>Insecta.Diptera.Brachycera.Muscomorpha.Ephydroidea.Drosophilidae.Drosophilinae.Scaptomyza.#N/C</v>
      </c>
      <c r="L48" s="14" t="e">
        <f>+COUNTIF(Monitoring!#REF!,K48)</f>
        <v>#REF!</v>
      </c>
    </row>
    <row r="49" spans="1:12" x14ac:dyDescent="0.3">
      <c r="A49" s="11" t="s">
        <v>86</v>
      </c>
      <c r="B49" s="11" t="s">
        <v>287</v>
      </c>
      <c r="C49" s="11" t="s">
        <v>48</v>
      </c>
      <c r="D49" s="17" t="str">
        <f>+IFERROR(IF(E49="#N/C","#N/C",INDEX('ClassificationClasses'!D:D,MATCH(E49,'ClassificationClasses'!E:E,0))),"ERROR")</f>
        <v>Muscomorpha</v>
      </c>
      <c r="E49" s="11" t="s">
        <v>1451</v>
      </c>
      <c r="F49" s="11" t="s">
        <v>1456</v>
      </c>
      <c r="G49" s="11" t="s">
        <v>1457</v>
      </c>
      <c r="H49" s="12" t="s">
        <v>712</v>
      </c>
      <c r="I49" s="12" t="s">
        <v>36</v>
      </c>
      <c r="J49" s="37" t="str" cm="1">
        <f t="array" ref="J49">_xlfn.LET(_xlpm.cls,A49, _xlpm.ord,IFERROR(B49,"#N/C"), _xlpm.subord,IFERROR(C49,"#N/C"), _xlpm.infr,IFERROR(D49,"#N/C"), _xlpm.sf,IFERROR(E49,"#N/C"), _xlpm.fam,IFERROR(F49,"#N/C"), _xlpm.subfam,IF(TRIM(G49)="-","#N/C",IFERROR(G49,"#N/C")),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_xlpm.fallback,IF(IFERROR(B49,"#N/C")="#N/C",A49,IF(IFERROR(C49,"#N/C")="#N/C",B49,IF(IFERROR(D49,"#N/C")="#N/C",C49,IF(IFERROR(E49,"#N/C")="#N/C",D49,IF(IFERROR(F49,"#N/C")="#N/C",E49,IF(IFERROR(G49,"#N/C")="#N/C",F49,"#N/C")))))), _xlpm.finalResult,IF(OR(_xlpm.computedResult="",_xlpm.computedResult="#N/C"),_xlpm.fallback,_xlpm.computedResult), INDEX(_xlpm.finalResult,1))</f>
        <v>fruit_fly</v>
      </c>
      <c r="K49" s="13" t="str">
        <f t="shared" si="0"/>
        <v>Insecta.Diptera.Brachycera.Muscomorpha.Ephydroidea.Ephydroidae.Hydrelliinae.Notiphila.#N/C</v>
      </c>
      <c r="L49" s="14" t="e">
        <f>+COUNTIF(Monitoring!#REF!,K49)</f>
        <v>#REF!</v>
      </c>
    </row>
    <row r="50" spans="1:12" x14ac:dyDescent="0.3">
      <c r="A50" s="11" t="s">
        <v>86</v>
      </c>
      <c r="B50" s="11" t="s">
        <v>287</v>
      </c>
      <c r="C50" s="11" t="s">
        <v>48</v>
      </c>
      <c r="D50" s="17" t="str">
        <f>+IFERROR(IF(E50="#N/C","#N/C",INDEX('ClassificationClasses'!D:D,MATCH(E50,'ClassificationClasses'!E:E,0))),"ERROR")</f>
        <v>Muscomorpha</v>
      </c>
      <c r="E50" s="28" t="s">
        <v>1458</v>
      </c>
      <c r="F50" s="11" t="s">
        <v>943</v>
      </c>
      <c r="G50" s="11" t="s">
        <v>205</v>
      </c>
      <c r="H50" s="12" t="s">
        <v>36</v>
      </c>
      <c r="I50" s="12" t="s">
        <v>36</v>
      </c>
      <c r="J50" s="37" t="str" cm="1">
        <f t="array" ref="J50">_xlfn.LET(_xlpm.cls,A50, _xlpm.ord,IFERROR(B50,"#N/C"), _xlpm.subord,IFERROR(C50,"#N/C"), _xlpm.infr,IFERROR(D50,"#N/C"), _xlpm.sf,IFERROR(E50,"#N/C"), _xlpm.fam,IFERROR(F50,"#N/C"), _xlpm.subfam,IF(TRIM(G50)="-","#N/C",IFERROR(G50,"#N/C")),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_xlpm.fallback,IF(IFERROR(B50,"#N/C")="#N/C",A50,IF(IFERROR(C50,"#N/C")="#N/C",B50,IF(IFERROR(D50,"#N/C")="#N/C",C50,IF(IFERROR(E50,"#N/C")="#N/C",D50,IF(IFERROR(F50,"#N/C")="#N/C",E50,IF(IFERROR(G50,"#N/C")="#N/C",F50,"#N/C")))))), _xlpm.finalResult,IF(OR(_xlpm.computedResult="",_xlpm.computedResult="#N/C"),_xlpm.fallback,_xlpm.computedResult), INDEX(_xlpm.finalResult,1))</f>
        <v>fruit_fly</v>
      </c>
      <c r="K50" s="13" t="str">
        <f t="shared" si="0"/>
        <v>Insecta.Diptera.Brachycera.Muscomorpha.Lauxanioidea.Lauxaniidae.Lauxaniinae.#N/C.#N/C</v>
      </c>
      <c r="L50" s="14" t="e">
        <f>+COUNTIF(Monitoring!#REF!,K50)</f>
        <v>#REF!</v>
      </c>
    </row>
    <row r="51" spans="1:12" x14ac:dyDescent="0.3">
      <c r="A51" s="17" t="s">
        <v>86</v>
      </c>
      <c r="B51" s="17" t="s">
        <v>287</v>
      </c>
      <c r="C51" s="17" t="s">
        <v>48</v>
      </c>
      <c r="D51" s="17" t="str">
        <f>+IFERROR(IF(E51="#N/C","#N/C",INDEX('ClassificationClasses'!D:D,MATCH(E51,'ClassificationClasses'!E:E,0))),"ERROR")</f>
        <v>Muscomorpha</v>
      </c>
      <c r="E51" s="27" t="s">
        <v>1458</v>
      </c>
      <c r="F51" s="17" t="s">
        <v>943</v>
      </c>
      <c r="G51" s="17" t="s">
        <v>205</v>
      </c>
      <c r="H51" s="18" t="s">
        <v>726</v>
      </c>
      <c r="I51" s="18" t="s">
        <v>36</v>
      </c>
      <c r="J51" s="37" t="str" cm="1">
        <f t="array" ref="J51">_xlfn.LET(_xlpm.cls,A51, _xlpm.ord,IFERROR(B51,"#N/C"), _xlpm.subord,IFERROR(C51,"#N/C"), _xlpm.infr,IFERROR(D51,"#N/C"), _xlpm.sf,IFERROR(E51,"#N/C"), _xlpm.fam,IFERROR(F51,"#N/C"), _xlpm.subfam,IF(TRIM(G51)="-","#N/C",IFERROR(G51,"#N/C")),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_xlpm.fallback,IF(IFERROR(B51,"#N/C")="#N/C",A51,IF(IFERROR(C51,"#N/C")="#N/C",B51,IF(IFERROR(D51,"#N/C")="#N/C",C51,IF(IFERROR(E51,"#N/C")="#N/C",D51,IF(IFERROR(F51,"#N/C")="#N/C",E51,IF(IFERROR(G51,"#N/C")="#N/C",F51,"#N/C")))))), _xlpm.finalResult,IF(OR(_xlpm.computedResult="",_xlpm.computedResult="#N/C"),_xlpm.fallback,_xlpm.computedResult), INDEX(_xlpm.finalResult,1))</f>
        <v>fruit_fly</v>
      </c>
      <c r="K51" s="13" t="str">
        <f t="shared" si="0"/>
        <v>Insecta.Diptera.Brachycera.Muscomorpha.Lauxanioidea.Lauxaniidae.Lauxaniinae.Calliopum.#N/C</v>
      </c>
      <c r="L51" s="14" t="e">
        <f>+COUNTIF(Monitoring!#REF!,K51)</f>
        <v>#REF!</v>
      </c>
    </row>
    <row r="52" spans="1:12" x14ac:dyDescent="0.3">
      <c r="A52" s="17" t="s">
        <v>86</v>
      </c>
      <c r="B52" s="17" t="s">
        <v>287</v>
      </c>
      <c r="C52" s="17" t="s">
        <v>48</v>
      </c>
      <c r="D52" s="17" t="str">
        <f>+IFERROR(IF(E52="#N/C","#N/C",INDEX('ClassificationClasses'!D:D,MATCH(E52,'ClassificationClasses'!E:E,0))),"ERROR")</f>
        <v>Muscomorpha</v>
      </c>
      <c r="E52" s="27" t="s">
        <v>1458</v>
      </c>
      <c r="F52" s="17" t="s">
        <v>943</v>
      </c>
      <c r="G52" s="17" t="s">
        <v>205</v>
      </c>
      <c r="H52" s="18" t="s">
        <v>1459</v>
      </c>
      <c r="I52" s="18" t="s">
        <v>36</v>
      </c>
      <c r="J52" s="37" t="str" cm="1">
        <f t="array" ref="J52">_xlfn.LET(_xlpm.cls,A52, _xlpm.ord,IFERROR(B52,"#N/C"), _xlpm.subord,IFERROR(C52,"#N/C"), _xlpm.infr,IFERROR(D52,"#N/C"), _xlpm.sf,IFERROR(E52,"#N/C"), _xlpm.fam,IFERROR(F52,"#N/C"), _xlpm.subfam,IF(TRIM(G52)="-","#N/C",IFERROR(G52,"#N/C")),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_xlpm.fallback,IF(IFERROR(B52,"#N/C")="#N/C",A52,IF(IFERROR(C52,"#N/C")="#N/C",B52,IF(IFERROR(D52,"#N/C")="#N/C",C52,IF(IFERROR(E52,"#N/C")="#N/C",D52,IF(IFERROR(F52,"#N/C")="#N/C",E52,IF(IFERROR(G52,"#N/C")="#N/C",F52,"#N/C")))))), _xlpm.finalResult,IF(OR(_xlpm.computedResult="",_xlpm.computedResult="#N/C"),_xlpm.fallback,_xlpm.computedResult), INDEX(_xlpm.finalResult,1))</f>
        <v>fruit_fly</v>
      </c>
      <c r="K52" s="13" t="str">
        <f t="shared" si="0"/>
        <v>Insecta.Diptera.Brachycera.Muscomorpha.Lauxanioidea.Lauxaniidae.Lauxaniinae.Sapromyza.#N/C</v>
      </c>
      <c r="L52" s="14" t="e">
        <f>+COUNTIF(Monitoring!#REF!,K52)</f>
        <v>#REF!</v>
      </c>
    </row>
    <row r="53" spans="1:12" x14ac:dyDescent="0.3">
      <c r="A53" s="17" t="s">
        <v>86</v>
      </c>
      <c r="B53" s="17" t="s">
        <v>287</v>
      </c>
      <c r="C53" s="17" t="s">
        <v>48</v>
      </c>
      <c r="D53" s="17" t="str">
        <f>+IFERROR(IF(E53="#N/C","#N/C",INDEX('ClassificationClasses'!D:D,MATCH(E53,'ClassificationClasses'!E:E,0))),"ERROR")</f>
        <v>Muscomorpha</v>
      </c>
      <c r="E53" s="17" t="s">
        <v>35</v>
      </c>
      <c r="F53" s="17" t="s">
        <v>36</v>
      </c>
      <c r="G53" s="17" t="s">
        <v>36</v>
      </c>
      <c r="H53" s="18" t="s">
        <v>36</v>
      </c>
      <c r="I53" s="18" t="s">
        <v>36</v>
      </c>
      <c r="J53" s="37" t="str" cm="1">
        <f t="array" ref="J53">_xlfn.LET(_xlpm.cls,A53, _xlpm.ord,IFERROR(B53,"#N/C"), _xlpm.subord,IFERROR(C53,"#N/C"), _xlpm.infr,IFERROR(D53,"#N/C"), _xlpm.sf,IFERROR(E53,"#N/C"), _xlpm.fam,IFERROR(F53,"#N/C"), _xlpm.subfam,IF(TRIM(G53)="-","#N/C",IFERROR(G53,"#N/C")),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_xlpm.fallback,IF(IFERROR(B53,"#N/C")="#N/C",A53,IF(IFERROR(C53,"#N/C")="#N/C",B53,IF(IFERROR(D53,"#N/C")="#N/C",C53,IF(IFERROR(E53,"#N/C")="#N/C",D53,IF(IFERROR(F53,"#N/C")="#N/C",E53,IF(IFERROR(G53,"#N/C")="#N/C",F53,"#N/C")))))), _xlpm.finalResult,IF(OR(_xlpm.computedResult="",_xlpm.computedResult="#N/C"),_xlpm.fallback,_xlpm.computedResult), INDEX(_xlpm.finalResult,1))</f>
        <v>Muscoidea</v>
      </c>
      <c r="K53" s="13" t="str">
        <f t="shared" si="0"/>
        <v>Insecta.Diptera.Brachycera.Muscomorpha.Muscoidea.#N/C.#N/C.#N/C.#N/C</v>
      </c>
      <c r="L53" s="14" t="e">
        <f>+COUNTIF(Monitoring!#REF!,K53)</f>
        <v>#REF!</v>
      </c>
    </row>
    <row r="54" spans="1:12" x14ac:dyDescent="0.3">
      <c r="A54" s="17" t="s">
        <v>86</v>
      </c>
      <c r="B54" s="17" t="s">
        <v>287</v>
      </c>
      <c r="C54" s="17" t="s">
        <v>48</v>
      </c>
      <c r="D54" s="17" t="str">
        <f>+IFERROR(IF(E54="#N/C","#N/C",INDEX('ClassificationClasses'!D:D,MATCH(E54,'ClassificationClasses'!E:E,0))),"ERROR")</f>
        <v>Muscomorpha</v>
      </c>
      <c r="E54" s="17" t="s">
        <v>35</v>
      </c>
      <c r="F54" s="17" t="s">
        <v>1460</v>
      </c>
      <c r="G54" s="17" t="s">
        <v>1390</v>
      </c>
      <c r="H54" s="18" t="s">
        <v>598</v>
      </c>
      <c r="I54" s="18" t="s">
        <v>36</v>
      </c>
      <c r="J54" s="37" t="str" cm="1">
        <f t="array" ref="J54">_xlfn.LET(_xlpm.cls,A54, _xlpm.ord,IFERROR(B54,"#N/C"), _xlpm.subord,IFERROR(C54,"#N/C"), _xlpm.infr,IFERROR(D54,"#N/C"), _xlpm.sf,IFERROR(E54,"#N/C"), _xlpm.fam,IFERROR(F54,"#N/C"), _xlpm.subfam,IF(TRIM(G54)="-","#N/C",IFERROR(G54,"#N/C")),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_xlpm.fallback,IF(IFERROR(B54,"#N/C")="#N/C",A54,IF(IFERROR(C54,"#N/C")="#N/C",B54,IF(IFERROR(D54,"#N/C")="#N/C",C54,IF(IFERROR(E54,"#N/C")="#N/C",D54,IF(IFERROR(F54,"#N/C")="#N/C",E54,IF(IFERROR(G54,"#N/C")="#N/C",F54,"#N/C")))))), _xlpm.finalResult,IF(OR(_xlpm.computedResult="",_xlpm.computedResult="#N/C"),_xlpm.fallback,_xlpm.computedResult), INDEX(_xlpm.finalResult,1))</f>
        <v>fly</v>
      </c>
      <c r="K54" s="13" t="str">
        <f t="shared" si="0"/>
        <v>Insecta.Diptera.Brachycera.Muscomorpha.Muscoidea.Anthomyiidae.Anthomyiinae.Anthomyia.#N/C</v>
      </c>
      <c r="L54" s="14" t="e">
        <f>+COUNTIF(Monitoring!#REF!,K54)</f>
        <v>#REF!</v>
      </c>
    </row>
    <row r="55" spans="1:12" x14ac:dyDescent="0.3">
      <c r="A55" s="17" t="s">
        <v>86</v>
      </c>
      <c r="B55" s="17" t="s">
        <v>287</v>
      </c>
      <c r="C55" s="17" t="s">
        <v>48</v>
      </c>
      <c r="D55" s="17" t="str">
        <f>+IFERROR(IF(E55="#N/C","#N/C",INDEX('ClassificationClasses'!D:D,MATCH(E55,'ClassificationClasses'!E:E,0))),"ERROR")</f>
        <v>Muscomorpha</v>
      </c>
      <c r="E55" s="17" t="s">
        <v>35</v>
      </c>
      <c r="F55" s="17" t="s">
        <v>1460</v>
      </c>
      <c r="G55" s="17" t="s">
        <v>1390</v>
      </c>
      <c r="H55" s="18" t="s">
        <v>1461</v>
      </c>
      <c r="I55" s="18" t="s">
        <v>36</v>
      </c>
      <c r="J55" s="37" t="str" cm="1">
        <f t="array" ref="J55">_xlfn.LET(_xlpm.cls,A55, _xlpm.ord,IFERROR(B55,"#N/C"), _xlpm.subord,IFERROR(C55,"#N/C"), _xlpm.infr,IFERROR(D55,"#N/C"), _xlpm.sf,IFERROR(E55,"#N/C"), _xlpm.fam,IFERROR(F55,"#N/C"), _xlpm.subfam,IF(TRIM(G55)="-","#N/C",IFERROR(G55,"#N/C")),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_xlpm.fallback,IF(IFERROR(B55,"#N/C")="#N/C",A55,IF(IFERROR(C55,"#N/C")="#N/C",B55,IF(IFERROR(D55,"#N/C")="#N/C",C55,IF(IFERROR(E55,"#N/C")="#N/C",D55,IF(IFERROR(F55,"#N/C")="#N/C",E55,IF(IFERROR(G55,"#N/C")="#N/C",F55,"#N/C")))))), _xlpm.finalResult,IF(OR(_xlpm.computedResult="",_xlpm.computedResult="#N/C"),_xlpm.fallback,_xlpm.computedResult), INDEX(_xlpm.finalResult,1))</f>
        <v>fly</v>
      </c>
      <c r="K55" s="13" t="str">
        <f t="shared" si="0"/>
        <v>Insecta.Diptera.Brachycera.Muscomorpha.Muscoidea.Anthomyiidae.Anthomyiinae.Fucellia.#N/C</v>
      </c>
      <c r="L55" s="14" t="e">
        <f>+COUNTIF(Monitoring!#REF!,K55)</f>
        <v>#REF!</v>
      </c>
    </row>
    <row r="56" spans="1:12" x14ac:dyDescent="0.3">
      <c r="A56" s="17" t="s">
        <v>86</v>
      </c>
      <c r="B56" s="17" t="s">
        <v>287</v>
      </c>
      <c r="C56" s="17" t="s">
        <v>48</v>
      </c>
      <c r="D56" s="17" t="str">
        <f>+IFERROR(IF(E56="#N/C","#N/C",INDEX('ClassificationClasses'!D:D,MATCH(E56,'ClassificationClasses'!E:E,0))),"ERROR")</f>
        <v>Muscomorpha</v>
      </c>
      <c r="E56" s="17" t="s">
        <v>35</v>
      </c>
      <c r="F56" s="17" t="s">
        <v>1462</v>
      </c>
      <c r="G56" s="17"/>
      <c r="H56" s="18" t="s">
        <v>38</v>
      </c>
      <c r="I56" s="18" t="s">
        <v>36</v>
      </c>
      <c r="J56" s="37" t="str" cm="1">
        <f t="array" ref="J56">_xlfn.LET(_xlpm.cls,A56, _xlpm.ord,IFERROR(B56,"#N/C"), _xlpm.subord,IFERROR(C56,"#N/C"), _xlpm.infr,IFERROR(D56,"#N/C"), _xlpm.sf,IFERROR(E56,"#N/C"), _xlpm.fam,IFERROR(F56,"#N/C"), _xlpm.subfam,IF(TRIM(G56)="-","#N/C",IFERROR(G56,"#N/C")),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_xlpm.fallback,IF(IFERROR(B56,"#N/C")="#N/C",A56,IF(IFERROR(C56,"#N/C")="#N/C",B56,IF(IFERROR(D56,"#N/C")="#N/C",C56,IF(IFERROR(E56,"#N/C")="#N/C",D56,IF(IFERROR(F56,"#N/C")="#N/C",E56,IF(IFERROR(G56,"#N/C")="#N/C",F56,"#N/C")))))), _xlpm.finalResult,IF(OR(_xlpm.computedResult="",_xlpm.computedResult="#N/C"),_xlpm.fallback,_xlpm.computedResult), INDEX(_xlpm.finalResult,1))</f>
        <v>fly</v>
      </c>
      <c r="K56" s="13" t="str">
        <f t="shared" si="0"/>
        <v>Insecta.Diptera.Brachycera.Muscomorpha.Muscoidea.Fanniidae..Fannia.#N/C</v>
      </c>
      <c r="L56" s="14" t="e">
        <f>+COUNTIF(Monitoring!#REF!,K56)</f>
        <v>#REF!</v>
      </c>
    </row>
    <row r="57" spans="1:12" x14ac:dyDescent="0.3">
      <c r="A57" s="11" t="s">
        <v>86</v>
      </c>
      <c r="B57" s="11" t="s">
        <v>287</v>
      </c>
      <c r="C57" s="11" t="s">
        <v>48</v>
      </c>
      <c r="D57" s="17" t="str">
        <f>+IFERROR(IF(E57="#N/C","#N/C",INDEX('ClassificationClasses'!D:D,MATCH(E57,'ClassificationClasses'!E:E,0))),"ERROR")</f>
        <v>Muscomorpha</v>
      </c>
      <c r="E57" s="11" t="s">
        <v>35</v>
      </c>
      <c r="F57" s="11" t="s">
        <v>1462</v>
      </c>
      <c r="H57" s="12" t="s">
        <v>38</v>
      </c>
      <c r="I57" s="12" t="s">
        <v>1463</v>
      </c>
      <c r="J57" s="37" t="str" cm="1">
        <f t="array" ref="J57">_xlfn.LET(_xlpm.cls,A57, _xlpm.ord,IFERROR(B57,"#N/C"), _xlpm.subord,IFERROR(C57,"#N/C"), _xlpm.infr,IFERROR(D57,"#N/C"), _xlpm.sf,IFERROR(E57,"#N/C"), _xlpm.fam,IFERROR(F57,"#N/C"), _xlpm.subfam,IF(TRIM(G57)="-","#N/C",IFERROR(G57,"#N/C")),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_xlpm.fallback,IF(IFERROR(B57,"#N/C")="#N/C",A57,IF(IFERROR(C57,"#N/C")="#N/C",B57,IF(IFERROR(D57,"#N/C")="#N/C",C57,IF(IFERROR(E57,"#N/C")="#N/C",D57,IF(IFERROR(F57,"#N/C")="#N/C",E57,IF(IFERROR(G57,"#N/C")="#N/C",F57,"#N/C")))))), _xlpm.finalResult,IF(OR(_xlpm.computedResult="",_xlpm.computedResult="#N/C"),_xlpm.fallback,_xlpm.computedResult), INDEX(_xlpm.finalResult,1))</f>
        <v>fly</v>
      </c>
      <c r="K57" s="13" t="str">
        <f t="shared" si="0"/>
        <v>Insecta.Diptera.Brachycera.Muscomorpha.Muscoidea.Fanniidae..Fannia.canicularis</v>
      </c>
      <c r="L57" s="14" t="e">
        <f>+COUNTIF(Monitoring!#REF!,K57)</f>
        <v>#REF!</v>
      </c>
    </row>
    <row r="58" spans="1:12" x14ac:dyDescent="0.3">
      <c r="A58" s="17" t="s">
        <v>86</v>
      </c>
      <c r="B58" s="17" t="s">
        <v>287</v>
      </c>
      <c r="C58" s="17" t="s">
        <v>48</v>
      </c>
      <c r="D58" s="17" t="str">
        <f>+IFERROR(IF(E58="#N/C","#N/C",INDEX('ClassificationClasses'!D:D,MATCH(E58,'ClassificationClasses'!E:E,0))),"ERROR")</f>
        <v>Muscomorpha</v>
      </c>
      <c r="E58" s="17" t="s">
        <v>35</v>
      </c>
      <c r="F58" s="17" t="s">
        <v>1377</v>
      </c>
      <c r="G58" s="17" t="s">
        <v>36</v>
      </c>
      <c r="H58" s="18" t="s">
        <v>36</v>
      </c>
      <c r="I58" s="18" t="s">
        <v>36</v>
      </c>
      <c r="J58" s="37" t="str" cm="1">
        <f t="array" ref="J58">_xlfn.LET(_xlpm.cls,A58, _xlpm.ord,IFERROR(B58,"#N/C"), _xlpm.subord,IFERROR(C58,"#N/C"), _xlpm.infr,IFERROR(D58,"#N/C"), _xlpm.sf,IFERROR(E58,"#N/C"), _xlpm.fam,IFERROR(F58,"#N/C"), _xlpm.subfam,IF(TRIM(G58)="-","#N/C",IFERROR(G58,"#N/C")),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_xlpm.fallback,IF(IFERROR(B58,"#N/C")="#N/C",A58,IF(IFERROR(C58,"#N/C")="#N/C",B58,IF(IFERROR(D58,"#N/C")="#N/C",C58,IF(IFERROR(E58,"#N/C")="#N/C",D58,IF(IFERROR(F58,"#N/C")="#N/C",E58,IF(IFERROR(G58,"#N/C")="#N/C",F58,"#N/C")))))), _xlpm.finalResult,IF(OR(_xlpm.computedResult="",_xlpm.computedResult="#N/C"),_xlpm.fallback,_xlpm.computedResult), INDEX(_xlpm.finalResult,1))</f>
        <v>fly</v>
      </c>
      <c r="K58" s="13" t="str">
        <f t="shared" si="0"/>
        <v>Insecta.Diptera.Brachycera.Muscomorpha.Muscoidea.Muscidae.#N/C.#N/C.#N/C</v>
      </c>
      <c r="L58" s="14" t="e">
        <f>+COUNTIF(Monitoring!#REF!,K58)</f>
        <v>#REF!</v>
      </c>
    </row>
    <row r="59" spans="1:12" x14ac:dyDescent="0.3">
      <c r="A59" s="11" t="s">
        <v>86</v>
      </c>
      <c r="B59" s="11" t="s">
        <v>287</v>
      </c>
      <c r="C59" s="11" t="s">
        <v>48</v>
      </c>
      <c r="D59" s="17" t="str">
        <f>+IFERROR(IF(E59="#N/C","#N/C",INDEX('ClassificationClasses'!D:D,MATCH(E59,'ClassificationClasses'!E:E,0))),"ERROR")</f>
        <v>Muscomorpha</v>
      </c>
      <c r="E59" s="11" t="s">
        <v>35</v>
      </c>
      <c r="F59" s="11" t="s">
        <v>1377</v>
      </c>
      <c r="G59" s="11" t="s">
        <v>1464</v>
      </c>
      <c r="H59" s="12" t="s">
        <v>1465</v>
      </c>
      <c r="I59" s="12" t="s">
        <v>36</v>
      </c>
      <c r="J59" s="37" t="str" cm="1">
        <f t="array" ref="J59">_xlfn.LET(_xlpm.cls,A59, _xlpm.ord,IFERROR(B59,"#N/C"), _xlpm.subord,IFERROR(C59,"#N/C"), _xlpm.infr,IFERROR(D59,"#N/C"), _xlpm.sf,IFERROR(E59,"#N/C"), _xlpm.fam,IFERROR(F59,"#N/C"), _xlpm.subfam,IF(TRIM(G59)="-","#N/C",IFERROR(G59,"#N/C")),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_xlpm.fallback,IF(IFERROR(B59,"#N/C")="#N/C",A59,IF(IFERROR(C59,"#N/C")="#N/C",B59,IF(IFERROR(D59,"#N/C")="#N/C",C59,IF(IFERROR(E59,"#N/C")="#N/C",D59,IF(IFERROR(F59,"#N/C")="#N/C",E59,IF(IFERROR(G59,"#N/C")="#N/C",F59,"#N/C")))))), _xlpm.finalResult,IF(OR(_xlpm.computedResult="",_xlpm.computedResult="#N/C"),_xlpm.fallback,_xlpm.computedResult), INDEX(_xlpm.finalResult,1))</f>
        <v>fly</v>
      </c>
      <c r="K59" s="13" t="str">
        <f t="shared" si="0"/>
        <v>Insecta.Diptera.Brachycera.Muscomorpha.Muscoidea.Muscidae.Coenosiinae.Coenosia.#N/C</v>
      </c>
      <c r="L59" s="14" t="e">
        <f>+COUNTIF(Monitoring!#REF!,K59)</f>
        <v>#REF!</v>
      </c>
    </row>
    <row r="60" spans="1:12" x14ac:dyDescent="0.3">
      <c r="A60" s="11" t="s">
        <v>86</v>
      </c>
      <c r="B60" s="11" t="s">
        <v>287</v>
      </c>
      <c r="C60" s="11" t="s">
        <v>48</v>
      </c>
      <c r="D60" s="17" t="str">
        <f>+IFERROR(IF(E60="#N/C","#N/C",INDEX('ClassificationClasses'!D:D,MATCH(E60,'ClassificationClasses'!E:E,0))),"ERROR")</f>
        <v>Muscomorpha</v>
      </c>
      <c r="E60" s="11" t="s">
        <v>35</v>
      </c>
      <c r="F60" s="11" t="s">
        <v>1377</v>
      </c>
      <c r="G60" s="11" t="s">
        <v>1466</v>
      </c>
      <c r="H60" s="12" t="s">
        <v>1467</v>
      </c>
      <c r="I60" s="12" t="s">
        <v>1468</v>
      </c>
      <c r="J60" s="37" t="str" cm="1">
        <f t="array" ref="J60">_xlfn.LET(_xlpm.cls,A60, _xlpm.ord,IFERROR(B60,"#N/C"), _xlpm.subord,IFERROR(C60,"#N/C"), _xlpm.infr,IFERROR(D60,"#N/C"), _xlpm.sf,IFERROR(E60,"#N/C"), _xlpm.fam,IFERROR(F60,"#N/C"), _xlpm.subfam,IF(TRIM(G60)="-","#N/C",IFERROR(G60,"#N/C")),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_xlpm.fallback,IF(IFERROR(B60,"#N/C")="#N/C",A60,IF(IFERROR(C60,"#N/C")="#N/C",B60,IF(IFERROR(D60,"#N/C")="#N/C",C60,IF(IFERROR(E60,"#N/C")="#N/C",D60,IF(IFERROR(F60,"#N/C")="#N/C",E60,IF(IFERROR(G60,"#N/C")="#N/C",F60,"#N/C")))))), _xlpm.finalResult,IF(OR(_xlpm.computedResult="",_xlpm.computedResult="#N/C"),_xlpm.fallback,_xlpm.computedResult), INDEX(_xlpm.finalResult,1))</f>
        <v>fly</v>
      </c>
      <c r="K60" s="13" t="str">
        <f t="shared" si="0"/>
        <v>Insecta.Diptera.Brachycera.Muscomorpha.Muscoidea.Muscidae.Muscinae.Mesembrina.meridiana</v>
      </c>
      <c r="L60" s="14" t="e">
        <f>+COUNTIF(Monitoring!#REF!,K60)</f>
        <v>#REF!</v>
      </c>
    </row>
    <row r="61" spans="1:12" x14ac:dyDescent="0.3">
      <c r="A61" s="11" t="s">
        <v>86</v>
      </c>
      <c r="B61" s="11" t="s">
        <v>287</v>
      </c>
      <c r="C61" s="11" t="s">
        <v>48</v>
      </c>
      <c r="D61" s="17" t="str">
        <f>+IFERROR(IF(E61="#N/C","#N/C",INDEX('ClassificationClasses'!D:D,MATCH(E61,'ClassificationClasses'!E:E,0))),"ERROR")</f>
        <v>Muscomorpha</v>
      </c>
      <c r="E61" s="11" t="s">
        <v>35</v>
      </c>
      <c r="F61" s="11" t="s">
        <v>1377</v>
      </c>
      <c r="G61" s="11" t="s">
        <v>1466</v>
      </c>
      <c r="H61" s="12" t="s">
        <v>718</v>
      </c>
      <c r="I61" s="12" t="s">
        <v>36</v>
      </c>
      <c r="J61" s="37" t="str" cm="1">
        <f t="array" ref="J61">_xlfn.LET(_xlpm.cls,A61, _xlpm.ord,IFERROR(B61,"#N/C"), _xlpm.subord,IFERROR(C61,"#N/C"), _xlpm.infr,IFERROR(D61,"#N/C"), _xlpm.sf,IFERROR(E61,"#N/C"), _xlpm.fam,IFERROR(F61,"#N/C"), _xlpm.subfam,IF(TRIM(G61)="-","#N/C",IFERROR(G61,"#N/C")),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_xlpm.fallback,IF(IFERROR(B61,"#N/C")="#N/C",A61,IF(IFERROR(C61,"#N/C")="#N/C",B61,IF(IFERROR(D61,"#N/C")="#N/C",C61,IF(IFERROR(E61,"#N/C")="#N/C",D61,IF(IFERROR(F61,"#N/C")="#N/C",E61,IF(IFERROR(G61,"#N/C")="#N/C",F61,"#N/C")))))), _xlpm.finalResult,IF(OR(_xlpm.computedResult="",_xlpm.computedResult="#N/C"),_xlpm.fallback,_xlpm.computedResult), INDEX(_xlpm.finalResult,1))</f>
        <v>fly</v>
      </c>
      <c r="K61" s="13" t="str">
        <f t="shared" si="0"/>
        <v>Insecta.Diptera.Brachycera.Muscomorpha.Muscoidea.Muscidae.Muscinae.Musca.#N/C</v>
      </c>
      <c r="L61" s="14" t="e">
        <f>+COUNTIF(Monitoring!#REF!,K61)</f>
        <v>#REF!</v>
      </c>
    </row>
    <row r="62" spans="1:12" x14ac:dyDescent="0.3">
      <c r="A62" s="17" t="s">
        <v>86</v>
      </c>
      <c r="B62" s="17" t="s">
        <v>287</v>
      </c>
      <c r="C62" s="17" t="s">
        <v>48</v>
      </c>
      <c r="D62" s="17" t="str">
        <f>+IFERROR(IF(E62="#N/C","#N/C",INDEX('ClassificationClasses'!D:D,MATCH(E62,'ClassificationClasses'!E:E,0))),"ERROR")</f>
        <v>Muscomorpha</v>
      </c>
      <c r="E62" s="17" t="s">
        <v>35</v>
      </c>
      <c r="F62" s="17" t="s">
        <v>1377</v>
      </c>
      <c r="G62" s="17" t="s">
        <v>1466</v>
      </c>
      <c r="H62" s="18" t="s">
        <v>718</v>
      </c>
      <c r="I62" s="18" t="s">
        <v>1469</v>
      </c>
      <c r="J62" s="37" t="str" cm="1">
        <f t="array" ref="J62">_xlfn.LET(_xlpm.cls,A62, _xlpm.ord,IFERROR(B62,"#N/C"), _xlpm.subord,IFERROR(C62,"#N/C"), _xlpm.infr,IFERROR(D62,"#N/C"), _xlpm.sf,IFERROR(E62,"#N/C"), _xlpm.fam,IFERROR(F62,"#N/C"), _xlpm.subfam,IF(TRIM(G62)="-","#N/C",IFERROR(G62,"#N/C")),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_xlpm.fallback,IF(IFERROR(B62,"#N/C")="#N/C",A62,IF(IFERROR(C62,"#N/C")="#N/C",B62,IF(IFERROR(D62,"#N/C")="#N/C",C62,IF(IFERROR(E62,"#N/C")="#N/C",D62,IF(IFERROR(F62,"#N/C")="#N/C",E62,IF(IFERROR(G62,"#N/C")="#N/C",F62,"#N/C")))))), _xlpm.finalResult,IF(OR(_xlpm.computedResult="",_xlpm.computedResult="#N/C"),_xlpm.fallback,_xlpm.computedResult), INDEX(_xlpm.finalResult,1))</f>
        <v>fly</v>
      </c>
      <c r="K62" s="13" t="str">
        <f t="shared" si="0"/>
        <v>Insecta.Diptera.Brachycera.Muscomorpha.Muscoidea.Muscidae.Muscinae.Musca.domestica</v>
      </c>
      <c r="L62" s="14" t="e">
        <f>+COUNTIF(Monitoring!#REF!,K62)</f>
        <v>#REF!</v>
      </c>
    </row>
    <row r="63" spans="1:12" x14ac:dyDescent="0.3">
      <c r="A63" s="11" t="s">
        <v>86</v>
      </c>
      <c r="B63" s="11" t="s">
        <v>287</v>
      </c>
      <c r="C63" s="11" t="s">
        <v>48</v>
      </c>
      <c r="D63" s="17" t="str">
        <f>+IFERROR(IF(E63="#N/C","#N/C",INDEX('ClassificationClasses'!D:D,MATCH(E63,'ClassificationClasses'!E:E,0))),"ERROR")</f>
        <v>Muscomorpha</v>
      </c>
      <c r="E63" s="11" t="s">
        <v>35</v>
      </c>
      <c r="F63" s="11" t="s">
        <v>1470</v>
      </c>
      <c r="G63" s="11" t="s">
        <v>1471</v>
      </c>
      <c r="H63" s="12" t="s">
        <v>448</v>
      </c>
      <c r="I63" s="12" t="s">
        <v>36</v>
      </c>
      <c r="J63" s="37" t="str" cm="1">
        <f t="array" ref="J63">_xlfn.LET(_xlpm.cls,A63, _xlpm.ord,IFERROR(B63,"#N/C"), _xlpm.subord,IFERROR(C63,"#N/C"), _xlpm.infr,IFERROR(D63,"#N/C"), _xlpm.sf,IFERROR(E63,"#N/C"), _xlpm.fam,IFERROR(F63,"#N/C"), _xlpm.subfam,IF(TRIM(G63)="-","#N/C",IFERROR(G63,"#N/C")),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_xlpm.fallback,IF(IFERROR(B63,"#N/C")="#N/C",A63,IF(IFERROR(C63,"#N/C")="#N/C",B63,IF(IFERROR(D63,"#N/C")="#N/C",C63,IF(IFERROR(E63,"#N/C")="#N/C",D63,IF(IFERROR(F63,"#N/C")="#N/C",E63,IF(IFERROR(G63,"#N/C")="#N/C",F63,"#N/C")))))), _xlpm.finalResult,IF(OR(_xlpm.computedResult="",_xlpm.computedResult="#N/C"),_xlpm.fallback,_xlpm.computedResult), INDEX(_xlpm.finalResult,1))</f>
        <v>dung_fly</v>
      </c>
      <c r="K63" s="13" t="str">
        <f t="shared" si="0"/>
        <v>Insecta.Diptera.Brachycera.Muscomorpha.Muscoidea.Scathophagidae.Scathophaginae.Scathophaga.#N/C</v>
      </c>
      <c r="L63" s="14" t="e">
        <f>+COUNTIF(Monitoring!#REF!,K63)</f>
        <v>#REF!</v>
      </c>
    </row>
    <row r="64" spans="1:12" x14ac:dyDescent="0.3">
      <c r="A64" s="17" t="s">
        <v>86</v>
      </c>
      <c r="B64" s="17" t="s">
        <v>287</v>
      </c>
      <c r="C64" s="17" t="s">
        <v>48</v>
      </c>
      <c r="D64" s="17" t="str">
        <f>+IFERROR(IF(E64="#N/C","#N/C",INDEX('ClassificationClasses'!D:D,MATCH(E64,'ClassificationClasses'!E:E,0))),"ERROR")</f>
        <v>Muscomorpha</v>
      </c>
      <c r="E64" s="17" t="s">
        <v>112</v>
      </c>
      <c r="F64" s="17" t="s">
        <v>36</v>
      </c>
      <c r="G64" s="17" t="s">
        <v>36</v>
      </c>
      <c r="H64" s="18" t="s">
        <v>36</v>
      </c>
      <c r="I64" s="18" t="s">
        <v>36</v>
      </c>
      <c r="J64" s="37" t="str" cm="1">
        <f t="array" ref="J64">_xlfn.LET(_xlpm.cls,A64, _xlpm.ord,IFERROR(B64,"#N/C"), _xlpm.subord,IFERROR(C64,"#N/C"), _xlpm.infr,IFERROR(D64,"#N/C"), _xlpm.sf,IFERROR(E64,"#N/C"), _xlpm.fam,IFERROR(F64,"#N/C"), _xlpm.subfam,IF(TRIM(G64)="-","#N/C",IFERROR(G64,"#N/C")),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_xlpm.fallback,IF(IFERROR(B64,"#N/C")="#N/C",A64,IF(IFERROR(C64,"#N/C")="#N/C",B64,IF(IFERROR(D64,"#N/C")="#N/C",C64,IF(IFERROR(E64,"#N/C")="#N/C",D64,IF(IFERROR(F64,"#N/C")="#N/C",E64,IF(IFERROR(G64,"#N/C")="#N/C",F64,"#N/C")))))), _xlpm.finalResult,IF(OR(_xlpm.computedResult="",_xlpm.computedResult="#N/C"),_xlpm.fallback,_xlpm.computedResult), INDEX(_xlpm.finalResult,1))</f>
        <v>Oestroidea</v>
      </c>
      <c r="K64" s="13" t="str">
        <f t="shared" si="0"/>
        <v>Insecta.Diptera.Brachycera.Muscomorpha.Oestroidea.#N/C.#N/C.#N/C.#N/C</v>
      </c>
      <c r="L64" s="14" t="e">
        <f>+COUNTIF(Monitoring!#REF!,K64)</f>
        <v>#REF!</v>
      </c>
    </row>
    <row r="65" spans="1:12" x14ac:dyDescent="0.3">
      <c r="A65" s="11" t="s">
        <v>86</v>
      </c>
      <c r="B65" s="11" t="s">
        <v>287</v>
      </c>
      <c r="C65" s="11" t="s">
        <v>48</v>
      </c>
      <c r="D65" s="17" t="str">
        <f>+IFERROR(IF(E65="#N/C","#N/C",INDEX('ClassificationClasses'!D:D,MATCH(E65,'ClassificationClasses'!E:E,0))),"ERROR")</f>
        <v>Muscomorpha</v>
      </c>
      <c r="E65" s="11" t="s">
        <v>112</v>
      </c>
      <c r="F65" s="11" t="s">
        <v>1206</v>
      </c>
      <c r="G65" s="11" t="s">
        <v>36</v>
      </c>
      <c r="H65" s="12" t="s">
        <v>36</v>
      </c>
      <c r="I65" s="12" t="s">
        <v>36</v>
      </c>
      <c r="J65" s="37" t="str" cm="1">
        <f t="array" ref="J65">_xlfn.LET(_xlpm.cls,A65, _xlpm.ord,IFERROR(B65,"#N/C"), _xlpm.subord,IFERROR(C65,"#N/C"), _xlpm.infr,IFERROR(D65,"#N/C"), _xlpm.sf,IFERROR(E65,"#N/C"), _xlpm.fam,IFERROR(F65,"#N/C"), _xlpm.subfam,IF(TRIM(G65)="-","#N/C",IFERROR(G65,"#N/C")),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_xlpm.fallback,IF(IFERROR(B65,"#N/C")="#N/C",A65,IF(IFERROR(C65,"#N/C")="#N/C",B65,IF(IFERROR(D65,"#N/C")="#N/C",C65,IF(IFERROR(E65,"#N/C")="#N/C",D65,IF(IFERROR(F65,"#N/C")="#N/C",E65,IF(IFERROR(G65,"#N/C")="#N/C",F65,"#N/C")))))), _xlpm.finalResult,IF(OR(_xlpm.computedResult="",_xlpm.computedResult="#N/C"),_xlpm.fallback,_xlpm.computedResult), INDEX(_xlpm.finalResult,1))</f>
        <v>flesh_fly</v>
      </c>
      <c r="K65" s="13" t="str">
        <f t="shared" si="0"/>
        <v>Insecta.Diptera.Brachycera.Muscomorpha.Oestroidea.Calliphoridae.#N/C.#N/C.#N/C</v>
      </c>
      <c r="L65" s="14" t="e">
        <f>+COUNTIF(Monitoring!#REF!,K65)</f>
        <v>#REF!</v>
      </c>
    </row>
    <row r="66" spans="1:12" x14ac:dyDescent="0.3">
      <c r="A66" s="17" t="s">
        <v>86</v>
      </c>
      <c r="B66" s="17" t="s">
        <v>287</v>
      </c>
      <c r="C66" s="17" t="s">
        <v>48</v>
      </c>
      <c r="D66" s="17" t="str">
        <f>+IFERROR(IF(E66="#N/C","#N/C",INDEX('ClassificationClasses'!D:D,MATCH(E66,'ClassificationClasses'!E:E,0))),"ERROR")</f>
        <v>Muscomorpha</v>
      </c>
      <c r="E66" s="17" t="s">
        <v>112</v>
      </c>
      <c r="F66" s="17" t="s">
        <v>1206</v>
      </c>
      <c r="G66" s="17" t="s">
        <v>1277</v>
      </c>
      <c r="H66" s="18" t="s">
        <v>853</v>
      </c>
      <c r="I66" s="18" t="s">
        <v>36</v>
      </c>
      <c r="J66" s="37" t="str" cm="1">
        <f t="array" ref="J66">_xlfn.LET(_xlpm.cls,A66, _xlpm.ord,IFERROR(B66,"#N/C"), _xlpm.subord,IFERROR(C66,"#N/C"), _xlpm.infr,IFERROR(D66,"#N/C"), _xlpm.sf,IFERROR(E66,"#N/C"), _xlpm.fam,IFERROR(F66,"#N/C"), _xlpm.subfam,IF(TRIM(G66)="-","#N/C",IFERROR(G66,"#N/C")),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_xlpm.fallback,IF(IFERROR(B66,"#N/C")="#N/C",A66,IF(IFERROR(C66,"#N/C")="#N/C",B66,IF(IFERROR(D66,"#N/C")="#N/C",C66,IF(IFERROR(E66,"#N/C")="#N/C",D66,IF(IFERROR(F66,"#N/C")="#N/C",E66,IF(IFERROR(G66,"#N/C")="#N/C",F66,"#N/C")))))), _xlpm.finalResult,IF(OR(_xlpm.computedResult="",_xlpm.computedResult="#N/C"),_xlpm.fallback,_xlpm.computedResult), INDEX(_xlpm.finalResult,1))</f>
        <v>flesh_fly</v>
      </c>
      <c r="K66" s="13" t="str">
        <f t="shared" si="0"/>
        <v>Insecta.Diptera.Brachycera.Muscomorpha.Oestroidea.Calliphoridae.Calliphorinae.Bellardia.#N/C</v>
      </c>
      <c r="L66" s="14" t="e">
        <f>+COUNTIF(Monitoring!#REF!,K66)</f>
        <v>#REF!</v>
      </c>
    </row>
    <row r="67" spans="1:12" x14ac:dyDescent="0.3">
      <c r="A67" s="11" t="s">
        <v>86</v>
      </c>
      <c r="B67" s="11" t="s">
        <v>287</v>
      </c>
      <c r="C67" s="11" t="s">
        <v>48</v>
      </c>
      <c r="D67" s="17" t="str">
        <f>+IFERROR(IF(E67="#N/C","#N/C",INDEX('ClassificationClasses'!D:D,MATCH(E67,'ClassificationClasses'!E:E,0))),"ERROR")</f>
        <v>Muscomorpha</v>
      </c>
      <c r="E67" s="11" t="s">
        <v>112</v>
      </c>
      <c r="F67" s="11" t="s">
        <v>1472</v>
      </c>
      <c r="H67" s="12" t="s">
        <v>1280</v>
      </c>
      <c r="I67" s="12" t="s">
        <v>36</v>
      </c>
      <c r="J67" s="37" t="str" cm="1">
        <f t="array" ref="J67">_xlfn.LET(_xlpm.cls,A67, _xlpm.ord,IFERROR(B67,"#N/C"), _xlpm.subord,IFERROR(C67,"#N/C"), _xlpm.infr,IFERROR(D67,"#N/C"), _xlpm.sf,IFERROR(E67,"#N/C"), _xlpm.fam,IFERROR(F67,"#N/C"), _xlpm.subfam,IF(TRIM(G67)="-","#N/C",IFERROR(G67,"#N/C")),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_xlpm.fallback,IF(IFERROR(B67,"#N/C")="#N/C",A67,IF(IFERROR(C67,"#N/C")="#N/C",B67,IF(IFERROR(D67,"#N/C")="#N/C",C67,IF(IFERROR(E67,"#N/C")="#N/C",D67,IF(IFERROR(F67,"#N/C")="#N/C",E67,IF(IFERROR(G67,"#N/C")="#N/C",F67,"#N/C")))))), _xlpm.finalResult,IF(OR(_xlpm.computedResult="",_xlpm.computedResult="#N/C"),_xlpm.fallback,_xlpm.computedResult), INDEX(_xlpm.finalResult,1))</f>
        <v>flesh_fly</v>
      </c>
      <c r="K67" s="13" t="str">
        <f t="shared" ref="K67:K129" si="1">+CONCATENATE(A67,".",B67,".",C67,".",D67,".",E67,".",F67,".",G67,".",H67,".",I67)</f>
        <v>Insecta.Diptera.Brachycera.Muscomorpha.Oestroidea.Rhinophoridae..Paykullia.#N/C</v>
      </c>
      <c r="L67" s="14" t="e">
        <f>+COUNTIF(Monitoring!#REF!,K67)</f>
        <v>#REF!</v>
      </c>
    </row>
    <row r="68" spans="1:12" x14ac:dyDescent="0.3">
      <c r="A68" s="11" t="s">
        <v>86</v>
      </c>
      <c r="B68" s="11" t="s">
        <v>287</v>
      </c>
      <c r="C68" s="11" t="s">
        <v>48</v>
      </c>
      <c r="D68" s="17" t="str">
        <f>+IFERROR(IF(E68="#N/C","#N/C",INDEX('ClassificationClasses'!D:D,MATCH(E68,'ClassificationClasses'!E:E,0))),"ERROR")</f>
        <v>Muscomorpha</v>
      </c>
      <c r="E68" s="11" t="s">
        <v>112</v>
      </c>
      <c r="F68" s="11" t="s">
        <v>572</v>
      </c>
      <c r="G68" s="11" t="s">
        <v>36</v>
      </c>
      <c r="H68" s="12" t="s">
        <v>36</v>
      </c>
      <c r="I68" s="12" t="s">
        <v>36</v>
      </c>
      <c r="J68" s="37" t="str" cm="1">
        <f t="array" ref="J68">_xlfn.LET(_xlpm.cls,A68, _xlpm.ord,IFERROR(B68,"#N/C"), _xlpm.subord,IFERROR(C68,"#N/C"), _xlpm.infr,IFERROR(D68,"#N/C"), _xlpm.sf,IFERROR(E68,"#N/C"), _xlpm.fam,IFERROR(F68,"#N/C"), _xlpm.subfam,IF(TRIM(G68)="-","#N/C",IFERROR(G68,"#N/C")),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_xlpm.fallback,IF(IFERROR(B68,"#N/C")="#N/C",A68,IF(IFERROR(C68,"#N/C")="#N/C",B68,IF(IFERROR(D68,"#N/C")="#N/C",C68,IF(IFERROR(E68,"#N/C")="#N/C",D68,IF(IFERROR(F68,"#N/C")="#N/C",E68,IF(IFERROR(G68,"#N/C")="#N/C",F68,"#N/C")))))), _xlpm.finalResult,IF(OR(_xlpm.computedResult="",_xlpm.computedResult="#N/C"),_xlpm.fallback,_xlpm.computedResult), INDEX(_xlpm.finalResult,1))</f>
        <v>flesh_fly</v>
      </c>
      <c r="K68" s="13" t="str">
        <f t="shared" si="1"/>
        <v>Insecta.Diptera.Brachycera.Muscomorpha.Oestroidea.Sarcophagidae.#N/C.#N/C.#N/C</v>
      </c>
      <c r="L68" s="14" t="e">
        <f>+COUNTIF(Monitoring!#REF!,K68)</f>
        <v>#REF!</v>
      </c>
    </row>
    <row r="69" spans="1:12" x14ac:dyDescent="0.3">
      <c r="A69" s="17" t="s">
        <v>86</v>
      </c>
      <c r="B69" s="17" t="s">
        <v>287</v>
      </c>
      <c r="C69" s="17" t="s">
        <v>48</v>
      </c>
      <c r="D69" s="17" t="str">
        <f>+IFERROR(IF(E69="#N/C","#N/C",INDEX('ClassificationClasses'!D:D,MATCH(E69,'ClassificationClasses'!E:E,0))),"ERROR")</f>
        <v>Muscomorpha</v>
      </c>
      <c r="E69" s="17" t="s">
        <v>112</v>
      </c>
      <c r="F69" s="17" t="s">
        <v>572</v>
      </c>
      <c r="G69" s="17" t="s">
        <v>311</v>
      </c>
      <c r="H69" s="18" t="s">
        <v>36</v>
      </c>
      <c r="I69" s="18" t="s">
        <v>36</v>
      </c>
      <c r="J69" s="37" t="str" cm="1">
        <f t="array" ref="J69">_xlfn.LET(_xlpm.cls,A69, _xlpm.ord,IFERROR(B69,"#N/C"), _xlpm.subord,IFERROR(C69,"#N/C"), _xlpm.infr,IFERROR(D69,"#N/C"), _xlpm.sf,IFERROR(E69,"#N/C"), _xlpm.fam,IFERROR(F69,"#N/C"), _xlpm.subfam,IF(TRIM(G69)="-","#N/C",IFERROR(G69,"#N/C")),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_xlpm.fallback,IF(IFERROR(B69,"#N/C")="#N/C",A69,IF(IFERROR(C69,"#N/C")="#N/C",B69,IF(IFERROR(D69,"#N/C")="#N/C",C69,IF(IFERROR(E69,"#N/C")="#N/C",D69,IF(IFERROR(F69,"#N/C")="#N/C",E69,IF(IFERROR(G69,"#N/C")="#N/C",F69,"#N/C")))))), _xlpm.finalResult,IF(OR(_xlpm.computedResult="",_xlpm.computedResult="#N/C"),_xlpm.fallback,_xlpm.computedResult), INDEX(_xlpm.finalResult,1))</f>
        <v>flesh_fly</v>
      </c>
      <c r="K69" s="13" t="str">
        <f t="shared" si="1"/>
        <v>Insecta.Diptera.Brachycera.Muscomorpha.Oestroidea.Sarcophagidae.Sarcophaginae.#N/C.#N/C</v>
      </c>
      <c r="L69" s="14" t="e">
        <f>+COUNTIF(Monitoring!#REF!,K69)</f>
        <v>#REF!</v>
      </c>
    </row>
    <row r="70" spans="1:12" x14ac:dyDescent="0.3">
      <c r="A70" s="17" t="s">
        <v>86</v>
      </c>
      <c r="B70" s="17" t="s">
        <v>287</v>
      </c>
      <c r="C70" s="17" t="s">
        <v>48</v>
      </c>
      <c r="D70" s="17" t="str">
        <f>+IFERROR(IF(E70="#N/C","#N/C",INDEX('ClassificationClasses'!D:D,MATCH(E70,'ClassificationClasses'!E:E,0))),"ERROR")</f>
        <v>Muscomorpha</v>
      </c>
      <c r="E70" s="17" t="s">
        <v>112</v>
      </c>
      <c r="F70" s="17" t="s">
        <v>572</v>
      </c>
      <c r="G70" s="17" t="s">
        <v>311</v>
      </c>
      <c r="H70" s="18" t="s">
        <v>321</v>
      </c>
      <c r="I70" s="18" t="s">
        <v>36</v>
      </c>
      <c r="J70" s="37" t="str" cm="1">
        <f t="array" ref="J70">_xlfn.LET(_xlpm.cls,A70, _xlpm.ord,IFERROR(B70,"#N/C"), _xlpm.subord,IFERROR(C70,"#N/C"), _xlpm.infr,IFERROR(D70,"#N/C"), _xlpm.sf,IFERROR(E70,"#N/C"), _xlpm.fam,IFERROR(F70,"#N/C"), _xlpm.subfam,IF(TRIM(G70)="-","#N/C",IFERROR(G70,"#N/C")),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_xlpm.fallback,IF(IFERROR(B70,"#N/C")="#N/C",A70,IF(IFERROR(C70,"#N/C")="#N/C",B70,IF(IFERROR(D70,"#N/C")="#N/C",C70,IF(IFERROR(E70,"#N/C")="#N/C",D70,IF(IFERROR(F70,"#N/C")="#N/C",E70,IF(IFERROR(G70,"#N/C")="#N/C",F70,"#N/C")))))), _xlpm.finalResult,IF(OR(_xlpm.computedResult="",_xlpm.computedResult="#N/C"),_xlpm.fallback,_xlpm.computedResult), INDEX(_xlpm.finalResult,1))</f>
        <v>flesh_fly</v>
      </c>
      <c r="K70" s="13" t="str">
        <f t="shared" si="1"/>
        <v>Insecta.Diptera.Brachycera.Muscomorpha.Oestroidea.Sarcophagidae.Sarcophaginae.Sarcophaga.#N/C</v>
      </c>
      <c r="L70" s="14" t="e">
        <f>+COUNTIF(Monitoring!#REF!,K70)</f>
        <v>#REF!</v>
      </c>
    </row>
    <row r="71" spans="1:12" x14ac:dyDescent="0.3">
      <c r="A71" s="11" t="s">
        <v>86</v>
      </c>
      <c r="B71" s="11" t="s">
        <v>287</v>
      </c>
      <c r="C71" s="11" t="s">
        <v>48</v>
      </c>
      <c r="D71" s="17" t="str">
        <f>+IFERROR(IF(E71="#N/C","#N/C",INDEX('ClassificationClasses'!D:D,MATCH(E71,'ClassificationClasses'!E:E,0))),"ERROR")</f>
        <v>Muscomorpha</v>
      </c>
      <c r="E71" s="11" t="s">
        <v>112</v>
      </c>
      <c r="F71" s="11" t="s">
        <v>65</v>
      </c>
      <c r="G71" s="11" t="s">
        <v>36</v>
      </c>
      <c r="H71" s="12" t="s">
        <v>36</v>
      </c>
      <c r="I71" s="12" t="s">
        <v>36</v>
      </c>
      <c r="J71" s="37" t="str" cm="1">
        <f t="array" ref="J71">_xlfn.LET(_xlpm.cls,A71, _xlpm.ord,IFERROR(B71,"#N/C"), _xlpm.subord,IFERROR(C71,"#N/C"), _xlpm.infr,IFERROR(D71,"#N/C"), _xlpm.sf,IFERROR(E71,"#N/C"), _xlpm.fam,IFERROR(F71,"#N/C"), _xlpm.subfam,IF(TRIM(G71)="-","#N/C",IFERROR(G71,"#N/C")),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_xlpm.fallback,IF(IFERROR(B71,"#N/C")="#N/C",A71,IF(IFERROR(C71,"#N/C")="#N/C",B71,IF(IFERROR(D71,"#N/C")="#N/C",C71,IF(IFERROR(E71,"#N/C")="#N/C",D71,IF(IFERROR(F71,"#N/C")="#N/C",E71,IF(IFERROR(G71,"#N/C")="#N/C",F71,"#N/C")))))), _xlpm.finalResult,IF(OR(_xlpm.computedResult="",_xlpm.computedResult="#N/C"),_xlpm.fallback,_xlpm.computedResult), INDEX(_xlpm.finalResult,1))</f>
        <v>flesh_fly</v>
      </c>
      <c r="K71" s="13" t="str">
        <f t="shared" si="1"/>
        <v>Insecta.Diptera.Brachycera.Muscomorpha.Oestroidea.Tachinidae.#N/C.#N/C.#N/C</v>
      </c>
      <c r="L71" s="14" t="e">
        <f>+COUNTIF(Monitoring!#REF!,K71)</f>
        <v>#REF!</v>
      </c>
    </row>
    <row r="72" spans="1:12" x14ac:dyDescent="0.3">
      <c r="A72" s="11" t="s">
        <v>86</v>
      </c>
      <c r="B72" s="11" t="s">
        <v>287</v>
      </c>
      <c r="C72" s="11" t="s">
        <v>48</v>
      </c>
      <c r="D72" s="17" t="str">
        <f>+IFERROR(IF(E72="#N/C","#N/C",INDEX('ClassificationClasses'!D:D,MATCH(E72,'ClassificationClasses'!E:E,0))),"ERROR")</f>
        <v>Muscomorpha</v>
      </c>
      <c r="E72" s="11" t="s">
        <v>112</v>
      </c>
      <c r="F72" s="11" t="s">
        <v>65</v>
      </c>
      <c r="G72" s="11" t="s">
        <v>66</v>
      </c>
      <c r="H72" s="12" t="s">
        <v>36</v>
      </c>
      <c r="I72" s="12" t="s">
        <v>36</v>
      </c>
      <c r="J72" s="37" t="str" cm="1">
        <f t="array" ref="J72">_xlfn.LET(_xlpm.cls,A72, _xlpm.ord,IFERROR(B72,"#N/C"), _xlpm.subord,IFERROR(C72,"#N/C"), _xlpm.infr,IFERROR(D72,"#N/C"), _xlpm.sf,IFERROR(E72,"#N/C"), _xlpm.fam,IFERROR(F72,"#N/C"), _xlpm.subfam,IF(TRIM(G72)="-","#N/C",IFERROR(G72,"#N/C")),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_xlpm.fallback,IF(IFERROR(B72,"#N/C")="#N/C",A72,IF(IFERROR(C72,"#N/C")="#N/C",B72,IF(IFERROR(D72,"#N/C")="#N/C",C72,IF(IFERROR(E72,"#N/C")="#N/C",D72,IF(IFERROR(F72,"#N/C")="#N/C",E72,IF(IFERROR(G72,"#N/C")="#N/C",F72,"#N/C")))))), _xlpm.finalResult,IF(OR(_xlpm.computedResult="",_xlpm.computedResult="#N/C"),_xlpm.fallback,_xlpm.computedResult), INDEX(_xlpm.finalResult,1))</f>
        <v>flesh_fly</v>
      </c>
      <c r="K72" s="13" t="str">
        <f t="shared" si="1"/>
        <v>Insecta.Diptera.Brachycera.Muscomorpha.Oestroidea.Tachinidae.Exoristinae.#N/C.#N/C</v>
      </c>
      <c r="L72" s="14" t="e">
        <f>+COUNTIF(Monitoring!#REF!,K72)</f>
        <v>#REF!</v>
      </c>
    </row>
    <row r="73" spans="1:12" x14ac:dyDescent="0.3">
      <c r="A73" s="11" t="s">
        <v>86</v>
      </c>
      <c r="B73" s="11" t="s">
        <v>287</v>
      </c>
      <c r="C73" s="11" t="s">
        <v>48</v>
      </c>
      <c r="D73" s="17" t="str">
        <f>+IFERROR(IF(E73="#N/C","#N/C",INDEX('ClassificationClasses'!D:D,MATCH(E73,'ClassificationClasses'!E:E,0))),"ERROR")</f>
        <v>Muscomorpha</v>
      </c>
      <c r="E73" s="11" t="s">
        <v>112</v>
      </c>
      <c r="F73" s="11" t="s">
        <v>65</v>
      </c>
      <c r="G73" s="11" t="s">
        <v>1473</v>
      </c>
      <c r="H73" s="12" t="s">
        <v>1474</v>
      </c>
      <c r="I73" s="12" t="s">
        <v>36</v>
      </c>
      <c r="J73" s="37" t="str" cm="1">
        <f t="array" ref="J73">_xlfn.LET(_xlpm.cls,A73, _xlpm.ord,IFERROR(B73,"#N/C"), _xlpm.subord,IFERROR(C73,"#N/C"), _xlpm.infr,IFERROR(D73,"#N/C"), _xlpm.sf,IFERROR(E73,"#N/C"), _xlpm.fam,IFERROR(F73,"#N/C"), _xlpm.subfam,IF(TRIM(G73)="-","#N/C",IFERROR(G73,"#N/C")),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_xlpm.fallback,IF(IFERROR(B73,"#N/C")="#N/C",A73,IF(IFERROR(C73,"#N/C")="#N/C",B73,IF(IFERROR(D73,"#N/C")="#N/C",C73,IF(IFERROR(E73,"#N/C")="#N/C",D73,IF(IFERROR(F73,"#N/C")="#N/C",E73,IF(IFERROR(G73,"#N/C")="#N/C",F73,"#N/C")))))), _xlpm.finalResult,IF(OR(_xlpm.computedResult="",_xlpm.computedResult="#N/C"),_xlpm.fallback,_xlpm.computedResult), INDEX(_xlpm.finalResult,1))</f>
        <v>flesh_fly</v>
      </c>
      <c r="K73" s="13" t="str">
        <f t="shared" si="1"/>
        <v>Insecta.Diptera.Brachycera.Muscomorpha.Oestroidea.Tachinidae.Phasiinae.Ectophasia.#N/C</v>
      </c>
      <c r="L73" s="14" t="e">
        <f>+COUNTIF(Monitoring!#REF!,K73)</f>
        <v>#REF!</v>
      </c>
    </row>
    <row r="74" spans="1:12" x14ac:dyDescent="0.3">
      <c r="A74" s="17" t="s">
        <v>86</v>
      </c>
      <c r="B74" s="17" t="s">
        <v>287</v>
      </c>
      <c r="C74" s="17" t="s">
        <v>48</v>
      </c>
      <c r="D74" s="17" t="str">
        <f>+IFERROR(IF(E74="#N/C","#N/C",INDEX('ClassificationClasses'!D:D,MATCH(E74,'ClassificationClasses'!E:E,0))),"ERROR")</f>
        <v>Muscomorpha</v>
      </c>
      <c r="E74" s="17" t="s">
        <v>112</v>
      </c>
      <c r="F74" s="17" t="s">
        <v>65</v>
      </c>
      <c r="G74" s="17" t="s">
        <v>1473</v>
      </c>
      <c r="H74" s="18" t="s">
        <v>1475</v>
      </c>
      <c r="I74" s="18" t="s">
        <v>36</v>
      </c>
      <c r="J74" s="37" t="str" cm="1">
        <f t="array" ref="J74">_xlfn.LET(_xlpm.cls,A74, _xlpm.ord,IFERROR(B74,"#N/C"), _xlpm.subord,IFERROR(C74,"#N/C"), _xlpm.infr,IFERROR(D74,"#N/C"), _xlpm.sf,IFERROR(E74,"#N/C"), _xlpm.fam,IFERROR(F74,"#N/C"), _xlpm.subfam,IF(TRIM(G74)="-","#N/C",IFERROR(G74,"#N/C")),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_xlpm.fallback,IF(IFERROR(B74,"#N/C")="#N/C",A74,IF(IFERROR(C74,"#N/C")="#N/C",B74,IF(IFERROR(D74,"#N/C")="#N/C",C74,IF(IFERROR(E74,"#N/C")="#N/C",D74,IF(IFERROR(F74,"#N/C")="#N/C",E74,IF(IFERROR(G74,"#N/C")="#N/C",F74,"#N/C")))))), _xlpm.finalResult,IF(OR(_xlpm.computedResult="",_xlpm.computedResult="#N/C"),_xlpm.fallback,_xlpm.computedResult), INDEX(_xlpm.finalResult,1))</f>
        <v>flesh_fly</v>
      </c>
      <c r="K74" s="13" t="str">
        <f t="shared" si="1"/>
        <v>Insecta.Diptera.Brachycera.Muscomorpha.Oestroidea.Tachinidae.Phasiinae.Gymnosoma.#N/C</v>
      </c>
      <c r="L74" s="14" t="e">
        <f>+COUNTIF(Monitoring!#REF!,K74)</f>
        <v>#REF!</v>
      </c>
    </row>
    <row r="75" spans="1:12" x14ac:dyDescent="0.3">
      <c r="A75" s="17" t="s">
        <v>86</v>
      </c>
      <c r="B75" s="17" t="s">
        <v>287</v>
      </c>
      <c r="C75" s="17" t="s">
        <v>48</v>
      </c>
      <c r="D75" s="17" t="str">
        <f>+IFERROR(IF(E75="#N/C","#N/C",INDEX('ClassificationClasses'!D:D,MATCH(E75,'ClassificationClasses'!E:E,0))),"ERROR")</f>
        <v>Muscomorpha</v>
      </c>
      <c r="E75" s="17" t="s">
        <v>112</v>
      </c>
      <c r="F75" s="17" t="s">
        <v>65</v>
      </c>
      <c r="G75" s="17" t="s">
        <v>1266</v>
      </c>
      <c r="H75" s="18" t="s">
        <v>640</v>
      </c>
      <c r="I75" s="18" t="s">
        <v>36</v>
      </c>
      <c r="J75" s="37" t="str" cm="1">
        <f t="array" ref="J75">_xlfn.LET(_xlpm.cls,A75, _xlpm.ord,IFERROR(B75,"#N/C"), _xlpm.subord,IFERROR(C75,"#N/C"), _xlpm.infr,IFERROR(D75,"#N/C"), _xlpm.sf,IFERROR(E75,"#N/C"), _xlpm.fam,IFERROR(F75,"#N/C"), _xlpm.subfam,IF(TRIM(G75)="-","#N/C",IFERROR(G75,"#N/C")),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_xlpm.fallback,IF(IFERROR(B75,"#N/C")="#N/C",A75,IF(IFERROR(C75,"#N/C")="#N/C",B75,IF(IFERROR(D75,"#N/C")="#N/C",C75,IF(IFERROR(E75,"#N/C")="#N/C",D75,IF(IFERROR(F75,"#N/C")="#N/C",E75,IF(IFERROR(G75,"#N/C")="#N/C",F75,"#N/C")))))), _xlpm.finalResult,IF(OR(_xlpm.computedResult="",_xlpm.computedResult="#N/C"),_xlpm.fallback,_xlpm.computedResult), INDEX(_xlpm.finalResult,1))</f>
        <v>flesh_fly</v>
      </c>
      <c r="K75" s="13" t="str">
        <f t="shared" si="1"/>
        <v>Insecta.Diptera.Brachycera.Muscomorpha.Oestroidea.Tachinidae.Tachininae.Tachina.#N/C</v>
      </c>
      <c r="L75" s="14" t="e">
        <f>+COUNTIF(Monitoring!#REF!,K75)</f>
        <v>#REF!</v>
      </c>
    </row>
    <row r="76" spans="1:12" x14ac:dyDescent="0.3">
      <c r="A76" s="11" t="s">
        <v>86</v>
      </c>
      <c r="B76" s="11" t="s">
        <v>287</v>
      </c>
      <c r="C76" s="11" t="s">
        <v>48</v>
      </c>
      <c r="D76" s="17" t="str">
        <f>+IFERROR(IF(E76="#N/C","#N/C",INDEX('ClassificationClasses'!D:D,MATCH(E76,'ClassificationClasses'!E:E,0))),"ERROR")</f>
        <v>Muscomorpha</v>
      </c>
      <c r="E76" s="28" t="s">
        <v>1476</v>
      </c>
      <c r="F76" s="11" t="s">
        <v>1477</v>
      </c>
      <c r="H76" s="12" t="s">
        <v>1478</v>
      </c>
      <c r="I76" s="12" t="s">
        <v>1479</v>
      </c>
      <c r="J76" s="37" t="str" cm="1">
        <f t="array" ref="J76">_xlfn.LET(_xlpm.cls,A76, _xlpm.ord,IFERROR(B76,"#N/C"), _xlpm.subord,IFERROR(C76,"#N/C"), _xlpm.infr,IFERROR(D76,"#N/C"), _xlpm.sf,IFERROR(E76,"#N/C"), _xlpm.fam,IFERROR(F76,"#N/C"), _xlpm.subfam,IF(TRIM(G76)="-","#N/C",IFERROR(G76,"#N/C")),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_xlpm.fallback,IF(IFERROR(B76,"#N/C")="#N/C",A76,IF(IFERROR(C76,"#N/C")="#N/C",B76,IF(IFERROR(D76,"#N/C")="#N/C",C76,IF(IFERROR(E76,"#N/C")="#N/C",D76,IF(IFERROR(F76,"#N/C")="#N/C",E76,IF(IFERROR(G76,"#N/C")="#N/C",F76,"#N/C")))))), _xlpm.finalResult,IF(OR(_xlpm.computedResult="",_xlpm.computedResult="#N/C"),_xlpm.fallback,_xlpm.computedResult), INDEX(_xlpm.finalResult,1))</f>
        <v>fly</v>
      </c>
      <c r="K76" s="13" t="str">
        <f t="shared" si="1"/>
        <v>Insecta.Diptera.Brachycera.Muscomorpha.Opomyzoidea.Opomyzidae..Geomyza.tripunctata</v>
      </c>
      <c r="L76" s="14" t="e">
        <f>+COUNTIF(Monitoring!#REF!,K76)</f>
        <v>#REF!</v>
      </c>
    </row>
    <row r="77" spans="1:12" x14ac:dyDescent="0.3">
      <c r="A77" s="17" t="s">
        <v>86</v>
      </c>
      <c r="B77" s="17" t="s">
        <v>287</v>
      </c>
      <c r="C77" s="17" t="s">
        <v>48</v>
      </c>
      <c r="D77" s="17" t="str">
        <f>+IFERROR(IF(E77="#N/C","#N/C",INDEX('ClassificationClasses'!D:D,MATCH(E77,'ClassificationClasses'!E:E,0))),"ERROR")</f>
        <v>Muscomorpha</v>
      </c>
      <c r="E77" s="27" t="s">
        <v>1476</v>
      </c>
      <c r="F77" s="17" t="s">
        <v>1477</v>
      </c>
      <c r="G77" s="17" t="s">
        <v>36</v>
      </c>
      <c r="H77" s="18" t="s">
        <v>36</v>
      </c>
      <c r="I77" s="18" t="s">
        <v>36</v>
      </c>
      <c r="J77" s="37" t="str" cm="1">
        <f t="array" ref="J77">_xlfn.LET(_xlpm.cls,A77, _xlpm.ord,IFERROR(B77,"#N/C"), _xlpm.subord,IFERROR(C77,"#N/C"), _xlpm.infr,IFERROR(D77,"#N/C"), _xlpm.sf,IFERROR(E77,"#N/C"), _xlpm.fam,IFERROR(F77,"#N/C"), _xlpm.subfam,IF(TRIM(G77)="-","#N/C",IFERROR(G77,"#N/C")),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_xlpm.fallback,IF(IFERROR(B77,"#N/C")="#N/C",A77,IF(IFERROR(C77,"#N/C")="#N/C",B77,IF(IFERROR(D77,"#N/C")="#N/C",C77,IF(IFERROR(E77,"#N/C")="#N/C",D77,IF(IFERROR(F77,"#N/C")="#N/C",E77,IF(IFERROR(G77,"#N/C")="#N/C",F77,"#N/C")))))), _xlpm.finalResult,IF(OR(_xlpm.computedResult="",_xlpm.computedResult="#N/C"),_xlpm.fallback,_xlpm.computedResult), INDEX(_xlpm.finalResult,1))</f>
        <v>fly</v>
      </c>
      <c r="K77" s="13" t="str">
        <f t="shared" si="1"/>
        <v>Insecta.Diptera.Brachycera.Muscomorpha.Opomyzoidea.Opomyzidae.#N/C.#N/C.#N/C</v>
      </c>
      <c r="L77" s="14" t="e">
        <f>+COUNTIF(Monitoring!#REF!,K77)</f>
        <v>#REF!</v>
      </c>
    </row>
    <row r="78" spans="1:12" x14ac:dyDescent="0.3">
      <c r="A78" s="17" t="s">
        <v>86</v>
      </c>
      <c r="B78" s="17" t="s">
        <v>287</v>
      </c>
      <c r="C78" s="17" t="s">
        <v>48</v>
      </c>
      <c r="D78" s="17" t="str">
        <f>+IFERROR(IF(E78="#N/C","#N/C",INDEX('ClassificationClasses'!D:D,MATCH(E78,'ClassificationClasses'!E:E,0))),"ERROR")</f>
        <v>Muscomorpha</v>
      </c>
      <c r="E78" s="27" t="s">
        <v>1105</v>
      </c>
      <c r="F78" s="17" t="s">
        <v>1480</v>
      </c>
      <c r="G78" s="17"/>
      <c r="H78" s="18" t="s">
        <v>590</v>
      </c>
      <c r="I78" s="18" t="s">
        <v>36</v>
      </c>
      <c r="J78" s="37" t="str" cm="1">
        <f t="array" ref="J78">_xlfn.LET(_xlpm.cls,A78, _xlpm.ord,IFERROR(B78,"#N/C"), _xlpm.subord,IFERROR(C78,"#N/C"), _xlpm.infr,IFERROR(D78,"#N/C"), _xlpm.sf,IFERROR(E78,"#N/C"), _xlpm.fam,IFERROR(F78,"#N/C"), _xlpm.subfam,IF(TRIM(G78)="-","#N/C",IFERROR(G78,"#N/C")),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_xlpm.fallback,IF(IFERROR(B78,"#N/C")="#N/C",A78,IF(IFERROR(C78,"#N/C")="#N/C",B78,IF(IFERROR(D78,"#N/C")="#N/C",C78,IF(IFERROR(E78,"#N/C")="#N/C",D78,IF(IFERROR(F78,"#N/C")="#N/C",E78,IF(IFERROR(G78,"#N/C")="#N/C",F78,"#N/C")))))), _xlpm.finalResult,IF(OR(_xlpm.computedResult="",_xlpm.computedResult="#N/C"),_xlpm.fallback,_xlpm.computedResult), INDEX(_xlpm.finalResult,1))</f>
        <v>fly</v>
      </c>
      <c r="K78" s="13" t="str">
        <f t="shared" si="1"/>
        <v>Insecta.Diptera.Brachycera.Muscomorpha.Phoroidea.Lonchopteridae..Lonchoptera.#N/C</v>
      </c>
      <c r="L78" s="14" t="e">
        <f>+COUNTIF(Monitoring!#REF!,K78)</f>
        <v>#REF!</v>
      </c>
    </row>
    <row r="79" spans="1:12" x14ac:dyDescent="0.3">
      <c r="A79" s="17" t="s">
        <v>86</v>
      </c>
      <c r="B79" s="17" t="s">
        <v>287</v>
      </c>
      <c r="C79" s="17" t="s">
        <v>48</v>
      </c>
      <c r="D79" s="17" t="str">
        <f>+IFERROR(IF(E79="#N/C","#N/C",INDEX('ClassificationClasses'!D:D,MATCH(E79,'ClassificationClasses'!E:E,0))),"ERROR")</f>
        <v>Muscomorpha</v>
      </c>
      <c r="E79" s="27" t="s">
        <v>1105</v>
      </c>
      <c r="F79" s="17" t="s">
        <v>1106</v>
      </c>
      <c r="G79" s="17" t="s">
        <v>36</v>
      </c>
      <c r="H79" s="18" t="s">
        <v>36</v>
      </c>
      <c r="I79" s="18" t="s">
        <v>36</v>
      </c>
      <c r="J79" s="37" t="str" cm="1">
        <f t="array" ref="J79">_xlfn.LET(_xlpm.cls,A79, _xlpm.ord,IFERROR(B79,"#N/C"), _xlpm.subord,IFERROR(C79,"#N/C"), _xlpm.infr,IFERROR(D79,"#N/C"), _xlpm.sf,IFERROR(E79,"#N/C"), _xlpm.fam,IFERROR(F79,"#N/C"), _xlpm.subfam,IF(TRIM(G79)="-","#N/C",IFERROR(G79,"#N/C")),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_xlpm.fallback,IF(IFERROR(B79,"#N/C")="#N/C",A79,IF(IFERROR(C79,"#N/C")="#N/C",B79,IF(IFERROR(D79,"#N/C")="#N/C",C79,IF(IFERROR(E79,"#N/C")="#N/C",D79,IF(IFERROR(F79,"#N/C")="#N/C",E79,IF(IFERROR(G79,"#N/C")="#N/C",F79,"#N/C")))))), _xlpm.finalResult,IF(OR(_xlpm.computedResult="",_xlpm.computedResult="#N/C"),_xlpm.fallback,_xlpm.computedResult), INDEX(_xlpm.finalResult,1))</f>
        <v>fly</v>
      </c>
      <c r="K79" s="13" t="str">
        <f t="shared" si="1"/>
        <v>Insecta.Diptera.Brachycera.Muscomorpha.Phoroidea.Phoridae.#N/C.#N/C.#N/C</v>
      </c>
      <c r="L79" s="14" t="e">
        <f>+COUNTIF(Monitoring!#REF!,K79)</f>
        <v>#REF!</v>
      </c>
    </row>
    <row r="80" spans="1:12" x14ac:dyDescent="0.3">
      <c r="A80" s="11" t="s">
        <v>86</v>
      </c>
      <c r="B80" s="11" t="s">
        <v>287</v>
      </c>
      <c r="C80" s="11" t="s">
        <v>48</v>
      </c>
      <c r="D80" s="17" t="str">
        <f>+IFERROR(IF(E80="#N/C","#N/C",INDEX('ClassificationClasses'!D:D,MATCH(E80,'ClassificationClasses'!E:E,0))),"ERROR")</f>
        <v>Muscomorpha</v>
      </c>
      <c r="E80" s="28" t="s">
        <v>1105</v>
      </c>
      <c r="F80" s="11" t="s">
        <v>1106</v>
      </c>
      <c r="G80" s="11" t="s">
        <v>1170</v>
      </c>
      <c r="H80" s="12" t="s">
        <v>1171</v>
      </c>
      <c r="I80" s="12" t="s">
        <v>36</v>
      </c>
      <c r="J80" s="37" t="str" cm="1">
        <f t="array" ref="J80">_xlfn.LET(_xlpm.cls,A80, _xlpm.ord,IFERROR(B80,"#N/C"), _xlpm.subord,IFERROR(C80,"#N/C"), _xlpm.infr,IFERROR(D80,"#N/C"), _xlpm.sf,IFERROR(E80,"#N/C"), _xlpm.fam,IFERROR(F80,"#N/C"), _xlpm.subfam,IF(TRIM(G80)="-","#N/C",IFERROR(G80,"#N/C")),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_xlpm.fallback,IF(IFERROR(B80,"#N/C")="#N/C",A80,IF(IFERROR(C80,"#N/C")="#N/C",B80,IF(IFERROR(D80,"#N/C")="#N/C",C80,IF(IFERROR(E80,"#N/C")="#N/C",D80,IF(IFERROR(F80,"#N/C")="#N/C",E80,IF(IFERROR(G80,"#N/C")="#N/C",F80,"#N/C")))))), _xlpm.finalResult,IF(OR(_xlpm.computedResult="",_xlpm.computedResult="#N/C"),_xlpm.fallback,_xlpm.computedResult), INDEX(_xlpm.finalResult,1))</f>
        <v>fly</v>
      </c>
      <c r="K80" s="13" t="str">
        <f t="shared" si="1"/>
        <v>Insecta.Diptera.Brachycera.Muscomorpha.Phoroidea.Phoridae.Metopininae.Megaselia.#N/C</v>
      </c>
      <c r="L80" s="14" t="e">
        <f>+COUNTIF(Monitoring!#REF!,K80)</f>
        <v>#REF!</v>
      </c>
    </row>
    <row r="81" spans="1:12" x14ac:dyDescent="0.3">
      <c r="A81" s="17" t="s">
        <v>86</v>
      </c>
      <c r="B81" s="17" t="s">
        <v>287</v>
      </c>
      <c r="C81" s="17" t="s">
        <v>48</v>
      </c>
      <c r="D81" s="17" t="str">
        <f>+IFERROR(IF(E81="#N/C","#N/C",INDEX('ClassificationClasses'!D:D,MATCH(E81,'ClassificationClasses'!E:E,0))),"ERROR")</f>
        <v>Tabanomorpha</v>
      </c>
      <c r="E81" s="17" t="s">
        <v>1481</v>
      </c>
      <c r="F81" s="17" t="s">
        <v>1482</v>
      </c>
      <c r="G81" s="17" t="s">
        <v>1483</v>
      </c>
      <c r="H81" s="18" t="s">
        <v>1484</v>
      </c>
      <c r="I81" s="18" t="s">
        <v>1485</v>
      </c>
      <c r="J81" s="37" t="str" cm="1">
        <f t="array" ref="J81">_xlfn.LET(_xlpm.cls,A81, _xlpm.ord,IFERROR(B81,"#N/C"), _xlpm.subord,IFERROR(C81,"#N/C"), _xlpm.infr,IFERROR(D81,"#N/C"), _xlpm.sf,IFERROR(E81,"#N/C"), _xlpm.fam,IFERROR(F81,"#N/C"), _xlpm.subfam,IF(TRIM(G81)="-","#N/C",IFERROR(G81,"#N/C")),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_xlpm.fallback,IF(IFERROR(B81,"#N/C")="#N/C",A81,IF(IFERROR(C81,"#N/C")="#N/C",B81,IF(IFERROR(D81,"#N/C")="#N/C",C81,IF(IFERROR(E81,"#N/C")="#N/C",D81,IF(IFERROR(F81,"#N/C")="#N/C",E81,IF(IFERROR(G81,"#N/C")="#N/C",F81,"#N/C")))))), _xlpm.finalResult,IF(OR(_xlpm.computedResult="",_xlpm.computedResult="#N/C"),_xlpm.fallback,_xlpm.computedResult), INDEX(_xlpm.finalResult,1))</f>
        <v>snipe_fly</v>
      </c>
      <c r="K81" s="13" t="str">
        <f t="shared" si="1"/>
        <v>Insecta.Diptera.Brachycera.Tabanomorpha.Rhagionoidea.Rhagionidae.Rhagioninae.Rhagio.tringarius</v>
      </c>
      <c r="L81" s="14" t="e">
        <f>+COUNTIF(Monitoring!#REF!,K81)</f>
        <v>#REF!</v>
      </c>
    </row>
    <row r="82" spans="1:12" x14ac:dyDescent="0.3">
      <c r="A82" s="20" t="s">
        <v>86</v>
      </c>
      <c r="B82" s="20" t="s">
        <v>287</v>
      </c>
      <c r="C82" s="20" t="s">
        <v>48</v>
      </c>
      <c r="D82" s="17" t="str">
        <f>+IFERROR(IF(E82="#N/C","#N/C",INDEX('ClassificationClasses'!D:D,MATCH(E82,'ClassificationClasses'!E:E,0))),"ERROR")</f>
        <v>Muscomorpha</v>
      </c>
      <c r="E82" s="20" t="s">
        <v>1486</v>
      </c>
      <c r="F82" s="20" t="s">
        <v>1487</v>
      </c>
      <c r="G82" s="20" t="s">
        <v>1488</v>
      </c>
      <c r="H82" s="21" t="s">
        <v>1489</v>
      </c>
      <c r="I82" s="21" t="s">
        <v>36</v>
      </c>
      <c r="J82" s="37" t="str" cm="1">
        <f t="array" ref="J82">_xlfn.LET(_xlpm.cls,A82, _xlpm.ord,IFERROR(B82,"#N/C"), _xlpm.subord,IFERROR(C82,"#N/C"), _xlpm.infr,IFERROR(D82,"#N/C"), _xlpm.sf,IFERROR(E82,"#N/C"), _xlpm.fam,IFERROR(F82,"#N/C"), _xlpm.subfam,IF(TRIM(G82)="-","#N/C",IFERROR(G82,"#N/C")),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_xlpm.fallback,IF(IFERROR(B82,"#N/C")="#N/C",A82,IF(IFERROR(C82,"#N/C")="#N/C",B82,IF(IFERROR(D82,"#N/C")="#N/C",C82,IF(IFERROR(E82,"#N/C")="#N/C",D82,IF(IFERROR(F82,"#N/C")="#N/C",E82,IF(IFERROR(G82,"#N/C")="#N/C",F82,"#N/C")))))), _xlpm.finalResult,IF(OR(_xlpm.computedResult="",_xlpm.computedResult="#N/C"),_xlpm.fallback,_xlpm.computedResult), INDEX(_xlpm.finalResult,1))</f>
        <v>marsh_fly</v>
      </c>
      <c r="K82" s="13" t="str">
        <f t="shared" si="1"/>
        <v>Insecta.Diptera.Brachycera.Muscomorpha.Sciomyzoidea.Sciomyzidae.Sciomyzinae.Tetanocera.#N/C</v>
      </c>
      <c r="L82" s="14" t="e">
        <f>+COUNTIF(Monitoring!#REF!,K82)</f>
        <v>#REF!</v>
      </c>
    </row>
    <row r="83" spans="1:12" x14ac:dyDescent="0.3">
      <c r="A83" s="11" t="s">
        <v>86</v>
      </c>
      <c r="B83" s="11" t="s">
        <v>287</v>
      </c>
      <c r="C83" s="11" t="s">
        <v>48</v>
      </c>
      <c r="D83" s="17" t="str">
        <f>+IFERROR(IF(E83="#N/C","#N/C",INDEX('ClassificationClasses'!D:D,MATCH(E83,'ClassificationClasses'!E:E,0))),"ERROR")</f>
        <v>Muscomorpha</v>
      </c>
      <c r="E83" s="11" t="s">
        <v>1486</v>
      </c>
      <c r="F83" s="11" t="s">
        <v>781</v>
      </c>
      <c r="G83" s="11" t="s">
        <v>36</v>
      </c>
      <c r="H83" s="12" t="s">
        <v>36</v>
      </c>
      <c r="I83" s="12" t="s">
        <v>36</v>
      </c>
      <c r="J83" s="37" t="str" cm="1">
        <f t="array" ref="J83">_xlfn.LET(_xlpm.cls,A83, _xlpm.ord,IFERROR(B83,"#N/C"), _xlpm.subord,IFERROR(C83,"#N/C"), _xlpm.infr,IFERROR(D83,"#N/C"), _xlpm.sf,IFERROR(E83,"#N/C"), _xlpm.fam,IFERROR(F83,"#N/C"), _xlpm.subfam,IF(TRIM(G83)="-","#N/C",IFERROR(G83,"#N/C")),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_xlpm.fallback,IF(IFERROR(B83,"#N/C")="#N/C",A83,IF(IFERROR(C83,"#N/C")="#N/C",B83,IF(IFERROR(D83,"#N/C")="#N/C",C83,IF(IFERROR(E83,"#N/C")="#N/C",D83,IF(IFERROR(F83,"#N/C")="#N/C",E83,IF(IFERROR(G83,"#N/C")="#N/C",F83,"#N/C")))))), _xlpm.finalResult,IF(OR(_xlpm.computedResult="",_xlpm.computedResult="#N/C"),_xlpm.fallback,_xlpm.computedResult), INDEX(_xlpm.finalResult,1))</f>
        <v>scavenger_fly</v>
      </c>
      <c r="K83" s="13" t="str">
        <f t="shared" si="1"/>
        <v>Insecta.Diptera.Brachycera.Muscomorpha.Sciomyzoidea.Sepsidae.#N/C.#N/C.#N/C</v>
      </c>
      <c r="L83" s="14" t="e">
        <f>+COUNTIF(Monitoring!#REF!,K83)</f>
        <v>#REF!</v>
      </c>
    </row>
    <row r="84" spans="1:12" x14ac:dyDescent="0.3">
      <c r="A84" s="11" t="s">
        <v>86</v>
      </c>
      <c r="B84" s="11" t="s">
        <v>287</v>
      </c>
      <c r="C84" s="11" t="s">
        <v>48</v>
      </c>
      <c r="D84" s="17" t="str">
        <f>+IFERROR(IF(E84="#N/C","#N/C",INDEX('ClassificationClasses'!D:D,MATCH(E84,'ClassificationClasses'!E:E,0))),"ERROR")</f>
        <v>Muscomorpha</v>
      </c>
      <c r="E84" s="11" t="s">
        <v>1486</v>
      </c>
      <c r="F84" s="11" t="s">
        <v>781</v>
      </c>
      <c r="G84" s="11" t="s">
        <v>1116</v>
      </c>
      <c r="H84" s="12" t="s">
        <v>79</v>
      </c>
      <c r="I84" s="12" t="s">
        <v>36</v>
      </c>
      <c r="J84" s="37" t="str" cm="1">
        <f t="array" ref="J84">_xlfn.LET(_xlpm.cls,A84, _xlpm.ord,IFERROR(B84,"#N/C"), _xlpm.subord,IFERROR(C84,"#N/C"), _xlpm.infr,IFERROR(D84,"#N/C"), _xlpm.sf,IFERROR(E84,"#N/C"), _xlpm.fam,IFERROR(F84,"#N/C"), _xlpm.subfam,IF(TRIM(G84)="-","#N/C",IFERROR(G84,"#N/C")),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_xlpm.fallback,IF(IFERROR(B84,"#N/C")="#N/C",A84,IF(IFERROR(C84,"#N/C")="#N/C",B84,IF(IFERROR(D84,"#N/C")="#N/C",C84,IF(IFERROR(E84,"#N/C")="#N/C",D84,IF(IFERROR(F84,"#N/C")="#N/C",E84,IF(IFERROR(G84,"#N/C")="#N/C",F84,"#N/C")))))), _xlpm.finalResult,IF(OR(_xlpm.computedResult="",_xlpm.computedResult="#N/C"),_xlpm.fallback,_xlpm.computedResult), INDEX(_xlpm.finalResult,1))</f>
        <v>scavenger_fly</v>
      </c>
      <c r="K84" s="13" t="str">
        <f t="shared" si="1"/>
        <v>Insecta.Diptera.Brachycera.Muscomorpha.Sciomyzoidea.Sepsidae.Sepsinae.Parapalaeosepsis.#N/C</v>
      </c>
      <c r="L84" s="14" t="e">
        <f>+COUNTIF(Monitoring!#REF!,K84)</f>
        <v>#REF!</v>
      </c>
    </row>
    <row r="85" spans="1:12" x14ac:dyDescent="0.3">
      <c r="A85" s="17" t="s">
        <v>86</v>
      </c>
      <c r="B85" s="17" t="s">
        <v>287</v>
      </c>
      <c r="C85" s="17" t="s">
        <v>48</v>
      </c>
      <c r="D85" s="17" t="str">
        <f>+IFERROR(IF(E85="#N/C","#N/C",INDEX('ClassificationClasses'!D:D,MATCH(E85,'ClassificationClasses'!E:E,0))),"ERROR")</f>
        <v>Muscomorpha</v>
      </c>
      <c r="E85" s="17" t="s">
        <v>1486</v>
      </c>
      <c r="F85" s="17" t="s">
        <v>781</v>
      </c>
      <c r="G85" s="17" t="s">
        <v>1116</v>
      </c>
      <c r="H85" s="18" t="s">
        <v>1490</v>
      </c>
      <c r="I85" s="18" t="s">
        <v>36</v>
      </c>
      <c r="J85" s="37" t="str" cm="1">
        <f t="array" ref="J85">_xlfn.LET(_xlpm.cls,A85, _xlpm.ord,IFERROR(B85,"#N/C"), _xlpm.subord,IFERROR(C85,"#N/C"), _xlpm.infr,IFERROR(D85,"#N/C"), _xlpm.sf,IFERROR(E85,"#N/C"), _xlpm.fam,IFERROR(F85,"#N/C"), _xlpm.subfam,IF(TRIM(G85)="-","#N/C",IFERROR(G85,"#N/C")),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_xlpm.fallback,IF(IFERROR(B85,"#N/C")="#N/C",A85,IF(IFERROR(C85,"#N/C")="#N/C",B85,IF(IFERROR(D85,"#N/C")="#N/C",C85,IF(IFERROR(E85,"#N/C")="#N/C",D85,IF(IFERROR(F85,"#N/C")="#N/C",E85,IF(IFERROR(G85,"#N/C")="#N/C",F85,"#N/C")))))), _xlpm.finalResult,IF(OR(_xlpm.computedResult="",_xlpm.computedResult="#N/C"),_xlpm.fallback,_xlpm.computedResult), INDEX(_xlpm.finalResult,1))</f>
        <v>scavenger_fly</v>
      </c>
      <c r="K85" s="13" t="str">
        <f t="shared" si="1"/>
        <v>Insecta.Diptera.Brachycera.Muscomorpha.Sciomyzoidea.Sepsidae.Sepsinae.Sepsis.#N/C</v>
      </c>
      <c r="L85" s="14" t="e">
        <f>+COUNTIF(Monitoring!#REF!,K85)</f>
        <v>#REF!</v>
      </c>
    </row>
    <row r="86" spans="1:12" x14ac:dyDescent="0.3">
      <c r="A86" s="17" t="s">
        <v>86</v>
      </c>
      <c r="B86" s="17" t="s">
        <v>287</v>
      </c>
      <c r="C86" s="17" t="s">
        <v>48</v>
      </c>
      <c r="D86" s="17" t="str">
        <f>+IFERROR(IF(E86="#N/C","#N/C",INDEX('ClassificationClasses'!D:D,MATCH(E86,'ClassificationClasses'!E:E,0))),"ERROR")</f>
        <v>Muscomorpha</v>
      </c>
      <c r="E86" s="27" t="s">
        <v>1491</v>
      </c>
      <c r="F86" s="17" t="s">
        <v>879</v>
      </c>
      <c r="G86" s="17" t="s">
        <v>36</v>
      </c>
      <c r="H86" s="18" t="s">
        <v>36</v>
      </c>
      <c r="I86" s="18" t="s">
        <v>36</v>
      </c>
      <c r="J86" s="37" t="str" cm="1">
        <f t="array" ref="J86">_xlfn.LET(_xlpm.cls,A86, _xlpm.ord,IFERROR(B86,"#N/C"), _xlpm.subord,IFERROR(C86,"#N/C"), _xlpm.infr,IFERROR(D86,"#N/C"), _xlpm.sf,IFERROR(E86,"#N/C"), _xlpm.fam,IFERROR(F86,"#N/C"), _xlpm.subfam,IF(TRIM(G86)="-","#N/C",IFERROR(G86,"#N/C")),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_xlpm.fallback,IF(IFERROR(B86,"#N/C")="#N/C",A86,IF(IFERROR(C86,"#N/C")="#N/C",B86,IF(IFERROR(D86,"#N/C")="#N/C",C86,IF(IFERROR(E86,"#N/C")="#N/C",D86,IF(IFERROR(F86,"#N/C")="#N/C",E86,IF(IFERROR(G86,"#N/C")="#N/C",F86,"#N/C")))))), _xlpm.finalResult,IF(OR(_xlpm.computedResult="",_xlpm.computedResult="#N/C"),_xlpm.fallback,_xlpm.computedResult), INDEX(_xlpm.finalResult,1))</f>
        <v>fly</v>
      </c>
      <c r="K86" s="13" t="str">
        <f t="shared" si="1"/>
        <v>Insecta.Diptera.Brachycera.Muscomorpha.Sphaeroceroidea.Heleomyzidae.#N/C.#N/C.#N/C</v>
      </c>
      <c r="L86" s="14" t="e">
        <f>+COUNTIF(Monitoring!#REF!,K86)</f>
        <v>#REF!</v>
      </c>
    </row>
    <row r="87" spans="1:12" x14ac:dyDescent="0.3">
      <c r="A87" s="17" t="s">
        <v>86</v>
      </c>
      <c r="B87" s="17" t="s">
        <v>287</v>
      </c>
      <c r="C87" s="17" t="s">
        <v>48</v>
      </c>
      <c r="D87" s="17" t="str">
        <f>+IFERROR(IF(E87="#N/C","#N/C",INDEX('ClassificationClasses'!D:D,MATCH(E87,'ClassificationClasses'!E:E,0))),"ERROR")</f>
        <v>Muscomorpha</v>
      </c>
      <c r="E87" s="27" t="s">
        <v>1491</v>
      </c>
      <c r="F87" s="17" t="s">
        <v>851</v>
      </c>
      <c r="G87" s="17" t="s">
        <v>36</v>
      </c>
      <c r="H87" s="18" t="s">
        <v>36</v>
      </c>
      <c r="I87" s="18" t="s">
        <v>36</v>
      </c>
      <c r="J87" s="37" t="str" cm="1">
        <f t="array" ref="J87">_xlfn.LET(_xlpm.cls,A87, _xlpm.ord,IFERROR(B87,"#N/C"), _xlpm.subord,IFERROR(C87,"#N/C"), _xlpm.infr,IFERROR(D87,"#N/C"), _xlpm.sf,IFERROR(E87,"#N/C"), _xlpm.fam,IFERROR(F87,"#N/C"), _xlpm.subfam,IF(TRIM(G87)="-","#N/C",IFERROR(G87,"#N/C")),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_xlpm.fallback,IF(IFERROR(B87,"#N/C")="#N/C",A87,IF(IFERROR(C87,"#N/C")="#N/C",B87,IF(IFERROR(D87,"#N/C")="#N/C",C87,IF(IFERROR(E87,"#N/C")="#N/C",D87,IF(IFERROR(F87,"#N/C")="#N/C",E87,IF(IFERROR(G87,"#N/C")="#N/C",F87,"#N/C")))))), _xlpm.finalResult,IF(OR(_xlpm.computedResult="",_xlpm.computedResult="#N/C"),_xlpm.fallback,_xlpm.computedResult), INDEX(_xlpm.finalResult,1))</f>
        <v>fly</v>
      </c>
      <c r="K87" s="13" t="str">
        <f t="shared" si="1"/>
        <v>Insecta.Diptera.Brachycera.Muscomorpha.Sphaeroceroidea.Sphaeroceridae.#N/C.#N/C.#N/C</v>
      </c>
      <c r="L87" s="14" t="e">
        <f>+COUNTIF(Monitoring!#REF!,K87)</f>
        <v>#REF!</v>
      </c>
    </row>
    <row r="88" spans="1:12" x14ac:dyDescent="0.3">
      <c r="A88" s="11" t="s">
        <v>86</v>
      </c>
      <c r="B88" s="11" t="s">
        <v>287</v>
      </c>
      <c r="C88" s="11" t="s">
        <v>48</v>
      </c>
      <c r="D88" s="17" t="str">
        <f>+IFERROR(IF(E88="#N/C","#N/C",INDEX('ClassificationClasses'!D:D,MATCH(E88,'ClassificationClasses'!E:E,0))),"ERROR")</f>
        <v>Stratiomyomorpha</v>
      </c>
      <c r="E88" s="11" t="s">
        <v>1492</v>
      </c>
      <c r="F88" s="11" t="s">
        <v>1493</v>
      </c>
      <c r="H88" s="12" t="s">
        <v>1494</v>
      </c>
      <c r="I88" s="12" t="s">
        <v>36</v>
      </c>
      <c r="J88" s="37" t="str" cm="1">
        <f t="array" ref="J88">_xlfn.LET(_xlpm.cls,A88, _xlpm.ord,IFERROR(B88,"#N/C"), _xlpm.subord,IFERROR(C88,"#N/C"), _xlpm.infr,IFERROR(D88,"#N/C"), _xlpm.sf,IFERROR(E88,"#N/C"), _xlpm.fam,IFERROR(F88,"#N/C"), _xlpm.subfam,IF(TRIM(G88)="-","#N/C",IFERROR(G88,"#N/C")),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_xlpm.fallback,IF(IFERROR(B88,"#N/C")="#N/C",A88,IF(IFERROR(C88,"#N/C")="#N/C",B88,IF(IFERROR(D88,"#N/C")="#N/C",C88,IF(IFERROR(E88,"#N/C")="#N/C",D88,IF(IFERROR(F88,"#N/C")="#N/C",E88,IF(IFERROR(G88,"#N/C")="#N/C",F88,"#N/C")))))), _xlpm.finalResult,IF(OR(_xlpm.computedResult="",_xlpm.computedResult="#N/C"),_xlpm.fallback,_xlpm.computedResult), INDEX(_xlpm.finalResult,1))</f>
        <v>soldier_fly</v>
      </c>
      <c r="K88" s="13" t="str">
        <f t="shared" si="1"/>
        <v>Insecta.Diptera.Brachycera.Stratiomyomorpha.Stratiomyoidea.Xylomyidae..Solva.#N/C</v>
      </c>
      <c r="L88" s="14" t="e">
        <f>+COUNTIF(Monitoring!#REF!,K88)</f>
        <v>#REF!</v>
      </c>
    </row>
    <row r="89" spans="1:12" x14ac:dyDescent="0.3">
      <c r="A89" s="17" t="s">
        <v>86</v>
      </c>
      <c r="B89" s="17" t="s">
        <v>287</v>
      </c>
      <c r="C89" s="17" t="s">
        <v>48</v>
      </c>
      <c r="D89" s="17" t="str">
        <f>+IFERROR(IF(E89="#N/C","#N/C",INDEX('ClassificationClasses'!D:D,MATCH(E89,'ClassificationClasses'!E:E,0))),"ERROR")</f>
        <v>Muscomorpha</v>
      </c>
      <c r="E89" s="17" t="s">
        <v>1259</v>
      </c>
      <c r="F89" s="17" t="s">
        <v>1495</v>
      </c>
      <c r="G89" s="17" t="s">
        <v>36</v>
      </c>
      <c r="H89" s="18" t="s">
        <v>36</v>
      </c>
      <c r="I89" s="18" t="s">
        <v>36</v>
      </c>
      <c r="J89" s="37" t="str" cm="1">
        <f t="array" ref="J89">_xlfn.LET(_xlpm.cls,A89, _xlpm.ord,IFERROR(B89,"#N/C"), _xlpm.subord,IFERROR(C89,"#N/C"), _xlpm.infr,IFERROR(D89,"#N/C"), _xlpm.sf,IFERROR(E89,"#N/C"), _xlpm.fam,IFERROR(F89,"#N/C"), _xlpm.subfam,IF(TRIM(G89)="-","#N/C",IFERROR(G89,"#N/C")),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_xlpm.fallback,IF(IFERROR(B89,"#N/C")="#N/C",A89,IF(IFERROR(C89,"#N/C")="#N/C",B89,IF(IFERROR(D89,"#N/C")="#N/C",C89,IF(IFERROR(E89,"#N/C")="#N/C",D89,IF(IFERROR(F89,"#N/C")="#N/C",E89,IF(IFERROR(G89,"#N/C")="#N/C",F89,"#N/C")))))), _xlpm.finalResult,IF(OR(_xlpm.computedResult="",_xlpm.computedResult="#N/C"),_xlpm.fallback,_xlpm.computedResult), INDEX(_xlpm.finalResult,1))</f>
        <v>hoverfly</v>
      </c>
      <c r="K89" s="13" t="str">
        <f t="shared" si="1"/>
        <v>Insecta.Diptera.Brachycera.Muscomorpha.Syrphoidea.Pipunculidae.#N/C.#N/C.#N/C</v>
      </c>
      <c r="L89" s="14" t="e">
        <f>+COUNTIF(Monitoring!#REF!,K89)</f>
        <v>#REF!</v>
      </c>
    </row>
    <row r="90" spans="1:12" x14ac:dyDescent="0.3">
      <c r="A90" s="11" t="s">
        <v>86</v>
      </c>
      <c r="B90" s="11" t="s">
        <v>287</v>
      </c>
      <c r="C90" s="11" t="s">
        <v>48</v>
      </c>
      <c r="D90" s="17" t="str">
        <f>+IFERROR(IF(E90="#N/C","#N/C",INDEX('ClassificationClasses'!D:D,MATCH(E90,'ClassificationClasses'!E:E,0))),"ERROR")</f>
        <v>Muscomorpha</v>
      </c>
      <c r="E90" s="11" t="s">
        <v>1259</v>
      </c>
      <c r="F90" s="11" t="s">
        <v>1260</v>
      </c>
      <c r="G90" s="11" t="s">
        <v>1496</v>
      </c>
      <c r="H90" s="12" t="s">
        <v>808</v>
      </c>
      <c r="I90" s="12" t="s">
        <v>36</v>
      </c>
      <c r="J90" s="37" t="str" cm="1">
        <f t="array" ref="J90">_xlfn.LET(_xlpm.cls,A90, _xlpm.ord,IFERROR(B90,"#N/C"), _xlpm.subord,IFERROR(C90,"#N/C"), _xlpm.infr,IFERROR(D90,"#N/C"), _xlpm.sf,IFERROR(E90,"#N/C"), _xlpm.fam,IFERROR(F90,"#N/C"), _xlpm.subfam,IF(TRIM(G90)="-","#N/C",IFERROR(G90,"#N/C")),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_xlpm.fallback,IF(IFERROR(B90,"#N/C")="#N/C",A90,IF(IFERROR(C90,"#N/C")="#N/C",B90,IF(IFERROR(D90,"#N/C")="#N/C",C90,IF(IFERROR(E90,"#N/C")="#N/C",D90,IF(IFERROR(F90,"#N/C")="#N/C",E90,IF(IFERROR(G90,"#N/C")="#N/C",F90,"#N/C")))))), _xlpm.finalResult,IF(OR(_xlpm.computedResult="",_xlpm.computedResult="#N/C"),_xlpm.fallback,_xlpm.computedResult), INDEX(_xlpm.finalResult,1))</f>
        <v>hoverfly</v>
      </c>
      <c r="K90" s="13" t="str">
        <f t="shared" si="1"/>
        <v>Insecta.Diptera.Brachycera.Muscomorpha.Syrphoidea.Syrphidae.Eristalinae.Eristalis.#N/C</v>
      </c>
      <c r="L90" s="14" t="e">
        <f>+COUNTIF(Monitoring!#REF!,K90)</f>
        <v>#REF!</v>
      </c>
    </row>
    <row r="91" spans="1:12" x14ac:dyDescent="0.3">
      <c r="A91" s="17" t="s">
        <v>86</v>
      </c>
      <c r="B91" s="17" t="s">
        <v>287</v>
      </c>
      <c r="C91" s="17" t="s">
        <v>48</v>
      </c>
      <c r="D91" s="17" t="str">
        <f>+IFERROR(IF(E91="#N/C","#N/C",INDEX('ClassificationClasses'!D:D,MATCH(E91,'ClassificationClasses'!E:E,0))),"ERROR")</f>
        <v>Muscomorpha</v>
      </c>
      <c r="E91" s="20" t="s">
        <v>1259</v>
      </c>
      <c r="F91" s="20" t="s">
        <v>1260</v>
      </c>
      <c r="G91" s="20" t="s">
        <v>903</v>
      </c>
      <c r="H91" s="21" t="s">
        <v>36</v>
      </c>
      <c r="I91" s="21" t="s">
        <v>36</v>
      </c>
      <c r="J91" s="37" t="str" cm="1">
        <f t="array" ref="J91">_xlfn.LET(_xlpm.cls,A91, _xlpm.ord,IFERROR(B91,"#N/C"), _xlpm.subord,IFERROR(C91,"#N/C"), _xlpm.infr,IFERROR(D91,"#N/C"), _xlpm.sf,IFERROR(E91,"#N/C"), _xlpm.fam,IFERROR(F91,"#N/C"), _xlpm.subfam,IF(TRIM(G91)="-","#N/C",IFERROR(G91,"#N/C")),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_xlpm.fallback,IF(IFERROR(B91,"#N/C")="#N/C",A91,IF(IFERROR(C91,"#N/C")="#N/C",B91,IF(IFERROR(D91,"#N/C")="#N/C",C91,IF(IFERROR(E91,"#N/C")="#N/C",D91,IF(IFERROR(F91,"#N/C")="#N/C",E91,IF(IFERROR(G91,"#N/C")="#N/C",F91,"#N/C")))))), _xlpm.finalResult,IF(OR(_xlpm.computedResult="",_xlpm.computedResult="#N/C"),_xlpm.fallback,_xlpm.computedResult), INDEX(_xlpm.finalResult,1))</f>
        <v>hoverfly</v>
      </c>
      <c r="K91" s="13" t="str">
        <f t="shared" si="1"/>
        <v>Insecta.Diptera.Brachycera.Muscomorpha.Syrphoidea.Syrphidae.Syrphinae.#N/C.#N/C</v>
      </c>
      <c r="L91" s="14" t="e">
        <f>+COUNTIF(Monitoring!#REF!,K91)</f>
        <v>#REF!</v>
      </c>
    </row>
    <row r="92" spans="1:12" x14ac:dyDescent="0.3">
      <c r="A92" s="11" t="s">
        <v>86</v>
      </c>
      <c r="B92" s="11" t="s">
        <v>287</v>
      </c>
      <c r="C92" s="11" t="s">
        <v>48</v>
      </c>
      <c r="D92" s="17" t="str">
        <f>+IFERROR(IF(E92="#N/C","#N/C",INDEX('ClassificationClasses'!D:D,MATCH(E92,'ClassificationClasses'!E:E,0))),"ERROR")</f>
        <v>Muscomorpha</v>
      </c>
      <c r="E92" s="11" t="s">
        <v>1259</v>
      </c>
      <c r="F92" s="11" t="s">
        <v>1260</v>
      </c>
      <c r="G92" s="11" t="s">
        <v>903</v>
      </c>
      <c r="H92" s="12" t="s">
        <v>1332</v>
      </c>
      <c r="I92" s="12" t="s">
        <v>36</v>
      </c>
      <c r="J92" s="37" t="str" cm="1">
        <f t="array" ref="J92">_xlfn.LET(_xlpm.cls,A92, _xlpm.ord,IFERROR(B92,"#N/C"), _xlpm.subord,IFERROR(C92,"#N/C"), _xlpm.infr,IFERROR(D92,"#N/C"), _xlpm.sf,IFERROR(E92,"#N/C"), _xlpm.fam,IFERROR(F92,"#N/C"), _xlpm.subfam,IF(TRIM(G92)="-","#N/C",IFERROR(G92,"#N/C")),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_xlpm.fallback,IF(IFERROR(B92,"#N/C")="#N/C",A92,IF(IFERROR(C92,"#N/C")="#N/C",B92,IF(IFERROR(D92,"#N/C")="#N/C",C92,IF(IFERROR(E92,"#N/C")="#N/C",D92,IF(IFERROR(F92,"#N/C")="#N/C",E92,IF(IFERROR(G92,"#N/C")="#N/C",F92,"#N/C")))))), _xlpm.finalResult,IF(OR(_xlpm.computedResult="",_xlpm.computedResult="#N/C"),_xlpm.fallback,_xlpm.computedResult), INDEX(_xlpm.finalResult,1))</f>
        <v>hoverfly</v>
      </c>
      <c r="K92" s="13" t="str">
        <f t="shared" si="1"/>
        <v>Insecta.Diptera.Brachycera.Muscomorpha.Syrphoidea.Syrphidae.Syrphinae.Dasysyrphus.#N/C</v>
      </c>
      <c r="L92" s="14" t="e">
        <f>+COUNTIF(Monitoring!#REF!,K92)</f>
        <v>#REF!</v>
      </c>
    </row>
    <row r="93" spans="1:12" x14ac:dyDescent="0.3">
      <c r="A93" s="17" t="s">
        <v>86</v>
      </c>
      <c r="B93" s="17" t="s">
        <v>287</v>
      </c>
      <c r="C93" s="17" t="s">
        <v>48</v>
      </c>
      <c r="D93" s="17" t="str">
        <f>+IFERROR(IF(E93="#N/C","#N/C",INDEX('ClassificationClasses'!D:D,MATCH(E93,'ClassificationClasses'!E:E,0))),"ERROR")</f>
        <v>Muscomorpha</v>
      </c>
      <c r="E93" s="18" t="s">
        <v>1259</v>
      </c>
      <c r="F93" s="18" t="s">
        <v>1260</v>
      </c>
      <c r="G93" s="18" t="s">
        <v>903</v>
      </c>
      <c r="H93" s="18" t="s">
        <v>219</v>
      </c>
      <c r="I93" s="18" t="s">
        <v>36</v>
      </c>
      <c r="J93" s="37" t="str" cm="1">
        <f t="array" ref="J93">_xlfn.LET(_xlpm.cls,A93, _xlpm.ord,IFERROR(B93,"#N/C"), _xlpm.subord,IFERROR(C93,"#N/C"), _xlpm.infr,IFERROR(D93,"#N/C"), _xlpm.sf,IFERROR(E93,"#N/C"), _xlpm.fam,IFERROR(F93,"#N/C"), _xlpm.subfam,IF(TRIM(G93)="-","#N/C",IFERROR(G93,"#N/C")),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_xlpm.fallback,IF(IFERROR(B93,"#N/C")="#N/C",A93,IF(IFERROR(C93,"#N/C")="#N/C",B93,IF(IFERROR(D93,"#N/C")="#N/C",C93,IF(IFERROR(E93,"#N/C")="#N/C",D93,IF(IFERROR(F93,"#N/C")="#N/C",E93,IF(IFERROR(G93,"#N/C")="#N/C",F93,"#N/C")))))), _xlpm.finalResult,IF(OR(_xlpm.computedResult="",_xlpm.computedResult="#N/C"),_xlpm.fallback,_xlpm.computedResult), INDEX(_xlpm.finalResult,1))</f>
        <v>hoverfly</v>
      </c>
      <c r="K93" s="13" t="str">
        <f t="shared" si="1"/>
        <v>Insecta.Diptera.Brachycera.Muscomorpha.Syrphoidea.Syrphidae.Syrphinae.Episyrphus.#N/C</v>
      </c>
      <c r="L93" s="14" t="e">
        <f>+COUNTIF(Monitoring!#REF!,K93)</f>
        <v>#REF!</v>
      </c>
    </row>
    <row r="94" spans="1:12" x14ac:dyDescent="0.3">
      <c r="A94" s="17" t="s">
        <v>86</v>
      </c>
      <c r="B94" s="17" t="s">
        <v>287</v>
      </c>
      <c r="C94" s="17" t="s">
        <v>48</v>
      </c>
      <c r="D94" s="17" t="str">
        <f>+IFERROR(IF(E94="#N/C","#N/C",INDEX('ClassificationClasses'!D:D,MATCH(E94,'ClassificationClasses'!E:E,0))),"ERROR")</f>
        <v>Muscomorpha</v>
      </c>
      <c r="E94" s="17" t="s">
        <v>1259</v>
      </c>
      <c r="F94" s="17" t="s">
        <v>1260</v>
      </c>
      <c r="G94" s="17" t="s">
        <v>903</v>
      </c>
      <c r="H94" s="18" t="s">
        <v>904</v>
      </c>
      <c r="I94" s="18" t="s">
        <v>36</v>
      </c>
      <c r="J94" s="37" t="str" cm="1">
        <f t="array" ref="J94">_xlfn.LET(_xlpm.cls,A94, _xlpm.ord,IFERROR(B94,"#N/C"), _xlpm.subord,IFERROR(C94,"#N/C"), _xlpm.infr,IFERROR(D94,"#N/C"), _xlpm.sf,IFERROR(E94,"#N/C"), _xlpm.fam,IFERROR(F94,"#N/C"), _xlpm.subfam,IF(TRIM(G94)="-","#N/C",IFERROR(G94,"#N/C")),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_xlpm.fallback,IF(IFERROR(B94,"#N/C")="#N/C",A94,IF(IFERROR(C94,"#N/C")="#N/C",B94,IF(IFERROR(D94,"#N/C")="#N/C",C94,IF(IFERROR(E94,"#N/C")="#N/C",D94,IF(IFERROR(F94,"#N/C")="#N/C",E94,IF(IFERROR(G94,"#N/C")="#N/C",F94,"#N/C")))))), _xlpm.finalResult,IF(OR(_xlpm.computedResult="",_xlpm.computedResult="#N/C"),_xlpm.fallback,_xlpm.computedResult), INDEX(_xlpm.finalResult,1))</f>
        <v>hoverfly</v>
      </c>
      <c r="K94" s="13" t="str">
        <f t="shared" si="1"/>
        <v>Insecta.Diptera.Brachycera.Muscomorpha.Syrphoidea.Syrphidae.Syrphinae.Eupeodes.#N/C</v>
      </c>
      <c r="L94" s="14" t="e">
        <f>+COUNTIF(Monitoring!#REF!,K94)</f>
        <v>#REF!</v>
      </c>
    </row>
    <row r="95" spans="1:12" x14ac:dyDescent="0.3">
      <c r="A95" s="17" t="s">
        <v>86</v>
      </c>
      <c r="B95" s="17" t="s">
        <v>287</v>
      </c>
      <c r="C95" s="17" t="s">
        <v>48</v>
      </c>
      <c r="D95" s="17" t="str">
        <f>+IFERROR(IF(E95="#N/C","#N/C",INDEX('ClassificationClasses'!D:D,MATCH(E95,'ClassificationClasses'!E:E,0))),"ERROR")</f>
        <v>Muscomorpha</v>
      </c>
      <c r="E95" s="17" t="s">
        <v>1259</v>
      </c>
      <c r="F95" s="17" t="s">
        <v>1260</v>
      </c>
      <c r="G95" s="17" t="s">
        <v>903</v>
      </c>
      <c r="H95" s="18" t="s">
        <v>1497</v>
      </c>
      <c r="I95" s="18" t="s">
        <v>36</v>
      </c>
      <c r="J95" s="37" t="str" cm="1">
        <f t="array" ref="J95">_xlfn.LET(_xlpm.cls,A95, _xlpm.ord,IFERROR(B95,"#N/C"), _xlpm.subord,IFERROR(C95,"#N/C"), _xlpm.infr,IFERROR(D95,"#N/C"), _xlpm.sf,IFERROR(E95,"#N/C"), _xlpm.fam,IFERROR(F95,"#N/C"), _xlpm.subfam,IF(TRIM(G95)="-","#N/C",IFERROR(G95,"#N/C")),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_xlpm.fallback,IF(IFERROR(B95,"#N/C")="#N/C",A95,IF(IFERROR(C95,"#N/C")="#N/C",B95,IF(IFERROR(D95,"#N/C")="#N/C",C95,IF(IFERROR(E95,"#N/C")="#N/C",D95,IF(IFERROR(F95,"#N/C")="#N/C",E95,IF(IFERROR(G95,"#N/C")="#N/C",F95,"#N/C")))))), _xlpm.finalResult,IF(OR(_xlpm.computedResult="",_xlpm.computedResult="#N/C"),_xlpm.fallback,_xlpm.computedResult), INDEX(_xlpm.finalResult,1))</f>
        <v>hoverfly</v>
      </c>
      <c r="K95" s="13" t="str">
        <f t="shared" si="1"/>
        <v>Insecta.Diptera.Brachycera.Muscomorpha.Syrphoidea.Syrphidae.Syrphinae.Melanostoma.#N/C</v>
      </c>
      <c r="L95" s="14" t="e">
        <f>+COUNTIF(Monitoring!#REF!,K95)</f>
        <v>#REF!</v>
      </c>
    </row>
    <row r="96" spans="1:12" x14ac:dyDescent="0.3">
      <c r="A96" s="17" t="s">
        <v>86</v>
      </c>
      <c r="B96" s="17" t="s">
        <v>287</v>
      </c>
      <c r="C96" s="17" t="s">
        <v>48</v>
      </c>
      <c r="D96" s="17" t="str">
        <f>+IFERROR(IF(E96="#N/C","#N/C",INDEX('ClassificationClasses'!D:D,MATCH(E96,'ClassificationClasses'!E:E,0))),"ERROR")</f>
        <v>Muscomorpha</v>
      </c>
      <c r="E96" s="17" t="s">
        <v>1259</v>
      </c>
      <c r="F96" s="17" t="s">
        <v>1260</v>
      </c>
      <c r="G96" s="17" t="s">
        <v>903</v>
      </c>
      <c r="H96" s="18" t="s">
        <v>873</v>
      </c>
      <c r="I96" s="18" t="s">
        <v>36</v>
      </c>
      <c r="J96" s="37" t="str" cm="1">
        <f t="array" ref="J96">_xlfn.LET(_xlpm.cls,A96, _xlpm.ord,IFERROR(B96,"#N/C"), _xlpm.subord,IFERROR(C96,"#N/C"), _xlpm.infr,IFERROR(D96,"#N/C"), _xlpm.sf,IFERROR(E96,"#N/C"), _xlpm.fam,IFERROR(F96,"#N/C"), _xlpm.subfam,IF(TRIM(G96)="-","#N/C",IFERROR(G96,"#N/C")),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_xlpm.fallback,IF(IFERROR(B96,"#N/C")="#N/C",A96,IF(IFERROR(C96,"#N/C")="#N/C",B96,IF(IFERROR(D96,"#N/C")="#N/C",C96,IF(IFERROR(E96,"#N/C")="#N/C",D96,IF(IFERROR(F96,"#N/C")="#N/C",E96,IF(IFERROR(G96,"#N/C")="#N/C",F96,"#N/C")))))), _xlpm.finalResult,IF(OR(_xlpm.computedResult="",_xlpm.computedResult="#N/C"),_xlpm.fallback,_xlpm.computedResult), INDEX(_xlpm.finalResult,1))</f>
        <v>hoverfly</v>
      </c>
      <c r="K96" s="13" t="str">
        <f t="shared" si="1"/>
        <v>Insecta.Diptera.Brachycera.Muscomorpha.Syrphoidea.Syrphidae.Syrphinae.Scaeva.#N/C</v>
      </c>
      <c r="L96" s="14" t="e">
        <f>+COUNTIF(Monitoring!#REF!,K96)</f>
        <v>#REF!</v>
      </c>
    </row>
    <row r="97" spans="1:12" x14ac:dyDescent="0.3">
      <c r="A97" s="17" t="s">
        <v>86</v>
      </c>
      <c r="B97" s="17" t="s">
        <v>287</v>
      </c>
      <c r="C97" s="17" t="s">
        <v>48</v>
      </c>
      <c r="D97" s="17" t="str">
        <f>+IFERROR(IF(E97="#N/C","#N/C",INDEX('ClassificationClasses'!D:D,MATCH(E97,'ClassificationClasses'!E:E,0))),"ERROR")</f>
        <v>Muscomorpha</v>
      </c>
      <c r="E97" s="17" t="s">
        <v>1259</v>
      </c>
      <c r="F97" s="17" t="s">
        <v>1260</v>
      </c>
      <c r="G97" s="17" t="s">
        <v>903</v>
      </c>
      <c r="H97" s="18" t="s">
        <v>333</v>
      </c>
      <c r="I97" s="18" t="s">
        <v>36</v>
      </c>
      <c r="J97" s="37" t="str" cm="1">
        <f t="array" ref="J97">_xlfn.LET(_xlpm.cls,A97, _xlpm.ord,IFERROR(B97,"#N/C"), _xlpm.subord,IFERROR(C97,"#N/C"), _xlpm.infr,IFERROR(D97,"#N/C"), _xlpm.sf,IFERROR(E97,"#N/C"), _xlpm.fam,IFERROR(F97,"#N/C"), _xlpm.subfam,IF(TRIM(G97)="-","#N/C",IFERROR(G97,"#N/C")),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_xlpm.fallback,IF(IFERROR(B97,"#N/C")="#N/C",A97,IF(IFERROR(C97,"#N/C")="#N/C",B97,IF(IFERROR(D97,"#N/C")="#N/C",C97,IF(IFERROR(E97,"#N/C")="#N/C",D97,IF(IFERROR(F97,"#N/C")="#N/C",E97,IF(IFERROR(G97,"#N/C")="#N/C",F97,"#N/C")))))), _xlpm.finalResult,IF(OR(_xlpm.computedResult="",_xlpm.computedResult="#N/C"),_xlpm.fallback,_xlpm.computedResult), INDEX(_xlpm.finalResult,1))</f>
        <v>hoverfly</v>
      </c>
      <c r="K97" s="13" t="str">
        <f t="shared" si="1"/>
        <v>Insecta.Diptera.Brachycera.Muscomorpha.Syrphoidea.Syrphidae.Syrphinae.Sphaerophoria.#N/C</v>
      </c>
      <c r="L97" s="14" t="e">
        <f>+COUNTIF(Monitoring!#REF!,K97)</f>
        <v>#REF!</v>
      </c>
    </row>
    <row r="98" spans="1:12" x14ac:dyDescent="0.3">
      <c r="A98" s="17" t="s">
        <v>86</v>
      </c>
      <c r="B98" s="17" t="s">
        <v>287</v>
      </c>
      <c r="C98" s="17" t="s">
        <v>48</v>
      </c>
      <c r="D98" s="17" t="str">
        <f>+IFERROR(IF(E98="#N/C","#N/C",INDEX('ClassificationClasses'!D:D,MATCH(E98,'ClassificationClasses'!E:E,0))),"ERROR")</f>
        <v>Muscomorpha</v>
      </c>
      <c r="E98" s="17" t="s">
        <v>1259</v>
      </c>
      <c r="F98" s="17" t="s">
        <v>1260</v>
      </c>
      <c r="G98" s="17" t="s">
        <v>903</v>
      </c>
      <c r="H98" s="18" t="s">
        <v>333</v>
      </c>
      <c r="I98" s="18" t="s">
        <v>1498</v>
      </c>
      <c r="J98" s="37" t="str" cm="1">
        <f t="array" ref="J98">_xlfn.LET(_xlpm.cls,A98, _xlpm.ord,IFERROR(B98,"#N/C"), _xlpm.subord,IFERROR(C98,"#N/C"), _xlpm.infr,IFERROR(D98,"#N/C"), _xlpm.sf,IFERROR(E98,"#N/C"), _xlpm.fam,IFERROR(F98,"#N/C"), _xlpm.subfam,IF(TRIM(G98)="-","#N/C",IFERROR(G98,"#N/C")),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_xlpm.fallback,IF(IFERROR(B98,"#N/C")="#N/C",A98,IF(IFERROR(C98,"#N/C")="#N/C",B98,IF(IFERROR(D98,"#N/C")="#N/C",C98,IF(IFERROR(E98,"#N/C")="#N/C",D98,IF(IFERROR(F98,"#N/C")="#N/C",E98,IF(IFERROR(G98,"#N/C")="#N/C",F98,"#N/C")))))), _xlpm.finalResult,IF(OR(_xlpm.computedResult="",_xlpm.computedResult="#N/C"),_xlpm.fallback,_xlpm.computedResult), INDEX(_xlpm.finalResult,1))</f>
        <v>hoverfly</v>
      </c>
      <c r="K98" s="13" t="str">
        <f t="shared" si="1"/>
        <v>Insecta.Diptera.Brachycera.Muscomorpha.Syrphoidea.Syrphidae.Syrphinae.Sphaerophoria.scripta</v>
      </c>
      <c r="L98" s="14" t="e">
        <f>+COUNTIF(Monitoring!#REF!,K98)</f>
        <v>#REF!</v>
      </c>
    </row>
    <row r="99" spans="1:12" x14ac:dyDescent="0.3">
      <c r="A99" s="17" t="s">
        <v>86</v>
      </c>
      <c r="B99" s="17" t="s">
        <v>287</v>
      </c>
      <c r="C99" s="17" t="s">
        <v>48</v>
      </c>
      <c r="D99" s="17" t="str">
        <f>+IFERROR(IF(E99="#N/C","#N/C",INDEX('ClassificationClasses'!D:D,MATCH(E99,'ClassificationClasses'!E:E,0))),"ERROR")</f>
        <v>Muscomorpha</v>
      </c>
      <c r="E99" s="17" t="s">
        <v>1259</v>
      </c>
      <c r="F99" s="17" t="s">
        <v>1260</v>
      </c>
      <c r="G99" s="17" t="s">
        <v>903</v>
      </c>
      <c r="H99" s="18" t="s">
        <v>42</v>
      </c>
      <c r="I99" s="18" t="s">
        <v>36</v>
      </c>
      <c r="J99" s="37" t="str" cm="1">
        <f t="array" ref="J99">_xlfn.LET(_xlpm.cls,A99, _xlpm.ord,IFERROR(B99,"#N/C"), _xlpm.subord,IFERROR(C99,"#N/C"), _xlpm.infr,IFERROR(D99,"#N/C"), _xlpm.sf,IFERROR(E99,"#N/C"), _xlpm.fam,IFERROR(F99,"#N/C"), _xlpm.subfam,IF(TRIM(G99)="-","#N/C",IFERROR(G99,"#N/C")),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_xlpm.fallback,IF(IFERROR(B99,"#N/C")="#N/C",A99,IF(IFERROR(C99,"#N/C")="#N/C",B99,IF(IFERROR(D99,"#N/C")="#N/C",C99,IF(IFERROR(E99,"#N/C")="#N/C",D99,IF(IFERROR(F99,"#N/C")="#N/C",E99,IF(IFERROR(G99,"#N/C")="#N/C",F99,"#N/C")))))), _xlpm.finalResult,IF(OR(_xlpm.computedResult="",_xlpm.computedResult="#N/C"),_xlpm.fallback,_xlpm.computedResult), INDEX(_xlpm.finalResult,1))</f>
        <v>hoverfly</v>
      </c>
      <c r="K99" s="13" t="str">
        <f t="shared" si="1"/>
        <v>Insecta.Diptera.Brachycera.Muscomorpha.Syrphoidea.Syrphidae.Syrphinae.Syrphini.#N/C</v>
      </c>
      <c r="L99" s="14" t="e">
        <f>+COUNTIF(Monitoring!#REF!,K99)</f>
        <v>#REF!</v>
      </c>
    </row>
    <row r="100" spans="1:12" x14ac:dyDescent="0.3">
      <c r="A100" s="17" t="s">
        <v>86</v>
      </c>
      <c r="B100" s="17" t="s">
        <v>287</v>
      </c>
      <c r="C100" s="17" t="s">
        <v>48</v>
      </c>
      <c r="D100" s="17" t="str">
        <f>+IFERROR(IF(E100="#N/C","#N/C",INDEX('ClassificationClasses'!D:D,MATCH(E100,'ClassificationClasses'!E:E,0))),"ERROR")</f>
        <v>Muscomorpha</v>
      </c>
      <c r="E100" s="17" t="s">
        <v>1259</v>
      </c>
      <c r="F100" s="17" t="s">
        <v>1260</v>
      </c>
      <c r="G100" s="17" t="s">
        <v>903</v>
      </c>
      <c r="H100" s="18" t="s">
        <v>1499</v>
      </c>
      <c r="I100" s="18" t="s">
        <v>1500</v>
      </c>
      <c r="J100" s="37" t="str" cm="1">
        <f t="array" ref="J100">_xlfn.LET(_xlpm.cls,A100, _xlpm.ord,IFERROR(B100,"#N/C"), _xlpm.subord,IFERROR(C100,"#N/C"), _xlpm.infr,IFERROR(D100,"#N/C"), _xlpm.sf,IFERROR(E100,"#N/C"), _xlpm.fam,IFERROR(F100,"#N/C"), _xlpm.subfam,IF(TRIM(G100)="-","#N/C",IFERROR(G100,"#N/C")),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_xlpm.fallback,IF(IFERROR(B100,"#N/C")="#N/C",A100,IF(IFERROR(C100,"#N/C")="#N/C",B100,IF(IFERROR(D100,"#N/C")="#N/C",C100,IF(IFERROR(E100,"#N/C")="#N/C",D100,IF(IFERROR(F100,"#N/C")="#N/C",E100,IF(IFERROR(G100,"#N/C")="#N/C",F100,"#N/C")))))), _xlpm.finalResult,IF(OR(_xlpm.computedResult="",_xlpm.computedResult="#N/C"),_xlpm.fallback,_xlpm.computedResult), INDEX(_xlpm.finalResult,1))</f>
        <v>hoverfly</v>
      </c>
      <c r="K100" s="13" t="str">
        <f t="shared" si="1"/>
        <v>Insecta.Diptera.Brachycera.Muscomorpha.Syrphoidea.Syrphidae.Syrphinae.Xanthogramma.dives</v>
      </c>
      <c r="L100" s="14" t="e">
        <f>+COUNTIF(Monitoring!#REF!,K100)</f>
        <v>#REF!</v>
      </c>
    </row>
    <row r="101" spans="1:12" x14ac:dyDescent="0.3">
      <c r="A101" s="11" t="s">
        <v>86</v>
      </c>
      <c r="B101" s="11" t="s">
        <v>287</v>
      </c>
      <c r="C101" s="11" t="s">
        <v>48</v>
      </c>
      <c r="D101" s="17" t="str">
        <f>+IFERROR(IF(E101="#N/C","#N/C",INDEX('ClassificationClasses'!D:D,MATCH(E101,'ClassificationClasses'!E:E,0))),"ERROR")</f>
        <v>Muscomorpha</v>
      </c>
      <c r="E101" s="11" t="s">
        <v>1341</v>
      </c>
      <c r="F101" s="11" t="s">
        <v>1342</v>
      </c>
      <c r="G101" s="11" t="s">
        <v>1342</v>
      </c>
      <c r="H101" s="12" t="s">
        <v>1343</v>
      </c>
      <c r="I101" s="12" t="s">
        <v>36</v>
      </c>
      <c r="J101" s="37" t="str" cm="1">
        <f t="array" ref="J101">_xlfn.LET(_xlpm.cls,A101, _xlpm.ord,IFERROR(B101,"#N/C"), _xlpm.subord,IFERROR(C101,"#N/C"), _xlpm.infr,IFERROR(D101,"#N/C"), _xlpm.sf,IFERROR(E101,"#N/C"), _xlpm.fam,IFERROR(F101,"#N/C"), _xlpm.subfam,IF(TRIM(G101)="-","#N/C",IFERROR(G101,"#N/C")),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_xlpm.fallback,IF(IFERROR(B101,"#N/C")="#N/C",A101,IF(IFERROR(C101,"#N/C")="#N/C",B101,IF(IFERROR(D101,"#N/C")="#N/C",C101,IF(IFERROR(E101,"#N/C")="#N/C",D101,IF(IFERROR(F101,"#N/C")="#N/C",E101,IF(IFERROR(G101,"#N/C")="#N/C",F101,"#N/C")))))), _xlpm.finalResult,IF(OR(_xlpm.computedResult="",_xlpm.computedResult="#N/C"),_xlpm.fallback,_xlpm.computedResult), INDEX(_xlpm.finalResult,1))</f>
        <v>fruit_fly</v>
      </c>
      <c r="K101" s="13" t="str">
        <f t="shared" si="1"/>
        <v>Insecta.Diptera.Brachycera.Muscomorpha.Tephritoidea.Pallopteridae.Pallopteridae.Palloptera.#N/C</v>
      </c>
      <c r="L101" s="14" t="e">
        <f>+COUNTIF(Monitoring!#REF!,K101)</f>
        <v>#REF!</v>
      </c>
    </row>
    <row r="102" spans="1:12" x14ac:dyDescent="0.3">
      <c r="A102" s="11" t="s">
        <v>86</v>
      </c>
      <c r="B102" s="11" t="s">
        <v>287</v>
      </c>
      <c r="C102" s="11" t="s">
        <v>48</v>
      </c>
      <c r="D102" s="17" t="str">
        <f>+IFERROR(IF(E102="#N/C","#N/C",INDEX('ClassificationClasses'!D:D,MATCH(E102,'ClassificationClasses'!E:E,0))),"ERROR")</f>
        <v>Muscomorpha</v>
      </c>
      <c r="E102" s="11" t="s">
        <v>1341</v>
      </c>
      <c r="F102" s="11" t="s">
        <v>1008</v>
      </c>
      <c r="G102" s="11" t="s">
        <v>1009</v>
      </c>
      <c r="H102" s="12" t="s">
        <v>36</v>
      </c>
      <c r="I102" s="12" t="s">
        <v>36</v>
      </c>
      <c r="J102" s="37" t="str" cm="1">
        <f t="array" ref="J102">_xlfn.LET(_xlpm.cls,A102, _xlpm.ord,IFERROR(B102,"#N/C"), _xlpm.subord,IFERROR(C102,"#N/C"), _xlpm.infr,IFERROR(D102,"#N/C"), _xlpm.sf,IFERROR(E102,"#N/C"), _xlpm.fam,IFERROR(F102,"#N/C"), _xlpm.subfam,IF(TRIM(G102)="-","#N/C",IFERROR(G102,"#N/C")),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_xlpm.fallback,IF(IFERROR(B102,"#N/C")="#N/C",A102,IF(IFERROR(C102,"#N/C")="#N/C",B102,IF(IFERROR(D102,"#N/C")="#N/C",C102,IF(IFERROR(E102,"#N/C")="#N/C",D102,IF(IFERROR(F102,"#N/C")="#N/C",E102,IF(IFERROR(G102,"#N/C")="#N/C",F102,"#N/C")))))), _xlpm.finalResult,IF(OR(_xlpm.computedResult="",_xlpm.computedResult="#N/C"),_xlpm.fallback,_xlpm.computedResult), INDEX(_xlpm.finalResult,1))</f>
        <v>fruit_fly</v>
      </c>
      <c r="K102" s="13" t="str">
        <f t="shared" si="1"/>
        <v>Insecta.Diptera.Brachycera.Muscomorpha.Tephritoidea.Tephritidae.Tephritinae.#N/C.#N/C</v>
      </c>
      <c r="L102" s="14" t="e">
        <f>+COUNTIF(Monitoring!#REF!,K102)</f>
        <v>#REF!</v>
      </c>
    </row>
    <row r="103" spans="1:12" x14ac:dyDescent="0.3">
      <c r="A103" s="11" t="s">
        <v>86</v>
      </c>
      <c r="B103" s="11" t="s">
        <v>287</v>
      </c>
      <c r="C103" s="11" t="s">
        <v>48</v>
      </c>
      <c r="D103" s="17" t="str">
        <f>+IFERROR(IF(E103="#N/C","#N/C",INDEX('ClassificationClasses'!D:D,MATCH(E103,'ClassificationClasses'!E:E,0))),"ERROR")</f>
        <v>Muscomorpha</v>
      </c>
      <c r="E103" s="11" t="s">
        <v>1341</v>
      </c>
      <c r="F103" s="11" t="s">
        <v>1008</v>
      </c>
      <c r="G103" s="11" t="s">
        <v>1009</v>
      </c>
      <c r="H103" s="12" t="s">
        <v>678</v>
      </c>
      <c r="I103" s="12" t="s">
        <v>36</v>
      </c>
      <c r="J103" s="37" t="str" cm="1">
        <f t="array" ref="J103">_xlfn.LET(_xlpm.cls,A103, _xlpm.ord,IFERROR(B103,"#N/C"), _xlpm.subord,IFERROR(C103,"#N/C"), _xlpm.infr,IFERROR(D103,"#N/C"), _xlpm.sf,IFERROR(E103,"#N/C"), _xlpm.fam,IFERROR(F103,"#N/C"), _xlpm.subfam,IF(TRIM(G103)="-","#N/C",IFERROR(G103,"#N/C")),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_xlpm.fallback,IF(IFERROR(B103,"#N/C")="#N/C",A103,IF(IFERROR(C103,"#N/C")="#N/C",B103,IF(IFERROR(D103,"#N/C")="#N/C",C103,IF(IFERROR(E103,"#N/C")="#N/C",D103,IF(IFERROR(F103,"#N/C")="#N/C",E103,IF(IFERROR(G103,"#N/C")="#N/C",F103,"#N/C")))))), _xlpm.finalResult,IF(OR(_xlpm.computedResult="",_xlpm.computedResult="#N/C"),_xlpm.fallback,_xlpm.computedResult), INDEX(_xlpm.finalResult,1))</f>
        <v>fruit_fly</v>
      </c>
      <c r="K103" s="13" t="str">
        <f t="shared" si="1"/>
        <v>Insecta.Diptera.Brachycera.Muscomorpha.Tephritoidea.Tephritidae.Tephritinae.Tephritis.#N/C</v>
      </c>
      <c r="L103" s="14" t="e">
        <f>+COUNTIF(Monitoring!#REF!,K103)</f>
        <v>#REF!</v>
      </c>
    </row>
    <row r="104" spans="1:12" x14ac:dyDescent="0.3">
      <c r="A104" s="17" t="s">
        <v>86</v>
      </c>
      <c r="B104" s="17" t="s">
        <v>287</v>
      </c>
      <c r="C104" s="17" t="s">
        <v>48</v>
      </c>
      <c r="D104" s="17" t="str">
        <f>+IFERROR(IF(E104="#N/C","#N/C",INDEX('ClassificationClasses'!D:D,MATCH(E104,'ClassificationClasses'!E:E,0))),"ERROR")</f>
        <v>Muscomorpha</v>
      </c>
      <c r="E104" s="17" t="s">
        <v>1341</v>
      </c>
      <c r="F104" s="17" t="s">
        <v>1008</v>
      </c>
      <c r="G104" s="17" t="s">
        <v>1501</v>
      </c>
      <c r="H104" s="18" t="s">
        <v>1048</v>
      </c>
      <c r="I104" s="18" t="s">
        <v>36</v>
      </c>
      <c r="J104" s="37" t="str" cm="1">
        <f t="array" ref="J104">_xlfn.LET(_xlpm.cls,A104, _xlpm.ord,IFERROR(B104,"#N/C"), _xlpm.subord,IFERROR(C104,"#N/C"), _xlpm.infr,IFERROR(D104,"#N/C"), _xlpm.sf,IFERROR(E104,"#N/C"), _xlpm.fam,IFERROR(F104,"#N/C"), _xlpm.subfam,IF(TRIM(G104)="-","#N/C",IFERROR(G104,"#N/C")),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_xlpm.fallback,IF(IFERROR(B104,"#N/C")="#N/C",A104,IF(IFERROR(C104,"#N/C")="#N/C",B104,IF(IFERROR(D104,"#N/C")="#N/C",C104,IF(IFERROR(E104,"#N/C")="#N/C",D104,IF(IFERROR(F104,"#N/C")="#N/C",E104,IF(IFERROR(G104,"#N/C")="#N/C",F104,"#N/C")))))), _xlpm.finalResult,IF(OR(_xlpm.computedResult="",_xlpm.computedResult="#N/C"),_xlpm.fallback,_xlpm.computedResult), INDEX(_xlpm.finalResult,1))</f>
        <v>fruit_fly</v>
      </c>
      <c r="K104" s="13" t="str">
        <f t="shared" si="1"/>
        <v>Insecta.Diptera.Brachycera.Muscomorpha.Tephritoidea.Tephritidae.Trypetinae.Anomoia.#N/C</v>
      </c>
      <c r="L104" s="14" t="e">
        <f>+COUNTIF(Monitoring!#REF!,K104)</f>
        <v>#REF!</v>
      </c>
    </row>
    <row r="105" spans="1:12" x14ac:dyDescent="0.3">
      <c r="A105" s="17" t="s">
        <v>86</v>
      </c>
      <c r="B105" s="17" t="s">
        <v>287</v>
      </c>
      <c r="C105" s="17" t="s">
        <v>1502</v>
      </c>
      <c r="D105" s="17" t="str">
        <f>+IFERROR(IF(E105="#N/C","#N/C",INDEX('ClassificationClasses'!D:D,MATCH(E105,'ClassificationClasses'!E:E,0))),"ERROR")</f>
        <v>#N/C</v>
      </c>
      <c r="E105" s="17" t="s">
        <v>36</v>
      </c>
      <c r="F105" s="17" t="s">
        <v>36</v>
      </c>
      <c r="G105" s="17" t="s">
        <v>36</v>
      </c>
      <c r="H105" s="18" t="s">
        <v>36</v>
      </c>
      <c r="I105" s="18" t="s">
        <v>36</v>
      </c>
      <c r="J105" s="37" t="str" cm="1">
        <f t="array" ref="J105">_xlfn.LET(_xlpm.cls,A105, _xlpm.ord,IFERROR(B105,"#N/C"), _xlpm.subord,IFERROR(C105,"#N/C"), _xlpm.infr,IFERROR(D105,"#N/C"), _xlpm.sf,IFERROR(E105,"#N/C"), _xlpm.fam,IFERROR(F105,"#N/C"), _xlpm.subfam,IF(TRIM(G105)="-","#N/C",IFERROR(G105,"#N/C")),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_xlpm.fallback,IF(IFERROR(B105,"#N/C")="#N/C",A105,IF(IFERROR(C105,"#N/C")="#N/C",B105,IF(IFERROR(D105,"#N/C")="#N/C",C105,IF(IFERROR(E105,"#N/C")="#N/C",D105,IF(IFERROR(F105,"#N/C")="#N/C",E105,IF(IFERROR(G105,"#N/C")="#N/C",F105,"#N/C")))))), _xlpm.finalResult,IF(OR(_xlpm.computedResult="",_xlpm.computedResult="#N/C"),_xlpm.fallback,_xlpm.computedResult), INDEX(_xlpm.finalResult,1))</f>
        <v>Nematocera</v>
      </c>
      <c r="K105" s="13" t="str">
        <f t="shared" si="1"/>
        <v>Insecta.Diptera.Nematocera.#N/C.#N/C.#N/C.#N/C.#N/C.#N/C</v>
      </c>
      <c r="L105" s="14" t="e">
        <f>+COUNTIF(Monitoring!#REF!,K105)</f>
        <v>#REF!</v>
      </c>
    </row>
    <row r="106" spans="1:12" x14ac:dyDescent="0.3">
      <c r="A106" s="17" t="s">
        <v>86</v>
      </c>
      <c r="B106" s="17" t="s">
        <v>287</v>
      </c>
      <c r="C106" s="17" t="s">
        <v>1502</v>
      </c>
      <c r="D106" s="17" t="str">
        <f>+IFERROR(IF(E106="#N/C","#N/C",INDEX('ClassificationClasses'!D:D,MATCH(E106,'ClassificationClasses'!E:E,0))),"ERROR")</f>
        <v>Bibionomorpha</v>
      </c>
      <c r="E106" s="17" t="s">
        <v>1503</v>
      </c>
      <c r="F106" s="17" t="s">
        <v>1670</v>
      </c>
      <c r="G106" s="17" t="s">
        <v>1504</v>
      </c>
      <c r="H106" s="18" t="s">
        <v>564</v>
      </c>
      <c r="I106" s="18" t="s">
        <v>36</v>
      </c>
      <c r="J106" s="37" t="str" cm="1">
        <f t="array" ref="J106">_xlfn.LET(_xlpm.cls,A106, _xlpm.ord,IFERROR(B106,"#N/C"), _xlpm.subord,IFERROR(C106,"#N/C"), _xlpm.infr,IFERROR(D106,"#N/C"), _xlpm.sf,IFERROR(E106,"#N/C"), _xlpm.fam,IFERROR(F106,"#N/C"), _xlpm.subfam,IF(TRIM(G106)="-","#N/C",IFERROR(G106,"#N/C")),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_xlpm.fallback,IF(IFERROR(B106,"#N/C")="#N/C",A106,IF(IFERROR(C106,"#N/C")="#N/C",B106,IF(IFERROR(D106,"#N/C")="#N/C",C106,IF(IFERROR(E106,"#N/C")="#N/C",D106,IF(IFERROR(F106,"#N/C")="#N/C",E106,IF(IFERROR(G106,"#N/C")="#N/C",F106,"#N/C")))))), _xlpm.finalResult,IF(OR(_xlpm.computedResult="",_xlpm.computedResult="#N/C"),_xlpm.fallback,_xlpm.computedResult), INDEX(_xlpm.finalResult,1))</f>
        <v>fever_fly</v>
      </c>
      <c r="K106" s="13" t="str">
        <f t="shared" si="1"/>
        <v>Insecta.Diptera.Nematocera.Bibionomorpha.Bibionoidea.Bibionidae.Bibioninae.Dilophus.#N/C</v>
      </c>
      <c r="L106" s="14" t="e">
        <f>+COUNTIF(Monitoring!#REF!,K106)</f>
        <v>#REF!</v>
      </c>
    </row>
    <row r="107" spans="1:12" x14ac:dyDescent="0.3">
      <c r="A107" s="17" t="s">
        <v>86</v>
      </c>
      <c r="B107" s="17" t="s">
        <v>287</v>
      </c>
      <c r="C107" s="17" t="s">
        <v>1502</v>
      </c>
      <c r="D107" s="17" t="str">
        <f>+IFERROR(IF(E107="#N/C","#N/C",INDEX('ClassificationClasses'!D:D,MATCH(E107,'ClassificationClasses'!E:E,0))),"ERROR")</f>
        <v>Culicomorpha</v>
      </c>
      <c r="E107" s="17" t="s">
        <v>1505</v>
      </c>
      <c r="F107" s="17" t="s">
        <v>1506</v>
      </c>
      <c r="G107" s="17" t="s">
        <v>1507</v>
      </c>
      <c r="H107" s="18" t="s">
        <v>735</v>
      </c>
      <c r="I107" s="18" t="s">
        <v>36</v>
      </c>
      <c r="J107" s="37" t="str" cm="1">
        <f t="array" ref="J107">_xlfn.LET(_xlpm.cls,A107, _xlpm.ord,IFERROR(B107,"#N/C"), _xlpm.subord,IFERROR(C107,"#N/C"), _xlpm.infr,IFERROR(D107,"#N/C"), _xlpm.sf,IFERROR(E107,"#N/C"), _xlpm.fam,IFERROR(F107,"#N/C"), _xlpm.subfam,IF(TRIM(G107)="-","#N/C",IFERROR(G107,"#N/C")),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_xlpm.fallback,IF(IFERROR(B107,"#N/C")="#N/C",A107,IF(IFERROR(C107,"#N/C")="#N/C",B107,IF(IFERROR(D107,"#N/C")="#N/C",C107,IF(IFERROR(E107,"#N/C")="#N/C",D107,IF(IFERROR(F107,"#N/C")="#N/C",E107,IF(IFERROR(G107,"#N/C")="#N/C",F107,"#N/C")))))), _xlpm.finalResult,IF(OR(_xlpm.computedResult="",_xlpm.computedResult="#N/C"),_xlpm.fallback,_xlpm.computedResult), INDEX(_xlpm.finalResult,1))</f>
        <v>midge</v>
      </c>
      <c r="K107" s="13" t="str">
        <f t="shared" si="1"/>
        <v>Insecta.Diptera.Nematocera.Culicomorpha.Chironomoidea.Chironomidae.Chironominae.Chironomus.#N/C</v>
      </c>
      <c r="L107" s="14" t="e">
        <f>+COUNTIF(Monitoring!#REF!,K107)</f>
        <v>#REF!</v>
      </c>
    </row>
    <row r="108" spans="1:12" x14ac:dyDescent="0.3">
      <c r="A108" s="17" t="s">
        <v>86</v>
      </c>
      <c r="B108" s="17" t="s">
        <v>287</v>
      </c>
      <c r="C108" s="17" t="s">
        <v>1502</v>
      </c>
      <c r="D108" s="17" t="str">
        <f>+IFERROR(IF(E108="#N/C","#N/C",INDEX('ClassificationClasses'!D:D,MATCH(E108,'ClassificationClasses'!E:E,0))),"ERROR")</f>
        <v>Culicomorpha</v>
      </c>
      <c r="E108" s="17" t="s">
        <v>1508</v>
      </c>
      <c r="F108" s="17" t="s">
        <v>1509</v>
      </c>
      <c r="G108" s="17" t="s">
        <v>36</v>
      </c>
      <c r="H108" s="18" t="s">
        <v>36</v>
      </c>
      <c r="I108" s="18" t="s">
        <v>36</v>
      </c>
      <c r="J108" s="37" t="str" cm="1">
        <f t="array" ref="J108">_xlfn.LET(_xlpm.cls,A108, _xlpm.ord,IFERROR(B108,"#N/C"), _xlpm.subord,IFERROR(C108,"#N/C"), _xlpm.infr,IFERROR(D108,"#N/C"), _xlpm.sf,IFERROR(E108,"#N/C"), _xlpm.fam,IFERROR(F108,"#N/C"), _xlpm.subfam,IF(TRIM(G108)="-","#N/C",IFERROR(G108,"#N/C")),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_xlpm.fallback,IF(IFERROR(B108,"#N/C")="#N/C",A108,IF(IFERROR(C108,"#N/C")="#N/C",B108,IF(IFERROR(D108,"#N/C")="#N/C",C108,IF(IFERROR(E108,"#N/C")="#N/C",D108,IF(IFERROR(F108,"#N/C")="#N/C",E108,IF(IFERROR(G108,"#N/C")="#N/C",F108,"#N/C")))))), _xlpm.finalResult,IF(OR(_xlpm.computedResult="",_xlpm.computedResult="#N/C"),_xlpm.fallback,_xlpm.computedResult), INDEX(_xlpm.finalResult,1))</f>
        <v>midge</v>
      </c>
      <c r="K108" s="13" t="str">
        <f t="shared" si="1"/>
        <v>Insecta.Diptera.Nematocera.Culicomorpha.Culicoidea.Culicidae.#N/C.#N/C.#N/C</v>
      </c>
      <c r="L108" s="14" t="e">
        <f>+COUNTIF(Monitoring!#REF!,K108)</f>
        <v>#REF!</v>
      </c>
    </row>
    <row r="109" spans="1:12" x14ac:dyDescent="0.3">
      <c r="A109" s="11" t="s">
        <v>86</v>
      </c>
      <c r="B109" s="11" t="s">
        <v>287</v>
      </c>
      <c r="C109" s="11" t="s">
        <v>1502</v>
      </c>
      <c r="D109" s="17" t="str">
        <f>+IFERROR(IF(E109="#N/C","#N/C",INDEX('ClassificationClasses'!D:D,MATCH(E109,'ClassificationClasses'!E:E,0))),"ERROR")</f>
        <v>Bibionomorpha</v>
      </c>
      <c r="E109" s="11" t="s">
        <v>1510</v>
      </c>
      <c r="F109" s="11" t="s">
        <v>36</v>
      </c>
      <c r="G109" s="11" t="s">
        <v>36</v>
      </c>
      <c r="H109" s="12" t="s">
        <v>36</v>
      </c>
      <c r="I109" s="12" t="s">
        <v>36</v>
      </c>
      <c r="J109" s="37" t="str" cm="1">
        <f t="array" ref="J109">_xlfn.LET(_xlpm.cls,A109, _xlpm.ord,IFERROR(B109,"#N/C"), _xlpm.subord,IFERROR(C109,"#N/C"), _xlpm.infr,IFERROR(D109,"#N/C"), _xlpm.sf,IFERROR(E109,"#N/C"), _xlpm.fam,IFERROR(F109,"#N/C"), _xlpm.subfam,IF(TRIM(G109)="-","#N/C",IFERROR(G109,"#N/C")),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_xlpm.fallback,IF(IFERROR(B109,"#N/C")="#N/C",A109,IF(IFERROR(C109,"#N/C")="#N/C",B109,IF(IFERROR(D109,"#N/C")="#N/C",C109,IF(IFERROR(E109,"#N/C")="#N/C",D109,IF(IFERROR(F109,"#N/C")="#N/C",E109,IF(IFERROR(G109,"#N/C")="#N/C",F109,"#N/C")))))), _xlpm.finalResult,IF(OR(_xlpm.computedResult="",_xlpm.computedResult="#N/C"),_xlpm.fallback,_xlpm.computedResult), INDEX(_xlpm.finalResult,1))</f>
        <v>Sciaroidea</v>
      </c>
      <c r="K109" s="13" t="str">
        <f t="shared" si="1"/>
        <v>Insecta.Diptera.Nematocera.Bibionomorpha.Sciaroidea.#N/C.#N/C.#N/C.#N/C</v>
      </c>
      <c r="L109" s="14" t="e">
        <f>+COUNTIF(Monitoring!#REF!,K109)</f>
        <v>#REF!</v>
      </c>
    </row>
    <row r="110" spans="1:12" x14ac:dyDescent="0.3">
      <c r="A110" s="11" t="s">
        <v>86</v>
      </c>
      <c r="B110" s="11" t="s">
        <v>287</v>
      </c>
      <c r="C110" s="11" t="s">
        <v>1502</v>
      </c>
      <c r="D110" s="17" t="str">
        <f>+IFERROR(IF(E110="#N/C","#N/C",INDEX('ClassificationClasses'!D:D,MATCH(E110,'ClassificationClasses'!E:E,0))),"ERROR")</f>
        <v>Bibionomorpha</v>
      </c>
      <c r="E110" s="11" t="s">
        <v>1510</v>
      </c>
      <c r="F110" s="11" t="s">
        <v>1511</v>
      </c>
      <c r="G110" s="11" t="s">
        <v>1512</v>
      </c>
      <c r="H110" s="12" t="s">
        <v>1513</v>
      </c>
      <c r="I110" s="12" t="s">
        <v>36</v>
      </c>
      <c r="J110" s="37" t="str" cm="1">
        <f t="array" ref="J110">_xlfn.LET(_xlpm.cls,A110, _xlpm.ord,IFERROR(B110,"#N/C"), _xlpm.subord,IFERROR(C110,"#N/C"), _xlpm.infr,IFERROR(D110,"#N/C"), _xlpm.sf,IFERROR(E110,"#N/C"), _xlpm.fam,IFERROR(F110,"#N/C"), _xlpm.subfam,IF(TRIM(G110)="-","#N/C",IFERROR(G110,"#N/C")),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_xlpm.fallback,IF(IFERROR(B110,"#N/C")="#N/C",A110,IF(IFERROR(C110,"#N/C")="#N/C",B110,IF(IFERROR(D110,"#N/C")="#N/C",C110,IF(IFERROR(E110,"#N/C")="#N/C",D110,IF(IFERROR(F110,"#N/C")="#N/C",E110,IF(IFERROR(G110,"#N/C")="#N/C",F110,"#N/C")))))), _xlpm.finalResult,IF(OR(_xlpm.computedResult="",_xlpm.computedResult="#N/C"),_xlpm.fallback,_xlpm.computedResult), INDEX(_xlpm.finalResult,1))</f>
        <v>Sciaroidea</v>
      </c>
      <c r="K110" s="13" t="str">
        <f t="shared" si="1"/>
        <v>Insecta.Diptera.Nematocera.Bibionomorpha.Sciaroidea.Keroplatidae.Macrocerinae.Macrocera.#N/C</v>
      </c>
      <c r="L110" s="14" t="e">
        <f>+COUNTIF(Monitoring!#REF!,K110)</f>
        <v>#REF!</v>
      </c>
    </row>
    <row r="111" spans="1:12" x14ac:dyDescent="0.3">
      <c r="A111" s="17" t="s">
        <v>86</v>
      </c>
      <c r="B111" s="17" t="s">
        <v>287</v>
      </c>
      <c r="C111" s="17" t="s">
        <v>1502</v>
      </c>
      <c r="D111" s="17" t="str">
        <f>+IFERROR(IF(E111="#N/C","#N/C",INDEX('ClassificationClasses'!D:D,MATCH(E111,'ClassificationClasses'!E:E,0))),"ERROR")</f>
        <v>Bibionomorpha</v>
      </c>
      <c r="E111" s="17" t="s">
        <v>1510</v>
      </c>
      <c r="F111" s="17" t="s">
        <v>1514</v>
      </c>
      <c r="G111" s="17" t="s">
        <v>36</v>
      </c>
      <c r="H111" s="18" t="s">
        <v>36</v>
      </c>
      <c r="I111" s="18" t="s">
        <v>36</v>
      </c>
      <c r="J111" s="37" t="str" cm="1">
        <f t="array" ref="J111">_xlfn.LET(_xlpm.cls,A111, _xlpm.ord,IFERROR(B111,"#N/C"), _xlpm.subord,IFERROR(C111,"#N/C"), _xlpm.infr,IFERROR(D111,"#N/C"), _xlpm.sf,IFERROR(E111,"#N/C"), _xlpm.fam,IFERROR(F111,"#N/C"), _xlpm.subfam,IF(TRIM(G111)="-","#N/C",IFERROR(G111,"#N/C")),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_xlpm.fallback,IF(IFERROR(B111,"#N/C")="#N/C",A111,IF(IFERROR(C111,"#N/C")="#N/C",B111,IF(IFERROR(D111,"#N/C")="#N/C",C111,IF(IFERROR(E111,"#N/C")="#N/C",D111,IF(IFERROR(F111,"#N/C")="#N/C",E111,IF(IFERROR(G111,"#N/C")="#N/C",F111,"#N/C")))))), _xlpm.finalResult,IF(OR(_xlpm.computedResult="",_xlpm.computedResult="#N/C"),_xlpm.fallback,_xlpm.computedResult), INDEX(_xlpm.finalResult,1))</f>
        <v>Sciaroidea</v>
      </c>
      <c r="K111" s="13" t="str">
        <f t="shared" si="1"/>
        <v>Insecta.Diptera.Nematocera.Bibionomorpha.Sciaroidea.Mycetophilidae.#N/C.#N/C.#N/C</v>
      </c>
      <c r="L111" s="14" t="e">
        <f>+COUNTIF(Monitoring!#REF!,K111)</f>
        <v>#REF!</v>
      </c>
    </row>
    <row r="112" spans="1:12" x14ac:dyDescent="0.3">
      <c r="A112" s="17" t="s">
        <v>86</v>
      </c>
      <c r="B112" s="17" t="s">
        <v>287</v>
      </c>
      <c r="C112" s="17" t="s">
        <v>1502</v>
      </c>
      <c r="D112" s="17" t="str">
        <f>+IFERROR(IF(E112="#N/C","#N/C",INDEX('ClassificationClasses'!D:D,MATCH(E112,'ClassificationClasses'!E:E,0))),"ERROR")</f>
        <v>Tipulomorpha</v>
      </c>
      <c r="E112" s="17" t="s">
        <v>1515</v>
      </c>
      <c r="F112" s="17" t="s">
        <v>1516</v>
      </c>
      <c r="G112" s="17" t="s">
        <v>1398</v>
      </c>
      <c r="H112" s="18" t="s">
        <v>36</v>
      </c>
      <c r="I112" s="18" t="s">
        <v>36</v>
      </c>
      <c r="J112" s="37" t="str" cm="1">
        <f t="array" ref="J112">_xlfn.LET(_xlpm.cls,A112, _xlpm.ord,IFERROR(B112,"#N/C"), _xlpm.subord,IFERROR(C112,"#N/C"), _xlpm.infr,IFERROR(D112,"#N/C"), _xlpm.sf,IFERROR(E112,"#N/C"), _xlpm.fam,IFERROR(F112,"#N/C"), _xlpm.subfam,IF(TRIM(G112)="-","#N/C",IFERROR(G112,"#N/C")),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_xlpm.fallback,IF(IFERROR(B112,"#N/C")="#N/C",A112,IF(IFERROR(C112,"#N/C")="#N/C",B112,IF(IFERROR(D112,"#N/C")="#N/C",C112,IF(IFERROR(E112,"#N/C")="#N/C",D112,IF(IFERROR(F112,"#N/C")="#N/C",E112,IF(IFERROR(G112,"#N/C")="#N/C",F112,"#N/C")))))), _xlpm.finalResult,IF(OR(_xlpm.computedResult="",_xlpm.computedResult="#N/C"),_xlpm.fallback,_xlpm.computedResult), INDEX(_xlpm.finalResult,1))</f>
        <v>crane_fly</v>
      </c>
      <c r="K112" s="13" t="str">
        <f t="shared" si="1"/>
        <v>Insecta.Diptera.Nematocera.Tipulomorpha.Tipuloidea.Tipulidae.Tipulinae.#N/C.#N/C</v>
      </c>
      <c r="L112" s="14" t="e">
        <f>+COUNTIF(Monitoring!#REF!,K112)</f>
        <v>#REF!</v>
      </c>
    </row>
    <row r="113" spans="1:12" x14ac:dyDescent="0.3">
      <c r="A113" s="17" t="s">
        <v>86</v>
      </c>
      <c r="B113" s="17" t="s">
        <v>287</v>
      </c>
      <c r="C113" s="17" t="s">
        <v>1502</v>
      </c>
      <c r="D113" s="17" t="str">
        <f>+IFERROR(IF(E113="#N/C","#N/C",INDEX('ClassificationClasses'!D:D,MATCH(E113,'ClassificationClasses'!E:E,0))),"ERROR")</f>
        <v>Tipulomorpha</v>
      </c>
      <c r="E113" s="17" t="s">
        <v>1515</v>
      </c>
      <c r="F113" s="17" t="s">
        <v>1516</v>
      </c>
      <c r="G113" s="17" t="s">
        <v>1398</v>
      </c>
      <c r="H113" s="18" t="s">
        <v>1517</v>
      </c>
      <c r="I113" s="18" t="s">
        <v>36</v>
      </c>
      <c r="J113" s="37" t="str" cm="1">
        <f t="array" ref="J113">_xlfn.LET(_xlpm.cls,A113, _xlpm.ord,IFERROR(B113,"#N/C"), _xlpm.subord,IFERROR(C113,"#N/C"), _xlpm.infr,IFERROR(D113,"#N/C"), _xlpm.sf,IFERROR(E113,"#N/C"), _xlpm.fam,IFERROR(F113,"#N/C"), _xlpm.subfam,IF(TRIM(G113)="-","#N/C",IFERROR(G113,"#N/C")),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_xlpm.fallback,IF(IFERROR(B113,"#N/C")="#N/C",A113,IF(IFERROR(C113,"#N/C")="#N/C",B113,IF(IFERROR(D113,"#N/C")="#N/C",C113,IF(IFERROR(E113,"#N/C")="#N/C",D113,IF(IFERROR(F113,"#N/C")="#N/C",E113,IF(IFERROR(G113,"#N/C")="#N/C",F113,"#N/C")))))), _xlpm.finalResult,IF(OR(_xlpm.computedResult="",_xlpm.computedResult="#N/C"),_xlpm.fallback,_xlpm.computedResult), INDEX(_xlpm.finalResult,1))</f>
        <v>crane_fly</v>
      </c>
      <c r="K113" s="13" t="str">
        <f t="shared" si="1"/>
        <v>Insecta.Diptera.Nematocera.Tipulomorpha.Tipuloidea.Tipulidae.Tipulinae.Nephrotoma.#N/C</v>
      </c>
      <c r="L113" s="14" t="e">
        <f>+COUNTIF(Monitoring!#REF!,K113)</f>
        <v>#REF!</v>
      </c>
    </row>
    <row r="114" spans="1:12" x14ac:dyDescent="0.3">
      <c r="A114" s="11" t="s">
        <v>86</v>
      </c>
      <c r="B114" s="11" t="s">
        <v>287</v>
      </c>
      <c r="C114" s="17" t="s">
        <v>1502</v>
      </c>
      <c r="D114" s="17" t="str">
        <f>+IFERROR(IF(E114="#N/C","#N/C",INDEX('ClassificationClasses'!D:D,MATCH(E114,'ClassificationClasses'!E:E,0))),"ERROR")</f>
        <v>Tipulomorpha</v>
      </c>
      <c r="E114" s="11" t="s">
        <v>1515</v>
      </c>
      <c r="F114" s="11" t="s">
        <v>1516</v>
      </c>
      <c r="G114" s="11" t="s">
        <v>1398</v>
      </c>
      <c r="H114" s="12" t="s">
        <v>1399</v>
      </c>
      <c r="I114" s="12" t="s">
        <v>36</v>
      </c>
      <c r="J114" s="37" t="str" cm="1">
        <f t="array" ref="J114">_xlfn.LET(_xlpm.cls,A114, _xlpm.ord,IFERROR(B114,"#N/C"), _xlpm.subord,IFERROR(C114,"#N/C"), _xlpm.infr,IFERROR(D114,"#N/C"), _xlpm.sf,IFERROR(E114,"#N/C"), _xlpm.fam,IFERROR(F114,"#N/C"), _xlpm.subfam,IF(TRIM(G114)="-","#N/C",IFERROR(G114,"#N/C")),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_xlpm.fallback,IF(IFERROR(B114,"#N/C")="#N/C",A114,IF(IFERROR(C114,"#N/C")="#N/C",B114,IF(IFERROR(D114,"#N/C")="#N/C",C114,IF(IFERROR(E114,"#N/C")="#N/C",D114,IF(IFERROR(F114,"#N/C")="#N/C",E114,IF(IFERROR(G114,"#N/C")="#N/C",F114,"#N/C")))))), _xlpm.finalResult,IF(OR(_xlpm.computedResult="",_xlpm.computedResult="#N/C"),_xlpm.fallback,_xlpm.computedResult), INDEX(_xlpm.finalResult,1))</f>
        <v>crane_fly</v>
      </c>
      <c r="K114" s="13" t="str">
        <f t="shared" si="1"/>
        <v>Insecta.Diptera.Nematocera.Tipulomorpha.Tipuloidea.Tipulidae.Tipulinae.Tipula.#N/C</v>
      </c>
      <c r="L114" s="14" t="e">
        <f>+COUNTIF(Monitoring!#REF!,K114)</f>
        <v>#REF!</v>
      </c>
    </row>
    <row r="115" spans="1:12" x14ac:dyDescent="0.3">
      <c r="A115" s="17" t="s">
        <v>86</v>
      </c>
      <c r="B115" s="17" t="s">
        <v>1518</v>
      </c>
      <c r="C115" s="17" t="s">
        <v>1519</v>
      </c>
      <c r="D115" s="17" t="str">
        <f>+IFERROR(IF(E115="#N/C","#N/C",INDEX('ClassificationClasses'!D:D,MATCH(E115,'ClassificationClasses'!E:E,0))),"ERROR")</f>
        <v>#N/C</v>
      </c>
      <c r="E115" s="17" t="s">
        <v>36</v>
      </c>
      <c r="F115" s="17" t="s">
        <v>36</v>
      </c>
      <c r="G115" s="17" t="s">
        <v>36</v>
      </c>
      <c r="H115" s="18" t="s">
        <v>36</v>
      </c>
      <c r="I115" s="18" t="s">
        <v>36</v>
      </c>
      <c r="J115" s="37" t="str" cm="1">
        <f t="array" ref="J115">_xlfn.LET(_xlpm.cls,A115, _xlpm.ord,IFERROR(B115,"#N/C"), _xlpm.subord,IFERROR(C115,"#N/C"), _xlpm.infr,IFERROR(D115,"#N/C"), _xlpm.sf,IFERROR(E115,"#N/C"), _xlpm.fam,IFERROR(F115,"#N/C"), _xlpm.subfam,IF(TRIM(G115)="-","#N/C",IFERROR(G115,"#N/C")),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_xlpm.fallback,IF(IFERROR(B115,"#N/C")="#N/C",A115,IF(IFERROR(C115,"#N/C")="#N/C",B115,IF(IFERROR(D115,"#N/C")="#N/C",C115,IF(IFERROR(E115,"#N/C")="#N/C",D115,IF(IFERROR(F115,"#N/C")="#N/C",E115,IF(IFERROR(G115,"#N/C")="#N/C",F115,"#N/C")))))), _xlpm.finalResult,IF(OR(_xlpm.computedResult="",_xlpm.computedResult="#N/C"),_xlpm.fallback,_xlpm.computedResult), INDEX(_xlpm.finalResult,1))</f>
        <v>Auchenorrhyncha</v>
      </c>
      <c r="K115" s="13" t="str">
        <f t="shared" si="1"/>
        <v>Insecta.Hemiptera.Auchenorrhyncha.#N/C.#N/C.#N/C.#N/C.#N/C.#N/C</v>
      </c>
      <c r="L115" s="14" t="e">
        <f>+COUNTIF(Monitoring!#REF!,K115)</f>
        <v>#REF!</v>
      </c>
    </row>
    <row r="116" spans="1:12" x14ac:dyDescent="0.3">
      <c r="A116" s="17" t="s">
        <v>86</v>
      </c>
      <c r="B116" s="17" t="s">
        <v>1518</v>
      </c>
      <c r="C116" s="17" t="s">
        <v>1519</v>
      </c>
      <c r="D116" s="17" t="str">
        <f>+IFERROR(IF(E116="#N/C","#N/C",INDEX('ClassificationClasses'!D:D,MATCH(E116,'ClassificationClasses'!E:E,0))),"ERROR")</f>
        <v>Cicadomorpha</v>
      </c>
      <c r="E116" s="17" t="s">
        <v>1520</v>
      </c>
      <c r="F116" s="17" t="s">
        <v>1521</v>
      </c>
      <c r="G116" s="17" t="s">
        <v>1522</v>
      </c>
      <c r="H116" s="18" t="s">
        <v>575</v>
      </c>
      <c r="I116" s="18" t="s">
        <v>36</v>
      </c>
      <c r="J116" s="37" t="str" cm="1">
        <f t="array" ref="J116">_xlfn.LET(_xlpm.cls,A116, _xlpm.ord,IFERROR(B116,"#N/C"), _xlpm.subord,IFERROR(C116,"#N/C"), _xlpm.infr,IFERROR(D116,"#N/C"), _xlpm.sf,IFERROR(E116,"#N/C"), _xlpm.fam,IFERROR(F116,"#N/C"), _xlpm.subfam,IF(TRIM(G116)="-","#N/C",IFERROR(G116,"#N/C")),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_xlpm.fallback,IF(IFERROR(B116,"#N/C")="#N/C",A116,IF(IFERROR(C116,"#N/C")="#N/C",B116,IF(IFERROR(D116,"#N/C")="#N/C",C116,IF(IFERROR(E116,"#N/C")="#N/C",D116,IF(IFERROR(F116,"#N/C")="#N/C",E116,IF(IFERROR(G116,"#N/C")="#N/C",F116,"#N/C")))))), _xlpm.finalResult,IF(OR(_xlpm.computedResult="",_xlpm.computedResult="#N/C"),_xlpm.fallback,_xlpm.computedResult), INDEX(_xlpm.finalResult,1))</f>
        <v>leafhopper</v>
      </c>
      <c r="K116" s="13" t="str">
        <f t="shared" si="1"/>
        <v>Insecta.Hemiptera.Auchenorrhyncha.Cicadomorpha.Membracoidea.Cicadellidae.Deltocephalinae.Orientus.#N/C</v>
      </c>
      <c r="L116" s="14" t="e">
        <f>+COUNTIF(Monitoring!#REF!,K116)</f>
        <v>#REF!</v>
      </c>
    </row>
    <row r="117" spans="1:12" x14ac:dyDescent="0.3">
      <c r="A117" s="17" t="s">
        <v>86</v>
      </c>
      <c r="B117" s="17" t="s">
        <v>1518</v>
      </c>
      <c r="C117" s="17" t="s">
        <v>1523</v>
      </c>
      <c r="D117" s="17" t="s">
        <v>1524</v>
      </c>
      <c r="E117" s="17" t="s">
        <v>1525</v>
      </c>
      <c r="F117" s="17" t="s">
        <v>1526</v>
      </c>
      <c r="G117" s="17" t="s">
        <v>1527</v>
      </c>
      <c r="H117" s="18" t="s">
        <v>740</v>
      </c>
      <c r="I117" s="18" t="s">
        <v>36</v>
      </c>
      <c r="J117" s="37" t="str" cm="1">
        <f t="array" ref="J117">_xlfn.LET(_xlpm.cls,A117, _xlpm.ord,IFERROR(B117,"#N/C"), _xlpm.subord,IFERROR(C117,"#N/C"), _xlpm.infr,IFERROR(D117,"#N/C"), _xlpm.sf,IFERROR(E117,"#N/C"), _xlpm.fam,IFERROR(F117,"#N/C"), _xlpm.subfam,IF(TRIM(G117)="-","#N/C",IFERROR(G117,"#N/C")),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_xlpm.fallback,IF(IFERROR(B117,"#N/C")="#N/C",A117,IF(IFERROR(C117,"#N/C")="#N/C",B117,IF(IFERROR(D117,"#N/C")="#N/C",C117,IF(IFERROR(E117,"#N/C")="#N/C",D117,IF(IFERROR(F117,"#N/C")="#N/C",E117,IF(IFERROR(G117,"#N/C")="#N/C",F117,"#N/C")))))), _xlpm.finalResult,IF(OR(_xlpm.computedResult="",_xlpm.computedResult="#N/C"),_xlpm.fallback,_xlpm.computedResult), INDEX(_xlpm.finalResult,1))</f>
        <v>bug</v>
      </c>
      <c r="K117" s="13" t="str">
        <f t="shared" si="1"/>
        <v>Insecta.Hemiptera.Heteroptera.Pentatomomorpha.Lygaeoidea.Rhyparochromidae.Rhyparochrominae.Rhyparochromus.#N/C</v>
      </c>
      <c r="L117" s="14" t="e">
        <f>+COUNTIF(Monitoring!#REF!,K117)</f>
        <v>#REF!</v>
      </c>
    </row>
    <row r="118" spans="1:12" x14ac:dyDescent="0.3">
      <c r="A118" s="17" t="s">
        <v>86</v>
      </c>
      <c r="B118" s="17" t="s">
        <v>1518</v>
      </c>
      <c r="C118" s="17" t="s">
        <v>1523</v>
      </c>
      <c r="D118" s="17" t="s">
        <v>1524</v>
      </c>
      <c r="E118" s="17" t="s">
        <v>1528</v>
      </c>
      <c r="F118" s="17" t="s">
        <v>1034</v>
      </c>
      <c r="G118" s="17" t="s">
        <v>1035</v>
      </c>
      <c r="H118" s="18" t="s">
        <v>36</v>
      </c>
      <c r="I118" s="18" t="s">
        <v>36</v>
      </c>
      <c r="J118" s="37" t="str" cm="1">
        <f t="array" ref="J118">_xlfn.LET(_xlpm.cls,A118, _xlpm.ord,IFERROR(B118,"#N/C"), _xlpm.subord,IFERROR(C118,"#N/C"), _xlpm.infr,IFERROR(D118,"#N/C"), _xlpm.sf,IFERROR(E118,"#N/C"), _xlpm.fam,IFERROR(F118,"#N/C"), _xlpm.subfam,IF(TRIM(G118)="-","#N/C",IFERROR(G118,"#N/C")),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_xlpm.fallback,IF(IFERROR(B118,"#N/C")="#N/C",A118,IF(IFERROR(C118,"#N/C")="#N/C",B118,IF(IFERROR(D118,"#N/C")="#N/C",C118,IF(IFERROR(E118,"#N/C")="#N/C",D118,IF(IFERROR(F118,"#N/C")="#N/C",E118,IF(IFERROR(G118,"#N/C")="#N/C",F118,"#N/C")))))), _xlpm.finalResult,IF(OR(_xlpm.computedResult="",_xlpm.computedResult="#N/C"),_xlpm.fallback,_xlpm.computedResult), INDEX(_xlpm.finalResult,1))</f>
        <v>bug</v>
      </c>
      <c r="K118" s="13" t="str">
        <f t="shared" si="1"/>
        <v>Insecta.Hemiptera.Heteroptera.Pentatomomorpha.Miroidea.Miridae.Mirinae.#N/C.#N/C</v>
      </c>
      <c r="L118" s="14" t="e">
        <f>+COUNTIF(Monitoring!#REF!,K118)</f>
        <v>#REF!</v>
      </c>
    </row>
    <row r="119" spans="1:12" x14ac:dyDescent="0.3">
      <c r="A119" s="17" t="s">
        <v>86</v>
      </c>
      <c r="B119" s="17" t="s">
        <v>1518</v>
      </c>
      <c r="C119" s="17" t="s">
        <v>1523</v>
      </c>
      <c r="D119" s="17" t="s">
        <v>1524</v>
      </c>
      <c r="E119" s="17" t="s">
        <v>1528</v>
      </c>
      <c r="F119" s="17" t="s">
        <v>1034</v>
      </c>
      <c r="G119" s="17" t="s">
        <v>1529</v>
      </c>
      <c r="H119" s="18" t="s">
        <v>1530</v>
      </c>
      <c r="I119" s="18" t="s">
        <v>36</v>
      </c>
      <c r="J119" s="37" t="str" cm="1">
        <f t="array" ref="J119">_xlfn.LET(_xlpm.cls,A119, _xlpm.ord,IFERROR(B119,"#N/C"), _xlpm.subord,IFERROR(C119,"#N/C"), _xlpm.infr,IFERROR(D119,"#N/C"), _xlpm.sf,IFERROR(E119,"#N/C"), _xlpm.fam,IFERROR(F119,"#N/C"), _xlpm.subfam,IF(TRIM(G119)="-","#N/C",IFERROR(G119,"#N/C")),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_xlpm.fallback,IF(IFERROR(B119,"#N/C")="#N/C",A119,IF(IFERROR(C119,"#N/C")="#N/C",B119,IF(IFERROR(D119,"#N/C")="#N/C",C119,IF(IFERROR(E119,"#N/C")="#N/C",D119,IF(IFERROR(F119,"#N/C")="#N/C",E119,IF(IFERROR(G119,"#N/C")="#N/C",F119,"#N/C")))))), _xlpm.finalResult,IF(OR(_xlpm.computedResult="",_xlpm.computedResult="#N/C"),_xlpm.fallback,_xlpm.computedResult), INDEX(_xlpm.finalResult,1))</f>
        <v>bug</v>
      </c>
      <c r="K119" s="13" t="str">
        <f t="shared" si="1"/>
        <v>Insecta.Hemiptera.Heteroptera.Pentatomomorpha.Miroidea.Miridae.Orthotylinae.Orthotylus.#N/C</v>
      </c>
      <c r="L119" s="14" t="e">
        <f>+COUNTIF(Monitoring!#REF!,K119)</f>
        <v>#REF!</v>
      </c>
    </row>
    <row r="120" spans="1:12" x14ac:dyDescent="0.3">
      <c r="A120" s="17" t="s">
        <v>86</v>
      </c>
      <c r="B120" s="17" t="s">
        <v>1290</v>
      </c>
      <c r="C120" s="17" t="s">
        <v>36</v>
      </c>
      <c r="D120" s="17" t="str">
        <f>+IFERROR(IF(E120="#N/C","#N/C",INDEX('ClassificationClasses'!D:D,MATCH(E120,'ClassificationClasses'!E:E,0))),"ERROR")</f>
        <v>#N/C</v>
      </c>
      <c r="E120" s="17" t="s">
        <v>36</v>
      </c>
      <c r="F120" s="17" t="s">
        <v>36</v>
      </c>
      <c r="G120" s="17" t="s">
        <v>36</v>
      </c>
      <c r="H120" s="18" t="s">
        <v>36</v>
      </c>
      <c r="I120" s="18" t="s">
        <v>36</v>
      </c>
      <c r="J120" s="37" t="str" cm="1">
        <f t="array" ref="J120">_xlfn.LET(_xlpm.cls,A120, _xlpm.ord,IFERROR(B120,"#N/C"), _xlpm.subord,IFERROR(C120,"#N/C"), _xlpm.infr,IFERROR(D120,"#N/C"), _xlpm.sf,IFERROR(E120,"#N/C"), _xlpm.fam,IFERROR(F120,"#N/C"), _xlpm.subfam,IF(TRIM(G120)="-","#N/C",IFERROR(G120,"#N/C")),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_xlpm.fallback,IF(IFERROR(B120,"#N/C")="#N/C",A120,IF(IFERROR(C120,"#N/C")="#N/C",B120,IF(IFERROR(D120,"#N/C")="#N/C",C120,IF(IFERROR(E120,"#N/C")="#N/C",D120,IF(IFERROR(F120,"#N/C")="#N/C",E120,IF(IFERROR(G120,"#N/C")="#N/C",F120,"#N/C")))))), _xlpm.finalResult,IF(OR(_xlpm.computedResult="",_xlpm.computedResult="#N/C"),_xlpm.fallback,_xlpm.computedResult), INDEX(_xlpm.finalResult,1))</f>
        <v>Hymenoptera</v>
      </c>
      <c r="K120" s="13" t="str">
        <f t="shared" si="1"/>
        <v>Insecta.Hymenoptera.#N/C.#N/C.#N/C.#N/C.#N/C.#N/C.#N/C</v>
      </c>
      <c r="L120" s="14" t="e">
        <f>+COUNTIF(Monitoring!#REF!,K120)</f>
        <v>#REF!</v>
      </c>
    </row>
    <row r="121" spans="1:12" x14ac:dyDescent="0.3">
      <c r="A121" s="17" t="s">
        <v>86</v>
      </c>
      <c r="B121" s="17" t="s">
        <v>1290</v>
      </c>
      <c r="C121" s="17" t="s">
        <v>1291</v>
      </c>
      <c r="D121" s="17" t="str">
        <f>+IFERROR(IF(E121="#N/C","#N/C",INDEX('ClassificationClasses'!D:D,MATCH(E121,'ClassificationClasses'!E:E,0))),"ERROR")</f>
        <v>#N/C</v>
      </c>
      <c r="E121" s="17" t="s">
        <v>36</v>
      </c>
      <c r="F121" s="17" t="s">
        <v>36</v>
      </c>
      <c r="G121" s="17" t="s">
        <v>36</v>
      </c>
      <c r="H121" s="18" t="s">
        <v>36</v>
      </c>
      <c r="I121" s="18" t="s">
        <v>36</v>
      </c>
      <c r="J121" s="37" t="str" cm="1">
        <f t="array" ref="J121">_xlfn.LET(_xlpm.cls,A121, _xlpm.ord,IFERROR(B121,"#N/C"), _xlpm.subord,IFERROR(C121,"#N/C"), _xlpm.infr,IFERROR(D121,"#N/C"), _xlpm.sf,IFERROR(E121,"#N/C"), _xlpm.fam,IFERROR(F121,"#N/C"), _xlpm.subfam,IF(TRIM(G121)="-","#N/C",IFERROR(G121,"#N/C")),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_xlpm.fallback,IF(IFERROR(B121,"#N/C")="#N/C",A121,IF(IFERROR(C121,"#N/C")="#N/C",B121,IF(IFERROR(D121,"#N/C")="#N/C",C121,IF(IFERROR(E121,"#N/C")="#N/C",D121,IF(IFERROR(F121,"#N/C")="#N/C",E121,IF(IFERROR(G121,"#N/C")="#N/C",F121,"#N/C")))))), _xlpm.finalResult,IF(OR(_xlpm.computedResult="",_xlpm.computedResult="#N/C"),_xlpm.fallback,_xlpm.computedResult), INDEX(_xlpm.finalResult,1))</f>
        <v>Apocrita</v>
      </c>
      <c r="K121" s="13" t="str">
        <f t="shared" si="1"/>
        <v>Insecta.Hymenoptera.Apocrita.#N/C.#N/C.#N/C.#N/C.#N/C.#N/C</v>
      </c>
      <c r="L121" s="14" t="e">
        <f>+COUNTIF(Monitoring!#REF!,K121)</f>
        <v>#REF!</v>
      </c>
    </row>
    <row r="122" spans="1:12" x14ac:dyDescent="0.3">
      <c r="A122" s="11" t="s">
        <v>86</v>
      </c>
      <c r="B122" s="11" t="s">
        <v>1290</v>
      </c>
      <c r="C122" s="11" t="s">
        <v>1291</v>
      </c>
      <c r="D122" s="17" t="str">
        <f>+IFERROR(IF(E122="#N/C","#N/C",INDEX('ClassificationClasses'!D:D,MATCH(E122,'ClassificationClasses'!E:E,0))),"ERROR")</f>
        <v>Aculeata</v>
      </c>
      <c r="E122" s="11" t="s">
        <v>1531</v>
      </c>
      <c r="F122" s="11" t="s">
        <v>1532</v>
      </c>
      <c r="G122" s="11" t="s">
        <v>133</v>
      </c>
      <c r="H122" s="12" t="s">
        <v>36</v>
      </c>
      <c r="I122" s="12" t="s">
        <v>36</v>
      </c>
      <c r="J122" s="37" t="str" cm="1">
        <f t="array" ref="J122">_xlfn.LET(_xlpm.cls,A122, _xlpm.ord,IFERROR(B122,"#N/C"), _xlpm.subord,IFERROR(C122,"#N/C"), _xlpm.infr,IFERROR(D122,"#N/C"), _xlpm.sf,IFERROR(E122,"#N/C"), _xlpm.fam,IFERROR(F122,"#N/C"), _xlpm.subfam,IF(TRIM(G122)="-","#N/C",IFERROR(G122,"#N/C")),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_xlpm.fallback,IF(IFERROR(B122,"#N/C")="#N/C",A122,IF(IFERROR(C122,"#N/C")="#N/C",B122,IF(IFERROR(D122,"#N/C")="#N/C",C122,IF(IFERROR(E122,"#N/C")="#N/C",D122,IF(IFERROR(F122,"#N/C")="#N/C",E122,IF(IFERROR(G122,"#N/C")="#N/C",F122,"#N/C")))))), _xlpm.finalResult,IF(OR(_xlpm.computedResult="",_xlpm.computedResult="#N/C"),_xlpm.fallback,_xlpm.computedResult), INDEX(_xlpm.finalResult,1))</f>
        <v>bee</v>
      </c>
      <c r="K122" s="13" t="str">
        <f t="shared" si="1"/>
        <v>Insecta.Hymenoptera.Apocrita.Aculeata.Apoidea.Apidae.Apinae.#N/C.#N/C</v>
      </c>
      <c r="L122" s="14" t="e">
        <f>+COUNTIF(Monitoring!#REF!,K122)</f>
        <v>#REF!</v>
      </c>
    </row>
    <row r="123" spans="1:12" x14ac:dyDescent="0.3">
      <c r="A123" s="17" t="s">
        <v>86</v>
      </c>
      <c r="B123" s="17" t="s">
        <v>1290</v>
      </c>
      <c r="C123" s="17" t="s">
        <v>1291</v>
      </c>
      <c r="D123" s="17" t="str">
        <f>+IFERROR(IF(E123="#N/C","#N/C",INDEX('ClassificationClasses'!D:D,MATCH(E123,'ClassificationClasses'!E:E,0))),"ERROR")</f>
        <v>Aculeata</v>
      </c>
      <c r="E123" s="17" t="s">
        <v>1531</v>
      </c>
      <c r="F123" s="17" t="s">
        <v>1532</v>
      </c>
      <c r="G123" s="17" t="s">
        <v>133</v>
      </c>
      <c r="H123" s="19" t="s">
        <v>1533</v>
      </c>
      <c r="I123" s="19" t="s">
        <v>36</v>
      </c>
      <c r="J123" s="37" t="str" cm="1">
        <f t="array" ref="J123">_xlfn.LET(_xlpm.cls,A123, _xlpm.ord,IFERROR(B123,"#N/C"), _xlpm.subord,IFERROR(C123,"#N/C"), _xlpm.infr,IFERROR(D123,"#N/C"), _xlpm.sf,IFERROR(E123,"#N/C"), _xlpm.fam,IFERROR(F123,"#N/C"), _xlpm.subfam,IF(TRIM(G123)="-","#N/C",IFERROR(G123,"#N/C")),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_xlpm.fallback,IF(IFERROR(B123,"#N/C")="#N/C",A123,IF(IFERROR(C123,"#N/C")="#N/C",B123,IF(IFERROR(D123,"#N/C")="#N/C",C123,IF(IFERROR(E123,"#N/C")="#N/C",D123,IF(IFERROR(F123,"#N/C")="#N/C",E123,IF(IFERROR(G123,"#N/C")="#N/C",F123,"#N/C")))))), _xlpm.finalResult,IF(OR(_xlpm.computedResult="",_xlpm.computedResult="#N/C"),_xlpm.fallback,_xlpm.computedResult), INDEX(_xlpm.finalResult,1))</f>
        <v>bee</v>
      </c>
      <c r="K123" s="13" t="str">
        <f t="shared" si="1"/>
        <v>Insecta.Hymenoptera.Apocrita.Aculeata.Apoidea.Apidae.Apinae.Bombus.#N/C</v>
      </c>
      <c r="L123" s="14" t="e">
        <f>+COUNTIF(Monitoring!#REF!,K123)</f>
        <v>#REF!</v>
      </c>
    </row>
    <row r="124" spans="1:12" x14ac:dyDescent="0.3">
      <c r="A124" s="17" t="s">
        <v>86</v>
      </c>
      <c r="B124" s="17" t="s">
        <v>1290</v>
      </c>
      <c r="C124" s="17" t="s">
        <v>1291</v>
      </c>
      <c r="D124" s="17" t="str">
        <f>+IFERROR(IF(E124="#N/C","#N/C",INDEX('ClassificationClasses'!D:D,MATCH(E124,'ClassificationClasses'!E:E,0))),"ERROR")</f>
        <v>Aculeata</v>
      </c>
      <c r="E124" s="17" t="s">
        <v>1531</v>
      </c>
      <c r="F124" s="17" t="s">
        <v>921</v>
      </c>
      <c r="G124" s="17" t="s">
        <v>1534</v>
      </c>
      <c r="H124" s="18" t="s">
        <v>1535</v>
      </c>
      <c r="I124" s="18" t="s">
        <v>36</v>
      </c>
      <c r="J124" s="37" t="str" cm="1">
        <f t="array" ref="J124">_xlfn.LET(_xlpm.cls,A124, _xlpm.ord,IFERROR(B124,"#N/C"), _xlpm.subord,IFERROR(C124,"#N/C"), _xlpm.infr,IFERROR(D124,"#N/C"), _xlpm.sf,IFERROR(E124,"#N/C"), _xlpm.fam,IFERROR(F124,"#N/C"), _xlpm.subfam,IF(TRIM(G124)="-","#N/C",IFERROR(G124,"#N/C")),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_xlpm.fallback,IF(IFERROR(B124,"#N/C")="#N/C",A124,IF(IFERROR(C124,"#N/C")="#N/C",B124,IF(IFERROR(D124,"#N/C")="#N/C",C124,IF(IFERROR(E124,"#N/C")="#N/C",D124,IF(IFERROR(F124,"#N/C")="#N/C",E124,IF(IFERROR(G124,"#N/C")="#N/C",F124,"#N/C")))))), _xlpm.finalResult,IF(OR(_xlpm.computedResult="",_xlpm.computedResult="#N/C"),_xlpm.fallback,_xlpm.computedResult), INDEX(_xlpm.finalResult,1))</f>
        <v>Apoidea</v>
      </c>
      <c r="K124" s="13" t="str">
        <f t="shared" si="1"/>
        <v>Insecta.Hymenoptera.Apocrita.Aculeata.Apoidea.Crabronidae.Astatinae.Astata.#N/C</v>
      </c>
      <c r="L124" s="14" t="e">
        <f>+COUNTIF(Monitoring!#REF!,K124)</f>
        <v>#REF!</v>
      </c>
    </row>
    <row r="125" spans="1:12" x14ac:dyDescent="0.3">
      <c r="A125" s="17" t="s">
        <v>86</v>
      </c>
      <c r="B125" s="17" t="s">
        <v>1290</v>
      </c>
      <c r="C125" s="17" t="s">
        <v>1291</v>
      </c>
      <c r="D125" s="17" t="str">
        <f>+IFERROR(IF(E125="#N/C","#N/C",INDEX('ClassificationClasses'!D:D,MATCH(E125,'ClassificationClasses'!E:E,0))),"ERROR")</f>
        <v>Aculeata</v>
      </c>
      <c r="E125" s="17" t="s">
        <v>1531</v>
      </c>
      <c r="F125" s="17" t="s">
        <v>921</v>
      </c>
      <c r="G125" s="17" t="s">
        <v>922</v>
      </c>
      <c r="H125" s="18" t="s">
        <v>923</v>
      </c>
      <c r="I125" s="18" t="s">
        <v>36</v>
      </c>
      <c r="J125" s="37" t="str" cm="1">
        <f t="array" ref="J125">_xlfn.LET(_xlpm.cls,A125, _xlpm.ord,IFERROR(B125,"#N/C"), _xlpm.subord,IFERROR(C125,"#N/C"), _xlpm.infr,IFERROR(D125,"#N/C"), _xlpm.sf,IFERROR(E125,"#N/C"), _xlpm.fam,IFERROR(F125,"#N/C"), _xlpm.subfam,IF(TRIM(G125)="-","#N/C",IFERROR(G125,"#N/C")),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_xlpm.fallback,IF(IFERROR(B125,"#N/C")="#N/C",A125,IF(IFERROR(C125,"#N/C")="#N/C",B125,IF(IFERROR(D125,"#N/C")="#N/C",C125,IF(IFERROR(E125,"#N/C")="#N/C",D125,IF(IFERROR(F125,"#N/C")="#N/C",E125,IF(IFERROR(G125,"#N/C")="#N/C",F125,"#N/C")))))), _xlpm.finalResult,IF(OR(_xlpm.computedResult="",_xlpm.computedResult="#N/C"),_xlpm.fallback,_xlpm.computedResult), INDEX(_xlpm.finalResult,1))</f>
        <v>Apoidea</v>
      </c>
      <c r="K125" s="13" t="str">
        <f t="shared" si="1"/>
        <v>Insecta.Hymenoptera.Apocrita.Aculeata.Apoidea.Crabronidae.Crabroninae.Oxybelus.#N/C</v>
      </c>
      <c r="L125" s="14" t="e">
        <f>+COUNTIF(Monitoring!#REF!,K125)</f>
        <v>#REF!</v>
      </c>
    </row>
    <row r="126" spans="1:12" x14ac:dyDescent="0.3">
      <c r="A126" s="17" t="s">
        <v>86</v>
      </c>
      <c r="B126" s="17" t="s">
        <v>1290</v>
      </c>
      <c r="C126" s="17" t="s">
        <v>1291</v>
      </c>
      <c r="D126" s="17" t="str">
        <f>+IFERROR(IF(E126="#N/C","#N/C",INDEX('ClassificationClasses'!D:D,MATCH(E126,'ClassificationClasses'!E:E,0))),"ERROR")</f>
        <v>Aculeata</v>
      </c>
      <c r="E126" s="17" t="s">
        <v>1531</v>
      </c>
      <c r="F126" s="17" t="s">
        <v>921</v>
      </c>
      <c r="G126" s="17" t="s">
        <v>1381</v>
      </c>
      <c r="H126" s="18" t="s">
        <v>1382</v>
      </c>
      <c r="I126" s="18" t="s">
        <v>36</v>
      </c>
      <c r="J126" s="37" t="str" cm="1">
        <f t="array" ref="J126">_xlfn.LET(_xlpm.cls,A126, _xlpm.ord,IFERROR(B126,"#N/C"), _xlpm.subord,IFERROR(C126,"#N/C"), _xlpm.infr,IFERROR(D126,"#N/C"), _xlpm.sf,IFERROR(E126,"#N/C"), _xlpm.fam,IFERROR(F126,"#N/C"), _xlpm.subfam,IF(TRIM(G126)="-","#N/C",IFERROR(G126,"#N/C")),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_xlpm.fallback,IF(IFERROR(B126,"#N/C")="#N/C",A126,IF(IFERROR(C126,"#N/C")="#N/C",B126,IF(IFERROR(D126,"#N/C")="#N/C",C126,IF(IFERROR(E126,"#N/C")="#N/C",D126,IF(IFERROR(F126,"#N/C")="#N/C",E126,IF(IFERROR(G126,"#N/C")="#N/C",F126,"#N/C")))))), _xlpm.finalResult,IF(OR(_xlpm.computedResult="",_xlpm.computedResult="#N/C"),_xlpm.fallback,_xlpm.computedResult), INDEX(_xlpm.finalResult,1))</f>
        <v>Apoidea</v>
      </c>
      <c r="K126" s="13" t="str">
        <f t="shared" si="1"/>
        <v>Insecta.Hymenoptera.Apocrita.Aculeata.Apoidea.Crabronidae.Pemphredoninae.Pemphredon.#N/C</v>
      </c>
      <c r="L126" s="14" t="e">
        <f>+COUNTIF(Monitoring!#REF!,K126)</f>
        <v>#REF!</v>
      </c>
    </row>
    <row r="127" spans="1:12" x14ac:dyDescent="0.3">
      <c r="A127" s="11" t="s">
        <v>86</v>
      </c>
      <c r="B127" s="11" t="s">
        <v>1290</v>
      </c>
      <c r="C127" s="11" t="s">
        <v>1291</v>
      </c>
      <c r="D127" s="17" t="str">
        <f>+IFERROR(IF(E127="#N/C","#N/C",INDEX('ClassificationClasses'!D:D,MATCH(E127,'ClassificationClasses'!E:E,0))),"ERROR")</f>
        <v>Parasitica</v>
      </c>
      <c r="E127" s="11" t="s">
        <v>1309</v>
      </c>
      <c r="F127" s="11" t="s">
        <v>1310</v>
      </c>
      <c r="G127" s="11" t="s">
        <v>36</v>
      </c>
      <c r="H127" s="12" t="s">
        <v>36</v>
      </c>
      <c r="I127" s="12" t="s">
        <v>36</v>
      </c>
      <c r="J127" s="37" t="str" cm="1">
        <f t="array" ref="J127">_xlfn.LET(_xlpm.cls,A127, _xlpm.ord,IFERROR(B127,"#N/C"), _xlpm.subord,IFERROR(C127,"#N/C"), _xlpm.infr,IFERROR(D127,"#N/C"), _xlpm.sf,IFERROR(E127,"#N/C"), _xlpm.fam,IFERROR(F127,"#N/C"), _xlpm.subfam,IF(TRIM(G127)="-","#N/C",IFERROR(G127,"#N/C")),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_xlpm.fallback,IF(IFERROR(B127,"#N/C")="#N/C",A127,IF(IFERROR(C127,"#N/C")="#N/C",B127,IF(IFERROR(D127,"#N/C")="#N/C",C127,IF(IFERROR(E127,"#N/C")="#N/C",D127,IF(IFERROR(F127,"#N/C")="#N/C",E127,IF(IFERROR(G127,"#N/C")="#N/C",F127,"#N/C")))))), _xlpm.finalResult,IF(OR(_xlpm.computedResult="",_xlpm.computedResult="#N/C"),_xlpm.fallback,_xlpm.computedResult), INDEX(_xlpm.finalResult,1))</f>
        <v>parasitoid_wasp_small</v>
      </c>
      <c r="K127" s="13" t="str">
        <f t="shared" si="1"/>
        <v>Insecta.Hymenoptera.Apocrita.Parasitica.Chalcidoidea.Eulophidae.#N/C.#N/C.#N/C</v>
      </c>
      <c r="L127" s="14" t="e">
        <f>+COUNTIF(Monitoring!#REF!,K127)</f>
        <v>#REF!</v>
      </c>
    </row>
    <row r="128" spans="1:12" x14ac:dyDescent="0.3">
      <c r="A128" s="17" t="s">
        <v>86</v>
      </c>
      <c r="B128" s="17" t="s">
        <v>1290</v>
      </c>
      <c r="C128" s="17" t="s">
        <v>1291</v>
      </c>
      <c r="D128" s="17" t="str">
        <f>+IFERROR(IF(E128="#N/C","#N/C",INDEX('ClassificationClasses'!D:D,MATCH(E128,'ClassificationClasses'!E:E,0))),"ERROR")</f>
        <v>Parasitica</v>
      </c>
      <c r="E128" s="17" t="s">
        <v>247</v>
      </c>
      <c r="F128" s="17" t="s">
        <v>36</v>
      </c>
      <c r="G128" s="17" t="s">
        <v>36</v>
      </c>
      <c r="H128" s="18" t="s">
        <v>36</v>
      </c>
      <c r="I128" s="18" t="s">
        <v>36</v>
      </c>
      <c r="J128" s="37" t="str" cm="1">
        <f t="array" ref="J128">_xlfn.LET(_xlpm.cls,A128, _xlpm.ord,IFERROR(B128,"#N/C"), _xlpm.subord,IFERROR(C128,"#N/C"), _xlpm.infr,IFERROR(D128,"#N/C"), _xlpm.sf,IFERROR(E128,"#N/C"), _xlpm.fam,IFERROR(F128,"#N/C"), _xlpm.subfam,IF(TRIM(G128)="-","#N/C",IFERROR(G128,"#N/C")),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_xlpm.fallback,IF(IFERROR(B128,"#N/C")="#N/C",A128,IF(IFERROR(C128,"#N/C")="#N/C",B128,IF(IFERROR(D128,"#N/C")="#N/C",C128,IF(IFERROR(E128,"#N/C")="#N/C",D128,IF(IFERROR(F128,"#N/C")="#N/C",E128,IF(IFERROR(G128,"#N/C")="#N/C",F128,"#N/C")))))), _xlpm.finalResult,IF(OR(_xlpm.computedResult="",_xlpm.computedResult="#N/C"),_xlpm.fallback,_xlpm.computedResult), INDEX(_xlpm.finalResult,1))</f>
        <v>Ichneumonoidea</v>
      </c>
      <c r="K128" s="13" t="str">
        <f t="shared" si="1"/>
        <v>Insecta.Hymenoptera.Apocrita.Parasitica.Ichneumonoidea.#N/C.#N/C.#N/C.#N/C</v>
      </c>
      <c r="L128" s="14" t="e">
        <f>+COUNTIF(Monitoring!#REF!,K128)</f>
        <v>#REF!</v>
      </c>
    </row>
    <row r="129" spans="1:12" x14ac:dyDescent="0.3">
      <c r="A129" s="17" t="s">
        <v>86</v>
      </c>
      <c r="B129" s="17" t="s">
        <v>1290</v>
      </c>
      <c r="C129" s="17" t="s">
        <v>1291</v>
      </c>
      <c r="D129" s="17" t="str">
        <f>+IFERROR(IF(E129="#N/C","#N/C",INDEX('ClassificationClasses'!D:D,MATCH(E129,'ClassificationClasses'!E:E,0))),"ERROR")</f>
        <v>Parasitica</v>
      </c>
      <c r="E129" s="17" t="s">
        <v>247</v>
      </c>
      <c r="F129" s="17" t="s">
        <v>1536</v>
      </c>
      <c r="G129" s="17" t="s">
        <v>1537</v>
      </c>
      <c r="H129" s="18" t="s">
        <v>36</v>
      </c>
      <c r="I129" s="18" t="s">
        <v>36</v>
      </c>
      <c r="J129" s="37" t="str" cm="1">
        <f t="array" ref="J129">_xlfn.LET(_xlpm.cls,A129, _xlpm.ord,IFERROR(B129,"#N/C"), _xlpm.subord,IFERROR(C129,"#N/C"), _xlpm.infr,IFERROR(D129,"#N/C"), _xlpm.sf,IFERROR(E129,"#N/C"), _xlpm.fam,IFERROR(F129,"#N/C"), _xlpm.subfam,IF(TRIM(G129)="-","#N/C",IFERROR(G129,"#N/C")),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_xlpm.fallback,IF(IFERROR(B129,"#N/C")="#N/C",A129,IF(IFERROR(C129,"#N/C")="#N/C",B129,IF(IFERROR(D129,"#N/C")="#N/C",C129,IF(IFERROR(E129,"#N/C")="#N/C",D129,IF(IFERROR(F129,"#N/C")="#N/C",E129,IF(IFERROR(G129,"#N/C")="#N/C",F129,"#N/C")))))), _xlpm.finalResult,IF(OR(_xlpm.computedResult="",_xlpm.computedResult="#N/C"),_xlpm.fallback,_xlpm.computedResult), INDEX(_xlpm.finalResult,1))</f>
        <v>Ichneumonoidea</v>
      </c>
      <c r="K129" s="13" t="str">
        <f t="shared" si="1"/>
        <v>Insecta.Hymenoptera.Apocrita.Parasitica.Ichneumonoidea.Braconidae.Macrocentrinae.#N/C.#N/C</v>
      </c>
      <c r="L129" s="14" t="e">
        <f>+COUNTIF(Monitoring!#REF!,K129)</f>
        <v>#REF!</v>
      </c>
    </row>
    <row r="130" spans="1:12" x14ac:dyDescent="0.3">
      <c r="A130" s="17" t="s">
        <v>86</v>
      </c>
      <c r="B130" s="17" t="s">
        <v>1290</v>
      </c>
      <c r="C130" s="17" t="s">
        <v>1291</v>
      </c>
      <c r="D130" s="17" t="str">
        <f>+IFERROR(IF(E130="#N/C","#N/C",INDEX('ClassificationClasses'!D:D,MATCH(E130,'ClassificationClasses'!E:E,0))),"ERROR")</f>
        <v>Parasitica</v>
      </c>
      <c r="E130" s="17" t="s">
        <v>247</v>
      </c>
      <c r="F130" s="17" t="s">
        <v>540</v>
      </c>
      <c r="G130" s="17" t="s">
        <v>1538</v>
      </c>
      <c r="H130" s="18" t="s">
        <v>1539</v>
      </c>
      <c r="I130" s="18" t="s">
        <v>36</v>
      </c>
      <c r="J130" s="37" t="str" cm="1">
        <f t="array" ref="J130">_xlfn.LET(_xlpm.cls,A130, _xlpm.ord,IFERROR(B130,"#N/C"), _xlpm.subord,IFERROR(C130,"#N/C"), _xlpm.infr,IFERROR(D130,"#N/C"), _xlpm.sf,IFERROR(E130,"#N/C"), _xlpm.fam,IFERROR(F130,"#N/C"), _xlpm.subfam,IF(TRIM(G130)="-","#N/C",IFERROR(G130,"#N/C")),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_xlpm.fallback,IF(IFERROR(B130,"#N/C")="#N/C",A130,IF(IFERROR(C130,"#N/C")="#N/C",B130,IF(IFERROR(D130,"#N/C")="#N/C",C130,IF(IFERROR(E130,"#N/C")="#N/C",D130,IF(IFERROR(F130,"#N/C")="#N/C",E130,IF(IFERROR(G130,"#N/C")="#N/C",F130,"#N/C")))))), _xlpm.finalResult,IF(OR(_xlpm.computedResult="",_xlpm.computedResult="#N/C"),_xlpm.fallback,_xlpm.computedResult), INDEX(_xlpm.finalResult,1))</f>
        <v>Ichneumonidae</v>
      </c>
      <c r="K130" s="13" t="str">
        <f t="shared" ref="K130:K193" si="2">+CONCATENATE(A130,".",B130,".",C130,".",D130,".",E130,".",F130,".",G130,".",H130,".",I130)</f>
        <v>Insecta.Hymenoptera.Apocrita.Parasitica.Ichneumonoidea.Ichneumonidae.	Banchinae.Exetastes.#N/C</v>
      </c>
      <c r="L130" s="14" t="e">
        <f>+COUNTIF(Monitoring!#REF!,K130)</f>
        <v>#REF!</v>
      </c>
    </row>
    <row r="131" spans="1:12" x14ac:dyDescent="0.3">
      <c r="A131" s="17" t="s">
        <v>86</v>
      </c>
      <c r="B131" s="17" t="s">
        <v>1290</v>
      </c>
      <c r="C131" s="17" t="s">
        <v>1291</v>
      </c>
      <c r="D131" s="17" t="str">
        <f>+IFERROR(IF(E131="#N/C","#N/C",INDEX('ClassificationClasses'!D:D,MATCH(E131,'ClassificationClasses'!E:E,0))),"ERROR")</f>
        <v>Parasitica</v>
      </c>
      <c r="E131" s="17" t="s">
        <v>247</v>
      </c>
      <c r="F131" s="17" t="s">
        <v>540</v>
      </c>
      <c r="G131" s="17" t="s">
        <v>36</v>
      </c>
      <c r="H131" s="18" t="s">
        <v>36</v>
      </c>
      <c r="I131" s="18" t="s">
        <v>36</v>
      </c>
      <c r="J131" s="37" t="str" cm="1">
        <f t="array" ref="J131">_xlfn.LET(_xlpm.cls,A131, _xlpm.ord,IFERROR(B131,"#N/C"), _xlpm.subord,IFERROR(C131,"#N/C"), _xlpm.infr,IFERROR(D131,"#N/C"), _xlpm.sf,IFERROR(E131,"#N/C"), _xlpm.fam,IFERROR(F131,"#N/C"), _xlpm.subfam,IF(TRIM(G131)="-","#N/C",IFERROR(G131,"#N/C")),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_xlpm.fallback,IF(IFERROR(B131,"#N/C")="#N/C",A131,IF(IFERROR(C131,"#N/C")="#N/C",B131,IF(IFERROR(D131,"#N/C")="#N/C",C131,IF(IFERROR(E131,"#N/C")="#N/C",D131,IF(IFERROR(F131,"#N/C")="#N/C",E131,IF(IFERROR(G131,"#N/C")="#N/C",F131,"#N/C")))))), _xlpm.finalResult,IF(OR(_xlpm.computedResult="",_xlpm.computedResult="#N/C"),_xlpm.fallback,_xlpm.computedResult), INDEX(_xlpm.finalResult,1))</f>
        <v>Ichneumonidae</v>
      </c>
      <c r="K131" s="13" t="str">
        <f t="shared" si="2"/>
        <v>Insecta.Hymenoptera.Apocrita.Parasitica.Ichneumonoidea.Ichneumonidae.#N/C.#N/C.#N/C</v>
      </c>
      <c r="L131" s="14" t="e">
        <f>+COUNTIF(Monitoring!#REF!,K131)</f>
        <v>#REF!</v>
      </c>
    </row>
    <row r="132" spans="1:12" x14ac:dyDescent="0.3">
      <c r="A132" s="11" t="s">
        <v>86</v>
      </c>
      <c r="B132" s="11" t="s">
        <v>1290</v>
      </c>
      <c r="C132" s="11" t="s">
        <v>1291</v>
      </c>
      <c r="D132" s="17" t="str">
        <f>+IFERROR(IF(E132="#N/C","#N/C",INDEX('ClassificationClasses'!D:D,MATCH(E132,'ClassificationClasses'!E:E,0))),"ERROR")</f>
        <v>Parasitica</v>
      </c>
      <c r="E132" s="11" t="s">
        <v>247</v>
      </c>
      <c r="F132" s="11" t="s">
        <v>540</v>
      </c>
      <c r="G132" s="11" t="s">
        <v>1540</v>
      </c>
      <c r="H132" s="12" t="s">
        <v>36</v>
      </c>
      <c r="I132" s="12" t="s">
        <v>36</v>
      </c>
      <c r="J132" s="37" t="str" cm="1">
        <f t="array" ref="J132">_xlfn.LET(_xlpm.cls,A132, _xlpm.ord,IFERROR(B132,"#N/C"), _xlpm.subord,IFERROR(C132,"#N/C"), _xlpm.infr,IFERROR(D132,"#N/C"), _xlpm.sf,IFERROR(E132,"#N/C"), _xlpm.fam,IFERROR(F132,"#N/C"), _xlpm.subfam,IF(TRIM(G132)="-","#N/C",IFERROR(G132,"#N/C")),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_xlpm.fallback,IF(IFERROR(B132,"#N/C")="#N/C",A132,IF(IFERROR(C132,"#N/C")="#N/C",B132,IF(IFERROR(D132,"#N/C")="#N/C",C132,IF(IFERROR(E132,"#N/C")="#N/C",D132,IF(IFERROR(F132,"#N/C")="#N/C",E132,IF(IFERROR(G132,"#N/C")="#N/C",F132,"#N/C")))))), _xlpm.finalResult,IF(OR(_xlpm.computedResult="",_xlpm.computedResult="#N/C"),_xlpm.fallback,_xlpm.computedResult), INDEX(_xlpm.finalResult,1))</f>
        <v>Ichneumonidae</v>
      </c>
      <c r="K132" s="13" t="str">
        <f t="shared" si="2"/>
        <v>Insecta.Hymenoptera.Apocrita.Parasitica.Ichneumonoidea.Ichneumonidae.Banchinae.#N/C.#N/C</v>
      </c>
      <c r="L132" s="14" t="e">
        <f>+COUNTIF(Monitoring!#REF!,K132)</f>
        <v>#REF!</v>
      </c>
    </row>
    <row r="133" spans="1:12" x14ac:dyDescent="0.3">
      <c r="A133" s="17" t="s">
        <v>86</v>
      </c>
      <c r="B133" s="17" t="s">
        <v>1290</v>
      </c>
      <c r="C133" s="17" t="s">
        <v>1291</v>
      </c>
      <c r="D133" s="17" t="str">
        <f>+IFERROR(IF(E133="#N/C","#N/C",INDEX('ClassificationClasses'!D:D,MATCH(E133,'ClassificationClasses'!E:E,0))),"ERROR")</f>
        <v>Parasitica</v>
      </c>
      <c r="E133" s="17" t="s">
        <v>247</v>
      </c>
      <c r="F133" s="17" t="s">
        <v>540</v>
      </c>
      <c r="G133" s="17" t="s">
        <v>1541</v>
      </c>
      <c r="H133" s="18" t="s">
        <v>748</v>
      </c>
      <c r="I133" s="18" t="s">
        <v>36</v>
      </c>
      <c r="J133" s="37" t="str" cm="1">
        <f t="array" ref="J133">_xlfn.LET(_xlpm.cls,A133, _xlpm.ord,IFERROR(B133,"#N/C"), _xlpm.subord,IFERROR(C133,"#N/C"), _xlpm.infr,IFERROR(D133,"#N/C"), _xlpm.sf,IFERROR(E133,"#N/C"), _xlpm.fam,IFERROR(F133,"#N/C"), _xlpm.subfam,IF(TRIM(G133)="-","#N/C",IFERROR(G133,"#N/C")),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_xlpm.fallback,IF(IFERROR(B133,"#N/C")="#N/C",A133,IF(IFERROR(C133,"#N/C")="#N/C",B133,IF(IFERROR(D133,"#N/C")="#N/C",C133,IF(IFERROR(E133,"#N/C")="#N/C",D133,IF(IFERROR(F133,"#N/C")="#N/C",E133,IF(IFERROR(G133,"#N/C")="#N/C",F133,"#N/C")))))), _xlpm.finalResult,IF(OR(_xlpm.computedResult="",_xlpm.computedResult="#N/C"),_xlpm.fallback,_xlpm.computedResult), INDEX(_xlpm.finalResult,1))</f>
        <v>Ichneumonidae</v>
      </c>
      <c r="K133" s="13" t="str">
        <f t="shared" si="2"/>
        <v>Insecta.Hymenoptera.Apocrita.Parasitica.Ichneumonoidea.Ichneumonidae.Campopleginae.Dusona.#N/C</v>
      </c>
      <c r="L133" s="14" t="e">
        <f>+COUNTIF(Monitoring!#REF!,K133)</f>
        <v>#REF!</v>
      </c>
    </row>
    <row r="134" spans="1:12" x14ac:dyDescent="0.3">
      <c r="A134" s="11" t="s">
        <v>86</v>
      </c>
      <c r="B134" s="11" t="s">
        <v>1290</v>
      </c>
      <c r="C134" s="11" t="s">
        <v>1291</v>
      </c>
      <c r="D134" s="17" t="str">
        <f>+IFERROR(IF(E134="#N/C","#N/C",INDEX('ClassificationClasses'!D:D,MATCH(E134,'ClassificationClasses'!E:E,0))),"ERROR")</f>
        <v>Parasitica</v>
      </c>
      <c r="E134" s="11" t="s">
        <v>247</v>
      </c>
      <c r="F134" s="11" t="s">
        <v>540</v>
      </c>
      <c r="G134" s="11" t="s">
        <v>1542</v>
      </c>
      <c r="H134" s="12" t="s">
        <v>1543</v>
      </c>
      <c r="I134" s="12" t="s">
        <v>36</v>
      </c>
      <c r="J134" s="37" t="str" cm="1">
        <f t="array" ref="J134">_xlfn.LET(_xlpm.cls,A134, _xlpm.ord,IFERROR(B134,"#N/C"), _xlpm.subord,IFERROR(C134,"#N/C"), _xlpm.infr,IFERROR(D134,"#N/C"), _xlpm.sf,IFERROR(E134,"#N/C"), _xlpm.fam,IFERROR(F134,"#N/C"), _xlpm.subfam,IF(TRIM(G134)="-","#N/C",IFERROR(G134,"#N/C")),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_xlpm.fallback,IF(IFERROR(B134,"#N/C")="#N/C",A134,IF(IFERROR(C134,"#N/C")="#N/C",B134,IF(IFERROR(D134,"#N/C")="#N/C",C134,IF(IFERROR(E134,"#N/C")="#N/C",D134,IF(IFERROR(F134,"#N/C")="#N/C",E134,IF(IFERROR(G134,"#N/C")="#N/C",F134,"#N/C")))))), _xlpm.finalResult,IF(OR(_xlpm.computedResult="",_xlpm.computedResult="#N/C"),_xlpm.fallback,_xlpm.computedResult), INDEX(_xlpm.finalResult,1))</f>
        <v>Ichneumonidae</v>
      </c>
      <c r="K134" s="13" t="str">
        <f t="shared" si="2"/>
        <v>Insecta.Hymenoptera.Apocrita.Parasitica.Ichneumonoidea.Ichneumonidae.Diplazontinae.Diplazon.#N/C</v>
      </c>
      <c r="L134" s="14" t="e">
        <f>+COUNTIF(Monitoring!#REF!,K134)</f>
        <v>#REF!</v>
      </c>
    </row>
    <row r="135" spans="1:12" x14ac:dyDescent="0.3">
      <c r="A135" s="17" t="s">
        <v>86</v>
      </c>
      <c r="B135" s="17" t="s">
        <v>1290</v>
      </c>
      <c r="C135" s="17" t="s">
        <v>1291</v>
      </c>
      <c r="D135" s="17" t="str">
        <f>+IFERROR(IF(E135="#N/C","#N/C",INDEX('ClassificationClasses'!D:D,MATCH(E135,'ClassificationClasses'!E:E,0))),"ERROR")</f>
        <v>Parasitica</v>
      </c>
      <c r="E135" s="17" t="s">
        <v>247</v>
      </c>
      <c r="F135" s="17" t="s">
        <v>540</v>
      </c>
      <c r="G135" s="17" t="s">
        <v>1542</v>
      </c>
      <c r="H135" s="18" t="s">
        <v>1543</v>
      </c>
      <c r="I135" s="18" t="s">
        <v>1544</v>
      </c>
      <c r="J135" s="37" t="str" cm="1">
        <f t="array" ref="J135">_xlfn.LET(_xlpm.cls,A135, _xlpm.ord,IFERROR(B135,"#N/C"), _xlpm.subord,IFERROR(C135,"#N/C"), _xlpm.infr,IFERROR(D135,"#N/C"), _xlpm.sf,IFERROR(E135,"#N/C"), _xlpm.fam,IFERROR(F135,"#N/C"), _xlpm.subfam,IF(TRIM(G135)="-","#N/C",IFERROR(G135,"#N/C")),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_xlpm.fallback,IF(IFERROR(B135,"#N/C")="#N/C",A135,IF(IFERROR(C135,"#N/C")="#N/C",B135,IF(IFERROR(D135,"#N/C")="#N/C",C135,IF(IFERROR(E135,"#N/C")="#N/C",D135,IF(IFERROR(F135,"#N/C")="#N/C",E135,IF(IFERROR(G135,"#N/C")="#N/C",F135,"#N/C")))))), _xlpm.finalResult,IF(OR(_xlpm.computedResult="",_xlpm.computedResult="#N/C"),_xlpm.fallback,_xlpm.computedResult), INDEX(_xlpm.finalResult,1))</f>
        <v>Ichneumonidae</v>
      </c>
      <c r="K135" s="13" t="str">
        <f t="shared" si="2"/>
        <v>Insecta.Hymenoptera.Apocrita.Parasitica.Ichneumonoidea.Ichneumonidae.Diplazontinae.Diplazon.laetatorius</v>
      </c>
      <c r="L135" s="14" t="e">
        <f>+COUNTIF(Monitoring!#REF!,K135)</f>
        <v>#REF!</v>
      </c>
    </row>
    <row r="136" spans="1:12" x14ac:dyDescent="0.3">
      <c r="A136" s="17" t="s">
        <v>86</v>
      </c>
      <c r="B136" s="17" t="s">
        <v>1290</v>
      </c>
      <c r="C136" s="17" t="s">
        <v>1291</v>
      </c>
      <c r="D136" s="17" t="str">
        <f>+IFERROR(IF(E136="#N/C","#N/C",INDEX('ClassificationClasses'!D:D,MATCH(E136,'ClassificationClasses'!E:E,0))),"ERROR")</f>
        <v>Parasitica</v>
      </c>
      <c r="E136" s="17" t="s">
        <v>247</v>
      </c>
      <c r="F136" s="17" t="s">
        <v>540</v>
      </c>
      <c r="G136" s="17" t="s">
        <v>1545</v>
      </c>
      <c r="H136" s="18" t="s">
        <v>36</v>
      </c>
      <c r="I136" s="18" t="s">
        <v>36</v>
      </c>
      <c r="J136" s="37" t="str" cm="1">
        <f t="array" ref="J136">_xlfn.LET(_xlpm.cls,A136, _xlpm.ord,IFERROR(B136,"#N/C"), _xlpm.subord,IFERROR(C136,"#N/C"), _xlpm.infr,IFERROR(D136,"#N/C"), _xlpm.sf,IFERROR(E136,"#N/C"), _xlpm.fam,IFERROR(F136,"#N/C"), _xlpm.subfam,IF(TRIM(G136)="-","#N/C",IFERROR(G136,"#N/C")),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_xlpm.fallback,IF(IFERROR(B136,"#N/C")="#N/C",A136,IF(IFERROR(C136,"#N/C")="#N/C",B136,IF(IFERROR(D136,"#N/C")="#N/C",C136,IF(IFERROR(E136,"#N/C")="#N/C",D136,IF(IFERROR(F136,"#N/C")="#N/C",E136,IF(IFERROR(G136,"#N/C")="#N/C",F136,"#N/C")))))), _xlpm.finalResult,IF(OR(_xlpm.computedResult="",_xlpm.computedResult="#N/C"),_xlpm.fallback,_xlpm.computedResult), INDEX(_xlpm.finalResult,1))</f>
        <v>Ichneumonidae</v>
      </c>
      <c r="K136" s="13" t="str">
        <f t="shared" si="2"/>
        <v>Insecta.Hymenoptera.Apocrita.Parasitica.Ichneumonoidea.Ichneumonidae.Ichneumoninae.#N/C.#N/C</v>
      </c>
      <c r="L136" s="14" t="e">
        <f>+COUNTIF(Monitoring!#REF!,K136)</f>
        <v>#REF!</v>
      </c>
    </row>
    <row r="137" spans="1:12" x14ac:dyDescent="0.3">
      <c r="A137" s="17" t="s">
        <v>86</v>
      </c>
      <c r="B137" s="17" t="s">
        <v>1290</v>
      </c>
      <c r="C137" s="17" t="s">
        <v>1291</v>
      </c>
      <c r="D137" s="17" t="str">
        <f>+IFERROR(IF(E137="#N/C","#N/C",INDEX('ClassificationClasses'!D:D,MATCH(E137,'ClassificationClasses'!E:E,0))),"ERROR")</f>
        <v>Parasitica</v>
      </c>
      <c r="E137" s="17" t="s">
        <v>247</v>
      </c>
      <c r="F137" s="17" t="s">
        <v>540</v>
      </c>
      <c r="G137" s="17" t="s">
        <v>1546</v>
      </c>
      <c r="H137" s="18" t="s">
        <v>1335</v>
      </c>
      <c r="I137" s="18" t="s">
        <v>36</v>
      </c>
      <c r="J137" s="37" t="str" cm="1">
        <f t="array" ref="J137">_xlfn.LET(_xlpm.cls,A137, _xlpm.ord,IFERROR(B137,"#N/C"), _xlpm.subord,IFERROR(C137,"#N/C"), _xlpm.infr,IFERROR(D137,"#N/C"), _xlpm.sf,IFERROR(E137,"#N/C"), _xlpm.fam,IFERROR(F137,"#N/C"), _xlpm.subfam,IF(TRIM(G137)="-","#N/C",IFERROR(G137,"#N/C")),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_xlpm.fallback,IF(IFERROR(B137,"#N/C")="#N/C",A137,IF(IFERROR(C137,"#N/C")="#N/C",B137,IF(IFERROR(D137,"#N/C")="#N/C",C137,IF(IFERROR(E137,"#N/C")="#N/C",D137,IF(IFERROR(F137,"#N/C")="#N/C",E137,IF(IFERROR(G137,"#N/C")="#N/C",F137,"#N/C")))))), _xlpm.finalResult,IF(OR(_xlpm.computedResult="",_xlpm.computedResult="#N/C"),_xlpm.fallback,_xlpm.computedResult), INDEX(_xlpm.finalResult,1))</f>
        <v>parasitoid_wasp_small</v>
      </c>
      <c r="K137" s="13" t="str">
        <f t="shared" si="2"/>
        <v>Insecta.Hymenoptera.Apocrita.Parasitica.Ichneumonoidea.Ichneumonidae.Phygadeuontinae.Gelis.#N/C</v>
      </c>
      <c r="L137" s="14" t="e">
        <f>+COUNTIF(Monitoring!#REF!,K137)</f>
        <v>#REF!</v>
      </c>
    </row>
    <row r="138" spans="1:12" x14ac:dyDescent="0.3">
      <c r="A138" s="17" t="s">
        <v>86</v>
      </c>
      <c r="B138" s="17" t="s">
        <v>1290</v>
      </c>
      <c r="C138" s="17" t="s">
        <v>1291</v>
      </c>
      <c r="D138" s="17" t="str">
        <f>+IFERROR(IF(E138="#N/C","#N/C",INDEX('ClassificationClasses'!D:D,MATCH(E138,'ClassificationClasses'!E:E,0))),"ERROR")</f>
        <v>Parasitica</v>
      </c>
      <c r="E138" s="17" t="s">
        <v>247</v>
      </c>
      <c r="F138" s="17" t="s">
        <v>540</v>
      </c>
      <c r="G138" s="17" t="s">
        <v>1547</v>
      </c>
      <c r="H138" s="18" t="s">
        <v>1548</v>
      </c>
      <c r="I138" s="18" t="s">
        <v>36</v>
      </c>
      <c r="J138" s="37" t="str" cm="1">
        <f t="array" ref="J138">_xlfn.LET(_xlpm.cls,A138, _xlpm.ord,IFERROR(B138,"#N/C"), _xlpm.subord,IFERROR(C138,"#N/C"), _xlpm.infr,IFERROR(D138,"#N/C"), _xlpm.sf,IFERROR(E138,"#N/C"), _xlpm.fam,IFERROR(F138,"#N/C"), _xlpm.subfam,IF(TRIM(G138)="-","#N/C",IFERROR(G138,"#N/C")),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_xlpm.fallback,IF(IFERROR(B138,"#N/C")="#N/C",A138,IF(IFERROR(C138,"#N/C")="#N/C",B138,IF(IFERROR(D138,"#N/C")="#N/C",C138,IF(IFERROR(E138,"#N/C")="#N/C",D138,IF(IFERROR(F138,"#N/C")="#N/C",E138,IF(IFERROR(G138,"#N/C")="#N/C",F138,"#N/C")))))), _xlpm.finalResult,IF(OR(_xlpm.computedResult="",_xlpm.computedResult="#N/C"),_xlpm.fallback,_xlpm.computedResult), INDEX(_xlpm.finalResult,1))</f>
        <v>Ichneumonidae</v>
      </c>
      <c r="K138" s="13" t="str">
        <f t="shared" si="2"/>
        <v>Insecta.Hymenoptera.Apocrita.Parasitica.Ichneumonoidea.Ichneumonidae.Pimplinae.Dolichomitus.#N/C</v>
      </c>
      <c r="L138" s="14" t="e">
        <f>+COUNTIF(Monitoring!#REF!,K138)</f>
        <v>#REF!</v>
      </c>
    </row>
    <row r="139" spans="1:12" x14ac:dyDescent="0.3">
      <c r="A139" s="17" t="s">
        <v>86</v>
      </c>
      <c r="B139" s="17" t="s">
        <v>1290</v>
      </c>
      <c r="C139" s="17" t="s">
        <v>1291</v>
      </c>
      <c r="D139" s="17" t="str">
        <f>+IFERROR(IF(E139="#N/C","#N/C",INDEX('ClassificationClasses'!D:D,MATCH(E139,'ClassificationClasses'!E:E,0))),"ERROR")</f>
        <v>Parasitica</v>
      </c>
      <c r="E139" s="17" t="s">
        <v>247</v>
      </c>
      <c r="F139" s="17" t="s">
        <v>540</v>
      </c>
      <c r="G139" s="17" t="s">
        <v>1547</v>
      </c>
      <c r="H139" s="18" t="s">
        <v>1549</v>
      </c>
      <c r="I139" s="18" t="s">
        <v>1550</v>
      </c>
      <c r="J139" s="37" t="str" cm="1">
        <f t="array" ref="J139">_xlfn.LET(_xlpm.cls,A139, _xlpm.ord,IFERROR(B139,"#N/C"), _xlpm.subord,IFERROR(C139,"#N/C"), _xlpm.infr,IFERROR(D139,"#N/C"), _xlpm.sf,IFERROR(E139,"#N/C"), _xlpm.fam,IFERROR(F139,"#N/C"), _xlpm.subfam,IF(TRIM(G139)="-","#N/C",IFERROR(G139,"#N/C")),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_xlpm.fallback,IF(IFERROR(B139,"#N/C")="#N/C",A139,IF(IFERROR(C139,"#N/C")="#N/C",B139,IF(IFERROR(D139,"#N/C")="#N/C",C139,IF(IFERROR(E139,"#N/C")="#N/C",D139,IF(IFERROR(F139,"#N/C")="#N/C",E139,IF(IFERROR(G139,"#N/C")="#N/C",F139,"#N/C")))))), _xlpm.finalResult,IF(OR(_xlpm.computedResult="",_xlpm.computedResult="#N/C"),_xlpm.fallback,_xlpm.computedResult), INDEX(_xlpm.finalResult,1))</f>
        <v>Ichneumonidae</v>
      </c>
      <c r="K139" s="13" t="str">
        <f t="shared" si="2"/>
        <v>Insecta.Hymenoptera.Apocrita.Parasitica.Ichneumonoidea.Ichneumonidae.Pimplinae.Pimpla.rufipes</v>
      </c>
      <c r="L139" s="14" t="e">
        <f>+COUNTIF(Monitoring!#REF!,K139)</f>
        <v>#REF!</v>
      </c>
    </row>
    <row r="140" spans="1:12" x14ac:dyDescent="0.3">
      <c r="A140" s="17" t="s">
        <v>86</v>
      </c>
      <c r="B140" s="17" t="s">
        <v>1290</v>
      </c>
      <c r="C140" s="17" t="s">
        <v>1291</v>
      </c>
      <c r="D140" s="17" t="str">
        <f>+IFERROR(IF(E140="#N/C","#N/C",INDEX('ClassificationClasses'!D:D,MATCH(E140,'ClassificationClasses'!E:E,0))),"ERROR")</f>
        <v>Parasitica</v>
      </c>
      <c r="E140" s="17" t="s">
        <v>247</v>
      </c>
      <c r="F140" s="17" t="s">
        <v>540</v>
      </c>
      <c r="G140" s="17" t="s">
        <v>1551</v>
      </c>
      <c r="H140" s="18" t="s">
        <v>729</v>
      </c>
      <c r="I140" s="18" t="s">
        <v>36</v>
      </c>
      <c r="J140" s="37" t="str" cm="1">
        <f t="array" ref="J140">_xlfn.LET(_xlpm.cls,A140, _xlpm.ord,IFERROR(B140,"#N/C"), _xlpm.subord,IFERROR(C140,"#N/C"), _xlpm.infr,IFERROR(D140,"#N/C"), _xlpm.sf,IFERROR(E140,"#N/C"), _xlpm.fam,IFERROR(F140,"#N/C"), _xlpm.subfam,IF(TRIM(G140)="-","#N/C",IFERROR(G140,"#N/C")),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_xlpm.fallback,IF(IFERROR(B140,"#N/C")="#N/C",A140,IF(IFERROR(C140,"#N/C")="#N/C",B140,IF(IFERROR(D140,"#N/C")="#N/C",C140,IF(IFERROR(E140,"#N/C")="#N/C",D140,IF(IFERROR(F140,"#N/C")="#N/C",E140,IF(IFERROR(G140,"#N/C")="#N/C",F140,"#N/C")))))), _xlpm.finalResult,IF(OR(_xlpm.computedResult="",_xlpm.computedResult="#N/C"),_xlpm.fallback,_xlpm.computedResult), INDEX(_xlpm.finalResult,1))</f>
        <v>Ichneumonidae</v>
      </c>
      <c r="K140" s="13" t="str">
        <f t="shared" si="2"/>
        <v>Insecta.Hymenoptera.Apocrita.Parasitica.Ichneumonoidea.Ichneumonidae.Xoridinae.Xorides.#N/C</v>
      </c>
      <c r="L140" s="14" t="e">
        <f>+COUNTIF(Monitoring!#REF!,K140)</f>
        <v>#REF!</v>
      </c>
    </row>
    <row r="141" spans="1:12" x14ac:dyDescent="0.3">
      <c r="A141" s="17" t="s">
        <v>86</v>
      </c>
      <c r="B141" s="17" t="s">
        <v>1290</v>
      </c>
      <c r="C141" s="17" t="s">
        <v>1291</v>
      </c>
      <c r="D141" s="17" t="str">
        <f>+IFERROR(IF(E141="#N/C","#N/C",INDEX('ClassificationClasses'!D:D,MATCH(E141,'ClassificationClasses'!E:E,0))),"ERROR")</f>
        <v>Aculeata</v>
      </c>
      <c r="E141" s="17" t="s">
        <v>1656</v>
      </c>
      <c r="F141" s="17" t="s">
        <v>1198</v>
      </c>
      <c r="G141" s="17" t="s">
        <v>36</v>
      </c>
      <c r="H141" s="18" t="s">
        <v>36</v>
      </c>
      <c r="I141" s="18" t="s">
        <v>36</v>
      </c>
      <c r="J141" s="37" t="str" cm="1">
        <f t="array" ref="J141">_xlfn.LET(_xlpm.cls,A141, _xlpm.ord,IFERROR(B141,"#N/C"), _xlpm.subord,IFERROR(C141,"#N/C"), _xlpm.infr,IFERROR(D141,"#N/C"), _xlpm.sf,IFERROR(E141,"#N/C"), _xlpm.fam,IFERROR(F141,"#N/C"), _xlpm.subfam,IF(TRIM(G141)="-","#N/C",IFERROR(G141,"#N/C")),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_xlpm.fallback,IF(IFERROR(B141,"#N/C")="#N/C",A141,IF(IFERROR(C141,"#N/C")="#N/C",B141,IF(IFERROR(D141,"#N/C")="#N/C",C141,IF(IFERROR(E141,"#N/C")="#N/C",D141,IF(IFERROR(F141,"#N/C")="#N/C",E141,IF(IFERROR(G141,"#N/C")="#N/C",F141,"#N/C")))))), _xlpm.finalResult,IF(OR(_xlpm.computedResult="",_xlpm.computedResult="#N/C"),_xlpm.fallback,_xlpm.computedResult), INDEX(_xlpm.finalResult,1))</f>
        <v>ant</v>
      </c>
      <c r="K141" s="13" t="str">
        <f t="shared" si="2"/>
        <v>Insecta.Hymenoptera.Apocrita.Aculeata.Formicoidea.Formicidae.#N/C.#N/C.#N/C</v>
      </c>
      <c r="L141" s="14" t="e">
        <f>+COUNTIF(Monitoring!#REF!,K141)</f>
        <v>#REF!</v>
      </c>
    </row>
    <row r="142" spans="1:12" x14ac:dyDescent="0.3">
      <c r="A142" s="17" t="s">
        <v>86</v>
      </c>
      <c r="B142" s="17" t="s">
        <v>1290</v>
      </c>
      <c r="C142" s="17" t="s">
        <v>1291</v>
      </c>
      <c r="D142" s="17" t="str">
        <f>+IFERROR(IF(E142="#N/C","#N/C",INDEX('ClassificationClasses'!D:D,MATCH(E142,'ClassificationClasses'!E:E,0))),"ERROR")</f>
        <v>Aculeata</v>
      </c>
      <c r="E142" s="17" t="s">
        <v>1656</v>
      </c>
      <c r="F142" s="17" t="s">
        <v>1198</v>
      </c>
      <c r="G142" s="17" t="s">
        <v>1552</v>
      </c>
      <c r="H142" s="18" t="s">
        <v>36</v>
      </c>
      <c r="I142" s="18" t="s">
        <v>36</v>
      </c>
      <c r="J142" s="37" t="str" cm="1">
        <f t="array" ref="J142">_xlfn.LET(_xlpm.cls,A142, _xlpm.ord,IFERROR(B142,"#N/C"), _xlpm.subord,IFERROR(C142,"#N/C"), _xlpm.infr,IFERROR(D142,"#N/C"), _xlpm.sf,IFERROR(E142,"#N/C"), _xlpm.fam,IFERROR(F142,"#N/C"), _xlpm.subfam,IF(TRIM(G142)="-","#N/C",IFERROR(G142,"#N/C")),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_xlpm.fallback,IF(IFERROR(B142,"#N/C")="#N/C",A142,IF(IFERROR(C142,"#N/C")="#N/C",B142,IF(IFERROR(D142,"#N/C")="#N/C",C142,IF(IFERROR(E142,"#N/C")="#N/C",D142,IF(IFERROR(F142,"#N/C")="#N/C",E142,IF(IFERROR(G142,"#N/C")="#N/C",F142,"#N/C")))))), _xlpm.finalResult,IF(OR(_xlpm.computedResult="",_xlpm.computedResult="#N/C"),_xlpm.fallback,_xlpm.computedResult), INDEX(_xlpm.finalResult,1))</f>
        <v>ant</v>
      </c>
      <c r="K142" s="13" t="str">
        <f t="shared" si="2"/>
        <v>Insecta.Hymenoptera.Apocrita.Aculeata.Formicoidea.Formicidae.Formicinae.#N/C.#N/C</v>
      </c>
      <c r="L142" s="14" t="e">
        <f>+COUNTIF(Monitoring!#REF!,K142)</f>
        <v>#REF!</v>
      </c>
    </row>
    <row r="143" spans="1:12" x14ac:dyDescent="0.3">
      <c r="A143" s="17" t="s">
        <v>86</v>
      </c>
      <c r="B143" s="17" t="s">
        <v>1290</v>
      </c>
      <c r="C143" s="17" t="s">
        <v>1291</v>
      </c>
      <c r="D143" s="17" t="str">
        <f>+IFERROR(IF(E143="#N/C","#N/C",INDEX('ClassificationClasses'!D:D,MATCH(E143,'ClassificationClasses'!E:E,0))),"ERROR")</f>
        <v>Aculeata</v>
      </c>
      <c r="E143" s="17" t="s">
        <v>1656</v>
      </c>
      <c r="F143" s="17" t="s">
        <v>1198</v>
      </c>
      <c r="G143" s="17" t="s">
        <v>1552</v>
      </c>
      <c r="H143" s="18" t="s">
        <v>1553</v>
      </c>
      <c r="I143" s="18" t="s">
        <v>36</v>
      </c>
      <c r="J143" s="37" t="str" cm="1">
        <f t="array" ref="J143">_xlfn.LET(_xlpm.cls,A143, _xlpm.ord,IFERROR(B143,"#N/C"), _xlpm.subord,IFERROR(C143,"#N/C"), _xlpm.infr,IFERROR(D143,"#N/C"), _xlpm.sf,IFERROR(E143,"#N/C"), _xlpm.fam,IFERROR(F143,"#N/C"), _xlpm.subfam,IF(TRIM(G143)="-","#N/C",IFERROR(G143,"#N/C")),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_xlpm.fallback,IF(IFERROR(B143,"#N/C")="#N/C",A143,IF(IFERROR(C143,"#N/C")="#N/C",B143,IF(IFERROR(D143,"#N/C")="#N/C",C143,IF(IFERROR(E143,"#N/C")="#N/C",D143,IF(IFERROR(F143,"#N/C")="#N/C",E143,IF(IFERROR(G143,"#N/C")="#N/C",F143,"#N/C")))))), _xlpm.finalResult,IF(OR(_xlpm.computedResult="",_xlpm.computedResult="#N/C"),_xlpm.fallback,_xlpm.computedResult), INDEX(_xlpm.finalResult,1))</f>
        <v>ant</v>
      </c>
      <c r="K143" s="13" t="str">
        <f t="shared" si="2"/>
        <v>Insecta.Hymenoptera.Apocrita.Aculeata.Formicoidea.Formicidae.Formicinae.Camponatus.#N/C</v>
      </c>
      <c r="L143" s="14" t="e">
        <f>+COUNTIF(Monitoring!#REF!,K143)</f>
        <v>#REF!</v>
      </c>
    </row>
    <row r="144" spans="1:12" x14ac:dyDescent="0.3">
      <c r="A144" s="17" t="s">
        <v>86</v>
      </c>
      <c r="B144" s="17" t="s">
        <v>1290</v>
      </c>
      <c r="C144" s="17" t="s">
        <v>1291</v>
      </c>
      <c r="D144" s="17" t="str">
        <f>+IFERROR(IF(E144="#N/C","#N/C",INDEX('ClassificationClasses'!D:D,MATCH(E144,'ClassificationClasses'!E:E,0))),"ERROR")</f>
        <v>Aculeata</v>
      </c>
      <c r="E144" s="17" t="s">
        <v>1656</v>
      </c>
      <c r="F144" s="17" t="s">
        <v>1198</v>
      </c>
      <c r="G144" s="17" t="s">
        <v>1552</v>
      </c>
      <c r="H144" s="18" t="s">
        <v>1554</v>
      </c>
      <c r="I144" s="18" t="s">
        <v>36</v>
      </c>
      <c r="J144" s="37" t="str" cm="1">
        <f t="array" ref="J144">_xlfn.LET(_xlpm.cls,A144, _xlpm.ord,IFERROR(B144,"#N/C"), _xlpm.subord,IFERROR(C144,"#N/C"), _xlpm.infr,IFERROR(D144,"#N/C"), _xlpm.sf,IFERROR(E144,"#N/C"), _xlpm.fam,IFERROR(F144,"#N/C"), _xlpm.subfam,IF(TRIM(G144)="-","#N/C",IFERROR(G144,"#N/C")),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_xlpm.fallback,IF(IFERROR(B144,"#N/C")="#N/C",A144,IF(IFERROR(C144,"#N/C")="#N/C",B144,IF(IFERROR(D144,"#N/C")="#N/C",C144,IF(IFERROR(E144,"#N/C")="#N/C",D144,IF(IFERROR(F144,"#N/C")="#N/C",E144,IF(IFERROR(G144,"#N/C")="#N/C",F144,"#N/C")))))), _xlpm.finalResult,IF(OR(_xlpm.computedResult="",_xlpm.computedResult="#N/C"),_xlpm.fallback,_xlpm.computedResult), INDEX(_xlpm.finalResult,1))</f>
        <v>ant</v>
      </c>
      <c r="K144" s="13" t="str">
        <f t="shared" si="2"/>
        <v>Insecta.Hymenoptera.Apocrita.Aculeata.Formicoidea.Formicidae.Formicinae.Formica.#N/C</v>
      </c>
      <c r="L144" s="14" t="e">
        <f>+COUNTIF(Monitoring!#REF!,K144)</f>
        <v>#REF!</v>
      </c>
    </row>
    <row r="145" spans="1:31" x14ac:dyDescent="0.3">
      <c r="A145" s="11" t="s">
        <v>86</v>
      </c>
      <c r="B145" s="11" t="s">
        <v>1290</v>
      </c>
      <c r="C145" s="11" t="s">
        <v>1291</v>
      </c>
      <c r="D145" s="17" t="str">
        <f>+IFERROR(IF(E145="#N/C","#N/C",INDEX('ClassificationClasses'!D:D,MATCH(E145,'ClassificationClasses'!E:E,0))),"ERROR")</f>
        <v>Aculeata</v>
      </c>
      <c r="E145" s="17" t="s">
        <v>1656</v>
      </c>
      <c r="F145" s="11" t="s">
        <v>1198</v>
      </c>
      <c r="G145" s="11" t="s">
        <v>1552</v>
      </c>
      <c r="H145" s="12" t="s">
        <v>1555</v>
      </c>
      <c r="I145" s="12" t="s">
        <v>36</v>
      </c>
      <c r="J145" s="37" t="str" cm="1">
        <f t="array" ref="J145">_xlfn.LET(_xlpm.cls,A145, _xlpm.ord,IFERROR(B145,"#N/C"), _xlpm.subord,IFERROR(C145,"#N/C"), _xlpm.infr,IFERROR(D145,"#N/C"), _xlpm.sf,IFERROR(E145,"#N/C"), _xlpm.fam,IFERROR(F145,"#N/C"), _xlpm.subfam,IF(TRIM(G145)="-","#N/C",IFERROR(G145,"#N/C")),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_xlpm.fallback,IF(IFERROR(B145,"#N/C")="#N/C",A145,IF(IFERROR(C145,"#N/C")="#N/C",B145,IF(IFERROR(D145,"#N/C")="#N/C",C145,IF(IFERROR(E145,"#N/C")="#N/C",D145,IF(IFERROR(F145,"#N/C")="#N/C",E145,IF(IFERROR(G145,"#N/C")="#N/C",F145,"#N/C")))))), _xlpm.finalResult,IF(OR(_xlpm.computedResult="",_xlpm.computedResult="#N/C"),_xlpm.fallback,_xlpm.computedResult), INDEX(_xlpm.finalResult,1))</f>
        <v>ant</v>
      </c>
      <c r="K145" s="13" t="str">
        <f t="shared" si="2"/>
        <v>Insecta.Hymenoptera.Apocrita.Aculeata.Formicoidea.Formicidae.Formicinae.Lasius.#N/C</v>
      </c>
      <c r="L145" s="14" t="e">
        <f>+COUNTIF(Monitoring!#REF!,K145)</f>
        <v>#REF!</v>
      </c>
    </row>
    <row r="146" spans="1:31" x14ac:dyDescent="0.3">
      <c r="A146" s="17" t="s">
        <v>86</v>
      </c>
      <c r="B146" s="17" t="s">
        <v>1290</v>
      </c>
      <c r="C146" s="17" t="s">
        <v>1291</v>
      </c>
      <c r="D146" s="17" t="str">
        <f>+IFERROR(IF(E146="#N/C","#N/C",INDEX('ClassificationClasses'!D:D,MATCH(E146,'ClassificationClasses'!E:E,0))),"ERROR")</f>
        <v>Aculeata</v>
      </c>
      <c r="E146" s="17" t="s">
        <v>1656</v>
      </c>
      <c r="F146" s="17" t="s">
        <v>1198</v>
      </c>
      <c r="G146" s="17" t="s">
        <v>1552</v>
      </c>
      <c r="H146" s="18" t="s">
        <v>1555</v>
      </c>
      <c r="I146" s="18" t="s">
        <v>1556</v>
      </c>
      <c r="J146" s="37" t="str" cm="1">
        <f t="array" ref="J146">_xlfn.LET(_xlpm.cls,A146, _xlpm.ord,IFERROR(B146,"#N/C"), _xlpm.subord,IFERROR(C146,"#N/C"), _xlpm.infr,IFERROR(D146,"#N/C"), _xlpm.sf,IFERROR(E146,"#N/C"), _xlpm.fam,IFERROR(F146,"#N/C"), _xlpm.subfam,IF(TRIM(G146)="-","#N/C",IFERROR(G146,"#N/C")),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_xlpm.fallback,IF(IFERROR(B146,"#N/C")="#N/C",A146,IF(IFERROR(C146,"#N/C")="#N/C",B146,IF(IFERROR(D146,"#N/C")="#N/C",C146,IF(IFERROR(E146,"#N/C")="#N/C",D146,IF(IFERROR(F146,"#N/C")="#N/C",E146,IF(IFERROR(G146,"#N/C")="#N/C",F146,"#N/C")))))), _xlpm.finalResult,IF(OR(_xlpm.computedResult="",_xlpm.computedResult="#N/C"),_xlpm.fallback,_xlpm.computedResult), INDEX(_xlpm.finalResult,1))</f>
        <v>ant</v>
      </c>
      <c r="K146" s="13" t="str">
        <f t="shared" si="2"/>
        <v>Insecta.Hymenoptera.Apocrita.Aculeata.Formicoidea.Formicidae.Formicinae.Lasius.niger</v>
      </c>
      <c r="L146" s="14" t="e">
        <f>+COUNTIF(Monitoring!#REF!,K146)</f>
        <v>#REF!</v>
      </c>
    </row>
    <row r="147" spans="1:31" x14ac:dyDescent="0.3">
      <c r="A147" s="17" t="s">
        <v>86</v>
      </c>
      <c r="B147" s="17" t="s">
        <v>1290</v>
      </c>
      <c r="C147" s="17" t="s">
        <v>1291</v>
      </c>
      <c r="D147" s="17" t="str">
        <f>+IFERROR(IF(E147="#N/C","#N/C",INDEX('ClassificationClasses'!D:D,MATCH(E147,'ClassificationClasses'!E:E,0))),"ERROR")</f>
        <v>Aculeata</v>
      </c>
      <c r="E147" s="17" t="s">
        <v>1691</v>
      </c>
      <c r="F147" s="17" t="s">
        <v>1557</v>
      </c>
      <c r="G147" s="17" t="s">
        <v>36</v>
      </c>
      <c r="H147" s="18" t="s">
        <v>36</v>
      </c>
      <c r="I147" s="18" t="s">
        <v>36</v>
      </c>
      <c r="J147" s="37" t="str" cm="1">
        <f t="array" ref="J147">_xlfn.LET(_xlpm.cls,A147, _xlpm.ord,IFERROR(B147,"#N/C"), _xlpm.subord,IFERROR(C147,"#N/C"), _xlpm.infr,IFERROR(D147,"#N/C"), _xlpm.sf,IFERROR(E147,"#N/C"), _xlpm.fam,IFERROR(F147,"#N/C"), _xlpm.subfam,IF(TRIM(G147)="-","#N/C",IFERROR(G147,"#N/C")),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_xlpm.fallback,IF(IFERROR(B147,"#N/C")="#N/C",A147,IF(IFERROR(C147,"#N/C")="#N/C",B147,IF(IFERROR(D147,"#N/C")="#N/C",C147,IF(IFERROR(E147,"#N/C")="#N/C",D147,IF(IFERROR(F147,"#N/C")="#N/C",E147,IF(IFERROR(G147,"#N/C")="#N/C",F147,"#N/C")))))), _xlpm.finalResult,IF(OR(_xlpm.computedResult="",_xlpm.computedResult="#N/C"),_xlpm.fallback,_xlpm.computedResult), INDEX(_xlpm.finalResult,1))</f>
        <v>spider_wasp</v>
      </c>
      <c r="K147" s="13" t="str">
        <f t="shared" si="2"/>
        <v>Insecta.Hymenoptera.Apocrita.Aculeata.Pompiloidea.Pompilidae.#N/C.#N/C.#N/C</v>
      </c>
      <c r="L147" s="14" t="e">
        <f>+COUNTIF(Monitoring!#REF!,K147)</f>
        <v>#REF!</v>
      </c>
    </row>
    <row r="148" spans="1:31" x14ac:dyDescent="0.3">
      <c r="A148" s="17" t="s">
        <v>86</v>
      </c>
      <c r="B148" s="17" t="s">
        <v>1290</v>
      </c>
      <c r="C148" s="17" t="s">
        <v>1291</v>
      </c>
      <c r="D148" s="17" t="str">
        <f>+IFERROR(IF(E148="#N/C","#N/C",INDEX('ClassificationClasses'!D:D,MATCH(E148,'ClassificationClasses'!E:E,0))),"ERROR")</f>
        <v>Aculeata</v>
      </c>
      <c r="E148" s="17" t="s">
        <v>1691</v>
      </c>
      <c r="F148" s="17" t="s">
        <v>1557</v>
      </c>
      <c r="G148" s="17" t="s">
        <v>1558</v>
      </c>
      <c r="H148" s="18" t="s">
        <v>1559</v>
      </c>
      <c r="I148" s="18" t="s">
        <v>36</v>
      </c>
      <c r="J148" s="37" t="str" cm="1">
        <f t="array" ref="J148">_xlfn.LET(_xlpm.cls,A148, _xlpm.ord,IFERROR(B148,"#N/C"), _xlpm.subord,IFERROR(C148,"#N/C"), _xlpm.infr,IFERROR(D148,"#N/C"), _xlpm.sf,IFERROR(E148,"#N/C"), _xlpm.fam,IFERROR(F148,"#N/C"), _xlpm.subfam,IF(TRIM(G148)="-","#N/C",IFERROR(G148,"#N/C")),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_xlpm.fallback,IF(IFERROR(B148,"#N/C")="#N/C",A148,IF(IFERROR(C148,"#N/C")="#N/C",B148,IF(IFERROR(D148,"#N/C")="#N/C",C148,IF(IFERROR(E148,"#N/C")="#N/C",D148,IF(IFERROR(F148,"#N/C")="#N/C",E148,IF(IFERROR(G148,"#N/C")="#N/C",F148,"#N/C")))))), _xlpm.finalResult,IF(OR(_xlpm.computedResult="",_xlpm.computedResult="#N/C"),_xlpm.fallback,_xlpm.computedResult), INDEX(_xlpm.finalResult,1))</f>
        <v>spider_wasp</v>
      </c>
      <c r="K148" s="13" t="str">
        <f t="shared" si="2"/>
        <v>Insecta.Hymenoptera.Apocrita.Aculeata.Pompiloidea.Pompilidae.Pepsinae.Auplopus.#N/C</v>
      </c>
      <c r="L148" s="14" t="e">
        <f>+COUNTIF(Monitoring!#REF!,K148)</f>
        <v>#REF!</v>
      </c>
    </row>
    <row r="149" spans="1:31" x14ac:dyDescent="0.3">
      <c r="A149" s="17" t="s">
        <v>86</v>
      </c>
      <c r="B149" s="17" t="s">
        <v>1290</v>
      </c>
      <c r="C149" s="17" t="s">
        <v>1291</v>
      </c>
      <c r="D149" s="17" t="str">
        <f>+IFERROR(IF(E149="#N/C","#N/C",INDEX('ClassificationClasses'!D:D,MATCH(E149,'ClassificationClasses'!E:E,0))),"ERROR")</f>
        <v>Aculeata</v>
      </c>
      <c r="E149" s="17" t="s">
        <v>1531</v>
      </c>
      <c r="F149" s="17" t="s">
        <v>1667</v>
      </c>
      <c r="G149" s="17" t="s">
        <v>36</v>
      </c>
      <c r="H149" s="18" t="s">
        <v>36</v>
      </c>
      <c r="I149" s="18" t="s">
        <v>36</v>
      </c>
      <c r="J149" s="37" t="str" cm="1">
        <f t="array" ref="J149">_xlfn.LET(_xlpm.cls,A149, _xlpm.ord,IFERROR(B149,"#N/C"), _xlpm.subord,IFERROR(C149,"#N/C"), _xlpm.infr,IFERROR(D149,"#N/C"), _xlpm.sf,IFERROR(E149,"#N/C"), _xlpm.fam,IFERROR(F149,"#N/C"), _xlpm.subfam,IF(TRIM(G149)="-","#N/C",IFERROR(G149,"#N/C")),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_xlpm.fallback,IF(IFERROR(B149,"#N/C")="#N/C",A149,IF(IFERROR(C149,"#N/C")="#N/C",B149,IF(IFERROR(D149,"#N/C")="#N/C",C149,IF(IFERROR(E149,"#N/C")="#N/C",D149,IF(IFERROR(F149,"#N/C")="#N/C",E149,IF(IFERROR(G149,"#N/C")="#N/C",F149,"#N/C")))))), _xlpm.finalResult,IF(OR(_xlpm.computedResult="",_xlpm.computedResult="#N/C"),_xlpm.fallback,_xlpm.computedResult), INDEX(_xlpm.finalResult,1))</f>
        <v>digger_wasp</v>
      </c>
      <c r="K149" s="13" t="str">
        <f t="shared" ref="K149" si="3">+CONCATENATE(A149,".",B149,".",C149,".",D149,".",E149,".",F149,".",G149,".",H149,".",I149)</f>
        <v>Insecta.Hymenoptera.Apocrita.Aculeata.Apoidea.Sphecidae.#N/C.#N/C.#N/C</v>
      </c>
      <c r="L149" s="14" t="e">
        <f>+COUNTIF(Monitoring!#REF!,K149)</f>
        <v>#REF!</v>
      </c>
    </row>
    <row r="150" spans="1:31" x14ac:dyDescent="0.3">
      <c r="A150" s="11" t="s">
        <v>86</v>
      </c>
      <c r="B150" s="11" t="s">
        <v>1290</v>
      </c>
      <c r="C150" s="11" t="s">
        <v>1291</v>
      </c>
      <c r="D150" s="17" t="str">
        <f>+IFERROR(IF(E150="#N/C","#N/C",INDEX('ClassificationClasses'!D:D,MATCH(E150,'ClassificationClasses'!E:E,0))),"ERROR")</f>
        <v>Aculeata</v>
      </c>
      <c r="E150" s="11" t="s">
        <v>1292</v>
      </c>
      <c r="F150" s="11" t="s">
        <v>1293</v>
      </c>
      <c r="G150" s="11" t="s">
        <v>1355</v>
      </c>
      <c r="H150" s="12" t="s">
        <v>1356</v>
      </c>
      <c r="I150" s="12" t="s">
        <v>36</v>
      </c>
      <c r="J150" s="37" t="str" cm="1">
        <f t="array" ref="J150">_xlfn.LET(_xlpm.cls,A150, _xlpm.ord,IFERROR(B150,"#N/C"), _xlpm.subord,IFERROR(C150,"#N/C"), _xlpm.infr,IFERROR(D150,"#N/C"), _xlpm.sf,IFERROR(E150,"#N/C"), _xlpm.fam,IFERROR(F150,"#N/C"), _xlpm.subfam,IF(TRIM(G150)="-","#N/C",IFERROR(G150,"#N/C")),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_xlpm.fallback,IF(IFERROR(B150,"#N/C")="#N/C",A150,IF(IFERROR(C150,"#N/C")="#N/C",B150,IF(IFERROR(D150,"#N/C")="#N/C",C150,IF(IFERROR(E150,"#N/C")="#N/C",D150,IF(IFERROR(F150,"#N/C")="#N/C",E150,IF(IFERROR(G150,"#N/C")="#N/C",F150,"#N/C")))))), _xlpm.finalResult,IF(OR(_xlpm.computedResult="",_xlpm.computedResult="#N/C"),_xlpm.fallback,_xlpm.computedResult), INDEX(_xlpm.finalResult,1))</f>
        <v>wasp</v>
      </c>
      <c r="K150" s="13" t="str">
        <f t="shared" si="2"/>
        <v>Insecta.Hymenoptera.Apocrita.Aculeata.Vespoidea.Vespidae.Eumeninae.Ancistrocerus.#N/C</v>
      </c>
      <c r="L150" s="14" t="e">
        <f>+COUNTIF(Monitoring!#REF!,K150)</f>
        <v>#REF!</v>
      </c>
    </row>
    <row r="151" spans="1:31" x14ac:dyDescent="0.3">
      <c r="A151" s="11" t="s">
        <v>86</v>
      </c>
      <c r="B151" s="11" t="s">
        <v>1290</v>
      </c>
      <c r="C151" s="11" t="s">
        <v>1291</v>
      </c>
      <c r="D151" s="17" t="str">
        <f>+IFERROR(IF(E151="#N/C","#N/C",INDEX('ClassificationClasses'!D:D,MATCH(E151,'ClassificationClasses'!E:E,0))),"ERROR")</f>
        <v>Aculeata</v>
      </c>
      <c r="E151" s="11" t="s">
        <v>1292</v>
      </c>
      <c r="F151" s="11" t="s">
        <v>1293</v>
      </c>
      <c r="G151" s="11" t="s">
        <v>611</v>
      </c>
      <c r="H151" s="12" t="s">
        <v>36</v>
      </c>
      <c r="I151" s="12" t="s">
        <v>36</v>
      </c>
      <c r="J151" s="37" t="str" cm="1">
        <f t="array" ref="J151">_xlfn.LET(_xlpm.cls,A151, _xlpm.ord,IFERROR(B151,"#N/C"), _xlpm.subord,IFERROR(C151,"#N/C"), _xlpm.infr,IFERROR(D151,"#N/C"), _xlpm.sf,IFERROR(E151,"#N/C"), _xlpm.fam,IFERROR(F151,"#N/C"), _xlpm.subfam,IF(TRIM(G151)="-","#N/C",IFERROR(G151,"#N/C")),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_xlpm.fallback,IF(IFERROR(B151,"#N/C")="#N/C",A151,IF(IFERROR(C151,"#N/C")="#N/C",B151,IF(IFERROR(D151,"#N/C")="#N/C",C151,IF(IFERROR(E151,"#N/C")="#N/C",D151,IF(IFERROR(F151,"#N/C")="#N/C",E151,IF(IFERROR(G151,"#N/C")="#N/C",F151,"#N/C")))))), _xlpm.finalResult,IF(OR(_xlpm.computedResult="",_xlpm.computedResult="#N/C"),_xlpm.fallback,_xlpm.computedResult), INDEX(_xlpm.finalResult,1))</f>
        <v>wasp</v>
      </c>
      <c r="K151" s="13" t="str">
        <f t="shared" si="2"/>
        <v>Insecta.Hymenoptera.Apocrita.Aculeata.Vespoidea.Vespidae.Vespinae.#N/C.#N/C</v>
      </c>
      <c r="L151" s="14" t="e">
        <f>+COUNTIF(Monitoring!#REF!,K151)</f>
        <v>#REF!</v>
      </c>
      <c r="Q151" s="29"/>
    </row>
    <row r="152" spans="1:31" x14ac:dyDescent="0.3">
      <c r="A152" s="17" t="s">
        <v>86</v>
      </c>
      <c r="B152" s="17" t="s">
        <v>1290</v>
      </c>
      <c r="C152" s="17" t="s">
        <v>1291</v>
      </c>
      <c r="D152" s="17" t="str">
        <f>+IFERROR(IF(E152="#N/C","#N/C",INDEX('ClassificationClasses'!D:D,MATCH(E152,'ClassificationClasses'!E:E,0))),"ERROR")</f>
        <v>Aculeata</v>
      </c>
      <c r="E152" s="17" t="s">
        <v>1292</v>
      </c>
      <c r="F152" s="17" t="s">
        <v>1293</v>
      </c>
      <c r="G152" s="17" t="s">
        <v>611</v>
      </c>
      <c r="H152" s="18" t="s">
        <v>1560</v>
      </c>
      <c r="I152" s="18" t="s">
        <v>1561</v>
      </c>
      <c r="J152" s="37" t="str" cm="1">
        <f t="array" ref="J152">_xlfn.LET(_xlpm.cls,A152, _xlpm.ord,IFERROR(B152,"#N/C"), _xlpm.subord,IFERROR(C152,"#N/C"), _xlpm.infr,IFERROR(D152,"#N/C"), _xlpm.sf,IFERROR(E152,"#N/C"), _xlpm.fam,IFERROR(F152,"#N/C"), _xlpm.subfam,IF(TRIM(G152)="-","#N/C",IFERROR(G152,"#N/C")),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_xlpm.fallback,IF(IFERROR(B152,"#N/C")="#N/C",A152,IF(IFERROR(C152,"#N/C")="#N/C",B152,IF(IFERROR(D152,"#N/C")="#N/C",C152,IF(IFERROR(E152,"#N/C")="#N/C",D152,IF(IFERROR(F152,"#N/C")="#N/C",E152,IF(IFERROR(G152,"#N/C")="#N/C",F152,"#N/C")))))), _xlpm.finalResult,IF(OR(_xlpm.computedResult="",_xlpm.computedResult="#N/C"),_xlpm.fallback,_xlpm.computedResult), INDEX(_xlpm.finalResult,1))</f>
        <v>wasp</v>
      </c>
      <c r="K152" s="13" t="str">
        <f t="shared" si="2"/>
        <v>Insecta.Hymenoptera.Apocrita.Aculeata.Vespoidea.Vespidae.Vespinae.Dolichovespula.media</v>
      </c>
      <c r="L152" s="14" t="e">
        <f>+COUNTIF(Monitoring!#REF!,K152)</f>
        <v>#REF!</v>
      </c>
    </row>
    <row r="153" spans="1:31" x14ac:dyDescent="0.3">
      <c r="A153" s="17" t="s">
        <v>86</v>
      </c>
      <c r="B153" s="17" t="s">
        <v>1290</v>
      </c>
      <c r="C153" s="17" t="s">
        <v>1291</v>
      </c>
      <c r="D153" s="17" t="str">
        <f>+IFERROR(IF(E153="#N/C","#N/C",INDEX('ClassificationClasses'!D:D,MATCH(E153,'ClassificationClasses'!E:E,0))),"ERROR")</f>
        <v>Aculeata</v>
      </c>
      <c r="E153" s="17" t="s">
        <v>1292</v>
      </c>
      <c r="F153" s="17" t="s">
        <v>1293</v>
      </c>
      <c r="G153" s="17" t="s">
        <v>611</v>
      </c>
      <c r="H153" s="18" t="s">
        <v>57</v>
      </c>
      <c r="I153" s="18" t="s">
        <v>36</v>
      </c>
      <c r="J153" s="37" t="str" cm="1">
        <f t="array" ref="J153">_xlfn.LET(_xlpm.cls,A153, _xlpm.ord,IFERROR(B153,"#N/C"), _xlpm.subord,IFERROR(C153,"#N/C"), _xlpm.infr,IFERROR(D153,"#N/C"), _xlpm.sf,IFERROR(E153,"#N/C"), _xlpm.fam,IFERROR(F153,"#N/C"), _xlpm.subfam,IF(TRIM(G153)="-","#N/C",IFERROR(G153,"#N/C")),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_xlpm.fallback,IF(IFERROR(B153,"#N/C")="#N/C",A153,IF(IFERROR(C153,"#N/C")="#N/C",B153,IF(IFERROR(D153,"#N/C")="#N/C",C153,IF(IFERROR(E153,"#N/C")="#N/C",D153,IF(IFERROR(F153,"#N/C")="#N/C",E153,IF(IFERROR(G153,"#N/C")="#N/C",F153,"#N/C")))))), _xlpm.finalResult,IF(OR(_xlpm.computedResult="",_xlpm.computedResult="#N/C"),_xlpm.fallback,_xlpm.computedResult), INDEX(_xlpm.finalResult,1))</f>
        <v>wasp</v>
      </c>
      <c r="K153" s="13" t="str">
        <f t="shared" si="2"/>
        <v>Insecta.Hymenoptera.Apocrita.Aculeata.Vespoidea.Vespidae.Vespinae.Vespula.#N/C</v>
      </c>
      <c r="L153" s="14" t="e">
        <f>+COUNTIF(Monitoring!#REF!,K153)</f>
        <v>#REF!</v>
      </c>
    </row>
    <row r="154" spans="1:31" x14ac:dyDescent="0.3">
      <c r="A154" s="17" t="s">
        <v>86</v>
      </c>
      <c r="B154" s="17" t="s">
        <v>1290</v>
      </c>
      <c r="C154" s="17" t="s">
        <v>1291</v>
      </c>
      <c r="D154" s="17" t="str">
        <f>+IFERROR(IF(E154="#N/C","#N/C",INDEX('ClassificationClasses'!D:D,MATCH(E154,'ClassificationClasses'!E:E,0))),"ERROR")</f>
        <v>Aculeata</v>
      </c>
      <c r="E154" s="17" t="s">
        <v>1292</v>
      </c>
      <c r="F154" s="17" t="s">
        <v>1293</v>
      </c>
      <c r="G154" s="17" t="s">
        <v>611</v>
      </c>
      <c r="H154" s="18" t="s">
        <v>57</v>
      </c>
      <c r="I154" s="18" t="s">
        <v>1562</v>
      </c>
      <c r="J154" s="37" t="str" cm="1">
        <f t="array" ref="J154">_xlfn.LET(_xlpm.cls,A154, _xlpm.ord,IFERROR(B154,"#N/C"), _xlpm.subord,IFERROR(C154,"#N/C"), _xlpm.infr,IFERROR(D154,"#N/C"), _xlpm.sf,IFERROR(E154,"#N/C"), _xlpm.fam,IFERROR(F154,"#N/C"), _xlpm.subfam,IF(TRIM(G154)="-","#N/C",IFERROR(G154,"#N/C")),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_xlpm.fallback,IF(IFERROR(B154,"#N/C")="#N/C",A154,IF(IFERROR(C154,"#N/C")="#N/C",B154,IF(IFERROR(D154,"#N/C")="#N/C",C154,IF(IFERROR(E154,"#N/C")="#N/C",D154,IF(IFERROR(F154,"#N/C")="#N/C",E154,IF(IFERROR(G154,"#N/C")="#N/C",F154,"#N/C")))))), _xlpm.finalResult,IF(OR(_xlpm.computedResult="",_xlpm.computedResult="#N/C"),_xlpm.fallback,_xlpm.computedResult), INDEX(_xlpm.finalResult,1))</f>
        <v>wasp</v>
      </c>
      <c r="K154" s="13" t="str">
        <f t="shared" si="2"/>
        <v>Insecta.Hymenoptera.Apocrita.Aculeata.Vespoidea.Vespidae.Vespinae.Vespula.vulgaris</v>
      </c>
      <c r="L154" s="14" t="e">
        <f>+COUNTIF(Monitoring!#REF!,K154)</f>
        <v>#REF!</v>
      </c>
    </row>
    <row r="155" spans="1:31" ht="28.8" x14ac:dyDescent="0.3">
      <c r="A155" s="17" t="s">
        <v>86</v>
      </c>
      <c r="B155" s="17" t="s">
        <v>1290</v>
      </c>
      <c r="C155" s="17" t="s">
        <v>1563</v>
      </c>
      <c r="D155" s="17"/>
      <c r="E155" s="17" t="s">
        <v>1564</v>
      </c>
      <c r="F155" s="17" t="s">
        <v>1565</v>
      </c>
      <c r="G155" s="17" t="s">
        <v>1566</v>
      </c>
      <c r="H155" s="18" t="s">
        <v>786</v>
      </c>
      <c r="I155" s="18" t="s">
        <v>36</v>
      </c>
      <c r="J155" s="37" t="str" cm="1">
        <f t="array" ref="J155">_xlfn.LET(_xlpm.cls,A155, _xlpm.ord,IFERROR(B155,"#N/C"), _xlpm.subord,IFERROR(C155,"#N/C"), _xlpm.infr,IFERROR(D155,"#N/C"), _xlpm.sf,IFERROR(E155,"#N/C"), _xlpm.fam,IFERROR(F155,"#N/C"), _xlpm.subfam,IF(TRIM(G155)="-","#N/C",IFERROR(G155,"#N/C")),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_xlpm.fallback,IF(IFERROR(B155,"#N/C")="#N/C",A155,IF(IFERROR(C155,"#N/C")="#N/C",B155,IF(IFERROR(D155,"#N/C")="#N/C",C155,IF(IFERROR(E155,"#N/C")="#N/C",D155,IF(IFERROR(F155,"#N/C")="#N/C",E155,IF(IFERROR(G155,"#N/C")="#N/C",F155,"#N/C")))))), _xlpm.finalResult,IF(OR(_xlpm.computedResult="",_xlpm.computedResult="#N/C"),_xlpm.fallback,_xlpm.computedResult), INDEX(_xlpm.finalResult,1))</f>
        <v>saw_fly</v>
      </c>
      <c r="K155" s="13" t="str">
        <f t="shared" si="2"/>
        <v>Insecta.Hymenoptera.Symphyta..Tenthredinoidea.Tenthredinidae.Athaliinae.Athalia.#N/C</v>
      </c>
      <c r="L155" s="14" t="e">
        <f>+COUNTIF(Monitoring!#REF!,K155)</f>
        <v>#REF!</v>
      </c>
      <c r="U155" s="15" t="s">
        <v>17</v>
      </c>
      <c r="V155" s="15" t="s">
        <v>18</v>
      </c>
      <c r="W155" s="15" t="s">
        <v>19</v>
      </c>
      <c r="X155" s="15" t="s">
        <v>20</v>
      </c>
      <c r="Y155" s="15" t="s">
        <v>21</v>
      </c>
      <c r="Z155" s="15" t="s">
        <v>22</v>
      </c>
      <c r="AA155" s="15" t="s">
        <v>23</v>
      </c>
      <c r="AB155" s="16" t="s">
        <v>24</v>
      </c>
      <c r="AC155" s="16" t="s">
        <v>25</v>
      </c>
      <c r="AE155" s="16" t="s">
        <v>26</v>
      </c>
    </row>
    <row r="156" spans="1:31" x14ac:dyDescent="0.3">
      <c r="A156" s="11" t="s">
        <v>86</v>
      </c>
      <c r="B156" s="11" t="s">
        <v>295</v>
      </c>
      <c r="C156" s="11" t="s">
        <v>884</v>
      </c>
      <c r="D156" s="17" t="str">
        <f>+IFERROR(IF(E156="#N/C","#N/C",INDEX('ClassificationClasses'!D:D,MATCH(E156,'ClassificationClasses'!E:E,0))),"ERROR")</f>
        <v>Heterocera</v>
      </c>
      <c r="E156" s="11" t="s">
        <v>296</v>
      </c>
      <c r="F156" s="11" t="s">
        <v>36</v>
      </c>
      <c r="G156" s="11" t="s">
        <v>36</v>
      </c>
      <c r="H156" s="12" t="s">
        <v>36</v>
      </c>
      <c r="I156" s="12" t="s">
        <v>36</v>
      </c>
      <c r="J156" s="37" t="str" cm="1">
        <f t="array" ref="J156">_xlfn.LET(_xlpm.cls,A156, _xlpm.ord,IFERROR(B156,"#N/C"), _xlpm.subord,IFERROR(C156,"#N/C"), _xlpm.infr,IFERROR(D156,"#N/C"), _xlpm.sf,IFERROR(E156,"#N/C"), _xlpm.fam,IFERROR(F156,"#N/C"), _xlpm.subfam,IF(TRIM(G156)="-","#N/C",IFERROR(G156,"#N/C")),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_xlpm.fallback,IF(IFERROR(B156,"#N/C")="#N/C",A156,IF(IFERROR(C156,"#N/C")="#N/C",B156,IF(IFERROR(D156,"#N/C")="#N/C",C156,IF(IFERROR(E156,"#N/C")="#N/C",D156,IF(IFERROR(F156,"#N/C")="#N/C",E156,IF(IFERROR(G156,"#N/C")="#N/C",F156,"#N/C")))))), _xlpm.finalResult,IF(OR(_xlpm.computedResult="",_xlpm.computedResult="#N/C"),_xlpm.fallback,_xlpm.computedResult), INDEX(_xlpm.finalResult,1))</f>
        <v>Noctuoidea</v>
      </c>
      <c r="K156" s="13" t="str">
        <f t="shared" si="2"/>
        <v>Insecta.Lepidoptera.Glossata.Heterocera.Noctuoidea.#N/C.#N/C.#N/C.#N/C</v>
      </c>
      <c r="L156" s="14" t="e">
        <f>+COUNTIF(Monitoring!#REF!,K156)</f>
        <v>#REF!</v>
      </c>
      <c r="U156" s="11" t="s">
        <v>36</v>
      </c>
      <c r="V156" s="11" t="s">
        <v>36</v>
      </c>
      <c r="W156" s="11" t="s">
        <v>36</v>
      </c>
      <c r="X156" s="17" t="s">
        <v>36</v>
      </c>
      <c r="Y156" s="11" t="s">
        <v>36</v>
      </c>
      <c r="Z156" s="11" t="s">
        <v>36</v>
      </c>
      <c r="AA156" s="11" t="s">
        <v>36</v>
      </c>
      <c r="AB156" s="12" t="s">
        <v>36</v>
      </c>
      <c r="AC156" s="12" t="s">
        <v>36</v>
      </c>
      <c r="AE156" s="13" t="s">
        <v>4077</v>
      </c>
    </row>
    <row r="157" spans="1:31" x14ac:dyDescent="0.3">
      <c r="A157" s="17" t="s">
        <v>86</v>
      </c>
      <c r="B157" s="17" t="s">
        <v>295</v>
      </c>
      <c r="C157" s="17" t="s">
        <v>36</v>
      </c>
      <c r="D157" s="17" t="str">
        <f>+IFERROR(IF(E157="#N/C","#N/C",INDEX('ClassificationClasses'!D:D,MATCH(E157,'ClassificationClasses'!E:E,0))),"ERROR")</f>
        <v>#N/C</v>
      </c>
      <c r="E157" s="17" t="s">
        <v>36</v>
      </c>
      <c r="F157" s="17" t="s">
        <v>36</v>
      </c>
      <c r="G157" s="17" t="s">
        <v>36</v>
      </c>
      <c r="H157" s="18" t="s">
        <v>36</v>
      </c>
      <c r="I157" s="18" t="s">
        <v>36</v>
      </c>
      <c r="J157" s="37" t="str" cm="1">
        <f t="array" ref="J157">_xlfn.LET(_xlpm.cls,A157, _xlpm.ord,IFERROR(B157,"#N/C"), _xlpm.subord,IFERROR(C157,"#N/C"), _xlpm.infr,IFERROR(D157,"#N/C"), _xlpm.sf,IFERROR(E157,"#N/C"), _xlpm.fam,IFERROR(F157,"#N/C"), _xlpm.subfam,IF(TRIM(G157)="-","#N/C",IFERROR(G157,"#N/C")),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_xlpm.fallback,IF(IFERROR(B157,"#N/C")="#N/C",A157,IF(IFERROR(C157,"#N/C")="#N/C",B157,IF(IFERROR(D157,"#N/C")="#N/C",C157,IF(IFERROR(E157,"#N/C")="#N/C",D157,IF(IFERROR(F157,"#N/C")="#N/C",E157,IF(IFERROR(G157,"#N/C")="#N/C",F157,"#N/C")))))), _xlpm.finalResult,IF(OR(_xlpm.computedResult="",_xlpm.computedResult="#N/C"),_xlpm.fallback,_xlpm.computedResult), INDEX(_xlpm.finalResult,1))</f>
        <v>Lepidoptera</v>
      </c>
      <c r="K157" s="13" t="str">
        <f t="shared" si="2"/>
        <v>Insecta.Lepidoptera.#N/C.#N/C.#N/C.#N/C.#N/C.#N/C.#N/C</v>
      </c>
      <c r="L157" s="14" t="e">
        <f>+COUNTIF(Monitoring!#REF!,K157)</f>
        <v>#REF!</v>
      </c>
      <c r="U157" s="11" t="s">
        <v>192</v>
      </c>
      <c r="V157" s="11" t="s">
        <v>193</v>
      </c>
      <c r="W157" s="11" t="s">
        <v>194</v>
      </c>
      <c r="X157" s="17" t="s">
        <v>1690</v>
      </c>
      <c r="Y157" s="11" t="s">
        <v>195</v>
      </c>
      <c r="Z157" s="11" t="s">
        <v>36</v>
      </c>
      <c r="AA157" s="11" t="s">
        <v>36</v>
      </c>
      <c r="AB157" s="12" t="s">
        <v>36</v>
      </c>
      <c r="AC157" s="12" t="s">
        <v>36</v>
      </c>
      <c r="AE157" s="13" t="s">
        <v>4078</v>
      </c>
    </row>
    <row r="158" spans="1:31" x14ac:dyDescent="0.3">
      <c r="A158" s="17" t="s">
        <v>86</v>
      </c>
      <c r="B158" s="17" t="s">
        <v>295</v>
      </c>
      <c r="C158" s="17" t="s">
        <v>884</v>
      </c>
      <c r="D158" s="17" t="str">
        <f>+IFERROR(IF(E158="#N/C","#N/C",INDEX('ClassificationClasses'!D:D,MATCH(E158,'ClassificationClasses'!E:E,0))),"ERROR")</f>
        <v>#N/C</v>
      </c>
      <c r="E158" s="17" t="s">
        <v>36</v>
      </c>
      <c r="F158" s="17" t="s">
        <v>36</v>
      </c>
      <c r="G158" s="17" t="s">
        <v>36</v>
      </c>
      <c r="H158" s="18" t="s">
        <v>36</v>
      </c>
      <c r="I158" s="18" t="s">
        <v>36</v>
      </c>
      <c r="J158" s="37" t="str" cm="1">
        <f t="array" ref="J158">_xlfn.LET(_xlpm.cls,A158, _xlpm.ord,IFERROR(B158,"#N/C"), _xlpm.subord,IFERROR(C158,"#N/C"), _xlpm.infr,IFERROR(D158,"#N/C"), _xlpm.sf,IFERROR(E158,"#N/C"), _xlpm.fam,IFERROR(F158,"#N/C"), _xlpm.subfam,IF(TRIM(G158)="-","#N/C",IFERROR(G158,"#N/C")),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_xlpm.fallback,IF(IFERROR(B158,"#N/C")="#N/C",A158,IF(IFERROR(C158,"#N/C")="#N/C",B158,IF(IFERROR(D158,"#N/C")="#N/C",C158,IF(IFERROR(E158,"#N/C")="#N/C",D158,IF(IFERROR(F158,"#N/C")="#N/C",E158,IF(IFERROR(G158,"#N/C")="#N/C",F158,"#N/C")))))), _xlpm.finalResult,IF(OR(_xlpm.computedResult="",_xlpm.computedResult="#N/C"),_xlpm.fallback,_xlpm.computedResult), INDEX(_xlpm.finalResult,1))</f>
        <v>Glossata</v>
      </c>
      <c r="K158" s="13" t="str">
        <f t="shared" si="2"/>
        <v>Insecta.Lepidoptera.Glossata.#N/C.#N/C.#N/C.#N/C.#N/C.#N/C</v>
      </c>
      <c r="L158" s="14" t="e">
        <f>+COUNTIF(Monitoring!#REF!,K158)</f>
        <v>#REF!</v>
      </c>
      <c r="U158" s="11" t="s">
        <v>192</v>
      </c>
      <c r="V158" s="11" t="s">
        <v>193</v>
      </c>
      <c r="W158" s="11" t="s">
        <v>194</v>
      </c>
      <c r="X158" s="17" t="s">
        <v>1690</v>
      </c>
      <c r="Y158" s="11" t="s">
        <v>195</v>
      </c>
      <c r="Z158" s="11" t="s">
        <v>196</v>
      </c>
      <c r="AA158" s="11" t="s">
        <v>197</v>
      </c>
      <c r="AB158" s="12" t="s">
        <v>36</v>
      </c>
      <c r="AC158" s="12" t="s">
        <v>36</v>
      </c>
      <c r="AE158" s="13" t="s">
        <v>4079</v>
      </c>
    </row>
    <row r="159" spans="1:31" x14ac:dyDescent="0.3">
      <c r="A159" s="17" t="s">
        <v>86</v>
      </c>
      <c r="B159" s="17" t="s">
        <v>295</v>
      </c>
      <c r="C159" s="17" t="s">
        <v>884</v>
      </c>
      <c r="D159" s="17" t="str">
        <f>+IFERROR(IF(E159="#N/C","#N/C",INDEX('ClassificationClasses'!D:D,MATCH(E159,'ClassificationClasses'!E:E,0))),"ERROR")</f>
        <v>Heterocera</v>
      </c>
      <c r="E159" s="17" t="s">
        <v>1567</v>
      </c>
      <c r="F159" s="17" t="s">
        <v>36</v>
      </c>
      <c r="G159" s="17" t="s">
        <v>36</v>
      </c>
      <c r="H159" s="18" t="s">
        <v>36</v>
      </c>
      <c r="I159" s="18" t="s">
        <v>36</v>
      </c>
      <c r="J159" s="37" t="str" cm="1">
        <f t="array" ref="J159">_xlfn.LET(_xlpm.cls,A159, _xlpm.ord,IFERROR(B159,"#N/C"), _xlpm.subord,IFERROR(C159,"#N/C"), _xlpm.infr,IFERROR(D159,"#N/C"), _xlpm.sf,IFERROR(E159,"#N/C"), _xlpm.fam,IFERROR(F159,"#N/C"), _xlpm.subfam,IF(TRIM(G159)="-","#N/C",IFERROR(G159,"#N/C")),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_xlpm.fallback,IF(IFERROR(B159,"#N/C")="#N/C",A159,IF(IFERROR(C159,"#N/C")="#N/C",B159,IF(IFERROR(D159,"#N/C")="#N/C",C159,IF(IFERROR(E159,"#N/C")="#N/C",D159,IF(IFERROR(F159,"#N/C")="#N/C",E159,IF(IFERROR(G159,"#N/C")="#N/C",F159,"#N/C")))))), _xlpm.finalResult,IF(OR(_xlpm.computedResult="",_xlpm.computedResult="#N/C"),_xlpm.fallback,_xlpm.computedResult), INDEX(_xlpm.finalResult,1))</f>
        <v>Gelechioidea</v>
      </c>
      <c r="K159" s="13" t="str">
        <f t="shared" si="2"/>
        <v>Insecta.Lepidoptera.Glossata.Heterocera.Gelechioidea.#N/C.#N/C.#N/C.#N/C</v>
      </c>
      <c r="L159" s="14" t="e">
        <f>+COUNTIF(Monitoring!#REF!,K159)</f>
        <v>#REF!</v>
      </c>
      <c r="U159" s="11" t="s">
        <v>192</v>
      </c>
      <c r="V159" s="11" t="s">
        <v>193</v>
      </c>
      <c r="W159" s="11" t="s">
        <v>194</v>
      </c>
      <c r="X159" s="17" t="s">
        <v>1690</v>
      </c>
      <c r="Y159" s="11" t="s">
        <v>195</v>
      </c>
      <c r="Z159" s="11" t="s">
        <v>196</v>
      </c>
      <c r="AA159" s="11" t="s">
        <v>197</v>
      </c>
      <c r="AB159" s="12" t="s">
        <v>208</v>
      </c>
      <c r="AC159" s="12" t="s">
        <v>36</v>
      </c>
      <c r="AE159" s="13" t="s">
        <v>4080</v>
      </c>
    </row>
    <row r="160" spans="1:31" x14ac:dyDescent="0.3">
      <c r="A160" s="17" t="s">
        <v>86</v>
      </c>
      <c r="B160" s="17" t="s">
        <v>295</v>
      </c>
      <c r="C160" s="17" t="s">
        <v>884</v>
      </c>
      <c r="D160" s="17" t="str">
        <f>+IFERROR(IF(E160="#N/C","#N/C",INDEX('ClassificationClasses'!D:D,MATCH(E160,'ClassificationClasses'!E:E,0))),"ERROR")</f>
        <v>Heterocera</v>
      </c>
      <c r="E160" s="17" t="s">
        <v>1567</v>
      </c>
      <c r="F160" s="17" t="s">
        <v>1568</v>
      </c>
      <c r="G160" s="17" t="s">
        <v>36</v>
      </c>
      <c r="H160" s="18" t="s">
        <v>36</v>
      </c>
      <c r="I160" s="18" t="s">
        <v>36</v>
      </c>
      <c r="J160" s="37" t="str" cm="1">
        <f t="array" ref="J160">_xlfn.LET(_xlpm.cls,A160, _xlpm.ord,IFERROR(B160,"#N/C"), _xlpm.subord,IFERROR(C160,"#N/C"), _xlpm.infr,IFERROR(D160,"#N/C"), _xlpm.sf,IFERROR(E160,"#N/C"), _xlpm.fam,IFERROR(F160,"#N/C"), _xlpm.subfam,IF(TRIM(G160)="-","#N/C",IFERROR(G160,"#N/C")),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_xlpm.fallback,IF(IFERROR(B160,"#N/C")="#N/C",A160,IF(IFERROR(C160,"#N/C")="#N/C",B160,IF(IFERROR(D160,"#N/C")="#N/C",C160,IF(IFERROR(E160,"#N/C")="#N/C",D160,IF(IFERROR(F160,"#N/C")="#N/C",E160,IF(IFERROR(G160,"#N/C")="#N/C",F160,"#N/C")))))), _xlpm.finalResult,IF(OR(_xlpm.computedResult="",_xlpm.computedResult="#N/C"),_xlpm.fallback,_xlpm.computedResult), INDEX(_xlpm.finalResult,1))</f>
        <v>moth</v>
      </c>
      <c r="K160" s="13" t="str">
        <f t="shared" si="2"/>
        <v>Insecta.Lepidoptera.Glossata.Heterocera.Gelechioidea.Gelechiidae.#N/C.#N/C.#N/C</v>
      </c>
      <c r="L160" s="14" t="e">
        <f>+COUNTIF(Monitoring!#REF!,K160)</f>
        <v>#REF!</v>
      </c>
      <c r="U160" s="11" t="s">
        <v>192</v>
      </c>
      <c r="V160" s="11" t="s">
        <v>193</v>
      </c>
      <c r="W160" s="11" t="s">
        <v>194</v>
      </c>
      <c r="X160" s="17" t="s">
        <v>1690</v>
      </c>
      <c r="Y160" s="11" t="s">
        <v>1414</v>
      </c>
      <c r="Z160" s="11" t="s">
        <v>1415</v>
      </c>
      <c r="AA160" s="11" t="s">
        <v>1416</v>
      </c>
      <c r="AB160" s="12" t="s">
        <v>724</v>
      </c>
      <c r="AC160" s="12" t="s">
        <v>36</v>
      </c>
      <c r="AE160" s="13" t="s">
        <v>4081</v>
      </c>
    </row>
    <row r="161" spans="1:31" x14ac:dyDescent="0.3">
      <c r="A161" s="11" t="s">
        <v>86</v>
      </c>
      <c r="B161" s="11" t="s">
        <v>295</v>
      </c>
      <c r="C161" s="11" t="s">
        <v>884</v>
      </c>
      <c r="D161" s="17" t="str">
        <f>+IFERROR(IF(E161="#N/C","#N/C",INDEX('ClassificationClasses'!D:D,MATCH(E161,'ClassificationClasses'!E:E,0))),"ERROR")</f>
        <v>Heterocera</v>
      </c>
      <c r="E161" s="11" t="s">
        <v>1567</v>
      </c>
      <c r="F161" s="11" t="s">
        <v>1569</v>
      </c>
      <c r="G161" s="11" t="s">
        <v>1570</v>
      </c>
      <c r="H161" s="12" t="s">
        <v>1571</v>
      </c>
      <c r="I161" s="12" t="s">
        <v>36</v>
      </c>
      <c r="J161" s="37" t="str" cm="1">
        <f t="array" ref="J161">_xlfn.LET(_xlpm.cls,A161, _xlpm.ord,IFERROR(B161,"#N/C"), _xlpm.subord,IFERROR(C161,"#N/C"), _xlpm.infr,IFERROR(D161,"#N/C"), _xlpm.sf,IFERROR(E161,"#N/C"), _xlpm.fam,IFERROR(F161,"#N/C"), _xlpm.subfam,IF(TRIM(G161)="-","#N/C",IFERROR(G161,"#N/C")),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_xlpm.fallback,IF(IFERROR(B161,"#N/C")="#N/C",A161,IF(IFERROR(C161,"#N/C")="#N/C",B161,IF(IFERROR(D161,"#N/C")="#N/C",C161,IF(IFERROR(E161,"#N/C")="#N/C",D161,IF(IFERROR(F161,"#N/C")="#N/C",E161,IF(IFERROR(G161,"#N/C")="#N/C",F161,"#N/C")))))), _xlpm.finalResult,IF(OR(_xlpm.computedResult="",_xlpm.computedResult="#N/C"),_xlpm.fallback,_xlpm.computedResult), INDEX(_xlpm.finalResult,1))</f>
        <v>moth</v>
      </c>
      <c r="K161" s="13" t="str">
        <f t="shared" si="2"/>
        <v>Insecta.Lepidoptera.Glossata.Heterocera.Gelechioidea.Oecophoridae.Oecophorinae.Carcina.#N/C</v>
      </c>
      <c r="L161" s="14" t="e">
        <f>+COUNTIF(Monitoring!#REF!,K161)</f>
        <v>#REF!</v>
      </c>
      <c r="U161" s="11" t="s">
        <v>86</v>
      </c>
      <c r="V161" s="11" t="s">
        <v>36</v>
      </c>
      <c r="W161" s="11" t="s">
        <v>36</v>
      </c>
      <c r="X161" s="17" t="s">
        <v>36</v>
      </c>
      <c r="Y161" s="11" t="s">
        <v>36</v>
      </c>
      <c r="Z161" s="11" t="s">
        <v>36</v>
      </c>
      <c r="AA161" s="11" t="s">
        <v>36</v>
      </c>
      <c r="AB161" s="11" t="s">
        <v>36</v>
      </c>
      <c r="AC161" s="11" t="s">
        <v>36</v>
      </c>
      <c r="AE161" s="13" t="s">
        <v>4082</v>
      </c>
    </row>
    <row r="162" spans="1:31" x14ac:dyDescent="0.3">
      <c r="A162" s="17" t="s">
        <v>86</v>
      </c>
      <c r="B162" s="17" t="s">
        <v>295</v>
      </c>
      <c r="C162" s="17" t="s">
        <v>884</v>
      </c>
      <c r="D162" s="17" t="str">
        <f>+IFERROR(IF(E162="#N/C","#N/C",INDEX('ClassificationClasses'!D:D,MATCH(E162,'ClassificationClasses'!E:E,0))),"ERROR")</f>
        <v>Heterocera</v>
      </c>
      <c r="E162" s="17" t="s">
        <v>1567</v>
      </c>
      <c r="F162" s="17" t="s">
        <v>1569</v>
      </c>
      <c r="G162" s="17" t="s">
        <v>1570</v>
      </c>
      <c r="H162" s="18" t="s">
        <v>1572</v>
      </c>
      <c r="I162" s="18" t="s">
        <v>36</v>
      </c>
      <c r="J162" s="37" t="str" cm="1">
        <f t="array" ref="J162">_xlfn.LET(_xlpm.cls,A162, _xlpm.ord,IFERROR(B162,"#N/C"), _xlpm.subord,IFERROR(C162,"#N/C"), _xlpm.infr,IFERROR(D162,"#N/C"), _xlpm.sf,IFERROR(E162,"#N/C"), _xlpm.fam,IFERROR(F162,"#N/C"), _xlpm.subfam,IF(TRIM(G162)="-","#N/C",IFERROR(G162,"#N/C")),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_xlpm.fallback,IF(IFERROR(B162,"#N/C")="#N/C",A162,IF(IFERROR(C162,"#N/C")="#N/C",B162,IF(IFERROR(D162,"#N/C")="#N/C",C162,IF(IFERROR(E162,"#N/C")="#N/C",D162,IF(IFERROR(F162,"#N/C")="#N/C",E162,IF(IFERROR(G162,"#N/C")="#N/C",F162,"#N/C")))))), _xlpm.finalResult,IF(OR(_xlpm.computedResult="",_xlpm.computedResult="#N/C"),_xlpm.fallback,_xlpm.computedResult), INDEX(_xlpm.finalResult,1))</f>
        <v>moth</v>
      </c>
      <c r="K162" s="13" t="str">
        <f t="shared" si="2"/>
        <v>Insecta.Lepidoptera.Glossata.Heterocera.Gelechioidea.Oecophoridae.Oecophorinae.Hofmannophila.#N/C</v>
      </c>
      <c r="L162" s="14" t="e">
        <f>+COUNTIF(Monitoring!#REF!,K162)</f>
        <v>#REF!</v>
      </c>
      <c r="U162" s="11" t="s">
        <v>86</v>
      </c>
      <c r="V162" s="11" t="s">
        <v>463</v>
      </c>
      <c r="W162" s="11" t="s">
        <v>1303</v>
      </c>
      <c r="X162" s="17" t="s">
        <v>1658</v>
      </c>
      <c r="Y162" s="11" t="s">
        <v>1417</v>
      </c>
      <c r="Z162" s="11" t="s">
        <v>910</v>
      </c>
      <c r="AA162" s="11" t="s">
        <v>934</v>
      </c>
      <c r="AB162" s="12" t="s">
        <v>36</v>
      </c>
      <c r="AC162" s="12" t="s">
        <v>36</v>
      </c>
      <c r="AE162" s="13" t="s">
        <v>4083</v>
      </c>
    </row>
    <row r="163" spans="1:31" x14ac:dyDescent="0.3">
      <c r="A163" s="17" t="s">
        <v>86</v>
      </c>
      <c r="B163" s="17" t="s">
        <v>295</v>
      </c>
      <c r="C163" s="17" t="s">
        <v>884</v>
      </c>
      <c r="D163" s="17" t="str">
        <f>+IFERROR(IF(E163="#N/C","#N/C",INDEX('ClassificationClasses'!D:D,MATCH(E163,'ClassificationClasses'!E:E,0))),"ERROR")</f>
        <v>Heterocera</v>
      </c>
      <c r="E163" s="17" t="s">
        <v>1573</v>
      </c>
      <c r="F163" s="17" t="s">
        <v>1574</v>
      </c>
      <c r="G163" s="17" t="s">
        <v>1575</v>
      </c>
      <c r="H163" s="18" t="s">
        <v>1576</v>
      </c>
      <c r="I163" s="18" t="s">
        <v>1577</v>
      </c>
      <c r="J163" s="37" t="str" cm="1">
        <f t="array" ref="J163">_xlfn.LET(_xlpm.cls,A163, _xlpm.ord,IFERROR(B163,"#N/C"), _xlpm.subord,IFERROR(C163,"#N/C"), _xlpm.infr,IFERROR(D163,"#N/C"), _xlpm.sf,IFERROR(E163,"#N/C"), _xlpm.fam,IFERROR(F163,"#N/C"), _xlpm.subfam,IF(TRIM(G163)="-","#N/C",IFERROR(G163,"#N/C")),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_xlpm.fallback,IF(IFERROR(B163,"#N/C")="#N/C",A163,IF(IFERROR(C163,"#N/C")="#N/C",B163,IF(IFERROR(D163,"#N/C")="#N/C",C163,IF(IFERROR(E163,"#N/C")="#N/C",D163,IF(IFERROR(F163,"#N/C")="#N/C",E163,IF(IFERROR(G163,"#N/C")="#N/C",F163,"#N/C")))))), _xlpm.finalResult,IF(OR(_xlpm.computedResult="",_xlpm.computedResult="#N/C"),_xlpm.fallback,_xlpm.computedResult), INDEX(_xlpm.finalResult,1))</f>
        <v>moth</v>
      </c>
      <c r="K163" s="13" t="str">
        <f t="shared" si="2"/>
        <v>Insecta.Lepidoptera.Glossata.Heterocera.Geometroidea.Geometridae.Larentiinae.Camptogramma.bilineata</v>
      </c>
      <c r="L163" s="14" t="e">
        <f>+COUNTIF(Monitoring!#REF!,K163)</f>
        <v>#REF!</v>
      </c>
      <c r="U163" s="17" t="s">
        <v>86</v>
      </c>
      <c r="V163" s="17" t="s">
        <v>463</v>
      </c>
      <c r="W163" s="17" t="s">
        <v>1303</v>
      </c>
      <c r="X163" s="17" t="s">
        <v>1658</v>
      </c>
      <c r="Y163" s="17" t="s">
        <v>1417</v>
      </c>
      <c r="Z163" s="17" t="s">
        <v>910</v>
      </c>
      <c r="AA163" s="17" t="s">
        <v>1418</v>
      </c>
      <c r="AB163" s="18" t="s">
        <v>36</v>
      </c>
      <c r="AC163" s="18" t="s">
        <v>36</v>
      </c>
      <c r="AE163" s="13" t="s">
        <v>4084</v>
      </c>
    </row>
    <row r="164" spans="1:31" x14ac:dyDescent="0.3">
      <c r="A164" s="17" t="s">
        <v>86</v>
      </c>
      <c r="B164" s="17" t="s">
        <v>295</v>
      </c>
      <c r="C164" s="17" t="s">
        <v>884</v>
      </c>
      <c r="D164" s="17" t="str">
        <f>+IFERROR(IF(E164="#N/C","#N/C",INDEX('ClassificationClasses'!D:D,MATCH(E164,'ClassificationClasses'!E:E,0))),"ERROR")</f>
        <v>Heterocera</v>
      </c>
      <c r="E164" s="17" t="s">
        <v>1573</v>
      </c>
      <c r="F164" s="17" t="s">
        <v>1574</v>
      </c>
      <c r="G164" s="17" t="s">
        <v>1575</v>
      </c>
      <c r="H164" s="18" t="s">
        <v>1578</v>
      </c>
      <c r="I164" s="18" t="s">
        <v>1579</v>
      </c>
      <c r="J164" s="37" t="str" cm="1">
        <f t="array" ref="J164">_xlfn.LET(_xlpm.cls,A164, _xlpm.ord,IFERROR(B164,"#N/C"), _xlpm.subord,IFERROR(C164,"#N/C"), _xlpm.infr,IFERROR(D164,"#N/C"), _xlpm.sf,IFERROR(E164,"#N/C"), _xlpm.fam,IFERROR(F164,"#N/C"), _xlpm.subfam,IF(TRIM(G164)="-","#N/C",IFERROR(G164,"#N/C")),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_xlpm.fallback,IF(IFERROR(B164,"#N/C")="#N/C",A164,IF(IFERROR(C164,"#N/C")="#N/C",B164,IF(IFERROR(D164,"#N/C")="#N/C",C164,IF(IFERROR(E164,"#N/C")="#N/C",D164,IF(IFERROR(F164,"#N/C")="#N/C",E164,IF(IFERROR(G164,"#N/C")="#N/C",F164,"#N/C")))))), _xlpm.finalResult,IF(OR(_xlpm.computedResult="",_xlpm.computedResult="#N/C"),_xlpm.fallback,_xlpm.computedResult), INDEX(_xlpm.finalResult,1))</f>
        <v>moth</v>
      </c>
      <c r="K164" s="13" t="str">
        <f t="shared" si="2"/>
        <v>Insecta.Lepidoptera.Glossata.Heterocera.Geometroidea.Geometridae.Larentiinae.Epirrhoe.alternata</v>
      </c>
      <c r="L164" s="14" t="e">
        <f>+COUNTIF(Monitoring!#REF!,K164)</f>
        <v>#REF!</v>
      </c>
      <c r="U164" s="11" t="s">
        <v>86</v>
      </c>
      <c r="V164" s="11" t="s">
        <v>463</v>
      </c>
      <c r="W164" s="11" t="s">
        <v>1303</v>
      </c>
      <c r="X164" s="17" t="s">
        <v>1658</v>
      </c>
      <c r="Y164" s="11" t="s">
        <v>1417</v>
      </c>
      <c r="Z164" s="11" t="s">
        <v>910</v>
      </c>
      <c r="AA164" s="11" t="s">
        <v>1418</v>
      </c>
      <c r="AB164" s="12" t="s">
        <v>1419</v>
      </c>
      <c r="AC164" s="12" t="s">
        <v>36</v>
      </c>
      <c r="AE164" s="13" t="s">
        <v>4085</v>
      </c>
    </row>
    <row r="165" spans="1:31" x14ac:dyDescent="0.3">
      <c r="A165" s="11" t="s">
        <v>86</v>
      </c>
      <c r="B165" s="11" t="s">
        <v>295</v>
      </c>
      <c r="C165" s="11" t="s">
        <v>884</v>
      </c>
      <c r="D165" s="17" t="str">
        <f>+IFERROR(IF(E165="#N/C","#N/C",INDEX('ClassificationClasses'!D:D,MATCH(E165,'ClassificationClasses'!E:E,0))),"ERROR")</f>
        <v>Heterocera</v>
      </c>
      <c r="E165" s="11" t="s">
        <v>296</v>
      </c>
      <c r="F165" s="11" t="s">
        <v>834</v>
      </c>
      <c r="G165" s="11" t="s">
        <v>36</v>
      </c>
      <c r="H165" s="12" t="s">
        <v>36</v>
      </c>
      <c r="I165" s="12" t="s">
        <v>36</v>
      </c>
      <c r="J165" s="37" t="str" cm="1">
        <f t="array" ref="J165">_xlfn.LET(_xlpm.cls,A165, _xlpm.ord,IFERROR(B165,"#N/C"), _xlpm.subord,IFERROR(C165,"#N/C"), _xlpm.infr,IFERROR(D165,"#N/C"), _xlpm.sf,IFERROR(E165,"#N/C"), _xlpm.fam,IFERROR(F165,"#N/C"), _xlpm.subfam,IF(TRIM(G165)="-","#N/C",IFERROR(G165,"#N/C")),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_xlpm.fallback,IF(IFERROR(B165,"#N/C")="#N/C",A165,IF(IFERROR(C165,"#N/C")="#N/C",B165,IF(IFERROR(D165,"#N/C")="#N/C",C165,IF(IFERROR(E165,"#N/C")="#N/C",D165,IF(IFERROR(F165,"#N/C")="#N/C",E165,IF(IFERROR(G165,"#N/C")="#N/C",F165,"#N/C")))))), _xlpm.finalResult,IF(OR(_xlpm.computedResult="",_xlpm.computedResult="#N/C"),_xlpm.fallback,_xlpm.computedResult), INDEX(_xlpm.finalResult,1))</f>
        <v>moth</v>
      </c>
      <c r="K165" s="13" t="str">
        <f t="shared" si="2"/>
        <v>Insecta.Lepidoptera.Glossata.Heterocera.Noctuoidea.Noctuidae.#N/C.#N/C.#N/C</v>
      </c>
      <c r="L165" s="14" t="e">
        <f>+COUNTIF(Monitoring!#REF!,K165)</f>
        <v>#REF!</v>
      </c>
      <c r="U165" s="17" t="s">
        <v>86</v>
      </c>
      <c r="V165" s="17" t="s">
        <v>463</v>
      </c>
      <c r="W165" s="17" t="s">
        <v>1303</v>
      </c>
      <c r="X165" s="17" t="s">
        <v>1658</v>
      </c>
      <c r="Y165" s="17" t="s">
        <v>1417</v>
      </c>
      <c r="Z165" s="17" t="s">
        <v>910</v>
      </c>
      <c r="AA165" s="17" t="s">
        <v>1420</v>
      </c>
      <c r="AB165" s="18" t="s">
        <v>1421</v>
      </c>
      <c r="AC165" s="18" t="s">
        <v>36</v>
      </c>
      <c r="AE165" s="13" t="s">
        <v>4086</v>
      </c>
    </row>
    <row r="166" spans="1:31" x14ac:dyDescent="0.3">
      <c r="A166" s="17" t="s">
        <v>86</v>
      </c>
      <c r="B166" s="17" t="s">
        <v>295</v>
      </c>
      <c r="C166" s="17" t="s">
        <v>884</v>
      </c>
      <c r="D166" s="17" t="str">
        <f>+IFERROR(IF(E166="#N/C","#N/C",INDEX('ClassificationClasses'!D:D,MATCH(E166,'ClassificationClasses'!E:E,0))),"ERROR")</f>
        <v>Heterocera</v>
      </c>
      <c r="E166" s="17" t="s">
        <v>296</v>
      </c>
      <c r="F166" s="17" t="s">
        <v>834</v>
      </c>
      <c r="G166" s="17" t="s">
        <v>1580</v>
      </c>
      <c r="H166" s="18" t="s">
        <v>885</v>
      </c>
      <c r="I166" s="18" t="s">
        <v>36</v>
      </c>
      <c r="J166" s="37" t="str" cm="1">
        <f t="array" ref="J166">_xlfn.LET(_xlpm.cls,A166, _xlpm.ord,IFERROR(B166,"#N/C"), _xlpm.subord,IFERROR(C166,"#N/C"), _xlpm.infr,IFERROR(D166,"#N/C"), _xlpm.sf,IFERROR(E166,"#N/C"), _xlpm.fam,IFERROR(F166,"#N/C"), _xlpm.subfam,IF(TRIM(G166)="-","#N/C",IFERROR(G166,"#N/C")),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_xlpm.fallback,IF(IFERROR(B166,"#N/C")="#N/C",A166,IF(IFERROR(C166,"#N/C")="#N/C",B166,IF(IFERROR(D166,"#N/C")="#N/C",C166,IF(IFERROR(E166,"#N/C")="#N/C",D166,IF(IFERROR(F166,"#N/C")="#N/C",E166,IF(IFERROR(G166,"#N/C")="#N/C",F166,"#N/C")))))), _xlpm.finalResult,IF(OR(_xlpm.computedResult="",_xlpm.computedResult="#N/C"),_xlpm.fallback,_xlpm.computedResult), INDEX(_xlpm.finalResult,1))</f>
        <v>moth</v>
      </c>
      <c r="K166" s="13" t="str">
        <f t="shared" si="2"/>
        <v>Insecta.Lepidoptera.Glossata.Heterocera.Noctuoidea.Noctuidae.Noctuinae.Mythimna.#N/C</v>
      </c>
      <c r="L166" s="14" t="e">
        <f>+COUNTIF(Monitoring!#REF!,K166)</f>
        <v>#REF!</v>
      </c>
      <c r="U166" s="11" t="s">
        <v>86</v>
      </c>
      <c r="V166" s="11" t="s">
        <v>463</v>
      </c>
      <c r="W166" s="11" t="s">
        <v>1303</v>
      </c>
      <c r="X166" s="17" t="s">
        <v>1658</v>
      </c>
      <c r="Y166" s="11" t="s">
        <v>1417</v>
      </c>
      <c r="Z166" s="11" t="s">
        <v>910</v>
      </c>
      <c r="AA166" s="11" t="s">
        <v>911</v>
      </c>
      <c r="AB166" s="12" t="s">
        <v>36</v>
      </c>
      <c r="AC166" s="12" t="s">
        <v>36</v>
      </c>
      <c r="AE166" s="13" t="s">
        <v>4087</v>
      </c>
    </row>
    <row r="167" spans="1:31" x14ac:dyDescent="0.3">
      <c r="A167" s="17" t="s">
        <v>86</v>
      </c>
      <c r="B167" s="17" t="s">
        <v>295</v>
      </c>
      <c r="C167" s="17" t="s">
        <v>884</v>
      </c>
      <c r="D167" s="17" t="str">
        <f>+IFERROR(IF(E167="#N/C","#N/C",INDEX('ClassificationClasses'!D:D,MATCH(E167,'ClassificationClasses'!E:E,0))),"ERROR")</f>
        <v>Heterocera</v>
      </c>
      <c r="E167" s="17" t="s">
        <v>296</v>
      </c>
      <c r="F167" s="17" t="s">
        <v>834</v>
      </c>
      <c r="G167" s="17" t="s">
        <v>1580</v>
      </c>
      <c r="H167" s="18" t="s">
        <v>1581</v>
      </c>
      <c r="I167" s="18" t="s">
        <v>1582</v>
      </c>
      <c r="J167" s="37" t="str" cm="1">
        <f t="array" ref="J167">_xlfn.LET(_xlpm.cls,A167, _xlpm.ord,IFERROR(B167,"#N/C"), _xlpm.subord,IFERROR(C167,"#N/C"), _xlpm.infr,IFERROR(D167,"#N/C"), _xlpm.sf,IFERROR(E167,"#N/C"), _xlpm.fam,IFERROR(F167,"#N/C"), _xlpm.subfam,IF(TRIM(G167)="-","#N/C",IFERROR(G167,"#N/C")),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_xlpm.fallback,IF(IFERROR(B167,"#N/C")="#N/C",A167,IF(IFERROR(C167,"#N/C")="#N/C",B167,IF(IFERROR(D167,"#N/C")="#N/C",C167,IF(IFERROR(E167,"#N/C")="#N/C",D167,IF(IFERROR(F167,"#N/C")="#N/C",E167,IF(IFERROR(G167,"#N/C")="#N/C",F167,"#N/C")))))), _xlpm.finalResult,IF(OR(_xlpm.computedResult="",_xlpm.computedResult="#N/C"),_xlpm.fallback,_xlpm.computedResult), INDEX(_xlpm.finalResult,1))</f>
        <v>moth</v>
      </c>
      <c r="K167" s="13" t="str">
        <f t="shared" si="2"/>
        <v>Insecta.Lepidoptera.Glossata.Heterocera.Noctuoidea.Noctuidae.Noctuinae.Xestia.xanthographa</v>
      </c>
      <c r="L167" s="14" t="e">
        <f>+COUNTIF(Monitoring!#REF!,K167)</f>
        <v>#REF!</v>
      </c>
      <c r="U167" s="11" t="s">
        <v>86</v>
      </c>
      <c r="V167" s="11" t="s">
        <v>463</v>
      </c>
      <c r="W167" s="11" t="s">
        <v>1303</v>
      </c>
      <c r="X167" s="17" t="s">
        <v>1658</v>
      </c>
      <c r="Y167" s="11" t="s">
        <v>1417</v>
      </c>
      <c r="Z167" s="11" t="s">
        <v>910</v>
      </c>
      <c r="AA167" s="11" t="s">
        <v>911</v>
      </c>
      <c r="AB167" s="12" t="s">
        <v>912</v>
      </c>
      <c r="AC167" s="12" t="s">
        <v>36</v>
      </c>
      <c r="AE167" s="13" t="s">
        <v>4088</v>
      </c>
    </row>
    <row r="168" spans="1:31" x14ac:dyDescent="0.3">
      <c r="A168" s="17" t="s">
        <v>86</v>
      </c>
      <c r="B168" s="17" t="s">
        <v>295</v>
      </c>
      <c r="C168" s="17" t="s">
        <v>884</v>
      </c>
      <c r="D168" s="17" t="str">
        <f>+IFERROR(IF(E168="#N/C","#N/C",INDEX('ClassificationClasses'!D:D,MATCH(E168,'ClassificationClasses'!E:E,0))),"ERROR")</f>
        <v>Heterocera</v>
      </c>
      <c r="E168" s="17" t="s">
        <v>296</v>
      </c>
      <c r="F168" s="17" t="s">
        <v>834</v>
      </c>
      <c r="G168" s="17" t="s">
        <v>1583</v>
      </c>
      <c r="H168" s="18" t="s">
        <v>1584</v>
      </c>
      <c r="I168" s="18" t="s">
        <v>36</v>
      </c>
      <c r="J168" s="37" t="str" cm="1">
        <f t="array" ref="J168">_xlfn.LET(_xlpm.cls,A168, _xlpm.ord,IFERROR(B168,"#N/C"), _xlpm.subord,IFERROR(C168,"#N/C"), _xlpm.infr,IFERROR(D168,"#N/C"), _xlpm.sf,IFERROR(E168,"#N/C"), _xlpm.fam,IFERROR(F168,"#N/C"), _xlpm.subfam,IF(TRIM(G168)="-","#N/C",IFERROR(G168,"#N/C")),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_xlpm.fallback,IF(IFERROR(B168,"#N/C")="#N/C",A168,IF(IFERROR(C168,"#N/C")="#N/C",B168,IF(IFERROR(D168,"#N/C")="#N/C",C168,IF(IFERROR(E168,"#N/C")="#N/C",D168,IF(IFERROR(F168,"#N/C")="#N/C",E168,IF(IFERROR(G168,"#N/C")="#N/C",F168,"#N/C")))))), _xlpm.finalResult,IF(OR(_xlpm.computedResult="",_xlpm.computedResult="#N/C"),_xlpm.fallback,_xlpm.computedResult), INDEX(_xlpm.finalResult,1))</f>
        <v>moth</v>
      </c>
      <c r="K168" s="13" t="str">
        <f t="shared" si="2"/>
        <v>Insecta.Lepidoptera.Glossata.Heterocera.Noctuoidea.Noctuidae.Plusiinae.Autographa.#N/C</v>
      </c>
      <c r="L168" s="14" t="e">
        <f>+COUNTIF(Monitoring!#REF!,K168)</f>
        <v>#REF!</v>
      </c>
      <c r="U168" s="11" t="s">
        <v>86</v>
      </c>
      <c r="V168" s="11" t="s">
        <v>463</v>
      </c>
      <c r="W168" s="11" t="s">
        <v>1303</v>
      </c>
      <c r="X168" s="17" t="s">
        <v>1658</v>
      </c>
      <c r="Y168" s="11" t="s">
        <v>1304</v>
      </c>
      <c r="Z168" s="11" t="s">
        <v>950</v>
      </c>
      <c r="AA168" s="11" t="s">
        <v>36</v>
      </c>
      <c r="AB168" s="12" t="s">
        <v>36</v>
      </c>
      <c r="AC168" s="12" t="s">
        <v>36</v>
      </c>
      <c r="AE168" s="13" t="s">
        <v>4089</v>
      </c>
    </row>
    <row r="169" spans="1:31" x14ac:dyDescent="0.3">
      <c r="A169" s="11" t="s">
        <v>86</v>
      </c>
      <c r="B169" s="11" t="s">
        <v>295</v>
      </c>
      <c r="C169" s="11" t="s">
        <v>884</v>
      </c>
      <c r="D169" s="17" t="str">
        <f>+IFERROR(IF(E169="#N/C","#N/C",INDEX('ClassificationClasses'!D:D,MATCH(E169,'ClassificationClasses'!E:E,0))),"ERROR")</f>
        <v>Heterocera</v>
      </c>
      <c r="E169" s="11" t="s">
        <v>296</v>
      </c>
      <c r="F169" s="11" t="s">
        <v>834</v>
      </c>
      <c r="G169" s="11" t="s">
        <v>1583</v>
      </c>
      <c r="H169" s="12" t="s">
        <v>1584</v>
      </c>
      <c r="I169" s="12" t="s">
        <v>1585</v>
      </c>
      <c r="J169" s="37" t="str" cm="1">
        <f t="array" ref="J169">_xlfn.LET(_xlpm.cls,A169, _xlpm.ord,IFERROR(B169,"#N/C"), _xlpm.subord,IFERROR(C169,"#N/C"), _xlpm.infr,IFERROR(D169,"#N/C"), _xlpm.sf,IFERROR(E169,"#N/C"), _xlpm.fam,IFERROR(F169,"#N/C"), _xlpm.subfam,IF(TRIM(G169)="-","#N/C",IFERROR(G169,"#N/C")),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_xlpm.fallback,IF(IFERROR(B169,"#N/C")="#N/C",A169,IF(IFERROR(C169,"#N/C")="#N/C",B169,IF(IFERROR(D169,"#N/C")="#N/C",C169,IF(IFERROR(E169,"#N/C")="#N/C",D169,IF(IFERROR(F169,"#N/C")="#N/C",E169,IF(IFERROR(G169,"#N/C")="#N/C",F169,"#N/C")))))), _xlpm.finalResult,IF(OR(_xlpm.computedResult="",_xlpm.computedResult="#N/C"),_xlpm.fallback,_xlpm.computedResult), INDEX(_xlpm.finalResult,1))</f>
        <v>moth</v>
      </c>
      <c r="K169" s="13" t="str">
        <f t="shared" si="2"/>
        <v>Insecta.Lepidoptera.Glossata.Heterocera.Noctuoidea.Noctuidae.Plusiinae.Autographa.gamma</v>
      </c>
      <c r="L169" s="14" t="e">
        <f>+COUNTIF(Monitoring!#REF!,K169)</f>
        <v>#REF!</v>
      </c>
      <c r="U169" s="11" t="s">
        <v>86</v>
      </c>
      <c r="V169" s="11" t="s">
        <v>463</v>
      </c>
      <c r="W169" s="11" t="s">
        <v>1303</v>
      </c>
      <c r="X169" s="17" t="s">
        <v>1658</v>
      </c>
      <c r="Y169" s="11" t="s">
        <v>1304</v>
      </c>
      <c r="Z169" s="11" t="s">
        <v>950</v>
      </c>
      <c r="AA169" s="11" t="s">
        <v>882</v>
      </c>
      <c r="AB169" s="12" t="s">
        <v>36</v>
      </c>
      <c r="AC169" s="12" t="s">
        <v>36</v>
      </c>
      <c r="AE169" s="13" t="s">
        <v>4090</v>
      </c>
    </row>
    <row r="170" spans="1:31" x14ac:dyDescent="0.3">
      <c r="A170" s="17" t="s">
        <v>86</v>
      </c>
      <c r="B170" s="17" t="s">
        <v>295</v>
      </c>
      <c r="C170" s="17" t="s">
        <v>884</v>
      </c>
      <c r="D170" s="17" t="str">
        <f>+IFERROR(IF(E170="#N/C","#N/C",INDEX('ClassificationClasses'!D:D,MATCH(E170,'ClassificationClasses'!E:E,0))),"ERROR")</f>
        <v>Rhopalocera</v>
      </c>
      <c r="E170" s="17" t="s">
        <v>1586</v>
      </c>
      <c r="F170" s="17" t="s">
        <v>36</v>
      </c>
      <c r="G170" s="17" t="s">
        <v>36</v>
      </c>
      <c r="H170" s="18" t="s">
        <v>36</v>
      </c>
      <c r="I170" s="18" t="s">
        <v>36</v>
      </c>
      <c r="J170" s="37" t="str" cm="1">
        <f t="array" ref="J170">_xlfn.LET(_xlpm.cls,A170, _xlpm.ord,IFERROR(B170,"#N/C"), _xlpm.subord,IFERROR(C170,"#N/C"), _xlpm.infr,IFERROR(D170,"#N/C"), _xlpm.sf,IFERROR(E170,"#N/C"), _xlpm.fam,IFERROR(F170,"#N/C"), _xlpm.subfam,IF(TRIM(G170)="-","#N/C",IFERROR(G170,"#N/C")),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_xlpm.fallback,IF(IFERROR(B170,"#N/C")="#N/C",A170,IF(IFERROR(C170,"#N/C")="#N/C",B170,IF(IFERROR(D170,"#N/C")="#N/C",C170,IF(IFERROR(E170,"#N/C")="#N/C",D170,IF(IFERROR(F170,"#N/C")="#N/C",E170,IF(IFERROR(G170,"#N/C")="#N/C",F170,"#N/C")))))), _xlpm.finalResult,IF(OR(_xlpm.computedResult="",_xlpm.computedResult="#N/C"),_xlpm.fallback,_xlpm.computedResult), INDEX(_xlpm.finalResult,1))</f>
        <v>Papilionoidea</v>
      </c>
      <c r="K170" s="13" t="str">
        <f t="shared" si="2"/>
        <v>Insecta.Lepidoptera.Glossata.Rhopalocera.Papilionoidea.#N/C.#N/C.#N/C.#N/C</v>
      </c>
      <c r="L170" s="14" t="e">
        <f>+COUNTIF(Monitoring!#REF!,K170)</f>
        <v>#REF!</v>
      </c>
      <c r="U170" s="11" t="s">
        <v>86</v>
      </c>
      <c r="V170" s="11" t="s">
        <v>463</v>
      </c>
      <c r="W170" s="11" t="s">
        <v>1303</v>
      </c>
      <c r="X170" s="17" t="s">
        <v>1658</v>
      </c>
      <c r="Y170" s="11" t="s">
        <v>1304</v>
      </c>
      <c r="Z170" s="11" t="s">
        <v>950</v>
      </c>
      <c r="AA170" s="11" t="s">
        <v>185</v>
      </c>
      <c r="AB170" s="12" t="s">
        <v>36</v>
      </c>
      <c r="AC170" s="12" t="s">
        <v>36</v>
      </c>
      <c r="AE170" s="13" t="s">
        <v>4091</v>
      </c>
    </row>
    <row r="171" spans="1:31" x14ac:dyDescent="0.3">
      <c r="A171" s="17" t="s">
        <v>86</v>
      </c>
      <c r="B171" s="17" t="s">
        <v>295</v>
      </c>
      <c r="C171" s="17" t="s">
        <v>884</v>
      </c>
      <c r="D171" s="17" t="str">
        <f>+IFERROR(IF(E171="#N/C","#N/C",INDEX('ClassificationClasses'!D:D,MATCH(E171,'ClassificationClasses'!E:E,0))),"ERROR")</f>
        <v>Rhopalocera</v>
      </c>
      <c r="E171" s="17" t="s">
        <v>1586</v>
      </c>
      <c r="F171" s="17" t="s">
        <v>1587</v>
      </c>
      <c r="G171" s="17" t="s">
        <v>1588</v>
      </c>
      <c r="H171" s="18" t="s">
        <v>1589</v>
      </c>
      <c r="I171" s="18" t="s">
        <v>36</v>
      </c>
      <c r="J171" s="37" t="str" cm="1">
        <f t="array" ref="J171">_xlfn.LET(_xlpm.cls,A171, _xlpm.ord,IFERROR(B171,"#N/C"), _xlpm.subord,IFERROR(C171,"#N/C"), _xlpm.infr,IFERROR(D171,"#N/C"), _xlpm.sf,IFERROR(E171,"#N/C"), _xlpm.fam,IFERROR(F171,"#N/C"), _xlpm.subfam,IF(TRIM(G171)="-","#N/C",IFERROR(G171,"#N/C")),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_xlpm.fallback,IF(IFERROR(B171,"#N/C")="#N/C",A171,IF(IFERROR(C171,"#N/C")="#N/C",B171,IF(IFERROR(D171,"#N/C")="#N/C",C171,IF(IFERROR(E171,"#N/C")="#N/C",D171,IF(IFERROR(F171,"#N/C")="#N/C",E171,IF(IFERROR(G171,"#N/C")="#N/C",F171,"#N/C")))))), _xlpm.finalResult,IF(OR(_xlpm.computedResult="",_xlpm.computedResult="#N/C"),_xlpm.fallback,_xlpm.computedResult), INDEX(_xlpm.finalResult,1))</f>
        <v>butterfly</v>
      </c>
      <c r="K171" s="13" t="str">
        <f t="shared" si="2"/>
        <v>Insecta.Lepidoptera.Glossata.Rhopalocera.Papilionoidea.Hesperiidae.Hesperiinae.Thymelicus.#N/C</v>
      </c>
      <c r="L171" s="14" t="e">
        <f>+COUNTIF(Monitoring!#REF!,K171)</f>
        <v>#REF!</v>
      </c>
      <c r="U171" s="17" t="s">
        <v>86</v>
      </c>
      <c r="V171" s="17" t="s">
        <v>463</v>
      </c>
      <c r="W171" s="17" t="s">
        <v>1303</v>
      </c>
      <c r="X171" s="17" t="s">
        <v>1658</v>
      </c>
      <c r="Y171" s="17" t="s">
        <v>1304</v>
      </c>
      <c r="Z171" s="17" t="s">
        <v>950</v>
      </c>
      <c r="AA171" s="17" t="s">
        <v>185</v>
      </c>
      <c r="AB171" s="18" t="s">
        <v>744</v>
      </c>
      <c r="AC171" s="18" t="s">
        <v>36</v>
      </c>
      <c r="AE171" s="13" t="s">
        <v>4092</v>
      </c>
    </row>
    <row r="172" spans="1:31" x14ac:dyDescent="0.3">
      <c r="A172" s="17" t="s">
        <v>86</v>
      </c>
      <c r="B172" s="17" t="s">
        <v>295</v>
      </c>
      <c r="C172" s="17" t="s">
        <v>884</v>
      </c>
      <c r="D172" s="17" t="str">
        <f>+IFERROR(IF(E172="#N/C","#N/C",INDEX('ClassificationClasses'!D:D,MATCH(E172,'ClassificationClasses'!E:E,0))),"ERROR")</f>
        <v>Heterocera</v>
      </c>
      <c r="E172" s="17" t="s">
        <v>1590</v>
      </c>
      <c r="F172" s="17" t="s">
        <v>1591</v>
      </c>
      <c r="G172" s="17" t="s">
        <v>1592</v>
      </c>
      <c r="H172" s="18" t="s">
        <v>36</v>
      </c>
      <c r="I172" s="18" t="s">
        <v>36</v>
      </c>
      <c r="J172" s="37" t="str" cm="1">
        <f t="array" ref="J172">_xlfn.LET(_xlpm.cls,A172, _xlpm.ord,IFERROR(B172,"#N/C"), _xlpm.subord,IFERROR(C172,"#N/C"), _xlpm.infr,IFERROR(D172,"#N/C"), _xlpm.sf,IFERROR(E172,"#N/C"), _xlpm.fam,IFERROR(F172,"#N/C"), _xlpm.subfam,IF(TRIM(G172)="-","#N/C",IFERROR(G172,"#N/C")),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_xlpm.fallback,IF(IFERROR(B172,"#N/C")="#N/C",A172,IF(IFERROR(C172,"#N/C")="#N/C",B172,IF(IFERROR(D172,"#N/C")="#N/C",C172,IF(IFERROR(E172,"#N/C")="#N/C",D172,IF(IFERROR(F172,"#N/C")="#N/C",E172,IF(IFERROR(G172,"#N/C")="#N/C",F172,"#N/C")))))), _xlpm.finalResult,IF(OR(_xlpm.computedResult="",_xlpm.computedResult="#N/C"),_xlpm.fallback,_xlpm.computedResult), INDEX(_xlpm.finalResult,1))</f>
        <v>moth</v>
      </c>
      <c r="K172" s="13" t="str">
        <f t="shared" si="2"/>
        <v>Insecta.Lepidoptera.Glossata.Heterocera.Pyraloidea.Crambidae.Crambinae.#N/C.#N/C</v>
      </c>
      <c r="L172" s="14" t="e">
        <f>+COUNTIF(Monitoring!#REF!,K172)</f>
        <v>#REF!</v>
      </c>
      <c r="U172" s="11" t="s">
        <v>86</v>
      </c>
      <c r="V172" s="11" t="s">
        <v>463</v>
      </c>
      <c r="W172" s="11" t="s">
        <v>1303</v>
      </c>
      <c r="X172" s="17" t="s">
        <v>1658</v>
      </c>
      <c r="Y172" s="11" t="s">
        <v>1304</v>
      </c>
      <c r="Z172" s="11" t="s">
        <v>950</v>
      </c>
      <c r="AA172" s="11" t="s">
        <v>185</v>
      </c>
      <c r="AB172" s="12" t="s">
        <v>199</v>
      </c>
      <c r="AC172" s="12" t="s">
        <v>36</v>
      </c>
      <c r="AE172" s="13" t="s">
        <v>4093</v>
      </c>
    </row>
    <row r="173" spans="1:31" x14ac:dyDescent="0.3">
      <c r="A173" s="17" t="s">
        <v>86</v>
      </c>
      <c r="B173" s="17" t="s">
        <v>295</v>
      </c>
      <c r="C173" s="17" t="s">
        <v>884</v>
      </c>
      <c r="D173" s="17" t="str">
        <f>+IFERROR(IF(E173="#N/C","#N/C",INDEX('ClassificationClasses'!D:D,MATCH(E173,'ClassificationClasses'!E:E,0))),"ERROR")</f>
        <v>Heterocera</v>
      </c>
      <c r="E173" s="17" t="s">
        <v>1590</v>
      </c>
      <c r="F173" s="17" t="s">
        <v>1593</v>
      </c>
      <c r="G173" s="17" t="s">
        <v>1594</v>
      </c>
      <c r="H173" s="18" t="s">
        <v>1595</v>
      </c>
      <c r="I173" s="18" t="s">
        <v>36</v>
      </c>
      <c r="J173" s="37" t="str" cm="1">
        <f t="array" ref="J173">_xlfn.LET(_xlpm.cls,A173, _xlpm.ord,IFERROR(B173,"#N/C"), _xlpm.subord,IFERROR(C173,"#N/C"), _xlpm.infr,IFERROR(D173,"#N/C"), _xlpm.sf,IFERROR(E173,"#N/C"), _xlpm.fam,IFERROR(F173,"#N/C"), _xlpm.subfam,IF(TRIM(G173)="-","#N/C",IFERROR(G173,"#N/C")),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_xlpm.fallback,IF(IFERROR(B173,"#N/C")="#N/C",A173,IF(IFERROR(C173,"#N/C")="#N/C",B173,IF(IFERROR(D173,"#N/C")="#N/C",C173,IF(IFERROR(E173,"#N/C")="#N/C",D173,IF(IFERROR(F173,"#N/C")="#N/C",E173,IF(IFERROR(G173,"#N/C")="#N/C",F173,"#N/C")))))), _xlpm.finalResult,IF(OR(_xlpm.computedResult="",_xlpm.computedResult="#N/C"),_xlpm.fallback,_xlpm.computedResult), INDEX(_xlpm.finalResult,1))</f>
        <v>moth</v>
      </c>
      <c r="K173" s="13" t="str">
        <f t="shared" si="2"/>
        <v>Insecta.Lepidoptera.Glossata.Heterocera.Pyraloidea.Pyralidae.Phycitinae.Ephestia.#N/C</v>
      </c>
      <c r="L173" s="14" t="e">
        <f>+COUNTIF(Monitoring!#REF!,K173)</f>
        <v>#REF!</v>
      </c>
      <c r="U173" s="17" t="s">
        <v>86</v>
      </c>
      <c r="V173" s="17" t="s">
        <v>463</v>
      </c>
      <c r="W173" s="17" t="s">
        <v>1303</v>
      </c>
      <c r="X173" s="17" t="s">
        <v>1658</v>
      </c>
      <c r="Y173" s="17" t="s">
        <v>1304</v>
      </c>
      <c r="Z173" s="17" t="s">
        <v>950</v>
      </c>
      <c r="AA173" s="17" t="s">
        <v>185</v>
      </c>
      <c r="AB173" s="18" t="s">
        <v>330</v>
      </c>
      <c r="AC173" s="18" t="s">
        <v>36</v>
      </c>
      <c r="AE173" s="13" t="s">
        <v>4094</v>
      </c>
    </row>
    <row r="174" spans="1:31" x14ac:dyDescent="0.3">
      <c r="A174" s="17" t="s">
        <v>86</v>
      </c>
      <c r="B174" s="17" t="s">
        <v>295</v>
      </c>
      <c r="C174" s="17" t="s">
        <v>884</v>
      </c>
      <c r="D174" s="17" t="str">
        <f>+IFERROR(IF(E174="#N/C","#N/C",INDEX('ClassificationClasses'!D:D,MATCH(E174,'ClassificationClasses'!E:E,0))),"ERROR")</f>
        <v>Heterocera</v>
      </c>
      <c r="E174" s="17" t="s">
        <v>1590</v>
      </c>
      <c r="F174" s="17" t="s">
        <v>1593</v>
      </c>
      <c r="G174" s="17" t="s">
        <v>1596</v>
      </c>
      <c r="H174" s="18" t="s">
        <v>1597</v>
      </c>
      <c r="I174" s="18" t="s">
        <v>36</v>
      </c>
      <c r="J174" s="37" t="str" cm="1">
        <f t="array" ref="J174">_xlfn.LET(_xlpm.cls,A174, _xlpm.ord,IFERROR(B174,"#N/C"), _xlpm.subord,IFERROR(C174,"#N/C"), _xlpm.infr,IFERROR(D174,"#N/C"), _xlpm.sf,IFERROR(E174,"#N/C"), _xlpm.fam,IFERROR(F174,"#N/C"), _xlpm.subfam,IF(TRIM(G174)="-","#N/C",IFERROR(G174,"#N/C")),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_xlpm.fallback,IF(IFERROR(B174,"#N/C")="#N/C",A174,IF(IFERROR(C174,"#N/C")="#N/C",B174,IF(IFERROR(D174,"#N/C")="#N/C",C174,IF(IFERROR(E174,"#N/C")="#N/C",D174,IF(IFERROR(F174,"#N/C")="#N/C",E174,IF(IFERROR(G174,"#N/C")="#N/C",F174,"#N/C")))))), _xlpm.finalResult,IF(OR(_xlpm.computedResult="",_xlpm.computedResult="#N/C"),_xlpm.fallback,_xlpm.computedResult), INDEX(_xlpm.finalResult,1))</f>
        <v>moth</v>
      </c>
      <c r="K174" s="13" t="str">
        <f t="shared" si="2"/>
        <v>Insecta.Lepidoptera.Glossata.Heterocera.Pyraloidea.Pyralidae.Pyralinae.Endotricha.#N/C</v>
      </c>
      <c r="L174" s="14" t="e">
        <f>+COUNTIF(Monitoring!#REF!,K174)</f>
        <v>#REF!</v>
      </c>
      <c r="U174" s="17" t="s">
        <v>86</v>
      </c>
      <c r="V174" s="17" t="s">
        <v>463</v>
      </c>
      <c r="W174" s="17" t="s">
        <v>1303</v>
      </c>
      <c r="X174" s="17" t="s">
        <v>1658</v>
      </c>
      <c r="Y174" s="17" t="s">
        <v>1304</v>
      </c>
      <c r="Z174" s="17" t="s">
        <v>950</v>
      </c>
      <c r="AA174" s="17" t="s">
        <v>185</v>
      </c>
      <c r="AB174" s="18" t="s">
        <v>330</v>
      </c>
      <c r="AC174" s="18" t="s">
        <v>1374</v>
      </c>
      <c r="AE174" s="13" t="s">
        <v>4095</v>
      </c>
    </row>
    <row r="175" spans="1:31" x14ac:dyDescent="0.3">
      <c r="A175" s="17" t="s">
        <v>86</v>
      </c>
      <c r="B175" s="17" t="s">
        <v>295</v>
      </c>
      <c r="C175" s="17" t="s">
        <v>884</v>
      </c>
      <c r="D175" s="17" t="str">
        <f>+IFERROR(IF(E175="#N/C","#N/C",INDEX('ClassificationClasses'!D:D,MATCH(E175,'ClassificationClasses'!E:E,0))),"ERROR")</f>
        <v>Heterocera</v>
      </c>
      <c r="E175" s="17" t="s">
        <v>1590</v>
      </c>
      <c r="F175" s="17" t="s">
        <v>1593</v>
      </c>
      <c r="G175" s="17" t="s">
        <v>1596</v>
      </c>
      <c r="H175" s="18" t="s">
        <v>1598</v>
      </c>
      <c r="I175" s="18" t="s">
        <v>1599</v>
      </c>
      <c r="J175" s="37" t="str" cm="1">
        <f t="array" ref="J175">_xlfn.LET(_xlpm.cls,A175, _xlpm.ord,IFERROR(B175,"#N/C"), _xlpm.subord,IFERROR(C175,"#N/C"), _xlpm.infr,IFERROR(D175,"#N/C"), _xlpm.sf,IFERROR(E175,"#N/C"), _xlpm.fam,IFERROR(F175,"#N/C"), _xlpm.subfam,IF(TRIM(G175)="-","#N/C",IFERROR(G175,"#N/C")),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_xlpm.fallback,IF(IFERROR(B175,"#N/C")="#N/C",A175,IF(IFERROR(C175,"#N/C")="#N/C",B175,IF(IFERROR(D175,"#N/C")="#N/C",C175,IF(IFERROR(E175,"#N/C")="#N/C",D175,IF(IFERROR(F175,"#N/C")="#N/C",E175,IF(IFERROR(G175,"#N/C")="#N/C",F175,"#N/C")))))), _xlpm.finalResult,IF(OR(_xlpm.computedResult="",_xlpm.computedResult="#N/C"),_xlpm.fallback,_xlpm.computedResult), INDEX(_xlpm.finalResult,1))</f>
        <v>moth</v>
      </c>
      <c r="K175" s="13" t="str">
        <f t="shared" si="2"/>
        <v>Insecta.Lepidoptera.Glossata.Heterocera.Pyraloidea.Pyralidae.Pyralinae.Synaphe.punctalis</v>
      </c>
      <c r="L175" s="14" t="e">
        <f>+COUNTIF(Monitoring!#REF!,K175)</f>
        <v>#REF!</v>
      </c>
      <c r="U175" s="17" t="s">
        <v>86</v>
      </c>
      <c r="V175" s="17" t="s">
        <v>463</v>
      </c>
      <c r="W175" s="17" t="s">
        <v>1303</v>
      </c>
      <c r="X175" s="17" t="s">
        <v>1658</v>
      </c>
      <c r="Y175" s="17" t="s">
        <v>1304</v>
      </c>
      <c r="Z175" s="17" t="s">
        <v>950</v>
      </c>
      <c r="AA175" s="17" t="s">
        <v>185</v>
      </c>
      <c r="AB175" s="12" t="s">
        <v>714</v>
      </c>
      <c r="AC175" s="12" t="s">
        <v>36</v>
      </c>
      <c r="AE175" s="13" t="s">
        <v>4096</v>
      </c>
    </row>
    <row r="176" spans="1:31" x14ac:dyDescent="0.3">
      <c r="A176" s="11" t="s">
        <v>86</v>
      </c>
      <c r="B176" s="11" t="s">
        <v>295</v>
      </c>
      <c r="C176" s="11" t="s">
        <v>884</v>
      </c>
      <c r="D176" s="17" t="str">
        <f>+IFERROR(IF(E176="#N/C","#N/C",INDEX('ClassificationClasses'!D:D,MATCH(E176,'ClassificationClasses'!E:E,0))),"ERROR")</f>
        <v>Heterocera</v>
      </c>
      <c r="E176" s="11" t="s">
        <v>1600</v>
      </c>
      <c r="F176" s="11" t="s">
        <v>1601</v>
      </c>
      <c r="G176" s="11" t="s">
        <v>1602</v>
      </c>
      <c r="H176" s="12" t="s">
        <v>1603</v>
      </c>
      <c r="I176" s="12" t="s">
        <v>36</v>
      </c>
      <c r="J176" s="37" t="str" cm="1">
        <f t="array" ref="J176">_xlfn.LET(_xlpm.cls,A176, _xlpm.ord,IFERROR(B176,"#N/C"), _xlpm.subord,IFERROR(C176,"#N/C"), _xlpm.infr,IFERROR(D176,"#N/C"), _xlpm.sf,IFERROR(E176,"#N/C"), _xlpm.fam,IFERROR(F176,"#N/C"), _xlpm.subfam,IF(TRIM(G176)="-","#N/C",IFERROR(G176,"#N/C")),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_xlpm.fallback,IF(IFERROR(B176,"#N/C")="#N/C",A176,IF(IFERROR(C176,"#N/C")="#N/C",B176,IF(IFERROR(D176,"#N/C")="#N/C",C176,IF(IFERROR(E176,"#N/C")="#N/C",D176,IF(IFERROR(F176,"#N/C")="#N/C",E176,IF(IFERROR(G176,"#N/C")="#N/C",F176,"#N/C")))))), _xlpm.finalResult,IF(OR(_xlpm.computedResult="",_xlpm.computedResult="#N/C"),_xlpm.fallback,_xlpm.computedResult), INDEX(_xlpm.finalResult,1))</f>
        <v>moth_small</v>
      </c>
      <c r="K176" s="13" t="str">
        <f t="shared" si="2"/>
        <v>Insecta.Lepidoptera.Glossata.Heterocera.Tineoidea.Tineidae.	Nemapogoninae.Nemapogon.#N/C</v>
      </c>
      <c r="L176" s="14" t="e">
        <f>+COUNTIF(Monitoring!#REF!,K176)</f>
        <v>#REF!</v>
      </c>
      <c r="U176" s="17" t="s">
        <v>86</v>
      </c>
      <c r="V176" s="17" t="s">
        <v>463</v>
      </c>
      <c r="W176" s="17" t="s">
        <v>1303</v>
      </c>
      <c r="X176" s="17" t="s">
        <v>1658</v>
      </c>
      <c r="Y176" s="17" t="s">
        <v>1304</v>
      </c>
      <c r="Z176" s="17" t="s">
        <v>950</v>
      </c>
      <c r="AA176" s="17" t="s">
        <v>185</v>
      </c>
      <c r="AB176" s="18" t="s">
        <v>1422</v>
      </c>
      <c r="AC176" s="18" t="s">
        <v>1423</v>
      </c>
      <c r="AE176" s="13" t="s">
        <v>4097</v>
      </c>
    </row>
    <row r="177" spans="1:31" x14ac:dyDescent="0.3">
      <c r="A177" s="11" t="s">
        <v>86</v>
      </c>
      <c r="B177" s="11" t="s">
        <v>295</v>
      </c>
      <c r="C177" s="11" t="s">
        <v>884</v>
      </c>
      <c r="D177" s="17" t="str">
        <f>+IFERROR(IF(E177="#N/C","#N/C",INDEX('ClassificationClasses'!D:D,MATCH(E177,'ClassificationClasses'!E:E,0))),"ERROR")</f>
        <v>Heterocera</v>
      </c>
      <c r="E177" s="11" t="s">
        <v>1604</v>
      </c>
      <c r="F177" s="11" t="s">
        <v>1605</v>
      </c>
      <c r="G177" s="11" t="s">
        <v>1606</v>
      </c>
      <c r="H177" s="12" t="s">
        <v>1607</v>
      </c>
      <c r="I177" s="12" t="s">
        <v>1608</v>
      </c>
      <c r="J177" s="37" t="str" cm="1">
        <f t="array" ref="J177">_xlfn.LET(_xlpm.cls,A177, _xlpm.ord,IFERROR(B177,"#N/C"), _xlpm.subord,IFERROR(C177,"#N/C"), _xlpm.infr,IFERROR(D177,"#N/C"), _xlpm.sf,IFERROR(E177,"#N/C"), _xlpm.fam,IFERROR(F177,"#N/C"), _xlpm.subfam,IF(TRIM(G177)="-","#N/C",IFERROR(G177,"#N/C")),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_xlpm.fallback,IF(IFERROR(B177,"#N/C")="#N/C",A177,IF(IFERROR(C177,"#N/C")="#N/C",B177,IF(IFERROR(D177,"#N/C")="#N/C",C177,IF(IFERROR(E177,"#N/C")="#N/C",D177,IF(IFERROR(F177,"#N/C")="#N/C",E177,IF(IFERROR(G177,"#N/C")="#N/C",F177,"#N/C")))))), _xlpm.finalResult,IF(OR(_xlpm.computedResult="",_xlpm.computedResult="#N/C"),_xlpm.fallback,_xlpm.computedResult), INDEX(_xlpm.finalResult,1))</f>
        <v>moth_small</v>
      </c>
      <c r="K177" s="13" t="str">
        <f t="shared" si="2"/>
        <v>Insecta.Lepidoptera.Glossata.Heterocera.Yponomeutoidea.Plutellidae.Plutellinae.Plutella.xylostella</v>
      </c>
      <c r="L177" s="14" t="e">
        <f>+COUNTIF(Monitoring!#REF!,K177)</f>
        <v>#REF!</v>
      </c>
      <c r="U177" s="11" t="s">
        <v>86</v>
      </c>
      <c r="V177" s="11" t="s">
        <v>463</v>
      </c>
      <c r="W177" s="11" t="s">
        <v>1303</v>
      </c>
      <c r="X177" s="17" t="s">
        <v>1658</v>
      </c>
      <c r="Y177" s="11" t="s">
        <v>1304</v>
      </c>
      <c r="Z177" s="11" t="s">
        <v>950</v>
      </c>
      <c r="AA177" s="11" t="s">
        <v>185</v>
      </c>
      <c r="AB177" s="12" t="s">
        <v>1424</v>
      </c>
      <c r="AC177" s="12" t="s">
        <v>1425</v>
      </c>
      <c r="AE177" s="13" t="s">
        <v>4098</v>
      </c>
    </row>
    <row r="178" spans="1:31" x14ac:dyDescent="0.3">
      <c r="A178" s="11" t="s">
        <v>86</v>
      </c>
      <c r="B178" s="11" t="s">
        <v>295</v>
      </c>
      <c r="C178" s="11" t="s">
        <v>884</v>
      </c>
      <c r="D178" s="17" t="str">
        <f>+IFERROR(IF(E178="#N/C","#N/C",INDEX('ClassificationClasses'!D:D,MATCH(E178,'ClassificationClasses'!E:E,0))),"ERROR")</f>
        <v>Rhopalocera</v>
      </c>
      <c r="E178" s="11" t="s">
        <v>1609</v>
      </c>
      <c r="F178" s="11" t="s">
        <v>1610</v>
      </c>
      <c r="G178" s="11" t="s">
        <v>1611</v>
      </c>
      <c r="H178" s="12" t="s">
        <v>36</v>
      </c>
      <c r="I178" s="12" t="s">
        <v>36</v>
      </c>
      <c r="J178" s="37" t="str" cm="1">
        <f t="array" ref="J178">_xlfn.LET(_xlpm.cls,A178, _xlpm.ord,IFERROR(B178,"#N/C"), _xlpm.subord,IFERROR(C178,"#N/C"), _xlpm.infr,IFERROR(D178,"#N/C"), _xlpm.sf,IFERROR(E178,"#N/C"), _xlpm.fam,IFERROR(F178,"#N/C"), _xlpm.subfam,IF(TRIM(G178)="-","#N/C",IFERROR(G178,"#N/C")),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_xlpm.fallback,IF(IFERROR(B178,"#N/C")="#N/C",A178,IF(IFERROR(C178,"#N/C")="#N/C",B178,IF(IFERROR(D178,"#N/C")="#N/C",C178,IF(IFERROR(E178,"#N/C")="#N/C",D178,IF(IFERROR(F178,"#N/C")="#N/C",E178,IF(IFERROR(G178,"#N/C")="#N/C",F178,"#N/C")))))), _xlpm.finalResult,IF(OR(_xlpm.computedResult="",_xlpm.computedResult="#N/C"),_xlpm.fallback,_xlpm.computedResult), INDEX(_xlpm.finalResult,1))</f>
        <v>butterfly</v>
      </c>
      <c r="K178" s="13" t="str">
        <f t="shared" si="2"/>
        <v>Insecta.Lepidoptera.Glossata.Rhopalocera.Zygaenoidea.Zygaenidae.Procridinae.#N/C.#N/C</v>
      </c>
      <c r="L178" s="14" t="e">
        <f>+COUNTIF(Monitoring!#REF!,K178)</f>
        <v>#REF!</v>
      </c>
      <c r="U178" s="17" t="s">
        <v>86</v>
      </c>
      <c r="V178" s="17" t="s">
        <v>463</v>
      </c>
      <c r="W178" s="17" t="s">
        <v>1303</v>
      </c>
      <c r="X178" s="17" t="s">
        <v>1658</v>
      </c>
      <c r="Y178" s="17" t="s">
        <v>1426</v>
      </c>
      <c r="Z178" s="17" t="s">
        <v>1427</v>
      </c>
      <c r="AA178" s="17" t="s">
        <v>1428</v>
      </c>
      <c r="AB178" s="18" t="s">
        <v>1429</v>
      </c>
      <c r="AC178" s="18" t="s">
        <v>1430</v>
      </c>
      <c r="AE178" s="13" t="s">
        <v>4099</v>
      </c>
    </row>
    <row r="179" spans="1:31" x14ac:dyDescent="0.3">
      <c r="A179" s="11" t="s">
        <v>86</v>
      </c>
      <c r="B179" s="11" t="s">
        <v>1612</v>
      </c>
      <c r="D179" s="17"/>
      <c r="E179" s="11" t="s">
        <v>1613</v>
      </c>
      <c r="F179" s="11" t="s">
        <v>1614</v>
      </c>
      <c r="H179" s="12" t="s">
        <v>1615</v>
      </c>
      <c r="I179" s="12" t="s">
        <v>36</v>
      </c>
      <c r="J179" s="37" t="str" cm="1">
        <f t="array" ref="J179">_xlfn.LET(_xlpm.cls,A179, _xlpm.ord,IFERROR(B179,"#N/C"), _xlpm.subord,IFERROR(C179,"#N/C"), _xlpm.infr,IFERROR(D179,"#N/C"), _xlpm.sf,IFERROR(E179,"#N/C"), _xlpm.fam,IFERROR(F179,"#N/C"), _xlpm.subfam,IF(TRIM(G179)="-","#N/C",IFERROR(G179,"#N/C")),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_xlpm.fallback,IF(IFERROR(B179,"#N/C")="#N/C",A179,IF(IFERROR(C179,"#N/C")="#N/C",B179,IF(IFERROR(D179,"#N/C")="#N/C",C179,IF(IFERROR(E179,"#N/C")="#N/C",D179,IF(IFERROR(F179,"#N/C")="#N/C",E179,IF(IFERROR(G179,"#N/C")="#N/C",F179,"#N/C")))))), _xlpm.finalResult,IF(OR(_xlpm.computedResult="",_xlpm.computedResult="#N/C"),_xlpm.fallback,_xlpm.computedResult), INDEX(_xlpm.finalResult,1))</f>
        <v>scorpion_fly</v>
      </c>
      <c r="K179" s="13" t="str">
        <f t="shared" si="2"/>
        <v>Insecta.Mecoptera...Panorpoidea.Panorpidae..Panorpa.#N/C</v>
      </c>
      <c r="L179" s="14" t="e">
        <f>+COUNTIF(Monitoring!#REF!,K179)</f>
        <v>#REF!</v>
      </c>
      <c r="U179" s="11" t="s">
        <v>86</v>
      </c>
      <c r="V179" s="11" t="s">
        <v>463</v>
      </c>
      <c r="W179" s="11" t="s">
        <v>1303</v>
      </c>
      <c r="X179" s="17" t="s">
        <v>1658</v>
      </c>
      <c r="Y179" s="11" t="s">
        <v>1426</v>
      </c>
      <c r="Z179" s="11" t="s">
        <v>1427</v>
      </c>
      <c r="AA179" s="11" t="s">
        <v>1322</v>
      </c>
      <c r="AB179" s="12" t="s">
        <v>1323</v>
      </c>
      <c r="AC179" s="12" t="s">
        <v>36</v>
      </c>
      <c r="AE179" s="13" t="s">
        <v>4100</v>
      </c>
    </row>
    <row r="180" spans="1:31" x14ac:dyDescent="0.3">
      <c r="A180" s="11" t="s">
        <v>86</v>
      </c>
      <c r="B180" s="11" t="s">
        <v>1612</v>
      </c>
      <c r="D180" s="17"/>
      <c r="E180" s="11" t="s">
        <v>1613</v>
      </c>
      <c r="F180" s="11" t="s">
        <v>1614</v>
      </c>
      <c r="H180" s="12" t="s">
        <v>1615</v>
      </c>
      <c r="I180" s="12" t="s">
        <v>1562</v>
      </c>
      <c r="J180" s="37" t="str" cm="1">
        <f t="array" ref="J180">_xlfn.LET(_xlpm.cls,A180, _xlpm.ord,IFERROR(B180,"#N/C"), _xlpm.subord,IFERROR(C180,"#N/C"), _xlpm.infr,IFERROR(D180,"#N/C"), _xlpm.sf,IFERROR(E180,"#N/C"), _xlpm.fam,IFERROR(F180,"#N/C"), _xlpm.subfam,IF(TRIM(G180)="-","#N/C",IFERROR(G180,"#N/C")),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_xlpm.fallback,IF(IFERROR(B180,"#N/C")="#N/C",A180,IF(IFERROR(C180,"#N/C")="#N/C",B180,IF(IFERROR(D180,"#N/C")="#N/C",C180,IF(IFERROR(E180,"#N/C")="#N/C",D180,IF(IFERROR(F180,"#N/C")="#N/C",E180,IF(IFERROR(G180,"#N/C")="#N/C",F180,"#N/C")))))), _xlpm.finalResult,IF(OR(_xlpm.computedResult="",_xlpm.computedResult="#N/C"),_xlpm.fallback,_xlpm.computedResult), INDEX(_xlpm.finalResult,1))</f>
        <v>scorpion_fly</v>
      </c>
      <c r="K180" s="13" t="str">
        <f t="shared" si="2"/>
        <v>Insecta.Mecoptera...Panorpoidea.Panorpidae..Panorpa.vulgaris</v>
      </c>
      <c r="L180" s="14" t="e">
        <f>+COUNTIF(Monitoring!#REF!,K180)</f>
        <v>#REF!</v>
      </c>
      <c r="U180" s="17" t="s">
        <v>86</v>
      </c>
      <c r="V180" s="17" t="s">
        <v>463</v>
      </c>
      <c r="W180" s="17" t="s">
        <v>1303</v>
      </c>
      <c r="X180" s="17" t="s">
        <v>1658</v>
      </c>
      <c r="Y180" s="17" t="s">
        <v>1426</v>
      </c>
      <c r="Z180" s="17" t="s">
        <v>1427</v>
      </c>
      <c r="AA180" s="17" t="s">
        <v>1322</v>
      </c>
      <c r="AB180" s="18" t="s">
        <v>936</v>
      </c>
      <c r="AC180" s="18" t="s">
        <v>36</v>
      </c>
      <c r="AE180" s="13" t="s">
        <v>4101</v>
      </c>
    </row>
    <row r="181" spans="1:31" x14ac:dyDescent="0.3">
      <c r="A181" s="11" t="s">
        <v>86</v>
      </c>
      <c r="B181" s="11" t="s">
        <v>1616</v>
      </c>
      <c r="C181" s="11" t="s">
        <v>1617</v>
      </c>
      <c r="D181" s="17"/>
      <c r="E181" s="11" t="s">
        <v>1618</v>
      </c>
      <c r="F181" s="11" t="s">
        <v>1619</v>
      </c>
      <c r="G181" s="11" t="s">
        <v>1620</v>
      </c>
      <c r="H181" s="12" t="s">
        <v>915</v>
      </c>
      <c r="I181" s="12" t="s">
        <v>36</v>
      </c>
      <c r="J181" s="37" t="str" cm="1">
        <f t="array" ref="J181">_xlfn.LET(_xlpm.cls,A181, _xlpm.ord,IFERROR(B181,"#N/C"), _xlpm.subord,IFERROR(C181,"#N/C"), _xlpm.infr,IFERROR(D181,"#N/C"), _xlpm.sf,IFERROR(E181,"#N/C"), _xlpm.fam,IFERROR(F181,"#N/C"), _xlpm.subfam,IF(TRIM(G181)="-","#N/C",IFERROR(G181,"#N/C")),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_xlpm.fallback,IF(IFERROR(B181,"#N/C")="#N/C",A181,IF(IFERROR(C181,"#N/C")="#N/C",B181,IF(IFERROR(D181,"#N/C")="#N/C",C181,IF(IFERROR(E181,"#N/C")="#N/C",D181,IF(IFERROR(F181,"#N/C")="#N/C",E181,IF(IFERROR(G181,"#N/C")="#N/C",F181,"#N/C")))))), _xlpm.finalResult,IF(OR(_xlpm.computedResult="",_xlpm.computedResult="#N/C"),_xlpm.fallback,_xlpm.computedResult), INDEX(_xlpm.finalResult,1))</f>
        <v>lacewing</v>
      </c>
      <c r="K181" s="13" t="str">
        <f t="shared" si="2"/>
        <v>Insecta.Neuroptera.Hemerobiiformia..Hemerobioidea.Chrysopidae.Chrysopinae.Chrysoperla.#N/C</v>
      </c>
      <c r="L181" s="14" t="e">
        <f>+COUNTIF(Monitoring!#REF!,K181)</f>
        <v>#REF!</v>
      </c>
      <c r="U181" s="17" t="s">
        <v>86</v>
      </c>
      <c r="V181" s="17" t="s">
        <v>463</v>
      </c>
      <c r="W181" s="17" t="s">
        <v>1303</v>
      </c>
      <c r="X181" s="17" t="s">
        <v>1658</v>
      </c>
      <c r="Y181" s="17" t="s">
        <v>1426</v>
      </c>
      <c r="Z181" s="17" t="s">
        <v>1427</v>
      </c>
      <c r="AA181" s="17" t="s">
        <v>1322</v>
      </c>
      <c r="AB181" s="100" t="s">
        <v>936</v>
      </c>
      <c r="AC181" s="18" t="s">
        <v>1431</v>
      </c>
      <c r="AE181" s="13" t="s">
        <v>4102</v>
      </c>
    </row>
    <row r="182" spans="1:31" x14ac:dyDescent="0.3">
      <c r="A182" s="11" t="s">
        <v>86</v>
      </c>
      <c r="B182" s="11" t="s">
        <v>1616</v>
      </c>
      <c r="C182" s="11" t="s">
        <v>1617</v>
      </c>
      <c r="D182" s="17"/>
      <c r="E182" s="11" t="s">
        <v>1618</v>
      </c>
      <c r="F182" s="11" t="s">
        <v>1619</v>
      </c>
      <c r="G182" s="11" t="s">
        <v>1620</v>
      </c>
      <c r="H182" s="12" t="s">
        <v>915</v>
      </c>
      <c r="I182" s="12" t="s">
        <v>1621</v>
      </c>
      <c r="J182" s="37" t="str" cm="1">
        <f t="array" ref="J182">_xlfn.LET(_xlpm.cls,A182, _xlpm.ord,IFERROR(B182,"#N/C"), _xlpm.subord,IFERROR(C182,"#N/C"), _xlpm.infr,IFERROR(D182,"#N/C"), _xlpm.sf,IFERROR(E182,"#N/C"), _xlpm.fam,IFERROR(F182,"#N/C"), _xlpm.subfam,IF(TRIM(G182)="-","#N/C",IFERROR(G182,"#N/C")),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_xlpm.fallback,IF(IFERROR(B182,"#N/C")="#N/C",A182,IF(IFERROR(C182,"#N/C")="#N/C",B182,IF(IFERROR(D182,"#N/C")="#N/C",C182,IF(IFERROR(E182,"#N/C")="#N/C",D182,IF(IFERROR(F182,"#N/C")="#N/C",E182,IF(IFERROR(G182,"#N/C")="#N/C",F182,"#N/C")))))), _xlpm.finalResult,IF(OR(_xlpm.computedResult="",_xlpm.computedResult="#N/C"),_xlpm.fallback,_xlpm.computedResult), INDEX(_xlpm.finalResult,1))</f>
        <v>lacewing</v>
      </c>
      <c r="K182" s="13" t="str">
        <f t="shared" si="2"/>
        <v>Insecta.Neuroptera.Hemerobiiformia..Hemerobioidea.Chrysopidae.Chrysopinae.Chrysoperla.carnea</v>
      </c>
      <c r="L182" s="14" t="e">
        <f>+COUNTIF(Monitoring!#REF!,K182)</f>
        <v>#REF!</v>
      </c>
      <c r="U182" s="17" t="s">
        <v>86</v>
      </c>
      <c r="V182" s="17" t="s">
        <v>463</v>
      </c>
      <c r="W182" s="17" t="s">
        <v>1303</v>
      </c>
      <c r="X182" s="17" t="s">
        <v>1658</v>
      </c>
      <c r="Y182" s="17" t="s">
        <v>1426</v>
      </c>
      <c r="Z182" s="17" t="s">
        <v>1427</v>
      </c>
      <c r="AA182" s="17" t="s">
        <v>1322</v>
      </c>
      <c r="AB182" s="18" t="s">
        <v>1432</v>
      </c>
      <c r="AC182" s="18" t="s">
        <v>36</v>
      </c>
      <c r="AE182" s="13" t="s">
        <v>4103</v>
      </c>
    </row>
    <row r="183" spans="1:31" x14ac:dyDescent="0.3">
      <c r="A183" s="11" t="s">
        <v>86</v>
      </c>
      <c r="B183" s="11" t="s">
        <v>1616</v>
      </c>
      <c r="C183" s="11" t="s">
        <v>1617</v>
      </c>
      <c r="D183" s="17"/>
      <c r="E183" s="11" t="s">
        <v>1618</v>
      </c>
      <c r="F183" s="11" t="s">
        <v>1622</v>
      </c>
      <c r="G183" s="11" t="s">
        <v>1623</v>
      </c>
      <c r="H183" s="12" t="s">
        <v>1624</v>
      </c>
      <c r="I183" s="12" t="s">
        <v>1625</v>
      </c>
      <c r="J183" s="37" t="str" cm="1">
        <f t="array" ref="J183">_xlfn.LET(_xlpm.cls,A183, _xlpm.ord,IFERROR(B183,"#N/C"), _xlpm.subord,IFERROR(C183,"#N/C"), _xlpm.infr,IFERROR(D183,"#N/C"), _xlpm.sf,IFERROR(E183,"#N/C"), _xlpm.fam,IFERROR(F183,"#N/C"), _xlpm.subfam,IF(TRIM(G183)="-","#N/C",IFERROR(G183,"#N/C")),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_xlpm.fallback,IF(IFERROR(B183,"#N/C")="#N/C",A183,IF(IFERROR(C183,"#N/C")="#N/C",B183,IF(IFERROR(D183,"#N/C")="#N/C",C183,IF(IFERROR(E183,"#N/C")="#N/C",D183,IF(IFERROR(F183,"#N/C")="#N/C",E183,IF(IFERROR(G183,"#N/C")="#N/C",F183,"#N/C")))))), _xlpm.finalResult,IF(OR(_xlpm.computedResult="",_xlpm.computedResult="#N/C"),_xlpm.fallback,_xlpm.computedResult), INDEX(_xlpm.finalResult,1))</f>
        <v>lacewing</v>
      </c>
      <c r="K183" s="13" t="str">
        <f t="shared" si="2"/>
        <v>Insecta.Neuroptera.Hemerobiiformia..Hemerobioidea.Hemerobiidae.Microminae.Micromus.angulatus</v>
      </c>
      <c r="L183" s="14" t="e">
        <f>+COUNTIF(Monitoring!#REF!,K183)</f>
        <v>#REF!</v>
      </c>
      <c r="U183" s="11" t="s">
        <v>86</v>
      </c>
      <c r="V183" s="11" t="s">
        <v>463</v>
      </c>
      <c r="W183" s="11" t="s">
        <v>1303</v>
      </c>
      <c r="X183" s="17" t="s">
        <v>1658</v>
      </c>
      <c r="Y183" s="11" t="s">
        <v>1426</v>
      </c>
      <c r="Z183" s="11" t="s">
        <v>1427</v>
      </c>
      <c r="AA183" s="11" t="s">
        <v>1322</v>
      </c>
      <c r="AB183" s="12" t="s">
        <v>1432</v>
      </c>
      <c r="AC183" s="12" t="s">
        <v>1433</v>
      </c>
      <c r="AE183" s="13" t="s">
        <v>4104</v>
      </c>
    </row>
    <row r="184" spans="1:31" x14ac:dyDescent="0.3">
      <c r="A184" s="11" t="s">
        <v>86</v>
      </c>
      <c r="B184" s="11" t="s">
        <v>1626</v>
      </c>
      <c r="C184" s="11" t="s">
        <v>1627</v>
      </c>
      <c r="D184" s="17" t="s">
        <v>1628</v>
      </c>
      <c r="E184" s="11" t="s">
        <v>1629</v>
      </c>
      <c r="F184" s="11" t="s">
        <v>1630</v>
      </c>
      <c r="G184" s="11" t="s">
        <v>36</v>
      </c>
      <c r="H184" s="12" t="s">
        <v>36</v>
      </c>
      <c r="I184" s="12" t="s">
        <v>36</v>
      </c>
      <c r="J184" s="37" t="str" cm="1">
        <f t="array" ref="J184">_xlfn.LET(_xlpm.cls,A184, _xlpm.ord,IFERROR(B184,"#N/C"), _xlpm.subord,IFERROR(C184,"#N/C"), _xlpm.infr,IFERROR(D184,"#N/C"), _xlpm.sf,IFERROR(E184,"#N/C"), _xlpm.fam,IFERROR(F184,"#N/C"), _xlpm.subfam,IF(TRIM(G184)="-","#N/C",IFERROR(G184,"#N/C")),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_xlpm.fallback,IF(IFERROR(B184,"#N/C")="#N/C",A184,IF(IFERROR(C184,"#N/C")="#N/C",B184,IF(IFERROR(D184,"#N/C")="#N/C",C184,IF(IFERROR(E184,"#N/C")="#N/C",D184,IF(IFERROR(F184,"#N/C")="#N/C",E184,IF(IFERROR(G184,"#N/C")="#N/C",F184,"#N/C")))))), _xlpm.finalResult,IF(OR(_xlpm.computedResult="",_xlpm.computedResult="#N/C"),_xlpm.fallback,_xlpm.computedResult), INDEX(_xlpm.finalResult,1))</f>
        <v>grasshopper</v>
      </c>
      <c r="K184" s="13" t="str">
        <f t="shared" si="2"/>
        <v>Insecta.Orthoptera.Caelifera.Acrididea.Acridoidea.Acrididae.#N/C.#N/C.#N/C</v>
      </c>
      <c r="L184" s="14" t="e">
        <f>+COUNTIF(Monitoring!#REF!,K184)</f>
        <v>#REF!</v>
      </c>
      <c r="U184" s="17" t="s">
        <v>86</v>
      </c>
      <c r="V184" s="17" t="s">
        <v>463</v>
      </c>
      <c r="W184" s="17" t="s">
        <v>1303</v>
      </c>
      <c r="X184" s="17" t="s">
        <v>1658</v>
      </c>
      <c r="Y184" s="17" t="s">
        <v>1434</v>
      </c>
      <c r="Z184" s="17" t="s">
        <v>1435</v>
      </c>
      <c r="AA184" s="17" t="s">
        <v>1436</v>
      </c>
      <c r="AB184" s="18" t="s">
        <v>1437</v>
      </c>
      <c r="AC184" s="18" t="s">
        <v>1438</v>
      </c>
      <c r="AE184" s="13" t="s">
        <v>4105</v>
      </c>
    </row>
    <row r="185" spans="1:31" x14ac:dyDescent="0.3">
      <c r="A185" s="11" t="s">
        <v>86</v>
      </c>
      <c r="B185" s="11" t="s">
        <v>1626</v>
      </c>
      <c r="C185" s="11" t="s">
        <v>1627</v>
      </c>
      <c r="D185" s="17" t="s">
        <v>1628</v>
      </c>
      <c r="E185" s="11" t="s">
        <v>1629</v>
      </c>
      <c r="F185" s="11" t="s">
        <v>1630</v>
      </c>
      <c r="G185" s="11" t="s">
        <v>1631</v>
      </c>
      <c r="H185" s="12" t="s">
        <v>36</v>
      </c>
      <c r="I185" s="12" t="s">
        <v>36</v>
      </c>
      <c r="J185" s="37" t="str" cm="1">
        <f t="array" ref="J185">_xlfn.LET(_xlpm.cls,A185, _xlpm.ord,IFERROR(B185,"#N/C"), _xlpm.subord,IFERROR(C185,"#N/C"), _xlpm.infr,IFERROR(D185,"#N/C"), _xlpm.sf,IFERROR(E185,"#N/C"), _xlpm.fam,IFERROR(F185,"#N/C"), _xlpm.subfam,IF(TRIM(G185)="-","#N/C",IFERROR(G185,"#N/C")),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_xlpm.fallback,IF(IFERROR(B185,"#N/C")="#N/C",A185,IF(IFERROR(C185,"#N/C")="#N/C",B185,IF(IFERROR(D185,"#N/C")="#N/C",C185,IF(IFERROR(E185,"#N/C")="#N/C",D185,IF(IFERROR(F185,"#N/C")="#N/C",E185,IF(IFERROR(G185,"#N/C")="#N/C",F185,"#N/C")))))), _xlpm.finalResult,IF(OR(_xlpm.computedResult="",_xlpm.computedResult="#N/C"),_xlpm.fallback,_xlpm.computedResult), INDEX(_xlpm.finalResult,1))</f>
        <v>grasshopper</v>
      </c>
      <c r="K185" s="13" t="str">
        <f t="shared" si="2"/>
        <v>Insecta.Orthoptera.Caelifera.Acrididea.Acridoidea.Acrididae.Gomphocerinae.#N/C.#N/C</v>
      </c>
      <c r="L185" s="14" t="e">
        <f>+COUNTIF(Monitoring!#REF!,K185)</f>
        <v>#REF!</v>
      </c>
      <c r="U185" s="11" t="s">
        <v>86</v>
      </c>
      <c r="V185" s="11" t="s">
        <v>463</v>
      </c>
      <c r="W185" s="11" t="s">
        <v>1303</v>
      </c>
      <c r="X185" s="17" t="s">
        <v>1658</v>
      </c>
      <c r="Y185" s="11" t="s">
        <v>1434</v>
      </c>
      <c r="Z185" s="11" t="s">
        <v>1435</v>
      </c>
      <c r="AA185" s="11" t="s">
        <v>1439</v>
      </c>
      <c r="AB185" s="12" t="s">
        <v>1437</v>
      </c>
      <c r="AC185" s="12" t="s">
        <v>1438</v>
      </c>
      <c r="AE185" s="13" t="s">
        <v>4106</v>
      </c>
    </row>
    <row r="186" spans="1:31" x14ac:dyDescent="0.3">
      <c r="A186" s="11" t="s">
        <v>86</v>
      </c>
      <c r="B186" s="11" t="s">
        <v>1626</v>
      </c>
      <c r="C186" s="11" t="s">
        <v>1627</v>
      </c>
      <c r="D186" s="17" t="s">
        <v>1628</v>
      </c>
      <c r="E186" s="11" t="s">
        <v>1629</v>
      </c>
      <c r="F186" s="11" t="s">
        <v>1630</v>
      </c>
      <c r="G186" s="11" t="s">
        <v>1631</v>
      </c>
      <c r="H186" s="12" t="s">
        <v>1632</v>
      </c>
      <c r="I186" s="12" t="s">
        <v>36</v>
      </c>
      <c r="J186" s="37" t="str" cm="1">
        <f t="array" ref="J186">_xlfn.LET(_xlpm.cls,A186, _xlpm.ord,IFERROR(B186,"#N/C"), _xlpm.subord,IFERROR(C186,"#N/C"), _xlpm.infr,IFERROR(D186,"#N/C"), _xlpm.sf,IFERROR(E186,"#N/C"), _xlpm.fam,IFERROR(F186,"#N/C"), _xlpm.subfam,IF(TRIM(G186)="-","#N/C",IFERROR(G186,"#N/C")),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_xlpm.fallback,IF(IFERROR(B186,"#N/C")="#N/C",A186,IF(IFERROR(C186,"#N/C")="#N/C",B186,IF(IFERROR(D186,"#N/C")="#N/C",C186,IF(IFERROR(E186,"#N/C")="#N/C",D186,IF(IFERROR(F186,"#N/C")="#N/C",E186,IF(IFERROR(G186,"#N/C")="#N/C",F186,"#N/C")))))), _xlpm.finalResult,IF(OR(_xlpm.computedResult="",_xlpm.computedResult="#N/C"),_xlpm.fallback,_xlpm.computedResult), INDEX(_xlpm.finalResult,1))</f>
        <v>grasshopper</v>
      </c>
      <c r="K186" s="13" t="str">
        <f t="shared" si="2"/>
        <v>Insecta.Orthoptera.Caelifera.Acrididea.Acridoidea.Acrididae.Gomphocerinae.Chorthippus.#N/C</v>
      </c>
      <c r="L186" s="14" t="e">
        <f>+COUNTIF(Monitoring!#REF!,K186)</f>
        <v>#REF!</v>
      </c>
      <c r="U186" s="17" t="s">
        <v>86</v>
      </c>
      <c r="V186" s="17" t="s">
        <v>463</v>
      </c>
      <c r="W186" s="17" t="s">
        <v>1303</v>
      </c>
      <c r="X186" s="17" t="s">
        <v>1658</v>
      </c>
      <c r="Y186" s="17" t="s">
        <v>1434</v>
      </c>
      <c r="Z186" s="17" t="s">
        <v>1440</v>
      </c>
      <c r="AA186" s="17" t="s">
        <v>1441</v>
      </c>
      <c r="AB186" s="18" t="s">
        <v>1442</v>
      </c>
      <c r="AC186" s="18" t="s">
        <v>36</v>
      </c>
      <c r="AE186" s="13" t="s">
        <v>4107</v>
      </c>
    </row>
    <row r="187" spans="1:31" x14ac:dyDescent="0.3">
      <c r="A187" s="11" t="s">
        <v>86</v>
      </c>
      <c r="B187" s="11" t="s">
        <v>1626</v>
      </c>
      <c r="C187" s="11" t="s">
        <v>1627</v>
      </c>
      <c r="D187" s="17" t="s">
        <v>1628</v>
      </c>
      <c r="E187" s="11" t="s">
        <v>1629</v>
      </c>
      <c r="F187" s="11" t="s">
        <v>1630</v>
      </c>
      <c r="G187" s="11" t="s">
        <v>1631</v>
      </c>
      <c r="H187" s="12" t="s">
        <v>1632</v>
      </c>
      <c r="I187" s="12" t="s">
        <v>1633</v>
      </c>
      <c r="J187" s="37" t="str" cm="1">
        <f t="array" ref="J187">_xlfn.LET(_xlpm.cls,A187, _xlpm.ord,IFERROR(B187,"#N/C"), _xlpm.subord,IFERROR(C187,"#N/C"), _xlpm.infr,IFERROR(D187,"#N/C"), _xlpm.sf,IFERROR(E187,"#N/C"), _xlpm.fam,IFERROR(F187,"#N/C"), _xlpm.subfam,IF(TRIM(G187)="-","#N/C",IFERROR(G187,"#N/C")),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_xlpm.fallback,IF(IFERROR(B187,"#N/C")="#N/C",A187,IF(IFERROR(C187,"#N/C")="#N/C",B187,IF(IFERROR(D187,"#N/C")="#N/C",C187,IF(IFERROR(E187,"#N/C")="#N/C",D187,IF(IFERROR(F187,"#N/C")="#N/C",E187,IF(IFERROR(G187,"#N/C")="#N/C",F187,"#N/C")))))), _xlpm.finalResult,IF(OR(_xlpm.computedResult="",_xlpm.computedResult="#N/C"),_xlpm.fallback,_xlpm.computedResult), INDEX(_xlpm.finalResult,1))</f>
        <v>grasshopper</v>
      </c>
      <c r="K187" s="13" t="str">
        <f t="shared" si="2"/>
        <v>Insecta.Orthoptera.Caelifera.Acrididea.Acridoidea.Acrididae.Gomphocerinae.Chorthippus.biguttulus</v>
      </c>
      <c r="L187" s="14" t="e">
        <f>+COUNTIF(Monitoring!#REF!,K187)</f>
        <v>#REF!</v>
      </c>
      <c r="U187" s="17" t="s">
        <v>86</v>
      </c>
      <c r="V187" s="17" t="s">
        <v>1443</v>
      </c>
      <c r="W187" s="17" t="s">
        <v>1444</v>
      </c>
      <c r="X187" s="17"/>
      <c r="Y187" s="17" t="s">
        <v>1445</v>
      </c>
      <c r="Z187" s="17" t="s">
        <v>1446</v>
      </c>
      <c r="AA187" s="17" t="s">
        <v>1347</v>
      </c>
      <c r="AB187" s="18" t="s">
        <v>36</v>
      </c>
      <c r="AC187" s="18" t="s">
        <v>36</v>
      </c>
      <c r="AE187" s="13" t="s">
        <v>4108</v>
      </c>
    </row>
    <row r="188" spans="1:31" x14ac:dyDescent="0.3">
      <c r="A188" s="11" t="s">
        <v>86</v>
      </c>
      <c r="B188" s="11" t="s">
        <v>1626</v>
      </c>
      <c r="C188" s="11" t="s">
        <v>1627</v>
      </c>
      <c r="D188" s="17" t="s">
        <v>1628</v>
      </c>
      <c r="E188" s="11" t="s">
        <v>1629</v>
      </c>
      <c r="F188" s="11" t="s">
        <v>1630</v>
      </c>
      <c r="G188" s="11" t="s">
        <v>1631</v>
      </c>
      <c r="H188" s="12" t="s">
        <v>1632</v>
      </c>
      <c r="I188" s="12" t="s">
        <v>1634</v>
      </c>
      <c r="J188" s="37" t="str" cm="1">
        <f t="array" ref="J188">_xlfn.LET(_xlpm.cls,A188, _xlpm.ord,IFERROR(B188,"#N/C"), _xlpm.subord,IFERROR(C188,"#N/C"), _xlpm.infr,IFERROR(D188,"#N/C"), _xlpm.sf,IFERROR(E188,"#N/C"), _xlpm.fam,IFERROR(F188,"#N/C"), _xlpm.subfam,IF(TRIM(G188)="-","#N/C",IFERROR(G188,"#N/C")),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_xlpm.fallback,IF(IFERROR(B188,"#N/C")="#N/C",A188,IF(IFERROR(C188,"#N/C")="#N/C",B188,IF(IFERROR(D188,"#N/C")="#N/C",C188,IF(IFERROR(E188,"#N/C")="#N/C",D188,IF(IFERROR(F188,"#N/C")="#N/C",E188,IF(IFERROR(G188,"#N/C")="#N/C",F188,"#N/C")))))), _xlpm.finalResult,IF(OR(_xlpm.computedResult="",_xlpm.computedResult="#N/C"),_xlpm.fallback,_xlpm.computedResult), INDEX(_xlpm.finalResult,1))</f>
        <v>grasshopper</v>
      </c>
      <c r="K188" s="13" t="str">
        <f t="shared" si="2"/>
        <v>Insecta.Orthoptera.Caelifera.Acrididea.Acridoidea.Acrididae.Gomphocerinae.Chorthippus.dorsatus</v>
      </c>
      <c r="L188" s="14" t="e">
        <f>+COUNTIF(Monitoring!#REF!,K188)</f>
        <v>#REF!</v>
      </c>
      <c r="U188" s="11" t="s">
        <v>86</v>
      </c>
      <c r="V188" s="11" t="s">
        <v>1443</v>
      </c>
      <c r="W188" s="11" t="s">
        <v>1444</v>
      </c>
      <c r="X188" s="17"/>
      <c r="Y188" s="11" t="s">
        <v>1445</v>
      </c>
      <c r="Z188" s="11" t="s">
        <v>1446</v>
      </c>
      <c r="AA188" s="11" t="s">
        <v>1347</v>
      </c>
      <c r="AB188" s="12" t="s">
        <v>1348</v>
      </c>
      <c r="AC188" s="12" t="s">
        <v>36</v>
      </c>
      <c r="AE188" s="13" t="s">
        <v>4109</v>
      </c>
    </row>
    <row r="189" spans="1:31" x14ac:dyDescent="0.3">
      <c r="A189" s="11" t="s">
        <v>86</v>
      </c>
      <c r="B189" s="11" t="s">
        <v>1626</v>
      </c>
      <c r="C189" s="11" t="s">
        <v>1627</v>
      </c>
      <c r="D189" s="17" t="s">
        <v>1628</v>
      </c>
      <c r="E189" s="11" t="s">
        <v>1629</v>
      </c>
      <c r="F189" s="11" t="s">
        <v>1630</v>
      </c>
      <c r="G189" s="11" t="s">
        <v>1631</v>
      </c>
      <c r="H189" s="12" t="s">
        <v>1635</v>
      </c>
      <c r="I189" s="12" t="s">
        <v>36</v>
      </c>
      <c r="J189" s="37" t="str" cm="1">
        <f t="array" ref="J189">_xlfn.LET(_xlpm.cls,A189, _xlpm.ord,IFERROR(B189,"#N/C"), _xlpm.subord,IFERROR(C189,"#N/C"), _xlpm.infr,IFERROR(D189,"#N/C"), _xlpm.sf,IFERROR(E189,"#N/C"), _xlpm.fam,IFERROR(F189,"#N/C"), _xlpm.subfam,IF(TRIM(G189)="-","#N/C",IFERROR(G189,"#N/C")),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_xlpm.fallback,IF(IFERROR(B189,"#N/C")="#N/C",A189,IF(IFERROR(C189,"#N/C")="#N/C",B189,IF(IFERROR(D189,"#N/C")="#N/C",C189,IF(IFERROR(E189,"#N/C")="#N/C",D189,IF(IFERROR(F189,"#N/C")="#N/C",E189,IF(IFERROR(G189,"#N/C")="#N/C",F189,"#N/C")))))), _xlpm.finalResult,IF(OR(_xlpm.computedResult="",_xlpm.computedResult="#N/C"),_xlpm.fallback,_xlpm.computedResult), INDEX(_xlpm.finalResult,1))</f>
        <v>grasshopper</v>
      </c>
      <c r="K189" s="13" t="str">
        <f t="shared" si="2"/>
        <v>Insecta.Orthoptera.Caelifera.Acrididea.Acridoidea.Acrididae.Gomphocerinae.Pseudochorthippus.#N/C</v>
      </c>
      <c r="L189" s="14" t="e">
        <f>+COUNTIF(Monitoring!#REF!,K189)</f>
        <v>#REF!</v>
      </c>
      <c r="U189" s="17" t="s">
        <v>86</v>
      </c>
      <c r="V189" s="17" t="s">
        <v>287</v>
      </c>
      <c r="W189" s="17" t="s">
        <v>36</v>
      </c>
      <c r="X189" s="17" t="s">
        <v>36</v>
      </c>
      <c r="Y189" s="17" t="s">
        <v>36</v>
      </c>
      <c r="Z189" s="17" t="s">
        <v>36</v>
      </c>
      <c r="AA189" s="17" t="s">
        <v>36</v>
      </c>
      <c r="AB189" s="18" t="s">
        <v>36</v>
      </c>
      <c r="AC189" s="18" t="s">
        <v>36</v>
      </c>
      <c r="AE189" s="13" t="s">
        <v>4110</v>
      </c>
    </row>
    <row r="190" spans="1:31" x14ac:dyDescent="0.3">
      <c r="A190" s="11" t="s">
        <v>86</v>
      </c>
      <c r="B190" s="11" t="s">
        <v>1626</v>
      </c>
      <c r="C190" s="11" t="s">
        <v>1627</v>
      </c>
      <c r="D190" s="17" t="s">
        <v>1628</v>
      </c>
      <c r="E190" s="11" t="s">
        <v>1629</v>
      </c>
      <c r="F190" s="11" t="s">
        <v>1630</v>
      </c>
      <c r="G190" s="11" t="s">
        <v>1631</v>
      </c>
      <c r="H190" s="12" t="s">
        <v>1635</v>
      </c>
      <c r="I190" s="12" t="s">
        <v>1636</v>
      </c>
      <c r="J190" s="37" t="str" cm="1">
        <f t="array" ref="J190">_xlfn.LET(_xlpm.cls,A190, _xlpm.ord,IFERROR(B190,"#N/C"), _xlpm.subord,IFERROR(C190,"#N/C"), _xlpm.infr,IFERROR(D190,"#N/C"), _xlpm.sf,IFERROR(E190,"#N/C"), _xlpm.fam,IFERROR(F190,"#N/C"), _xlpm.subfam,IF(TRIM(G190)="-","#N/C",IFERROR(G190,"#N/C")),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_xlpm.fallback,IF(IFERROR(B190,"#N/C")="#N/C",A190,IF(IFERROR(C190,"#N/C")="#N/C",B190,IF(IFERROR(D190,"#N/C")="#N/C",C190,IF(IFERROR(E190,"#N/C")="#N/C",D190,IF(IFERROR(F190,"#N/C")="#N/C",E190,IF(IFERROR(G190,"#N/C")="#N/C",F190,"#N/C")))))), _xlpm.finalResult,IF(OR(_xlpm.computedResult="",_xlpm.computedResult="#N/C"),_xlpm.fallback,_xlpm.computedResult), INDEX(_xlpm.finalResult,1))</f>
        <v>grasshopper</v>
      </c>
      <c r="K190" s="13" t="str">
        <f t="shared" si="2"/>
        <v>Insecta.Orthoptera.Caelifera.Acrididea.Acridoidea.Acrididae.Gomphocerinae.Pseudochorthippus.parallelus</v>
      </c>
      <c r="L190" s="14" t="e">
        <f>+COUNTIF(Monitoring!#REF!,K190)</f>
        <v>#REF!</v>
      </c>
      <c r="U190" s="11" t="s">
        <v>86</v>
      </c>
      <c r="V190" s="11" t="s">
        <v>287</v>
      </c>
      <c r="W190" s="11" t="s">
        <v>48</v>
      </c>
      <c r="X190" s="17" t="s">
        <v>36</v>
      </c>
      <c r="Y190" s="11" t="s">
        <v>36</v>
      </c>
      <c r="Z190" s="11" t="s">
        <v>36</v>
      </c>
      <c r="AA190" s="11" t="s">
        <v>36</v>
      </c>
      <c r="AB190" s="12" t="s">
        <v>36</v>
      </c>
      <c r="AC190" s="12" t="s">
        <v>36</v>
      </c>
      <c r="AE190" s="13" t="s">
        <v>4111</v>
      </c>
    </row>
    <row r="191" spans="1:31" x14ac:dyDescent="0.3">
      <c r="A191" s="11" t="s">
        <v>86</v>
      </c>
      <c r="B191" s="11" t="s">
        <v>1626</v>
      </c>
      <c r="C191" s="11" t="s">
        <v>1637</v>
      </c>
      <c r="D191" s="17" t="s">
        <v>1638</v>
      </c>
      <c r="E191" s="11" t="s">
        <v>1639</v>
      </c>
      <c r="F191" s="11" t="s">
        <v>1640</v>
      </c>
      <c r="G191" s="11" t="s">
        <v>1641</v>
      </c>
      <c r="H191" s="12" t="s">
        <v>1642</v>
      </c>
      <c r="I191" s="12" t="s">
        <v>36</v>
      </c>
      <c r="J191" s="37" t="str" cm="1">
        <f t="array" ref="J191">_xlfn.LET(_xlpm.cls,A191, _xlpm.ord,IFERROR(B191,"#N/C"), _xlpm.subord,IFERROR(C191,"#N/C"), _xlpm.infr,IFERROR(D191,"#N/C"), _xlpm.sf,IFERROR(E191,"#N/C"), _xlpm.fam,IFERROR(F191,"#N/C"), _xlpm.subfam,IF(TRIM(G191)="-","#N/C",IFERROR(G191,"#N/C")),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_xlpm.fallback,IF(IFERROR(B191,"#N/C")="#N/C",A191,IF(IFERROR(C191,"#N/C")="#N/C",B191,IF(IFERROR(D191,"#N/C")="#N/C",C191,IF(IFERROR(E191,"#N/C")="#N/C",D191,IF(IFERROR(F191,"#N/C")="#N/C",E191,IF(IFERROR(G191,"#N/C")="#N/C",F191,"#N/C")))))), _xlpm.finalResult,IF(OR(_xlpm.computedResult="",_xlpm.computedResult="#N/C"),_xlpm.fallback,_xlpm.computedResult), INDEX(_xlpm.finalResult,1))</f>
        <v>grasshopper</v>
      </c>
      <c r="K191" s="13" t="str">
        <f t="shared" si="2"/>
        <v>Insecta.Orthoptera.Ensifera.Tettigoniidea.Tettigonioidea.Tettigoniidae.Conocephalinae.Conocephalus.#N/C</v>
      </c>
      <c r="L191" s="14" t="e">
        <f>+COUNTIF(Monitoring!#REF!,K191)</f>
        <v>#REF!</v>
      </c>
      <c r="U191" s="17" t="s">
        <v>86</v>
      </c>
      <c r="V191" s="17" t="s">
        <v>287</v>
      </c>
      <c r="W191" s="17" t="s">
        <v>48</v>
      </c>
      <c r="X191" s="17" t="s">
        <v>1666</v>
      </c>
      <c r="Y191" s="17" t="s">
        <v>1447</v>
      </c>
      <c r="Z191" s="17" t="s">
        <v>1366</v>
      </c>
      <c r="AA191" s="17" t="s">
        <v>876</v>
      </c>
      <c r="AB191" s="18" t="s">
        <v>36</v>
      </c>
      <c r="AC191" s="18" t="s">
        <v>36</v>
      </c>
      <c r="AE191" s="13" t="s">
        <v>4112</v>
      </c>
    </row>
    <row r="192" spans="1:31" x14ac:dyDescent="0.3">
      <c r="A192" s="11" t="s">
        <v>86</v>
      </c>
      <c r="B192" s="11" t="s">
        <v>1626</v>
      </c>
      <c r="C192" s="11" t="s">
        <v>1637</v>
      </c>
      <c r="D192" s="17" t="s">
        <v>1638</v>
      </c>
      <c r="E192" s="11" t="s">
        <v>1639</v>
      </c>
      <c r="F192" s="11" t="s">
        <v>1640</v>
      </c>
      <c r="G192" s="11" t="s">
        <v>1641</v>
      </c>
      <c r="H192" s="12" t="s">
        <v>1642</v>
      </c>
      <c r="I192" s="12" t="s">
        <v>1643</v>
      </c>
      <c r="J192" s="37" t="str" cm="1">
        <f t="array" ref="J192">_xlfn.LET(_xlpm.cls,A192, _xlpm.ord,IFERROR(B192,"#N/C"), _xlpm.subord,IFERROR(C192,"#N/C"), _xlpm.infr,IFERROR(D192,"#N/C"), _xlpm.sf,IFERROR(E192,"#N/C"), _xlpm.fam,IFERROR(F192,"#N/C"), _xlpm.subfam,IF(TRIM(G192)="-","#N/C",IFERROR(G192,"#N/C")),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_xlpm.fallback,IF(IFERROR(B192,"#N/C")="#N/C",A192,IF(IFERROR(C192,"#N/C")="#N/C",B192,IF(IFERROR(D192,"#N/C")="#N/C",C192,IF(IFERROR(E192,"#N/C")="#N/C",D192,IF(IFERROR(F192,"#N/C")="#N/C",E192,IF(IFERROR(G192,"#N/C")="#N/C",F192,"#N/C")))))), _xlpm.finalResult,IF(OR(_xlpm.computedResult="",_xlpm.computedResult="#N/C"),_xlpm.fallback,_xlpm.computedResult), INDEX(_xlpm.finalResult,1))</f>
        <v>grasshopper</v>
      </c>
      <c r="K192" s="13" t="str">
        <f t="shared" si="2"/>
        <v>Insecta.Orthoptera.Ensifera.Tettigoniidea.Tettigonioidea.Tettigoniidae.Conocephalinae.Conocephalus.fuscus</v>
      </c>
      <c r="L192" s="14" t="e">
        <f>+COUNTIF(Monitoring!#REF!,K192)</f>
        <v>#REF!</v>
      </c>
      <c r="U192" s="17" t="s">
        <v>86</v>
      </c>
      <c r="V192" s="17" t="s">
        <v>287</v>
      </c>
      <c r="W192" s="17" t="s">
        <v>48</v>
      </c>
      <c r="X192" s="17" t="s">
        <v>1666</v>
      </c>
      <c r="Y192" s="17" t="s">
        <v>1447</v>
      </c>
      <c r="Z192" s="17" t="s">
        <v>1366</v>
      </c>
      <c r="AA192" s="17" t="s">
        <v>876</v>
      </c>
      <c r="AB192" s="18" t="s">
        <v>551</v>
      </c>
      <c r="AC192" s="18" t="s">
        <v>36</v>
      </c>
      <c r="AE192" s="13" t="s">
        <v>4113</v>
      </c>
    </row>
    <row r="193" spans="1:31" x14ac:dyDescent="0.3">
      <c r="A193" s="11" t="s">
        <v>86</v>
      </c>
      <c r="B193" s="11" t="s">
        <v>1626</v>
      </c>
      <c r="C193" s="11" t="s">
        <v>1637</v>
      </c>
      <c r="D193" s="17" t="s">
        <v>1638</v>
      </c>
      <c r="E193" s="11" t="s">
        <v>1639</v>
      </c>
      <c r="F193" s="11" t="s">
        <v>1640</v>
      </c>
      <c r="G193" s="11" t="s">
        <v>1644</v>
      </c>
      <c r="H193" s="12" t="s">
        <v>1645</v>
      </c>
      <c r="I193" s="12" t="s">
        <v>1646</v>
      </c>
      <c r="J193" s="37" t="str" cm="1">
        <f t="array" ref="J193">_xlfn.LET(_xlpm.cls,A193, _xlpm.ord,IFERROR(B193,"#N/C"), _xlpm.subord,IFERROR(C193,"#N/C"), _xlpm.infr,IFERROR(D193,"#N/C"), _xlpm.sf,IFERROR(E193,"#N/C"), _xlpm.fam,IFERROR(F193,"#N/C"), _xlpm.subfam,IF(TRIM(G193)="-","#N/C",IFERROR(G193,"#N/C")),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_xlpm.fallback,IF(IFERROR(B193,"#N/C")="#N/C",A193,IF(IFERROR(C193,"#N/C")="#N/C",B193,IF(IFERROR(D193,"#N/C")="#N/C",C193,IF(IFERROR(E193,"#N/C")="#N/C",D193,IF(IFERROR(F193,"#N/C")="#N/C",E193,IF(IFERROR(G193,"#N/C")="#N/C",F193,"#N/C")))))), _xlpm.finalResult,IF(OR(_xlpm.computedResult="",_xlpm.computedResult="#N/C"),_xlpm.fallback,_xlpm.computedResult), INDEX(_xlpm.finalResult,1))</f>
        <v>grasshopper</v>
      </c>
      <c r="K193" s="13" t="str">
        <f t="shared" si="2"/>
        <v>Insecta.Orthoptera.Ensifera.Tettigoniidea.Tettigonioidea.Tettigoniidae.Phaneropterinae.Leptophyes.punctatissima</v>
      </c>
      <c r="L193" s="14" t="e">
        <f>+COUNTIF(Monitoring!#REF!,K193)</f>
        <v>#REF!</v>
      </c>
      <c r="U193" s="11" t="s">
        <v>86</v>
      </c>
      <c r="V193" s="11" t="s">
        <v>287</v>
      </c>
      <c r="W193" s="11" t="s">
        <v>48</v>
      </c>
      <c r="X193" s="17" t="s">
        <v>1666</v>
      </c>
      <c r="Y193" s="11" t="s">
        <v>1447</v>
      </c>
      <c r="Z193" s="11" t="s">
        <v>1366</v>
      </c>
      <c r="AA193" s="11" t="s">
        <v>1367</v>
      </c>
      <c r="AB193" s="12" t="s">
        <v>36</v>
      </c>
      <c r="AC193" s="12" t="s">
        <v>36</v>
      </c>
      <c r="AE193" s="13" t="s">
        <v>4114</v>
      </c>
    </row>
    <row r="194" spans="1:31" x14ac:dyDescent="0.3">
      <c r="A194" s="11" t="s">
        <v>86</v>
      </c>
      <c r="B194" s="11" t="s">
        <v>1626</v>
      </c>
      <c r="C194" s="11" t="s">
        <v>1637</v>
      </c>
      <c r="D194" s="17" t="s">
        <v>1638</v>
      </c>
      <c r="E194" s="11" t="s">
        <v>1639</v>
      </c>
      <c r="F194" s="11" t="s">
        <v>1640</v>
      </c>
      <c r="G194" s="11" t="s">
        <v>1647</v>
      </c>
      <c r="H194" s="12" t="s">
        <v>355</v>
      </c>
      <c r="I194" s="12" t="s">
        <v>36</v>
      </c>
      <c r="J194" s="37" t="str" cm="1">
        <f t="array" ref="J194">_xlfn.LET(_xlpm.cls,A194, _xlpm.ord,IFERROR(B194,"#N/C"), _xlpm.subord,IFERROR(C194,"#N/C"), _xlpm.infr,IFERROR(D194,"#N/C"), _xlpm.sf,IFERROR(E194,"#N/C"), _xlpm.fam,IFERROR(F194,"#N/C"), _xlpm.subfam,IF(TRIM(G194)="-","#N/C",IFERROR(G194,"#N/C")),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_xlpm.fallback,IF(IFERROR(B194,"#N/C")="#N/C",A194,IF(IFERROR(C194,"#N/C")="#N/C",B194,IF(IFERROR(D194,"#N/C")="#N/C",C194,IF(IFERROR(E194,"#N/C")="#N/C",D194,IF(IFERROR(F194,"#N/C")="#N/C",E194,IF(IFERROR(G194,"#N/C")="#N/C",F194,"#N/C")))))), _xlpm.finalResult,IF(OR(_xlpm.computedResult="",_xlpm.computedResult="#N/C"),_xlpm.fallback,_xlpm.computedResult), INDEX(_xlpm.finalResult,1))</f>
        <v>grasshopper</v>
      </c>
      <c r="K194" s="13" t="str">
        <f t="shared" ref="K194:K195" si="4">+CONCATENATE(A194,".",B194,".",C194,".",D194,".",E194,".",F194,".",G194,".",H194,".",I194)</f>
        <v>Insecta.Orthoptera.Ensifera.Tettigoniidea.Tettigonioidea.Tettigoniidae.Tettigoniinae.Tettigonia.#N/C</v>
      </c>
      <c r="L194" s="14" t="e">
        <f>+COUNTIF(Monitoring!#REF!,K194)</f>
        <v>#REF!</v>
      </c>
      <c r="U194" s="11" t="s">
        <v>86</v>
      </c>
      <c r="V194" s="11" t="s">
        <v>287</v>
      </c>
      <c r="W194" s="11" t="s">
        <v>48</v>
      </c>
      <c r="X194" s="17" t="s">
        <v>369</v>
      </c>
      <c r="Y194" s="28" t="s">
        <v>1225</v>
      </c>
      <c r="Z194" s="11" t="s">
        <v>1226</v>
      </c>
      <c r="AA194" s="11" t="s">
        <v>1227</v>
      </c>
      <c r="AB194" s="12" t="s">
        <v>1228</v>
      </c>
      <c r="AC194" s="12" t="s">
        <v>36</v>
      </c>
      <c r="AE194" s="13" t="s">
        <v>4115</v>
      </c>
    </row>
    <row r="195" spans="1:31" x14ac:dyDescent="0.3">
      <c r="A195" s="11" t="s">
        <v>86</v>
      </c>
      <c r="B195" s="11" t="s">
        <v>1648</v>
      </c>
      <c r="C195" s="11" t="s">
        <v>1649</v>
      </c>
      <c r="D195" s="17" t="s">
        <v>1650</v>
      </c>
      <c r="E195" s="11" t="s">
        <v>1651</v>
      </c>
      <c r="F195" s="11" t="s">
        <v>1652</v>
      </c>
      <c r="G195" s="11" t="s">
        <v>1395</v>
      </c>
      <c r="H195" s="12" t="s">
        <v>36</v>
      </c>
      <c r="I195" s="12" t="s">
        <v>36</v>
      </c>
      <c r="J195" s="37" t="str" cm="1">
        <f t="array" ref="J195">_xlfn.LET(_xlpm.cls,A195, _xlpm.ord,IFERROR(B195,"#N/C"), _xlpm.subord,IFERROR(C195,"#N/C"), _xlpm.infr,IFERROR(D195,"#N/C"), _xlpm.sf,IFERROR(E195,"#N/C"), _xlpm.fam,IFERROR(F195,"#N/C"), _xlpm.subfam,IF(TRIM(G195)="-","#N/C",IFERROR(G195,"#N/C")),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_xlpm.fallback,IF(IFERROR(B195,"#N/C")="#N/C",A195,IF(IFERROR(C195,"#N/C")="#N/C",B195,IF(IFERROR(D195,"#N/C")="#N/C",C195,IF(IFERROR(E195,"#N/C")="#N/C",D195,IF(IFERROR(F195,"#N/C")="#N/C",E195,IF(IFERROR(G195,"#N/C")="#N/C",F195,"#N/C")))))), _xlpm.finalResult,IF(OR(_xlpm.computedResult="",_xlpm.computedResult="#N/C"),_xlpm.fallback,_xlpm.computedResult), INDEX(_xlpm.finalResult,1))</f>
        <v>caddisfly</v>
      </c>
      <c r="K195" s="13" t="str">
        <f t="shared" si="4"/>
        <v>Insecta.Trichoptera.Integripalpia.Plenitentoria.Limnephiloidea.Limnephilidae.Limnephilinae.#N/C.#N/C</v>
      </c>
      <c r="L195" s="14" t="e">
        <f>+COUNTIF(Monitoring!#REF!,K195)</f>
        <v>#REF!</v>
      </c>
      <c r="U195" s="17" t="s">
        <v>86</v>
      </c>
      <c r="V195" s="17" t="s">
        <v>287</v>
      </c>
      <c r="W195" s="17" t="s">
        <v>48</v>
      </c>
      <c r="X195" s="17" t="s">
        <v>1666</v>
      </c>
      <c r="Y195" s="17" t="s">
        <v>1326</v>
      </c>
      <c r="Z195" s="17" t="s">
        <v>1448</v>
      </c>
      <c r="AA195" s="17" t="s">
        <v>36</v>
      </c>
      <c r="AB195" s="18" t="s">
        <v>36</v>
      </c>
      <c r="AC195" s="18" t="s">
        <v>36</v>
      </c>
      <c r="AE195" s="13" t="s">
        <v>4116</v>
      </c>
    </row>
    <row r="196" spans="1:31" x14ac:dyDescent="0.3">
      <c r="U196" s="17" t="s">
        <v>86</v>
      </c>
      <c r="V196" s="17" t="s">
        <v>287</v>
      </c>
      <c r="W196" s="17" t="s">
        <v>48</v>
      </c>
      <c r="X196" s="17" t="s">
        <v>1666</v>
      </c>
      <c r="Y196" s="17" t="s">
        <v>1326</v>
      </c>
      <c r="Z196" s="17" t="s">
        <v>1448</v>
      </c>
      <c r="AA196" s="17" t="s">
        <v>1449</v>
      </c>
      <c r="AB196" s="18" t="s">
        <v>1450</v>
      </c>
      <c r="AC196" s="18" t="s">
        <v>36</v>
      </c>
      <c r="AE196" s="13" t="s">
        <v>4117</v>
      </c>
    </row>
    <row r="197" spans="1:31" x14ac:dyDescent="0.3">
      <c r="U197" s="11" t="s">
        <v>86</v>
      </c>
      <c r="V197" s="11" t="s">
        <v>287</v>
      </c>
      <c r="W197" s="11" t="s">
        <v>48</v>
      </c>
      <c r="X197" s="17" t="s">
        <v>1666</v>
      </c>
      <c r="Y197" s="11" t="s">
        <v>1326</v>
      </c>
      <c r="Z197" s="11" t="s">
        <v>1327</v>
      </c>
      <c r="AA197" s="11" t="s">
        <v>1328</v>
      </c>
      <c r="AB197" s="12" t="s">
        <v>1329</v>
      </c>
      <c r="AC197" s="12" t="s">
        <v>36</v>
      </c>
      <c r="AE197" s="13" t="s">
        <v>4118</v>
      </c>
    </row>
    <row r="198" spans="1:31" x14ac:dyDescent="0.3">
      <c r="U198" s="17" t="s">
        <v>86</v>
      </c>
      <c r="V198" s="17" t="s">
        <v>287</v>
      </c>
      <c r="W198" s="17" t="s">
        <v>48</v>
      </c>
      <c r="X198" s="17" t="s">
        <v>369</v>
      </c>
      <c r="Y198" s="17" t="s">
        <v>1451</v>
      </c>
      <c r="Z198" s="17" t="s">
        <v>1452</v>
      </c>
      <c r="AA198" s="17" t="s">
        <v>1012</v>
      </c>
      <c r="AB198" s="18" t="s">
        <v>36</v>
      </c>
      <c r="AC198" s="18" t="s">
        <v>36</v>
      </c>
      <c r="AE198" s="13" t="s">
        <v>4119</v>
      </c>
    </row>
    <row r="199" spans="1:31" x14ac:dyDescent="0.3">
      <c r="U199" s="11" t="s">
        <v>86</v>
      </c>
      <c r="V199" s="11" t="s">
        <v>287</v>
      </c>
      <c r="W199" s="11" t="s">
        <v>48</v>
      </c>
      <c r="X199" s="17" t="s">
        <v>369</v>
      </c>
      <c r="Y199" s="11" t="s">
        <v>1451</v>
      </c>
      <c r="Z199" s="11" t="s">
        <v>1452</v>
      </c>
      <c r="AA199" s="11" t="s">
        <v>1012</v>
      </c>
      <c r="AB199" s="12" t="s">
        <v>1453</v>
      </c>
      <c r="AC199" s="12" t="s">
        <v>36</v>
      </c>
      <c r="AE199" s="13" t="s">
        <v>4120</v>
      </c>
    </row>
    <row r="200" spans="1:31" x14ac:dyDescent="0.3">
      <c r="U200" s="11" t="s">
        <v>86</v>
      </c>
      <c r="V200" s="11" t="s">
        <v>287</v>
      </c>
      <c r="W200" s="11" t="s">
        <v>48</v>
      </c>
      <c r="X200" s="17" t="s">
        <v>369</v>
      </c>
      <c r="Y200" s="11" t="s">
        <v>1451</v>
      </c>
      <c r="Z200" s="11" t="s">
        <v>1452</v>
      </c>
      <c r="AA200" s="11" t="s">
        <v>1012</v>
      </c>
      <c r="AB200" s="12" t="s">
        <v>1453</v>
      </c>
      <c r="AC200" s="12" t="s">
        <v>1454</v>
      </c>
      <c r="AE200" s="13" t="s">
        <v>4121</v>
      </c>
    </row>
    <row r="201" spans="1:31" x14ac:dyDescent="0.3">
      <c r="U201" s="17" t="s">
        <v>86</v>
      </c>
      <c r="V201" s="17" t="s">
        <v>287</v>
      </c>
      <c r="W201" s="17" t="s">
        <v>48</v>
      </c>
      <c r="X201" s="17" t="s">
        <v>369</v>
      </c>
      <c r="Y201" s="17" t="s">
        <v>1451</v>
      </c>
      <c r="Z201" s="17" t="s">
        <v>1452</v>
      </c>
      <c r="AA201" s="17" t="s">
        <v>1012</v>
      </c>
      <c r="AB201" s="18" t="s">
        <v>384</v>
      </c>
      <c r="AC201" s="18" t="s">
        <v>36</v>
      </c>
      <c r="AE201" s="13" t="s">
        <v>4122</v>
      </c>
    </row>
    <row r="202" spans="1:31" x14ac:dyDescent="0.3">
      <c r="U202" s="17" t="s">
        <v>86</v>
      </c>
      <c r="V202" s="17" t="s">
        <v>287</v>
      </c>
      <c r="W202" s="17" t="s">
        <v>48</v>
      </c>
      <c r="X202" s="17" t="s">
        <v>369</v>
      </c>
      <c r="Y202" s="17" t="s">
        <v>1451</v>
      </c>
      <c r="Z202" s="17" t="s">
        <v>1452</v>
      </c>
      <c r="AA202" s="17" t="s">
        <v>1012</v>
      </c>
      <c r="AB202" s="18" t="s">
        <v>1455</v>
      </c>
      <c r="AC202" s="18" t="s">
        <v>36</v>
      </c>
      <c r="AE202" s="13" t="s">
        <v>4123</v>
      </c>
    </row>
    <row r="203" spans="1:31" x14ac:dyDescent="0.3">
      <c r="U203" s="11" t="s">
        <v>86</v>
      </c>
      <c r="V203" s="11" t="s">
        <v>287</v>
      </c>
      <c r="W203" s="11" t="s">
        <v>48</v>
      </c>
      <c r="X203" s="17" t="s">
        <v>369</v>
      </c>
      <c r="Y203" s="11" t="s">
        <v>1451</v>
      </c>
      <c r="Z203" s="11" t="s">
        <v>1456</v>
      </c>
      <c r="AA203" s="11" t="s">
        <v>1457</v>
      </c>
      <c r="AB203" s="12" t="s">
        <v>712</v>
      </c>
      <c r="AC203" s="12" t="s">
        <v>36</v>
      </c>
      <c r="AE203" s="13" t="s">
        <v>4124</v>
      </c>
    </row>
    <row r="204" spans="1:31" x14ac:dyDescent="0.3">
      <c r="U204" s="11" t="s">
        <v>86</v>
      </c>
      <c r="V204" s="11" t="s">
        <v>287</v>
      </c>
      <c r="W204" s="11" t="s">
        <v>48</v>
      </c>
      <c r="X204" s="17" t="s">
        <v>369</v>
      </c>
      <c r="Y204" s="28" t="s">
        <v>1458</v>
      </c>
      <c r="Z204" s="11" t="s">
        <v>943</v>
      </c>
      <c r="AA204" s="11" t="s">
        <v>205</v>
      </c>
      <c r="AB204" s="12" t="s">
        <v>36</v>
      </c>
      <c r="AC204" s="12" t="s">
        <v>36</v>
      </c>
      <c r="AE204" s="13" t="s">
        <v>4125</v>
      </c>
    </row>
    <row r="205" spans="1:31" x14ac:dyDescent="0.3">
      <c r="U205" s="17" t="s">
        <v>86</v>
      </c>
      <c r="V205" s="17" t="s">
        <v>287</v>
      </c>
      <c r="W205" s="17" t="s">
        <v>48</v>
      </c>
      <c r="X205" s="17" t="s">
        <v>369</v>
      </c>
      <c r="Y205" s="27" t="s">
        <v>1458</v>
      </c>
      <c r="Z205" s="17" t="s">
        <v>943</v>
      </c>
      <c r="AA205" s="17" t="s">
        <v>205</v>
      </c>
      <c r="AB205" s="18" t="s">
        <v>726</v>
      </c>
      <c r="AC205" s="18" t="s">
        <v>36</v>
      </c>
      <c r="AE205" s="13" t="s">
        <v>4126</v>
      </c>
    </row>
    <row r="206" spans="1:31" x14ac:dyDescent="0.3">
      <c r="U206" s="17" t="s">
        <v>86</v>
      </c>
      <c r="V206" s="17" t="s">
        <v>287</v>
      </c>
      <c r="W206" s="17" t="s">
        <v>48</v>
      </c>
      <c r="X206" s="17" t="s">
        <v>369</v>
      </c>
      <c r="Y206" s="27" t="s">
        <v>1458</v>
      </c>
      <c r="Z206" s="17" t="s">
        <v>943</v>
      </c>
      <c r="AA206" s="17" t="s">
        <v>205</v>
      </c>
      <c r="AB206" s="18" t="s">
        <v>1459</v>
      </c>
      <c r="AC206" s="18" t="s">
        <v>36</v>
      </c>
      <c r="AE206" s="13" t="s">
        <v>4127</v>
      </c>
    </row>
    <row r="207" spans="1:31" x14ac:dyDescent="0.3">
      <c r="U207" s="17" t="s">
        <v>86</v>
      </c>
      <c r="V207" s="17" t="s">
        <v>287</v>
      </c>
      <c r="W207" s="17" t="s">
        <v>48</v>
      </c>
      <c r="X207" s="17" t="s">
        <v>369</v>
      </c>
      <c r="Y207" s="17" t="s">
        <v>35</v>
      </c>
      <c r="Z207" s="17" t="s">
        <v>36</v>
      </c>
      <c r="AA207" s="17" t="s">
        <v>36</v>
      </c>
      <c r="AB207" s="18" t="s">
        <v>36</v>
      </c>
      <c r="AC207" s="18" t="s">
        <v>36</v>
      </c>
      <c r="AE207" s="13" t="s">
        <v>4128</v>
      </c>
    </row>
    <row r="208" spans="1:31" x14ac:dyDescent="0.3">
      <c r="U208" s="17" t="s">
        <v>86</v>
      </c>
      <c r="V208" s="17" t="s">
        <v>287</v>
      </c>
      <c r="W208" s="17" t="s">
        <v>48</v>
      </c>
      <c r="X208" s="17" t="s">
        <v>369</v>
      </c>
      <c r="Y208" s="17" t="s">
        <v>35</v>
      </c>
      <c r="Z208" s="17" t="s">
        <v>1460</v>
      </c>
      <c r="AA208" s="17" t="s">
        <v>1390</v>
      </c>
      <c r="AB208" s="18" t="s">
        <v>598</v>
      </c>
      <c r="AC208" s="18" t="s">
        <v>36</v>
      </c>
      <c r="AE208" s="13" t="s">
        <v>4129</v>
      </c>
    </row>
    <row r="209" spans="21:31" x14ac:dyDescent="0.3">
      <c r="U209" s="17" t="s">
        <v>86</v>
      </c>
      <c r="V209" s="17" t="s">
        <v>287</v>
      </c>
      <c r="W209" s="17" t="s">
        <v>48</v>
      </c>
      <c r="X209" s="17" t="s">
        <v>369</v>
      </c>
      <c r="Y209" s="17" t="s">
        <v>35</v>
      </c>
      <c r="Z209" s="17" t="s">
        <v>1460</v>
      </c>
      <c r="AA209" s="17" t="s">
        <v>1390</v>
      </c>
      <c r="AB209" s="18" t="s">
        <v>1461</v>
      </c>
      <c r="AC209" s="18" t="s">
        <v>36</v>
      </c>
      <c r="AE209" s="13" t="s">
        <v>4130</v>
      </c>
    </row>
    <row r="210" spans="21:31" x14ac:dyDescent="0.3">
      <c r="U210" s="17" t="s">
        <v>86</v>
      </c>
      <c r="V210" s="17" t="s">
        <v>287</v>
      </c>
      <c r="W210" s="17" t="s">
        <v>48</v>
      </c>
      <c r="X210" s="17" t="s">
        <v>369</v>
      </c>
      <c r="Y210" s="17" t="s">
        <v>35</v>
      </c>
      <c r="Z210" s="17" t="s">
        <v>1462</v>
      </c>
      <c r="AA210" s="17"/>
      <c r="AB210" s="18" t="s">
        <v>38</v>
      </c>
      <c r="AC210" s="18" t="s">
        <v>36</v>
      </c>
      <c r="AE210" s="13" t="s">
        <v>4131</v>
      </c>
    </row>
    <row r="211" spans="21:31" x14ac:dyDescent="0.3">
      <c r="U211" s="11" t="s">
        <v>86</v>
      </c>
      <c r="V211" s="11" t="s">
        <v>287</v>
      </c>
      <c r="W211" s="11" t="s">
        <v>48</v>
      </c>
      <c r="X211" s="17" t="s">
        <v>369</v>
      </c>
      <c r="Y211" s="11" t="s">
        <v>35</v>
      </c>
      <c r="Z211" s="11" t="s">
        <v>1462</v>
      </c>
      <c r="AA211" s="11"/>
      <c r="AB211" s="12" t="s">
        <v>38</v>
      </c>
      <c r="AC211" s="12" t="s">
        <v>1463</v>
      </c>
      <c r="AE211" s="13" t="s">
        <v>4132</v>
      </c>
    </row>
    <row r="212" spans="21:31" x14ac:dyDescent="0.3">
      <c r="U212" s="17" t="s">
        <v>86</v>
      </c>
      <c r="V212" s="17" t="s">
        <v>287</v>
      </c>
      <c r="W212" s="17" t="s">
        <v>48</v>
      </c>
      <c r="X212" s="17" t="s">
        <v>369</v>
      </c>
      <c r="Y212" s="17" t="s">
        <v>35</v>
      </c>
      <c r="Z212" s="17" t="s">
        <v>1377</v>
      </c>
      <c r="AA212" s="17" t="s">
        <v>36</v>
      </c>
      <c r="AB212" s="18" t="s">
        <v>36</v>
      </c>
      <c r="AC212" s="18" t="s">
        <v>36</v>
      </c>
      <c r="AE212" s="13" t="s">
        <v>4133</v>
      </c>
    </row>
    <row r="213" spans="21:31" x14ac:dyDescent="0.3">
      <c r="U213" s="11" t="s">
        <v>86</v>
      </c>
      <c r="V213" s="11" t="s">
        <v>287</v>
      </c>
      <c r="W213" s="11" t="s">
        <v>48</v>
      </c>
      <c r="X213" s="17" t="s">
        <v>369</v>
      </c>
      <c r="Y213" s="11" t="s">
        <v>35</v>
      </c>
      <c r="Z213" s="11" t="s">
        <v>1377</v>
      </c>
      <c r="AA213" s="11" t="s">
        <v>1464</v>
      </c>
      <c r="AB213" s="12" t="s">
        <v>1465</v>
      </c>
      <c r="AC213" s="12" t="s">
        <v>36</v>
      </c>
      <c r="AE213" s="13" t="s">
        <v>4134</v>
      </c>
    </row>
    <row r="214" spans="21:31" x14ac:dyDescent="0.3">
      <c r="U214" s="11" t="s">
        <v>86</v>
      </c>
      <c r="V214" s="11" t="s">
        <v>287</v>
      </c>
      <c r="W214" s="11" t="s">
        <v>48</v>
      </c>
      <c r="X214" s="17" t="s">
        <v>369</v>
      </c>
      <c r="Y214" s="11" t="s">
        <v>35</v>
      </c>
      <c r="Z214" s="11" t="s">
        <v>1377</v>
      </c>
      <c r="AA214" s="11" t="s">
        <v>1466</v>
      </c>
      <c r="AB214" s="12" t="s">
        <v>1467</v>
      </c>
      <c r="AC214" s="12" t="s">
        <v>1468</v>
      </c>
      <c r="AE214" s="13" t="s">
        <v>4135</v>
      </c>
    </row>
    <row r="215" spans="21:31" x14ac:dyDescent="0.3">
      <c r="U215" s="11" t="s">
        <v>86</v>
      </c>
      <c r="V215" s="11" t="s">
        <v>287</v>
      </c>
      <c r="W215" s="11" t="s">
        <v>48</v>
      </c>
      <c r="X215" s="17" t="s">
        <v>369</v>
      </c>
      <c r="Y215" s="11" t="s">
        <v>35</v>
      </c>
      <c r="Z215" s="11" t="s">
        <v>1377</v>
      </c>
      <c r="AA215" s="11" t="s">
        <v>1466</v>
      </c>
      <c r="AB215" s="12" t="s">
        <v>718</v>
      </c>
      <c r="AC215" s="12" t="s">
        <v>36</v>
      </c>
      <c r="AE215" s="13" t="s">
        <v>4136</v>
      </c>
    </row>
    <row r="216" spans="21:31" x14ac:dyDescent="0.3">
      <c r="U216" s="17" t="s">
        <v>86</v>
      </c>
      <c r="V216" s="17" t="s">
        <v>287</v>
      </c>
      <c r="W216" s="17" t="s">
        <v>48</v>
      </c>
      <c r="X216" s="17" t="s">
        <v>369</v>
      </c>
      <c r="Y216" s="17" t="s">
        <v>35</v>
      </c>
      <c r="Z216" s="17" t="s">
        <v>1377</v>
      </c>
      <c r="AA216" s="17" t="s">
        <v>1466</v>
      </c>
      <c r="AB216" s="18" t="s">
        <v>718</v>
      </c>
      <c r="AC216" s="18" t="s">
        <v>1469</v>
      </c>
      <c r="AE216" s="13" t="s">
        <v>4137</v>
      </c>
    </row>
    <row r="217" spans="21:31" x14ac:dyDescent="0.3">
      <c r="U217" s="11" t="s">
        <v>86</v>
      </c>
      <c r="V217" s="11" t="s">
        <v>287</v>
      </c>
      <c r="W217" s="11" t="s">
        <v>48</v>
      </c>
      <c r="X217" s="17" t="s">
        <v>369</v>
      </c>
      <c r="Y217" s="11" t="s">
        <v>35</v>
      </c>
      <c r="Z217" s="11" t="s">
        <v>1470</v>
      </c>
      <c r="AA217" s="11" t="s">
        <v>1471</v>
      </c>
      <c r="AB217" s="12" t="s">
        <v>448</v>
      </c>
      <c r="AC217" s="12" t="s">
        <v>36</v>
      </c>
      <c r="AE217" s="13" t="s">
        <v>4138</v>
      </c>
    </row>
    <row r="218" spans="21:31" x14ac:dyDescent="0.3">
      <c r="U218" s="17" t="s">
        <v>86</v>
      </c>
      <c r="V218" s="17" t="s">
        <v>287</v>
      </c>
      <c r="W218" s="17" t="s">
        <v>48</v>
      </c>
      <c r="X218" s="17" t="s">
        <v>369</v>
      </c>
      <c r="Y218" s="17" t="s">
        <v>112</v>
      </c>
      <c r="Z218" s="17" t="s">
        <v>36</v>
      </c>
      <c r="AA218" s="17" t="s">
        <v>36</v>
      </c>
      <c r="AB218" s="18" t="s">
        <v>36</v>
      </c>
      <c r="AC218" s="18" t="s">
        <v>36</v>
      </c>
      <c r="AE218" s="13" t="s">
        <v>4139</v>
      </c>
    </row>
    <row r="219" spans="21:31" x14ac:dyDescent="0.3">
      <c r="U219" s="11" t="s">
        <v>86</v>
      </c>
      <c r="V219" s="11" t="s">
        <v>287</v>
      </c>
      <c r="W219" s="11" t="s">
        <v>48</v>
      </c>
      <c r="X219" s="17" t="s">
        <v>369</v>
      </c>
      <c r="Y219" s="11" t="s">
        <v>112</v>
      </c>
      <c r="Z219" s="11" t="s">
        <v>1206</v>
      </c>
      <c r="AA219" s="11" t="s">
        <v>36</v>
      </c>
      <c r="AB219" s="12" t="s">
        <v>36</v>
      </c>
      <c r="AC219" s="12" t="s">
        <v>36</v>
      </c>
      <c r="AE219" s="13" t="s">
        <v>4140</v>
      </c>
    </row>
    <row r="220" spans="21:31" x14ac:dyDescent="0.3">
      <c r="U220" s="17" t="s">
        <v>86</v>
      </c>
      <c r="V220" s="17" t="s">
        <v>287</v>
      </c>
      <c r="W220" s="17" t="s">
        <v>48</v>
      </c>
      <c r="X220" s="17" t="s">
        <v>369</v>
      </c>
      <c r="Y220" s="17" t="s">
        <v>112</v>
      </c>
      <c r="Z220" s="17" t="s">
        <v>1206</v>
      </c>
      <c r="AA220" s="17" t="s">
        <v>1277</v>
      </c>
      <c r="AB220" s="18" t="s">
        <v>853</v>
      </c>
      <c r="AC220" s="18" t="s">
        <v>36</v>
      </c>
      <c r="AE220" s="13" t="s">
        <v>4141</v>
      </c>
    </row>
    <row r="221" spans="21:31" x14ac:dyDescent="0.3">
      <c r="U221" s="11" t="s">
        <v>86</v>
      </c>
      <c r="V221" s="11" t="s">
        <v>287</v>
      </c>
      <c r="W221" s="11" t="s">
        <v>48</v>
      </c>
      <c r="X221" s="17" t="s">
        <v>369</v>
      </c>
      <c r="Y221" s="11" t="s">
        <v>112</v>
      </c>
      <c r="Z221" s="11" t="s">
        <v>1472</v>
      </c>
      <c r="AA221" s="11"/>
      <c r="AB221" s="12" t="s">
        <v>1280</v>
      </c>
      <c r="AC221" s="12" t="s">
        <v>36</v>
      </c>
      <c r="AE221" s="13" t="s">
        <v>4142</v>
      </c>
    </row>
    <row r="222" spans="21:31" x14ac:dyDescent="0.3">
      <c r="U222" s="11" t="s">
        <v>86</v>
      </c>
      <c r="V222" s="11" t="s">
        <v>287</v>
      </c>
      <c r="W222" s="11" t="s">
        <v>48</v>
      </c>
      <c r="X222" s="17" t="s">
        <v>369</v>
      </c>
      <c r="Y222" s="11" t="s">
        <v>112</v>
      </c>
      <c r="Z222" s="11" t="s">
        <v>113</v>
      </c>
      <c r="AA222" s="11" t="s">
        <v>36</v>
      </c>
      <c r="AB222" s="12" t="s">
        <v>36</v>
      </c>
      <c r="AC222" s="12" t="s">
        <v>36</v>
      </c>
      <c r="AE222" s="13" t="s">
        <v>4143</v>
      </c>
    </row>
    <row r="223" spans="21:31" x14ac:dyDescent="0.3">
      <c r="U223" s="11" t="s">
        <v>86</v>
      </c>
      <c r="V223" s="11" t="s">
        <v>287</v>
      </c>
      <c r="W223" s="11" t="s">
        <v>48</v>
      </c>
      <c r="X223" s="17" t="s">
        <v>369</v>
      </c>
      <c r="Y223" s="11" t="s">
        <v>112</v>
      </c>
      <c r="Z223" s="11" t="s">
        <v>572</v>
      </c>
      <c r="AA223" s="11" t="s">
        <v>36</v>
      </c>
      <c r="AB223" s="12" t="s">
        <v>36</v>
      </c>
      <c r="AC223" s="12" t="s">
        <v>36</v>
      </c>
      <c r="AE223" s="13" t="s">
        <v>4144</v>
      </c>
    </row>
    <row r="224" spans="21:31" x14ac:dyDescent="0.3">
      <c r="U224" s="17" t="s">
        <v>86</v>
      </c>
      <c r="V224" s="17" t="s">
        <v>287</v>
      </c>
      <c r="W224" s="17" t="s">
        <v>48</v>
      </c>
      <c r="X224" s="17" t="s">
        <v>369</v>
      </c>
      <c r="Y224" s="17" t="s">
        <v>112</v>
      </c>
      <c r="Z224" s="17" t="s">
        <v>572</v>
      </c>
      <c r="AA224" s="17" t="s">
        <v>311</v>
      </c>
      <c r="AB224" s="18" t="s">
        <v>36</v>
      </c>
      <c r="AC224" s="18" t="s">
        <v>36</v>
      </c>
      <c r="AE224" s="13" t="s">
        <v>4145</v>
      </c>
    </row>
    <row r="225" spans="21:31" x14ac:dyDescent="0.3">
      <c r="U225" s="17" t="s">
        <v>86</v>
      </c>
      <c r="V225" s="17" t="s">
        <v>287</v>
      </c>
      <c r="W225" s="17" t="s">
        <v>48</v>
      </c>
      <c r="X225" s="17" t="s">
        <v>369</v>
      </c>
      <c r="Y225" s="17" t="s">
        <v>112</v>
      </c>
      <c r="Z225" s="17" t="s">
        <v>572</v>
      </c>
      <c r="AA225" s="17" t="s">
        <v>311</v>
      </c>
      <c r="AB225" s="18" t="s">
        <v>321</v>
      </c>
      <c r="AC225" s="18" t="s">
        <v>36</v>
      </c>
      <c r="AE225" s="13" t="s">
        <v>4146</v>
      </c>
    </row>
    <row r="226" spans="21:31" x14ac:dyDescent="0.3">
      <c r="U226" s="11" t="s">
        <v>86</v>
      </c>
      <c r="V226" s="11" t="s">
        <v>287</v>
      </c>
      <c r="W226" s="11" t="s">
        <v>48</v>
      </c>
      <c r="X226" s="17" t="s">
        <v>369</v>
      </c>
      <c r="Y226" s="11" t="s">
        <v>112</v>
      </c>
      <c r="Z226" s="11" t="s">
        <v>65</v>
      </c>
      <c r="AA226" s="11" t="s">
        <v>36</v>
      </c>
      <c r="AB226" s="12" t="s">
        <v>36</v>
      </c>
      <c r="AC226" s="12" t="s">
        <v>36</v>
      </c>
      <c r="AE226" s="13" t="s">
        <v>4147</v>
      </c>
    </row>
    <row r="227" spans="21:31" x14ac:dyDescent="0.3">
      <c r="U227" s="11" t="s">
        <v>86</v>
      </c>
      <c r="V227" s="11" t="s">
        <v>287</v>
      </c>
      <c r="W227" s="11" t="s">
        <v>48</v>
      </c>
      <c r="X227" s="17" t="s">
        <v>369</v>
      </c>
      <c r="Y227" s="11" t="s">
        <v>112</v>
      </c>
      <c r="Z227" s="11" t="s">
        <v>65</v>
      </c>
      <c r="AA227" s="11" t="s">
        <v>66</v>
      </c>
      <c r="AB227" s="12" t="s">
        <v>36</v>
      </c>
      <c r="AC227" s="12" t="s">
        <v>36</v>
      </c>
      <c r="AE227" s="13" t="s">
        <v>4148</v>
      </c>
    </row>
    <row r="228" spans="21:31" x14ac:dyDescent="0.3">
      <c r="U228" s="11" t="s">
        <v>86</v>
      </c>
      <c r="V228" s="11" t="s">
        <v>287</v>
      </c>
      <c r="W228" s="11" t="s">
        <v>48</v>
      </c>
      <c r="X228" s="17" t="s">
        <v>369</v>
      </c>
      <c r="Y228" s="11" t="s">
        <v>112</v>
      </c>
      <c r="Z228" s="11" t="s">
        <v>65</v>
      </c>
      <c r="AA228" s="11" t="s">
        <v>1473</v>
      </c>
      <c r="AB228" s="12" t="s">
        <v>1474</v>
      </c>
      <c r="AC228" s="12" t="s">
        <v>36</v>
      </c>
      <c r="AE228" s="13" t="s">
        <v>4149</v>
      </c>
    </row>
    <row r="229" spans="21:31" x14ac:dyDescent="0.3">
      <c r="U229" s="17" t="s">
        <v>86</v>
      </c>
      <c r="V229" s="17" t="s">
        <v>287</v>
      </c>
      <c r="W229" s="17" t="s">
        <v>48</v>
      </c>
      <c r="X229" s="17" t="s">
        <v>369</v>
      </c>
      <c r="Y229" s="17" t="s">
        <v>112</v>
      </c>
      <c r="Z229" s="17" t="s">
        <v>65</v>
      </c>
      <c r="AA229" s="17" t="s">
        <v>1473</v>
      </c>
      <c r="AB229" s="18" t="s">
        <v>1475</v>
      </c>
      <c r="AC229" s="18" t="s">
        <v>36</v>
      </c>
      <c r="AE229" s="13" t="s">
        <v>4150</v>
      </c>
    </row>
    <row r="230" spans="21:31" x14ac:dyDescent="0.3">
      <c r="U230" s="17" t="s">
        <v>86</v>
      </c>
      <c r="V230" s="17" t="s">
        <v>287</v>
      </c>
      <c r="W230" s="17" t="s">
        <v>48</v>
      </c>
      <c r="X230" s="17" t="s">
        <v>369</v>
      </c>
      <c r="Y230" s="17" t="s">
        <v>112</v>
      </c>
      <c r="Z230" s="17" t="s">
        <v>65</v>
      </c>
      <c r="AA230" s="17" t="s">
        <v>1266</v>
      </c>
      <c r="AB230" s="18" t="s">
        <v>640</v>
      </c>
      <c r="AC230" s="18" t="s">
        <v>36</v>
      </c>
      <c r="AE230" s="13" t="s">
        <v>4151</v>
      </c>
    </row>
    <row r="231" spans="21:31" x14ac:dyDescent="0.3">
      <c r="U231" s="11" t="s">
        <v>86</v>
      </c>
      <c r="V231" s="11" t="s">
        <v>287</v>
      </c>
      <c r="W231" s="11" t="s">
        <v>48</v>
      </c>
      <c r="X231" s="17" t="s">
        <v>369</v>
      </c>
      <c r="Y231" s="28" t="s">
        <v>1476</v>
      </c>
      <c r="Z231" s="11" t="s">
        <v>1477</v>
      </c>
      <c r="AA231" s="11"/>
      <c r="AB231" s="12" t="s">
        <v>1478</v>
      </c>
      <c r="AC231" s="12" t="s">
        <v>1479</v>
      </c>
      <c r="AE231" s="13" t="s">
        <v>4152</v>
      </c>
    </row>
    <row r="232" spans="21:31" x14ac:dyDescent="0.3">
      <c r="U232" s="17" t="s">
        <v>86</v>
      </c>
      <c r="V232" s="17" t="s">
        <v>287</v>
      </c>
      <c r="W232" s="17" t="s">
        <v>48</v>
      </c>
      <c r="X232" s="17" t="s">
        <v>369</v>
      </c>
      <c r="Y232" s="27" t="s">
        <v>1476</v>
      </c>
      <c r="Z232" s="17" t="s">
        <v>1477</v>
      </c>
      <c r="AA232" s="17" t="s">
        <v>36</v>
      </c>
      <c r="AB232" s="18" t="s">
        <v>36</v>
      </c>
      <c r="AC232" s="18" t="s">
        <v>36</v>
      </c>
      <c r="AE232" s="13" t="s">
        <v>4153</v>
      </c>
    </row>
    <row r="233" spans="21:31" x14ac:dyDescent="0.3">
      <c r="U233" s="17" t="s">
        <v>86</v>
      </c>
      <c r="V233" s="17" t="s">
        <v>287</v>
      </c>
      <c r="W233" s="17" t="s">
        <v>48</v>
      </c>
      <c r="X233" s="17" t="s">
        <v>369</v>
      </c>
      <c r="Y233" s="27" t="s">
        <v>1105</v>
      </c>
      <c r="Z233" s="17" t="s">
        <v>1480</v>
      </c>
      <c r="AA233" s="17"/>
      <c r="AB233" s="18" t="s">
        <v>590</v>
      </c>
      <c r="AC233" s="18" t="s">
        <v>36</v>
      </c>
      <c r="AE233" s="13" t="s">
        <v>4154</v>
      </c>
    </row>
    <row r="234" spans="21:31" x14ac:dyDescent="0.3">
      <c r="U234" s="17" t="s">
        <v>86</v>
      </c>
      <c r="V234" s="17" t="s">
        <v>287</v>
      </c>
      <c r="W234" s="17" t="s">
        <v>48</v>
      </c>
      <c r="X234" s="17" t="s">
        <v>369</v>
      </c>
      <c r="Y234" s="27" t="s">
        <v>1105</v>
      </c>
      <c r="Z234" s="17" t="s">
        <v>1106</v>
      </c>
      <c r="AA234" s="17" t="s">
        <v>36</v>
      </c>
      <c r="AB234" s="18" t="s">
        <v>36</v>
      </c>
      <c r="AC234" s="18" t="s">
        <v>36</v>
      </c>
      <c r="AE234" s="13" t="s">
        <v>4155</v>
      </c>
    </row>
    <row r="235" spans="21:31" x14ac:dyDescent="0.3">
      <c r="U235" s="11" t="s">
        <v>86</v>
      </c>
      <c r="V235" s="11" t="s">
        <v>287</v>
      </c>
      <c r="W235" s="11" t="s">
        <v>48</v>
      </c>
      <c r="X235" s="17" t="s">
        <v>369</v>
      </c>
      <c r="Y235" s="28" t="s">
        <v>1105</v>
      </c>
      <c r="Z235" s="11" t="s">
        <v>1106</v>
      </c>
      <c r="AA235" s="11" t="s">
        <v>1170</v>
      </c>
      <c r="AB235" s="12" t="s">
        <v>1171</v>
      </c>
      <c r="AC235" s="12" t="s">
        <v>36</v>
      </c>
      <c r="AE235" s="13" t="s">
        <v>4156</v>
      </c>
    </row>
    <row r="236" spans="21:31" x14ac:dyDescent="0.3">
      <c r="U236" s="17" t="s">
        <v>86</v>
      </c>
      <c r="V236" s="17" t="s">
        <v>287</v>
      </c>
      <c r="W236" s="17" t="s">
        <v>48</v>
      </c>
      <c r="X236" s="17" t="s">
        <v>1685</v>
      </c>
      <c r="Y236" s="17" t="s">
        <v>1481</v>
      </c>
      <c r="Z236" s="17" t="s">
        <v>1482</v>
      </c>
      <c r="AA236" s="17" t="s">
        <v>1483</v>
      </c>
      <c r="AB236" s="18" t="s">
        <v>1484</v>
      </c>
      <c r="AC236" s="18" t="s">
        <v>1485</v>
      </c>
      <c r="AE236" s="13" t="s">
        <v>4157</v>
      </c>
    </row>
    <row r="237" spans="21:31" x14ac:dyDescent="0.3">
      <c r="U237" s="20" t="s">
        <v>86</v>
      </c>
      <c r="V237" s="20" t="s">
        <v>287</v>
      </c>
      <c r="W237" s="20" t="s">
        <v>48</v>
      </c>
      <c r="X237" s="17" t="s">
        <v>369</v>
      </c>
      <c r="Y237" s="20" t="s">
        <v>1486</v>
      </c>
      <c r="Z237" s="20" t="s">
        <v>1487</v>
      </c>
      <c r="AA237" s="20" t="s">
        <v>1488</v>
      </c>
      <c r="AB237" s="21" t="s">
        <v>1489</v>
      </c>
      <c r="AC237" s="21" t="s">
        <v>36</v>
      </c>
      <c r="AE237" s="13" t="s">
        <v>4158</v>
      </c>
    </row>
    <row r="238" spans="21:31" x14ac:dyDescent="0.3">
      <c r="U238" s="11" t="s">
        <v>86</v>
      </c>
      <c r="V238" s="11" t="s">
        <v>287</v>
      </c>
      <c r="W238" s="11" t="s">
        <v>48</v>
      </c>
      <c r="X238" s="17" t="s">
        <v>369</v>
      </c>
      <c r="Y238" s="11" t="s">
        <v>1486</v>
      </c>
      <c r="Z238" s="11" t="s">
        <v>781</v>
      </c>
      <c r="AA238" s="11" t="s">
        <v>36</v>
      </c>
      <c r="AB238" s="12" t="s">
        <v>36</v>
      </c>
      <c r="AC238" s="12" t="s">
        <v>36</v>
      </c>
      <c r="AE238" s="13" t="s">
        <v>4159</v>
      </c>
    </row>
    <row r="239" spans="21:31" x14ac:dyDescent="0.3">
      <c r="U239" s="11" t="s">
        <v>86</v>
      </c>
      <c r="V239" s="11" t="s">
        <v>287</v>
      </c>
      <c r="W239" s="11" t="s">
        <v>48</v>
      </c>
      <c r="X239" s="17" t="s">
        <v>369</v>
      </c>
      <c r="Y239" s="11" t="s">
        <v>1486</v>
      </c>
      <c r="Z239" s="11" t="s">
        <v>781</v>
      </c>
      <c r="AA239" s="11" t="s">
        <v>1116</v>
      </c>
      <c r="AB239" s="12" t="s">
        <v>79</v>
      </c>
      <c r="AC239" s="12" t="s">
        <v>36</v>
      </c>
      <c r="AE239" s="13" t="s">
        <v>4160</v>
      </c>
    </row>
    <row r="240" spans="21:31" x14ac:dyDescent="0.3">
      <c r="U240" s="17" t="s">
        <v>86</v>
      </c>
      <c r="V240" s="17" t="s">
        <v>287</v>
      </c>
      <c r="W240" s="17" t="s">
        <v>48</v>
      </c>
      <c r="X240" s="17" t="s">
        <v>369</v>
      </c>
      <c r="Y240" s="17" t="s">
        <v>1486</v>
      </c>
      <c r="Z240" s="17" t="s">
        <v>781</v>
      </c>
      <c r="AA240" s="17" t="s">
        <v>1116</v>
      </c>
      <c r="AB240" s="18" t="s">
        <v>1490</v>
      </c>
      <c r="AC240" s="18" t="s">
        <v>36</v>
      </c>
      <c r="AE240" s="13" t="s">
        <v>4161</v>
      </c>
    </row>
    <row r="241" spans="21:31" x14ac:dyDescent="0.3">
      <c r="U241" s="17" t="s">
        <v>86</v>
      </c>
      <c r="V241" s="17" t="s">
        <v>287</v>
      </c>
      <c r="W241" s="17" t="s">
        <v>48</v>
      </c>
      <c r="X241" s="17" t="s">
        <v>369</v>
      </c>
      <c r="Y241" s="27" t="s">
        <v>1491</v>
      </c>
      <c r="Z241" s="17" t="s">
        <v>879</v>
      </c>
      <c r="AA241" s="17" t="s">
        <v>36</v>
      </c>
      <c r="AB241" s="18" t="s">
        <v>36</v>
      </c>
      <c r="AC241" s="18" t="s">
        <v>36</v>
      </c>
      <c r="AE241" s="13" t="s">
        <v>4162</v>
      </c>
    </row>
    <row r="242" spans="21:31" x14ac:dyDescent="0.3">
      <c r="U242" s="17" t="s">
        <v>86</v>
      </c>
      <c r="V242" s="17" t="s">
        <v>287</v>
      </c>
      <c r="W242" s="17" t="s">
        <v>48</v>
      </c>
      <c r="X242" s="17" t="s">
        <v>369</v>
      </c>
      <c r="Y242" s="27" t="s">
        <v>1491</v>
      </c>
      <c r="Z242" s="17" t="s">
        <v>851</v>
      </c>
      <c r="AA242" s="17" t="s">
        <v>36</v>
      </c>
      <c r="AB242" s="18" t="s">
        <v>36</v>
      </c>
      <c r="AC242" s="18" t="s">
        <v>36</v>
      </c>
      <c r="AE242" s="13" t="s">
        <v>4163</v>
      </c>
    </row>
    <row r="243" spans="21:31" x14ac:dyDescent="0.3">
      <c r="U243" s="11" t="s">
        <v>86</v>
      </c>
      <c r="V243" s="11" t="s">
        <v>287</v>
      </c>
      <c r="W243" s="11" t="s">
        <v>48</v>
      </c>
      <c r="X243" s="17" t="s">
        <v>1687</v>
      </c>
      <c r="Y243" s="11" t="s">
        <v>1492</v>
      </c>
      <c r="Z243" s="11" t="s">
        <v>1493</v>
      </c>
      <c r="AA243" s="11"/>
      <c r="AB243" s="12" t="s">
        <v>1494</v>
      </c>
      <c r="AC243" s="12" t="s">
        <v>36</v>
      </c>
      <c r="AE243" s="13" t="s">
        <v>4164</v>
      </c>
    </row>
    <row r="244" spans="21:31" x14ac:dyDescent="0.3">
      <c r="U244" s="17" t="s">
        <v>86</v>
      </c>
      <c r="V244" s="17" t="s">
        <v>287</v>
      </c>
      <c r="W244" s="17" t="s">
        <v>48</v>
      </c>
      <c r="X244" s="17" t="s">
        <v>369</v>
      </c>
      <c r="Y244" s="17" t="s">
        <v>1259</v>
      </c>
      <c r="Z244" s="17" t="s">
        <v>1495</v>
      </c>
      <c r="AA244" s="17" t="s">
        <v>36</v>
      </c>
      <c r="AB244" s="18" t="s">
        <v>36</v>
      </c>
      <c r="AC244" s="18" t="s">
        <v>36</v>
      </c>
      <c r="AE244" s="13" t="s">
        <v>4165</v>
      </c>
    </row>
    <row r="245" spans="21:31" x14ac:dyDescent="0.3">
      <c r="U245" s="11" t="s">
        <v>86</v>
      </c>
      <c r="V245" s="11" t="s">
        <v>287</v>
      </c>
      <c r="W245" s="11" t="s">
        <v>48</v>
      </c>
      <c r="X245" s="17" t="s">
        <v>369</v>
      </c>
      <c r="Y245" s="11" t="s">
        <v>1259</v>
      </c>
      <c r="Z245" s="11" t="s">
        <v>1260</v>
      </c>
      <c r="AA245" s="11" t="s">
        <v>1496</v>
      </c>
      <c r="AB245" s="12" t="s">
        <v>808</v>
      </c>
      <c r="AC245" s="12" t="s">
        <v>36</v>
      </c>
      <c r="AE245" s="13" t="s">
        <v>4166</v>
      </c>
    </row>
    <row r="246" spans="21:31" x14ac:dyDescent="0.3">
      <c r="U246" s="17" t="s">
        <v>86</v>
      </c>
      <c r="V246" s="17" t="s">
        <v>287</v>
      </c>
      <c r="W246" s="17" t="s">
        <v>48</v>
      </c>
      <c r="X246" s="17" t="s">
        <v>369</v>
      </c>
      <c r="Y246" s="20" t="s">
        <v>1259</v>
      </c>
      <c r="Z246" s="20" t="s">
        <v>1260</v>
      </c>
      <c r="AA246" s="20" t="s">
        <v>903</v>
      </c>
      <c r="AB246" s="21" t="s">
        <v>36</v>
      </c>
      <c r="AC246" s="21" t="s">
        <v>36</v>
      </c>
      <c r="AE246" s="13" t="s">
        <v>4167</v>
      </c>
    </row>
    <row r="247" spans="21:31" x14ac:dyDescent="0.3">
      <c r="U247" s="11" t="s">
        <v>86</v>
      </c>
      <c r="V247" s="11" t="s">
        <v>287</v>
      </c>
      <c r="W247" s="11" t="s">
        <v>48</v>
      </c>
      <c r="X247" s="17" t="s">
        <v>369</v>
      </c>
      <c r="Y247" s="11" t="s">
        <v>1259</v>
      </c>
      <c r="Z247" s="11" t="s">
        <v>1260</v>
      </c>
      <c r="AA247" s="11" t="s">
        <v>903</v>
      </c>
      <c r="AB247" s="12" t="s">
        <v>1332</v>
      </c>
      <c r="AC247" s="12" t="s">
        <v>36</v>
      </c>
      <c r="AE247" s="13" t="s">
        <v>4168</v>
      </c>
    </row>
    <row r="248" spans="21:31" x14ac:dyDescent="0.3">
      <c r="U248" s="17" t="s">
        <v>86</v>
      </c>
      <c r="V248" s="17" t="s">
        <v>287</v>
      </c>
      <c r="W248" s="17" t="s">
        <v>48</v>
      </c>
      <c r="X248" s="17" t="s">
        <v>369</v>
      </c>
      <c r="Y248" s="18" t="s">
        <v>1259</v>
      </c>
      <c r="Z248" s="18" t="s">
        <v>1260</v>
      </c>
      <c r="AA248" s="18" t="s">
        <v>903</v>
      </c>
      <c r="AB248" s="18" t="s">
        <v>219</v>
      </c>
      <c r="AC248" s="18" t="s">
        <v>36</v>
      </c>
      <c r="AE248" s="13" t="s">
        <v>4169</v>
      </c>
    </row>
    <row r="249" spans="21:31" x14ac:dyDescent="0.3">
      <c r="U249" s="17" t="s">
        <v>86</v>
      </c>
      <c r="V249" s="17" t="s">
        <v>287</v>
      </c>
      <c r="W249" s="17" t="s">
        <v>48</v>
      </c>
      <c r="X249" s="17" t="s">
        <v>369</v>
      </c>
      <c r="Y249" s="17" t="s">
        <v>1259</v>
      </c>
      <c r="Z249" s="17" t="s">
        <v>1260</v>
      </c>
      <c r="AA249" s="17" t="s">
        <v>903</v>
      </c>
      <c r="AB249" s="18" t="s">
        <v>904</v>
      </c>
      <c r="AC249" s="18" t="s">
        <v>36</v>
      </c>
      <c r="AE249" s="13" t="s">
        <v>4170</v>
      </c>
    </row>
    <row r="250" spans="21:31" x14ac:dyDescent="0.3">
      <c r="U250" s="17" t="s">
        <v>86</v>
      </c>
      <c r="V250" s="17" t="s">
        <v>287</v>
      </c>
      <c r="W250" s="17" t="s">
        <v>48</v>
      </c>
      <c r="X250" s="17" t="s">
        <v>369</v>
      </c>
      <c r="Y250" s="17" t="s">
        <v>1259</v>
      </c>
      <c r="Z250" s="17" t="s">
        <v>1260</v>
      </c>
      <c r="AA250" s="17" t="s">
        <v>903</v>
      </c>
      <c r="AB250" s="18" t="s">
        <v>1497</v>
      </c>
      <c r="AC250" s="18" t="s">
        <v>36</v>
      </c>
      <c r="AE250" s="13" t="s">
        <v>4171</v>
      </c>
    </row>
    <row r="251" spans="21:31" x14ac:dyDescent="0.3">
      <c r="U251" s="17" t="s">
        <v>86</v>
      </c>
      <c r="V251" s="17" t="s">
        <v>287</v>
      </c>
      <c r="W251" s="17" t="s">
        <v>48</v>
      </c>
      <c r="X251" s="17" t="s">
        <v>369</v>
      </c>
      <c r="Y251" s="17" t="s">
        <v>1259</v>
      </c>
      <c r="Z251" s="17" t="s">
        <v>1260</v>
      </c>
      <c r="AA251" s="17" t="s">
        <v>903</v>
      </c>
      <c r="AB251" s="18" t="s">
        <v>873</v>
      </c>
      <c r="AC251" s="18" t="s">
        <v>36</v>
      </c>
      <c r="AE251" s="13" t="s">
        <v>4172</v>
      </c>
    </row>
    <row r="252" spans="21:31" x14ac:dyDescent="0.3">
      <c r="U252" s="17" t="s">
        <v>86</v>
      </c>
      <c r="V252" s="17" t="s">
        <v>287</v>
      </c>
      <c r="W252" s="17" t="s">
        <v>48</v>
      </c>
      <c r="X252" s="17" t="s">
        <v>369</v>
      </c>
      <c r="Y252" s="17" t="s">
        <v>1259</v>
      </c>
      <c r="Z252" s="17" t="s">
        <v>1260</v>
      </c>
      <c r="AA252" s="17" t="s">
        <v>903</v>
      </c>
      <c r="AB252" s="18" t="s">
        <v>333</v>
      </c>
      <c r="AC252" s="18" t="s">
        <v>36</v>
      </c>
      <c r="AE252" s="13" t="s">
        <v>4173</v>
      </c>
    </row>
    <row r="253" spans="21:31" x14ac:dyDescent="0.3">
      <c r="U253" s="17" t="s">
        <v>86</v>
      </c>
      <c r="V253" s="17" t="s">
        <v>287</v>
      </c>
      <c r="W253" s="17" t="s">
        <v>48</v>
      </c>
      <c r="X253" s="17" t="s">
        <v>369</v>
      </c>
      <c r="Y253" s="17" t="s">
        <v>1259</v>
      </c>
      <c r="Z253" s="17" t="s">
        <v>1260</v>
      </c>
      <c r="AA253" s="17" t="s">
        <v>903</v>
      </c>
      <c r="AB253" s="18" t="s">
        <v>333</v>
      </c>
      <c r="AC253" s="18" t="s">
        <v>1498</v>
      </c>
      <c r="AE253" s="13" t="s">
        <v>4174</v>
      </c>
    </row>
    <row r="254" spans="21:31" x14ac:dyDescent="0.3">
      <c r="U254" s="17" t="s">
        <v>86</v>
      </c>
      <c r="V254" s="17" t="s">
        <v>287</v>
      </c>
      <c r="W254" s="17" t="s">
        <v>48</v>
      </c>
      <c r="X254" s="17" t="s">
        <v>369</v>
      </c>
      <c r="Y254" s="17" t="s">
        <v>1259</v>
      </c>
      <c r="Z254" s="17" t="s">
        <v>1260</v>
      </c>
      <c r="AA254" s="17" t="s">
        <v>903</v>
      </c>
      <c r="AB254" s="18" t="s">
        <v>42</v>
      </c>
      <c r="AC254" s="18" t="s">
        <v>36</v>
      </c>
      <c r="AE254" s="13" t="s">
        <v>4175</v>
      </c>
    </row>
    <row r="255" spans="21:31" x14ac:dyDescent="0.3">
      <c r="U255" s="17" t="s">
        <v>86</v>
      </c>
      <c r="V255" s="17" t="s">
        <v>287</v>
      </c>
      <c r="W255" s="17" t="s">
        <v>48</v>
      </c>
      <c r="X255" s="17" t="s">
        <v>369</v>
      </c>
      <c r="Y255" s="17" t="s">
        <v>1259</v>
      </c>
      <c r="Z255" s="17" t="s">
        <v>1260</v>
      </c>
      <c r="AA255" s="17" t="s">
        <v>903</v>
      </c>
      <c r="AB255" s="18" t="s">
        <v>1499</v>
      </c>
      <c r="AC255" s="18" t="s">
        <v>1500</v>
      </c>
      <c r="AE255" s="13" t="s">
        <v>4176</v>
      </c>
    </row>
    <row r="256" spans="21:31" x14ac:dyDescent="0.3">
      <c r="U256" s="11" t="s">
        <v>86</v>
      </c>
      <c r="V256" s="11" t="s">
        <v>287</v>
      </c>
      <c r="W256" s="11" t="s">
        <v>48</v>
      </c>
      <c r="X256" s="17" t="s">
        <v>369</v>
      </c>
      <c r="Y256" s="11" t="s">
        <v>1341</v>
      </c>
      <c r="Z256" s="11" t="s">
        <v>1342</v>
      </c>
      <c r="AA256" s="11" t="s">
        <v>1342</v>
      </c>
      <c r="AB256" s="12" t="s">
        <v>1343</v>
      </c>
      <c r="AC256" s="12" t="s">
        <v>36</v>
      </c>
      <c r="AE256" s="13" t="s">
        <v>4177</v>
      </c>
    </row>
    <row r="257" spans="21:31" x14ac:dyDescent="0.3">
      <c r="U257" s="11" t="s">
        <v>86</v>
      </c>
      <c r="V257" s="11" t="s">
        <v>287</v>
      </c>
      <c r="W257" s="11" t="s">
        <v>48</v>
      </c>
      <c r="X257" s="17" t="s">
        <v>369</v>
      </c>
      <c r="Y257" s="11" t="s">
        <v>1341</v>
      </c>
      <c r="Z257" s="11" t="s">
        <v>1008</v>
      </c>
      <c r="AA257" s="11" t="s">
        <v>1009</v>
      </c>
      <c r="AB257" s="12" t="s">
        <v>36</v>
      </c>
      <c r="AC257" s="12" t="s">
        <v>36</v>
      </c>
      <c r="AE257" s="13" t="s">
        <v>4178</v>
      </c>
    </row>
    <row r="258" spans="21:31" x14ac:dyDescent="0.3">
      <c r="U258" s="11" t="s">
        <v>86</v>
      </c>
      <c r="V258" s="11" t="s">
        <v>287</v>
      </c>
      <c r="W258" s="11" t="s">
        <v>48</v>
      </c>
      <c r="X258" s="17" t="s">
        <v>369</v>
      </c>
      <c r="Y258" s="11" t="s">
        <v>1341</v>
      </c>
      <c r="Z258" s="11" t="s">
        <v>1008</v>
      </c>
      <c r="AA258" s="11" t="s">
        <v>1009</v>
      </c>
      <c r="AB258" s="12" t="s">
        <v>678</v>
      </c>
      <c r="AC258" s="12" t="s">
        <v>36</v>
      </c>
      <c r="AE258" s="13" t="s">
        <v>4179</v>
      </c>
    </row>
    <row r="259" spans="21:31" x14ac:dyDescent="0.3">
      <c r="U259" s="17" t="s">
        <v>86</v>
      </c>
      <c r="V259" s="17" t="s">
        <v>287</v>
      </c>
      <c r="W259" s="17" t="s">
        <v>48</v>
      </c>
      <c r="X259" s="17" t="s">
        <v>369</v>
      </c>
      <c r="Y259" s="17" t="s">
        <v>1341</v>
      </c>
      <c r="Z259" s="17" t="s">
        <v>1008</v>
      </c>
      <c r="AA259" s="17" t="s">
        <v>1501</v>
      </c>
      <c r="AB259" s="18" t="s">
        <v>1048</v>
      </c>
      <c r="AC259" s="18" t="s">
        <v>36</v>
      </c>
      <c r="AE259" s="13" t="s">
        <v>4180</v>
      </c>
    </row>
    <row r="260" spans="21:31" x14ac:dyDescent="0.3">
      <c r="U260" s="17" t="s">
        <v>86</v>
      </c>
      <c r="V260" s="17" t="s">
        <v>287</v>
      </c>
      <c r="W260" s="17" t="s">
        <v>1502</v>
      </c>
      <c r="X260" s="17" t="s">
        <v>36</v>
      </c>
      <c r="Y260" s="17" t="s">
        <v>36</v>
      </c>
      <c r="Z260" s="17" t="s">
        <v>36</v>
      </c>
      <c r="AA260" s="17" t="s">
        <v>36</v>
      </c>
      <c r="AB260" s="18" t="s">
        <v>36</v>
      </c>
      <c r="AC260" s="18" t="s">
        <v>36</v>
      </c>
      <c r="AE260" s="13" t="s">
        <v>4181</v>
      </c>
    </row>
    <row r="261" spans="21:31" x14ac:dyDescent="0.3">
      <c r="U261" s="17" t="s">
        <v>86</v>
      </c>
      <c r="V261" s="17" t="s">
        <v>287</v>
      </c>
      <c r="W261" s="17" t="s">
        <v>1502</v>
      </c>
      <c r="X261" s="17" t="s">
        <v>1669</v>
      </c>
      <c r="Y261" s="17" t="s">
        <v>1503</v>
      </c>
      <c r="Z261" s="17" t="s">
        <v>1503</v>
      </c>
      <c r="AA261" s="17" t="s">
        <v>1504</v>
      </c>
      <c r="AB261" s="18" t="s">
        <v>564</v>
      </c>
      <c r="AC261" s="18" t="s">
        <v>36</v>
      </c>
      <c r="AE261" s="13" t="s">
        <v>4182</v>
      </c>
    </row>
    <row r="262" spans="21:31" x14ac:dyDescent="0.3">
      <c r="U262" s="17" t="s">
        <v>86</v>
      </c>
      <c r="V262" s="17" t="s">
        <v>287</v>
      </c>
      <c r="W262" s="17" t="s">
        <v>1502</v>
      </c>
      <c r="X262" s="17" t="s">
        <v>1677</v>
      </c>
      <c r="Y262" s="17" t="s">
        <v>1505</v>
      </c>
      <c r="Z262" s="17" t="s">
        <v>1506</v>
      </c>
      <c r="AA262" s="17" t="s">
        <v>1507</v>
      </c>
      <c r="AB262" s="18" t="s">
        <v>735</v>
      </c>
      <c r="AC262" s="18" t="s">
        <v>36</v>
      </c>
      <c r="AE262" s="13" t="s">
        <v>4183</v>
      </c>
    </row>
    <row r="263" spans="21:31" x14ac:dyDescent="0.3">
      <c r="U263" s="17" t="s">
        <v>86</v>
      </c>
      <c r="V263" s="17" t="s">
        <v>287</v>
      </c>
      <c r="W263" s="17" t="s">
        <v>1502</v>
      </c>
      <c r="X263" s="17" t="s">
        <v>1677</v>
      </c>
      <c r="Y263" s="17" t="s">
        <v>1508</v>
      </c>
      <c r="Z263" s="17" t="s">
        <v>1509</v>
      </c>
      <c r="AA263" s="17" t="s">
        <v>36</v>
      </c>
      <c r="AB263" s="18" t="s">
        <v>36</v>
      </c>
      <c r="AC263" s="18" t="s">
        <v>36</v>
      </c>
      <c r="AE263" s="13" t="s">
        <v>4184</v>
      </c>
    </row>
    <row r="264" spans="21:31" x14ac:dyDescent="0.3">
      <c r="U264" s="11" t="s">
        <v>86</v>
      </c>
      <c r="V264" s="11" t="s">
        <v>287</v>
      </c>
      <c r="W264" s="11" t="s">
        <v>1502</v>
      </c>
      <c r="X264" s="17" t="s">
        <v>1669</v>
      </c>
      <c r="Y264" s="11" t="s">
        <v>1510</v>
      </c>
      <c r="Z264" s="11" t="s">
        <v>36</v>
      </c>
      <c r="AA264" s="11" t="s">
        <v>36</v>
      </c>
      <c r="AB264" s="12" t="s">
        <v>36</v>
      </c>
      <c r="AC264" s="12" t="s">
        <v>36</v>
      </c>
      <c r="AE264" s="13" t="s">
        <v>4185</v>
      </c>
    </row>
    <row r="265" spans="21:31" x14ac:dyDescent="0.3">
      <c r="U265" s="11" t="s">
        <v>86</v>
      </c>
      <c r="V265" s="11" t="s">
        <v>287</v>
      </c>
      <c r="W265" s="11" t="s">
        <v>1502</v>
      </c>
      <c r="X265" s="17" t="s">
        <v>1669</v>
      </c>
      <c r="Y265" s="11" t="s">
        <v>1510</v>
      </c>
      <c r="Z265" s="11" t="s">
        <v>1511</v>
      </c>
      <c r="AA265" s="11" t="s">
        <v>1512</v>
      </c>
      <c r="AB265" s="12" t="s">
        <v>1513</v>
      </c>
      <c r="AC265" s="12" t="s">
        <v>36</v>
      </c>
      <c r="AE265" s="13" t="s">
        <v>4186</v>
      </c>
    </row>
    <row r="266" spans="21:31" x14ac:dyDescent="0.3">
      <c r="U266" s="17" t="s">
        <v>86</v>
      </c>
      <c r="V266" s="17" t="s">
        <v>287</v>
      </c>
      <c r="W266" s="17" t="s">
        <v>1502</v>
      </c>
      <c r="X266" s="17" t="s">
        <v>1669</v>
      </c>
      <c r="Y266" s="17" t="s">
        <v>1510</v>
      </c>
      <c r="Z266" s="17" t="s">
        <v>1514</v>
      </c>
      <c r="AA266" s="17" t="s">
        <v>36</v>
      </c>
      <c r="AB266" s="18" t="s">
        <v>36</v>
      </c>
      <c r="AC266" s="18" t="s">
        <v>36</v>
      </c>
      <c r="AE266" s="13" t="s">
        <v>4187</v>
      </c>
    </row>
    <row r="267" spans="21:31" x14ac:dyDescent="0.3">
      <c r="U267" s="17" t="s">
        <v>86</v>
      </c>
      <c r="V267" s="17" t="s">
        <v>287</v>
      </c>
      <c r="W267" s="17" t="s">
        <v>1502</v>
      </c>
      <c r="X267" s="17" t="s">
        <v>1665</v>
      </c>
      <c r="Y267" s="17" t="s">
        <v>1515</v>
      </c>
      <c r="Z267" s="17" t="s">
        <v>1516</v>
      </c>
      <c r="AA267" s="17" t="s">
        <v>1398</v>
      </c>
      <c r="AB267" s="18" t="s">
        <v>36</v>
      </c>
      <c r="AC267" s="18" t="s">
        <v>36</v>
      </c>
      <c r="AE267" s="13" t="s">
        <v>4188</v>
      </c>
    </row>
    <row r="268" spans="21:31" x14ac:dyDescent="0.3">
      <c r="U268" s="17" t="s">
        <v>86</v>
      </c>
      <c r="V268" s="17" t="s">
        <v>287</v>
      </c>
      <c r="W268" s="17" t="s">
        <v>1502</v>
      </c>
      <c r="X268" s="17" t="s">
        <v>1665</v>
      </c>
      <c r="Y268" s="17" t="s">
        <v>1515</v>
      </c>
      <c r="Z268" s="17" t="s">
        <v>1516</v>
      </c>
      <c r="AA268" s="17" t="s">
        <v>1398</v>
      </c>
      <c r="AB268" s="18" t="s">
        <v>1517</v>
      </c>
      <c r="AC268" s="18" t="s">
        <v>36</v>
      </c>
      <c r="AE268" s="13" t="s">
        <v>4189</v>
      </c>
    </row>
    <row r="269" spans="21:31" x14ac:dyDescent="0.3">
      <c r="U269" s="11" t="s">
        <v>86</v>
      </c>
      <c r="V269" s="11" t="s">
        <v>287</v>
      </c>
      <c r="W269" s="17" t="s">
        <v>1502</v>
      </c>
      <c r="X269" s="17" t="s">
        <v>1665</v>
      </c>
      <c r="Y269" s="11" t="s">
        <v>1515</v>
      </c>
      <c r="Z269" s="11" t="s">
        <v>1516</v>
      </c>
      <c r="AA269" s="11" t="s">
        <v>1398</v>
      </c>
      <c r="AB269" s="12" t="s">
        <v>1399</v>
      </c>
      <c r="AC269" s="12" t="s">
        <v>36</v>
      </c>
      <c r="AE269" s="13" t="s">
        <v>4190</v>
      </c>
    </row>
    <row r="270" spans="21:31" x14ac:dyDescent="0.3">
      <c r="U270" s="17" t="s">
        <v>86</v>
      </c>
      <c r="V270" s="17" t="s">
        <v>1518</v>
      </c>
      <c r="W270" s="17" t="s">
        <v>1519</v>
      </c>
      <c r="X270" s="17" t="s">
        <v>36</v>
      </c>
      <c r="Y270" s="17" t="s">
        <v>36</v>
      </c>
      <c r="Z270" s="17" t="s">
        <v>36</v>
      </c>
      <c r="AA270" s="17" t="s">
        <v>36</v>
      </c>
      <c r="AB270" s="18" t="s">
        <v>36</v>
      </c>
      <c r="AC270" s="18" t="s">
        <v>36</v>
      </c>
      <c r="AE270" s="13" t="s">
        <v>4191</v>
      </c>
    </row>
    <row r="271" spans="21:31" x14ac:dyDescent="0.3">
      <c r="U271" s="17" t="s">
        <v>86</v>
      </c>
      <c r="V271" s="17" t="s">
        <v>1518</v>
      </c>
      <c r="W271" s="17" t="s">
        <v>1519</v>
      </c>
      <c r="X271" s="17" t="s">
        <v>1662</v>
      </c>
      <c r="Y271" s="17" t="s">
        <v>1520</v>
      </c>
      <c r="Z271" s="17" t="s">
        <v>1521</v>
      </c>
      <c r="AA271" s="17" t="s">
        <v>1522</v>
      </c>
      <c r="AB271" s="18" t="s">
        <v>575</v>
      </c>
      <c r="AC271" s="18" t="s">
        <v>36</v>
      </c>
      <c r="AE271" s="13" t="s">
        <v>4192</v>
      </c>
    </row>
    <row r="272" spans="21:31" x14ac:dyDescent="0.3">
      <c r="U272" s="17" t="s">
        <v>86</v>
      </c>
      <c r="V272" s="17" t="s">
        <v>1518</v>
      </c>
      <c r="W272" s="17" t="s">
        <v>1523</v>
      </c>
      <c r="X272" s="17" t="s">
        <v>1524</v>
      </c>
      <c r="Y272" s="17" t="s">
        <v>1525</v>
      </c>
      <c r="Z272" s="17" t="s">
        <v>1526</v>
      </c>
      <c r="AA272" s="17" t="s">
        <v>1527</v>
      </c>
      <c r="AB272" s="18" t="s">
        <v>740</v>
      </c>
      <c r="AC272" s="18" t="s">
        <v>36</v>
      </c>
      <c r="AE272" s="13" t="s">
        <v>4193</v>
      </c>
    </row>
    <row r="273" spans="21:31" x14ac:dyDescent="0.3">
      <c r="U273" s="17" t="s">
        <v>86</v>
      </c>
      <c r="V273" s="17" t="s">
        <v>1518</v>
      </c>
      <c r="W273" s="17" t="s">
        <v>1523</v>
      </c>
      <c r="X273" s="17" t="s">
        <v>1524</v>
      </c>
      <c r="Y273" s="17" t="s">
        <v>1528</v>
      </c>
      <c r="Z273" s="17" t="s">
        <v>1034</v>
      </c>
      <c r="AA273" s="17" t="s">
        <v>1035</v>
      </c>
      <c r="AB273" s="18" t="s">
        <v>36</v>
      </c>
      <c r="AC273" s="18" t="s">
        <v>36</v>
      </c>
      <c r="AE273" s="13" t="s">
        <v>4194</v>
      </c>
    </row>
    <row r="274" spans="21:31" x14ac:dyDescent="0.3">
      <c r="U274" s="17" t="s">
        <v>86</v>
      </c>
      <c r="V274" s="17" t="s">
        <v>1518</v>
      </c>
      <c r="W274" s="17" t="s">
        <v>1523</v>
      </c>
      <c r="X274" s="17" t="s">
        <v>1524</v>
      </c>
      <c r="Y274" s="17" t="s">
        <v>1528</v>
      </c>
      <c r="Z274" s="17" t="s">
        <v>1034</v>
      </c>
      <c r="AA274" s="17" t="s">
        <v>1529</v>
      </c>
      <c r="AB274" s="18" t="s">
        <v>1530</v>
      </c>
      <c r="AC274" s="18" t="s">
        <v>36</v>
      </c>
      <c r="AE274" s="13" t="s">
        <v>4195</v>
      </c>
    </row>
    <row r="275" spans="21:31" x14ac:dyDescent="0.3">
      <c r="U275" s="17" t="s">
        <v>86</v>
      </c>
      <c r="V275" s="17" t="s">
        <v>1290</v>
      </c>
      <c r="W275" s="17" t="s">
        <v>36</v>
      </c>
      <c r="X275" s="17" t="s">
        <v>36</v>
      </c>
      <c r="Y275" s="17" t="s">
        <v>36</v>
      </c>
      <c r="Z275" s="17" t="s">
        <v>36</v>
      </c>
      <c r="AA275" s="17" t="s">
        <v>36</v>
      </c>
      <c r="AB275" s="18" t="s">
        <v>36</v>
      </c>
      <c r="AC275" s="18" t="s">
        <v>36</v>
      </c>
      <c r="AE275" s="13" t="s">
        <v>4196</v>
      </c>
    </row>
    <row r="276" spans="21:31" x14ac:dyDescent="0.3">
      <c r="U276" s="17" t="s">
        <v>86</v>
      </c>
      <c r="V276" s="17" t="s">
        <v>1290</v>
      </c>
      <c r="W276" s="17" t="s">
        <v>1291</v>
      </c>
      <c r="X276" s="17" t="s">
        <v>36</v>
      </c>
      <c r="Y276" s="17" t="s">
        <v>36</v>
      </c>
      <c r="Z276" s="17" t="s">
        <v>36</v>
      </c>
      <c r="AA276" s="17" t="s">
        <v>36</v>
      </c>
      <c r="AB276" s="18" t="s">
        <v>36</v>
      </c>
      <c r="AC276" s="18" t="s">
        <v>36</v>
      </c>
      <c r="AE276" s="13" t="s">
        <v>4197</v>
      </c>
    </row>
    <row r="277" spans="21:31" x14ac:dyDescent="0.3">
      <c r="U277" s="11" t="s">
        <v>86</v>
      </c>
      <c r="V277" s="11" t="s">
        <v>1290</v>
      </c>
      <c r="W277" s="11" t="s">
        <v>1291</v>
      </c>
      <c r="X277" s="17" t="s">
        <v>1655</v>
      </c>
      <c r="Y277" s="11" t="s">
        <v>1531</v>
      </c>
      <c r="Z277" s="11" t="s">
        <v>1532</v>
      </c>
      <c r="AA277" s="11" t="s">
        <v>133</v>
      </c>
      <c r="AB277" s="12" t="s">
        <v>36</v>
      </c>
      <c r="AC277" s="12" t="s">
        <v>36</v>
      </c>
      <c r="AE277" s="13" t="s">
        <v>4198</v>
      </c>
    </row>
    <row r="278" spans="21:31" x14ac:dyDescent="0.3">
      <c r="U278" s="17" t="s">
        <v>86</v>
      </c>
      <c r="V278" s="17" t="s">
        <v>1290</v>
      </c>
      <c r="W278" s="17" t="s">
        <v>1291</v>
      </c>
      <c r="X278" s="17" t="s">
        <v>1655</v>
      </c>
      <c r="Y278" s="17" t="s">
        <v>1531</v>
      </c>
      <c r="Z278" s="17" t="s">
        <v>1532</v>
      </c>
      <c r="AA278" s="17" t="s">
        <v>133</v>
      </c>
      <c r="AB278" s="100" t="s">
        <v>1533</v>
      </c>
      <c r="AC278" s="100" t="s">
        <v>36</v>
      </c>
      <c r="AE278" s="13" t="s">
        <v>4199</v>
      </c>
    </row>
    <row r="279" spans="21:31" x14ac:dyDescent="0.3">
      <c r="U279" s="17" t="s">
        <v>86</v>
      </c>
      <c r="V279" s="17" t="s">
        <v>1290</v>
      </c>
      <c r="W279" s="17" t="s">
        <v>1291</v>
      </c>
      <c r="X279" s="17" t="s">
        <v>1655</v>
      </c>
      <c r="Y279" s="17" t="s">
        <v>1531</v>
      </c>
      <c r="Z279" s="17" t="s">
        <v>921</v>
      </c>
      <c r="AA279" s="17" t="s">
        <v>1534</v>
      </c>
      <c r="AB279" s="18" t="s">
        <v>1535</v>
      </c>
      <c r="AC279" s="18" t="s">
        <v>36</v>
      </c>
      <c r="AE279" s="13" t="s">
        <v>4200</v>
      </c>
    </row>
    <row r="280" spans="21:31" x14ac:dyDescent="0.3">
      <c r="U280" s="17" t="s">
        <v>86</v>
      </c>
      <c r="V280" s="17" t="s">
        <v>1290</v>
      </c>
      <c r="W280" s="17" t="s">
        <v>1291</v>
      </c>
      <c r="X280" s="17" t="s">
        <v>1655</v>
      </c>
      <c r="Y280" s="17" t="s">
        <v>1531</v>
      </c>
      <c r="Z280" s="17" t="s">
        <v>921</v>
      </c>
      <c r="AA280" s="17" t="s">
        <v>922</v>
      </c>
      <c r="AB280" s="18" t="s">
        <v>923</v>
      </c>
      <c r="AC280" s="18" t="s">
        <v>36</v>
      </c>
      <c r="AE280" s="13" t="s">
        <v>4201</v>
      </c>
    </row>
    <row r="281" spans="21:31" x14ac:dyDescent="0.3">
      <c r="U281" s="17" t="s">
        <v>86</v>
      </c>
      <c r="V281" s="17" t="s">
        <v>1290</v>
      </c>
      <c r="W281" s="17" t="s">
        <v>1291</v>
      </c>
      <c r="X281" s="17" t="s">
        <v>1655</v>
      </c>
      <c r="Y281" s="17" t="s">
        <v>1531</v>
      </c>
      <c r="Z281" s="17" t="s">
        <v>921</v>
      </c>
      <c r="AA281" s="17" t="s">
        <v>1381</v>
      </c>
      <c r="AB281" s="18" t="s">
        <v>1382</v>
      </c>
      <c r="AC281" s="18" t="s">
        <v>36</v>
      </c>
      <c r="AE281" s="13" t="s">
        <v>4202</v>
      </c>
    </row>
    <row r="282" spans="21:31" x14ac:dyDescent="0.3">
      <c r="U282" s="11" t="s">
        <v>86</v>
      </c>
      <c r="V282" s="11" t="s">
        <v>1290</v>
      </c>
      <c r="W282" s="11" t="s">
        <v>1291</v>
      </c>
      <c r="X282" s="17" t="s">
        <v>1681</v>
      </c>
      <c r="Y282" s="11" t="s">
        <v>1309</v>
      </c>
      <c r="Z282" s="11" t="s">
        <v>1310</v>
      </c>
      <c r="AA282" s="11" t="s">
        <v>36</v>
      </c>
      <c r="AB282" s="12" t="s">
        <v>36</v>
      </c>
      <c r="AC282" s="12" t="s">
        <v>36</v>
      </c>
      <c r="AE282" s="13" t="s">
        <v>4203</v>
      </c>
    </row>
    <row r="283" spans="21:31" x14ac:dyDescent="0.3">
      <c r="U283" s="17" t="s">
        <v>86</v>
      </c>
      <c r="V283" s="17" t="s">
        <v>1290</v>
      </c>
      <c r="W283" s="17" t="s">
        <v>1291</v>
      </c>
      <c r="X283" s="17" t="s">
        <v>1681</v>
      </c>
      <c r="Y283" s="17" t="s">
        <v>247</v>
      </c>
      <c r="Z283" s="17" t="s">
        <v>36</v>
      </c>
      <c r="AA283" s="17" t="s">
        <v>36</v>
      </c>
      <c r="AB283" s="18" t="s">
        <v>36</v>
      </c>
      <c r="AC283" s="18" t="s">
        <v>36</v>
      </c>
      <c r="AE283" s="13" t="s">
        <v>4204</v>
      </c>
    </row>
    <row r="284" spans="21:31" x14ac:dyDescent="0.3">
      <c r="U284" s="17" t="s">
        <v>86</v>
      </c>
      <c r="V284" s="17" t="s">
        <v>1290</v>
      </c>
      <c r="W284" s="17" t="s">
        <v>1291</v>
      </c>
      <c r="X284" s="17" t="s">
        <v>1681</v>
      </c>
      <c r="Y284" s="17" t="s">
        <v>247</v>
      </c>
      <c r="Z284" s="17" t="s">
        <v>1536</v>
      </c>
      <c r="AA284" s="17" t="s">
        <v>1537</v>
      </c>
      <c r="AB284" s="18" t="s">
        <v>36</v>
      </c>
      <c r="AC284" s="18" t="s">
        <v>36</v>
      </c>
      <c r="AE284" s="13" t="s">
        <v>4205</v>
      </c>
    </row>
    <row r="285" spans="21:31" x14ac:dyDescent="0.3">
      <c r="U285" s="17" t="s">
        <v>86</v>
      </c>
      <c r="V285" s="17" t="s">
        <v>1290</v>
      </c>
      <c r="W285" s="17" t="s">
        <v>1291</v>
      </c>
      <c r="X285" s="17" t="s">
        <v>1681</v>
      </c>
      <c r="Y285" s="17" t="s">
        <v>247</v>
      </c>
      <c r="Z285" s="17" t="s">
        <v>540</v>
      </c>
      <c r="AA285" s="17" t="s">
        <v>1538</v>
      </c>
      <c r="AB285" s="18" t="s">
        <v>1539</v>
      </c>
      <c r="AC285" s="18" t="s">
        <v>36</v>
      </c>
      <c r="AE285" s="13" t="s">
        <v>4206</v>
      </c>
    </row>
    <row r="286" spans="21:31" x14ac:dyDescent="0.3">
      <c r="U286" s="17" t="s">
        <v>86</v>
      </c>
      <c r="V286" s="17" t="s">
        <v>1290</v>
      </c>
      <c r="W286" s="17" t="s">
        <v>1291</v>
      </c>
      <c r="X286" s="17" t="s">
        <v>1681</v>
      </c>
      <c r="Y286" s="17" t="s">
        <v>247</v>
      </c>
      <c r="Z286" s="17" t="s">
        <v>540</v>
      </c>
      <c r="AA286" s="17" t="s">
        <v>36</v>
      </c>
      <c r="AB286" s="18" t="s">
        <v>36</v>
      </c>
      <c r="AC286" s="18" t="s">
        <v>36</v>
      </c>
      <c r="AE286" s="13" t="s">
        <v>4207</v>
      </c>
    </row>
    <row r="287" spans="21:31" x14ac:dyDescent="0.3">
      <c r="U287" s="11" t="s">
        <v>86</v>
      </c>
      <c r="V287" s="11" t="s">
        <v>1290</v>
      </c>
      <c r="W287" s="11" t="s">
        <v>1291</v>
      </c>
      <c r="X287" s="17" t="s">
        <v>1681</v>
      </c>
      <c r="Y287" s="11" t="s">
        <v>247</v>
      </c>
      <c r="Z287" s="11" t="s">
        <v>540</v>
      </c>
      <c r="AA287" s="11" t="s">
        <v>1540</v>
      </c>
      <c r="AB287" s="12" t="s">
        <v>36</v>
      </c>
      <c r="AC287" s="12" t="s">
        <v>36</v>
      </c>
      <c r="AE287" s="13" t="s">
        <v>4208</v>
      </c>
    </row>
    <row r="288" spans="21:31" x14ac:dyDescent="0.3">
      <c r="U288" s="17" t="s">
        <v>86</v>
      </c>
      <c r="V288" s="17" t="s">
        <v>1290</v>
      </c>
      <c r="W288" s="17" t="s">
        <v>1291</v>
      </c>
      <c r="X288" s="17" t="s">
        <v>1681</v>
      </c>
      <c r="Y288" s="17" t="s">
        <v>247</v>
      </c>
      <c r="Z288" s="17" t="s">
        <v>540</v>
      </c>
      <c r="AA288" s="17" t="s">
        <v>1541</v>
      </c>
      <c r="AB288" s="18" t="s">
        <v>748</v>
      </c>
      <c r="AC288" s="18" t="s">
        <v>36</v>
      </c>
      <c r="AE288" s="13" t="s">
        <v>4209</v>
      </c>
    </row>
    <row r="289" spans="21:31" x14ac:dyDescent="0.3">
      <c r="U289" s="11" t="s">
        <v>86</v>
      </c>
      <c r="V289" s="11" t="s">
        <v>1290</v>
      </c>
      <c r="W289" s="11" t="s">
        <v>1291</v>
      </c>
      <c r="X289" s="17" t="s">
        <v>1681</v>
      </c>
      <c r="Y289" s="11" t="s">
        <v>247</v>
      </c>
      <c r="Z289" s="11" t="s">
        <v>540</v>
      </c>
      <c r="AA289" s="11" t="s">
        <v>1542</v>
      </c>
      <c r="AB289" s="12" t="s">
        <v>1543</v>
      </c>
      <c r="AC289" s="12" t="s">
        <v>36</v>
      </c>
      <c r="AE289" s="13" t="s">
        <v>4210</v>
      </c>
    </row>
    <row r="290" spans="21:31" x14ac:dyDescent="0.3">
      <c r="U290" s="17" t="s">
        <v>86</v>
      </c>
      <c r="V290" s="17" t="s">
        <v>1290</v>
      </c>
      <c r="W290" s="17" t="s">
        <v>1291</v>
      </c>
      <c r="X290" s="17" t="s">
        <v>1681</v>
      </c>
      <c r="Y290" s="17" t="s">
        <v>247</v>
      </c>
      <c r="Z290" s="17" t="s">
        <v>540</v>
      </c>
      <c r="AA290" s="17" t="s">
        <v>1542</v>
      </c>
      <c r="AB290" s="18" t="s">
        <v>1543</v>
      </c>
      <c r="AC290" s="18" t="s">
        <v>1544</v>
      </c>
      <c r="AE290" s="13" t="s">
        <v>4211</v>
      </c>
    </row>
    <row r="291" spans="21:31" x14ac:dyDescent="0.3">
      <c r="U291" s="17" t="s">
        <v>86</v>
      </c>
      <c r="V291" s="17" t="s">
        <v>1290</v>
      </c>
      <c r="W291" s="17" t="s">
        <v>1291</v>
      </c>
      <c r="X291" s="17" t="s">
        <v>1681</v>
      </c>
      <c r="Y291" s="17" t="s">
        <v>247</v>
      </c>
      <c r="Z291" s="17" t="s">
        <v>540</v>
      </c>
      <c r="AA291" s="17" t="s">
        <v>1545</v>
      </c>
      <c r="AB291" s="18" t="s">
        <v>36</v>
      </c>
      <c r="AC291" s="18" t="s">
        <v>36</v>
      </c>
      <c r="AE291" s="13" t="s">
        <v>4212</v>
      </c>
    </row>
    <row r="292" spans="21:31" x14ac:dyDescent="0.3">
      <c r="U292" s="17" t="s">
        <v>86</v>
      </c>
      <c r="V292" s="17" t="s">
        <v>1290</v>
      </c>
      <c r="W292" s="17" t="s">
        <v>1291</v>
      </c>
      <c r="X292" s="17" t="s">
        <v>1681</v>
      </c>
      <c r="Y292" s="17" t="s">
        <v>247</v>
      </c>
      <c r="Z292" s="17" t="s">
        <v>540</v>
      </c>
      <c r="AA292" s="17" t="s">
        <v>1546</v>
      </c>
      <c r="AB292" s="18" t="s">
        <v>1335</v>
      </c>
      <c r="AC292" s="18" t="s">
        <v>36</v>
      </c>
      <c r="AE292" s="13" t="s">
        <v>4213</v>
      </c>
    </row>
    <row r="293" spans="21:31" x14ac:dyDescent="0.3">
      <c r="U293" s="17" t="s">
        <v>86</v>
      </c>
      <c r="V293" s="17" t="s">
        <v>1290</v>
      </c>
      <c r="W293" s="17" t="s">
        <v>1291</v>
      </c>
      <c r="X293" s="17" t="s">
        <v>1681</v>
      </c>
      <c r="Y293" s="17" t="s">
        <v>247</v>
      </c>
      <c r="Z293" s="17" t="s">
        <v>540</v>
      </c>
      <c r="AA293" s="17" t="s">
        <v>1547</v>
      </c>
      <c r="AB293" s="18" t="s">
        <v>1548</v>
      </c>
      <c r="AC293" s="18" t="s">
        <v>36</v>
      </c>
      <c r="AE293" s="13" t="s">
        <v>4214</v>
      </c>
    </row>
    <row r="294" spans="21:31" x14ac:dyDescent="0.3">
      <c r="U294" s="17" t="s">
        <v>86</v>
      </c>
      <c r="V294" s="17" t="s">
        <v>1290</v>
      </c>
      <c r="W294" s="17" t="s">
        <v>1291</v>
      </c>
      <c r="X294" s="17" t="s">
        <v>1681</v>
      </c>
      <c r="Y294" s="17" t="s">
        <v>247</v>
      </c>
      <c r="Z294" s="17" t="s">
        <v>540</v>
      </c>
      <c r="AA294" s="17" t="s">
        <v>1547</v>
      </c>
      <c r="AB294" s="18" t="s">
        <v>1549</v>
      </c>
      <c r="AC294" s="18" t="s">
        <v>1550</v>
      </c>
      <c r="AE294" s="13" t="s">
        <v>4215</v>
      </c>
    </row>
    <row r="295" spans="21:31" x14ac:dyDescent="0.3">
      <c r="U295" s="17" t="s">
        <v>86</v>
      </c>
      <c r="V295" s="17" t="s">
        <v>1290</v>
      </c>
      <c r="W295" s="17" t="s">
        <v>1291</v>
      </c>
      <c r="X295" s="17" t="s">
        <v>1681</v>
      </c>
      <c r="Y295" s="17" t="s">
        <v>247</v>
      </c>
      <c r="Z295" s="17" t="s">
        <v>540</v>
      </c>
      <c r="AA295" s="17" t="s">
        <v>1551</v>
      </c>
      <c r="AB295" s="18" t="s">
        <v>729</v>
      </c>
      <c r="AC295" s="18" t="s">
        <v>36</v>
      </c>
      <c r="AE295" s="13" t="s">
        <v>4216</v>
      </c>
    </row>
    <row r="296" spans="21:31" x14ac:dyDescent="0.3">
      <c r="U296" s="11" t="s">
        <v>86</v>
      </c>
      <c r="V296" s="11" t="s">
        <v>1290</v>
      </c>
      <c r="W296" s="11" t="s">
        <v>1291</v>
      </c>
      <c r="X296" s="17" t="s">
        <v>1681</v>
      </c>
      <c r="Y296" s="11" t="s">
        <v>247</v>
      </c>
      <c r="Z296" s="11" t="s">
        <v>248</v>
      </c>
      <c r="AA296" s="11" t="s">
        <v>36</v>
      </c>
      <c r="AB296" s="12" t="s">
        <v>36</v>
      </c>
      <c r="AC296" s="12" t="s">
        <v>36</v>
      </c>
      <c r="AE296" s="13" t="s">
        <v>4217</v>
      </c>
    </row>
    <row r="297" spans="21:31" x14ac:dyDescent="0.3">
      <c r="U297" s="17" t="s">
        <v>86</v>
      </c>
      <c r="V297" s="17" t="s">
        <v>1290</v>
      </c>
      <c r="W297" s="17" t="s">
        <v>1291</v>
      </c>
      <c r="X297" s="17" t="s">
        <v>1655</v>
      </c>
      <c r="Y297" s="17" t="s">
        <v>1656</v>
      </c>
      <c r="Z297" s="17" t="s">
        <v>1198</v>
      </c>
      <c r="AA297" s="17" t="s">
        <v>36</v>
      </c>
      <c r="AB297" s="18" t="s">
        <v>36</v>
      </c>
      <c r="AC297" s="18" t="s">
        <v>36</v>
      </c>
      <c r="AE297" s="13" t="s">
        <v>4218</v>
      </c>
    </row>
    <row r="298" spans="21:31" x14ac:dyDescent="0.3">
      <c r="U298" s="17" t="s">
        <v>86</v>
      </c>
      <c r="V298" s="17" t="s">
        <v>1290</v>
      </c>
      <c r="W298" s="17" t="s">
        <v>1291</v>
      </c>
      <c r="X298" s="17" t="s">
        <v>1655</v>
      </c>
      <c r="Y298" s="17" t="s">
        <v>1656</v>
      </c>
      <c r="Z298" s="17" t="s">
        <v>1198</v>
      </c>
      <c r="AA298" s="17" t="s">
        <v>1552</v>
      </c>
      <c r="AB298" s="18" t="s">
        <v>36</v>
      </c>
      <c r="AC298" s="18" t="s">
        <v>36</v>
      </c>
      <c r="AE298" s="13" t="s">
        <v>4219</v>
      </c>
    </row>
    <row r="299" spans="21:31" x14ac:dyDescent="0.3">
      <c r="U299" s="17" t="s">
        <v>86</v>
      </c>
      <c r="V299" s="17" t="s">
        <v>1290</v>
      </c>
      <c r="W299" s="17" t="s">
        <v>1291</v>
      </c>
      <c r="X299" s="17" t="s">
        <v>1655</v>
      </c>
      <c r="Y299" s="17" t="s">
        <v>1656</v>
      </c>
      <c r="Z299" s="17" t="s">
        <v>1198</v>
      </c>
      <c r="AA299" s="17" t="s">
        <v>1552</v>
      </c>
      <c r="AB299" s="18" t="s">
        <v>1553</v>
      </c>
      <c r="AC299" s="18" t="s">
        <v>36</v>
      </c>
      <c r="AE299" s="13" t="s">
        <v>4220</v>
      </c>
    </row>
    <row r="300" spans="21:31" x14ac:dyDescent="0.3">
      <c r="U300" s="17" t="s">
        <v>86</v>
      </c>
      <c r="V300" s="17" t="s">
        <v>1290</v>
      </c>
      <c r="W300" s="17" t="s">
        <v>1291</v>
      </c>
      <c r="X300" s="17" t="s">
        <v>1655</v>
      </c>
      <c r="Y300" s="17" t="s">
        <v>1656</v>
      </c>
      <c r="Z300" s="17" t="s">
        <v>1198</v>
      </c>
      <c r="AA300" s="17" t="s">
        <v>1552</v>
      </c>
      <c r="AB300" s="18" t="s">
        <v>1554</v>
      </c>
      <c r="AC300" s="18" t="s">
        <v>36</v>
      </c>
      <c r="AE300" s="13" t="s">
        <v>4221</v>
      </c>
    </row>
    <row r="301" spans="21:31" x14ac:dyDescent="0.3">
      <c r="U301" s="11" t="s">
        <v>86</v>
      </c>
      <c r="V301" s="11" t="s">
        <v>1290</v>
      </c>
      <c r="W301" s="11" t="s">
        <v>1291</v>
      </c>
      <c r="X301" s="17" t="s">
        <v>1655</v>
      </c>
      <c r="Y301" s="17" t="s">
        <v>1656</v>
      </c>
      <c r="Z301" s="11" t="s">
        <v>1198</v>
      </c>
      <c r="AA301" s="11" t="s">
        <v>1552</v>
      </c>
      <c r="AB301" s="12" t="s">
        <v>1555</v>
      </c>
      <c r="AC301" s="12" t="s">
        <v>36</v>
      </c>
      <c r="AE301" s="13" t="s">
        <v>4222</v>
      </c>
    </row>
    <row r="302" spans="21:31" x14ac:dyDescent="0.3">
      <c r="U302" s="17" t="s">
        <v>86</v>
      </c>
      <c r="V302" s="17" t="s">
        <v>1290</v>
      </c>
      <c r="W302" s="17" t="s">
        <v>1291</v>
      </c>
      <c r="X302" s="17" t="s">
        <v>1655</v>
      </c>
      <c r="Y302" s="17" t="s">
        <v>1656</v>
      </c>
      <c r="Z302" s="17" t="s">
        <v>1198</v>
      </c>
      <c r="AA302" s="17" t="s">
        <v>1552</v>
      </c>
      <c r="AB302" s="18" t="s">
        <v>1555</v>
      </c>
      <c r="AC302" s="18" t="s">
        <v>1556</v>
      </c>
      <c r="AE302" s="13" t="s">
        <v>4223</v>
      </c>
    </row>
    <row r="303" spans="21:31" x14ac:dyDescent="0.3">
      <c r="U303" s="17" t="s">
        <v>86</v>
      </c>
      <c r="V303" s="17" t="s">
        <v>1290</v>
      </c>
      <c r="W303" s="17" t="s">
        <v>1291</v>
      </c>
      <c r="X303" s="17" t="s">
        <v>1655</v>
      </c>
      <c r="Y303" s="17" t="s">
        <v>1691</v>
      </c>
      <c r="Z303" s="17" t="s">
        <v>1557</v>
      </c>
      <c r="AA303" s="17" t="s">
        <v>36</v>
      </c>
      <c r="AB303" s="18" t="s">
        <v>36</v>
      </c>
      <c r="AC303" s="18" t="s">
        <v>36</v>
      </c>
      <c r="AE303" s="13" t="s">
        <v>4224</v>
      </c>
    </row>
    <row r="304" spans="21:31" x14ac:dyDescent="0.3">
      <c r="U304" s="17" t="s">
        <v>86</v>
      </c>
      <c r="V304" s="17" t="s">
        <v>1290</v>
      </c>
      <c r="W304" s="17" t="s">
        <v>1291</v>
      </c>
      <c r="X304" s="17" t="s">
        <v>1655</v>
      </c>
      <c r="Y304" s="17" t="s">
        <v>1691</v>
      </c>
      <c r="Z304" s="17" t="s">
        <v>1557</v>
      </c>
      <c r="AA304" s="17" t="s">
        <v>1558</v>
      </c>
      <c r="AB304" s="18" t="s">
        <v>1559</v>
      </c>
      <c r="AC304" s="18" t="s">
        <v>36</v>
      </c>
      <c r="AE304" s="13" t="s">
        <v>4225</v>
      </c>
    </row>
    <row r="305" spans="21:31" x14ac:dyDescent="0.3">
      <c r="U305" s="17" t="s">
        <v>86</v>
      </c>
      <c r="V305" s="17" t="s">
        <v>1290</v>
      </c>
      <c r="W305" s="17" t="s">
        <v>1291</v>
      </c>
      <c r="X305" s="17" t="s">
        <v>1655</v>
      </c>
      <c r="Y305" s="17" t="s">
        <v>1531</v>
      </c>
      <c r="Z305" s="17" t="s">
        <v>1667</v>
      </c>
      <c r="AA305" s="17" t="s">
        <v>36</v>
      </c>
      <c r="AB305" s="18" t="s">
        <v>36</v>
      </c>
      <c r="AC305" s="18" t="s">
        <v>36</v>
      </c>
      <c r="AE305" s="13" t="s">
        <v>4226</v>
      </c>
    </row>
    <row r="306" spans="21:31" x14ac:dyDescent="0.3">
      <c r="U306" s="11" t="s">
        <v>86</v>
      </c>
      <c r="V306" s="11" t="s">
        <v>1290</v>
      </c>
      <c r="W306" s="11" t="s">
        <v>1291</v>
      </c>
      <c r="X306" s="17" t="s">
        <v>1655</v>
      </c>
      <c r="Y306" s="11" t="s">
        <v>1292</v>
      </c>
      <c r="Z306" s="11" t="s">
        <v>1293</v>
      </c>
      <c r="AA306" s="11" t="s">
        <v>1355</v>
      </c>
      <c r="AB306" s="12" t="s">
        <v>1356</v>
      </c>
      <c r="AC306" s="12" t="s">
        <v>36</v>
      </c>
      <c r="AE306" s="13" t="s">
        <v>4227</v>
      </c>
    </row>
    <row r="307" spans="21:31" x14ac:dyDescent="0.3">
      <c r="U307" s="11" t="s">
        <v>86</v>
      </c>
      <c r="V307" s="11" t="s">
        <v>1290</v>
      </c>
      <c r="W307" s="11" t="s">
        <v>1291</v>
      </c>
      <c r="X307" s="17" t="s">
        <v>1655</v>
      </c>
      <c r="Y307" s="11" t="s">
        <v>1292</v>
      </c>
      <c r="Z307" s="11" t="s">
        <v>1293</v>
      </c>
      <c r="AA307" s="11" t="s">
        <v>611</v>
      </c>
      <c r="AB307" s="12" t="s">
        <v>36</v>
      </c>
      <c r="AC307" s="12" t="s">
        <v>36</v>
      </c>
      <c r="AE307" s="13" t="s">
        <v>4228</v>
      </c>
    </row>
    <row r="308" spans="21:31" x14ac:dyDescent="0.3">
      <c r="U308" s="17" t="s">
        <v>86</v>
      </c>
      <c r="V308" s="17" t="s">
        <v>1290</v>
      </c>
      <c r="W308" s="17" t="s">
        <v>1291</v>
      </c>
      <c r="X308" s="17" t="s">
        <v>1655</v>
      </c>
      <c r="Y308" s="17" t="s">
        <v>1292</v>
      </c>
      <c r="Z308" s="17" t="s">
        <v>1293</v>
      </c>
      <c r="AA308" s="17" t="s">
        <v>611</v>
      </c>
      <c r="AB308" s="18" t="s">
        <v>1560</v>
      </c>
      <c r="AC308" s="18" t="s">
        <v>1561</v>
      </c>
      <c r="AE308" s="13" t="s">
        <v>4229</v>
      </c>
    </row>
    <row r="309" spans="21:31" x14ac:dyDescent="0.3">
      <c r="U309" s="17" t="s">
        <v>86</v>
      </c>
      <c r="V309" s="17" t="s">
        <v>1290</v>
      </c>
      <c r="W309" s="17" t="s">
        <v>1291</v>
      </c>
      <c r="X309" s="17" t="s">
        <v>1655</v>
      </c>
      <c r="Y309" s="17" t="s">
        <v>1292</v>
      </c>
      <c r="Z309" s="17" t="s">
        <v>1293</v>
      </c>
      <c r="AA309" s="17" t="s">
        <v>611</v>
      </c>
      <c r="AB309" s="18" t="s">
        <v>57</v>
      </c>
      <c r="AC309" s="18" t="s">
        <v>36</v>
      </c>
      <c r="AE309" s="13" t="s">
        <v>4230</v>
      </c>
    </row>
    <row r="310" spans="21:31" x14ac:dyDescent="0.3">
      <c r="U310" s="17" t="s">
        <v>86</v>
      </c>
      <c r="V310" s="17" t="s">
        <v>1290</v>
      </c>
      <c r="W310" s="17" t="s">
        <v>1291</v>
      </c>
      <c r="X310" s="17" t="s">
        <v>1655</v>
      </c>
      <c r="Y310" s="17" t="s">
        <v>1292</v>
      </c>
      <c r="Z310" s="17" t="s">
        <v>1293</v>
      </c>
      <c r="AA310" s="17" t="s">
        <v>611</v>
      </c>
      <c r="AB310" s="18" t="s">
        <v>57</v>
      </c>
      <c r="AC310" s="18" t="s">
        <v>1562</v>
      </c>
      <c r="AE310" s="13" t="s">
        <v>4231</v>
      </c>
    </row>
    <row r="311" spans="21:31" x14ac:dyDescent="0.3">
      <c r="U311" s="17" t="s">
        <v>86</v>
      </c>
      <c r="V311" s="17" t="s">
        <v>1290</v>
      </c>
      <c r="W311" s="17" t="s">
        <v>1563</v>
      </c>
      <c r="X311" s="17"/>
      <c r="Y311" s="17" t="s">
        <v>1564</v>
      </c>
      <c r="Z311" s="17" t="s">
        <v>1565</v>
      </c>
      <c r="AA311" s="17" t="s">
        <v>1566</v>
      </c>
      <c r="AB311" s="18" t="s">
        <v>786</v>
      </c>
      <c r="AC311" s="18" t="s">
        <v>36</v>
      </c>
      <c r="AE311" s="13" t="s">
        <v>4232</v>
      </c>
    </row>
    <row r="312" spans="21:31" x14ac:dyDescent="0.3">
      <c r="U312" s="11" t="s">
        <v>86</v>
      </c>
      <c r="V312" s="11" t="s">
        <v>295</v>
      </c>
      <c r="W312" s="11" t="s">
        <v>884</v>
      </c>
      <c r="X312" s="17" t="s">
        <v>1678</v>
      </c>
      <c r="Y312" s="11" t="s">
        <v>296</v>
      </c>
      <c r="Z312" s="11" t="s">
        <v>36</v>
      </c>
      <c r="AA312" s="11" t="s">
        <v>36</v>
      </c>
      <c r="AB312" s="12" t="s">
        <v>36</v>
      </c>
      <c r="AC312" s="12" t="s">
        <v>36</v>
      </c>
      <c r="AE312" s="13" t="s">
        <v>4233</v>
      </c>
    </row>
    <row r="313" spans="21:31" x14ac:dyDescent="0.3">
      <c r="U313" s="17" t="s">
        <v>86</v>
      </c>
      <c r="V313" s="17" t="s">
        <v>295</v>
      </c>
      <c r="W313" s="17" t="s">
        <v>36</v>
      </c>
      <c r="X313" s="17" t="s">
        <v>36</v>
      </c>
      <c r="Y313" s="17" t="s">
        <v>36</v>
      </c>
      <c r="Z313" s="17" t="s">
        <v>36</v>
      </c>
      <c r="AA313" s="17" t="s">
        <v>36</v>
      </c>
      <c r="AB313" s="18" t="s">
        <v>36</v>
      </c>
      <c r="AC313" s="18" t="s">
        <v>36</v>
      </c>
      <c r="AE313" s="13" t="s">
        <v>4234</v>
      </c>
    </row>
    <row r="314" spans="21:31" x14ac:dyDescent="0.3">
      <c r="U314" s="17" t="s">
        <v>86</v>
      </c>
      <c r="V314" s="17" t="s">
        <v>295</v>
      </c>
      <c r="W314" s="17" t="s">
        <v>884</v>
      </c>
      <c r="X314" s="17" t="s">
        <v>36</v>
      </c>
      <c r="Y314" s="17" t="s">
        <v>36</v>
      </c>
      <c r="Z314" s="17" t="s">
        <v>36</v>
      </c>
      <c r="AA314" s="17" t="s">
        <v>36</v>
      </c>
      <c r="AB314" s="18" t="s">
        <v>36</v>
      </c>
      <c r="AC314" s="18" t="s">
        <v>36</v>
      </c>
      <c r="AE314" s="13" t="s">
        <v>4235</v>
      </c>
    </row>
    <row r="315" spans="21:31" x14ac:dyDescent="0.3">
      <c r="U315" s="17" t="s">
        <v>86</v>
      </c>
      <c r="V315" s="17" t="s">
        <v>295</v>
      </c>
      <c r="W315" s="17" t="s">
        <v>884</v>
      </c>
      <c r="X315" s="17" t="s">
        <v>1678</v>
      </c>
      <c r="Y315" s="17" t="s">
        <v>1567</v>
      </c>
      <c r="Z315" s="17" t="s">
        <v>36</v>
      </c>
      <c r="AA315" s="17" t="s">
        <v>36</v>
      </c>
      <c r="AB315" s="18" t="s">
        <v>36</v>
      </c>
      <c r="AC315" s="18" t="s">
        <v>36</v>
      </c>
      <c r="AE315" s="13" t="s">
        <v>4236</v>
      </c>
    </row>
    <row r="316" spans="21:31" x14ac:dyDescent="0.3">
      <c r="U316" s="17" t="s">
        <v>86</v>
      </c>
      <c r="V316" s="17" t="s">
        <v>295</v>
      </c>
      <c r="W316" s="17" t="s">
        <v>884</v>
      </c>
      <c r="X316" s="17" t="s">
        <v>1678</v>
      </c>
      <c r="Y316" s="17" t="s">
        <v>1567</v>
      </c>
      <c r="Z316" s="17" t="s">
        <v>1568</v>
      </c>
      <c r="AA316" s="17" t="s">
        <v>36</v>
      </c>
      <c r="AB316" s="18" t="s">
        <v>36</v>
      </c>
      <c r="AC316" s="18" t="s">
        <v>36</v>
      </c>
      <c r="AE316" s="13" t="s">
        <v>4237</v>
      </c>
    </row>
    <row r="317" spans="21:31" x14ac:dyDescent="0.3">
      <c r="U317" s="11" t="s">
        <v>86</v>
      </c>
      <c r="V317" s="11" t="s">
        <v>295</v>
      </c>
      <c r="W317" s="11" t="s">
        <v>884</v>
      </c>
      <c r="X317" s="17" t="s">
        <v>1678</v>
      </c>
      <c r="Y317" s="11" t="s">
        <v>1567</v>
      </c>
      <c r="Z317" s="11" t="s">
        <v>1569</v>
      </c>
      <c r="AA317" s="11" t="s">
        <v>1570</v>
      </c>
      <c r="AB317" s="12" t="s">
        <v>1571</v>
      </c>
      <c r="AC317" s="12" t="s">
        <v>36</v>
      </c>
      <c r="AE317" s="13" t="s">
        <v>4238</v>
      </c>
    </row>
    <row r="318" spans="21:31" x14ac:dyDescent="0.3">
      <c r="U318" s="17" t="s">
        <v>86</v>
      </c>
      <c r="V318" s="17" t="s">
        <v>295</v>
      </c>
      <c r="W318" s="17" t="s">
        <v>884</v>
      </c>
      <c r="X318" s="17" t="s">
        <v>1678</v>
      </c>
      <c r="Y318" s="17" t="s">
        <v>1567</v>
      </c>
      <c r="Z318" s="17" t="s">
        <v>1569</v>
      </c>
      <c r="AA318" s="17" t="s">
        <v>1570</v>
      </c>
      <c r="AB318" s="18" t="s">
        <v>1572</v>
      </c>
      <c r="AC318" s="18" t="s">
        <v>36</v>
      </c>
      <c r="AE318" s="13" t="s">
        <v>4239</v>
      </c>
    </row>
    <row r="319" spans="21:31" x14ac:dyDescent="0.3">
      <c r="U319" s="17" t="s">
        <v>86</v>
      </c>
      <c r="V319" s="17" t="s">
        <v>295</v>
      </c>
      <c r="W319" s="17" t="s">
        <v>884</v>
      </c>
      <c r="X319" s="17" t="s">
        <v>1678</v>
      </c>
      <c r="Y319" s="17" t="s">
        <v>1573</v>
      </c>
      <c r="Z319" s="17" t="s">
        <v>1574</v>
      </c>
      <c r="AA319" s="17" t="s">
        <v>1575</v>
      </c>
      <c r="AB319" s="18" t="s">
        <v>1576</v>
      </c>
      <c r="AC319" s="18" t="s">
        <v>1577</v>
      </c>
      <c r="AE319" s="13" t="s">
        <v>4240</v>
      </c>
    </row>
    <row r="320" spans="21:31" x14ac:dyDescent="0.3">
      <c r="U320" s="17" t="s">
        <v>86</v>
      </c>
      <c r="V320" s="17" t="s">
        <v>295</v>
      </c>
      <c r="W320" s="17" t="s">
        <v>884</v>
      </c>
      <c r="X320" s="17" t="s">
        <v>1678</v>
      </c>
      <c r="Y320" s="17" t="s">
        <v>1573</v>
      </c>
      <c r="Z320" s="17" t="s">
        <v>1574</v>
      </c>
      <c r="AA320" s="17" t="s">
        <v>1575</v>
      </c>
      <c r="AB320" s="18" t="s">
        <v>1578</v>
      </c>
      <c r="AC320" s="18" t="s">
        <v>1579</v>
      </c>
      <c r="AE320" s="13" t="s">
        <v>4241</v>
      </c>
    </row>
    <row r="321" spans="21:31" x14ac:dyDescent="0.3">
      <c r="U321" s="11" t="s">
        <v>86</v>
      </c>
      <c r="V321" s="11" t="s">
        <v>295</v>
      </c>
      <c r="W321" s="11" t="s">
        <v>884</v>
      </c>
      <c r="X321" s="17" t="s">
        <v>1678</v>
      </c>
      <c r="Y321" s="11" t="s">
        <v>296</v>
      </c>
      <c r="Z321" s="11" t="s">
        <v>834</v>
      </c>
      <c r="AA321" s="11" t="s">
        <v>36</v>
      </c>
      <c r="AB321" s="12" t="s">
        <v>36</v>
      </c>
      <c r="AC321" s="12" t="s">
        <v>36</v>
      </c>
      <c r="AE321" s="13" t="s">
        <v>4242</v>
      </c>
    </row>
    <row r="322" spans="21:31" x14ac:dyDescent="0.3">
      <c r="U322" s="17" t="s">
        <v>86</v>
      </c>
      <c r="V322" s="17" t="s">
        <v>295</v>
      </c>
      <c r="W322" s="17" t="s">
        <v>884</v>
      </c>
      <c r="X322" s="17" t="s">
        <v>1678</v>
      </c>
      <c r="Y322" s="17" t="s">
        <v>296</v>
      </c>
      <c r="Z322" s="17" t="s">
        <v>834</v>
      </c>
      <c r="AA322" s="17" t="s">
        <v>1580</v>
      </c>
      <c r="AB322" s="18" t="s">
        <v>885</v>
      </c>
      <c r="AC322" s="18" t="s">
        <v>36</v>
      </c>
      <c r="AE322" s="13" t="s">
        <v>4243</v>
      </c>
    </row>
    <row r="323" spans="21:31" x14ac:dyDescent="0.3">
      <c r="U323" s="17" t="s">
        <v>86</v>
      </c>
      <c r="V323" s="17" t="s">
        <v>295</v>
      </c>
      <c r="W323" s="17" t="s">
        <v>884</v>
      </c>
      <c r="X323" s="17" t="s">
        <v>1678</v>
      </c>
      <c r="Y323" s="17" t="s">
        <v>296</v>
      </c>
      <c r="Z323" s="17" t="s">
        <v>834</v>
      </c>
      <c r="AA323" s="17" t="s">
        <v>1580</v>
      </c>
      <c r="AB323" s="18" t="s">
        <v>1581</v>
      </c>
      <c r="AC323" s="18" t="s">
        <v>1582</v>
      </c>
      <c r="AE323" s="13" t="s">
        <v>4244</v>
      </c>
    </row>
    <row r="324" spans="21:31" x14ac:dyDescent="0.3">
      <c r="U324" s="17" t="s">
        <v>86</v>
      </c>
      <c r="V324" s="17" t="s">
        <v>295</v>
      </c>
      <c r="W324" s="17" t="s">
        <v>884</v>
      </c>
      <c r="X324" s="17" t="s">
        <v>1678</v>
      </c>
      <c r="Y324" s="17" t="s">
        <v>296</v>
      </c>
      <c r="Z324" s="17" t="s">
        <v>834</v>
      </c>
      <c r="AA324" s="17" t="s">
        <v>1583</v>
      </c>
      <c r="AB324" s="18" t="s">
        <v>1584</v>
      </c>
      <c r="AC324" s="18" t="s">
        <v>36</v>
      </c>
      <c r="AE324" s="13" t="s">
        <v>4245</v>
      </c>
    </row>
    <row r="325" spans="21:31" x14ac:dyDescent="0.3">
      <c r="U325" s="11" t="s">
        <v>86</v>
      </c>
      <c r="V325" s="11" t="s">
        <v>295</v>
      </c>
      <c r="W325" s="11" t="s">
        <v>884</v>
      </c>
      <c r="X325" s="17" t="s">
        <v>1678</v>
      </c>
      <c r="Y325" s="11" t="s">
        <v>296</v>
      </c>
      <c r="Z325" s="11" t="s">
        <v>834</v>
      </c>
      <c r="AA325" s="11" t="s">
        <v>1583</v>
      </c>
      <c r="AB325" s="12" t="s">
        <v>1584</v>
      </c>
      <c r="AC325" s="12" t="s">
        <v>1585</v>
      </c>
      <c r="AE325" s="13" t="s">
        <v>4246</v>
      </c>
    </row>
    <row r="326" spans="21:31" x14ac:dyDescent="0.3">
      <c r="U326" s="17" t="s">
        <v>86</v>
      </c>
      <c r="V326" s="17" t="s">
        <v>295</v>
      </c>
      <c r="W326" s="17" t="s">
        <v>884</v>
      </c>
      <c r="X326" s="17" t="s">
        <v>1659</v>
      </c>
      <c r="Y326" s="17" t="s">
        <v>1586</v>
      </c>
      <c r="Z326" s="17" t="s">
        <v>36</v>
      </c>
      <c r="AA326" s="17" t="s">
        <v>36</v>
      </c>
      <c r="AB326" s="18" t="s">
        <v>36</v>
      </c>
      <c r="AC326" s="18" t="s">
        <v>36</v>
      </c>
      <c r="AE326" s="13" t="s">
        <v>4247</v>
      </c>
    </row>
    <row r="327" spans="21:31" x14ac:dyDescent="0.3">
      <c r="U327" s="17" t="s">
        <v>86</v>
      </c>
      <c r="V327" s="17" t="s">
        <v>295</v>
      </c>
      <c r="W327" s="17" t="s">
        <v>884</v>
      </c>
      <c r="X327" s="17" t="s">
        <v>1659</v>
      </c>
      <c r="Y327" s="17" t="s">
        <v>1586</v>
      </c>
      <c r="Z327" s="17" t="s">
        <v>1587</v>
      </c>
      <c r="AA327" s="17" t="s">
        <v>1588</v>
      </c>
      <c r="AB327" s="18" t="s">
        <v>1589</v>
      </c>
      <c r="AC327" s="18" t="s">
        <v>36</v>
      </c>
      <c r="AE327" s="13" t="s">
        <v>4248</v>
      </c>
    </row>
    <row r="328" spans="21:31" x14ac:dyDescent="0.3">
      <c r="U328" s="17" t="s">
        <v>86</v>
      </c>
      <c r="V328" s="17" t="s">
        <v>295</v>
      </c>
      <c r="W328" s="17" t="s">
        <v>884</v>
      </c>
      <c r="X328" s="17" t="s">
        <v>1678</v>
      </c>
      <c r="Y328" s="17" t="s">
        <v>1590</v>
      </c>
      <c r="Z328" s="17" t="s">
        <v>1591</v>
      </c>
      <c r="AA328" s="17" t="s">
        <v>1592</v>
      </c>
      <c r="AB328" s="18" t="s">
        <v>36</v>
      </c>
      <c r="AC328" s="18" t="s">
        <v>36</v>
      </c>
      <c r="AE328" s="13" t="s">
        <v>4249</v>
      </c>
    </row>
    <row r="329" spans="21:31" x14ac:dyDescent="0.3">
      <c r="U329" s="17" t="s">
        <v>86</v>
      </c>
      <c r="V329" s="17" t="s">
        <v>295</v>
      </c>
      <c r="W329" s="17" t="s">
        <v>884</v>
      </c>
      <c r="X329" s="17" t="s">
        <v>1678</v>
      </c>
      <c r="Y329" s="17" t="s">
        <v>1590</v>
      </c>
      <c r="Z329" s="17" t="s">
        <v>1593</v>
      </c>
      <c r="AA329" s="17" t="s">
        <v>1594</v>
      </c>
      <c r="AB329" s="18" t="s">
        <v>1595</v>
      </c>
      <c r="AC329" s="18" t="s">
        <v>36</v>
      </c>
      <c r="AE329" s="13" t="s">
        <v>4250</v>
      </c>
    </row>
    <row r="330" spans="21:31" x14ac:dyDescent="0.3">
      <c r="U330" s="17" t="s">
        <v>86</v>
      </c>
      <c r="V330" s="17" t="s">
        <v>295</v>
      </c>
      <c r="W330" s="17" t="s">
        <v>884</v>
      </c>
      <c r="X330" s="17" t="s">
        <v>1678</v>
      </c>
      <c r="Y330" s="17" t="s">
        <v>1590</v>
      </c>
      <c r="Z330" s="17" t="s">
        <v>1593</v>
      </c>
      <c r="AA330" s="17" t="s">
        <v>1596</v>
      </c>
      <c r="AB330" s="18" t="s">
        <v>1597</v>
      </c>
      <c r="AC330" s="18" t="s">
        <v>36</v>
      </c>
      <c r="AE330" s="13" t="s">
        <v>4251</v>
      </c>
    </row>
    <row r="331" spans="21:31" x14ac:dyDescent="0.3">
      <c r="U331" s="17" t="s">
        <v>86</v>
      </c>
      <c r="V331" s="17" t="s">
        <v>295</v>
      </c>
      <c r="W331" s="17" t="s">
        <v>884</v>
      </c>
      <c r="X331" s="17" t="s">
        <v>1678</v>
      </c>
      <c r="Y331" s="17" t="s">
        <v>1590</v>
      </c>
      <c r="Z331" s="17" t="s">
        <v>1593</v>
      </c>
      <c r="AA331" s="17" t="s">
        <v>1596</v>
      </c>
      <c r="AB331" s="18" t="s">
        <v>1598</v>
      </c>
      <c r="AC331" s="18" t="s">
        <v>1599</v>
      </c>
      <c r="AE331" s="13" t="s">
        <v>4252</v>
      </c>
    </row>
    <row r="332" spans="21:31" x14ac:dyDescent="0.3">
      <c r="U332" s="11" t="s">
        <v>86</v>
      </c>
      <c r="V332" s="11" t="s">
        <v>295</v>
      </c>
      <c r="W332" s="11" t="s">
        <v>884</v>
      </c>
      <c r="X332" s="17" t="s">
        <v>1678</v>
      </c>
      <c r="Y332" s="11" t="s">
        <v>1600</v>
      </c>
      <c r="Z332" s="11" t="s">
        <v>1601</v>
      </c>
      <c r="AA332" s="11" t="s">
        <v>1602</v>
      </c>
      <c r="AB332" s="12" t="s">
        <v>1603</v>
      </c>
      <c r="AC332" s="12" t="s">
        <v>36</v>
      </c>
      <c r="AE332" s="13" t="s">
        <v>4253</v>
      </c>
    </row>
    <row r="333" spans="21:31" x14ac:dyDescent="0.3">
      <c r="U333" s="11" t="s">
        <v>86</v>
      </c>
      <c r="V333" s="11" t="s">
        <v>295</v>
      </c>
      <c r="W333" s="11" t="s">
        <v>884</v>
      </c>
      <c r="X333" s="17" t="s">
        <v>1678</v>
      </c>
      <c r="Y333" s="11" t="s">
        <v>1604</v>
      </c>
      <c r="Z333" s="11" t="s">
        <v>1605</v>
      </c>
      <c r="AA333" s="11" t="s">
        <v>1606</v>
      </c>
      <c r="AB333" s="12" t="s">
        <v>1607</v>
      </c>
      <c r="AC333" s="12" t="s">
        <v>1608</v>
      </c>
      <c r="AE333" s="13" t="s">
        <v>4254</v>
      </c>
    </row>
    <row r="334" spans="21:31" x14ac:dyDescent="0.3">
      <c r="U334" s="11" t="s">
        <v>86</v>
      </c>
      <c r="V334" s="11" t="s">
        <v>295</v>
      </c>
      <c r="W334" s="11" t="s">
        <v>884</v>
      </c>
      <c r="X334" s="17" t="s">
        <v>1659</v>
      </c>
      <c r="Y334" s="11" t="s">
        <v>1609</v>
      </c>
      <c r="Z334" s="11" t="s">
        <v>1610</v>
      </c>
      <c r="AA334" s="11" t="s">
        <v>1611</v>
      </c>
      <c r="AB334" s="12" t="s">
        <v>36</v>
      </c>
      <c r="AC334" s="12" t="s">
        <v>36</v>
      </c>
      <c r="AE334" s="13" t="s">
        <v>4255</v>
      </c>
    </row>
    <row r="335" spans="21:31" x14ac:dyDescent="0.3">
      <c r="U335" s="11" t="s">
        <v>86</v>
      </c>
      <c r="V335" s="11" t="s">
        <v>1612</v>
      </c>
      <c r="W335" s="11"/>
      <c r="X335" s="17"/>
      <c r="Y335" s="11" t="s">
        <v>1613</v>
      </c>
      <c r="Z335" s="11" t="s">
        <v>1614</v>
      </c>
      <c r="AA335" s="11"/>
      <c r="AB335" s="12" t="s">
        <v>1615</v>
      </c>
      <c r="AC335" s="12" t="s">
        <v>36</v>
      </c>
      <c r="AE335" s="13" t="s">
        <v>4256</v>
      </c>
    </row>
    <row r="336" spans="21:31" x14ac:dyDescent="0.3">
      <c r="U336" s="11" t="s">
        <v>86</v>
      </c>
      <c r="V336" s="11" t="s">
        <v>1612</v>
      </c>
      <c r="W336" s="11"/>
      <c r="X336" s="17"/>
      <c r="Y336" s="11" t="s">
        <v>1613</v>
      </c>
      <c r="Z336" s="11" t="s">
        <v>1614</v>
      </c>
      <c r="AA336" s="11"/>
      <c r="AB336" s="12" t="s">
        <v>1615</v>
      </c>
      <c r="AC336" s="12" t="s">
        <v>1562</v>
      </c>
      <c r="AE336" s="13" t="s">
        <v>4257</v>
      </c>
    </row>
    <row r="337" spans="21:31" x14ac:dyDescent="0.3">
      <c r="U337" s="11" t="s">
        <v>86</v>
      </c>
      <c r="V337" s="11" t="s">
        <v>1616</v>
      </c>
      <c r="W337" s="11" t="s">
        <v>1617</v>
      </c>
      <c r="X337" s="17"/>
      <c r="Y337" s="11" t="s">
        <v>1618</v>
      </c>
      <c r="Z337" s="11" t="s">
        <v>1619</v>
      </c>
      <c r="AA337" s="11" t="s">
        <v>1620</v>
      </c>
      <c r="AB337" s="12" t="s">
        <v>915</v>
      </c>
      <c r="AC337" s="12" t="s">
        <v>36</v>
      </c>
      <c r="AE337" s="13" t="s">
        <v>4258</v>
      </c>
    </row>
    <row r="338" spans="21:31" x14ac:dyDescent="0.3">
      <c r="U338" s="11" t="s">
        <v>86</v>
      </c>
      <c r="V338" s="11" t="s">
        <v>1616</v>
      </c>
      <c r="W338" s="11" t="s">
        <v>1617</v>
      </c>
      <c r="X338" s="17"/>
      <c r="Y338" s="11" t="s">
        <v>1618</v>
      </c>
      <c r="Z338" s="11" t="s">
        <v>1619</v>
      </c>
      <c r="AA338" s="11" t="s">
        <v>1620</v>
      </c>
      <c r="AB338" s="12" t="s">
        <v>915</v>
      </c>
      <c r="AC338" s="12" t="s">
        <v>1621</v>
      </c>
      <c r="AE338" s="13" t="s">
        <v>4259</v>
      </c>
    </row>
    <row r="339" spans="21:31" x14ac:dyDescent="0.3">
      <c r="U339" s="11" t="s">
        <v>86</v>
      </c>
      <c r="V339" s="11" t="s">
        <v>1616</v>
      </c>
      <c r="W339" s="11" t="s">
        <v>1617</v>
      </c>
      <c r="X339" s="17"/>
      <c r="Y339" s="11" t="s">
        <v>1618</v>
      </c>
      <c r="Z339" s="11" t="s">
        <v>1622</v>
      </c>
      <c r="AA339" s="11" t="s">
        <v>1623</v>
      </c>
      <c r="AB339" s="12" t="s">
        <v>1624</v>
      </c>
      <c r="AC339" s="12" t="s">
        <v>1625</v>
      </c>
      <c r="AE339" s="13" t="s">
        <v>4260</v>
      </c>
    </row>
    <row r="340" spans="21:31" x14ac:dyDescent="0.3">
      <c r="U340" s="11" t="s">
        <v>86</v>
      </c>
      <c r="V340" s="11" t="s">
        <v>1626</v>
      </c>
      <c r="W340" s="11" t="s">
        <v>1627</v>
      </c>
      <c r="X340" s="17" t="s">
        <v>1628</v>
      </c>
      <c r="Y340" s="11" t="s">
        <v>1629</v>
      </c>
      <c r="Z340" s="11" t="s">
        <v>1630</v>
      </c>
      <c r="AA340" s="11" t="s">
        <v>36</v>
      </c>
      <c r="AB340" s="12" t="s">
        <v>36</v>
      </c>
      <c r="AC340" s="12" t="s">
        <v>36</v>
      </c>
      <c r="AE340" s="13" t="s">
        <v>4261</v>
      </c>
    </row>
    <row r="341" spans="21:31" x14ac:dyDescent="0.3">
      <c r="U341" s="11" t="s">
        <v>86</v>
      </c>
      <c r="V341" s="11" t="s">
        <v>1626</v>
      </c>
      <c r="W341" s="11" t="s">
        <v>1627</v>
      </c>
      <c r="X341" s="17" t="s">
        <v>1628</v>
      </c>
      <c r="Y341" s="11" t="s">
        <v>1629</v>
      </c>
      <c r="Z341" s="11" t="s">
        <v>1630</v>
      </c>
      <c r="AA341" s="11" t="s">
        <v>1631</v>
      </c>
      <c r="AB341" s="12" t="s">
        <v>36</v>
      </c>
      <c r="AC341" s="12" t="s">
        <v>36</v>
      </c>
      <c r="AE341" s="13" t="s">
        <v>4262</v>
      </c>
    </row>
    <row r="342" spans="21:31" x14ac:dyDescent="0.3">
      <c r="U342" s="11" t="s">
        <v>86</v>
      </c>
      <c r="V342" s="11" t="s">
        <v>1626</v>
      </c>
      <c r="W342" s="11" t="s">
        <v>1627</v>
      </c>
      <c r="X342" s="17" t="s">
        <v>1628</v>
      </c>
      <c r="Y342" s="11" t="s">
        <v>1629</v>
      </c>
      <c r="Z342" s="11" t="s">
        <v>1630</v>
      </c>
      <c r="AA342" s="11" t="s">
        <v>1631</v>
      </c>
      <c r="AB342" s="12" t="s">
        <v>1632</v>
      </c>
      <c r="AC342" s="12" t="s">
        <v>36</v>
      </c>
      <c r="AE342" s="13" t="s">
        <v>4263</v>
      </c>
    </row>
    <row r="343" spans="21:31" x14ac:dyDescent="0.3">
      <c r="U343" s="11" t="s">
        <v>86</v>
      </c>
      <c r="V343" s="11" t="s">
        <v>1626</v>
      </c>
      <c r="W343" s="11" t="s">
        <v>1627</v>
      </c>
      <c r="X343" s="17" t="s">
        <v>1628</v>
      </c>
      <c r="Y343" s="11" t="s">
        <v>1629</v>
      </c>
      <c r="Z343" s="11" t="s">
        <v>1630</v>
      </c>
      <c r="AA343" s="11" t="s">
        <v>1631</v>
      </c>
      <c r="AB343" s="12" t="s">
        <v>1632</v>
      </c>
      <c r="AC343" s="12" t="s">
        <v>1633</v>
      </c>
      <c r="AE343" s="13" t="s">
        <v>4264</v>
      </c>
    </row>
    <row r="344" spans="21:31" x14ac:dyDescent="0.3">
      <c r="U344" s="11" t="s">
        <v>86</v>
      </c>
      <c r="V344" s="11" t="s">
        <v>1626</v>
      </c>
      <c r="W344" s="11" t="s">
        <v>1627</v>
      </c>
      <c r="X344" s="17" t="s">
        <v>1628</v>
      </c>
      <c r="Y344" s="11" t="s">
        <v>1629</v>
      </c>
      <c r="Z344" s="11" t="s">
        <v>1630</v>
      </c>
      <c r="AA344" s="11" t="s">
        <v>1631</v>
      </c>
      <c r="AB344" s="12" t="s">
        <v>1632</v>
      </c>
      <c r="AC344" s="12" t="s">
        <v>1634</v>
      </c>
      <c r="AE344" s="13" t="s">
        <v>4265</v>
      </c>
    </row>
    <row r="345" spans="21:31" x14ac:dyDescent="0.3">
      <c r="U345" s="11" t="s">
        <v>86</v>
      </c>
      <c r="V345" s="11" t="s">
        <v>1626</v>
      </c>
      <c r="W345" s="11" t="s">
        <v>1627</v>
      </c>
      <c r="X345" s="17" t="s">
        <v>1628</v>
      </c>
      <c r="Y345" s="11" t="s">
        <v>1629</v>
      </c>
      <c r="Z345" s="11" t="s">
        <v>1630</v>
      </c>
      <c r="AA345" s="11" t="s">
        <v>1631</v>
      </c>
      <c r="AB345" s="12" t="s">
        <v>1635</v>
      </c>
      <c r="AC345" s="12" t="s">
        <v>36</v>
      </c>
      <c r="AE345" s="13" t="s">
        <v>4266</v>
      </c>
    </row>
    <row r="346" spans="21:31" x14ac:dyDescent="0.3">
      <c r="U346" s="11" t="s">
        <v>86</v>
      </c>
      <c r="V346" s="11" t="s">
        <v>1626</v>
      </c>
      <c r="W346" s="11" t="s">
        <v>1627</v>
      </c>
      <c r="X346" s="17" t="s">
        <v>1628</v>
      </c>
      <c r="Y346" s="11" t="s">
        <v>1629</v>
      </c>
      <c r="Z346" s="11" t="s">
        <v>1630</v>
      </c>
      <c r="AA346" s="11" t="s">
        <v>1631</v>
      </c>
      <c r="AB346" s="12" t="s">
        <v>1635</v>
      </c>
      <c r="AC346" s="12" t="s">
        <v>1636</v>
      </c>
      <c r="AE346" s="13" t="s">
        <v>4267</v>
      </c>
    </row>
    <row r="347" spans="21:31" x14ac:dyDescent="0.3">
      <c r="U347" s="11" t="s">
        <v>86</v>
      </c>
      <c r="V347" s="11" t="s">
        <v>1626</v>
      </c>
      <c r="W347" s="11" t="s">
        <v>1637</v>
      </c>
      <c r="X347" s="17" t="s">
        <v>1638</v>
      </c>
      <c r="Y347" s="11" t="s">
        <v>1639</v>
      </c>
      <c r="Z347" s="11" t="s">
        <v>1640</v>
      </c>
      <c r="AA347" s="11" t="s">
        <v>1641</v>
      </c>
      <c r="AB347" s="12" t="s">
        <v>1642</v>
      </c>
      <c r="AC347" s="12" t="s">
        <v>36</v>
      </c>
      <c r="AE347" s="13" t="s">
        <v>4268</v>
      </c>
    </row>
    <row r="348" spans="21:31" x14ac:dyDescent="0.3">
      <c r="U348" s="11" t="s">
        <v>86</v>
      </c>
      <c r="V348" s="11" t="s">
        <v>1626</v>
      </c>
      <c r="W348" s="11" t="s">
        <v>1637</v>
      </c>
      <c r="X348" s="17" t="s">
        <v>1638</v>
      </c>
      <c r="Y348" s="11" t="s">
        <v>1639</v>
      </c>
      <c r="Z348" s="11" t="s">
        <v>1640</v>
      </c>
      <c r="AA348" s="11" t="s">
        <v>1641</v>
      </c>
      <c r="AB348" s="12" t="s">
        <v>1642</v>
      </c>
      <c r="AC348" s="12" t="s">
        <v>1643</v>
      </c>
      <c r="AE348" s="13" t="s">
        <v>4269</v>
      </c>
    </row>
    <row r="349" spans="21:31" x14ac:dyDescent="0.3">
      <c r="U349" s="11" t="s">
        <v>86</v>
      </c>
      <c r="V349" s="11" t="s">
        <v>1626</v>
      </c>
      <c r="W349" s="11" t="s">
        <v>1637</v>
      </c>
      <c r="X349" s="17" t="s">
        <v>1638</v>
      </c>
      <c r="Y349" s="11" t="s">
        <v>1639</v>
      </c>
      <c r="Z349" s="11" t="s">
        <v>1640</v>
      </c>
      <c r="AA349" s="11" t="s">
        <v>1644</v>
      </c>
      <c r="AB349" s="12" t="s">
        <v>1645</v>
      </c>
      <c r="AC349" s="12" t="s">
        <v>1646</v>
      </c>
      <c r="AE349" s="13" t="s">
        <v>4270</v>
      </c>
    </row>
    <row r="350" spans="21:31" x14ac:dyDescent="0.3">
      <c r="U350" s="11" t="s">
        <v>86</v>
      </c>
      <c r="V350" s="11" t="s">
        <v>1626</v>
      </c>
      <c r="W350" s="11" t="s">
        <v>1637</v>
      </c>
      <c r="X350" s="17" t="s">
        <v>1638</v>
      </c>
      <c r="Y350" s="11" t="s">
        <v>1639</v>
      </c>
      <c r="Z350" s="11" t="s">
        <v>1640</v>
      </c>
      <c r="AA350" s="11" t="s">
        <v>1647</v>
      </c>
      <c r="AB350" s="12" t="s">
        <v>355</v>
      </c>
      <c r="AC350" s="12" t="s">
        <v>36</v>
      </c>
      <c r="AE350" s="13" t="s">
        <v>4271</v>
      </c>
    </row>
    <row r="351" spans="21:31" x14ac:dyDescent="0.3">
      <c r="U351" s="11" t="s">
        <v>86</v>
      </c>
      <c r="V351" s="11" t="s">
        <v>1648</v>
      </c>
      <c r="W351" s="11" t="s">
        <v>1649</v>
      </c>
      <c r="X351" s="17" t="s">
        <v>1650</v>
      </c>
      <c r="Y351" s="11" t="s">
        <v>1651</v>
      </c>
      <c r="Z351" s="11" t="s">
        <v>1652</v>
      </c>
      <c r="AA351" s="11" t="s">
        <v>1395</v>
      </c>
      <c r="AB351" s="12" t="s">
        <v>36</v>
      </c>
      <c r="AC351" s="12" t="s">
        <v>36</v>
      </c>
      <c r="AE351" s="13" t="s">
        <v>4272</v>
      </c>
    </row>
  </sheetData>
  <conditionalFormatting sqref="A1:K1 A2:I195 A196:J65357">
    <cfRule type="cellIs" dxfId="65" priority="5" operator="equal">
      <formula>"#N/C"</formula>
    </cfRule>
  </conditionalFormatting>
  <conditionalFormatting sqref="D1:D1048576">
    <cfRule type="cellIs" dxfId="64" priority="2" operator="equal">
      <formula>"ERROR"</formula>
    </cfRule>
  </conditionalFormatting>
  <conditionalFormatting sqref="K1:K1048576">
    <cfRule type="duplicateValues" dxfId="63" priority="1"/>
  </conditionalFormatting>
  <conditionalFormatting sqref="K2:K1048576">
    <cfRule type="duplicateValues" dxfId="62" priority="7"/>
  </conditionalFormatting>
  <conditionalFormatting sqref="N1:N1048576">
    <cfRule type="cellIs" dxfId="61" priority="8" operator="equal">
      <formula>"no"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4564-D268-4AE9-92A0-4771EA5D033F}">
  <dimension ref="A1:J68"/>
  <sheetViews>
    <sheetView workbookViewId="0">
      <pane ySplit="1" topLeftCell="A50" activePane="bottomLeft" state="frozen"/>
      <selection pane="bottomLeft" activeCell="F72" sqref="F72"/>
    </sheetView>
  </sheetViews>
  <sheetFormatPr baseColWidth="10" defaultColWidth="9.109375" defaultRowHeight="14.4" x14ac:dyDescent="0.3"/>
  <cols>
    <col min="1" max="1" width="8.109375" style="26" customWidth="1"/>
    <col min="2" max="2" width="12.6640625" style="26" bestFit="1" customWidth="1"/>
    <col min="3" max="3" width="16.109375" style="26" bestFit="1" customWidth="1"/>
    <col min="4" max="4" width="17.6640625" style="26" bestFit="1" customWidth="1"/>
    <col min="5" max="5" width="16.109375" style="26" bestFit="1" customWidth="1"/>
    <col min="6" max="6" width="15.44140625" style="26" bestFit="1" customWidth="1"/>
    <col min="7" max="7" width="16.44140625" style="26" bestFit="1" customWidth="1"/>
    <col min="8" max="8" width="18.6640625" style="26" bestFit="1" customWidth="1"/>
    <col min="9" max="9" width="22" style="26" bestFit="1" customWidth="1"/>
    <col min="10" max="10" width="85.6640625" style="23" bestFit="1" customWidth="1"/>
    <col min="11" max="16384" width="9.109375" style="24"/>
  </cols>
  <sheetData>
    <row r="1" spans="1:10" x14ac:dyDescent="0.3">
      <c r="A1" s="32" t="s">
        <v>17</v>
      </c>
      <c r="B1" s="22" t="s">
        <v>18</v>
      </c>
      <c r="C1" s="22" t="s">
        <v>19</v>
      </c>
      <c r="D1" s="22" t="s">
        <v>20</v>
      </c>
      <c r="E1" s="22" t="s">
        <v>21</v>
      </c>
      <c r="F1" s="22" t="s">
        <v>22</v>
      </c>
      <c r="G1" s="22" t="s">
        <v>23</v>
      </c>
      <c r="H1" s="22" t="s">
        <v>1653</v>
      </c>
      <c r="I1" s="22" t="s">
        <v>1654</v>
      </c>
      <c r="J1" s="82" t="s">
        <v>26</v>
      </c>
    </row>
    <row r="2" spans="1:10" x14ac:dyDescent="0.3">
      <c r="A2" s="34" t="s">
        <v>192</v>
      </c>
      <c r="B2" s="30" t="s">
        <v>193</v>
      </c>
      <c r="C2" s="30" t="s">
        <v>194</v>
      </c>
      <c r="D2" s="31" t="s">
        <v>1690</v>
      </c>
      <c r="E2" s="30" t="s">
        <v>195</v>
      </c>
      <c r="F2" s="25"/>
      <c r="G2" s="25"/>
      <c r="H2" s="25"/>
      <c r="I2" s="25" t="s">
        <v>116</v>
      </c>
      <c r="J2" s="23" t="str">
        <f t="shared" ref="J2:J12" si="0">+_xlfn.CONCAT(A2,".",B2,".",C2,".",D2,".",E2,".",F2,".",G2)</f>
        <v>Arachnida.Araneae.Arneomorphae.Araneomorphae.Araneoidea..</v>
      </c>
    </row>
    <row r="3" spans="1:10" x14ac:dyDescent="0.3">
      <c r="A3" s="34" t="s">
        <v>192</v>
      </c>
      <c r="B3" s="30" t="s">
        <v>193</v>
      </c>
      <c r="C3" s="30" t="s">
        <v>194</v>
      </c>
      <c r="D3" s="31" t="s">
        <v>1690</v>
      </c>
      <c r="E3" s="25" t="s">
        <v>1414</v>
      </c>
      <c r="F3" s="25"/>
      <c r="G3" s="25"/>
      <c r="H3" s="25"/>
      <c r="I3" s="25" t="s">
        <v>116</v>
      </c>
      <c r="J3" s="23" t="str">
        <f t="shared" si="0"/>
        <v>Arachnida.Araneae.Arneomorphae.Araneomorphae.Dictynoidea..</v>
      </c>
    </row>
    <row r="4" spans="1:10" x14ac:dyDescent="0.3">
      <c r="A4" s="35" t="s">
        <v>86</v>
      </c>
      <c r="B4" s="31" t="s">
        <v>463</v>
      </c>
      <c r="C4" s="31" t="s">
        <v>1303</v>
      </c>
      <c r="D4" s="25" t="s">
        <v>1658</v>
      </c>
      <c r="E4" s="25" t="s">
        <v>1434</v>
      </c>
      <c r="F4" s="25" t="s">
        <v>1435</v>
      </c>
      <c r="G4" s="25"/>
      <c r="H4" s="25"/>
      <c r="I4" s="85" t="s">
        <v>3757</v>
      </c>
      <c r="J4" s="23" t="str">
        <f t="shared" si="0"/>
        <v>Insecta.Coleoptera.Polyphaga.Cucujiformia.Tenebrionoidea.Anthicidae.</v>
      </c>
    </row>
    <row r="5" spans="1:10" x14ac:dyDescent="0.3">
      <c r="A5" s="33" t="s">
        <v>86</v>
      </c>
      <c r="B5" s="25" t="s">
        <v>463</v>
      </c>
      <c r="C5" s="25"/>
      <c r="D5" s="25"/>
      <c r="E5" s="25"/>
      <c r="F5" s="25"/>
      <c r="G5" s="25"/>
      <c r="H5" s="25"/>
      <c r="I5" s="25" t="s">
        <v>909</v>
      </c>
      <c r="J5" s="23" t="str">
        <f t="shared" si="0"/>
        <v>Insecta.Coleoptera.....</v>
      </c>
    </row>
    <row r="6" spans="1:10" x14ac:dyDescent="0.3">
      <c r="A6" s="33" t="s">
        <v>86</v>
      </c>
      <c r="B6" s="25" t="s">
        <v>463</v>
      </c>
      <c r="C6" s="25" t="s">
        <v>1303</v>
      </c>
      <c r="D6" s="25" t="s">
        <v>1658</v>
      </c>
      <c r="E6" s="26" t="s">
        <v>1304</v>
      </c>
      <c r="F6" s="25"/>
      <c r="G6" s="25"/>
      <c r="H6" s="25"/>
      <c r="I6" s="25" t="s">
        <v>184</v>
      </c>
      <c r="J6" s="23" t="str">
        <f t="shared" si="0"/>
        <v>Insecta.Coleoptera.Polyphaga.Cucujiformia.Coccinelloidea..</v>
      </c>
    </row>
    <row r="7" spans="1:10" x14ac:dyDescent="0.3">
      <c r="A7" s="33" t="s">
        <v>86</v>
      </c>
      <c r="B7" s="25" t="s">
        <v>463</v>
      </c>
      <c r="C7" s="25" t="s">
        <v>1303</v>
      </c>
      <c r="D7" s="25" t="s">
        <v>1658</v>
      </c>
      <c r="E7" s="25" t="s">
        <v>1417</v>
      </c>
      <c r="F7" s="25" t="s">
        <v>910</v>
      </c>
      <c r="G7" s="25"/>
      <c r="H7" s="25"/>
      <c r="I7" s="85" t="s">
        <v>3755</v>
      </c>
      <c r="J7" s="23" t="str">
        <f t="shared" si="0"/>
        <v>Insecta.Coleoptera.Polyphaga.Cucujiformia.Chrysomeloidea.Chrysomelidae.</v>
      </c>
    </row>
    <row r="8" spans="1:10" x14ac:dyDescent="0.3">
      <c r="A8" s="35" t="s">
        <v>86</v>
      </c>
      <c r="B8" s="31" t="s">
        <v>463</v>
      </c>
      <c r="C8" s="31" t="s">
        <v>1303</v>
      </c>
      <c r="D8" s="25" t="s">
        <v>1658</v>
      </c>
      <c r="E8" s="25" t="s">
        <v>1434</v>
      </c>
      <c r="F8" s="25" t="s">
        <v>1440</v>
      </c>
      <c r="G8" s="25"/>
      <c r="H8" s="25"/>
      <c r="I8" s="81" t="s">
        <v>1682</v>
      </c>
      <c r="J8" s="23" t="str">
        <f t="shared" si="0"/>
        <v>Insecta.Coleoptera.Polyphaga.Cucujiformia.Tenebrionoidea.Oedemeridae.</v>
      </c>
    </row>
    <row r="9" spans="1:10" x14ac:dyDescent="0.3">
      <c r="A9" s="35" t="s">
        <v>86</v>
      </c>
      <c r="B9" s="31" t="s">
        <v>463</v>
      </c>
      <c r="C9" s="31" t="s">
        <v>1303</v>
      </c>
      <c r="D9" s="25" t="s">
        <v>1658</v>
      </c>
      <c r="E9" s="25" t="s">
        <v>1426</v>
      </c>
      <c r="F9" s="25"/>
      <c r="G9" s="25"/>
      <c r="H9" s="25"/>
      <c r="I9" s="25" t="s">
        <v>1693</v>
      </c>
      <c r="J9" s="23" t="str">
        <f t="shared" si="0"/>
        <v>Insecta.Coleoptera.Polyphaga.Cucujiformia.Curculionoidea..</v>
      </c>
    </row>
    <row r="10" spans="1:10" x14ac:dyDescent="0.3">
      <c r="A10" s="33" t="s">
        <v>86</v>
      </c>
      <c r="B10" s="25" t="s">
        <v>1443</v>
      </c>
      <c r="C10" s="25" t="s">
        <v>1444</v>
      </c>
      <c r="D10" s="25" t="s">
        <v>4068</v>
      </c>
      <c r="E10" s="25" t="s">
        <v>1445</v>
      </c>
      <c r="F10" s="25"/>
      <c r="G10" s="25"/>
      <c r="H10" s="25"/>
      <c r="I10" s="25" t="s">
        <v>1346</v>
      </c>
      <c r="J10" s="23" t="str">
        <f t="shared" si="0"/>
        <v>Insecta.Dermaptera.Forficulina.Epidermaptera.Forficuloidea..</v>
      </c>
    </row>
    <row r="11" spans="1:10" x14ac:dyDescent="0.3">
      <c r="A11" s="33" t="s">
        <v>86</v>
      </c>
      <c r="B11" s="25" t="s">
        <v>287</v>
      </c>
      <c r="C11" s="25" t="s">
        <v>1502</v>
      </c>
      <c r="D11" s="25" t="s">
        <v>1665</v>
      </c>
      <c r="E11" s="25" t="s">
        <v>1515</v>
      </c>
      <c r="F11" s="25"/>
      <c r="G11" s="25"/>
      <c r="H11" s="25"/>
      <c r="I11" s="25" t="s">
        <v>1397</v>
      </c>
      <c r="J11" s="23" t="str">
        <f t="shared" si="0"/>
        <v>Insecta.Diptera.Nematocera.Tipulomorpha.Tipuloidea..</v>
      </c>
    </row>
    <row r="12" spans="1:10" x14ac:dyDescent="0.3">
      <c r="A12" s="33" t="s">
        <v>86</v>
      </c>
      <c r="B12" s="25" t="s">
        <v>287</v>
      </c>
      <c r="C12" s="25" t="s">
        <v>48</v>
      </c>
      <c r="D12" s="25" t="s">
        <v>1666</v>
      </c>
      <c r="E12" s="25" t="s">
        <v>1326</v>
      </c>
      <c r="F12" s="25"/>
      <c r="G12" s="25"/>
      <c r="H12" s="25"/>
      <c r="I12" s="25" t="s">
        <v>1325</v>
      </c>
      <c r="J12" s="23" t="str">
        <f t="shared" si="0"/>
        <v>Insecta.Diptera.Brachycera.Asilomorpha.Empidoidea..</v>
      </c>
    </row>
    <row r="13" spans="1:10" x14ac:dyDescent="0.3">
      <c r="A13" s="33" t="s">
        <v>86</v>
      </c>
      <c r="B13" s="25" t="s">
        <v>287</v>
      </c>
      <c r="C13" s="25" t="s">
        <v>48</v>
      </c>
      <c r="D13" s="25" t="s">
        <v>369</v>
      </c>
      <c r="E13" s="25" t="s">
        <v>1225</v>
      </c>
      <c r="F13" s="25"/>
      <c r="G13" s="25"/>
      <c r="H13" s="25"/>
      <c r="I13" s="25" t="s">
        <v>33</v>
      </c>
      <c r="J13" s="23" t="str">
        <f t="shared" ref="J13:J39" si="1">+_xlfn.CONCAT(A13,".",B13,".",C13,".",D13,".",E13,".",F13,".",G13)</f>
        <v>Insecta.Diptera.Brachycera.Muscomorpha.Carnoidea..</v>
      </c>
    </row>
    <row r="14" spans="1:10" x14ac:dyDescent="0.3">
      <c r="A14" s="33" t="s">
        <v>86</v>
      </c>
      <c r="B14" s="25" t="s">
        <v>287</v>
      </c>
      <c r="C14" s="25" t="s">
        <v>1502</v>
      </c>
      <c r="D14" s="25" t="s">
        <v>1669</v>
      </c>
      <c r="E14" s="25" t="s">
        <v>1503</v>
      </c>
      <c r="F14" s="25" t="s">
        <v>1670</v>
      </c>
      <c r="G14" s="25"/>
      <c r="H14" s="25"/>
      <c r="I14" s="25" t="s">
        <v>563</v>
      </c>
      <c r="J14" s="23" t="str">
        <f t="shared" si="1"/>
        <v>Insecta.Diptera.Nematocera.Bibionomorpha.Bibionoidea.Bibionidae.</v>
      </c>
    </row>
    <row r="15" spans="1:10" x14ac:dyDescent="0.3">
      <c r="A15" s="33" t="s">
        <v>86</v>
      </c>
      <c r="B15" s="25" t="s">
        <v>287</v>
      </c>
      <c r="C15" s="25" t="s">
        <v>48</v>
      </c>
      <c r="D15" s="25" t="s">
        <v>369</v>
      </c>
      <c r="E15" s="25" t="s">
        <v>1451</v>
      </c>
      <c r="F15" s="25" t="s">
        <v>1452</v>
      </c>
      <c r="G15" s="25"/>
      <c r="H15" s="25"/>
      <c r="I15" s="25" t="s">
        <v>383</v>
      </c>
      <c r="J15" s="23" t="str">
        <f t="shared" si="1"/>
        <v>Insecta.Diptera.Brachycera.Muscomorpha.Ephydroidea.Drosophilidae.</v>
      </c>
    </row>
    <row r="16" spans="1:10" x14ac:dyDescent="0.3">
      <c r="A16" s="33" t="s">
        <v>86</v>
      </c>
      <c r="B16" s="25" t="s">
        <v>287</v>
      </c>
      <c r="C16" s="25" t="s">
        <v>48</v>
      </c>
      <c r="D16" s="25" t="s">
        <v>369</v>
      </c>
      <c r="E16" s="25" t="s">
        <v>1451</v>
      </c>
      <c r="F16" s="25" t="s">
        <v>1456</v>
      </c>
      <c r="G16" s="25"/>
      <c r="H16" s="25"/>
      <c r="I16" s="25" t="s">
        <v>383</v>
      </c>
      <c r="J16" s="23" t="str">
        <f t="shared" si="1"/>
        <v>Insecta.Diptera.Brachycera.Muscomorpha.Ephydroidea.Ephydroidae.</v>
      </c>
    </row>
    <row r="17" spans="1:10" x14ac:dyDescent="0.3">
      <c r="A17" s="33" t="s">
        <v>86</v>
      </c>
      <c r="B17" s="25" t="s">
        <v>287</v>
      </c>
      <c r="C17" s="25" t="s">
        <v>48</v>
      </c>
      <c r="D17" s="25" t="s">
        <v>369</v>
      </c>
      <c r="E17" s="25" t="s">
        <v>1458</v>
      </c>
      <c r="F17" s="25"/>
      <c r="G17" s="25"/>
      <c r="H17" s="25"/>
      <c r="I17" s="25" t="s">
        <v>383</v>
      </c>
      <c r="J17" s="23" t="str">
        <f t="shared" si="1"/>
        <v>Insecta.Diptera.Brachycera.Muscomorpha.Lauxanioidea..</v>
      </c>
    </row>
    <row r="18" spans="1:10" x14ac:dyDescent="0.3">
      <c r="A18" s="33" t="s">
        <v>86</v>
      </c>
      <c r="B18" s="25" t="s">
        <v>287</v>
      </c>
      <c r="C18" s="25" t="s">
        <v>48</v>
      </c>
      <c r="D18" s="25" t="s">
        <v>369</v>
      </c>
      <c r="E18" s="25" t="s">
        <v>35</v>
      </c>
      <c r="F18" s="25" t="s">
        <v>1470</v>
      </c>
      <c r="G18" s="25"/>
      <c r="H18" s="25"/>
      <c r="I18" s="25" t="s">
        <v>1668</v>
      </c>
      <c r="J18" s="23" t="str">
        <f t="shared" si="1"/>
        <v>Insecta.Diptera.Brachycera.Muscomorpha.Muscoidea.Scathophagidae.</v>
      </c>
    </row>
    <row r="19" spans="1:10" x14ac:dyDescent="0.3">
      <c r="A19" s="33" t="s">
        <v>86</v>
      </c>
      <c r="B19" s="25" t="s">
        <v>287</v>
      </c>
      <c r="C19" s="25" t="s">
        <v>48</v>
      </c>
      <c r="D19" s="25" t="s">
        <v>369</v>
      </c>
      <c r="E19" s="25" t="s">
        <v>35</v>
      </c>
      <c r="F19" s="25" t="s">
        <v>1460</v>
      </c>
      <c r="G19" s="25"/>
      <c r="H19" s="25"/>
      <c r="I19" s="25" t="s">
        <v>33</v>
      </c>
      <c r="J19" s="23" t="str">
        <f t="shared" si="1"/>
        <v>Insecta.Diptera.Brachycera.Muscomorpha.Muscoidea.Anthomyiidae.</v>
      </c>
    </row>
    <row r="20" spans="1:10" x14ac:dyDescent="0.3">
      <c r="A20" s="33" t="s">
        <v>86</v>
      </c>
      <c r="B20" s="25" t="s">
        <v>287</v>
      </c>
      <c r="C20" s="25" t="s">
        <v>48</v>
      </c>
      <c r="D20" s="25" t="s">
        <v>369</v>
      </c>
      <c r="E20" s="25" t="s">
        <v>35</v>
      </c>
      <c r="F20" s="25" t="s">
        <v>1462</v>
      </c>
      <c r="G20" s="25"/>
      <c r="H20" s="25"/>
      <c r="I20" s="25" t="s">
        <v>33</v>
      </c>
      <c r="J20" s="23" t="str">
        <f t="shared" si="1"/>
        <v>Insecta.Diptera.Brachycera.Muscomorpha.Muscoidea.Fanniidae.</v>
      </c>
    </row>
    <row r="21" spans="1:10" x14ac:dyDescent="0.3">
      <c r="A21" s="33" t="s">
        <v>86</v>
      </c>
      <c r="B21" s="25" t="s">
        <v>287</v>
      </c>
      <c r="C21" s="25" t="s">
        <v>48</v>
      </c>
      <c r="D21" s="25" t="s">
        <v>369</v>
      </c>
      <c r="E21" s="25" t="s">
        <v>35</v>
      </c>
      <c r="F21" s="25" t="s">
        <v>1377</v>
      </c>
      <c r="G21" s="25"/>
      <c r="H21" s="25"/>
      <c r="I21" s="25" t="s">
        <v>33</v>
      </c>
      <c r="J21" s="23" t="str">
        <f t="shared" si="1"/>
        <v>Insecta.Diptera.Brachycera.Muscomorpha.Muscoidea.Muscidae.</v>
      </c>
    </row>
    <row r="22" spans="1:10" x14ac:dyDescent="0.3">
      <c r="A22" s="33" t="s">
        <v>86</v>
      </c>
      <c r="B22" s="25" t="s">
        <v>287</v>
      </c>
      <c r="C22" s="25" t="s">
        <v>48</v>
      </c>
      <c r="D22" s="25" t="s">
        <v>369</v>
      </c>
      <c r="E22" s="25" t="s">
        <v>112</v>
      </c>
      <c r="F22" s="25" t="s">
        <v>1206</v>
      </c>
      <c r="G22" s="25"/>
      <c r="H22" s="25"/>
      <c r="I22" s="25" t="s">
        <v>64</v>
      </c>
      <c r="J22" s="23" t="str">
        <f t="shared" si="1"/>
        <v>Insecta.Diptera.Brachycera.Muscomorpha.Oestroidea.Calliphoridae.</v>
      </c>
    </row>
    <row r="23" spans="1:10" x14ac:dyDescent="0.3">
      <c r="A23" s="33" t="s">
        <v>86</v>
      </c>
      <c r="B23" s="25" t="s">
        <v>287</v>
      </c>
      <c r="C23" s="25" t="s">
        <v>48</v>
      </c>
      <c r="D23" s="25" t="s">
        <v>369</v>
      </c>
      <c r="E23" s="25" t="s">
        <v>112</v>
      </c>
      <c r="F23" s="25" t="s">
        <v>1472</v>
      </c>
      <c r="G23" s="25"/>
      <c r="H23" s="25"/>
      <c r="I23" s="25" t="s">
        <v>64</v>
      </c>
      <c r="J23" s="23" t="str">
        <f t="shared" si="1"/>
        <v>Insecta.Diptera.Brachycera.Muscomorpha.Oestroidea.Rhinophoridae.</v>
      </c>
    </row>
    <row r="24" spans="1:10" x14ac:dyDescent="0.3">
      <c r="A24" s="33" t="s">
        <v>86</v>
      </c>
      <c r="B24" s="25" t="s">
        <v>287</v>
      </c>
      <c r="C24" s="25" t="s">
        <v>48</v>
      </c>
      <c r="D24" s="25" t="s">
        <v>369</v>
      </c>
      <c r="E24" s="25" t="s">
        <v>112</v>
      </c>
      <c r="F24" s="25" t="s">
        <v>572</v>
      </c>
      <c r="G24" s="25"/>
      <c r="H24" s="25"/>
      <c r="I24" s="25" t="s">
        <v>64</v>
      </c>
      <c r="J24" s="23" t="str">
        <f t="shared" si="1"/>
        <v>Insecta.Diptera.Brachycera.Muscomorpha.Oestroidea.Sarcophagidae.</v>
      </c>
    </row>
    <row r="25" spans="1:10" x14ac:dyDescent="0.3">
      <c r="A25" s="33" t="s">
        <v>86</v>
      </c>
      <c r="B25" s="25" t="s">
        <v>287</v>
      </c>
      <c r="C25" s="25" t="s">
        <v>48</v>
      </c>
      <c r="D25" s="25" t="s">
        <v>369</v>
      </c>
      <c r="E25" s="25" t="s">
        <v>112</v>
      </c>
      <c r="F25" s="25" t="s">
        <v>65</v>
      </c>
      <c r="G25" s="25"/>
      <c r="H25" s="25"/>
      <c r="I25" s="25" t="s">
        <v>64</v>
      </c>
      <c r="J25" s="23" t="str">
        <f t="shared" si="1"/>
        <v>Insecta.Diptera.Brachycera.Muscomorpha.Oestroidea.Tachinidae.</v>
      </c>
    </row>
    <row r="26" spans="1:10" x14ac:dyDescent="0.3">
      <c r="A26" s="33" t="s">
        <v>86</v>
      </c>
      <c r="B26" s="25" t="s">
        <v>287</v>
      </c>
      <c r="C26" s="25" t="s">
        <v>48</v>
      </c>
      <c r="D26" s="25" t="s">
        <v>369</v>
      </c>
      <c r="E26" s="25" t="s">
        <v>1476</v>
      </c>
      <c r="F26" s="25"/>
      <c r="G26" s="25"/>
      <c r="H26" s="25"/>
      <c r="I26" s="25" t="s">
        <v>33</v>
      </c>
      <c r="J26" s="23" t="str">
        <f t="shared" si="1"/>
        <v>Insecta.Diptera.Brachycera.Muscomorpha.Opomyzoidea..</v>
      </c>
    </row>
    <row r="27" spans="1:10" x14ac:dyDescent="0.3">
      <c r="A27" s="33" t="s">
        <v>86</v>
      </c>
      <c r="B27" s="25" t="s">
        <v>287</v>
      </c>
      <c r="C27" s="25" t="s">
        <v>48</v>
      </c>
      <c r="D27" s="25" t="s">
        <v>369</v>
      </c>
      <c r="E27" s="25" t="s">
        <v>1105</v>
      </c>
      <c r="F27" s="25"/>
      <c r="G27" s="25"/>
      <c r="H27" s="25"/>
      <c r="I27" s="25" t="s">
        <v>33</v>
      </c>
      <c r="J27" s="23" t="str">
        <f t="shared" si="1"/>
        <v>Insecta.Diptera.Brachycera.Muscomorpha.Phoroidea..</v>
      </c>
    </row>
    <row r="28" spans="1:10" x14ac:dyDescent="0.3">
      <c r="A28" s="33" t="s">
        <v>86</v>
      </c>
      <c r="B28" s="25" t="s">
        <v>287</v>
      </c>
      <c r="C28" s="25" t="s">
        <v>48</v>
      </c>
      <c r="D28" s="25" t="s">
        <v>369</v>
      </c>
      <c r="E28" s="25" t="s">
        <v>1486</v>
      </c>
      <c r="F28" s="25" t="s">
        <v>1487</v>
      </c>
      <c r="G28" s="25"/>
      <c r="H28" s="25"/>
      <c r="I28" s="25" t="s">
        <v>1676</v>
      </c>
      <c r="J28" s="23" t="str">
        <f t="shared" si="1"/>
        <v>Insecta.Diptera.Brachycera.Muscomorpha.Sciomyzoidea.Sciomyzidae.</v>
      </c>
    </row>
    <row r="29" spans="1:10" x14ac:dyDescent="0.3">
      <c r="A29" s="33" t="s">
        <v>86</v>
      </c>
      <c r="B29" s="25" t="s">
        <v>287</v>
      </c>
      <c r="C29" s="25" t="s">
        <v>48</v>
      </c>
      <c r="D29" s="25" t="s">
        <v>369</v>
      </c>
      <c r="E29" s="25" t="s">
        <v>1486</v>
      </c>
      <c r="F29" s="25" t="s">
        <v>781</v>
      </c>
      <c r="G29" s="25"/>
      <c r="H29" s="25"/>
      <c r="I29" s="25" t="s">
        <v>78</v>
      </c>
      <c r="J29" s="23" t="str">
        <f t="shared" si="1"/>
        <v>Insecta.Diptera.Brachycera.Muscomorpha.Sciomyzoidea.Sepsidae.</v>
      </c>
    </row>
    <row r="30" spans="1:10" x14ac:dyDescent="0.3">
      <c r="A30" s="33" t="s">
        <v>86</v>
      </c>
      <c r="B30" s="25" t="s">
        <v>287</v>
      </c>
      <c r="C30" s="25" t="s">
        <v>48</v>
      </c>
      <c r="D30" s="25" t="s">
        <v>369</v>
      </c>
      <c r="E30" s="59" t="s">
        <v>1491</v>
      </c>
      <c r="F30" s="25"/>
      <c r="G30" s="25"/>
      <c r="H30" s="25"/>
      <c r="I30" s="25" t="s">
        <v>33</v>
      </c>
      <c r="J30" s="23" t="str">
        <f t="shared" si="1"/>
        <v>Insecta.Diptera.Brachycera.Muscomorpha.Sphaeroceroidea..</v>
      </c>
    </row>
    <row r="31" spans="1:10" x14ac:dyDescent="0.3">
      <c r="A31" s="33" t="s">
        <v>86</v>
      </c>
      <c r="B31" s="25" t="s">
        <v>287</v>
      </c>
      <c r="C31" s="25" t="s">
        <v>1502</v>
      </c>
      <c r="D31" s="25" t="s">
        <v>1669</v>
      </c>
      <c r="E31" s="25" t="s">
        <v>1671</v>
      </c>
      <c r="F31" s="25" t="s">
        <v>1672</v>
      </c>
      <c r="G31" s="25"/>
      <c r="H31" s="25"/>
      <c r="I31" s="25" t="s">
        <v>593</v>
      </c>
      <c r="J31" s="23" t="str">
        <f t="shared" si="1"/>
        <v>Insecta.Diptera.Nematocera.Bibionomorpha.Anisopodoidea. Anisopodidae.</v>
      </c>
    </row>
    <row r="32" spans="1:10" x14ac:dyDescent="0.3">
      <c r="A32" s="33" t="s">
        <v>86</v>
      </c>
      <c r="B32" s="25" t="s">
        <v>287</v>
      </c>
      <c r="C32" s="25" t="s">
        <v>1502</v>
      </c>
      <c r="D32" s="25" t="s">
        <v>1669</v>
      </c>
      <c r="E32" s="25" t="s">
        <v>1510</v>
      </c>
      <c r="F32" s="25" t="s">
        <v>1673</v>
      </c>
      <c r="G32" s="25"/>
      <c r="H32" s="25"/>
      <c r="I32" s="25" t="s">
        <v>593</v>
      </c>
      <c r="J32" s="23" t="str">
        <f t="shared" si="1"/>
        <v>Insecta.Diptera.Nematocera.Bibionomorpha.Sciaroidea. Mycetophilidae.</v>
      </c>
    </row>
    <row r="33" spans="1:10" x14ac:dyDescent="0.3">
      <c r="A33" s="33" t="s">
        <v>86</v>
      </c>
      <c r="B33" s="25" t="s">
        <v>287</v>
      </c>
      <c r="C33" s="25" t="s">
        <v>1502</v>
      </c>
      <c r="D33" s="25" t="s">
        <v>1669</v>
      </c>
      <c r="E33" s="25" t="s">
        <v>1510</v>
      </c>
      <c r="F33" s="25" t="s">
        <v>1674</v>
      </c>
      <c r="G33" s="25"/>
      <c r="H33" s="25"/>
      <c r="I33" s="25" t="s">
        <v>593</v>
      </c>
      <c r="J33" s="23" t="str">
        <f t="shared" si="1"/>
        <v>Insecta.Diptera.Nematocera.Bibionomorpha.Sciaroidea.Sciaridae.</v>
      </c>
    </row>
    <row r="34" spans="1:10" x14ac:dyDescent="0.3">
      <c r="A34" s="33" t="s">
        <v>86</v>
      </c>
      <c r="B34" s="25" t="s">
        <v>287</v>
      </c>
      <c r="C34" s="25" t="s">
        <v>48</v>
      </c>
      <c r="D34" s="25" t="s">
        <v>369</v>
      </c>
      <c r="E34" s="25" t="s">
        <v>1259</v>
      </c>
      <c r="F34" s="25" t="s">
        <v>1260</v>
      </c>
      <c r="G34" s="25"/>
      <c r="H34" s="25"/>
      <c r="I34" s="25" t="s">
        <v>41</v>
      </c>
      <c r="J34" s="23" t="str">
        <f t="shared" si="1"/>
        <v>Insecta.Diptera.Brachycera.Muscomorpha.Syrphoidea.Syrphidae.</v>
      </c>
    </row>
    <row r="35" spans="1:10" x14ac:dyDescent="0.3">
      <c r="A35" s="33" t="s">
        <v>86</v>
      </c>
      <c r="B35" s="25" t="s">
        <v>287</v>
      </c>
      <c r="C35" s="25" t="s">
        <v>48</v>
      </c>
      <c r="D35" s="25" t="s">
        <v>369</v>
      </c>
      <c r="E35" s="25" t="s">
        <v>1341</v>
      </c>
      <c r="F35" s="25" t="s">
        <v>1342</v>
      </c>
      <c r="G35" s="25"/>
      <c r="H35" s="25"/>
      <c r="I35" s="25" t="s">
        <v>383</v>
      </c>
      <c r="J35" s="23" t="str">
        <f t="shared" si="1"/>
        <v>Insecta.Diptera.Brachycera.Muscomorpha.Tephritoidea.Pallopteridae.</v>
      </c>
    </row>
    <row r="36" spans="1:10" x14ac:dyDescent="0.3">
      <c r="A36" s="33" t="s">
        <v>86</v>
      </c>
      <c r="B36" s="25" t="s">
        <v>287</v>
      </c>
      <c r="C36" s="25" t="s">
        <v>1502</v>
      </c>
      <c r="D36" s="25" t="s">
        <v>1677</v>
      </c>
      <c r="E36" s="25" t="s">
        <v>1505</v>
      </c>
      <c r="F36" s="25"/>
      <c r="G36" s="25"/>
      <c r="H36" s="25"/>
      <c r="I36" s="25" t="s">
        <v>734</v>
      </c>
      <c r="J36" s="23" t="str">
        <f t="shared" si="1"/>
        <v>Insecta.Diptera.Nematocera.Culicomorpha.Chironomoidea..</v>
      </c>
    </row>
    <row r="37" spans="1:10" x14ac:dyDescent="0.3">
      <c r="A37" s="33" t="s">
        <v>86</v>
      </c>
      <c r="B37" s="25" t="s">
        <v>287</v>
      </c>
      <c r="C37" s="25" t="s">
        <v>1502</v>
      </c>
      <c r="D37" s="25" t="s">
        <v>1677</v>
      </c>
      <c r="E37" s="25" t="s">
        <v>1508</v>
      </c>
      <c r="F37" s="25"/>
      <c r="G37" s="25"/>
      <c r="H37" s="25"/>
      <c r="I37" s="25" t="s">
        <v>734</v>
      </c>
      <c r="J37" s="23" t="str">
        <f t="shared" si="1"/>
        <v>Insecta.Diptera.Nematocera.Culicomorpha.Culicoidea..</v>
      </c>
    </row>
    <row r="38" spans="1:10" x14ac:dyDescent="0.3">
      <c r="A38" s="33" t="s">
        <v>86</v>
      </c>
      <c r="B38" s="25" t="s">
        <v>287</v>
      </c>
      <c r="C38" s="25" t="s">
        <v>48</v>
      </c>
      <c r="D38" s="25" t="s">
        <v>1666</v>
      </c>
      <c r="E38" s="25" t="s">
        <v>1447</v>
      </c>
      <c r="F38" s="25"/>
      <c r="G38" s="25"/>
      <c r="H38" s="25"/>
      <c r="I38" s="25" t="s">
        <v>550</v>
      </c>
      <c r="J38" s="23" t="str">
        <f t="shared" si="1"/>
        <v>Insecta.Diptera.Brachycera.Asilomorpha.Asiloidea..</v>
      </c>
    </row>
    <row r="39" spans="1:10" x14ac:dyDescent="0.3">
      <c r="A39" s="33" t="s">
        <v>86</v>
      </c>
      <c r="B39" s="25" t="s">
        <v>287</v>
      </c>
      <c r="C39" s="25" t="s">
        <v>48</v>
      </c>
      <c r="D39" s="25" t="s">
        <v>369</v>
      </c>
      <c r="E39" s="25" t="s">
        <v>1341</v>
      </c>
      <c r="F39" s="25" t="s">
        <v>1008</v>
      </c>
      <c r="G39" s="25"/>
      <c r="H39" s="25"/>
      <c r="I39" s="25" t="s">
        <v>383</v>
      </c>
      <c r="J39" s="23" t="str">
        <f t="shared" si="1"/>
        <v>Insecta.Diptera.Brachycera.Muscomorpha.Tephritoidea.Tephritidae.</v>
      </c>
    </row>
    <row r="40" spans="1:10" x14ac:dyDescent="0.3">
      <c r="A40" s="33" t="s">
        <v>86</v>
      </c>
      <c r="B40" s="25" t="s">
        <v>287</v>
      </c>
      <c r="C40" s="25" t="s">
        <v>48</v>
      </c>
      <c r="D40" s="25" t="s">
        <v>1685</v>
      </c>
      <c r="E40" s="25" t="s">
        <v>1481</v>
      </c>
      <c r="F40" s="25" t="s">
        <v>1482</v>
      </c>
      <c r="G40" s="25"/>
      <c r="H40" s="25"/>
      <c r="I40" s="25" t="s">
        <v>1686</v>
      </c>
      <c r="J40" s="23" t="str">
        <f t="shared" ref="J40:J68" si="2">+_xlfn.CONCAT(A40,".",B40,".",C40,".",D40,".",E40,".",F40,".",G40)</f>
        <v>Insecta.Diptera.Brachycera.Tabanomorpha.Rhagionoidea.Rhagionidae.</v>
      </c>
    </row>
    <row r="41" spans="1:10" x14ac:dyDescent="0.3">
      <c r="A41" s="33" t="s">
        <v>86</v>
      </c>
      <c r="B41" s="25" t="s">
        <v>287</v>
      </c>
      <c r="C41" s="25" t="s">
        <v>48</v>
      </c>
      <c r="D41" s="25" t="s">
        <v>1687</v>
      </c>
      <c r="E41" s="25" t="s">
        <v>1492</v>
      </c>
      <c r="F41" s="25" t="s">
        <v>1688</v>
      </c>
      <c r="G41" s="25"/>
      <c r="H41" s="25"/>
      <c r="I41" s="25" t="s">
        <v>1689</v>
      </c>
      <c r="J41" s="23" t="str">
        <f t="shared" si="2"/>
        <v>Insecta.Diptera.Brachycera.Stratiomyomorpha.Stratiomyoidea.Stratiomyidae.</v>
      </c>
    </row>
    <row r="42" spans="1:10" x14ac:dyDescent="0.3">
      <c r="A42" s="33" t="s">
        <v>86</v>
      </c>
      <c r="B42" s="25" t="s">
        <v>1518</v>
      </c>
      <c r="C42" s="25" t="s">
        <v>1523</v>
      </c>
      <c r="D42" s="25" t="s">
        <v>1524</v>
      </c>
      <c r="E42" s="25" t="s">
        <v>1525</v>
      </c>
      <c r="F42" s="25"/>
      <c r="G42" s="25"/>
      <c r="H42" s="25"/>
      <c r="I42" s="25" t="s">
        <v>739</v>
      </c>
      <c r="J42" s="23" t="str">
        <f t="shared" si="2"/>
        <v>Insecta.Hemiptera.Heteroptera.Pentatomomorpha.Lygaeoidea..</v>
      </c>
    </row>
    <row r="43" spans="1:10" x14ac:dyDescent="0.3">
      <c r="A43" s="33" t="s">
        <v>86</v>
      </c>
      <c r="B43" s="25" t="s">
        <v>1518</v>
      </c>
      <c r="C43" s="25" t="s">
        <v>1523</v>
      </c>
      <c r="D43" s="25" t="s">
        <v>1524</v>
      </c>
      <c r="E43" s="25" t="s">
        <v>1528</v>
      </c>
      <c r="F43" s="25"/>
      <c r="G43" s="25"/>
      <c r="H43" s="25"/>
      <c r="I43" s="25" t="s">
        <v>739</v>
      </c>
      <c r="J43" s="23" t="str">
        <f t="shared" si="2"/>
        <v>Insecta.Hemiptera.Heteroptera.Pentatomomorpha.Miroidea..</v>
      </c>
    </row>
    <row r="44" spans="1:10" x14ac:dyDescent="0.3">
      <c r="A44" s="33" t="s">
        <v>86</v>
      </c>
      <c r="B44" s="25" t="s">
        <v>1518</v>
      </c>
      <c r="C44" s="25" t="s">
        <v>1519</v>
      </c>
      <c r="D44" s="25" t="s">
        <v>1662</v>
      </c>
      <c r="E44" s="25" t="s">
        <v>1663</v>
      </c>
      <c r="F44" s="25"/>
      <c r="G44" s="25"/>
      <c r="H44" s="25"/>
      <c r="I44" s="25" t="s">
        <v>1664</v>
      </c>
      <c r="J44" s="23" t="str">
        <f t="shared" si="2"/>
        <v>Insecta.Hemiptera.Auchenorrhyncha.Cicadomorpha.Cicadoidea..</v>
      </c>
    </row>
    <row r="45" spans="1:10" x14ac:dyDescent="0.3">
      <c r="A45" s="33" t="s">
        <v>86</v>
      </c>
      <c r="B45" s="25" t="s">
        <v>1518</v>
      </c>
      <c r="C45" s="25" t="s">
        <v>1519</v>
      </c>
      <c r="D45" s="25" t="s">
        <v>1662</v>
      </c>
      <c r="E45" s="25" t="s">
        <v>1520</v>
      </c>
      <c r="F45" s="25"/>
      <c r="G45" s="25"/>
      <c r="H45" s="25"/>
      <c r="I45" s="25" t="s">
        <v>574</v>
      </c>
      <c r="J45" s="23" t="str">
        <f t="shared" si="2"/>
        <v>Insecta.Hemiptera.Auchenorrhyncha.Cicadomorpha.Membracoidea..</v>
      </c>
    </row>
    <row r="46" spans="1:10" x14ac:dyDescent="0.3">
      <c r="A46" s="33" t="s">
        <v>86</v>
      </c>
      <c r="B46" s="25" t="s">
        <v>1290</v>
      </c>
      <c r="C46" s="25" t="s">
        <v>1291</v>
      </c>
      <c r="D46" s="25" t="s">
        <v>1655</v>
      </c>
      <c r="E46" s="25" t="s">
        <v>1656</v>
      </c>
      <c r="F46" s="25" t="s">
        <v>1198</v>
      </c>
      <c r="G46" s="25"/>
      <c r="H46" s="25"/>
      <c r="I46" s="84" t="s">
        <v>1657</v>
      </c>
      <c r="J46" s="23" t="str">
        <f t="shared" si="2"/>
        <v>Insecta.Hymenoptera.Apocrita.Aculeata.Formicoidea.Formicidae.</v>
      </c>
    </row>
    <row r="47" spans="1:10" x14ac:dyDescent="0.3">
      <c r="A47" s="33" t="s">
        <v>86</v>
      </c>
      <c r="B47" s="25" t="s">
        <v>1290</v>
      </c>
      <c r="C47" s="25" t="s">
        <v>1291</v>
      </c>
      <c r="D47" s="25" t="s">
        <v>1655</v>
      </c>
      <c r="E47" s="25" t="s">
        <v>1531</v>
      </c>
      <c r="F47" s="25" t="s">
        <v>1532</v>
      </c>
      <c r="G47" s="25"/>
      <c r="H47" s="25"/>
      <c r="I47" s="25" t="s">
        <v>132</v>
      </c>
      <c r="J47" s="23" t="str">
        <f t="shared" si="2"/>
        <v>Insecta.Hymenoptera.Apocrita.Aculeata.Apoidea.Apidae.</v>
      </c>
    </row>
    <row r="48" spans="1:10" x14ac:dyDescent="0.3">
      <c r="A48" s="33" t="s">
        <v>86</v>
      </c>
      <c r="B48" s="25" t="s">
        <v>1290</v>
      </c>
      <c r="C48" s="25" t="s">
        <v>1291</v>
      </c>
      <c r="D48" s="25" t="s">
        <v>1655</v>
      </c>
      <c r="E48" s="25" t="s">
        <v>1531</v>
      </c>
      <c r="F48" s="25" t="s">
        <v>1667</v>
      </c>
      <c r="G48" s="25"/>
      <c r="H48" s="25"/>
      <c r="I48" s="25" t="s">
        <v>920</v>
      </c>
      <c r="J48" s="23" t="str">
        <f t="shared" si="2"/>
        <v>Insecta.Hymenoptera.Apocrita.Aculeata.Apoidea.Sphecidae.</v>
      </c>
    </row>
    <row r="49" spans="1:10" x14ac:dyDescent="0.3">
      <c r="A49" s="33" t="s">
        <v>86</v>
      </c>
      <c r="B49" s="25" t="s">
        <v>1290</v>
      </c>
      <c r="C49" s="25" t="s">
        <v>1291</v>
      </c>
      <c r="D49" s="25" t="s">
        <v>1681</v>
      </c>
      <c r="E49" s="25" t="s">
        <v>247</v>
      </c>
      <c r="F49" s="25" t="s">
        <v>540</v>
      </c>
      <c r="G49" s="25"/>
      <c r="H49" s="25"/>
      <c r="I49" s="25" t="s">
        <v>246</v>
      </c>
      <c r="J49" s="23" t="str">
        <f t="shared" si="2"/>
        <v>Insecta.Hymenoptera.Apocrita.Parasitica.Ichneumonoidea.Ichneumonidae.</v>
      </c>
    </row>
    <row r="50" spans="1:10" x14ac:dyDescent="0.3">
      <c r="A50" s="33" t="s">
        <v>86</v>
      </c>
      <c r="B50" s="25" t="s">
        <v>1290</v>
      </c>
      <c r="C50" s="25" t="s">
        <v>1291</v>
      </c>
      <c r="D50" s="25" t="s">
        <v>1681</v>
      </c>
      <c r="E50" s="25" t="s">
        <v>1309</v>
      </c>
      <c r="F50" s="25" t="s">
        <v>1310</v>
      </c>
      <c r="G50" s="25"/>
      <c r="H50" s="25"/>
      <c r="I50" s="25" t="s">
        <v>1308</v>
      </c>
      <c r="J50" s="23" t="str">
        <f t="shared" si="2"/>
        <v>Insecta.Hymenoptera.Apocrita.Parasitica.Chalcidoidea.Eulophidae.</v>
      </c>
    </row>
    <row r="51" spans="1:10" x14ac:dyDescent="0.3">
      <c r="A51" s="33" t="s">
        <v>86</v>
      </c>
      <c r="B51" s="25" t="s">
        <v>1290</v>
      </c>
      <c r="C51" s="25" t="s">
        <v>1291</v>
      </c>
      <c r="D51" s="25" t="s">
        <v>1681</v>
      </c>
      <c r="E51" s="25" t="s">
        <v>247</v>
      </c>
      <c r="F51" s="25" t="s">
        <v>540</v>
      </c>
      <c r="G51" s="81" t="s">
        <v>1546</v>
      </c>
      <c r="H51" s="25"/>
      <c r="I51" s="25" t="s">
        <v>1308</v>
      </c>
      <c r="J51" s="23" t="str">
        <f t="shared" si="2"/>
        <v>Insecta.Hymenoptera.Apocrita.Parasitica.Ichneumonoidea.Ichneumonidae.Phygadeuontinae</v>
      </c>
    </row>
    <row r="52" spans="1:10" x14ac:dyDescent="0.3">
      <c r="A52" s="33" t="s">
        <v>86</v>
      </c>
      <c r="B52" s="25" t="s">
        <v>1290</v>
      </c>
      <c r="C52" s="25" t="s">
        <v>1563</v>
      </c>
      <c r="D52" s="25"/>
      <c r="E52" s="25" t="s">
        <v>1564</v>
      </c>
      <c r="F52" s="25" t="s">
        <v>1565</v>
      </c>
      <c r="G52" s="25"/>
      <c r="H52" s="25"/>
      <c r="I52" s="25" t="s">
        <v>1683</v>
      </c>
      <c r="J52" s="23" t="str">
        <f t="shared" si="2"/>
        <v>Insecta.Hymenoptera.Symphyta..Tenthredinoidea.Tenthredinidae.</v>
      </c>
    </row>
    <row r="53" spans="1:10" x14ac:dyDescent="0.3">
      <c r="A53" s="33" t="s">
        <v>86</v>
      </c>
      <c r="B53" s="25" t="s">
        <v>1290</v>
      </c>
      <c r="C53" s="25" t="s">
        <v>1291</v>
      </c>
      <c r="D53" s="25" t="s">
        <v>1655</v>
      </c>
      <c r="E53" s="25" t="s">
        <v>1691</v>
      </c>
      <c r="F53" s="25" t="s">
        <v>1557</v>
      </c>
      <c r="G53" s="25"/>
      <c r="H53" s="25"/>
      <c r="I53" s="25" t="s">
        <v>1692</v>
      </c>
      <c r="J53" s="23" t="str">
        <f t="shared" si="2"/>
        <v>Insecta.Hymenoptera.Apocrita.Aculeata.Pompiloidea.Pompilidae.</v>
      </c>
    </row>
    <row r="54" spans="1:10" x14ac:dyDescent="0.3">
      <c r="A54" s="33" t="s">
        <v>86</v>
      </c>
      <c r="B54" s="25" t="s">
        <v>1290</v>
      </c>
      <c r="C54" s="25" t="s">
        <v>1291</v>
      </c>
      <c r="D54" s="25" t="s">
        <v>1655</v>
      </c>
      <c r="E54" s="25" t="s">
        <v>1292</v>
      </c>
      <c r="F54" s="25" t="s">
        <v>1293</v>
      </c>
      <c r="G54" s="25"/>
      <c r="H54" s="25"/>
      <c r="I54" s="25" t="s">
        <v>56</v>
      </c>
      <c r="J54" s="23" t="str">
        <f t="shared" si="2"/>
        <v>Insecta.Hymenoptera.Apocrita.Aculeata.Vespoidea.Vespidae.</v>
      </c>
    </row>
    <row r="55" spans="1:10" x14ac:dyDescent="0.3">
      <c r="A55" s="33" t="s">
        <v>86</v>
      </c>
      <c r="B55" s="25" t="s">
        <v>295</v>
      </c>
      <c r="C55" s="25" t="s">
        <v>884</v>
      </c>
      <c r="D55" s="25" t="s">
        <v>1659</v>
      </c>
      <c r="E55" s="25" t="s">
        <v>1586</v>
      </c>
      <c r="F55" s="25"/>
      <c r="G55" s="25"/>
      <c r="H55" s="25"/>
      <c r="I55" s="25" t="s">
        <v>1660</v>
      </c>
      <c r="J55" s="23" t="str">
        <f t="shared" si="2"/>
        <v>Insecta.Lepidoptera.Glossata.Rhopalocera.Papilionoidea..</v>
      </c>
    </row>
    <row r="56" spans="1:10" x14ac:dyDescent="0.3">
      <c r="A56" s="33" t="s">
        <v>86</v>
      </c>
      <c r="B56" s="25" t="s">
        <v>295</v>
      </c>
      <c r="C56" s="25" t="s">
        <v>884</v>
      </c>
      <c r="D56" s="25" t="s">
        <v>1659</v>
      </c>
      <c r="E56" s="25" t="s">
        <v>1609</v>
      </c>
      <c r="F56" s="25"/>
      <c r="G56" s="25"/>
      <c r="H56" s="25"/>
      <c r="I56" s="25" t="s">
        <v>1660</v>
      </c>
      <c r="J56" s="23" t="str">
        <f t="shared" si="2"/>
        <v>Insecta.Lepidoptera.Glossata.Rhopalocera.Zygaenoidea..</v>
      </c>
    </row>
    <row r="57" spans="1:10" x14ac:dyDescent="0.3">
      <c r="A57" s="33" t="s">
        <v>86</v>
      </c>
      <c r="B57" s="25" t="s">
        <v>295</v>
      </c>
      <c r="C57" s="25" t="s">
        <v>884</v>
      </c>
      <c r="D57" s="25" t="s">
        <v>1678</v>
      </c>
      <c r="E57" s="25" t="s">
        <v>1567</v>
      </c>
      <c r="F57" s="25"/>
      <c r="G57" s="25"/>
      <c r="H57" s="25"/>
      <c r="I57" s="25" t="s">
        <v>833</v>
      </c>
      <c r="J57" s="23" t="str">
        <f t="shared" si="2"/>
        <v>Insecta.Lepidoptera.Glossata.Heterocera.Gelechioidea..</v>
      </c>
    </row>
    <row r="58" spans="1:10" x14ac:dyDescent="0.3">
      <c r="A58" s="33" t="s">
        <v>86</v>
      </c>
      <c r="B58" s="25" t="s">
        <v>295</v>
      </c>
      <c r="C58" s="25" t="s">
        <v>884</v>
      </c>
      <c r="D58" s="25" t="s">
        <v>1678</v>
      </c>
      <c r="E58" s="25" t="s">
        <v>1573</v>
      </c>
      <c r="F58" s="25"/>
      <c r="G58" s="25"/>
      <c r="H58" s="25"/>
      <c r="I58" s="25" t="s">
        <v>833</v>
      </c>
      <c r="J58" s="23" t="str">
        <f t="shared" si="2"/>
        <v>Insecta.Lepidoptera.Glossata.Heterocera.Geometroidea..</v>
      </c>
    </row>
    <row r="59" spans="1:10" x14ac:dyDescent="0.3">
      <c r="A59" s="33" t="s">
        <v>86</v>
      </c>
      <c r="B59" s="25" t="s">
        <v>295</v>
      </c>
      <c r="C59" s="25" t="s">
        <v>884</v>
      </c>
      <c r="D59" s="25" t="s">
        <v>1678</v>
      </c>
      <c r="E59" s="25" t="s">
        <v>296</v>
      </c>
      <c r="F59" s="25"/>
      <c r="G59" s="25"/>
      <c r="H59" s="25"/>
      <c r="I59" s="25" t="s">
        <v>833</v>
      </c>
      <c r="J59" s="23" t="str">
        <f t="shared" si="2"/>
        <v>Insecta.Lepidoptera.Glossata.Heterocera.Noctuoidea..</v>
      </c>
    </row>
    <row r="60" spans="1:10" x14ac:dyDescent="0.3">
      <c r="A60" s="33" t="s">
        <v>86</v>
      </c>
      <c r="B60" s="25" t="s">
        <v>295</v>
      </c>
      <c r="C60" s="25" t="s">
        <v>884</v>
      </c>
      <c r="D60" s="25" t="s">
        <v>1678</v>
      </c>
      <c r="E60" s="25" t="s">
        <v>1590</v>
      </c>
      <c r="F60" s="25"/>
      <c r="G60" s="25"/>
      <c r="H60" s="25"/>
      <c r="I60" s="25" t="s">
        <v>833</v>
      </c>
      <c r="J60" s="23" t="str">
        <f t="shared" si="2"/>
        <v>Insecta.Lepidoptera.Glossata.Heterocera.Pyraloidea..</v>
      </c>
    </row>
    <row r="61" spans="1:10" x14ac:dyDescent="0.3">
      <c r="A61" s="33" t="s">
        <v>86</v>
      </c>
      <c r="B61" s="25" t="s">
        <v>295</v>
      </c>
      <c r="C61" s="25" t="s">
        <v>884</v>
      </c>
      <c r="D61" s="25" t="s">
        <v>1678</v>
      </c>
      <c r="E61" s="25" t="s">
        <v>1600</v>
      </c>
      <c r="F61" s="25"/>
      <c r="G61" s="25"/>
      <c r="H61" s="25" t="s">
        <v>1679</v>
      </c>
      <c r="I61" s="25" t="s">
        <v>1680</v>
      </c>
      <c r="J61" s="23" t="str">
        <f t="shared" si="2"/>
        <v>Insecta.Lepidoptera.Glossata.Heterocera.Tineoidea..</v>
      </c>
    </row>
    <row r="62" spans="1:10" x14ac:dyDescent="0.3">
      <c r="A62" s="33" t="s">
        <v>86</v>
      </c>
      <c r="B62" s="25" t="s">
        <v>295</v>
      </c>
      <c r="C62" s="25" t="s">
        <v>884</v>
      </c>
      <c r="D62" s="25" t="s">
        <v>1678</v>
      </c>
      <c r="E62" s="25" t="s">
        <v>1604</v>
      </c>
      <c r="F62" s="25"/>
      <c r="G62" s="25"/>
      <c r="H62" s="25" t="s">
        <v>1679</v>
      </c>
      <c r="I62" s="25" t="s">
        <v>1680</v>
      </c>
      <c r="J62" s="23" t="str">
        <f t="shared" si="2"/>
        <v>Insecta.Lepidoptera.Glossata.Heterocera.Yponomeutoidea..</v>
      </c>
    </row>
    <row r="63" spans="1:10" x14ac:dyDescent="0.3">
      <c r="A63" s="33" t="s">
        <v>86</v>
      </c>
      <c r="B63" s="25" t="s">
        <v>1612</v>
      </c>
      <c r="C63" s="25"/>
      <c r="D63" s="25"/>
      <c r="E63" s="25" t="s">
        <v>1613</v>
      </c>
      <c r="F63" s="25" t="s">
        <v>1614</v>
      </c>
      <c r="G63" s="25"/>
      <c r="H63" s="25"/>
      <c r="I63" s="25" t="s">
        <v>1684</v>
      </c>
      <c r="J63" s="23" t="str">
        <f t="shared" si="2"/>
        <v>Insecta.Mecoptera...Panorpoidea.Panorpidae.</v>
      </c>
    </row>
    <row r="64" spans="1:10" x14ac:dyDescent="0.3">
      <c r="A64" s="33" t="s">
        <v>86</v>
      </c>
      <c r="B64" s="25" t="s">
        <v>1616</v>
      </c>
      <c r="C64" s="25" t="s">
        <v>1617</v>
      </c>
      <c r="D64" s="25"/>
      <c r="E64" s="25" t="s">
        <v>1618</v>
      </c>
      <c r="F64" s="25"/>
      <c r="G64" s="25"/>
      <c r="H64" s="25"/>
      <c r="I64" s="85" t="s">
        <v>3756</v>
      </c>
      <c r="J64" s="23" t="str">
        <f t="shared" si="2"/>
        <v>Insecta.Neuroptera.Hemerobiiformia..Hemerobioidea..</v>
      </c>
    </row>
    <row r="65" spans="1:10" x14ac:dyDescent="0.3">
      <c r="A65" s="33" t="s">
        <v>86</v>
      </c>
      <c r="B65" s="25" t="s">
        <v>1616</v>
      </c>
      <c r="C65" s="25" t="s">
        <v>1617</v>
      </c>
      <c r="D65" s="25"/>
      <c r="E65" s="25" t="s">
        <v>1675</v>
      </c>
      <c r="F65" s="25"/>
      <c r="G65" s="25"/>
      <c r="H65" s="25"/>
      <c r="I65" s="85" t="s">
        <v>3756</v>
      </c>
      <c r="J65" s="23" t="str">
        <f t="shared" si="2"/>
        <v>Insecta.Neuroptera.Hemerobiiformia..Chrysopoidea..</v>
      </c>
    </row>
    <row r="66" spans="1:10" x14ac:dyDescent="0.3">
      <c r="A66" s="33" t="s">
        <v>86</v>
      </c>
      <c r="B66" s="25" t="s">
        <v>1626</v>
      </c>
      <c r="C66" s="25" t="s">
        <v>1627</v>
      </c>
      <c r="D66" s="25" t="s">
        <v>1628</v>
      </c>
      <c r="E66" s="25" t="s">
        <v>1629</v>
      </c>
      <c r="F66" s="25"/>
      <c r="G66" s="25"/>
      <c r="H66" s="25"/>
      <c r="I66" s="83" t="s">
        <v>354</v>
      </c>
      <c r="J66" s="23" t="str">
        <f t="shared" si="2"/>
        <v>Insecta.Orthoptera.Caelifera.Acrididea.Acridoidea..</v>
      </c>
    </row>
    <row r="67" spans="1:10" x14ac:dyDescent="0.3">
      <c r="A67" s="33" t="s">
        <v>86</v>
      </c>
      <c r="B67" s="25" t="s">
        <v>1626</v>
      </c>
      <c r="C67" s="25" t="s">
        <v>1637</v>
      </c>
      <c r="D67" s="25" t="s">
        <v>1638</v>
      </c>
      <c r="E67" s="25" t="s">
        <v>1639</v>
      </c>
      <c r="F67" s="25"/>
      <c r="G67" s="25"/>
      <c r="H67" s="25"/>
      <c r="I67" s="25" t="s">
        <v>354</v>
      </c>
      <c r="J67" s="23" t="str">
        <f t="shared" si="2"/>
        <v>Insecta.Orthoptera.Ensifera.Tettigoniidea.Tettigonioidea..</v>
      </c>
    </row>
    <row r="68" spans="1:10" x14ac:dyDescent="0.3">
      <c r="A68" s="33" t="s">
        <v>86</v>
      </c>
      <c r="B68" s="25" t="s">
        <v>1648</v>
      </c>
      <c r="C68" s="25" t="s">
        <v>1649</v>
      </c>
      <c r="D68" s="25" t="s">
        <v>1650</v>
      </c>
      <c r="E68" s="25" t="s">
        <v>1651</v>
      </c>
      <c r="F68" s="25"/>
      <c r="G68" s="25"/>
      <c r="H68" s="25"/>
      <c r="I68" s="25" t="s">
        <v>1661</v>
      </c>
      <c r="J68" s="23" t="str">
        <f t="shared" si="2"/>
        <v>Insecta.Trichoptera.Integripalpia.Plenitentoria.Limnephiloidea..</v>
      </c>
    </row>
  </sheetData>
  <conditionalFormatting sqref="A67:C68">
    <cfRule type="cellIs" dxfId="60" priority="1" operator="equal">
      <formula>"#N/C"</formula>
    </cfRule>
  </conditionalFormatting>
  <conditionalFormatting sqref="A65:E65 A66:D66">
    <cfRule type="cellIs" dxfId="59" priority="4" operator="equal">
      <formula>"#N/C"</formula>
    </cfRule>
  </conditionalFormatting>
  <conditionalFormatting sqref="A1:G2 F3:G3 A3:E5 F4:F6 G4:G38 A6:D6 A7:F38 A39:G58 A59:E64 F59:F67 G59:G68 E63:F63 E66 D67:E67 D68:F68 A69:G1048576">
    <cfRule type="cellIs" dxfId="58" priority="5" operator="equal">
      <formula>"#N/C"</formula>
    </cfRule>
  </conditionalFormatting>
  <conditionalFormatting sqref="D65:D66">
    <cfRule type="cellIs" dxfId="57" priority="3" operator="equal">
      <formula>"ERROR"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053"/>
  <sheetViews>
    <sheetView topLeftCell="A633" zoomScale="75" zoomScaleNormal="75" workbookViewId="0">
      <selection activeCell="G657" sqref="G657"/>
    </sheetView>
  </sheetViews>
  <sheetFormatPr baseColWidth="10" defaultColWidth="11.44140625" defaultRowHeight="14.4" x14ac:dyDescent="0.3"/>
  <cols>
    <col min="1" max="1" width="11.44140625" style="6"/>
    <col min="2" max="3" width="11.44140625" style="7"/>
    <col min="4" max="4" width="15.88671875" style="7" customWidth="1"/>
    <col min="5" max="5" width="8.88671875" style="7" customWidth="1"/>
    <col min="6" max="6" width="34.88671875" style="6" bestFit="1" customWidth="1"/>
    <col min="7" max="7" width="30" style="6" bestFit="1" customWidth="1"/>
    <col min="8" max="10" width="11.44140625" style="6"/>
    <col min="11" max="11" width="122.33203125" style="6" bestFit="1" customWidth="1"/>
    <col min="12" max="1025" width="11.44140625" style="6"/>
  </cols>
  <sheetData>
    <row r="1" spans="1:12" ht="14.25" customHeight="1" x14ac:dyDescent="0.3">
      <c r="A1" s="6" t="s">
        <v>2</v>
      </c>
      <c r="B1" s="7" t="s">
        <v>3</v>
      </c>
      <c r="C1" s="7" t="s">
        <v>1694</v>
      </c>
      <c r="D1" s="7" t="s">
        <v>1695</v>
      </c>
      <c r="E1" s="7" t="s">
        <v>1696</v>
      </c>
      <c r="F1" s="6" t="s">
        <v>1697</v>
      </c>
      <c r="G1" s="6" t="s">
        <v>1698</v>
      </c>
      <c r="H1" s="6" t="s">
        <v>8</v>
      </c>
      <c r="I1" s="6" t="s">
        <v>1699</v>
      </c>
      <c r="J1" s="6" t="s">
        <v>1700</v>
      </c>
      <c r="K1" s="6" t="s">
        <v>1701</v>
      </c>
    </row>
    <row r="2" spans="1:12" ht="14.25" customHeight="1" x14ac:dyDescent="0.3">
      <c r="A2" s="5" t="str">
        <f t="shared" ref="A2:A65" si="0">+LEFT(G2,7)</f>
        <v>FAIR-D1</v>
      </c>
      <c r="B2" s="4">
        <f t="shared" ref="B2:B33" si="1">VALUE(MID(G2, FIND("_", G2)+1,10))</f>
        <v>45161</v>
      </c>
      <c r="C2" s="8">
        <f t="shared" ref="C2:C65" si="2">IF(ISBLANK(G2),"",TIME(LEFT(RIGHT(G2,8),2),LEFT(RIGHT(G2,5),2),RIGHT(G2,2)))</f>
        <v>0.31039351851851854</v>
      </c>
      <c r="D2" s="8">
        <f t="shared" ref="D2:D65" si="3">+B2+C2</f>
        <v>45161.310393518521</v>
      </c>
      <c r="E2" s="8" t="str">
        <f>+_xlfn.CONCAT(YEAR(B2),"-",TEXT(MONTH(B2),"00"),"-",TEXT(DAY(B2),"00"))</f>
        <v>2023-08-23</v>
      </c>
      <c r="F2" s="9" t="s">
        <v>1702</v>
      </c>
      <c r="G2" s="9" t="str">
        <f t="shared" ref="G2:G65" si="4">+LEFT(F2,27)</f>
        <v>FAIR-D1_2023-08-23_07-26-58</v>
      </c>
      <c r="H2" s="9">
        <v>16.957999999999998</v>
      </c>
      <c r="I2" s="6">
        <v>30489975</v>
      </c>
      <c r="J2" s="6" t="str">
        <f>IF(OR(COUNTIF(Monitoring!E:E, G2) &gt; 0, COUNTIF(Monitoring!F:F, G2) &gt; 0), "yes", "no")</f>
        <v>no</v>
      </c>
      <c r="K2" s="60" t="str">
        <f>HYPERLINK(_xlfn.CONCAT("Z:\FAIR_Device_data\Experiment_AugSep_2023","\","Video_captures","\",A2,"\","Camera1","\",E2,"\",F2))</f>
        <v>Z:\FAIR_Device_data\Experiment_AugSep_2023\Video_captures\FAIR-D1\Camera1\2023-08-23\FAIR-D1_2023-08-23_07-26-58.mp4</v>
      </c>
      <c r="L2" s="60"/>
    </row>
    <row r="3" spans="1:12" ht="14.25" customHeight="1" x14ac:dyDescent="0.3">
      <c r="A3" s="5" t="str">
        <f t="shared" si="0"/>
        <v>FAIR-D1</v>
      </c>
      <c r="B3" s="4">
        <f t="shared" si="1"/>
        <v>45161</v>
      </c>
      <c r="C3" s="8">
        <f t="shared" si="2"/>
        <v>0.31115740740740738</v>
      </c>
      <c r="D3" s="8">
        <f t="shared" si="3"/>
        <v>45161.311157407406</v>
      </c>
      <c r="E3" s="8" t="str">
        <f t="shared" ref="E3:E66" si="5">+_xlfn.CONCAT(YEAR(B3),"-",TEXT(MONTH(B3),"00"),"-",TEXT(DAY(B3),"00"))</f>
        <v>2023-08-23</v>
      </c>
      <c r="F3" s="9" t="s">
        <v>1703</v>
      </c>
      <c r="G3" s="9" t="str">
        <f t="shared" si="4"/>
        <v>FAIR-D1_2023-08-23_07-28-04</v>
      </c>
      <c r="H3" s="9">
        <v>72.253</v>
      </c>
      <c r="I3" s="6">
        <v>136961702</v>
      </c>
      <c r="J3" s="6" t="str">
        <f>IF(OR(COUNTIF(Monitoring!E:E, G3) &gt; 0, COUNTIF(Monitoring!F:F, G3) &gt; 0), "yes", "no")</f>
        <v>no</v>
      </c>
      <c r="K3" s="60" t="str">
        <f t="shared" ref="K3:K66" si="6">HYPERLINK(_xlfn.CONCAT("Z:\FAIR_Device_data\Experiment_AugSep_2023","\","Video_captures","\",A3,"\","Camera1","\",E3,"\",F3))</f>
        <v>Z:\FAIR_Device_data\Experiment_AugSep_2023\Video_captures\FAIR-D1\Camera1\2023-08-23\FAIR-D1_2023-08-23_07-28-04.mp4</v>
      </c>
    </row>
    <row r="4" spans="1:12" ht="14.25" customHeight="1" x14ac:dyDescent="0.3">
      <c r="A4" s="5" t="str">
        <f t="shared" si="0"/>
        <v>FAIR-D1</v>
      </c>
      <c r="B4" s="4">
        <f t="shared" si="1"/>
        <v>45161</v>
      </c>
      <c r="C4" s="8">
        <f t="shared" si="2"/>
        <v>0.33832175925925928</v>
      </c>
      <c r="D4" s="8">
        <f t="shared" si="3"/>
        <v>45161.338321759256</v>
      </c>
      <c r="E4" s="8" t="str">
        <f t="shared" si="5"/>
        <v>2023-08-23</v>
      </c>
      <c r="F4" s="9" t="s">
        <v>1704</v>
      </c>
      <c r="G4" s="9" t="str">
        <f t="shared" si="4"/>
        <v>FAIR-D1_2023-08-23_08-07-11</v>
      </c>
      <c r="H4" s="9">
        <v>24.977</v>
      </c>
      <c r="I4" s="6">
        <v>44634200</v>
      </c>
      <c r="J4" s="6" t="str">
        <f>IF(OR(COUNTIF(Monitoring!E:E, G4) &gt; 0, COUNTIF(Monitoring!F:F, G4) &gt; 0), "yes", "no")</f>
        <v>no</v>
      </c>
      <c r="K4" s="60" t="str">
        <f t="shared" si="6"/>
        <v>Z:\FAIR_Device_data\Experiment_AugSep_2023\Video_captures\FAIR-D1\Camera1\2023-08-23\FAIR-D1_2023-08-23_08-07-11.mp4</v>
      </c>
    </row>
    <row r="5" spans="1:12" ht="14.25" customHeight="1" x14ac:dyDescent="0.3">
      <c r="A5" s="5" t="str">
        <f t="shared" si="0"/>
        <v>FAIR-D1</v>
      </c>
      <c r="B5" s="4">
        <f t="shared" si="1"/>
        <v>45161</v>
      </c>
      <c r="C5" s="8">
        <f t="shared" si="2"/>
        <v>0.39512731481481483</v>
      </c>
      <c r="D5" s="8">
        <f t="shared" si="3"/>
        <v>45161.395127314812</v>
      </c>
      <c r="E5" s="8" t="str">
        <f t="shared" si="5"/>
        <v>2023-08-23</v>
      </c>
      <c r="F5" s="9" t="s">
        <v>1705</v>
      </c>
      <c r="G5" s="9" t="str">
        <f t="shared" si="4"/>
        <v>FAIR-D1_2023-08-23_09-28-59</v>
      </c>
      <c r="H5" s="9">
        <v>30.507000000000001</v>
      </c>
      <c r="I5" s="6">
        <v>51790456</v>
      </c>
      <c r="J5" s="6" t="str">
        <f>IF(OR(COUNTIF(Monitoring!E:E, G5) &gt; 0, COUNTIF(Monitoring!F:F, G5) &gt; 0), "yes", "no")</f>
        <v>yes</v>
      </c>
      <c r="K5" s="60" t="str">
        <f t="shared" si="6"/>
        <v>Z:\FAIR_Device_data\Experiment_AugSep_2023\Video_captures\FAIR-D1\Camera1\2023-08-23\FAIR-D1_2023-08-23_09-28-59.mp4</v>
      </c>
    </row>
    <row r="6" spans="1:12" ht="14.25" customHeight="1" x14ac:dyDescent="0.3">
      <c r="A6" s="5" t="str">
        <f t="shared" si="0"/>
        <v>FAIR-D1</v>
      </c>
      <c r="B6" s="4">
        <f t="shared" si="1"/>
        <v>45161</v>
      </c>
      <c r="C6" s="8">
        <f t="shared" si="2"/>
        <v>0.39620370370370372</v>
      </c>
      <c r="D6" s="8">
        <f t="shared" si="3"/>
        <v>45161.396203703705</v>
      </c>
      <c r="E6" s="8" t="str">
        <f t="shared" si="5"/>
        <v>2023-08-23</v>
      </c>
      <c r="F6" s="9" t="s">
        <v>1706</v>
      </c>
      <c r="G6" s="9" t="str">
        <f t="shared" si="4"/>
        <v>FAIR-D1_2023-08-23_09-30-32</v>
      </c>
      <c r="H6" s="9">
        <v>11.481</v>
      </c>
      <c r="I6" s="6">
        <v>18896993</v>
      </c>
      <c r="J6" s="6" t="str">
        <f>IF(OR(COUNTIF(Monitoring!E:E, G6) &gt; 0, COUNTIF(Monitoring!F:F, G6) &gt; 0), "yes", "no")</f>
        <v>yes</v>
      </c>
      <c r="K6" s="60" t="str">
        <f t="shared" si="6"/>
        <v>Z:\FAIR_Device_data\Experiment_AugSep_2023\Video_captures\FAIR-D1\Camera1\2023-08-23\FAIR-D1_2023-08-23_09-30-32.mp4</v>
      </c>
    </row>
    <row r="7" spans="1:12" ht="14.25" customHeight="1" x14ac:dyDescent="0.3">
      <c r="A7" s="5" t="str">
        <f t="shared" si="0"/>
        <v>FAIR-D1</v>
      </c>
      <c r="B7" s="4">
        <f t="shared" si="1"/>
        <v>45161</v>
      </c>
      <c r="C7" s="8">
        <f t="shared" si="2"/>
        <v>0.47034722222222225</v>
      </c>
      <c r="D7" s="8">
        <f t="shared" si="3"/>
        <v>45161.470347222225</v>
      </c>
      <c r="E7" s="8" t="str">
        <f t="shared" si="5"/>
        <v>2023-08-23</v>
      </c>
      <c r="F7" s="9" t="s">
        <v>1707</v>
      </c>
      <c r="G7" s="9" t="str">
        <f t="shared" si="4"/>
        <v>FAIR-D1_2023-08-23_11-17-18</v>
      </c>
      <c r="H7" s="9">
        <v>13.638</v>
      </c>
      <c r="I7" s="6">
        <v>23287023</v>
      </c>
      <c r="J7" s="6" t="str">
        <f>IF(OR(COUNTIF(Monitoring!E:E, G7) &gt; 0, COUNTIF(Monitoring!F:F, G7) &gt; 0), "yes", "no")</f>
        <v>yes</v>
      </c>
      <c r="K7" s="60" t="str">
        <f t="shared" si="6"/>
        <v>Z:\FAIR_Device_data\Experiment_AugSep_2023\Video_captures\FAIR-D1\Camera1\2023-08-23\FAIR-D1_2023-08-23_11-17-18.mp4</v>
      </c>
    </row>
    <row r="8" spans="1:12" ht="14.25" customHeight="1" x14ac:dyDescent="0.3">
      <c r="A8" s="5" t="str">
        <f t="shared" si="0"/>
        <v>FAIR-D1</v>
      </c>
      <c r="B8" s="4">
        <f t="shared" si="1"/>
        <v>45161</v>
      </c>
      <c r="C8" s="8">
        <f t="shared" si="2"/>
        <v>0.52145833333333336</v>
      </c>
      <c r="D8" s="8">
        <f t="shared" si="3"/>
        <v>45161.521458333336</v>
      </c>
      <c r="E8" s="8" t="str">
        <f t="shared" si="5"/>
        <v>2023-08-23</v>
      </c>
      <c r="F8" s="9" t="s">
        <v>1708</v>
      </c>
      <c r="G8" s="9" t="str">
        <f t="shared" si="4"/>
        <v>FAIR-D1_2023-08-23_12-30-54</v>
      </c>
      <c r="H8" s="9">
        <v>14.827</v>
      </c>
      <c r="I8" s="6">
        <v>25048846</v>
      </c>
      <c r="J8" s="6" t="str">
        <f>IF(OR(COUNTIF(Monitoring!E:E, G8) &gt; 0, COUNTIF(Monitoring!F:F, G8) &gt; 0), "yes", "no")</f>
        <v>yes</v>
      </c>
      <c r="K8" s="60" t="str">
        <f t="shared" si="6"/>
        <v>Z:\FAIR_Device_data\Experiment_AugSep_2023\Video_captures\FAIR-D1\Camera1\2023-08-23\FAIR-D1_2023-08-23_12-30-54.mp4</v>
      </c>
    </row>
    <row r="9" spans="1:12" ht="14.25" customHeight="1" x14ac:dyDescent="0.3">
      <c r="A9" s="5" t="str">
        <f t="shared" si="0"/>
        <v>FAIR-D1</v>
      </c>
      <c r="B9" s="4">
        <f t="shared" si="1"/>
        <v>45161</v>
      </c>
      <c r="C9" s="8">
        <f t="shared" si="2"/>
        <v>0.58297453703703705</v>
      </c>
      <c r="D9" s="8">
        <f t="shared" si="3"/>
        <v>45161.582974537036</v>
      </c>
      <c r="E9" s="8" t="str">
        <f t="shared" si="5"/>
        <v>2023-08-23</v>
      </c>
      <c r="F9" s="9" t="s">
        <v>1709</v>
      </c>
      <c r="G9" s="9" t="str">
        <f t="shared" si="4"/>
        <v>FAIR-D1_2023-08-23_13-59-29</v>
      </c>
      <c r="H9" s="9">
        <v>10.416</v>
      </c>
      <c r="I9" s="6">
        <v>16832028</v>
      </c>
      <c r="J9" s="6" t="str">
        <f>IF(OR(COUNTIF(Monitoring!E:E, G9) &gt; 0, COUNTIF(Monitoring!F:F, G9) &gt; 0), "yes", "no")</f>
        <v>no</v>
      </c>
      <c r="K9" s="60" t="str">
        <f t="shared" si="6"/>
        <v>Z:\FAIR_Device_data\Experiment_AugSep_2023\Video_captures\FAIR-D1\Camera1\2023-08-23\FAIR-D1_2023-08-23_13-59-29.mp4</v>
      </c>
    </row>
    <row r="10" spans="1:12" ht="14.25" customHeight="1" x14ac:dyDescent="0.3">
      <c r="A10" s="5" t="str">
        <f t="shared" si="0"/>
        <v>FAIR-D1</v>
      </c>
      <c r="B10" s="4">
        <f t="shared" si="1"/>
        <v>45161</v>
      </c>
      <c r="C10" s="8">
        <f t="shared" si="2"/>
        <v>0.58681712962962962</v>
      </c>
      <c r="D10" s="8">
        <f t="shared" si="3"/>
        <v>45161.586817129632</v>
      </c>
      <c r="E10" s="8" t="str">
        <f t="shared" si="5"/>
        <v>2023-08-23</v>
      </c>
      <c r="F10" s="9" t="s">
        <v>1710</v>
      </c>
      <c r="G10" s="9" t="str">
        <f t="shared" si="4"/>
        <v>FAIR-D1_2023-08-23_14-05-01</v>
      </c>
      <c r="H10" s="9">
        <v>11.579000000000001</v>
      </c>
      <c r="I10" s="6">
        <v>19169105</v>
      </c>
      <c r="J10" s="6" t="str">
        <f>IF(OR(COUNTIF(Monitoring!E:E, G10) &gt; 0, COUNTIF(Monitoring!F:F, G10) &gt; 0), "yes", "no")</f>
        <v>yes</v>
      </c>
      <c r="K10" s="60" t="str">
        <f t="shared" si="6"/>
        <v>Z:\FAIR_Device_data\Experiment_AugSep_2023\Video_captures\FAIR-D1\Camera1\2023-08-23\FAIR-D1_2023-08-23_14-05-01.mp4</v>
      </c>
    </row>
    <row r="11" spans="1:12" ht="14.25" customHeight="1" x14ac:dyDescent="0.3">
      <c r="A11" s="5" t="str">
        <f t="shared" si="0"/>
        <v>FAIR-D1</v>
      </c>
      <c r="B11" s="4">
        <f t="shared" si="1"/>
        <v>45161</v>
      </c>
      <c r="C11" s="8">
        <f t="shared" si="2"/>
        <v>0.60807870370370365</v>
      </c>
      <c r="D11" s="8">
        <f t="shared" si="3"/>
        <v>45161.608078703706</v>
      </c>
      <c r="E11" s="8" t="str">
        <f t="shared" si="5"/>
        <v>2023-08-23</v>
      </c>
      <c r="F11" s="9" t="s">
        <v>1711</v>
      </c>
      <c r="G11" s="9" t="str">
        <f t="shared" si="4"/>
        <v>FAIR-D1_2023-08-23_14-35-38</v>
      </c>
      <c r="H11" s="9">
        <v>13.808999999999999</v>
      </c>
      <c r="I11" s="6">
        <v>23429976</v>
      </c>
      <c r="J11" s="6" t="str">
        <f>IF(OR(COUNTIF(Monitoring!E:E, G11) &gt; 0, COUNTIF(Monitoring!F:F, G11) &gt; 0), "yes", "no")</f>
        <v>yes</v>
      </c>
      <c r="K11" s="60" t="str">
        <f t="shared" si="6"/>
        <v>Z:\FAIR_Device_data\Experiment_AugSep_2023\Video_captures\FAIR-D1\Camera1\2023-08-23\FAIR-D1_2023-08-23_14-35-38.mp4</v>
      </c>
    </row>
    <row r="12" spans="1:12" ht="14.25" customHeight="1" x14ac:dyDescent="0.3">
      <c r="A12" s="5" t="str">
        <f t="shared" si="0"/>
        <v>FAIR-D1</v>
      </c>
      <c r="B12" s="4">
        <f t="shared" si="1"/>
        <v>45161</v>
      </c>
      <c r="C12" s="8">
        <f t="shared" si="2"/>
        <v>0.60896990740740742</v>
      </c>
      <c r="D12" s="8">
        <f t="shared" si="3"/>
        <v>45161.608969907407</v>
      </c>
      <c r="E12" s="8" t="str">
        <f t="shared" si="5"/>
        <v>2023-08-23</v>
      </c>
      <c r="F12" s="9" t="s">
        <v>1712</v>
      </c>
      <c r="G12" s="9" t="str">
        <f t="shared" si="4"/>
        <v>FAIR-D1_2023-08-23_14-36-55</v>
      </c>
      <c r="H12" s="9">
        <v>10.401999999999999</v>
      </c>
      <c r="I12" s="6">
        <v>16938351</v>
      </c>
      <c r="J12" s="6" t="str">
        <f>IF(OR(COUNTIF(Monitoring!E:E, G12) &gt; 0, COUNTIF(Monitoring!F:F, G12) &gt; 0), "yes", "no")</f>
        <v>yes</v>
      </c>
      <c r="K12" s="60" t="str">
        <f t="shared" si="6"/>
        <v>Z:\FAIR_Device_data\Experiment_AugSep_2023\Video_captures\FAIR-D1\Camera1\2023-08-23\FAIR-D1_2023-08-23_14-36-55.mp4</v>
      </c>
    </row>
    <row r="13" spans="1:12" ht="14.25" customHeight="1" x14ac:dyDescent="0.3">
      <c r="A13" s="5" t="str">
        <f t="shared" si="0"/>
        <v>FAIR-D1</v>
      </c>
      <c r="B13" s="4">
        <f t="shared" si="1"/>
        <v>45161</v>
      </c>
      <c r="C13" s="8">
        <f t="shared" si="2"/>
        <v>0.66385416666666663</v>
      </c>
      <c r="D13" s="8">
        <f t="shared" si="3"/>
        <v>45161.663854166669</v>
      </c>
      <c r="E13" s="8" t="str">
        <f t="shared" si="5"/>
        <v>2023-08-23</v>
      </c>
      <c r="F13" s="9" t="s">
        <v>1713</v>
      </c>
      <c r="G13" s="9" t="str">
        <f t="shared" si="4"/>
        <v>FAIR-D1_2023-08-23_15-55-57</v>
      </c>
      <c r="H13" s="9">
        <v>11.287000000000001</v>
      </c>
      <c r="I13" s="6">
        <v>17940815</v>
      </c>
      <c r="J13" s="6" t="str">
        <f>IF(OR(COUNTIF(Monitoring!E:E, G13) &gt; 0, COUNTIF(Monitoring!F:F, G13) &gt; 0), "yes", "no")</f>
        <v>yes</v>
      </c>
      <c r="K13" s="60" t="str">
        <f t="shared" si="6"/>
        <v>Z:\FAIR_Device_data\Experiment_AugSep_2023\Video_captures\FAIR-D1\Camera1\2023-08-23\FAIR-D1_2023-08-23_15-55-57.mp4</v>
      </c>
    </row>
    <row r="14" spans="1:12" ht="14.25" customHeight="1" x14ac:dyDescent="0.3">
      <c r="A14" s="5" t="str">
        <f t="shared" si="0"/>
        <v>FAIR-D1</v>
      </c>
      <c r="B14" s="4">
        <f t="shared" si="1"/>
        <v>45161</v>
      </c>
      <c r="C14" s="8">
        <f t="shared" si="2"/>
        <v>0.66644675925925922</v>
      </c>
      <c r="D14" s="8">
        <f t="shared" si="3"/>
        <v>45161.666446759256</v>
      </c>
      <c r="E14" s="8" t="str">
        <f t="shared" si="5"/>
        <v>2023-08-23</v>
      </c>
      <c r="F14" s="9" t="s">
        <v>1714</v>
      </c>
      <c r="G14" s="9" t="str">
        <f t="shared" si="4"/>
        <v>FAIR-D1_2023-08-23_15-59-41</v>
      </c>
      <c r="H14" s="9">
        <v>11.343</v>
      </c>
      <c r="I14" s="6">
        <v>18635714</v>
      </c>
      <c r="J14" s="6" t="str">
        <f>IF(OR(COUNTIF(Monitoring!E:E, G14) &gt; 0, COUNTIF(Monitoring!F:F, G14) &gt; 0), "yes", "no")</f>
        <v>yes</v>
      </c>
      <c r="K14" s="60" t="str">
        <f t="shared" si="6"/>
        <v>Z:\FAIR_Device_data\Experiment_AugSep_2023\Video_captures\FAIR-D1\Camera1\2023-08-23\FAIR-D1_2023-08-23_15-59-41.mp4</v>
      </c>
    </row>
    <row r="15" spans="1:12" ht="14.25" customHeight="1" x14ac:dyDescent="0.3">
      <c r="A15" s="5" t="str">
        <f t="shared" si="0"/>
        <v>FAIR-D1</v>
      </c>
      <c r="B15" s="4">
        <f t="shared" si="1"/>
        <v>45161</v>
      </c>
      <c r="C15" s="8">
        <f t="shared" si="2"/>
        <v>0.74907407407407411</v>
      </c>
      <c r="D15" s="8">
        <f t="shared" si="3"/>
        <v>45161.749074074076</v>
      </c>
      <c r="E15" s="8" t="str">
        <f t="shared" si="5"/>
        <v>2023-08-23</v>
      </c>
      <c r="F15" s="9" t="s">
        <v>1715</v>
      </c>
      <c r="G15" s="9" t="str">
        <f t="shared" si="4"/>
        <v>FAIR-D1_2023-08-23_17-58-40</v>
      </c>
      <c r="H15" s="9">
        <v>46.469000000000001</v>
      </c>
      <c r="I15" s="6">
        <v>83969286</v>
      </c>
      <c r="J15" s="6" t="str">
        <f>IF(OR(COUNTIF(Monitoring!E:E, G15) &gt; 0, COUNTIF(Monitoring!F:F, G15) &gt; 0), "yes", "no")</f>
        <v>yes</v>
      </c>
      <c r="K15" s="60" t="str">
        <f t="shared" si="6"/>
        <v>Z:\FAIR_Device_data\Experiment_AugSep_2023\Video_captures\FAIR-D1\Camera1\2023-08-23\FAIR-D1_2023-08-23_17-58-40.mp4</v>
      </c>
    </row>
    <row r="16" spans="1:12" ht="14.25" customHeight="1" x14ac:dyDescent="0.3">
      <c r="A16" s="5" t="str">
        <f t="shared" si="0"/>
        <v>FAIR-D1</v>
      </c>
      <c r="B16" s="4">
        <f t="shared" si="1"/>
        <v>45162</v>
      </c>
      <c r="C16" s="8">
        <f t="shared" si="2"/>
        <v>0.35170138888888891</v>
      </c>
      <c r="D16" s="8">
        <f t="shared" si="3"/>
        <v>45162.351701388892</v>
      </c>
      <c r="E16" s="8" t="str">
        <f t="shared" si="5"/>
        <v>2023-08-24</v>
      </c>
      <c r="F16" s="9" t="s">
        <v>1716</v>
      </c>
      <c r="G16" s="9" t="str">
        <f t="shared" si="4"/>
        <v>FAIR-D1_2023-08-24_08-26-27</v>
      </c>
      <c r="H16" s="9">
        <v>12.084</v>
      </c>
      <c r="I16" s="6">
        <v>20494967</v>
      </c>
      <c r="J16" s="6" t="str">
        <f>IF(OR(COUNTIF(Monitoring!E:E, G16) &gt; 0, COUNTIF(Monitoring!F:F, G16) &gt; 0), "yes", "no")</f>
        <v>no</v>
      </c>
      <c r="K16" s="60" t="str">
        <f t="shared" si="6"/>
        <v>Z:\FAIR_Device_data\Experiment_AugSep_2023\Video_captures\FAIR-D1\Camera1\2023-08-24\FAIR-D1_2023-08-24_08-26-27.mp4</v>
      </c>
    </row>
    <row r="17" spans="1:11" ht="14.25" customHeight="1" x14ac:dyDescent="0.3">
      <c r="A17" s="5" t="str">
        <f t="shared" si="0"/>
        <v>FAIR-D1</v>
      </c>
      <c r="B17" s="4">
        <f t="shared" si="1"/>
        <v>45162</v>
      </c>
      <c r="C17" s="8">
        <f t="shared" si="2"/>
        <v>0.41710648148148149</v>
      </c>
      <c r="D17" s="8">
        <f t="shared" si="3"/>
        <v>45162.41710648148</v>
      </c>
      <c r="E17" s="8" t="str">
        <f t="shared" si="5"/>
        <v>2023-08-24</v>
      </c>
      <c r="F17" s="9" t="s">
        <v>1717</v>
      </c>
      <c r="G17" s="9" t="str">
        <f t="shared" si="4"/>
        <v>FAIR-D1_2023-08-24_10-00-38</v>
      </c>
      <c r="H17" s="9">
        <v>37.472999999999999</v>
      </c>
      <c r="I17" s="6">
        <v>67549865</v>
      </c>
      <c r="J17" s="6" t="str">
        <f>IF(OR(COUNTIF(Monitoring!E:E, G17) &gt; 0, COUNTIF(Monitoring!F:F, G17) &gt; 0), "yes", "no")</f>
        <v>yes</v>
      </c>
      <c r="K17" s="60" t="str">
        <f t="shared" si="6"/>
        <v>Z:\FAIR_Device_data\Experiment_AugSep_2023\Video_captures\FAIR-D1\Camera1\2023-08-24\FAIR-D1_2023-08-24_10-00-38.mp4</v>
      </c>
    </row>
    <row r="18" spans="1:11" ht="14.25" customHeight="1" x14ac:dyDescent="0.3">
      <c r="A18" s="5" t="str">
        <f t="shared" si="0"/>
        <v>FAIR-D1</v>
      </c>
      <c r="B18" s="4">
        <f t="shared" si="1"/>
        <v>45162</v>
      </c>
      <c r="C18" s="8">
        <f t="shared" si="2"/>
        <v>0.44040509259259258</v>
      </c>
      <c r="D18" s="8">
        <f t="shared" si="3"/>
        <v>45162.440405092595</v>
      </c>
      <c r="E18" s="8" t="str">
        <f t="shared" si="5"/>
        <v>2023-08-24</v>
      </c>
      <c r="F18" s="9" t="s">
        <v>1718</v>
      </c>
      <c r="G18" s="9" t="str">
        <f t="shared" si="4"/>
        <v>FAIR-D1_2023-08-24_10-34-11</v>
      </c>
      <c r="H18" s="9">
        <v>11.422000000000001</v>
      </c>
      <c r="I18" s="6">
        <v>18818308</v>
      </c>
      <c r="J18" s="6" t="str">
        <f>IF(OR(COUNTIF(Monitoring!E:E, G18) &gt; 0, COUNTIF(Monitoring!F:F, G18) &gt; 0), "yes", "no")</f>
        <v>yes</v>
      </c>
      <c r="K18" s="60" t="str">
        <f t="shared" si="6"/>
        <v>Z:\FAIR_Device_data\Experiment_AugSep_2023\Video_captures\FAIR-D1\Camera1\2023-08-24\FAIR-D1_2023-08-24_10-34-11.mp4</v>
      </c>
    </row>
    <row r="19" spans="1:11" ht="14.25" customHeight="1" x14ac:dyDescent="0.3">
      <c r="A19" s="5" t="str">
        <f t="shared" si="0"/>
        <v>FAIR-D1</v>
      </c>
      <c r="B19" s="4">
        <f t="shared" si="1"/>
        <v>45162</v>
      </c>
      <c r="C19" s="8">
        <f t="shared" si="2"/>
        <v>0.47060185185185183</v>
      </c>
      <c r="D19" s="8">
        <f t="shared" si="3"/>
        <v>45162.470601851855</v>
      </c>
      <c r="E19" s="8" t="str">
        <f t="shared" si="5"/>
        <v>2023-08-24</v>
      </c>
      <c r="F19" s="9" t="s">
        <v>1719</v>
      </c>
      <c r="G19" s="9" t="str">
        <f t="shared" si="4"/>
        <v>FAIR-D1_2023-08-24_11-17-40</v>
      </c>
      <c r="H19" s="9">
        <v>11.513999999999999</v>
      </c>
      <c r="I19" s="6">
        <v>19085485</v>
      </c>
      <c r="J19" s="6" t="str">
        <f>IF(OR(COUNTIF(Monitoring!E:E, G19) &gt; 0, COUNTIF(Monitoring!F:F, G19) &gt; 0), "yes", "no")</f>
        <v>yes</v>
      </c>
      <c r="K19" s="60" t="str">
        <f t="shared" si="6"/>
        <v>Z:\FAIR_Device_data\Experiment_AugSep_2023\Video_captures\FAIR-D1\Camera1\2023-08-24\FAIR-D1_2023-08-24_11-17-40.mp4</v>
      </c>
    </row>
    <row r="20" spans="1:11" ht="14.25" customHeight="1" x14ac:dyDescent="0.3">
      <c r="A20" s="5" t="str">
        <f t="shared" si="0"/>
        <v>FAIR-D1</v>
      </c>
      <c r="B20" s="4">
        <f t="shared" si="1"/>
        <v>45162</v>
      </c>
      <c r="C20" s="8">
        <f t="shared" si="2"/>
        <v>0.50998842592592597</v>
      </c>
      <c r="D20" s="8">
        <f t="shared" si="3"/>
        <v>45162.509988425925</v>
      </c>
      <c r="E20" s="8" t="str">
        <f t="shared" si="5"/>
        <v>2023-08-24</v>
      </c>
      <c r="F20" s="9" t="s">
        <v>1720</v>
      </c>
      <c r="G20" s="9" t="str">
        <f t="shared" si="4"/>
        <v>FAIR-D1_2023-08-24_12-14-23</v>
      </c>
      <c r="H20" s="9">
        <v>59.250999999999998</v>
      </c>
      <c r="I20" s="6">
        <v>112143992</v>
      </c>
      <c r="J20" s="6" t="str">
        <f>IF(OR(COUNTIF(Monitoring!E:E, G20) &gt; 0, COUNTIF(Monitoring!F:F, G20) &gt; 0), "yes", "no")</f>
        <v>yes</v>
      </c>
      <c r="K20" s="60" t="str">
        <f t="shared" si="6"/>
        <v>Z:\FAIR_Device_data\Experiment_AugSep_2023\Video_captures\FAIR-D1\Camera1\2023-08-24\FAIR-D1_2023-08-24_12-14-23.mp4</v>
      </c>
    </row>
    <row r="21" spans="1:11" ht="14.25" customHeight="1" x14ac:dyDescent="0.3">
      <c r="A21" s="5" t="str">
        <f t="shared" si="0"/>
        <v>FAIR-D1</v>
      </c>
      <c r="B21" s="4">
        <f t="shared" si="1"/>
        <v>45162</v>
      </c>
      <c r="C21" s="8">
        <f t="shared" si="2"/>
        <v>0.51112268518518522</v>
      </c>
      <c r="D21" s="8">
        <f t="shared" si="3"/>
        <v>45162.511122685188</v>
      </c>
      <c r="E21" s="8" t="str">
        <f t="shared" si="5"/>
        <v>2023-08-24</v>
      </c>
      <c r="F21" s="9" t="s">
        <v>1721</v>
      </c>
      <c r="G21" s="9" t="str">
        <f t="shared" si="4"/>
        <v>FAIR-D1_2023-08-24_12-16-01</v>
      </c>
      <c r="H21" s="9">
        <v>54.817</v>
      </c>
      <c r="I21" s="6">
        <v>101790409</v>
      </c>
      <c r="J21" s="6" t="str">
        <f>IF(OR(COUNTIF(Monitoring!E:E, G21) &gt; 0, COUNTIF(Monitoring!F:F, G21) &gt; 0), "yes", "no")</f>
        <v>yes</v>
      </c>
      <c r="K21" s="60" t="str">
        <f t="shared" si="6"/>
        <v>Z:\FAIR_Device_data\Experiment_AugSep_2023\Video_captures\FAIR-D1\Camera1\2023-08-24\FAIR-D1_2023-08-24_12-16-01.mp4</v>
      </c>
    </row>
    <row r="22" spans="1:11" ht="14.25" customHeight="1" x14ac:dyDescent="0.3">
      <c r="A22" s="5" t="str">
        <f t="shared" si="0"/>
        <v>FAIR-D1</v>
      </c>
      <c r="B22" s="4">
        <f t="shared" si="1"/>
        <v>45162</v>
      </c>
      <c r="C22" s="8">
        <f t="shared" si="2"/>
        <v>0.53826388888888888</v>
      </c>
      <c r="D22" s="8">
        <f t="shared" si="3"/>
        <v>45162.538263888891</v>
      </c>
      <c r="E22" s="8" t="str">
        <f t="shared" si="5"/>
        <v>2023-08-24</v>
      </c>
      <c r="F22" s="9" t="s">
        <v>1722</v>
      </c>
      <c r="G22" s="9" t="str">
        <f t="shared" si="4"/>
        <v>FAIR-D1_2023-08-24_12-55-06</v>
      </c>
      <c r="H22" s="9">
        <v>10.760999999999999</v>
      </c>
      <c r="I22" s="6">
        <v>17497889</v>
      </c>
      <c r="J22" s="6" t="str">
        <f>IF(OR(COUNTIF(Monitoring!E:E, G22) &gt; 0, COUNTIF(Monitoring!F:F, G22) &gt; 0), "yes", "no")</f>
        <v>yes</v>
      </c>
      <c r="K22" s="60" t="str">
        <f t="shared" si="6"/>
        <v>Z:\FAIR_Device_data\Experiment_AugSep_2023\Video_captures\FAIR-D1\Camera1\2023-08-24\FAIR-D1_2023-08-24_12-55-06.mp4</v>
      </c>
    </row>
    <row r="23" spans="1:11" ht="14.25" customHeight="1" x14ac:dyDescent="0.3">
      <c r="A23" s="5" t="str">
        <f t="shared" si="0"/>
        <v>FAIR-D1</v>
      </c>
      <c r="B23" s="4">
        <f t="shared" si="1"/>
        <v>45162</v>
      </c>
      <c r="C23" s="8">
        <f t="shared" si="2"/>
        <v>0.56479166666666669</v>
      </c>
      <c r="D23" s="8">
        <f t="shared" si="3"/>
        <v>45162.564791666664</v>
      </c>
      <c r="E23" s="8" t="str">
        <f t="shared" si="5"/>
        <v>2023-08-24</v>
      </c>
      <c r="F23" s="9" t="s">
        <v>1723</v>
      </c>
      <c r="G23" s="9" t="str">
        <f t="shared" si="4"/>
        <v>FAIR-D1_2023-08-24_13-33-18</v>
      </c>
      <c r="H23" s="9">
        <v>10.765000000000001</v>
      </c>
      <c r="I23" s="6">
        <v>17093239</v>
      </c>
      <c r="J23" s="6" t="str">
        <f>IF(OR(COUNTIF(Monitoring!E:E, G23) &gt; 0, COUNTIF(Monitoring!F:F, G23) &gt; 0), "yes", "no")</f>
        <v>yes</v>
      </c>
      <c r="K23" s="60" t="str">
        <f t="shared" si="6"/>
        <v>Z:\FAIR_Device_data\Experiment_AugSep_2023\Video_captures\FAIR-D1\Camera1\2023-08-24\FAIR-D1_2023-08-24_13-33-18.mp4</v>
      </c>
    </row>
    <row r="24" spans="1:11" ht="14.25" customHeight="1" x14ac:dyDescent="0.3">
      <c r="A24" s="5" t="str">
        <f t="shared" si="0"/>
        <v>FAIR-D1</v>
      </c>
      <c r="B24" s="4">
        <f t="shared" si="1"/>
        <v>45162</v>
      </c>
      <c r="C24" s="8">
        <f t="shared" si="2"/>
        <v>0.72037037037037033</v>
      </c>
      <c r="D24" s="8">
        <f t="shared" si="3"/>
        <v>45162.720370370371</v>
      </c>
      <c r="E24" s="8" t="str">
        <f t="shared" si="5"/>
        <v>2023-08-24</v>
      </c>
      <c r="F24" s="9" t="s">
        <v>1724</v>
      </c>
      <c r="G24" s="9" t="str">
        <f t="shared" si="4"/>
        <v>FAIR-D1_2023-08-24_17-17-20</v>
      </c>
      <c r="H24" s="9">
        <v>11.75</v>
      </c>
      <c r="I24" s="6">
        <v>18465870</v>
      </c>
      <c r="J24" s="6" t="str">
        <f>IF(OR(COUNTIF(Monitoring!E:E, G24) &gt; 0, COUNTIF(Monitoring!F:F, G24) &gt; 0), "yes", "no")</f>
        <v>no</v>
      </c>
      <c r="K24" s="60" t="str">
        <f t="shared" si="6"/>
        <v>Z:\FAIR_Device_data\Experiment_AugSep_2023\Video_captures\FAIR-D1\Camera1\2023-08-24\FAIR-D1_2023-08-24_17-17-20.mp4</v>
      </c>
    </row>
    <row r="25" spans="1:11" ht="14.25" customHeight="1" x14ac:dyDescent="0.3">
      <c r="A25" s="5" t="str">
        <f t="shared" si="0"/>
        <v>FAIR-D1</v>
      </c>
      <c r="B25" s="4">
        <f t="shared" si="1"/>
        <v>45163</v>
      </c>
      <c r="C25" s="8">
        <f t="shared" si="2"/>
        <v>0.3037037037037037</v>
      </c>
      <c r="D25" s="8">
        <f t="shared" si="3"/>
        <v>45163.303703703707</v>
      </c>
      <c r="E25" s="8" t="str">
        <f t="shared" si="5"/>
        <v>2023-08-25</v>
      </c>
      <c r="F25" s="9" t="s">
        <v>1725</v>
      </c>
      <c r="G25" s="9" t="str">
        <f t="shared" si="4"/>
        <v>FAIR-D1_2023-08-25_07-17-20</v>
      </c>
      <c r="H25" s="9">
        <v>11.763</v>
      </c>
      <c r="I25" s="6">
        <v>19618948</v>
      </c>
      <c r="J25" s="6" t="str">
        <f>IF(OR(COUNTIF(Monitoring!E:E, G25) &gt; 0, COUNTIF(Monitoring!F:F, G25) &gt; 0), "yes", "no")</f>
        <v>no</v>
      </c>
      <c r="K25" s="60" t="str">
        <f t="shared" si="6"/>
        <v>Z:\FAIR_Device_data\Experiment_AugSep_2023\Video_captures\FAIR-D1\Camera1\2023-08-25\FAIR-D1_2023-08-25_07-17-20.mp4</v>
      </c>
    </row>
    <row r="26" spans="1:11" ht="14.25" customHeight="1" x14ac:dyDescent="0.3">
      <c r="A26" s="5" t="str">
        <f t="shared" si="0"/>
        <v>FAIR-D1</v>
      </c>
      <c r="B26" s="4">
        <f t="shared" si="1"/>
        <v>45163</v>
      </c>
      <c r="C26" s="8">
        <f t="shared" si="2"/>
        <v>0.67962962962962958</v>
      </c>
      <c r="D26" s="8">
        <f t="shared" si="3"/>
        <v>45163.679629629631</v>
      </c>
      <c r="E26" s="8" t="str">
        <f t="shared" si="5"/>
        <v>2023-08-25</v>
      </c>
      <c r="F26" s="9" t="s">
        <v>1726</v>
      </c>
      <c r="G26" s="9" t="str">
        <f t="shared" si="4"/>
        <v>FAIR-D1_2023-08-25_16-18-40</v>
      </c>
      <c r="H26" s="9">
        <v>17.533999999999999</v>
      </c>
      <c r="I26" s="6">
        <v>31656110</v>
      </c>
      <c r="J26" s="6" t="str">
        <f>IF(OR(COUNTIF(Monitoring!E:E, G26) &gt; 0, COUNTIF(Monitoring!F:F, G26) &gt; 0), "yes", "no")</f>
        <v>yes</v>
      </c>
      <c r="K26" s="60" t="str">
        <f t="shared" si="6"/>
        <v>Z:\FAIR_Device_data\Experiment_AugSep_2023\Video_captures\FAIR-D1\Camera1\2023-08-25\FAIR-D1_2023-08-25_16-18-40.mp4</v>
      </c>
    </row>
    <row r="27" spans="1:11" ht="14.25" customHeight="1" x14ac:dyDescent="0.3">
      <c r="A27" s="5" t="str">
        <f t="shared" si="0"/>
        <v>FAIR-D1</v>
      </c>
      <c r="B27" s="4">
        <f t="shared" si="1"/>
        <v>45163</v>
      </c>
      <c r="C27" s="8">
        <f t="shared" si="2"/>
        <v>0.69497685185185187</v>
      </c>
      <c r="D27" s="8">
        <f t="shared" si="3"/>
        <v>45163.694976851853</v>
      </c>
      <c r="E27" s="8" t="str">
        <f t="shared" si="5"/>
        <v>2023-08-25</v>
      </c>
      <c r="F27" s="9" t="s">
        <v>1727</v>
      </c>
      <c r="G27" s="9" t="str">
        <f t="shared" si="4"/>
        <v>FAIR-D1_2023-08-25_16-40-46</v>
      </c>
      <c r="H27" s="9">
        <v>27.602</v>
      </c>
      <c r="I27" s="6">
        <v>48048811</v>
      </c>
      <c r="J27" s="6" t="str">
        <f>IF(OR(COUNTIF(Monitoring!E:E, G27) &gt; 0, COUNTIF(Monitoring!F:F, G27) &gt; 0), "yes", "no")</f>
        <v>yes</v>
      </c>
      <c r="K27" s="60" t="str">
        <f t="shared" si="6"/>
        <v>Z:\FAIR_Device_data\Experiment_AugSep_2023\Video_captures\FAIR-D1\Camera1\2023-08-25\FAIR-D1_2023-08-25_16-40-46.mp4</v>
      </c>
    </row>
    <row r="28" spans="1:11" ht="14.25" customHeight="1" x14ac:dyDescent="0.3">
      <c r="A28" s="5" t="str">
        <f t="shared" si="0"/>
        <v>FAIR-D1</v>
      </c>
      <c r="B28" s="4">
        <f t="shared" si="1"/>
        <v>45163</v>
      </c>
      <c r="C28" s="8">
        <f t="shared" si="2"/>
        <v>0.7036458333333333</v>
      </c>
      <c r="D28" s="8">
        <f t="shared" si="3"/>
        <v>45163.703645833331</v>
      </c>
      <c r="E28" s="8" t="str">
        <f t="shared" si="5"/>
        <v>2023-08-25</v>
      </c>
      <c r="F28" s="9" t="s">
        <v>1728</v>
      </c>
      <c r="G28" s="9" t="str">
        <f t="shared" si="4"/>
        <v>FAIR-D1_2023-08-25_16-53-15</v>
      </c>
      <c r="H28" s="9">
        <v>15.981999999999999</v>
      </c>
      <c r="I28" s="6">
        <v>28293009</v>
      </c>
      <c r="J28" s="6" t="str">
        <f>IF(OR(COUNTIF(Monitoring!E:E, G28) &gt; 0, COUNTIF(Monitoring!F:F, G28) &gt; 0), "yes", "no")</f>
        <v>yes</v>
      </c>
      <c r="K28" s="60" t="str">
        <f t="shared" si="6"/>
        <v>Z:\FAIR_Device_data\Experiment_AugSep_2023\Video_captures\FAIR-D1\Camera1\2023-08-25\FAIR-D1_2023-08-25_16-53-15.mp4</v>
      </c>
    </row>
    <row r="29" spans="1:11" ht="14.25" customHeight="1" x14ac:dyDescent="0.3">
      <c r="A29" s="5" t="str">
        <f t="shared" si="0"/>
        <v>FAIR-D1</v>
      </c>
      <c r="B29" s="4">
        <f t="shared" si="1"/>
        <v>45163</v>
      </c>
      <c r="C29" s="8">
        <f t="shared" si="2"/>
        <v>0.71802083333333333</v>
      </c>
      <c r="D29" s="8">
        <f t="shared" si="3"/>
        <v>45163.71802083333</v>
      </c>
      <c r="E29" s="8" t="str">
        <f t="shared" si="5"/>
        <v>2023-08-25</v>
      </c>
      <c r="F29" s="9" t="s">
        <v>1729</v>
      </c>
      <c r="G29" s="9" t="str">
        <f t="shared" si="4"/>
        <v>FAIR-D1_2023-08-25_17-13-57</v>
      </c>
      <c r="H29" s="9">
        <v>20.094000000000001</v>
      </c>
      <c r="I29" s="6">
        <v>36769202</v>
      </c>
      <c r="J29" s="6" t="str">
        <f>IF(OR(COUNTIF(Monitoring!E:E, G29) &gt; 0, COUNTIF(Monitoring!F:F, G29) &gt; 0), "yes", "no")</f>
        <v>yes</v>
      </c>
      <c r="K29" s="60" t="str">
        <f t="shared" si="6"/>
        <v>Z:\FAIR_Device_data\Experiment_AugSep_2023\Video_captures\FAIR-D1\Camera1\2023-08-25\FAIR-D1_2023-08-25_17-13-57.mp4</v>
      </c>
    </row>
    <row r="30" spans="1:11" ht="14.25" customHeight="1" x14ac:dyDescent="0.3">
      <c r="A30" s="5" t="str">
        <f t="shared" si="0"/>
        <v>FAIR-D1</v>
      </c>
      <c r="B30" s="4">
        <f t="shared" si="1"/>
        <v>45163</v>
      </c>
      <c r="C30" s="8">
        <f t="shared" si="2"/>
        <v>0.72928240740740746</v>
      </c>
      <c r="D30" s="8">
        <f t="shared" si="3"/>
        <v>45163.72928240741</v>
      </c>
      <c r="E30" s="8" t="str">
        <f t="shared" si="5"/>
        <v>2023-08-25</v>
      </c>
      <c r="F30" s="9" t="s">
        <v>1730</v>
      </c>
      <c r="G30" s="9" t="str">
        <f t="shared" si="4"/>
        <v>FAIR-D1_2023-08-25_17-30-10</v>
      </c>
      <c r="H30" s="9">
        <v>38.991</v>
      </c>
      <c r="I30" s="6">
        <v>73074378</v>
      </c>
      <c r="J30" s="6" t="str">
        <f>IF(OR(COUNTIF(Monitoring!E:E, G30) &gt; 0, COUNTIF(Monitoring!F:F, G30) &gt; 0), "yes", "no")</f>
        <v>yes</v>
      </c>
      <c r="K30" s="60" t="str">
        <f t="shared" si="6"/>
        <v>Z:\FAIR_Device_data\Experiment_AugSep_2023\Video_captures\FAIR-D1\Camera1\2023-08-25\FAIR-D1_2023-08-25_17-30-10.mp4</v>
      </c>
    </row>
    <row r="31" spans="1:11" ht="14.25" customHeight="1" x14ac:dyDescent="0.3">
      <c r="A31" s="5" t="str">
        <f t="shared" si="0"/>
        <v>FAIR-D1</v>
      </c>
      <c r="B31" s="4">
        <f t="shared" si="1"/>
        <v>45163</v>
      </c>
      <c r="C31" s="8">
        <f t="shared" si="2"/>
        <v>0.74200231481481482</v>
      </c>
      <c r="D31" s="8">
        <f t="shared" si="3"/>
        <v>45163.742002314815</v>
      </c>
      <c r="E31" s="8" t="str">
        <f t="shared" si="5"/>
        <v>2023-08-25</v>
      </c>
      <c r="F31" s="9" t="s">
        <v>1731</v>
      </c>
      <c r="G31" s="9" t="str">
        <f t="shared" si="4"/>
        <v>FAIR-D1_2023-08-25_17-48-29</v>
      </c>
      <c r="H31" s="9">
        <v>11.098000000000001</v>
      </c>
      <c r="I31" s="6">
        <v>17583495</v>
      </c>
      <c r="J31" s="6" t="str">
        <f>IF(OR(COUNTIF(Monitoring!E:E, G31) &gt; 0, COUNTIF(Monitoring!F:F, G31) &gt; 0), "yes", "no")</f>
        <v>no</v>
      </c>
      <c r="K31" s="60" t="str">
        <f t="shared" si="6"/>
        <v>Z:\FAIR_Device_data\Experiment_AugSep_2023\Video_captures\FAIR-D1\Camera1\2023-08-25\FAIR-D1_2023-08-25_17-48-29.mp4</v>
      </c>
    </row>
    <row r="32" spans="1:11" ht="14.25" customHeight="1" x14ac:dyDescent="0.3">
      <c r="A32" s="5" t="str">
        <f t="shared" si="0"/>
        <v>FAIR-D1</v>
      </c>
      <c r="B32" s="4">
        <f t="shared" si="1"/>
        <v>45163</v>
      </c>
      <c r="C32" s="8">
        <f t="shared" si="2"/>
        <v>0.75288194444444445</v>
      </c>
      <c r="D32" s="8">
        <f t="shared" si="3"/>
        <v>45163.752881944441</v>
      </c>
      <c r="E32" s="8" t="str">
        <f t="shared" si="5"/>
        <v>2023-08-25</v>
      </c>
      <c r="F32" s="9" t="s">
        <v>1732</v>
      </c>
      <c r="G32" s="9" t="str">
        <f t="shared" si="4"/>
        <v>FAIR-D1_2023-08-25_18-04-09</v>
      </c>
      <c r="H32" s="9">
        <v>12.728</v>
      </c>
      <c r="I32" s="6">
        <v>21071862</v>
      </c>
      <c r="J32" s="6" t="str">
        <f>IF(OR(COUNTIF(Monitoring!E:E, G32) &gt; 0, COUNTIF(Monitoring!F:F, G32) &gt; 0), "yes", "no")</f>
        <v>yes</v>
      </c>
      <c r="K32" s="60" t="str">
        <f t="shared" si="6"/>
        <v>Z:\FAIR_Device_data\Experiment_AugSep_2023\Video_captures\FAIR-D1\Camera1\2023-08-25\FAIR-D1_2023-08-25_18-04-09.mp4</v>
      </c>
    </row>
    <row r="33" spans="1:11" ht="14.25" customHeight="1" x14ac:dyDescent="0.3">
      <c r="A33" s="5" t="str">
        <f t="shared" si="0"/>
        <v>FAIR-D1</v>
      </c>
      <c r="B33" s="4">
        <f t="shared" si="1"/>
        <v>45163</v>
      </c>
      <c r="C33" s="8">
        <f t="shared" si="2"/>
        <v>0.77015046296296297</v>
      </c>
      <c r="D33" s="8">
        <f t="shared" si="3"/>
        <v>45163.770150462966</v>
      </c>
      <c r="E33" s="8" t="str">
        <f t="shared" si="5"/>
        <v>2023-08-25</v>
      </c>
      <c r="F33" s="9" t="s">
        <v>1733</v>
      </c>
      <c r="G33" s="9" t="str">
        <f t="shared" si="4"/>
        <v>FAIR-D1_2023-08-25_18-29-01</v>
      </c>
      <c r="H33" s="9">
        <v>32.966999999999999</v>
      </c>
      <c r="I33" s="6">
        <v>56078347</v>
      </c>
      <c r="J33" s="6" t="str">
        <f>IF(OR(COUNTIF(Monitoring!E:E, G33) &gt; 0, COUNTIF(Monitoring!F:F, G33) &gt; 0), "yes", "no")</f>
        <v>yes</v>
      </c>
      <c r="K33" s="60" t="str">
        <f t="shared" si="6"/>
        <v>Z:\FAIR_Device_data\Experiment_AugSep_2023\Video_captures\FAIR-D1\Camera1\2023-08-25\FAIR-D1_2023-08-25_18-29-01.mp4</v>
      </c>
    </row>
    <row r="34" spans="1:11" ht="14.25" customHeight="1" x14ac:dyDescent="0.3">
      <c r="A34" s="5" t="str">
        <f t="shared" si="0"/>
        <v>FAIR-D1</v>
      </c>
      <c r="B34" s="4">
        <f t="shared" ref="B34:B65" si="7">VALUE(MID(G34, FIND("_", G34)+1,10))</f>
        <v>45164</v>
      </c>
      <c r="C34" s="8">
        <f t="shared" si="2"/>
        <v>0.31222222222222223</v>
      </c>
      <c r="D34" s="8">
        <f t="shared" si="3"/>
        <v>45164.312222222223</v>
      </c>
      <c r="E34" s="8" t="str">
        <f t="shared" si="5"/>
        <v>2023-08-26</v>
      </c>
      <c r="F34" s="9" t="s">
        <v>1734</v>
      </c>
      <c r="G34" s="9" t="str">
        <f t="shared" si="4"/>
        <v>FAIR-D1_2023-08-26_07-29-36</v>
      </c>
      <c r="H34" s="9">
        <v>14.318</v>
      </c>
      <c r="I34" s="6">
        <v>24566850</v>
      </c>
      <c r="J34" s="6" t="str">
        <f>IF(OR(COUNTIF(Monitoring!E:E, G34) &gt; 0, COUNTIF(Monitoring!F:F, G34) &gt; 0), "yes", "no")</f>
        <v>no</v>
      </c>
      <c r="K34" s="60" t="str">
        <f t="shared" si="6"/>
        <v>Z:\FAIR_Device_data\Experiment_AugSep_2023\Video_captures\FAIR-D1\Camera1\2023-08-26\FAIR-D1_2023-08-26_07-29-36.mp4</v>
      </c>
    </row>
    <row r="35" spans="1:11" ht="14.25" customHeight="1" x14ac:dyDescent="0.3">
      <c r="A35" s="5" t="str">
        <f t="shared" si="0"/>
        <v>FAIR-D1</v>
      </c>
      <c r="B35" s="4">
        <f t="shared" si="7"/>
        <v>45164</v>
      </c>
      <c r="C35" s="8">
        <f t="shared" si="2"/>
        <v>0.31913194444444443</v>
      </c>
      <c r="D35" s="8">
        <f t="shared" si="3"/>
        <v>45164.319131944445</v>
      </c>
      <c r="E35" s="8" t="str">
        <f t="shared" si="5"/>
        <v>2023-08-26</v>
      </c>
      <c r="F35" s="9" t="s">
        <v>1735</v>
      </c>
      <c r="G35" s="9" t="str">
        <f t="shared" si="4"/>
        <v>FAIR-D1_2023-08-26_07-39-33</v>
      </c>
      <c r="H35" s="9">
        <v>69.796000000000006</v>
      </c>
      <c r="I35" s="6">
        <v>129737224</v>
      </c>
      <c r="J35" s="6" t="str">
        <f>IF(OR(COUNTIF(Monitoring!E:E, G35) &gt; 0, COUNTIF(Monitoring!F:F, G35) &gt; 0), "yes", "no")</f>
        <v>yes</v>
      </c>
      <c r="K35" s="60" t="str">
        <f t="shared" si="6"/>
        <v>Z:\FAIR_Device_data\Experiment_AugSep_2023\Video_captures\FAIR-D1\Camera1\2023-08-26\FAIR-D1_2023-08-26_07-39-33.mp4</v>
      </c>
    </row>
    <row r="36" spans="1:11" ht="14.25" customHeight="1" x14ac:dyDescent="0.3">
      <c r="A36" s="5" t="str">
        <f t="shared" si="0"/>
        <v>FAIR-D1</v>
      </c>
      <c r="B36" s="4">
        <f t="shared" si="7"/>
        <v>45164</v>
      </c>
      <c r="C36" s="8">
        <f t="shared" si="2"/>
        <v>0.33696759259259257</v>
      </c>
      <c r="D36" s="8">
        <f t="shared" si="3"/>
        <v>45164.336967592593</v>
      </c>
      <c r="E36" s="8" t="str">
        <f t="shared" si="5"/>
        <v>2023-08-26</v>
      </c>
      <c r="F36" s="9" t="s">
        <v>1736</v>
      </c>
      <c r="G36" s="9" t="str">
        <f t="shared" si="4"/>
        <v>FAIR-D1_2023-08-26_08-05-14</v>
      </c>
      <c r="H36" s="9">
        <v>13.494</v>
      </c>
      <c r="I36" s="6">
        <v>23292999</v>
      </c>
      <c r="J36" s="6" t="str">
        <f>IF(OR(COUNTIF(Monitoring!E:E, G36) &gt; 0, COUNTIF(Monitoring!F:F, G36) &gt; 0), "yes", "no")</f>
        <v>yes</v>
      </c>
      <c r="K36" s="60" t="str">
        <f t="shared" si="6"/>
        <v>Z:\FAIR_Device_data\Experiment_AugSep_2023\Video_captures\FAIR-D1\Camera1\2023-08-26\FAIR-D1_2023-08-26_08-05-14.mp4</v>
      </c>
    </row>
    <row r="37" spans="1:11" ht="14.25" customHeight="1" x14ac:dyDescent="0.3">
      <c r="A37" s="5" t="str">
        <f t="shared" si="0"/>
        <v>FAIR-D1</v>
      </c>
      <c r="B37" s="4">
        <f t="shared" si="7"/>
        <v>45164</v>
      </c>
      <c r="C37" s="8">
        <f t="shared" si="2"/>
        <v>0.33751157407407406</v>
      </c>
      <c r="D37" s="8">
        <f t="shared" si="3"/>
        <v>45164.337511574071</v>
      </c>
      <c r="E37" s="8" t="str">
        <f t="shared" si="5"/>
        <v>2023-08-26</v>
      </c>
      <c r="F37" s="9" t="s">
        <v>1737</v>
      </c>
      <c r="G37" s="9" t="str">
        <f t="shared" si="4"/>
        <v>FAIR-D1_2023-08-26_08-06-01</v>
      </c>
      <c r="H37" s="9">
        <v>40.975999999999999</v>
      </c>
      <c r="I37" s="6">
        <v>73795415</v>
      </c>
      <c r="J37" s="6" t="str">
        <f>IF(OR(COUNTIF(Monitoring!E:E, G37) &gt; 0, COUNTIF(Monitoring!F:F, G37) &gt; 0), "yes", "no")</f>
        <v>yes</v>
      </c>
      <c r="K37" s="60" t="str">
        <f t="shared" si="6"/>
        <v>Z:\FAIR_Device_data\Experiment_AugSep_2023\Video_captures\FAIR-D1\Camera1\2023-08-26\FAIR-D1_2023-08-26_08-06-01.mp4</v>
      </c>
    </row>
    <row r="38" spans="1:11" ht="14.25" customHeight="1" x14ac:dyDescent="0.3">
      <c r="A38" s="5" t="str">
        <f t="shared" si="0"/>
        <v>FAIR-D1</v>
      </c>
      <c r="B38" s="4">
        <f t="shared" si="7"/>
        <v>45164</v>
      </c>
      <c r="C38" s="8">
        <f t="shared" si="2"/>
        <v>0.33894675925925927</v>
      </c>
      <c r="D38" s="8">
        <f t="shared" si="3"/>
        <v>45164.338946759257</v>
      </c>
      <c r="E38" s="8" t="str">
        <f t="shared" si="5"/>
        <v>2023-08-26</v>
      </c>
      <c r="F38" s="9" t="s">
        <v>1738</v>
      </c>
      <c r="G38" s="9" t="str">
        <f t="shared" si="4"/>
        <v>FAIR-D1_2023-08-26_08-08-05</v>
      </c>
      <c r="H38" s="9">
        <v>17.559999999999999</v>
      </c>
      <c r="I38" s="6">
        <v>31295735</v>
      </c>
      <c r="J38" s="6" t="str">
        <f>IF(OR(COUNTIF(Monitoring!E:E, G38) &gt; 0, COUNTIF(Monitoring!F:F, G38) &gt; 0), "yes", "no")</f>
        <v>yes</v>
      </c>
      <c r="K38" s="60" t="str">
        <f t="shared" si="6"/>
        <v>Z:\FAIR_Device_data\Experiment_AugSep_2023\Video_captures\FAIR-D1\Camera1\2023-08-26\FAIR-D1_2023-08-26_08-08-05.mp4</v>
      </c>
    </row>
    <row r="39" spans="1:11" ht="14.25" customHeight="1" x14ac:dyDescent="0.3">
      <c r="A39" s="5" t="str">
        <f t="shared" si="0"/>
        <v>FAIR-D1</v>
      </c>
      <c r="B39" s="4">
        <f t="shared" si="7"/>
        <v>45164</v>
      </c>
      <c r="C39" s="8">
        <f t="shared" si="2"/>
        <v>0.34032407407407406</v>
      </c>
      <c r="D39" s="8">
        <f t="shared" si="3"/>
        <v>45164.340324074074</v>
      </c>
      <c r="E39" s="8" t="str">
        <f t="shared" si="5"/>
        <v>2023-08-26</v>
      </c>
      <c r="F39" s="9" t="s">
        <v>1739</v>
      </c>
      <c r="G39" s="9" t="str">
        <f t="shared" si="4"/>
        <v>FAIR-D1_2023-08-26_08-10-04</v>
      </c>
      <c r="H39" s="9">
        <v>11.215999999999999</v>
      </c>
      <c r="I39" s="6">
        <v>18708855</v>
      </c>
      <c r="J39" s="6" t="str">
        <f>IF(OR(COUNTIF(Monitoring!E:E, G39) &gt; 0, COUNTIF(Monitoring!F:F, G39) &gt; 0), "yes", "no")</f>
        <v>yes</v>
      </c>
      <c r="K39" s="60" t="str">
        <f t="shared" si="6"/>
        <v>Z:\FAIR_Device_data\Experiment_AugSep_2023\Video_captures\FAIR-D1\Camera1\2023-08-26\FAIR-D1_2023-08-26_08-10-04.mp4</v>
      </c>
    </row>
    <row r="40" spans="1:11" ht="14.25" customHeight="1" x14ac:dyDescent="0.3">
      <c r="A40" s="5" t="str">
        <f t="shared" si="0"/>
        <v>FAIR-D1</v>
      </c>
      <c r="B40" s="4">
        <f t="shared" si="7"/>
        <v>45164</v>
      </c>
      <c r="C40" s="8">
        <f t="shared" si="2"/>
        <v>0.34467592592592594</v>
      </c>
      <c r="D40" s="8">
        <f t="shared" si="3"/>
        <v>45164.344675925924</v>
      </c>
      <c r="E40" s="8" t="str">
        <f t="shared" si="5"/>
        <v>2023-08-26</v>
      </c>
      <c r="F40" s="9" t="s">
        <v>1740</v>
      </c>
      <c r="G40" s="9" t="str">
        <f t="shared" si="4"/>
        <v>FAIR-D1_2023-08-26_08-16-20</v>
      </c>
      <c r="H40" s="9">
        <v>36.454000000000001</v>
      </c>
      <c r="I40" s="6">
        <v>70695747</v>
      </c>
      <c r="J40" s="6" t="str">
        <f>IF(OR(COUNTIF(Monitoring!E:E, G40) &gt; 0, COUNTIF(Monitoring!F:F, G40) &gt; 0), "yes", "no")</f>
        <v>yes</v>
      </c>
      <c r="K40" s="60" t="str">
        <f t="shared" si="6"/>
        <v>Z:\FAIR_Device_data\Experiment_AugSep_2023\Video_captures\FAIR-D1\Camera1\2023-08-26\FAIR-D1_2023-08-26_08-16-20.mp4</v>
      </c>
    </row>
    <row r="41" spans="1:11" ht="14.25" customHeight="1" x14ac:dyDescent="0.3">
      <c r="A41" s="5" t="str">
        <f t="shared" si="0"/>
        <v>FAIR-D1</v>
      </c>
      <c r="B41" s="4">
        <f t="shared" si="7"/>
        <v>45164</v>
      </c>
      <c r="C41" s="8">
        <f t="shared" si="2"/>
        <v>0.35540509259259262</v>
      </c>
      <c r="D41" s="8">
        <f t="shared" si="3"/>
        <v>45164.355405092596</v>
      </c>
      <c r="E41" s="8" t="str">
        <f t="shared" si="5"/>
        <v>2023-08-26</v>
      </c>
      <c r="F41" s="9" t="s">
        <v>1741</v>
      </c>
      <c r="G41" s="9" t="str">
        <f t="shared" si="4"/>
        <v>FAIR-D1_2023-08-26_08-31-47</v>
      </c>
      <c r="H41" s="9">
        <v>11.83</v>
      </c>
      <c r="I41" s="6">
        <v>19462091</v>
      </c>
      <c r="J41" s="6" t="str">
        <f>IF(OR(COUNTIF(Monitoring!E:E, G41) &gt; 0, COUNTIF(Monitoring!F:F, G41) &gt; 0), "yes", "no")</f>
        <v>yes</v>
      </c>
      <c r="K41" s="60" t="str">
        <f t="shared" si="6"/>
        <v>Z:\FAIR_Device_data\Experiment_AugSep_2023\Video_captures\FAIR-D1\Camera1\2023-08-26\FAIR-D1_2023-08-26_08-31-47.mp4</v>
      </c>
    </row>
    <row r="42" spans="1:11" ht="14.25" customHeight="1" x14ac:dyDescent="0.3">
      <c r="A42" s="5" t="str">
        <f t="shared" si="0"/>
        <v>FAIR-D1</v>
      </c>
      <c r="B42" s="4">
        <f t="shared" si="7"/>
        <v>45164</v>
      </c>
      <c r="C42" s="8">
        <f t="shared" si="2"/>
        <v>0.35591435185185183</v>
      </c>
      <c r="D42" s="8">
        <f t="shared" si="3"/>
        <v>45164.355914351851</v>
      </c>
      <c r="E42" s="8" t="str">
        <f t="shared" si="5"/>
        <v>2023-08-26</v>
      </c>
      <c r="F42" s="9" t="s">
        <v>1742</v>
      </c>
      <c r="G42" s="9" t="str">
        <f t="shared" si="4"/>
        <v>FAIR-D1_2023-08-26_08-32-31</v>
      </c>
      <c r="H42" s="9">
        <v>110.895</v>
      </c>
      <c r="I42" s="6">
        <v>208694379</v>
      </c>
      <c r="J42" s="6" t="str">
        <f>IF(OR(COUNTIF(Monitoring!E:E, G42) &gt; 0, COUNTIF(Monitoring!F:F, G42) &gt; 0), "yes", "no")</f>
        <v>yes</v>
      </c>
      <c r="K42" s="60" t="str">
        <f t="shared" si="6"/>
        <v>Z:\FAIR_Device_data\Experiment_AugSep_2023\Video_captures\FAIR-D1\Camera1\2023-08-26\FAIR-D1_2023-08-26_08-32-31.mp4</v>
      </c>
    </row>
    <row r="43" spans="1:11" ht="14.25" customHeight="1" x14ac:dyDescent="0.3">
      <c r="A43" s="5" t="str">
        <f t="shared" si="0"/>
        <v>FAIR-D1</v>
      </c>
      <c r="B43" s="4">
        <f t="shared" si="7"/>
        <v>45164</v>
      </c>
      <c r="C43" s="8">
        <f t="shared" si="2"/>
        <v>0.35931712962962964</v>
      </c>
      <c r="D43" s="8">
        <f t="shared" si="3"/>
        <v>45164.359317129631</v>
      </c>
      <c r="E43" s="8" t="str">
        <f t="shared" si="5"/>
        <v>2023-08-26</v>
      </c>
      <c r="F43" s="9" t="s">
        <v>1743</v>
      </c>
      <c r="G43" s="9" t="str">
        <f t="shared" si="4"/>
        <v>FAIR-D1_2023-08-26_08-37-25</v>
      </c>
      <c r="H43" s="9">
        <v>31.207999999999998</v>
      </c>
      <c r="I43" s="6">
        <v>60087654</v>
      </c>
      <c r="J43" s="6" t="str">
        <f>IF(OR(COUNTIF(Monitoring!E:E, G43) &gt; 0, COUNTIF(Monitoring!F:F, G43) &gt; 0), "yes", "no")</f>
        <v>yes</v>
      </c>
      <c r="K43" s="60" t="str">
        <f t="shared" si="6"/>
        <v>Z:\FAIR_Device_data\Experiment_AugSep_2023\Video_captures\FAIR-D1\Camera1\2023-08-26\FAIR-D1_2023-08-26_08-37-25.mp4</v>
      </c>
    </row>
    <row r="44" spans="1:11" ht="14.25" customHeight="1" x14ac:dyDescent="0.3">
      <c r="A44" s="5" t="str">
        <f t="shared" si="0"/>
        <v>FAIR-D1</v>
      </c>
      <c r="B44" s="4">
        <f t="shared" si="7"/>
        <v>45164</v>
      </c>
      <c r="C44" s="8">
        <f t="shared" si="2"/>
        <v>0.36062499999999997</v>
      </c>
      <c r="D44" s="8">
        <f t="shared" si="3"/>
        <v>45164.360625000001</v>
      </c>
      <c r="E44" s="8" t="str">
        <f t="shared" si="5"/>
        <v>2023-08-26</v>
      </c>
      <c r="F44" s="9" t="s">
        <v>1744</v>
      </c>
      <c r="G44" s="9" t="str">
        <f t="shared" si="4"/>
        <v>FAIR-D1_2023-08-26_08-39-18</v>
      </c>
      <c r="H44" s="9">
        <v>16.93</v>
      </c>
      <c r="I44" s="6">
        <v>31033988</v>
      </c>
      <c r="J44" s="6" t="str">
        <f>IF(OR(COUNTIF(Monitoring!E:E, G44) &gt; 0, COUNTIF(Monitoring!F:F, G44) &gt; 0), "yes", "no")</f>
        <v>yes</v>
      </c>
      <c r="K44" s="60" t="str">
        <f t="shared" si="6"/>
        <v>Z:\FAIR_Device_data\Experiment_AugSep_2023\Video_captures\FAIR-D1\Camera1\2023-08-26\FAIR-D1_2023-08-26_08-39-18.mp4</v>
      </c>
    </row>
    <row r="45" spans="1:11" ht="14.25" customHeight="1" x14ac:dyDescent="0.3">
      <c r="A45" s="5" t="str">
        <f t="shared" si="0"/>
        <v>FAIR-D1</v>
      </c>
      <c r="B45" s="4">
        <f t="shared" si="7"/>
        <v>45164</v>
      </c>
      <c r="C45" s="8">
        <f t="shared" si="2"/>
        <v>0.36208333333333331</v>
      </c>
      <c r="D45" s="8">
        <f t="shared" si="3"/>
        <v>45164.362083333333</v>
      </c>
      <c r="E45" s="8" t="str">
        <f t="shared" si="5"/>
        <v>2023-08-26</v>
      </c>
      <c r="F45" s="9" t="s">
        <v>1745</v>
      </c>
      <c r="G45" s="9" t="str">
        <f t="shared" si="4"/>
        <v>FAIR-D1_2023-08-26_08-41-24</v>
      </c>
      <c r="H45" s="9">
        <v>17.242999999999999</v>
      </c>
      <c r="I45" s="6">
        <v>31513678</v>
      </c>
      <c r="J45" s="6" t="str">
        <f>IF(OR(COUNTIF(Monitoring!E:E, G45) &gt; 0, COUNTIF(Monitoring!F:F, G45) &gt; 0), "yes", "no")</f>
        <v>yes</v>
      </c>
      <c r="K45" s="60" t="str">
        <f t="shared" si="6"/>
        <v>Z:\FAIR_Device_data\Experiment_AugSep_2023\Video_captures\FAIR-D1\Camera1\2023-08-26\FAIR-D1_2023-08-26_08-41-24.mp4</v>
      </c>
    </row>
    <row r="46" spans="1:11" ht="14.25" customHeight="1" x14ac:dyDescent="0.3">
      <c r="A46" s="5" t="str">
        <f t="shared" si="0"/>
        <v>FAIR-D1</v>
      </c>
      <c r="B46" s="4">
        <f t="shared" si="7"/>
        <v>45164</v>
      </c>
      <c r="C46" s="8">
        <f t="shared" si="2"/>
        <v>0.36298611111111112</v>
      </c>
      <c r="D46" s="8">
        <f t="shared" si="3"/>
        <v>45164.362986111111</v>
      </c>
      <c r="E46" s="8" t="str">
        <f t="shared" si="5"/>
        <v>2023-08-26</v>
      </c>
      <c r="F46" s="9" t="s">
        <v>1746</v>
      </c>
      <c r="G46" s="9" t="str">
        <f t="shared" si="4"/>
        <v>FAIR-D1_2023-08-26_08-42-42</v>
      </c>
      <c r="H46" s="9">
        <v>17.184000000000001</v>
      </c>
      <c r="I46" s="6">
        <v>31342419</v>
      </c>
      <c r="J46" s="6" t="str">
        <f>IF(OR(COUNTIF(Monitoring!E:E, G46) &gt; 0, COUNTIF(Monitoring!F:F, G46) &gt; 0), "yes", "no")</f>
        <v>yes</v>
      </c>
      <c r="K46" s="60" t="str">
        <f t="shared" si="6"/>
        <v>Z:\FAIR_Device_data\Experiment_AugSep_2023\Video_captures\FAIR-D1\Camera1\2023-08-26\FAIR-D1_2023-08-26_08-42-42.mp4</v>
      </c>
    </row>
    <row r="47" spans="1:11" ht="14.25" customHeight="1" x14ac:dyDescent="0.3">
      <c r="A47" s="5" t="str">
        <f t="shared" si="0"/>
        <v>FAIR-D1</v>
      </c>
      <c r="B47" s="4">
        <f t="shared" si="7"/>
        <v>45164</v>
      </c>
      <c r="C47" s="8">
        <f t="shared" si="2"/>
        <v>0.36636574074074074</v>
      </c>
      <c r="D47" s="8">
        <f t="shared" si="3"/>
        <v>45164.366365740738</v>
      </c>
      <c r="E47" s="8" t="str">
        <f t="shared" si="5"/>
        <v>2023-08-26</v>
      </c>
      <c r="F47" s="9" t="s">
        <v>1747</v>
      </c>
      <c r="G47" s="9" t="str">
        <f t="shared" si="4"/>
        <v>FAIR-D1_2023-08-26_08-47-34</v>
      </c>
      <c r="H47" s="9">
        <v>24.721</v>
      </c>
      <c r="I47" s="6">
        <v>45958660</v>
      </c>
      <c r="J47" s="6" t="str">
        <f>IF(OR(COUNTIF(Monitoring!E:E, G47) &gt; 0, COUNTIF(Monitoring!F:F, G47) &gt; 0), "yes", "no")</f>
        <v>yes</v>
      </c>
      <c r="K47" s="60" t="str">
        <f t="shared" si="6"/>
        <v>Z:\FAIR_Device_data\Experiment_AugSep_2023\Video_captures\FAIR-D1\Camera1\2023-08-26\FAIR-D1_2023-08-26_08-47-34.mp4</v>
      </c>
    </row>
    <row r="48" spans="1:11" ht="14.25" customHeight="1" x14ac:dyDescent="0.3">
      <c r="A48" s="5" t="str">
        <f t="shared" si="0"/>
        <v>FAIR-D1</v>
      </c>
      <c r="B48" s="4">
        <f t="shared" si="7"/>
        <v>45164</v>
      </c>
      <c r="C48" s="8">
        <f t="shared" si="2"/>
        <v>0.36756944444444445</v>
      </c>
      <c r="D48" s="8">
        <f t="shared" si="3"/>
        <v>45164.367569444446</v>
      </c>
      <c r="E48" s="8" t="str">
        <f t="shared" si="5"/>
        <v>2023-08-26</v>
      </c>
      <c r="F48" s="9" t="s">
        <v>1748</v>
      </c>
      <c r="G48" s="9" t="str">
        <f t="shared" si="4"/>
        <v>FAIR-D1_2023-08-26_08-49-18</v>
      </c>
      <c r="H48" s="9">
        <v>68.605000000000004</v>
      </c>
      <c r="I48" s="6">
        <v>130096332</v>
      </c>
      <c r="J48" s="6" t="str">
        <f>IF(OR(COUNTIF(Monitoring!E:E, G48) &gt; 0, COUNTIF(Monitoring!F:F, G48) &gt; 0), "yes", "no")</f>
        <v>yes</v>
      </c>
      <c r="K48" s="60" t="str">
        <f t="shared" si="6"/>
        <v>Z:\FAIR_Device_data\Experiment_AugSep_2023\Video_captures\FAIR-D1\Camera1\2023-08-26\FAIR-D1_2023-08-26_08-49-18.mp4</v>
      </c>
    </row>
    <row r="49" spans="1:11" ht="14.25" customHeight="1" x14ac:dyDescent="0.3">
      <c r="A49" s="5" t="str">
        <f t="shared" si="0"/>
        <v>FAIR-D1</v>
      </c>
      <c r="B49" s="4">
        <f t="shared" si="7"/>
        <v>45164</v>
      </c>
      <c r="C49" s="8">
        <f t="shared" si="2"/>
        <v>0.37046296296296294</v>
      </c>
      <c r="D49" s="8">
        <f t="shared" si="3"/>
        <v>45164.370462962965</v>
      </c>
      <c r="E49" s="8" t="str">
        <f t="shared" si="5"/>
        <v>2023-08-26</v>
      </c>
      <c r="F49" s="9" t="s">
        <v>1749</v>
      </c>
      <c r="G49" s="9" t="str">
        <f t="shared" si="4"/>
        <v>FAIR-D1_2023-08-26_08-53-28</v>
      </c>
      <c r="H49" s="9">
        <v>190.60400000000001</v>
      </c>
      <c r="I49" s="6">
        <v>338408268</v>
      </c>
      <c r="J49" s="6" t="str">
        <f>IF(OR(COUNTIF(Monitoring!E:E, G49) &gt; 0, COUNTIF(Monitoring!F:F, G49) &gt; 0), "yes", "no")</f>
        <v>yes</v>
      </c>
      <c r="K49" s="60" t="str">
        <f t="shared" si="6"/>
        <v>Z:\FAIR_Device_data\Experiment_AugSep_2023\Video_captures\FAIR-D1\Camera1\2023-08-26\FAIR-D1_2023-08-26_08-53-28.mp4</v>
      </c>
    </row>
    <row r="50" spans="1:11" ht="14.25" customHeight="1" x14ac:dyDescent="0.3">
      <c r="A50" s="5" t="str">
        <f t="shared" si="0"/>
        <v>FAIR-D1</v>
      </c>
      <c r="B50" s="4">
        <f t="shared" si="7"/>
        <v>45164</v>
      </c>
      <c r="C50" s="8">
        <f t="shared" si="2"/>
        <v>0.37716435185185188</v>
      </c>
      <c r="D50" s="8">
        <f t="shared" si="3"/>
        <v>45164.377164351848</v>
      </c>
      <c r="E50" s="8" t="str">
        <f t="shared" si="5"/>
        <v>2023-08-26</v>
      </c>
      <c r="F50" s="9" t="s">
        <v>1750</v>
      </c>
      <c r="G50" s="9" t="str">
        <f t="shared" si="4"/>
        <v>FAIR-D1_2023-08-26_09-03-07</v>
      </c>
      <c r="H50" s="9">
        <v>12.301</v>
      </c>
      <c r="I50" s="6">
        <v>20978452</v>
      </c>
      <c r="J50" s="6" t="str">
        <f>IF(OR(COUNTIF(Monitoring!E:E, G50) &gt; 0, COUNTIF(Monitoring!F:F, G50) &gt; 0), "yes", "no")</f>
        <v>yes</v>
      </c>
      <c r="K50" s="60" t="str">
        <f t="shared" si="6"/>
        <v>Z:\FAIR_Device_data\Experiment_AugSep_2023\Video_captures\FAIR-D1\Camera1\2023-08-26\FAIR-D1_2023-08-26_09-03-07.mp4</v>
      </c>
    </row>
    <row r="51" spans="1:11" ht="14.25" customHeight="1" x14ac:dyDescent="0.3">
      <c r="A51" s="5" t="str">
        <f t="shared" si="0"/>
        <v>FAIR-D1</v>
      </c>
      <c r="B51" s="4">
        <f t="shared" si="7"/>
        <v>45164</v>
      </c>
      <c r="C51" s="8">
        <f t="shared" si="2"/>
        <v>0.3787152777777778</v>
      </c>
      <c r="D51" s="8">
        <f t="shared" si="3"/>
        <v>45164.37871527778</v>
      </c>
      <c r="E51" s="8" t="str">
        <f t="shared" si="5"/>
        <v>2023-08-26</v>
      </c>
      <c r="F51" s="9" t="s">
        <v>1751</v>
      </c>
      <c r="G51" s="9" t="str">
        <f t="shared" si="4"/>
        <v>FAIR-D1_2023-08-26_09-05-21</v>
      </c>
      <c r="H51" s="9">
        <v>15.818</v>
      </c>
      <c r="I51" s="6">
        <v>27644865</v>
      </c>
      <c r="J51" s="6" t="str">
        <f>IF(OR(COUNTIF(Monitoring!E:E, G51) &gt; 0, COUNTIF(Monitoring!F:F, G51) &gt; 0), "yes", "no")</f>
        <v>yes</v>
      </c>
      <c r="K51" s="60" t="str">
        <f t="shared" si="6"/>
        <v>Z:\FAIR_Device_data\Experiment_AugSep_2023\Video_captures\FAIR-D1\Camera1\2023-08-26\FAIR-D1_2023-08-26_09-05-21.mp4</v>
      </c>
    </row>
    <row r="52" spans="1:11" ht="14.25" customHeight="1" x14ac:dyDescent="0.3">
      <c r="A52" s="5" t="str">
        <f t="shared" si="0"/>
        <v>FAIR-D1</v>
      </c>
      <c r="B52" s="4">
        <f t="shared" si="7"/>
        <v>45164</v>
      </c>
      <c r="C52" s="8">
        <f t="shared" si="2"/>
        <v>0.38145833333333334</v>
      </c>
      <c r="D52" s="8">
        <f t="shared" si="3"/>
        <v>45164.381458333337</v>
      </c>
      <c r="E52" s="8" t="str">
        <f t="shared" si="5"/>
        <v>2023-08-26</v>
      </c>
      <c r="F52" s="9" t="s">
        <v>1752</v>
      </c>
      <c r="G52" s="9" t="str">
        <f t="shared" si="4"/>
        <v>FAIR-D1_2023-08-26_09-09-18</v>
      </c>
      <c r="H52" s="9">
        <v>10.84</v>
      </c>
      <c r="I52" s="6">
        <v>17588955</v>
      </c>
      <c r="J52" s="6" t="str">
        <f>IF(OR(COUNTIF(Monitoring!E:E, G52) &gt; 0, COUNTIF(Monitoring!F:F, G52) &gt; 0), "yes", "no")</f>
        <v>no</v>
      </c>
      <c r="K52" s="60" t="str">
        <f t="shared" si="6"/>
        <v>Z:\FAIR_Device_data\Experiment_AugSep_2023\Video_captures\FAIR-D1\Camera1\2023-08-26\FAIR-D1_2023-08-26_09-09-18.mp4</v>
      </c>
    </row>
    <row r="53" spans="1:11" ht="14.25" customHeight="1" x14ac:dyDescent="0.3">
      <c r="A53" s="5" t="str">
        <f t="shared" si="0"/>
        <v>FAIR-D1</v>
      </c>
      <c r="B53" s="4">
        <f t="shared" si="7"/>
        <v>45164</v>
      </c>
      <c r="C53" s="8">
        <f t="shared" si="2"/>
        <v>0.38758101851851851</v>
      </c>
      <c r="D53" s="8">
        <f t="shared" si="3"/>
        <v>45164.38758101852</v>
      </c>
      <c r="E53" s="8" t="str">
        <f t="shared" si="5"/>
        <v>2023-08-26</v>
      </c>
      <c r="F53" s="9" t="s">
        <v>1753</v>
      </c>
      <c r="G53" s="9" t="str">
        <f t="shared" si="4"/>
        <v>FAIR-D1_2023-08-26_09-18-07</v>
      </c>
      <c r="H53" s="9">
        <v>11.976000000000001</v>
      </c>
      <c r="I53" s="6">
        <v>20200223</v>
      </c>
      <c r="J53" s="6" t="str">
        <f>IF(OR(COUNTIF(Monitoring!E:E, G53) &gt; 0, COUNTIF(Monitoring!F:F, G53) &gt; 0), "yes", "no")</f>
        <v>yes</v>
      </c>
      <c r="K53" s="60" t="str">
        <f t="shared" si="6"/>
        <v>Z:\FAIR_Device_data\Experiment_AugSep_2023\Video_captures\FAIR-D1\Camera1\2023-08-26\FAIR-D1_2023-08-26_09-18-07.mp4</v>
      </c>
    </row>
    <row r="54" spans="1:11" ht="14.25" customHeight="1" x14ac:dyDescent="0.3">
      <c r="A54" s="5" t="str">
        <f t="shared" si="0"/>
        <v>FAIR-D1</v>
      </c>
      <c r="B54" s="4">
        <f t="shared" si="7"/>
        <v>45164</v>
      </c>
      <c r="C54" s="8">
        <f t="shared" si="2"/>
        <v>0.39788194444444447</v>
      </c>
      <c r="D54" s="8">
        <f t="shared" si="3"/>
        <v>45164.397881944446</v>
      </c>
      <c r="E54" s="8" t="str">
        <f t="shared" si="5"/>
        <v>2023-08-26</v>
      </c>
      <c r="F54" s="9" t="s">
        <v>1754</v>
      </c>
      <c r="G54" s="9" t="str">
        <f t="shared" si="4"/>
        <v>FAIR-D1_2023-08-26_09-32-57</v>
      </c>
      <c r="H54" s="9">
        <v>10.933</v>
      </c>
      <c r="I54" s="6">
        <v>17853799</v>
      </c>
      <c r="J54" s="6" t="str">
        <f>IF(OR(COUNTIF(Monitoring!E:E, G54) &gt; 0, COUNTIF(Monitoring!F:F, G54) &gt; 0), "yes", "no")</f>
        <v>no</v>
      </c>
      <c r="K54" s="60" t="str">
        <f t="shared" si="6"/>
        <v>Z:\FAIR_Device_data\Experiment_AugSep_2023\Video_captures\FAIR-D1\Camera1\2023-08-26\FAIR-D1_2023-08-26_09-32-57.mp4</v>
      </c>
    </row>
    <row r="55" spans="1:11" ht="14.25" customHeight="1" x14ac:dyDescent="0.3">
      <c r="A55" s="5" t="str">
        <f t="shared" si="0"/>
        <v>FAIR-D1</v>
      </c>
      <c r="B55" s="4">
        <f t="shared" si="7"/>
        <v>45164</v>
      </c>
      <c r="C55" s="8">
        <f t="shared" si="2"/>
        <v>0.39868055555555554</v>
      </c>
      <c r="D55" s="8">
        <f t="shared" si="3"/>
        <v>45164.398680555554</v>
      </c>
      <c r="E55" s="8" t="str">
        <f t="shared" si="5"/>
        <v>2023-08-26</v>
      </c>
      <c r="F55" s="9" t="s">
        <v>1755</v>
      </c>
      <c r="G55" s="9" t="str">
        <f t="shared" si="4"/>
        <v>FAIR-D1_2023-08-26_09-34-06</v>
      </c>
      <c r="H55" s="9">
        <v>11.821</v>
      </c>
      <c r="I55" s="6">
        <v>19779941</v>
      </c>
      <c r="J55" s="6" t="str">
        <f>IF(OR(COUNTIF(Monitoring!E:E, G55) &gt; 0, COUNTIF(Monitoring!F:F, G55) &gt; 0), "yes", "no")</f>
        <v>yes</v>
      </c>
      <c r="K55" s="60" t="str">
        <f t="shared" si="6"/>
        <v>Z:\FAIR_Device_data\Experiment_AugSep_2023\Video_captures\FAIR-D1\Camera1\2023-08-26\FAIR-D1_2023-08-26_09-34-06.mp4</v>
      </c>
    </row>
    <row r="56" spans="1:11" ht="14.25" customHeight="1" x14ac:dyDescent="0.3">
      <c r="A56" s="5" t="str">
        <f t="shared" si="0"/>
        <v>FAIR-D1</v>
      </c>
      <c r="B56" s="4">
        <f t="shared" si="7"/>
        <v>45164</v>
      </c>
      <c r="C56" s="8">
        <f t="shared" si="2"/>
        <v>0.41577546296296297</v>
      </c>
      <c r="D56" s="8">
        <f t="shared" si="3"/>
        <v>45164.415775462963</v>
      </c>
      <c r="E56" s="8" t="str">
        <f t="shared" si="5"/>
        <v>2023-08-26</v>
      </c>
      <c r="F56" s="9" t="s">
        <v>1756</v>
      </c>
      <c r="G56" s="9" t="str">
        <f t="shared" si="4"/>
        <v>FAIR-D1_2023-08-26_09-58-43</v>
      </c>
      <c r="H56" s="9">
        <v>14.17</v>
      </c>
      <c r="I56" s="6">
        <v>24270809</v>
      </c>
      <c r="J56" s="6" t="str">
        <f>IF(OR(COUNTIF(Monitoring!E:E, G56) &gt; 0, COUNTIF(Monitoring!F:F, G56) &gt; 0), "yes", "no")</f>
        <v>yes</v>
      </c>
      <c r="K56" s="60" t="str">
        <f t="shared" si="6"/>
        <v>Z:\FAIR_Device_data\Experiment_AugSep_2023\Video_captures\FAIR-D1\Camera1\2023-08-26\FAIR-D1_2023-08-26_09-58-43.mp4</v>
      </c>
    </row>
    <row r="57" spans="1:11" ht="14.25" customHeight="1" x14ac:dyDescent="0.3">
      <c r="A57" s="5" t="str">
        <f t="shared" si="0"/>
        <v>FAIR-D1</v>
      </c>
      <c r="B57" s="4">
        <f t="shared" si="7"/>
        <v>45164</v>
      </c>
      <c r="C57" s="8">
        <f t="shared" si="2"/>
        <v>0.41692129629629632</v>
      </c>
      <c r="D57" s="8">
        <f t="shared" si="3"/>
        <v>45164.416921296295</v>
      </c>
      <c r="E57" s="8" t="str">
        <f t="shared" si="5"/>
        <v>2023-08-26</v>
      </c>
      <c r="F57" s="9" t="s">
        <v>1757</v>
      </c>
      <c r="G57" s="9" t="str">
        <f t="shared" si="4"/>
        <v>FAIR-D1_2023-08-26_10-00-22</v>
      </c>
      <c r="H57" s="9">
        <v>18.928000000000001</v>
      </c>
      <c r="I57" s="6">
        <v>33895833</v>
      </c>
      <c r="J57" s="6" t="str">
        <f>IF(OR(COUNTIF(Monitoring!E:E, G57) &gt; 0, COUNTIF(Monitoring!F:F, G57) &gt; 0), "yes", "no")</f>
        <v>yes</v>
      </c>
      <c r="K57" s="60" t="str">
        <f t="shared" si="6"/>
        <v>Z:\FAIR_Device_data\Experiment_AugSep_2023\Video_captures\FAIR-D1\Camera1\2023-08-26\FAIR-D1_2023-08-26_10-00-22.mp4</v>
      </c>
    </row>
    <row r="58" spans="1:11" ht="14.25" customHeight="1" x14ac:dyDescent="0.3">
      <c r="A58" s="5" t="str">
        <f t="shared" si="0"/>
        <v>FAIR-D1</v>
      </c>
      <c r="B58" s="4">
        <f t="shared" si="7"/>
        <v>45164</v>
      </c>
      <c r="C58" s="8">
        <f t="shared" si="2"/>
        <v>0.41825231481481484</v>
      </c>
      <c r="D58" s="8">
        <f t="shared" si="3"/>
        <v>45164.418252314812</v>
      </c>
      <c r="E58" s="8" t="str">
        <f t="shared" si="5"/>
        <v>2023-08-26</v>
      </c>
      <c r="F58" s="9" t="s">
        <v>1758</v>
      </c>
      <c r="G58" s="9" t="str">
        <f t="shared" si="4"/>
        <v>FAIR-D1_2023-08-26_10-02-17</v>
      </c>
      <c r="H58" s="9">
        <v>11.218</v>
      </c>
      <c r="I58" s="6">
        <v>18397021</v>
      </c>
      <c r="J58" s="6" t="str">
        <f>IF(OR(COUNTIF(Monitoring!E:E, G58) &gt; 0, COUNTIF(Monitoring!F:F, G58) &gt; 0), "yes", "no")</f>
        <v>yes</v>
      </c>
      <c r="K58" s="60" t="str">
        <f t="shared" si="6"/>
        <v>Z:\FAIR_Device_data\Experiment_AugSep_2023\Video_captures\FAIR-D1\Camera1\2023-08-26\FAIR-D1_2023-08-26_10-02-17.mp4</v>
      </c>
    </row>
    <row r="59" spans="1:11" ht="14.25" customHeight="1" x14ac:dyDescent="0.3">
      <c r="A59" s="5" t="str">
        <f t="shared" si="0"/>
        <v>FAIR-D1</v>
      </c>
      <c r="B59" s="4">
        <f t="shared" si="7"/>
        <v>45164</v>
      </c>
      <c r="C59" s="8">
        <f t="shared" si="2"/>
        <v>0.41931712962962964</v>
      </c>
      <c r="D59" s="8">
        <f t="shared" si="3"/>
        <v>45164.419317129628</v>
      </c>
      <c r="E59" s="8" t="str">
        <f t="shared" si="5"/>
        <v>2023-08-26</v>
      </c>
      <c r="F59" s="9" t="s">
        <v>1759</v>
      </c>
      <c r="G59" s="9" t="str">
        <f t="shared" si="4"/>
        <v>FAIR-D1_2023-08-26_10-03-49</v>
      </c>
      <c r="H59" s="9">
        <v>14.163</v>
      </c>
      <c r="I59" s="6">
        <v>24410720</v>
      </c>
      <c r="J59" s="6" t="str">
        <f>IF(OR(COUNTIF(Monitoring!E:E, G59) &gt; 0, COUNTIF(Monitoring!F:F, G59) &gt; 0), "yes", "no")</f>
        <v>yes</v>
      </c>
      <c r="K59" s="60" t="str">
        <f t="shared" si="6"/>
        <v>Z:\FAIR_Device_data\Experiment_AugSep_2023\Video_captures\FAIR-D1\Camera1\2023-08-26\FAIR-D1_2023-08-26_10-03-49.mp4</v>
      </c>
    </row>
    <row r="60" spans="1:11" ht="14.25" customHeight="1" x14ac:dyDescent="0.3">
      <c r="A60" s="5" t="str">
        <f t="shared" si="0"/>
        <v>FAIR-D1</v>
      </c>
      <c r="B60" s="4">
        <f t="shared" si="7"/>
        <v>45164</v>
      </c>
      <c r="C60" s="8">
        <f t="shared" si="2"/>
        <v>0.44246527777777778</v>
      </c>
      <c r="D60" s="8">
        <f t="shared" si="3"/>
        <v>45164.442465277774</v>
      </c>
      <c r="E60" s="8" t="str">
        <f t="shared" si="5"/>
        <v>2023-08-26</v>
      </c>
      <c r="F60" s="9" t="s">
        <v>1760</v>
      </c>
      <c r="G60" s="9" t="str">
        <f t="shared" si="4"/>
        <v>FAIR-D1_2023-08-26_10-37-09</v>
      </c>
      <c r="H60" s="9">
        <v>12.574999999999999</v>
      </c>
      <c r="I60" s="6">
        <v>20153825</v>
      </c>
      <c r="J60" s="6" t="str">
        <f>IF(OR(COUNTIF(Monitoring!E:E, G60) &gt; 0, COUNTIF(Monitoring!F:F, G60) &gt; 0), "yes", "no")</f>
        <v>yes</v>
      </c>
      <c r="K60" s="60" t="str">
        <f t="shared" si="6"/>
        <v>Z:\FAIR_Device_data\Experiment_AugSep_2023\Video_captures\FAIR-D1\Camera1\2023-08-26\FAIR-D1_2023-08-26_10-37-09.mp4</v>
      </c>
    </row>
    <row r="61" spans="1:11" ht="14.25" customHeight="1" x14ac:dyDescent="0.3">
      <c r="A61" s="5" t="str">
        <f t="shared" si="0"/>
        <v>FAIR-D1</v>
      </c>
      <c r="B61" s="4">
        <f t="shared" si="7"/>
        <v>45164</v>
      </c>
      <c r="C61" s="8">
        <f t="shared" si="2"/>
        <v>0.44663194444444443</v>
      </c>
      <c r="D61" s="8">
        <f t="shared" si="3"/>
        <v>45164.446631944447</v>
      </c>
      <c r="E61" s="8" t="str">
        <f t="shared" si="5"/>
        <v>2023-08-26</v>
      </c>
      <c r="F61" s="9" t="s">
        <v>1761</v>
      </c>
      <c r="G61" s="9" t="str">
        <f t="shared" si="4"/>
        <v>FAIR-D1_2023-08-26_10-43-09</v>
      </c>
      <c r="H61" s="9">
        <v>16.638999999999999</v>
      </c>
      <c r="I61" s="6">
        <v>28066830</v>
      </c>
      <c r="J61" s="6" t="str">
        <f>IF(OR(COUNTIF(Monitoring!E:E, G61) &gt; 0, COUNTIF(Monitoring!F:F, G61) &gt; 0), "yes", "no")</f>
        <v>yes</v>
      </c>
      <c r="K61" s="60" t="str">
        <f t="shared" si="6"/>
        <v>Z:\FAIR_Device_data\Experiment_AugSep_2023\Video_captures\FAIR-D1\Camera1\2023-08-26\FAIR-D1_2023-08-26_10-43-09.mp4</v>
      </c>
    </row>
    <row r="62" spans="1:11" ht="14.25" customHeight="1" x14ac:dyDescent="0.3">
      <c r="A62" s="5" t="str">
        <f t="shared" si="0"/>
        <v>FAIR-D1</v>
      </c>
      <c r="B62" s="4">
        <f t="shared" si="7"/>
        <v>45164</v>
      </c>
      <c r="C62" s="8">
        <f t="shared" si="2"/>
        <v>0.44831018518518517</v>
      </c>
      <c r="D62" s="8">
        <f t="shared" si="3"/>
        <v>45164.448310185187</v>
      </c>
      <c r="E62" s="8" t="str">
        <f t="shared" si="5"/>
        <v>2023-08-26</v>
      </c>
      <c r="F62" s="9" t="s">
        <v>1762</v>
      </c>
      <c r="G62" s="9" t="str">
        <f t="shared" si="4"/>
        <v>FAIR-D1_2023-08-26_10-45-34</v>
      </c>
      <c r="H62" s="9">
        <v>10.925000000000001</v>
      </c>
      <c r="I62" s="6">
        <v>17125004</v>
      </c>
      <c r="J62" s="6" t="str">
        <f>IF(OR(COUNTIF(Monitoring!E:E, G62) &gt; 0, COUNTIF(Monitoring!F:F, G62) &gt; 0), "yes", "no")</f>
        <v>yes</v>
      </c>
      <c r="K62" s="60" t="str">
        <f t="shared" si="6"/>
        <v>Z:\FAIR_Device_data\Experiment_AugSep_2023\Video_captures\FAIR-D1\Camera1\2023-08-26\FAIR-D1_2023-08-26_10-45-34.mp4</v>
      </c>
    </row>
    <row r="63" spans="1:11" ht="14.25" customHeight="1" x14ac:dyDescent="0.3">
      <c r="A63" s="5" t="str">
        <f t="shared" si="0"/>
        <v>FAIR-D1</v>
      </c>
      <c r="B63" s="4">
        <f t="shared" si="7"/>
        <v>45164</v>
      </c>
      <c r="C63" s="8">
        <f t="shared" si="2"/>
        <v>0.44892361111111112</v>
      </c>
      <c r="D63" s="8">
        <f t="shared" si="3"/>
        <v>45164.448923611111</v>
      </c>
      <c r="E63" s="8" t="str">
        <f t="shared" si="5"/>
        <v>2023-08-26</v>
      </c>
      <c r="F63" s="9" t="s">
        <v>1763</v>
      </c>
      <c r="G63" s="9" t="str">
        <f t="shared" si="4"/>
        <v>FAIR-D1_2023-08-26_10-46-27</v>
      </c>
      <c r="H63" s="9">
        <v>17.774000000000001</v>
      </c>
      <c r="I63" s="6">
        <v>30760134</v>
      </c>
      <c r="J63" s="6" t="str">
        <f>IF(OR(COUNTIF(Monitoring!E:E, G63) &gt; 0, COUNTIF(Monitoring!F:F, G63) &gt; 0), "yes", "no")</f>
        <v>yes</v>
      </c>
      <c r="K63" s="60" t="str">
        <f t="shared" si="6"/>
        <v>Z:\FAIR_Device_data\Experiment_AugSep_2023\Video_captures\FAIR-D1\Camera1\2023-08-26\FAIR-D1_2023-08-26_10-46-27.mp4</v>
      </c>
    </row>
    <row r="64" spans="1:11" ht="14.25" customHeight="1" x14ac:dyDescent="0.3">
      <c r="A64" s="5" t="str">
        <f t="shared" si="0"/>
        <v>FAIR-D1</v>
      </c>
      <c r="B64" s="4">
        <f t="shared" si="7"/>
        <v>45164</v>
      </c>
      <c r="C64" s="8">
        <f t="shared" si="2"/>
        <v>0.4521296296296296</v>
      </c>
      <c r="D64" s="8">
        <f t="shared" si="3"/>
        <v>45164.45212962963</v>
      </c>
      <c r="E64" s="8" t="str">
        <f t="shared" si="5"/>
        <v>2023-08-26</v>
      </c>
      <c r="F64" s="9" t="s">
        <v>1764</v>
      </c>
      <c r="G64" s="9" t="str">
        <f t="shared" si="4"/>
        <v>FAIR-D1_2023-08-26_10-51-04</v>
      </c>
      <c r="H64" s="9">
        <v>38.566000000000003</v>
      </c>
      <c r="I64" s="6">
        <v>69221520</v>
      </c>
      <c r="J64" s="6" t="str">
        <f>IF(OR(COUNTIF(Monitoring!E:E, G64) &gt; 0, COUNTIF(Monitoring!F:F, G64) &gt; 0), "yes", "no")</f>
        <v>yes</v>
      </c>
      <c r="K64" s="60" t="str">
        <f t="shared" si="6"/>
        <v>Z:\FAIR_Device_data\Experiment_AugSep_2023\Video_captures\FAIR-D1\Camera1\2023-08-26\FAIR-D1_2023-08-26_10-51-04.mp4</v>
      </c>
    </row>
    <row r="65" spans="1:11" ht="14.25" customHeight="1" x14ac:dyDescent="0.3">
      <c r="A65" s="5" t="str">
        <f t="shared" si="0"/>
        <v>FAIR-D1</v>
      </c>
      <c r="B65" s="4">
        <f t="shared" si="7"/>
        <v>45164</v>
      </c>
      <c r="C65" s="8">
        <f t="shared" si="2"/>
        <v>0.45368055555555553</v>
      </c>
      <c r="D65" s="8">
        <f t="shared" si="3"/>
        <v>45164.453680555554</v>
      </c>
      <c r="E65" s="8" t="str">
        <f t="shared" si="5"/>
        <v>2023-08-26</v>
      </c>
      <c r="F65" s="9" t="s">
        <v>1765</v>
      </c>
      <c r="G65" s="9" t="str">
        <f t="shared" si="4"/>
        <v>FAIR-D1_2023-08-26_10-53-18</v>
      </c>
      <c r="H65" s="9">
        <v>31.158999999999999</v>
      </c>
      <c r="I65" s="6">
        <v>56691362</v>
      </c>
      <c r="J65" s="6" t="str">
        <f>IF(OR(COUNTIF(Monitoring!E:E, G65) &gt; 0, COUNTIF(Monitoring!F:F, G65) &gt; 0), "yes", "no")</f>
        <v>no</v>
      </c>
      <c r="K65" s="60" t="str">
        <f t="shared" si="6"/>
        <v>Z:\FAIR_Device_data\Experiment_AugSep_2023\Video_captures\FAIR-D1\Camera1\2023-08-26\FAIR-D1_2023-08-26_10-53-18.mp4</v>
      </c>
    </row>
    <row r="66" spans="1:11" ht="14.25" customHeight="1" x14ac:dyDescent="0.3">
      <c r="A66" s="5" t="str">
        <f t="shared" ref="A66:A129" si="8">+LEFT(G66,7)</f>
        <v>FAIR-D1</v>
      </c>
      <c r="B66" s="4">
        <f t="shared" ref="B66:B97" si="9">VALUE(MID(G66, FIND("_", G66)+1,10))</f>
        <v>45164</v>
      </c>
      <c r="C66" s="8">
        <f t="shared" ref="C66:C129" si="10">IF(ISBLANK(G66),"",TIME(LEFT(RIGHT(G66,8),2),LEFT(RIGHT(G66,5),2),RIGHT(G66,2)))</f>
        <v>0.46124999999999999</v>
      </c>
      <c r="D66" s="8">
        <f t="shared" ref="D66:D129" si="11">+B66+C66</f>
        <v>45164.46125</v>
      </c>
      <c r="E66" s="8" t="str">
        <f t="shared" si="5"/>
        <v>2023-08-26</v>
      </c>
      <c r="F66" s="9" t="s">
        <v>1766</v>
      </c>
      <c r="G66" s="9" t="str">
        <f t="shared" ref="G66:G129" si="12">+LEFT(F66,27)</f>
        <v>FAIR-D1_2023-08-26_11-04-12</v>
      </c>
      <c r="H66" s="9">
        <v>11.602</v>
      </c>
      <c r="I66" s="6">
        <v>18702928</v>
      </c>
      <c r="J66" s="6" t="str">
        <f>IF(OR(COUNTIF(Monitoring!E:E, G66) &gt; 0, COUNTIF(Monitoring!F:F, G66) &gt; 0), "yes", "no")</f>
        <v>yes</v>
      </c>
      <c r="K66" s="60" t="str">
        <f t="shared" si="6"/>
        <v>Z:\FAIR_Device_data\Experiment_AugSep_2023\Video_captures\FAIR-D1\Camera1\2023-08-26\FAIR-D1_2023-08-26_11-04-12.mp4</v>
      </c>
    </row>
    <row r="67" spans="1:11" ht="14.25" customHeight="1" x14ac:dyDescent="0.3">
      <c r="A67" s="5" t="str">
        <f t="shared" si="8"/>
        <v>FAIR-D1</v>
      </c>
      <c r="B67" s="4">
        <f t="shared" si="9"/>
        <v>45164</v>
      </c>
      <c r="C67" s="8">
        <f t="shared" si="10"/>
        <v>0.46547453703703706</v>
      </c>
      <c r="D67" s="8">
        <f t="shared" si="11"/>
        <v>45164.465474537035</v>
      </c>
      <c r="E67" s="8" t="str">
        <f t="shared" ref="E67:E130" si="13">+_xlfn.CONCAT(YEAR(B67),"-",TEXT(MONTH(B67),"00"),"-",TEXT(DAY(B67),"00"))</f>
        <v>2023-08-26</v>
      </c>
      <c r="F67" s="9" t="s">
        <v>1767</v>
      </c>
      <c r="G67" s="9" t="str">
        <f t="shared" si="12"/>
        <v>FAIR-D1_2023-08-26_11-10-17</v>
      </c>
      <c r="H67" s="9">
        <v>64.424000000000007</v>
      </c>
      <c r="I67" s="6">
        <v>118929709</v>
      </c>
      <c r="J67" s="6" t="str">
        <f>IF(OR(COUNTIF(Monitoring!E:E, G67) &gt; 0, COUNTIF(Monitoring!F:F, G67) &gt; 0), "yes", "no")</f>
        <v>yes</v>
      </c>
      <c r="K67" s="60" t="str">
        <f t="shared" ref="K67:K130" si="14">HYPERLINK(_xlfn.CONCAT("Z:\FAIR_Device_data\Experiment_AugSep_2023","\","Video_captures","\",A67,"\","Camera1","\",E67,"\",F67))</f>
        <v>Z:\FAIR_Device_data\Experiment_AugSep_2023\Video_captures\FAIR-D1\Camera1\2023-08-26\FAIR-D1_2023-08-26_11-10-17.mp4</v>
      </c>
    </row>
    <row r="68" spans="1:11" ht="14.25" customHeight="1" x14ac:dyDescent="0.3">
      <c r="A68" s="5" t="str">
        <f t="shared" si="8"/>
        <v>FAIR-D1</v>
      </c>
      <c r="B68" s="4">
        <f t="shared" si="9"/>
        <v>45164</v>
      </c>
      <c r="C68" s="8">
        <f t="shared" si="10"/>
        <v>0.46843750000000001</v>
      </c>
      <c r="D68" s="8">
        <f t="shared" si="11"/>
        <v>45164.4684375</v>
      </c>
      <c r="E68" s="8" t="str">
        <f t="shared" si="13"/>
        <v>2023-08-26</v>
      </c>
      <c r="F68" s="9" t="s">
        <v>1768</v>
      </c>
      <c r="G68" s="9" t="str">
        <f t="shared" si="12"/>
        <v>FAIR-D1_2023-08-26_11-14-33</v>
      </c>
      <c r="H68" s="9">
        <v>12.117000000000001</v>
      </c>
      <c r="I68" s="6">
        <v>20040812</v>
      </c>
      <c r="J68" s="6" t="str">
        <f>IF(OR(COUNTIF(Monitoring!E:E, G68) &gt; 0, COUNTIF(Monitoring!F:F, G68) &gt; 0), "yes", "no")</f>
        <v>yes</v>
      </c>
      <c r="K68" s="60" t="str">
        <f t="shared" si="14"/>
        <v>Z:\FAIR_Device_data\Experiment_AugSep_2023\Video_captures\FAIR-D1\Camera1\2023-08-26\FAIR-D1_2023-08-26_11-14-33.mp4</v>
      </c>
    </row>
    <row r="69" spans="1:11" ht="14.25" customHeight="1" x14ac:dyDescent="0.3">
      <c r="A69" s="5" t="str">
        <f t="shared" si="8"/>
        <v>FAIR-D1</v>
      </c>
      <c r="B69" s="4">
        <f t="shared" si="9"/>
        <v>45164</v>
      </c>
      <c r="C69" s="8">
        <f t="shared" si="10"/>
        <v>0.47057870370370369</v>
      </c>
      <c r="D69" s="8">
        <f t="shared" si="11"/>
        <v>45164.470578703702</v>
      </c>
      <c r="E69" s="8" t="str">
        <f t="shared" si="13"/>
        <v>2023-08-26</v>
      </c>
      <c r="F69" s="9" t="s">
        <v>1769</v>
      </c>
      <c r="G69" s="9" t="str">
        <f t="shared" si="12"/>
        <v>FAIR-D1_2023-08-26_11-17-38</v>
      </c>
      <c r="H69" s="9">
        <v>10.932</v>
      </c>
      <c r="I69" s="6">
        <v>18083251</v>
      </c>
      <c r="J69" s="6" t="str">
        <f>IF(OR(COUNTIF(Monitoring!E:E, G69) &gt; 0, COUNTIF(Monitoring!F:F, G69) &gt; 0), "yes", "no")</f>
        <v>yes</v>
      </c>
      <c r="K69" s="60" t="str">
        <f t="shared" si="14"/>
        <v>Z:\FAIR_Device_data\Experiment_AugSep_2023\Video_captures\FAIR-D1\Camera1\2023-08-26\FAIR-D1_2023-08-26_11-17-38.mp4</v>
      </c>
    </row>
    <row r="70" spans="1:11" ht="14.25" customHeight="1" x14ac:dyDescent="0.3">
      <c r="A70" s="5" t="str">
        <f t="shared" si="8"/>
        <v>FAIR-D1</v>
      </c>
      <c r="B70" s="4">
        <f t="shared" si="9"/>
        <v>45164</v>
      </c>
      <c r="C70" s="8">
        <f t="shared" si="10"/>
        <v>0.47303240740740743</v>
      </c>
      <c r="D70" s="8">
        <f t="shared" si="11"/>
        <v>45164.473032407404</v>
      </c>
      <c r="E70" s="8" t="str">
        <f t="shared" si="13"/>
        <v>2023-08-26</v>
      </c>
      <c r="F70" s="9" t="s">
        <v>1770</v>
      </c>
      <c r="G70" s="9" t="str">
        <f t="shared" si="12"/>
        <v>FAIR-D1_2023-08-26_11-21-10</v>
      </c>
      <c r="H70" s="9">
        <v>12.397</v>
      </c>
      <c r="I70" s="6">
        <v>21011768</v>
      </c>
      <c r="J70" s="6" t="str">
        <f>IF(OR(COUNTIF(Monitoring!E:E, G70) &gt; 0, COUNTIF(Monitoring!F:F, G70) &gt; 0), "yes", "no")</f>
        <v>yes</v>
      </c>
      <c r="K70" s="60" t="str">
        <f t="shared" si="14"/>
        <v>Z:\FAIR_Device_data\Experiment_AugSep_2023\Video_captures\FAIR-D1\Camera1\2023-08-26\FAIR-D1_2023-08-26_11-21-10.mp4</v>
      </c>
    </row>
    <row r="71" spans="1:11" ht="14.25" customHeight="1" x14ac:dyDescent="0.3">
      <c r="A71" s="5" t="str">
        <f t="shared" si="8"/>
        <v>FAIR-D1</v>
      </c>
      <c r="B71" s="4">
        <f t="shared" si="9"/>
        <v>45164</v>
      </c>
      <c r="C71" s="8">
        <f t="shared" si="10"/>
        <v>0.48037037037037039</v>
      </c>
      <c r="D71" s="8">
        <f t="shared" si="11"/>
        <v>45164.480370370373</v>
      </c>
      <c r="E71" s="8" t="str">
        <f t="shared" si="13"/>
        <v>2023-08-26</v>
      </c>
      <c r="F71" s="9" t="s">
        <v>1771</v>
      </c>
      <c r="G71" s="9" t="str">
        <f t="shared" si="12"/>
        <v>FAIR-D1_2023-08-26_11-31-44</v>
      </c>
      <c r="H71" s="9">
        <v>11.054</v>
      </c>
      <c r="I71" s="6">
        <v>18262241</v>
      </c>
      <c r="J71" s="6" t="str">
        <f>IF(OR(COUNTIF(Monitoring!E:E, G71) &gt; 0, COUNTIF(Monitoring!F:F, G71) &gt; 0), "yes", "no")</f>
        <v>yes</v>
      </c>
      <c r="K71" s="60" t="str">
        <f t="shared" si="14"/>
        <v>Z:\FAIR_Device_data\Experiment_AugSep_2023\Video_captures\FAIR-D1\Camera1\2023-08-26\FAIR-D1_2023-08-26_11-31-44.mp4</v>
      </c>
    </row>
    <row r="72" spans="1:11" ht="14.25" customHeight="1" x14ac:dyDescent="0.3">
      <c r="A72" s="5" t="str">
        <f t="shared" si="8"/>
        <v>FAIR-D1</v>
      </c>
      <c r="B72" s="4">
        <f t="shared" si="9"/>
        <v>45164</v>
      </c>
      <c r="C72" s="8">
        <f t="shared" si="10"/>
        <v>0.48313657407407407</v>
      </c>
      <c r="D72" s="8">
        <f t="shared" si="11"/>
        <v>45164.483136574076</v>
      </c>
      <c r="E72" s="8" t="str">
        <f t="shared" si="13"/>
        <v>2023-08-26</v>
      </c>
      <c r="F72" s="9" t="s">
        <v>1772</v>
      </c>
      <c r="G72" s="9" t="str">
        <f t="shared" si="12"/>
        <v>FAIR-D1_2023-08-26_11-35-43</v>
      </c>
      <c r="H72" s="9">
        <v>13.351000000000001</v>
      </c>
      <c r="I72" s="6">
        <v>22034976</v>
      </c>
      <c r="J72" s="6" t="str">
        <f>IF(OR(COUNTIF(Monitoring!E:E, G72) &gt; 0, COUNTIF(Monitoring!F:F, G72) &gt; 0), "yes", "no")</f>
        <v>yes</v>
      </c>
      <c r="K72" s="60" t="str">
        <f t="shared" si="14"/>
        <v>Z:\FAIR_Device_data\Experiment_AugSep_2023\Video_captures\FAIR-D1\Camera1\2023-08-26\FAIR-D1_2023-08-26_11-35-43.mp4</v>
      </c>
    </row>
    <row r="73" spans="1:11" ht="14.25" customHeight="1" x14ac:dyDescent="0.3">
      <c r="A73" s="5" t="str">
        <f t="shared" si="8"/>
        <v>FAIR-D1</v>
      </c>
      <c r="B73" s="4">
        <f t="shared" si="9"/>
        <v>45164</v>
      </c>
      <c r="C73" s="8">
        <f t="shared" si="10"/>
        <v>0.48390046296296296</v>
      </c>
      <c r="D73" s="8">
        <f t="shared" si="11"/>
        <v>45164.483900462961</v>
      </c>
      <c r="E73" s="8" t="str">
        <f t="shared" si="13"/>
        <v>2023-08-26</v>
      </c>
      <c r="F73" s="9" t="s">
        <v>1773</v>
      </c>
      <c r="G73" s="9" t="str">
        <f t="shared" si="12"/>
        <v>FAIR-D1_2023-08-26_11-36-49</v>
      </c>
      <c r="H73" s="9">
        <v>12.645</v>
      </c>
      <c r="I73" s="6">
        <v>21308652</v>
      </c>
      <c r="J73" s="6" t="str">
        <f>IF(OR(COUNTIF(Monitoring!E:E, G73) &gt; 0, COUNTIF(Monitoring!F:F, G73) &gt; 0), "yes", "no")</f>
        <v>yes</v>
      </c>
      <c r="K73" s="60" t="str">
        <f t="shared" si="14"/>
        <v>Z:\FAIR_Device_data\Experiment_AugSep_2023\Video_captures\FAIR-D1\Camera1\2023-08-26\FAIR-D1_2023-08-26_11-36-49.mp4</v>
      </c>
    </row>
    <row r="74" spans="1:11" ht="14.25" customHeight="1" x14ac:dyDescent="0.3">
      <c r="A74" s="5" t="str">
        <f t="shared" si="8"/>
        <v>FAIR-D1</v>
      </c>
      <c r="B74" s="4">
        <f t="shared" si="9"/>
        <v>45164</v>
      </c>
      <c r="C74" s="8">
        <f t="shared" si="10"/>
        <v>0.49118055555555556</v>
      </c>
      <c r="D74" s="8">
        <f t="shared" si="11"/>
        <v>45164.491180555553</v>
      </c>
      <c r="E74" s="8" t="str">
        <f t="shared" si="13"/>
        <v>2023-08-26</v>
      </c>
      <c r="F74" s="9" t="s">
        <v>1774</v>
      </c>
      <c r="G74" s="9" t="str">
        <f t="shared" si="12"/>
        <v>FAIR-D1_2023-08-26_11-47-18</v>
      </c>
      <c r="H74" s="9">
        <v>18.417999999999999</v>
      </c>
      <c r="I74" s="6">
        <v>32600922</v>
      </c>
      <c r="J74" s="6" t="str">
        <f>IF(OR(COUNTIF(Monitoring!E:E, G74) &gt; 0, COUNTIF(Monitoring!F:F, G74) &gt; 0), "yes", "no")</f>
        <v>yes</v>
      </c>
      <c r="K74" s="60" t="str">
        <f t="shared" si="14"/>
        <v>Z:\FAIR_Device_data\Experiment_AugSep_2023\Video_captures\FAIR-D1\Camera1\2023-08-26\FAIR-D1_2023-08-26_11-47-18.mp4</v>
      </c>
    </row>
    <row r="75" spans="1:11" ht="14.25" customHeight="1" x14ac:dyDescent="0.3">
      <c r="A75" s="5" t="str">
        <f t="shared" si="8"/>
        <v>FAIR-D1</v>
      </c>
      <c r="B75" s="4">
        <f t="shared" si="9"/>
        <v>45164</v>
      </c>
      <c r="C75" s="8">
        <f t="shared" si="10"/>
        <v>0.4919560185185185</v>
      </c>
      <c r="D75" s="8">
        <f t="shared" si="11"/>
        <v>45164.491956018515</v>
      </c>
      <c r="E75" s="8" t="str">
        <f t="shared" si="13"/>
        <v>2023-08-26</v>
      </c>
      <c r="F75" s="9" t="s">
        <v>1775</v>
      </c>
      <c r="G75" s="9" t="str">
        <f t="shared" si="12"/>
        <v>FAIR-D1_2023-08-26_11-48-25</v>
      </c>
      <c r="H75" s="9">
        <v>56.377000000000002</v>
      </c>
      <c r="I75" s="6">
        <v>102184019</v>
      </c>
      <c r="J75" s="6" t="str">
        <f>IF(OR(COUNTIF(Monitoring!E:E, G75) &gt; 0, COUNTIF(Monitoring!F:F, G75) &gt; 0), "yes", "no")</f>
        <v>yes</v>
      </c>
      <c r="K75" s="60" t="str">
        <f t="shared" si="14"/>
        <v>Z:\FAIR_Device_data\Experiment_AugSep_2023\Video_captures\FAIR-D1\Camera1\2023-08-26\FAIR-D1_2023-08-26_11-48-25.mp4</v>
      </c>
    </row>
    <row r="76" spans="1:11" ht="14.25" customHeight="1" x14ac:dyDescent="0.3">
      <c r="A76" s="5" t="str">
        <f t="shared" si="8"/>
        <v>FAIR-D1</v>
      </c>
      <c r="B76" s="4">
        <f t="shared" si="9"/>
        <v>45164</v>
      </c>
      <c r="C76" s="8">
        <f t="shared" si="10"/>
        <v>0.49497685185185186</v>
      </c>
      <c r="D76" s="8">
        <f t="shared" si="11"/>
        <v>45164.494976851849</v>
      </c>
      <c r="E76" s="8" t="str">
        <f t="shared" si="13"/>
        <v>2023-08-26</v>
      </c>
      <c r="F76" s="9" t="s">
        <v>1776</v>
      </c>
      <c r="G76" s="9" t="str">
        <f t="shared" si="12"/>
        <v>FAIR-D1_2023-08-26_11-52-46</v>
      </c>
      <c r="H76" s="9">
        <v>27.355</v>
      </c>
      <c r="I76" s="6">
        <v>46294094</v>
      </c>
      <c r="J76" s="6" t="str">
        <f>IF(OR(COUNTIF(Monitoring!E:E, G76) &gt; 0, COUNTIF(Monitoring!F:F, G76) &gt; 0), "yes", "no")</f>
        <v>yes</v>
      </c>
      <c r="K76" s="60" t="str">
        <f t="shared" si="14"/>
        <v>Z:\FAIR_Device_data\Experiment_AugSep_2023\Video_captures\FAIR-D1\Camera1\2023-08-26\FAIR-D1_2023-08-26_11-52-46.mp4</v>
      </c>
    </row>
    <row r="77" spans="1:11" ht="14.25" customHeight="1" x14ac:dyDescent="0.3">
      <c r="A77" s="5" t="str">
        <f t="shared" si="8"/>
        <v>FAIR-D1</v>
      </c>
      <c r="B77" s="4">
        <f t="shared" si="9"/>
        <v>45164</v>
      </c>
      <c r="C77" s="8">
        <f t="shared" si="10"/>
        <v>0.49812499999999998</v>
      </c>
      <c r="D77" s="8">
        <f t="shared" si="11"/>
        <v>45164.498124999998</v>
      </c>
      <c r="E77" s="8" t="str">
        <f t="shared" si="13"/>
        <v>2023-08-26</v>
      </c>
      <c r="F77" s="9" t="s">
        <v>1777</v>
      </c>
      <c r="G77" s="9" t="str">
        <f t="shared" si="12"/>
        <v>FAIR-D1_2023-08-26_11-57-18</v>
      </c>
      <c r="H77" s="9">
        <v>14.38</v>
      </c>
      <c r="I77" s="6">
        <v>24113087</v>
      </c>
      <c r="J77" s="6" t="str">
        <f>IF(OR(COUNTIF(Monitoring!E:E, G77) &gt; 0, COUNTIF(Monitoring!F:F, G77) &gt; 0), "yes", "no")</f>
        <v>yes</v>
      </c>
      <c r="K77" s="60" t="str">
        <f t="shared" si="14"/>
        <v>Z:\FAIR_Device_data\Experiment_AugSep_2023\Video_captures\FAIR-D1\Camera1\2023-08-26\FAIR-D1_2023-08-26_11-57-18.mp4</v>
      </c>
    </row>
    <row r="78" spans="1:11" ht="14.25" customHeight="1" x14ac:dyDescent="0.3">
      <c r="A78" s="5" t="str">
        <f t="shared" si="8"/>
        <v>FAIR-D1</v>
      </c>
      <c r="B78" s="4">
        <f t="shared" si="9"/>
        <v>45164</v>
      </c>
      <c r="C78" s="8">
        <f t="shared" si="10"/>
        <v>0.5012847222222222</v>
      </c>
      <c r="D78" s="8">
        <f t="shared" si="11"/>
        <v>45164.501284722224</v>
      </c>
      <c r="E78" s="8" t="str">
        <f t="shared" si="13"/>
        <v>2023-08-26</v>
      </c>
      <c r="F78" s="9" t="s">
        <v>1778</v>
      </c>
      <c r="G78" s="9" t="str">
        <f t="shared" si="12"/>
        <v>FAIR-D1_2023-08-26_12-01-51</v>
      </c>
      <c r="H78" s="9">
        <v>15.395</v>
      </c>
      <c r="I78" s="6">
        <v>26569805</v>
      </c>
      <c r="J78" s="6" t="str">
        <f>IF(OR(COUNTIF(Monitoring!E:E, G78) &gt; 0, COUNTIF(Monitoring!F:F, G78) &gt; 0), "yes", "no")</f>
        <v>yes</v>
      </c>
      <c r="K78" s="60" t="str">
        <f t="shared" si="14"/>
        <v>Z:\FAIR_Device_data\Experiment_AugSep_2023\Video_captures\FAIR-D1\Camera1\2023-08-26\FAIR-D1_2023-08-26_12-01-51.mp4</v>
      </c>
    </row>
    <row r="79" spans="1:11" ht="14.25" customHeight="1" x14ac:dyDescent="0.3">
      <c r="A79" s="5" t="str">
        <f t="shared" si="8"/>
        <v>FAIR-D1</v>
      </c>
      <c r="B79" s="4">
        <f t="shared" si="9"/>
        <v>45164</v>
      </c>
      <c r="C79" s="8">
        <f t="shared" si="10"/>
        <v>0.50219907407407405</v>
      </c>
      <c r="D79" s="8">
        <f t="shared" si="11"/>
        <v>45164.502199074072</v>
      </c>
      <c r="E79" s="8" t="str">
        <f t="shared" si="13"/>
        <v>2023-08-26</v>
      </c>
      <c r="F79" s="9" t="s">
        <v>1779</v>
      </c>
      <c r="G79" s="9" t="str">
        <f t="shared" si="12"/>
        <v>FAIR-D1_2023-08-26_12-03-10</v>
      </c>
      <c r="H79" s="9">
        <v>14.345000000000001</v>
      </c>
      <c r="I79" s="6">
        <v>25345104</v>
      </c>
      <c r="J79" s="6" t="str">
        <f>IF(OR(COUNTIF(Monitoring!E:E, G79) &gt; 0, COUNTIF(Monitoring!F:F, G79) &gt; 0), "yes", "no")</f>
        <v>yes</v>
      </c>
      <c r="K79" s="60" t="str">
        <f t="shared" si="14"/>
        <v>Z:\FAIR_Device_data\Experiment_AugSep_2023\Video_captures\FAIR-D1\Camera1\2023-08-26\FAIR-D1_2023-08-26_12-03-10.mp4</v>
      </c>
    </row>
    <row r="80" spans="1:11" ht="14.25" customHeight="1" x14ac:dyDescent="0.3">
      <c r="A80" s="5" t="str">
        <f t="shared" si="8"/>
        <v>FAIR-D1</v>
      </c>
      <c r="B80" s="4">
        <f t="shared" si="9"/>
        <v>45164</v>
      </c>
      <c r="C80" s="8">
        <f t="shared" si="10"/>
        <v>0.50373842592592588</v>
      </c>
      <c r="D80" s="8">
        <f t="shared" si="11"/>
        <v>45164.503738425927</v>
      </c>
      <c r="E80" s="8" t="str">
        <f t="shared" si="13"/>
        <v>2023-08-26</v>
      </c>
      <c r="F80" s="9" t="s">
        <v>1780</v>
      </c>
      <c r="G80" s="9" t="str">
        <f t="shared" si="12"/>
        <v>FAIR-D1_2023-08-26_12-05-23</v>
      </c>
      <c r="H80" s="9">
        <v>33.472999999999999</v>
      </c>
      <c r="I80" s="6">
        <v>58431168</v>
      </c>
      <c r="J80" s="6" t="str">
        <f>IF(OR(COUNTIF(Monitoring!E:E, G80) &gt; 0, COUNTIF(Monitoring!F:F, G80) &gt; 0), "yes", "no")</f>
        <v>yes</v>
      </c>
      <c r="K80" s="60" t="str">
        <f t="shared" si="14"/>
        <v>Z:\FAIR_Device_data\Experiment_AugSep_2023\Video_captures\FAIR-D1\Camera1\2023-08-26\FAIR-D1_2023-08-26_12-05-23.mp4</v>
      </c>
    </row>
    <row r="81" spans="1:11" ht="14.25" customHeight="1" x14ac:dyDescent="0.3">
      <c r="A81" s="5" t="str">
        <f t="shared" si="8"/>
        <v>FAIR-D1</v>
      </c>
      <c r="B81" s="4">
        <f t="shared" si="9"/>
        <v>45164</v>
      </c>
      <c r="C81" s="8">
        <f t="shared" si="10"/>
        <v>0.51543981481481482</v>
      </c>
      <c r="D81" s="8">
        <f t="shared" si="11"/>
        <v>45164.515439814815</v>
      </c>
      <c r="E81" s="8" t="str">
        <f t="shared" si="13"/>
        <v>2023-08-26</v>
      </c>
      <c r="F81" s="9" t="s">
        <v>1781</v>
      </c>
      <c r="G81" s="9" t="str">
        <f t="shared" si="12"/>
        <v>FAIR-D1_2023-08-26_12-22-14</v>
      </c>
      <c r="H81" s="9">
        <v>11.446999999999999</v>
      </c>
      <c r="I81" s="6">
        <v>18853109</v>
      </c>
      <c r="J81" s="6" t="str">
        <f>IF(OR(COUNTIF(Monitoring!E:E, G81) &gt; 0, COUNTIF(Monitoring!F:F, G81) &gt; 0), "yes", "no")</f>
        <v>yes</v>
      </c>
      <c r="K81" s="60" t="str">
        <f t="shared" si="14"/>
        <v>Z:\FAIR_Device_data\Experiment_AugSep_2023\Video_captures\FAIR-D1\Camera1\2023-08-26\FAIR-D1_2023-08-26_12-22-14.mp4</v>
      </c>
    </row>
    <row r="82" spans="1:11" ht="14.25" customHeight="1" x14ac:dyDescent="0.3">
      <c r="A82" s="5" t="str">
        <f t="shared" si="8"/>
        <v>FAIR-D1</v>
      </c>
      <c r="B82" s="4">
        <f t="shared" si="9"/>
        <v>45164</v>
      </c>
      <c r="C82" s="8">
        <f t="shared" si="10"/>
        <v>0.51747685185185188</v>
      </c>
      <c r="D82" s="8">
        <f t="shared" si="11"/>
        <v>45164.517476851855</v>
      </c>
      <c r="E82" s="8" t="str">
        <f t="shared" si="13"/>
        <v>2023-08-26</v>
      </c>
      <c r="F82" s="9" t="s">
        <v>1782</v>
      </c>
      <c r="G82" s="9" t="str">
        <f t="shared" si="12"/>
        <v>FAIR-D1_2023-08-26_12-25-10</v>
      </c>
      <c r="H82" s="9">
        <v>82.527000000000001</v>
      </c>
      <c r="I82" s="6">
        <v>146883522</v>
      </c>
      <c r="J82" s="6" t="str">
        <f>IF(OR(COUNTIF(Monitoring!E:E, G82) &gt; 0, COUNTIF(Monitoring!F:F, G82) &gt; 0), "yes", "no")</f>
        <v>yes</v>
      </c>
      <c r="K82" s="60" t="str">
        <f t="shared" si="14"/>
        <v>Z:\FAIR_Device_data\Experiment_AugSep_2023\Video_captures\FAIR-D1\Camera1\2023-08-26\FAIR-D1_2023-08-26_12-25-10.mp4</v>
      </c>
    </row>
    <row r="83" spans="1:11" ht="14.25" customHeight="1" x14ac:dyDescent="0.3">
      <c r="A83" s="5" t="str">
        <f t="shared" si="8"/>
        <v>FAIR-D1</v>
      </c>
      <c r="B83" s="4">
        <f t="shared" si="9"/>
        <v>45164</v>
      </c>
      <c r="C83" s="8">
        <f t="shared" si="10"/>
        <v>0.52678240740740745</v>
      </c>
      <c r="D83" s="8">
        <f t="shared" si="11"/>
        <v>45164.526782407411</v>
      </c>
      <c r="E83" s="8" t="str">
        <f t="shared" si="13"/>
        <v>2023-08-26</v>
      </c>
      <c r="F83" s="9" t="s">
        <v>1783</v>
      </c>
      <c r="G83" s="9" t="str">
        <f t="shared" si="12"/>
        <v>FAIR-D1_2023-08-26_12-38-34</v>
      </c>
      <c r="H83" s="9">
        <v>10.909000000000001</v>
      </c>
      <c r="I83" s="6">
        <v>17803764</v>
      </c>
      <c r="J83" s="6" t="str">
        <f>IF(OR(COUNTIF(Monitoring!E:E, G83) &gt; 0, COUNTIF(Monitoring!F:F, G83) &gt; 0), "yes", "no")</f>
        <v>yes</v>
      </c>
      <c r="K83" s="60" t="str">
        <f t="shared" si="14"/>
        <v>Z:\FAIR_Device_data\Experiment_AugSep_2023\Video_captures\FAIR-D1\Camera1\2023-08-26\FAIR-D1_2023-08-26_12-38-34.mp4</v>
      </c>
    </row>
    <row r="84" spans="1:11" ht="14.25" customHeight="1" x14ac:dyDescent="0.3">
      <c r="A84" s="5" t="str">
        <f t="shared" si="8"/>
        <v>FAIR-D1</v>
      </c>
      <c r="B84" s="4">
        <f t="shared" si="9"/>
        <v>45164</v>
      </c>
      <c r="C84" s="8">
        <f t="shared" si="10"/>
        <v>0.53394675925925927</v>
      </c>
      <c r="D84" s="8">
        <f t="shared" si="11"/>
        <v>45164.533946759257</v>
      </c>
      <c r="E84" s="8" t="str">
        <f t="shared" si="13"/>
        <v>2023-08-26</v>
      </c>
      <c r="F84" s="9" t="s">
        <v>1784</v>
      </c>
      <c r="G84" s="9" t="str">
        <f t="shared" si="12"/>
        <v>FAIR-D1_2023-08-26_12-48-53</v>
      </c>
      <c r="H84" s="9">
        <v>45.845999999999997</v>
      </c>
      <c r="I84" s="6">
        <v>83637518</v>
      </c>
      <c r="J84" s="6" t="str">
        <f>IF(OR(COUNTIF(Monitoring!E:E, G84) &gt; 0, COUNTIF(Monitoring!F:F, G84) &gt; 0), "yes", "no")</f>
        <v>yes</v>
      </c>
      <c r="K84" s="60" t="str">
        <f t="shared" si="14"/>
        <v>Z:\FAIR_Device_data\Experiment_AugSep_2023\Video_captures\FAIR-D1\Camera1\2023-08-26\FAIR-D1_2023-08-26_12-48-53.mp4</v>
      </c>
    </row>
    <row r="85" spans="1:11" ht="14.25" customHeight="1" x14ac:dyDescent="0.3">
      <c r="A85" s="5" t="str">
        <f t="shared" si="8"/>
        <v>FAIR-D1</v>
      </c>
      <c r="B85" s="4">
        <f t="shared" si="9"/>
        <v>45164</v>
      </c>
      <c r="C85" s="8">
        <f t="shared" si="10"/>
        <v>0.53521990740740744</v>
      </c>
      <c r="D85" s="8">
        <f t="shared" si="11"/>
        <v>45164.535219907404</v>
      </c>
      <c r="E85" s="8" t="str">
        <f t="shared" si="13"/>
        <v>2023-08-26</v>
      </c>
      <c r="F85" s="9" t="s">
        <v>1785</v>
      </c>
      <c r="G85" s="9" t="str">
        <f t="shared" si="12"/>
        <v>FAIR-D1_2023-08-26_12-50-43</v>
      </c>
      <c r="H85" s="9">
        <v>14.170999999999999</v>
      </c>
      <c r="I85" s="6">
        <v>23875788</v>
      </c>
      <c r="J85" s="6" t="str">
        <f>IF(OR(COUNTIF(Monitoring!E:E, G85) &gt; 0, COUNTIF(Monitoring!F:F, G85) &gt; 0), "yes", "no")</f>
        <v>yes</v>
      </c>
      <c r="K85" s="60" t="str">
        <f t="shared" si="14"/>
        <v>Z:\FAIR_Device_data\Experiment_AugSep_2023\Video_captures\FAIR-D1\Camera1\2023-08-26\FAIR-D1_2023-08-26_12-50-43.mp4</v>
      </c>
    </row>
    <row r="86" spans="1:11" ht="14.25" customHeight="1" x14ac:dyDescent="0.3">
      <c r="A86" s="5" t="str">
        <f t="shared" si="8"/>
        <v>FAIR-D1</v>
      </c>
      <c r="B86" s="4">
        <f t="shared" si="9"/>
        <v>45164</v>
      </c>
      <c r="C86" s="8">
        <f t="shared" si="10"/>
        <v>0.53589120370370369</v>
      </c>
      <c r="D86" s="8">
        <f t="shared" si="11"/>
        <v>45164.535891203705</v>
      </c>
      <c r="E86" s="8" t="str">
        <f t="shared" si="13"/>
        <v>2023-08-26</v>
      </c>
      <c r="F86" s="9" t="s">
        <v>1786</v>
      </c>
      <c r="G86" s="9" t="str">
        <f t="shared" si="12"/>
        <v>FAIR-D1_2023-08-26_12-51-41</v>
      </c>
      <c r="H86" s="9">
        <v>34.220999999999997</v>
      </c>
      <c r="I86" s="6">
        <v>61167499</v>
      </c>
      <c r="J86" s="6" t="str">
        <f>IF(OR(COUNTIF(Monitoring!E:E, G86) &gt; 0, COUNTIF(Monitoring!F:F, G86) &gt; 0), "yes", "no")</f>
        <v>yes</v>
      </c>
      <c r="K86" s="60" t="str">
        <f t="shared" si="14"/>
        <v>Z:\FAIR_Device_data\Experiment_AugSep_2023\Video_captures\FAIR-D1\Camera1\2023-08-26\FAIR-D1_2023-08-26_12-51-41.mp4</v>
      </c>
    </row>
    <row r="87" spans="1:11" ht="14.25" customHeight="1" x14ac:dyDescent="0.3">
      <c r="A87" s="5" t="str">
        <f t="shared" si="8"/>
        <v>FAIR-D1</v>
      </c>
      <c r="B87" s="4">
        <f t="shared" si="9"/>
        <v>45164</v>
      </c>
      <c r="C87" s="8">
        <f t="shared" si="10"/>
        <v>0.54208333333333336</v>
      </c>
      <c r="D87" s="8">
        <f t="shared" si="11"/>
        <v>45164.542083333334</v>
      </c>
      <c r="E87" s="8" t="str">
        <f t="shared" si="13"/>
        <v>2023-08-26</v>
      </c>
      <c r="F87" s="9" t="s">
        <v>1787</v>
      </c>
      <c r="G87" s="9" t="str">
        <f t="shared" si="12"/>
        <v>FAIR-D1_2023-08-26_13-00-36</v>
      </c>
      <c r="H87" s="9">
        <v>12.432</v>
      </c>
      <c r="I87" s="6">
        <v>21217756</v>
      </c>
      <c r="J87" s="6" t="str">
        <f>IF(OR(COUNTIF(Monitoring!E:E, G87) &gt; 0, COUNTIF(Monitoring!F:F, G87) &gt; 0), "yes", "no")</f>
        <v>yes</v>
      </c>
      <c r="K87" s="60" t="str">
        <f t="shared" si="14"/>
        <v>Z:\FAIR_Device_data\Experiment_AugSep_2023\Video_captures\FAIR-D1\Camera1\2023-08-26\FAIR-D1_2023-08-26_13-00-36.mp4</v>
      </c>
    </row>
    <row r="88" spans="1:11" ht="14.25" customHeight="1" x14ac:dyDescent="0.3">
      <c r="A88" s="5" t="str">
        <f t="shared" si="8"/>
        <v>FAIR-D1</v>
      </c>
      <c r="B88" s="4">
        <f t="shared" si="9"/>
        <v>45164</v>
      </c>
      <c r="C88" s="8">
        <f t="shared" si="10"/>
        <v>0.57846064814814813</v>
      </c>
      <c r="D88" s="8">
        <f t="shared" si="11"/>
        <v>45164.578460648147</v>
      </c>
      <c r="E88" s="8" t="str">
        <f t="shared" si="13"/>
        <v>2023-08-26</v>
      </c>
      <c r="F88" s="9" t="s">
        <v>1788</v>
      </c>
      <c r="G88" s="9" t="str">
        <f t="shared" si="12"/>
        <v>FAIR-D1_2023-08-26_13-52-59</v>
      </c>
      <c r="H88" s="9">
        <v>18.571999999999999</v>
      </c>
      <c r="I88" s="6">
        <v>32730039</v>
      </c>
      <c r="J88" s="6" t="str">
        <f>IF(OR(COUNTIF(Monitoring!E:E, G88) &gt; 0, COUNTIF(Monitoring!F:F, G88) &gt; 0), "yes", "no")</f>
        <v>yes</v>
      </c>
      <c r="K88" s="60" t="str">
        <f t="shared" si="14"/>
        <v>Z:\FAIR_Device_data\Experiment_AugSep_2023\Video_captures\FAIR-D1\Camera1\2023-08-26\FAIR-D1_2023-08-26_13-52-59.mp4</v>
      </c>
    </row>
    <row r="89" spans="1:11" ht="14.25" customHeight="1" x14ac:dyDescent="0.3">
      <c r="A89" s="5" t="str">
        <f t="shared" si="8"/>
        <v>FAIR-D1</v>
      </c>
      <c r="B89" s="4">
        <f t="shared" si="9"/>
        <v>45164</v>
      </c>
      <c r="C89" s="8">
        <f t="shared" si="10"/>
        <v>0.58739583333333334</v>
      </c>
      <c r="D89" s="8">
        <f t="shared" si="11"/>
        <v>45164.587395833332</v>
      </c>
      <c r="E89" s="8" t="str">
        <f t="shared" si="13"/>
        <v>2023-08-26</v>
      </c>
      <c r="F89" s="9" t="s">
        <v>1789</v>
      </c>
      <c r="G89" s="9" t="str">
        <f t="shared" si="12"/>
        <v>FAIR-D1_2023-08-26_14-05-51</v>
      </c>
      <c r="H89" s="9">
        <v>12.488</v>
      </c>
      <c r="I89" s="6">
        <v>20692710</v>
      </c>
      <c r="J89" s="6" t="str">
        <f>IF(OR(COUNTIF(Monitoring!E:E, G89) &gt; 0, COUNTIF(Monitoring!F:F, G89) &gt; 0), "yes", "no")</f>
        <v>yes</v>
      </c>
      <c r="K89" s="60" t="str">
        <f t="shared" si="14"/>
        <v>Z:\FAIR_Device_data\Experiment_AugSep_2023\Video_captures\FAIR-D1\Camera1\2023-08-26\FAIR-D1_2023-08-26_14-05-51.mp4</v>
      </c>
    </row>
    <row r="90" spans="1:11" ht="14.25" customHeight="1" x14ac:dyDescent="0.3">
      <c r="A90" s="5" t="str">
        <f t="shared" si="8"/>
        <v>FAIR-D1</v>
      </c>
      <c r="B90" s="4">
        <f t="shared" si="9"/>
        <v>45164</v>
      </c>
      <c r="C90" s="8">
        <f t="shared" si="10"/>
        <v>0.58972222222222226</v>
      </c>
      <c r="D90" s="8">
        <f t="shared" si="11"/>
        <v>45164.589722222219</v>
      </c>
      <c r="E90" s="8" t="str">
        <f t="shared" si="13"/>
        <v>2023-08-26</v>
      </c>
      <c r="F90" s="9" t="s">
        <v>1790</v>
      </c>
      <c r="G90" s="9" t="str">
        <f t="shared" si="12"/>
        <v>FAIR-D1_2023-08-26_14-09-12</v>
      </c>
      <c r="H90" s="9">
        <v>11.065</v>
      </c>
      <c r="I90" s="6">
        <v>17954851</v>
      </c>
      <c r="J90" s="6" t="str">
        <f>IF(OR(COUNTIF(Monitoring!E:E, G90) &gt; 0, COUNTIF(Monitoring!F:F, G90) &gt; 0), "yes", "no")</f>
        <v>yes</v>
      </c>
      <c r="K90" s="60" t="str">
        <f t="shared" si="14"/>
        <v>Z:\FAIR_Device_data\Experiment_AugSep_2023\Video_captures\FAIR-D1\Camera1\2023-08-26\FAIR-D1_2023-08-26_14-09-12.mp4</v>
      </c>
    </row>
    <row r="91" spans="1:11" ht="14.25" customHeight="1" x14ac:dyDescent="0.3">
      <c r="A91" s="5" t="str">
        <f t="shared" si="8"/>
        <v>FAIR-D1</v>
      </c>
      <c r="B91" s="4">
        <f t="shared" si="9"/>
        <v>45164</v>
      </c>
      <c r="C91" s="8">
        <f t="shared" si="10"/>
        <v>0.59030092592592598</v>
      </c>
      <c r="D91" s="8">
        <f t="shared" si="11"/>
        <v>45164.590300925927</v>
      </c>
      <c r="E91" s="8" t="str">
        <f t="shared" si="13"/>
        <v>2023-08-26</v>
      </c>
      <c r="F91" s="9" t="s">
        <v>1791</v>
      </c>
      <c r="G91" s="9" t="str">
        <f t="shared" si="12"/>
        <v>FAIR-D1_2023-08-26_14-10-02</v>
      </c>
      <c r="H91" s="9">
        <v>48.676000000000002</v>
      </c>
      <c r="I91" s="6">
        <v>91256926</v>
      </c>
      <c r="J91" s="6" t="str">
        <f>IF(OR(COUNTIF(Monitoring!E:E, G91) &gt; 0, COUNTIF(Monitoring!F:F, G91) &gt; 0), "yes", "no")</f>
        <v>yes</v>
      </c>
      <c r="K91" s="60" t="str">
        <f t="shared" si="14"/>
        <v>Z:\FAIR_Device_data\Experiment_AugSep_2023\Video_captures\FAIR-D1\Camera1\2023-08-26\FAIR-D1_2023-08-26_14-10-02.mp4</v>
      </c>
    </row>
    <row r="92" spans="1:11" ht="14.25" customHeight="1" x14ac:dyDescent="0.3">
      <c r="A92" s="5" t="str">
        <f t="shared" si="8"/>
        <v>FAIR-D1</v>
      </c>
      <c r="B92" s="4">
        <f t="shared" si="9"/>
        <v>45164</v>
      </c>
      <c r="C92" s="8">
        <f t="shared" si="10"/>
        <v>0.6007986111111111</v>
      </c>
      <c r="D92" s="8">
        <f t="shared" si="11"/>
        <v>45164.600798611114</v>
      </c>
      <c r="E92" s="8" t="str">
        <f t="shared" si="13"/>
        <v>2023-08-26</v>
      </c>
      <c r="F92" s="9" t="s">
        <v>1792</v>
      </c>
      <c r="G92" s="9" t="str">
        <f t="shared" si="12"/>
        <v>FAIR-D1_2023-08-26_14-25-09</v>
      </c>
      <c r="H92" s="9">
        <v>17.245999999999999</v>
      </c>
      <c r="I92" s="6">
        <v>30843541</v>
      </c>
      <c r="J92" s="6" t="str">
        <f>IF(OR(COUNTIF(Monitoring!E:E, G92) &gt; 0, COUNTIF(Monitoring!F:F, G92) &gt; 0), "yes", "no")</f>
        <v>yes</v>
      </c>
      <c r="K92" s="60" t="str">
        <f t="shared" si="14"/>
        <v>Z:\FAIR_Device_data\Experiment_AugSep_2023\Video_captures\FAIR-D1\Camera1\2023-08-26\FAIR-D1_2023-08-26_14-25-09.mp4</v>
      </c>
    </row>
    <row r="93" spans="1:11" ht="14.25" customHeight="1" x14ac:dyDescent="0.3">
      <c r="A93" s="5" t="str">
        <f t="shared" si="8"/>
        <v>FAIR-D1</v>
      </c>
      <c r="B93" s="4">
        <f t="shared" si="9"/>
        <v>45164</v>
      </c>
      <c r="C93" s="8">
        <f t="shared" si="10"/>
        <v>0.60340277777777773</v>
      </c>
      <c r="D93" s="8">
        <f t="shared" si="11"/>
        <v>45164.603402777779</v>
      </c>
      <c r="E93" s="8" t="str">
        <f t="shared" si="13"/>
        <v>2023-08-26</v>
      </c>
      <c r="F93" s="9" t="s">
        <v>1793</v>
      </c>
      <c r="G93" s="9" t="str">
        <f t="shared" si="12"/>
        <v>FAIR-D1_2023-08-26_14-28-54</v>
      </c>
      <c r="H93" s="9">
        <v>39.491</v>
      </c>
      <c r="I93" s="6">
        <v>70905842</v>
      </c>
      <c r="J93" s="6" t="str">
        <f>IF(OR(COUNTIF(Monitoring!E:E, G93) &gt; 0, COUNTIF(Monitoring!F:F, G93) &gt; 0), "yes", "no")</f>
        <v>yes</v>
      </c>
      <c r="K93" s="60" t="str">
        <f t="shared" si="14"/>
        <v>Z:\FAIR_Device_data\Experiment_AugSep_2023\Video_captures\FAIR-D1\Camera1\2023-08-26\FAIR-D1_2023-08-26_14-28-54.mp4</v>
      </c>
    </row>
    <row r="94" spans="1:11" ht="14.25" customHeight="1" x14ac:dyDescent="0.3">
      <c r="A94" s="5" t="str">
        <f t="shared" si="8"/>
        <v>FAIR-D1</v>
      </c>
      <c r="B94" s="4">
        <f t="shared" si="9"/>
        <v>45164</v>
      </c>
      <c r="C94" s="8">
        <f t="shared" si="10"/>
        <v>0.60826388888888894</v>
      </c>
      <c r="D94" s="8">
        <f t="shared" si="11"/>
        <v>45164.608263888891</v>
      </c>
      <c r="E94" s="8" t="str">
        <f t="shared" si="13"/>
        <v>2023-08-26</v>
      </c>
      <c r="F94" s="9" t="s">
        <v>1794</v>
      </c>
      <c r="G94" s="9" t="str">
        <f t="shared" si="12"/>
        <v>FAIR-D1_2023-08-26_14-35-54</v>
      </c>
      <c r="H94" s="9">
        <v>11.069000000000001</v>
      </c>
      <c r="I94" s="6">
        <v>17992782</v>
      </c>
      <c r="J94" s="6" t="str">
        <f>IF(OR(COUNTIF(Monitoring!E:E, G94) &gt; 0, COUNTIF(Monitoring!F:F, G94) &gt; 0), "yes", "no")</f>
        <v>yes</v>
      </c>
      <c r="K94" s="60" t="str">
        <f t="shared" si="14"/>
        <v>Z:\FAIR_Device_data\Experiment_AugSep_2023\Video_captures\FAIR-D1\Camera1\2023-08-26\FAIR-D1_2023-08-26_14-35-54.mp4</v>
      </c>
    </row>
    <row r="95" spans="1:11" ht="14.25" customHeight="1" x14ac:dyDescent="0.3">
      <c r="A95" s="5" t="str">
        <f t="shared" si="8"/>
        <v>FAIR-D1</v>
      </c>
      <c r="B95" s="4">
        <f t="shared" si="9"/>
        <v>45164</v>
      </c>
      <c r="C95" s="8">
        <f t="shared" si="10"/>
        <v>0.61586805555555557</v>
      </c>
      <c r="D95" s="8">
        <f t="shared" si="11"/>
        <v>45164.615868055553</v>
      </c>
      <c r="E95" s="8" t="str">
        <f t="shared" si="13"/>
        <v>2023-08-26</v>
      </c>
      <c r="F95" s="9" t="s">
        <v>1795</v>
      </c>
      <c r="G95" s="9" t="str">
        <f t="shared" si="12"/>
        <v>FAIR-D1_2023-08-26_14-46-51</v>
      </c>
      <c r="H95" s="9">
        <v>10.818</v>
      </c>
      <c r="I95" s="6">
        <v>18307907</v>
      </c>
      <c r="J95" s="6" t="str">
        <f>IF(OR(COUNTIF(Monitoring!E:E, G95) &gt; 0, COUNTIF(Monitoring!F:F, G95) &gt; 0), "yes", "no")</f>
        <v>yes</v>
      </c>
      <c r="K95" s="60" t="str">
        <f t="shared" si="14"/>
        <v>Z:\FAIR_Device_data\Experiment_AugSep_2023\Video_captures\FAIR-D1\Camera1\2023-08-26\FAIR-D1_2023-08-26_14-46-51.mp4</v>
      </c>
    </row>
    <row r="96" spans="1:11" ht="14.25" customHeight="1" x14ac:dyDescent="0.3">
      <c r="A96" s="5" t="str">
        <f t="shared" si="8"/>
        <v>FAIR-D1</v>
      </c>
      <c r="B96" s="4">
        <f t="shared" si="9"/>
        <v>45164</v>
      </c>
      <c r="C96" s="8">
        <f t="shared" si="10"/>
        <v>0.61750000000000005</v>
      </c>
      <c r="D96" s="8">
        <f t="shared" si="11"/>
        <v>45164.6175</v>
      </c>
      <c r="E96" s="8" t="str">
        <f t="shared" si="13"/>
        <v>2023-08-26</v>
      </c>
      <c r="F96" s="9" t="s">
        <v>1796</v>
      </c>
      <c r="G96" s="9" t="str">
        <f t="shared" si="12"/>
        <v>FAIR-D1_2023-08-26_14-49-12</v>
      </c>
      <c r="H96" s="9">
        <v>11.723000000000001</v>
      </c>
      <c r="I96" s="6">
        <v>19397075</v>
      </c>
      <c r="J96" s="6" t="str">
        <f>IF(OR(COUNTIF(Monitoring!E:E, G96) &gt; 0, COUNTIF(Monitoring!F:F, G96) &gt; 0), "yes", "no")</f>
        <v>yes</v>
      </c>
      <c r="K96" s="60" t="str">
        <f t="shared" si="14"/>
        <v>Z:\FAIR_Device_data\Experiment_AugSep_2023\Video_captures\FAIR-D1\Camera1\2023-08-26\FAIR-D1_2023-08-26_14-49-12.mp4</v>
      </c>
    </row>
    <row r="97" spans="1:11" ht="14.25" customHeight="1" x14ac:dyDescent="0.3">
      <c r="A97" s="5" t="str">
        <f t="shared" si="8"/>
        <v>FAIR-D1</v>
      </c>
      <c r="B97" s="4">
        <f t="shared" si="9"/>
        <v>45164</v>
      </c>
      <c r="C97" s="8">
        <f t="shared" si="10"/>
        <v>0.61828703703703702</v>
      </c>
      <c r="D97" s="8">
        <f t="shared" si="11"/>
        <v>45164.618287037039</v>
      </c>
      <c r="E97" s="8" t="str">
        <f t="shared" si="13"/>
        <v>2023-08-26</v>
      </c>
      <c r="F97" s="9" t="s">
        <v>1797</v>
      </c>
      <c r="G97" s="9" t="str">
        <f t="shared" si="12"/>
        <v>FAIR-D1_2023-08-26_14-50-20</v>
      </c>
      <c r="H97" s="9">
        <v>39.036999999999999</v>
      </c>
      <c r="I97" s="6">
        <v>70076143</v>
      </c>
      <c r="J97" s="6" t="str">
        <f>IF(OR(COUNTIF(Monitoring!E:E, G97) &gt; 0, COUNTIF(Monitoring!F:F, G97) &gt; 0), "yes", "no")</f>
        <v>yes</v>
      </c>
      <c r="K97" s="60" t="str">
        <f t="shared" si="14"/>
        <v>Z:\FAIR_Device_data\Experiment_AugSep_2023\Video_captures\FAIR-D1\Camera1\2023-08-26\FAIR-D1_2023-08-26_14-50-20.mp4</v>
      </c>
    </row>
    <row r="98" spans="1:11" ht="14.25" customHeight="1" x14ac:dyDescent="0.3">
      <c r="A98" s="5" t="str">
        <f t="shared" si="8"/>
        <v>FAIR-D1</v>
      </c>
      <c r="B98" s="4">
        <f t="shared" ref="B98:B129" si="15">VALUE(MID(G98, FIND("_", G98)+1,10))</f>
        <v>45164</v>
      </c>
      <c r="C98" s="8">
        <f t="shared" si="10"/>
        <v>0.62001157407407403</v>
      </c>
      <c r="D98" s="8">
        <f t="shared" si="11"/>
        <v>45164.620011574072</v>
      </c>
      <c r="E98" s="8" t="str">
        <f t="shared" si="13"/>
        <v>2023-08-26</v>
      </c>
      <c r="F98" s="9" t="s">
        <v>1798</v>
      </c>
      <c r="G98" s="9" t="str">
        <f t="shared" si="12"/>
        <v>FAIR-D1_2023-08-26_14-52-49</v>
      </c>
      <c r="H98" s="9">
        <v>22.25</v>
      </c>
      <c r="I98" s="6">
        <v>37142386</v>
      </c>
      <c r="J98" s="6" t="str">
        <f>IF(OR(COUNTIF(Monitoring!E:E, G98) &gt; 0, COUNTIF(Monitoring!F:F, G98) &gt; 0), "yes", "no")</f>
        <v>yes</v>
      </c>
      <c r="K98" s="60" t="str">
        <f t="shared" si="14"/>
        <v>Z:\FAIR_Device_data\Experiment_AugSep_2023\Video_captures\FAIR-D1\Camera1\2023-08-26\FAIR-D1_2023-08-26_14-52-49.mp4</v>
      </c>
    </row>
    <row r="99" spans="1:11" ht="14.25" customHeight="1" x14ac:dyDescent="0.3">
      <c r="A99" s="5" t="str">
        <f t="shared" si="8"/>
        <v>FAIR-D1</v>
      </c>
      <c r="B99" s="4">
        <f t="shared" si="15"/>
        <v>45164</v>
      </c>
      <c r="C99" s="8">
        <f t="shared" si="10"/>
        <v>0.62129629629629635</v>
      </c>
      <c r="D99" s="8">
        <f t="shared" si="11"/>
        <v>45164.621296296296</v>
      </c>
      <c r="E99" s="8" t="str">
        <f t="shared" si="13"/>
        <v>2023-08-26</v>
      </c>
      <c r="F99" s="9" t="s">
        <v>1799</v>
      </c>
      <c r="G99" s="9" t="str">
        <f t="shared" si="12"/>
        <v>FAIR-D1_2023-08-26_14-54-40</v>
      </c>
      <c r="H99" s="9">
        <v>67.971000000000004</v>
      </c>
      <c r="I99" s="6">
        <v>123825213</v>
      </c>
      <c r="J99" s="6" t="str">
        <f>IF(OR(COUNTIF(Monitoring!E:E, G99) &gt; 0, COUNTIF(Monitoring!F:F, G99) &gt; 0), "yes", "no")</f>
        <v>yes</v>
      </c>
      <c r="K99" s="60" t="str">
        <f t="shared" si="14"/>
        <v>Z:\FAIR_Device_data\Experiment_AugSep_2023\Video_captures\FAIR-D1\Camera1\2023-08-26\FAIR-D1_2023-08-26_14-54-40.mp4</v>
      </c>
    </row>
    <row r="100" spans="1:11" ht="14.25" customHeight="1" x14ac:dyDescent="0.3">
      <c r="A100" s="5" t="str">
        <f t="shared" si="8"/>
        <v>FAIR-D1</v>
      </c>
      <c r="B100" s="4">
        <f t="shared" si="15"/>
        <v>45164</v>
      </c>
      <c r="C100" s="8">
        <f t="shared" si="10"/>
        <v>0.6240162037037037</v>
      </c>
      <c r="D100" s="8">
        <f t="shared" si="11"/>
        <v>45164.624016203707</v>
      </c>
      <c r="E100" s="8" t="str">
        <f t="shared" si="13"/>
        <v>2023-08-26</v>
      </c>
      <c r="F100" s="9" t="s">
        <v>1800</v>
      </c>
      <c r="G100" s="9" t="str">
        <f t="shared" si="12"/>
        <v>FAIR-D1_2023-08-26_14-58-35</v>
      </c>
      <c r="H100" s="9">
        <v>18.126999999999999</v>
      </c>
      <c r="I100" s="6">
        <v>31902952</v>
      </c>
      <c r="J100" s="6" t="str">
        <f>IF(OR(COUNTIF(Monitoring!E:E, G100) &gt; 0, COUNTIF(Monitoring!F:F, G100) &gt; 0), "yes", "no")</f>
        <v>yes</v>
      </c>
      <c r="K100" s="60" t="str">
        <f t="shared" si="14"/>
        <v>Z:\FAIR_Device_data\Experiment_AugSep_2023\Video_captures\FAIR-D1\Camera1\2023-08-26\FAIR-D1_2023-08-26_14-58-35.mp4</v>
      </c>
    </row>
    <row r="101" spans="1:11" ht="14.25" customHeight="1" x14ac:dyDescent="0.3">
      <c r="A101" s="5" t="str">
        <f t="shared" si="8"/>
        <v>FAIR-D1</v>
      </c>
      <c r="B101" s="4">
        <f t="shared" si="15"/>
        <v>45164</v>
      </c>
      <c r="C101" s="8">
        <f t="shared" si="10"/>
        <v>0.62814814814814812</v>
      </c>
      <c r="D101" s="8">
        <f t="shared" si="11"/>
        <v>45164.628148148149</v>
      </c>
      <c r="E101" s="8" t="str">
        <f t="shared" si="13"/>
        <v>2023-08-26</v>
      </c>
      <c r="F101" s="9" t="s">
        <v>1801</v>
      </c>
      <c r="G101" s="9" t="str">
        <f t="shared" si="12"/>
        <v>FAIR-D1_2023-08-26_15-04-32</v>
      </c>
      <c r="H101" s="9">
        <v>11.259</v>
      </c>
      <c r="I101" s="6">
        <v>18937582</v>
      </c>
      <c r="J101" s="6" t="str">
        <f>IF(OR(COUNTIF(Monitoring!E:E, G101) &gt; 0, COUNTIF(Monitoring!F:F, G101) &gt; 0), "yes", "no")</f>
        <v>yes</v>
      </c>
      <c r="K101" s="60" t="str">
        <f t="shared" si="14"/>
        <v>Z:\FAIR_Device_data\Experiment_AugSep_2023\Video_captures\FAIR-D1\Camera1\2023-08-26\FAIR-D1_2023-08-26_15-04-32.mp4</v>
      </c>
    </row>
    <row r="102" spans="1:11" ht="14.25" customHeight="1" x14ac:dyDescent="0.3">
      <c r="A102" s="5" t="str">
        <f t="shared" si="8"/>
        <v>FAIR-D1</v>
      </c>
      <c r="B102" s="4">
        <f t="shared" si="15"/>
        <v>45164</v>
      </c>
      <c r="C102" s="8">
        <f t="shared" si="10"/>
        <v>0.63640046296296293</v>
      </c>
      <c r="D102" s="8">
        <f t="shared" si="11"/>
        <v>45164.636400462965</v>
      </c>
      <c r="E102" s="8" t="str">
        <f t="shared" si="13"/>
        <v>2023-08-26</v>
      </c>
      <c r="F102" s="9" t="s">
        <v>1802</v>
      </c>
      <c r="G102" s="9" t="str">
        <f t="shared" si="12"/>
        <v>FAIR-D1_2023-08-26_15-16-25</v>
      </c>
      <c r="H102" s="9">
        <v>11.945</v>
      </c>
      <c r="I102" s="6">
        <v>20023677</v>
      </c>
      <c r="J102" s="6" t="str">
        <f>IF(OR(COUNTIF(Monitoring!E:E, G102) &gt; 0, COUNTIF(Monitoring!F:F, G102) &gt; 0), "yes", "no")</f>
        <v>yes</v>
      </c>
      <c r="K102" s="60" t="str">
        <f t="shared" si="14"/>
        <v>Z:\FAIR_Device_data\Experiment_AugSep_2023\Video_captures\FAIR-D1\Camera1\2023-08-26\FAIR-D1_2023-08-26_15-16-25.mp4</v>
      </c>
    </row>
    <row r="103" spans="1:11" ht="14.25" customHeight="1" x14ac:dyDescent="0.3">
      <c r="A103" s="5" t="str">
        <f t="shared" si="8"/>
        <v>FAIR-D1</v>
      </c>
      <c r="B103" s="4">
        <f t="shared" si="15"/>
        <v>45164</v>
      </c>
      <c r="C103" s="8">
        <f t="shared" si="10"/>
        <v>0.63692129629629635</v>
      </c>
      <c r="D103" s="8">
        <f t="shared" si="11"/>
        <v>45164.636921296296</v>
      </c>
      <c r="E103" s="8" t="str">
        <f t="shared" si="13"/>
        <v>2023-08-26</v>
      </c>
      <c r="F103" s="9" t="s">
        <v>1803</v>
      </c>
      <c r="G103" s="9" t="str">
        <f t="shared" si="12"/>
        <v>FAIR-D1_2023-08-26_15-17-10</v>
      </c>
      <c r="H103" s="9">
        <v>64.335999999999999</v>
      </c>
      <c r="I103" s="6">
        <v>121031301</v>
      </c>
      <c r="J103" s="6" t="str">
        <f>IF(OR(COUNTIF(Monitoring!E:E, G103) &gt; 0, COUNTIF(Monitoring!F:F, G103) &gt; 0), "yes", "no")</f>
        <v>yes</v>
      </c>
      <c r="K103" s="60" t="str">
        <f t="shared" si="14"/>
        <v>Z:\FAIR_Device_data\Experiment_AugSep_2023\Video_captures\FAIR-D1\Camera1\2023-08-26\FAIR-D1_2023-08-26_15-17-10.mp4</v>
      </c>
    </row>
    <row r="104" spans="1:11" ht="14.25" customHeight="1" x14ac:dyDescent="0.3">
      <c r="A104" s="5" t="str">
        <f t="shared" si="8"/>
        <v>FAIR-D1</v>
      </c>
      <c r="B104" s="4">
        <f t="shared" si="15"/>
        <v>45164</v>
      </c>
      <c r="C104" s="8">
        <f t="shared" si="10"/>
        <v>0.63888888888888884</v>
      </c>
      <c r="D104" s="8">
        <f t="shared" si="11"/>
        <v>45164.638888888891</v>
      </c>
      <c r="E104" s="8" t="str">
        <f t="shared" si="13"/>
        <v>2023-08-26</v>
      </c>
      <c r="F104" s="9" t="s">
        <v>1804</v>
      </c>
      <c r="G104" s="9" t="str">
        <f t="shared" si="12"/>
        <v>FAIR-D1_2023-08-26_15-20-00</v>
      </c>
      <c r="H104" s="9">
        <v>36.212000000000003</v>
      </c>
      <c r="I104" s="6">
        <v>69620071</v>
      </c>
      <c r="J104" s="6" t="str">
        <f>IF(OR(COUNTIF(Monitoring!E:E, G104) &gt; 0, COUNTIF(Monitoring!F:F, G104) &gt; 0), "yes", "no")</f>
        <v>yes</v>
      </c>
      <c r="K104" s="60" t="str">
        <f t="shared" si="14"/>
        <v>Z:\FAIR_Device_data\Experiment_AugSep_2023\Video_captures\FAIR-D1\Camera1\2023-08-26\FAIR-D1_2023-08-26_15-20-00.mp4</v>
      </c>
    </row>
    <row r="105" spans="1:11" ht="14.25" customHeight="1" x14ac:dyDescent="0.3">
      <c r="A105" s="5" t="str">
        <f t="shared" si="8"/>
        <v>FAIR-D1</v>
      </c>
      <c r="B105" s="4">
        <f t="shared" si="15"/>
        <v>45164</v>
      </c>
      <c r="C105" s="8">
        <f t="shared" si="10"/>
        <v>0.64671296296296299</v>
      </c>
      <c r="D105" s="8">
        <f t="shared" si="11"/>
        <v>45164.64671296296</v>
      </c>
      <c r="E105" s="8" t="str">
        <f t="shared" si="13"/>
        <v>2023-08-26</v>
      </c>
      <c r="F105" s="9" t="s">
        <v>1805</v>
      </c>
      <c r="G105" s="9" t="str">
        <f t="shared" si="12"/>
        <v>FAIR-D1_2023-08-26_15-31-16</v>
      </c>
      <c r="H105" s="9">
        <v>16.401</v>
      </c>
      <c r="I105" s="6">
        <v>29448139</v>
      </c>
      <c r="J105" s="6" t="str">
        <f>IF(OR(COUNTIF(Monitoring!E:E, G105) &gt; 0, COUNTIF(Monitoring!F:F, G105) &gt; 0), "yes", "no")</f>
        <v>yes</v>
      </c>
      <c r="K105" s="60" t="str">
        <f t="shared" si="14"/>
        <v>Z:\FAIR_Device_data\Experiment_AugSep_2023\Video_captures\FAIR-D1\Camera1\2023-08-26\FAIR-D1_2023-08-26_15-31-16.mp4</v>
      </c>
    </row>
    <row r="106" spans="1:11" ht="14.25" customHeight="1" x14ac:dyDescent="0.3">
      <c r="A106" s="5" t="str">
        <f t="shared" si="8"/>
        <v>FAIR-D1</v>
      </c>
      <c r="B106" s="4">
        <f t="shared" si="15"/>
        <v>45164</v>
      </c>
      <c r="C106" s="8">
        <f t="shared" si="10"/>
        <v>0.6605092592592593</v>
      </c>
      <c r="D106" s="8">
        <f t="shared" si="11"/>
        <v>45164.660509259258</v>
      </c>
      <c r="E106" s="8" t="str">
        <f t="shared" si="13"/>
        <v>2023-08-26</v>
      </c>
      <c r="F106" s="9" t="s">
        <v>1806</v>
      </c>
      <c r="G106" s="9" t="str">
        <f t="shared" si="12"/>
        <v>FAIR-D1_2023-08-26_15-51-08</v>
      </c>
      <c r="H106" s="9">
        <v>22.72</v>
      </c>
      <c r="I106" s="6">
        <v>42583672</v>
      </c>
      <c r="J106" s="6" t="str">
        <f>IF(OR(COUNTIF(Monitoring!E:E, G106) &gt; 0, COUNTIF(Monitoring!F:F, G106) &gt; 0), "yes", "no")</f>
        <v>yes</v>
      </c>
      <c r="K106" s="60" t="str">
        <f t="shared" si="14"/>
        <v>Z:\FAIR_Device_data\Experiment_AugSep_2023\Video_captures\FAIR-D1\Camera1\2023-08-26\FAIR-D1_2023-08-26_15-51-08.mp4</v>
      </c>
    </row>
    <row r="107" spans="1:11" ht="14.25" customHeight="1" x14ac:dyDescent="0.3">
      <c r="A107" s="5" t="str">
        <f t="shared" si="8"/>
        <v>FAIR-D1</v>
      </c>
      <c r="B107" s="4">
        <f t="shared" si="15"/>
        <v>45164</v>
      </c>
      <c r="C107" s="8">
        <f t="shared" si="10"/>
        <v>0.66715277777777782</v>
      </c>
      <c r="D107" s="8">
        <f t="shared" si="11"/>
        <v>45164.66715277778</v>
      </c>
      <c r="E107" s="8" t="str">
        <f t="shared" si="13"/>
        <v>2023-08-26</v>
      </c>
      <c r="F107" s="9" t="s">
        <v>1807</v>
      </c>
      <c r="G107" s="9" t="str">
        <f t="shared" si="12"/>
        <v>FAIR-D1_2023-08-26_16-00-42</v>
      </c>
      <c r="H107" s="9">
        <v>34.787999999999997</v>
      </c>
      <c r="I107" s="6">
        <v>66584832</v>
      </c>
      <c r="J107" s="6" t="str">
        <f>IF(OR(COUNTIF(Monitoring!E:E, G107) &gt; 0, COUNTIF(Monitoring!F:F, G107) &gt; 0), "yes", "no")</f>
        <v>yes</v>
      </c>
      <c r="K107" s="60" t="str">
        <f t="shared" si="14"/>
        <v>Z:\FAIR_Device_data\Experiment_AugSep_2023\Video_captures\FAIR-D1\Camera1\2023-08-26\FAIR-D1_2023-08-26_16-00-42.mp4</v>
      </c>
    </row>
    <row r="108" spans="1:11" ht="14.25" customHeight="1" x14ac:dyDescent="0.3">
      <c r="A108" s="5" t="str">
        <f t="shared" si="8"/>
        <v>FAIR-D1</v>
      </c>
      <c r="B108" s="4">
        <f t="shared" si="15"/>
        <v>45164</v>
      </c>
      <c r="C108" s="8">
        <f t="shared" si="10"/>
        <v>0.71649305555555554</v>
      </c>
      <c r="D108" s="8">
        <f t="shared" si="11"/>
        <v>45164.716493055559</v>
      </c>
      <c r="E108" s="8" t="str">
        <f t="shared" si="13"/>
        <v>2023-08-26</v>
      </c>
      <c r="F108" s="9" t="s">
        <v>1808</v>
      </c>
      <c r="G108" s="9" t="str">
        <f t="shared" si="12"/>
        <v>FAIR-D1_2023-08-26_17-11-45</v>
      </c>
      <c r="H108" s="9">
        <v>86.852999999999994</v>
      </c>
      <c r="I108" s="6">
        <v>167015775</v>
      </c>
      <c r="J108" s="6" t="str">
        <f>IF(OR(COUNTIF(Monitoring!E:E, G108) &gt; 0, COUNTIF(Monitoring!F:F, G108) &gt; 0), "yes", "no")</f>
        <v>yes</v>
      </c>
      <c r="K108" s="60" t="str">
        <f t="shared" si="14"/>
        <v>Z:\FAIR_Device_data\Experiment_AugSep_2023\Video_captures\FAIR-D1\Camera1\2023-08-26\FAIR-D1_2023-08-26_17-11-45.mp4</v>
      </c>
    </row>
    <row r="109" spans="1:11" ht="14.25" customHeight="1" x14ac:dyDescent="0.3">
      <c r="A109" s="5" t="str">
        <f t="shared" si="8"/>
        <v>FAIR-D1</v>
      </c>
      <c r="B109" s="4">
        <f t="shared" si="15"/>
        <v>45164</v>
      </c>
      <c r="C109" s="8">
        <f t="shared" si="10"/>
        <v>0.76197916666666665</v>
      </c>
      <c r="D109" s="8">
        <f t="shared" si="11"/>
        <v>45164.761979166666</v>
      </c>
      <c r="E109" s="8" t="str">
        <f t="shared" si="13"/>
        <v>2023-08-26</v>
      </c>
      <c r="F109" s="9" t="s">
        <v>1809</v>
      </c>
      <c r="G109" s="9" t="str">
        <f t="shared" si="12"/>
        <v>FAIR-D1_2023-08-26_18-17-15</v>
      </c>
      <c r="H109" s="9">
        <v>12.340999999999999</v>
      </c>
      <c r="I109" s="6">
        <v>20239397</v>
      </c>
      <c r="J109" s="6" t="str">
        <f>IF(OR(COUNTIF(Monitoring!E:E, G109) &gt; 0, COUNTIF(Monitoring!F:F, G109) &gt; 0), "yes", "no")</f>
        <v>no</v>
      </c>
      <c r="K109" s="60" t="str">
        <f t="shared" si="14"/>
        <v>Z:\FAIR_Device_data\Experiment_AugSep_2023\Video_captures\FAIR-D1\Camera1\2023-08-26\FAIR-D1_2023-08-26_18-17-15.mp4</v>
      </c>
    </row>
    <row r="110" spans="1:11" ht="14.25" customHeight="1" x14ac:dyDescent="0.3">
      <c r="A110" s="5" t="str">
        <f t="shared" si="8"/>
        <v>FAIR-D1</v>
      </c>
      <c r="B110" s="4">
        <f t="shared" si="15"/>
        <v>45165</v>
      </c>
      <c r="C110" s="8">
        <f t="shared" si="10"/>
        <v>0.39273148148148146</v>
      </c>
      <c r="D110" s="8">
        <f t="shared" si="11"/>
        <v>45165.392731481479</v>
      </c>
      <c r="E110" s="8" t="str">
        <f t="shared" si="13"/>
        <v>2023-08-27</v>
      </c>
      <c r="F110" s="9" t="s">
        <v>1810</v>
      </c>
      <c r="G110" s="9" t="str">
        <f t="shared" si="12"/>
        <v>FAIR-D1_2023-08-27_09-25-32</v>
      </c>
      <c r="H110" s="9">
        <v>12.31</v>
      </c>
      <c r="I110" s="6">
        <v>20912955</v>
      </c>
      <c r="J110" s="6" t="str">
        <f>IF(OR(COUNTIF(Monitoring!E:E, G110) &gt; 0, COUNTIF(Monitoring!F:F, G110) &gt; 0), "yes", "no")</f>
        <v>yes</v>
      </c>
      <c r="K110" s="60" t="str">
        <f t="shared" si="14"/>
        <v>Z:\FAIR_Device_data\Experiment_AugSep_2023\Video_captures\FAIR-D1\Camera1\2023-08-27\FAIR-D1_2023-08-27_09-25-32.mp4</v>
      </c>
    </row>
    <row r="111" spans="1:11" ht="14.25" customHeight="1" x14ac:dyDescent="0.3">
      <c r="A111" s="5" t="str">
        <f t="shared" si="8"/>
        <v>FAIR-D1</v>
      </c>
      <c r="B111" s="4">
        <f t="shared" si="15"/>
        <v>45165</v>
      </c>
      <c r="C111" s="8">
        <f t="shared" si="10"/>
        <v>0.39387731481481481</v>
      </c>
      <c r="D111" s="8">
        <f t="shared" si="11"/>
        <v>45165.393877314818</v>
      </c>
      <c r="E111" s="8" t="str">
        <f t="shared" si="13"/>
        <v>2023-08-27</v>
      </c>
      <c r="F111" s="9" t="s">
        <v>1811</v>
      </c>
      <c r="G111" s="9" t="str">
        <f t="shared" si="12"/>
        <v>FAIR-D1_2023-08-27_09-27-11</v>
      </c>
      <c r="H111" s="9">
        <v>11.426</v>
      </c>
      <c r="I111" s="6">
        <v>19189659</v>
      </c>
      <c r="J111" s="6" t="str">
        <f>IF(OR(COUNTIF(Monitoring!E:E, G111) &gt; 0, COUNTIF(Monitoring!F:F, G111) &gt; 0), "yes", "no")</f>
        <v>yes</v>
      </c>
      <c r="K111" s="60" t="str">
        <f t="shared" si="14"/>
        <v>Z:\FAIR_Device_data\Experiment_AugSep_2023\Video_captures\FAIR-D1\Camera1\2023-08-27\FAIR-D1_2023-08-27_09-27-11.mp4</v>
      </c>
    </row>
    <row r="112" spans="1:11" ht="14.25" customHeight="1" x14ac:dyDescent="0.3">
      <c r="A112" s="5" t="str">
        <f t="shared" si="8"/>
        <v>FAIR-D1</v>
      </c>
      <c r="B112" s="4">
        <f t="shared" si="15"/>
        <v>45165</v>
      </c>
      <c r="C112" s="8">
        <f t="shared" si="10"/>
        <v>0.4074652777777778</v>
      </c>
      <c r="D112" s="8">
        <f t="shared" si="11"/>
        <v>45165.407465277778</v>
      </c>
      <c r="E112" s="8" t="str">
        <f t="shared" si="13"/>
        <v>2023-08-27</v>
      </c>
      <c r="F112" s="9" t="s">
        <v>1812</v>
      </c>
      <c r="G112" s="9" t="str">
        <f t="shared" si="12"/>
        <v>FAIR-D1_2023-08-27_09-46-45</v>
      </c>
      <c r="H112" s="9">
        <v>13.215</v>
      </c>
      <c r="I112" s="6">
        <v>23005318</v>
      </c>
      <c r="J112" s="6" t="str">
        <f>IF(OR(COUNTIF(Monitoring!E:E, G112) &gt; 0, COUNTIF(Monitoring!F:F, G112) &gt; 0), "yes", "no")</f>
        <v>yes</v>
      </c>
      <c r="K112" s="60" t="str">
        <f t="shared" si="14"/>
        <v>Z:\FAIR_Device_data\Experiment_AugSep_2023\Video_captures\FAIR-D1\Camera1\2023-08-27\FAIR-D1_2023-08-27_09-46-45.mp4</v>
      </c>
    </row>
    <row r="113" spans="1:11" ht="14.25" customHeight="1" x14ac:dyDescent="0.3">
      <c r="A113" s="5" t="str">
        <f t="shared" si="8"/>
        <v>FAIR-D1</v>
      </c>
      <c r="B113" s="4">
        <f t="shared" si="15"/>
        <v>45165</v>
      </c>
      <c r="C113" s="8">
        <f t="shared" si="10"/>
        <v>0.41146990740740741</v>
      </c>
      <c r="D113" s="8">
        <f t="shared" si="11"/>
        <v>45165.411469907405</v>
      </c>
      <c r="E113" s="8" t="str">
        <f t="shared" si="13"/>
        <v>2023-08-27</v>
      </c>
      <c r="F113" s="9" t="s">
        <v>1813</v>
      </c>
      <c r="G113" s="9" t="str">
        <f t="shared" si="12"/>
        <v>FAIR-D1_2023-08-27_09-52-31</v>
      </c>
      <c r="H113" s="9">
        <v>91.150999999999996</v>
      </c>
      <c r="I113" s="6">
        <v>168813581</v>
      </c>
      <c r="J113" s="6" t="str">
        <f>IF(OR(COUNTIF(Monitoring!E:E, G113) &gt; 0, COUNTIF(Monitoring!F:F, G113) &gt; 0), "yes", "no")</f>
        <v>yes</v>
      </c>
      <c r="K113" s="60" t="str">
        <f t="shared" si="14"/>
        <v>Z:\FAIR_Device_data\Experiment_AugSep_2023\Video_captures\FAIR-D1\Camera1\2023-08-27\FAIR-D1_2023-08-27_09-52-31.mp4</v>
      </c>
    </row>
    <row r="114" spans="1:11" ht="14.25" customHeight="1" x14ac:dyDescent="0.3">
      <c r="A114" s="5" t="str">
        <f t="shared" si="8"/>
        <v>FAIR-D1</v>
      </c>
      <c r="B114" s="4">
        <f t="shared" si="15"/>
        <v>45165</v>
      </c>
      <c r="C114" s="8">
        <f t="shared" si="10"/>
        <v>0.41614583333333333</v>
      </c>
      <c r="D114" s="8">
        <f t="shared" si="11"/>
        <v>45165.416145833333</v>
      </c>
      <c r="E114" s="8" t="str">
        <f t="shared" si="13"/>
        <v>2023-08-27</v>
      </c>
      <c r="F114" s="9" t="s">
        <v>1814</v>
      </c>
      <c r="G114" s="9" t="str">
        <f t="shared" si="12"/>
        <v>FAIR-D1_2023-08-27_09-59-15</v>
      </c>
      <c r="H114" s="9">
        <v>14.707000000000001</v>
      </c>
      <c r="I114" s="6">
        <v>26384653</v>
      </c>
      <c r="J114" s="6" t="str">
        <f>IF(OR(COUNTIF(Monitoring!E:E, G114) &gt; 0, COUNTIF(Monitoring!F:F, G114) &gt; 0), "yes", "no")</f>
        <v>yes</v>
      </c>
      <c r="K114" s="60" t="str">
        <f t="shared" si="14"/>
        <v>Z:\FAIR_Device_data\Experiment_AugSep_2023\Video_captures\FAIR-D1\Camera1\2023-08-27\FAIR-D1_2023-08-27_09-59-15.mp4</v>
      </c>
    </row>
    <row r="115" spans="1:11" ht="14.25" customHeight="1" x14ac:dyDescent="0.3">
      <c r="A115" s="5" t="str">
        <f t="shared" si="8"/>
        <v>FAIR-D1</v>
      </c>
      <c r="B115" s="4">
        <f t="shared" si="15"/>
        <v>45165</v>
      </c>
      <c r="C115" s="8">
        <f t="shared" si="10"/>
        <v>0.42054398148148148</v>
      </c>
      <c r="D115" s="8">
        <f t="shared" si="11"/>
        <v>45165.420543981483</v>
      </c>
      <c r="E115" s="8" t="str">
        <f t="shared" si="13"/>
        <v>2023-08-27</v>
      </c>
      <c r="F115" s="9" t="s">
        <v>1815</v>
      </c>
      <c r="G115" s="9" t="str">
        <f t="shared" si="12"/>
        <v>FAIR-D1_2023-08-27_10-05-35</v>
      </c>
      <c r="H115" s="9">
        <v>31.928000000000001</v>
      </c>
      <c r="I115" s="6">
        <v>56775913</v>
      </c>
      <c r="J115" s="6" t="str">
        <f>IF(OR(COUNTIF(Monitoring!E:E, G115) &gt; 0, COUNTIF(Monitoring!F:F, G115) &gt; 0), "yes", "no")</f>
        <v>yes</v>
      </c>
      <c r="K115" s="60" t="str">
        <f t="shared" si="14"/>
        <v>Z:\FAIR_Device_data\Experiment_AugSep_2023\Video_captures\FAIR-D1\Camera1\2023-08-27\FAIR-D1_2023-08-27_10-05-35.mp4</v>
      </c>
    </row>
    <row r="116" spans="1:11" ht="14.25" customHeight="1" x14ac:dyDescent="0.3">
      <c r="A116" s="5" t="str">
        <f t="shared" si="8"/>
        <v>FAIR-D1</v>
      </c>
      <c r="B116" s="4">
        <f t="shared" si="15"/>
        <v>45165</v>
      </c>
      <c r="C116" s="8">
        <f t="shared" si="10"/>
        <v>0.42252314814814818</v>
      </c>
      <c r="D116" s="8">
        <f t="shared" si="11"/>
        <v>45165.422523148147</v>
      </c>
      <c r="E116" s="8" t="str">
        <f t="shared" si="13"/>
        <v>2023-08-27</v>
      </c>
      <c r="F116" s="9" t="s">
        <v>1816</v>
      </c>
      <c r="G116" s="9" t="str">
        <f t="shared" si="12"/>
        <v>FAIR-D1_2023-08-27_10-08-26</v>
      </c>
      <c r="H116" s="9">
        <v>12.347</v>
      </c>
      <c r="I116" s="6">
        <v>21153731</v>
      </c>
      <c r="J116" s="6" t="str">
        <f>IF(OR(COUNTIF(Monitoring!E:E, G116) &gt; 0, COUNTIF(Monitoring!F:F, G116) &gt; 0), "yes", "no")</f>
        <v>no</v>
      </c>
      <c r="K116" s="60" t="str">
        <f t="shared" si="14"/>
        <v>Z:\FAIR_Device_data\Experiment_AugSep_2023\Video_captures\FAIR-D1\Camera1\2023-08-27\FAIR-D1_2023-08-27_10-08-26.mp4</v>
      </c>
    </row>
    <row r="117" spans="1:11" ht="14.25" customHeight="1" x14ac:dyDescent="0.3">
      <c r="A117" s="5" t="str">
        <f t="shared" si="8"/>
        <v>FAIR-D1</v>
      </c>
      <c r="B117" s="4">
        <f t="shared" si="15"/>
        <v>45165</v>
      </c>
      <c r="C117" s="8">
        <f t="shared" si="10"/>
        <v>0.43144675925925924</v>
      </c>
      <c r="D117" s="8">
        <f t="shared" si="11"/>
        <v>45165.431446759256</v>
      </c>
      <c r="E117" s="8" t="str">
        <f t="shared" si="13"/>
        <v>2023-08-27</v>
      </c>
      <c r="F117" s="9" t="s">
        <v>1817</v>
      </c>
      <c r="G117" s="9" t="str">
        <f t="shared" si="12"/>
        <v>FAIR-D1_2023-08-27_10-21-17</v>
      </c>
      <c r="H117" s="9">
        <v>46.982999999999997</v>
      </c>
      <c r="I117" s="6">
        <v>84941900</v>
      </c>
      <c r="J117" s="6" t="str">
        <f>IF(OR(COUNTIF(Monitoring!E:E, G117) &gt; 0, COUNTIF(Monitoring!F:F, G117) &gt; 0), "yes", "no")</f>
        <v>yes</v>
      </c>
      <c r="K117" s="60" t="str">
        <f t="shared" si="14"/>
        <v>Z:\FAIR_Device_data\Experiment_AugSep_2023\Video_captures\FAIR-D1\Camera1\2023-08-27\FAIR-D1_2023-08-27_10-21-17.mp4</v>
      </c>
    </row>
    <row r="118" spans="1:11" ht="14.25" customHeight="1" x14ac:dyDescent="0.3">
      <c r="A118" s="5" t="str">
        <f t="shared" si="8"/>
        <v>FAIR-D1</v>
      </c>
      <c r="B118" s="4">
        <f t="shared" si="15"/>
        <v>45165</v>
      </c>
      <c r="C118" s="8">
        <f t="shared" si="10"/>
        <v>0.43737268518518518</v>
      </c>
      <c r="D118" s="8">
        <f t="shared" si="11"/>
        <v>45165.437372685185</v>
      </c>
      <c r="E118" s="8" t="str">
        <f t="shared" si="13"/>
        <v>2023-08-27</v>
      </c>
      <c r="F118" s="9" t="s">
        <v>1818</v>
      </c>
      <c r="G118" s="9" t="str">
        <f t="shared" si="12"/>
        <v>FAIR-D1_2023-08-27_10-29-49</v>
      </c>
      <c r="H118" s="9">
        <v>19.346</v>
      </c>
      <c r="I118" s="6">
        <v>32858271</v>
      </c>
      <c r="J118" s="6" t="str">
        <f>IF(OR(COUNTIF(Monitoring!E:E, G118) &gt; 0, COUNTIF(Monitoring!F:F, G118) &gt; 0), "yes", "no")</f>
        <v>yes</v>
      </c>
      <c r="K118" s="60" t="str">
        <f t="shared" si="14"/>
        <v>Z:\FAIR_Device_data\Experiment_AugSep_2023\Video_captures\FAIR-D1\Camera1\2023-08-27\FAIR-D1_2023-08-27_10-29-49.mp4</v>
      </c>
    </row>
    <row r="119" spans="1:11" ht="14.25" customHeight="1" x14ac:dyDescent="0.3">
      <c r="A119" s="5" t="str">
        <f t="shared" si="8"/>
        <v>FAIR-D1</v>
      </c>
      <c r="B119" s="4">
        <f t="shared" si="15"/>
        <v>45165</v>
      </c>
      <c r="C119" s="8">
        <f t="shared" si="10"/>
        <v>0.44118055555555558</v>
      </c>
      <c r="D119" s="8">
        <f t="shared" si="11"/>
        <v>45165.441180555557</v>
      </c>
      <c r="E119" s="8" t="str">
        <f t="shared" si="13"/>
        <v>2023-08-27</v>
      </c>
      <c r="F119" s="9" t="s">
        <v>1819</v>
      </c>
      <c r="G119" s="9" t="str">
        <f t="shared" si="12"/>
        <v>FAIR-D1_2023-08-27_10-35-18</v>
      </c>
      <c r="H119" s="9">
        <v>137.05799999999999</v>
      </c>
      <c r="I119" s="6">
        <v>259104201</v>
      </c>
      <c r="J119" s="6" t="str">
        <f>IF(OR(COUNTIF(Monitoring!E:E, G119) &gt; 0, COUNTIF(Monitoring!F:F, G119) &gt; 0), "yes", "no")</f>
        <v>yes</v>
      </c>
      <c r="K119" s="60" t="str">
        <f t="shared" si="14"/>
        <v>Z:\FAIR_Device_data\Experiment_AugSep_2023\Video_captures\FAIR-D1\Camera1\2023-08-27\FAIR-D1_2023-08-27_10-35-18.mp4</v>
      </c>
    </row>
    <row r="120" spans="1:11" ht="14.25" customHeight="1" x14ac:dyDescent="0.3">
      <c r="A120" s="5" t="str">
        <f t="shared" si="8"/>
        <v>FAIR-D1</v>
      </c>
      <c r="B120" s="4">
        <f t="shared" si="15"/>
        <v>45165</v>
      </c>
      <c r="C120" s="8">
        <f t="shared" si="10"/>
        <v>0.44545138888888891</v>
      </c>
      <c r="D120" s="8">
        <f t="shared" si="11"/>
        <v>45165.445451388892</v>
      </c>
      <c r="E120" s="8" t="str">
        <f t="shared" si="13"/>
        <v>2023-08-27</v>
      </c>
      <c r="F120" s="9" t="s">
        <v>1820</v>
      </c>
      <c r="G120" s="9" t="str">
        <f t="shared" si="12"/>
        <v>FAIR-D1_2023-08-27_10-41-27</v>
      </c>
      <c r="H120" s="9">
        <v>10.936999999999999</v>
      </c>
      <c r="I120" s="6">
        <v>18158888</v>
      </c>
      <c r="J120" s="6" t="str">
        <f>IF(OR(COUNTIF(Monitoring!E:E, G120) &gt; 0, COUNTIF(Monitoring!F:F, G120) &gt; 0), "yes", "no")</f>
        <v>yes</v>
      </c>
      <c r="K120" s="60" t="str">
        <f t="shared" si="14"/>
        <v>Z:\FAIR_Device_data\Experiment_AugSep_2023\Video_captures\FAIR-D1\Camera1\2023-08-27\FAIR-D1_2023-08-27_10-41-27.mp4</v>
      </c>
    </row>
    <row r="121" spans="1:11" ht="14.25" customHeight="1" x14ac:dyDescent="0.3">
      <c r="A121" s="5" t="str">
        <f t="shared" si="8"/>
        <v>FAIR-D1</v>
      </c>
      <c r="B121" s="4">
        <f t="shared" si="15"/>
        <v>45165</v>
      </c>
      <c r="C121" s="8">
        <f t="shared" si="10"/>
        <v>0.44664351851851852</v>
      </c>
      <c r="D121" s="8">
        <f t="shared" si="11"/>
        <v>45165.446643518517</v>
      </c>
      <c r="E121" s="8" t="str">
        <f t="shared" si="13"/>
        <v>2023-08-27</v>
      </c>
      <c r="F121" s="9" t="s">
        <v>1821</v>
      </c>
      <c r="G121" s="9" t="str">
        <f t="shared" si="12"/>
        <v>FAIR-D1_2023-08-27_10-43-10</v>
      </c>
      <c r="H121" s="9">
        <v>23.611000000000001</v>
      </c>
      <c r="I121" s="6">
        <v>43759869</v>
      </c>
      <c r="J121" s="6" t="str">
        <f>IF(OR(COUNTIF(Monitoring!E:E, G121) &gt; 0, COUNTIF(Monitoring!F:F, G121) &gt; 0), "yes", "no")</f>
        <v>yes</v>
      </c>
      <c r="K121" s="60" t="str">
        <f t="shared" si="14"/>
        <v>Z:\FAIR_Device_data\Experiment_AugSep_2023\Video_captures\FAIR-D1\Camera1\2023-08-27\FAIR-D1_2023-08-27_10-43-10.mp4</v>
      </c>
    </row>
    <row r="122" spans="1:11" ht="14.25" customHeight="1" x14ac:dyDescent="0.3">
      <c r="A122" s="5" t="str">
        <f t="shared" si="8"/>
        <v>FAIR-D1</v>
      </c>
      <c r="B122" s="4">
        <f t="shared" si="15"/>
        <v>45165</v>
      </c>
      <c r="C122" s="8">
        <f t="shared" si="10"/>
        <v>0.46336805555555555</v>
      </c>
      <c r="D122" s="8">
        <f t="shared" si="11"/>
        <v>45165.463368055556</v>
      </c>
      <c r="E122" s="8" t="str">
        <f t="shared" si="13"/>
        <v>2023-08-27</v>
      </c>
      <c r="F122" s="9" t="s">
        <v>1822</v>
      </c>
      <c r="G122" s="9" t="str">
        <f t="shared" si="12"/>
        <v>FAIR-D1_2023-08-27_11-07-15</v>
      </c>
      <c r="H122" s="9">
        <v>13.358000000000001</v>
      </c>
      <c r="I122" s="6">
        <v>23136775</v>
      </c>
      <c r="J122" s="6" t="str">
        <f>IF(OR(COUNTIF(Monitoring!E:E, G122) &gt; 0, COUNTIF(Monitoring!F:F, G122) &gt; 0), "yes", "no")</f>
        <v>yes</v>
      </c>
      <c r="K122" s="60" t="str">
        <f t="shared" si="14"/>
        <v>Z:\FAIR_Device_data\Experiment_AugSep_2023\Video_captures\FAIR-D1\Camera1\2023-08-27\FAIR-D1_2023-08-27_11-07-15.mp4</v>
      </c>
    </row>
    <row r="123" spans="1:11" ht="14.25" customHeight="1" x14ac:dyDescent="0.3">
      <c r="A123" s="5" t="str">
        <f t="shared" si="8"/>
        <v>FAIR-D1</v>
      </c>
      <c r="B123" s="4">
        <f t="shared" si="15"/>
        <v>45165</v>
      </c>
      <c r="C123" s="8">
        <f t="shared" si="10"/>
        <v>0.46394675925925927</v>
      </c>
      <c r="D123" s="8">
        <f t="shared" si="11"/>
        <v>45165.463946759257</v>
      </c>
      <c r="E123" s="8" t="str">
        <f t="shared" si="13"/>
        <v>2023-08-27</v>
      </c>
      <c r="F123" s="9" t="s">
        <v>1823</v>
      </c>
      <c r="G123" s="9" t="str">
        <f t="shared" si="12"/>
        <v>FAIR-D1_2023-08-27_11-08-05</v>
      </c>
      <c r="H123" s="9">
        <v>11.733000000000001</v>
      </c>
      <c r="I123" s="6">
        <v>19829459</v>
      </c>
      <c r="J123" s="6" t="str">
        <f>IF(OR(COUNTIF(Monitoring!E:E, G123) &gt; 0, COUNTIF(Monitoring!F:F, G123) &gt; 0), "yes", "no")</f>
        <v>no</v>
      </c>
      <c r="K123" s="60" t="str">
        <f t="shared" si="14"/>
        <v>Z:\FAIR_Device_data\Experiment_AugSep_2023\Video_captures\FAIR-D1\Camera1\2023-08-27\FAIR-D1_2023-08-27_11-08-05.mp4</v>
      </c>
    </row>
    <row r="124" spans="1:11" ht="14.25" customHeight="1" x14ac:dyDescent="0.3">
      <c r="A124" s="5" t="str">
        <f t="shared" si="8"/>
        <v>FAIR-D1</v>
      </c>
      <c r="B124" s="4">
        <f t="shared" si="15"/>
        <v>45165</v>
      </c>
      <c r="C124" s="8">
        <f t="shared" si="10"/>
        <v>0.46440972222222221</v>
      </c>
      <c r="D124" s="8">
        <f t="shared" si="11"/>
        <v>45165.464409722219</v>
      </c>
      <c r="E124" s="8" t="str">
        <f t="shared" si="13"/>
        <v>2023-08-27</v>
      </c>
      <c r="F124" s="9" t="s">
        <v>1824</v>
      </c>
      <c r="G124" s="9" t="str">
        <f t="shared" si="12"/>
        <v>FAIR-D1_2023-08-27_11-08-45</v>
      </c>
      <c r="H124" s="9">
        <v>15.462</v>
      </c>
      <c r="I124" s="6">
        <v>25211041</v>
      </c>
      <c r="J124" s="6" t="str">
        <f>IF(OR(COUNTIF(Monitoring!E:E, G124) &gt; 0, COUNTIF(Monitoring!F:F, G124) &gt; 0), "yes", "no")</f>
        <v>yes</v>
      </c>
      <c r="K124" s="60" t="str">
        <f t="shared" si="14"/>
        <v>Z:\FAIR_Device_data\Experiment_AugSep_2023\Video_captures\FAIR-D1\Camera1\2023-08-27\FAIR-D1_2023-08-27_11-08-45.mp4</v>
      </c>
    </row>
    <row r="125" spans="1:11" ht="14.25" customHeight="1" x14ac:dyDescent="0.3">
      <c r="A125" s="5" t="str">
        <f t="shared" si="8"/>
        <v>FAIR-D1</v>
      </c>
      <c r="B125" s="4">
        <f t="shared" si="15"/>
        <v>45165</v>
      </c>
      <c r="C125" s="8">
        <f t="shared" si="10"/>
        <v>0.46489583333333334</v>
      </c>
      <c r="D125" s="8">
        <f t="shared" si="11"/>
        <v>45165.464895833335</v>
      </c>
      <c r="E125" s="8" t="str">
        <f t="shared" si="13"/>
        <v>2023-08-27</v>
      </c>
      <c r="F125" s="9" t="s">
        <v>1825</v>
      </c>
      <c r="G125" s="9" t="str">
        <f t="shared" si="12"/>
        <v>FAIR-D1_2023-08-27_11-09-27</v>
      </c>
      <c r="H125" s="9">
        <v>22.994</v>
      </c>
      <c r="I125" s="6">
        <v>40290861</v>
      </c>
      <c r="J125" s="6" t="str">
        <f>IF(OR(COUNTIF(Monitoring!E:E, G125) &gt; 0, COUNTIF(Monitoring!F:F, G125) &gt; 0), "yes", "no")</f>
        <v>yes</v>
      </c>
      <c r="K125" s="60" t="str">
        <f t="shared" si="14"/>
        <v>Z:\FAIR_Device_data\Experiment_AugSep_2023\Video_captures\FAIR-D1\Camera1\2023-08-27\FAIR-D1_2023-08-27_11-09-27.mp4</v>
      </c>
    </row>
    <row r="126" spans="1:11" ht="14.25" customHeight="1" x14ac:dyDescent="0.3">
      <c r="A126" s="5" t="str">
        <f t="shared" si="8"/>
        <v>FAIR-D1</v>
      </c>
      <c r="B126" s="4">
        <f t="shared" si="15"/>
        <v>45165</v>
      </c>
      <c r="C126" s="8">
        <f t="shared" si="10"/>
        <v>0.4729976851851852</v>
      </c>
      <c r="D126" s="8">
        <f t="shared" si="11"/>
        <v>45165.472997685189</v>
      </c>
      <c r="E126" s="8" t="str">
        <f t="shared" si="13"/>
        <v>2023-08-27</v>
      </c>
      <c r="F126" s="9" t="s">
        <v>1826</v>
      </c>
      <c r="G126" s="9" t="str">
        <f t="shared" si="12"/>
        <v>FAIR-D1_2023-08-27_11-21-07</v>
      </c>
      <c r="H126" s="9">
        <v>34.396000000000001</v>
      </c>
      <c r="I126" s="6">
        <v>62155586</v>
      </c>
      <c r="J126" s="6" t="str">
        <f>IF(OR(COUNTIF(Monitoring!E:E, G126) &gt; 0, COUNTIF(Monitoring!F:F, G126) &gt; 0), "yes", "no")</f>
        <v>yes</v>
      </c>
      <c r="K126" s="60" t="str">
        <f t="shared" si="14"/>
        <v>Z:\FAIR_Device_data\Experiment_AugSep_2023\Video_captures\FAIR-D1\Camera1\2023-08-27\FAIR-D1_2023-08-27_11-21-07.mp4</v>
      </c>
    </row>
    <row r="127" spans="1:11" ht="14.25" customHeight="1" x14ac:dyDescent="0.3">
      <c r="A127" s="5" t="str">
        <f t="shared" si="8"/>
        <v>FAIR-D1</v>
      </c>
      <c r="B127" s="4">
        <f t="shared" si="15"/>
        <v>45165</v>
      </c>
      <c r="C127" s="8">
        <f t="shared" si="10"/>
        <v>0.48256944444444444</v>
      </c>
      <c r="D127" s="8">
        <f t="shared" si="11"/>
        <v>45165.482569444444</v>
      </c>
      <c r="E127" s="8" t="str">
        <f t="shared" si="13"/>
        <v>2023-08-27</v>
      </c>
      <c r="F127" s="9" t="s">
        <v>1827</v>
      </c>
      <c r="G127" s="9" t="str">
        <f t="shared" si="12"/>
        <v>FAIR-D1_2023-08-27_11-34-54</v>
      </c>
      <c r="H127" s="9">
        <v>30.888999999999999</v>
      </c>
      <c r="I127" s="6">
        <v>55421669</v>
      </c>
      <c r="J127" s="6" t="str">
        <f>IF(OR(COUNTIF(Monitoring!E:E, G127) &gt; 0, COUNTIF(Monitoring!F:F, G127) &gt; 0), "yes", "no")</f>
        <v>yes</v>
      </c>
      <c r="K127" s="60" t="str">
        <f t="shared" si="14"/>
        <v>Z:\FAIR_Device_data\Experiment_AugSep_2023\Video_captures\FAIR-D1\Camera1\2023-08-27\FAIR-D1_2023-08-27_11-34-54.mp4</v>
      </c>
    </row>
    <row r="128" spans="1:11" ht="14.25" customHeight="1" x14ac:dyDescent="0.3">
      <c r="A128" s="5" t="str">
        <f t="shared" si="8"/>
        <v>FAIR-D1</v>
      </c>
      <c r="B128" s="4">
        <f t="shared" si="15"/>
        <v>45165</v>
      </c>
      <c r="C128" s="8">
        <f t="shared" si="10"/>
        <v>0.48344907407407406</v>
      </c>
      <c r="D128" s="8">
        <f t="shared" si="11"/>
        <v>45165.483449074076</v>
      </c>
      <c r="E128" s="8" t="str">
        <f t="shared" si="13"/>
        <v>2023-08-27</v>
      </c>
      <c r="F128" s="9" t="s">
        <v>1828</v>
      </c>
      <c r="G128" s="9" t="str">
        <f t="shared" si="12"/>
        <v>FAIR-D1_2023-08-27_11-36-10</v>
      </c>
      <c r="H128" s="9">
        <v>19.032</v>
      </c>
      <c r="I128" s="6">
        <v>34940386</v>
      </c>
      <c r="J128" s="6" t="str">
        <f>IF(OR(COUNTIF(Monitoring!E:E, G128) &gt; 0, COUNTIF(Monitoring!F:F, G128) &gt; 0), "yes", "no")</f>
        <v>yes</v>
      </c>
      <c r="K128" s="60" t="str">
        <f t="shared" si="14"/>
        <v>Z:\FAIR_Device_data\Experiment_AugSep_2023\Video_captures\FAIR-D1\Camera1\2023-08-27\FAIR-D1_2023-08-27_11-36-10.mp4</v>
      </c>
    </row>
    <row r="129" spans="1:11" ht="14.25" customHeight="1" x14ac:dyDescent="0.3">
      <c r="A129" s="5" t="str">
        <f t="shared" si="8"/>
        <v>FAIR-D1</v>
      </c>
      <c r="B129" s="4">
        <f t="shared" si="15"/>
        <v>45165</v>
      </c>
      <c r="C129" s="8">
        <f t="shared" si="10"/>
        <v>0.48454861111111114</v>
      </c>
      <c r="D129" s="8">
        <f t="shared" si="11"/>
        <v>45165.484548611108</v>
      </c>
      <c r="E129" s="8" t="str">
        <f t="shared" si="13"/>
        <v>2023-08-27</v>
      </c>
      <c r="F129" s="9" t="s">
        <v>1829</v>
      </c>
      <c r="G129" s="9" t="str">
        <f t="shared" si="12"/>
        <v>FAIR-D1_2023-08-27_11-37-45</v>
      </c>
      <c r="H129" s="9">
        <v>11.18</v>
      </c>
      <c r="I129" s="6">
        <v>18790313</v>
      </c>
      <c r="J129" s="6" t="str">
        <f>IF(OR(COUNTIF(Monitoring!E:E, G129) &gt; 0, COUNTIF(Monitoring!F:F, G129) &gt; 0), "yes", "no")</f>
        <v>yes</v>
      </c>
      <c r="K129" s="60" t="str">
        <f t="shared" si="14"/>
        <v>Z:\FAIR_Device_data\Experiment_AugSep_2023\Video_captures\FAIR-D1\Camera1\2023-08-27\FAIR-D1_2023-08-27_11-37-45.mp4</v>
      </c>
    </row>
    <row r="130" spans="1:11" ht="14.25" customHeight="1" x14ac:dyDescent="0.3">
      <c r="A130" s="5" t="str">
        <f t="shared" ref="A130:A193" si="16">+LEFT(G130,7)</f>
        <v>FAIR-D1</v>
      </c>
      <c r="B130" s="4">
        <f t="shared" ref="B130:B161" si="17">VALUE(MID(G130, FIND("_", G130)+1,10))</f>
        <v>45165</v>
      </c>
      <c r="C130" s="8">
        <f t="shared" ref="C130:C193" si="18">IF(ISBLANK(G130),"",TIME(LEFT(RIGHT(G130,8),2),LEFT(RIGHT(G130,5),2),RIGHT(G130,2)))</f>
        <v>0.4851388888888889</v>
      </c>
      <c r="D130" s="8">
        <f t="shared" ref="D130:D193" si="19">+B130+C130</f>
        <v>45165.485138888886</v>
      </c>
      <c r="E130" s="8" t="str">
        <f t="shared" si="13"/>
        <v>2023-08-27</v>
      </c>
      <c r="F130" s="9" t="s">
        <v>1830</v>
      </c>
      <c r="G130" s="9" t="str">
        <f t="shared" ref="G130:G193" si="20">+LEFT(F130,27)</f>
        <v>FAIR-D1_2023-08-27_11-38-36</v>
      </c>
      <c r="H130" s="9">
        <v>68.995000000000005</v>
      </c>
      <c r="I130" s="6">
        <v>128713143</v>
      </c>
      <c r="J130" s="6" t="str">
        <f>IF(OR(COUNTIF(Monitoring!E:E, G130) &gt; 0, COUNTIF(Monitoring!F:F, G130) &gt; 0), "yes", "no")</f>
        <v>yes</v>
      </c>
      <c r="K130" s="60" t="str">
        <f t="shared" si="14"/>
        <v>Z:\FAIR_Device_data\Experiment_AugSep_2023\Video_captures\FAIR-D1\Camera1\2023-08-27\FAIR-D1_2023-08-27_11-38-36.mp4</v>
      </c>
    </row>
    <row r="131" spans="1:11" ht="14.25" customHeight="1" x14ac:dyDescent="0.3">
      <c r="A131" s="5" t="str">
        <f t="shared" si="16"/>
        <v>FAIR-D1</v>
      </c>
      <c r="B131" s="4">
        <f t="shared" si="17"/>
        <v>45165</v>
      </c>
      <c r="C131" s="8">
        <f t="shared" si="18"/>
        <v>0.49287037037037035</v>
      </c>
      <c r="D131" s="8">
        <f t="shared" si="19"/>
        <v>45165.49287037037</v>
      </c>
      <c r="E131" s="8" t="str">
        <f t="shared" ref="E131:E194" si="21">+_xlfn.CONCAT(YEAR(B131),"-",TEXT(MONTH(B131),"00"),"-",TEXT(DAY(B131),"00"))</f>
        <v>2023-08-27</v>
      </c>
      <c r="F131" s="9" t="s">
        <v>1831</v>
      </c>
      <c r="G131" s="9" t="str">
        <f t="shared" si="20"/>
        <v>FAIR-D1_2023-08-27_11-49-44</v>
      </c>
      <c r="H131" s="9">
        <v>10.798</v>
      </c>
      <c r="I131" s="6">
        <v>17893091</v>
      </c>
      <c r="J131" s="6" t="str">
        <f>IF(OR(COUNTIF(Monitoring!E:E, G131) &gt; 0, COUNTIF(Monitoring!F:F, G131) &gt; 0), "yes", "no")</f>
        <v>yes</v>
      </c>
      <c r="K131" s="60" t="str">
        <f t="shared" ref="K131:K194" si="22">HYPERLINK(_xlfn.CONCAT("Z:\FAIR_Device_data\Experiment_AugSep_2023","\","Video_captures","\",A131,"\","Camera1","\",E131,"\",F131))</f>
        <v>Z:\FAIR_Device_data\Experiment_AugSep_2023\Video_captures\FAIR-D1\Camera1\2023-08-27\FAIR-D1_2023-08-27_11-49-44.mp4</v>
      </c>
    </row>
    <row r="132" spans="1:11" ht="14.25" customHeight="1" x14ac:dyDescent="0.3">
      <c r="A132" s="5" t="str">
        <f t="shared" si="16"/>
        <v>FAIR-D1</v>
      </c>
      <c r="B132" s="4">
        <f t="shared" si="17"/>
        <v>45165</v>
      </c>
      <c r="C132" s="8">
        <f t="shared" si="18"/>
        <v>0.50583333333333336</v>
      </c>
      <c r="D132" s="8">
        <f t="shared" si="19"/>
        <v>45165.505833333336</v>
      </c>
      <c r="E132" s="8" t="str">
        <f t="shared" si="21"/>
        <v>2023-08-27</v>
      </c>
      <c r="F132" s="9" t="s">
        <v>1832</v>
      </c>
      <c r="G132" s="9" t="str">
        <f t="shared" si="20"/>
        <v>FAIR-D1_2023-08-27_12-08-24</v>
      </c>
      <c r="H132" s="9">
        <v>10.992000000000001</v>
      </c>
      <c r="I132" s="6">
        <v>18109170</v>
      </c>
      <c r="J132" s="6" t="str">
        <f>IF(OR(COUNTIF(Monitoring!E:E, G132) &gt; 0, COUNTIF(Monitoring!F:F, G132) &gt; 0), "yes", "no")</f>
        <v>yes</v>
      </c>
      <c r="K132" s="60" t="str">
        <f t="shared" si="22"/>
        <v>Z:\FAIR_Device_data\Experiment_AugSep_2023\Video_captures\FAIR-D1\Camera1\2023-08-27\FAIR-D1_2023-08-27_12-08-24.mp4</v>
      </c>
    </row>
    <row r="133" spans="1:11" ht="14.25" customHeight="1" x14ac:dyDescent="0.3">
      <c r="A133" s="5" t="str">
        <f t="shared" si="16"/>
        <v>FAIR-D1</v>
      </c>
      <c r="B133" s="4">
        <f t="shared" si="17"/>
        <v>45165</v>
      </c>
      <c r="C133" s="8">
        <f t="shared" si="18"/>
        <v>0.5081134259259259</v>
      </c>
      <c r="D133" s="8">
        <f t="shared" si="19"/>
        <v>45165.508113425924</v>
      </c>
      <c r="E133" s="8" t="str">
        <f t="shared" si="21"/>
        <v>2023-08-27</v>
      </c>
      <c r="F133" s="9" t="s">
        <v>1833</v>
      </c>
      <c r="G133" s="9" t="str">
        <f t="shared" si="20"/>
        <v>FAIR-D1_2023-08-27_12-11-41</v>
      </c>
      <c r="H133" s="9">
        <v>10.871</v>
      </c>
      <c r="I133" s="6">
        <v>18108124</v>
      </c>
      <c r="J133" s="6" t="str">
        <f>IF(OR(COUNTIF(Monitoring!E:E, G133) &gt; 0, COUNTIF(Monitoring!F:F, G133) &gt; 0), "yes", "no")</f>
        <v>yes</v>
      </c>
      <c r="K133" s="60" t="str">
        <f t="shared" si="22"/>
        <v>Z:\FAIR_Device_data\Experiment_AugSep_2023\Video_captures\FAIR-D1\Camera1\2023-08-27\FAIR-D1_2023-08-27_12-11-41.mp4</v>
      </c>
    </row>
    <row r="134" spans="1:11" ht="14.25" customHeight="1" x14ac:dyDescent="0.3">
      <c r="A134" s="5" t="str">
        <f t="shared" si="16"/>
        <v>FAIR-D1</v>
      </c>
      <c r="B134" s="4">
        <f t="shared" si="17"/>
        <v>45165</v>
      </c>
      <c r="C134" s="8">
        <f t="shared" si="18"/>
        <v>0.50940972222222225</v>
      </c>
      <c r="D134" s="8">
        <f t="shared" si="19"/>
        <v>45165.509409722225</v>
      </c>
      <c r="E134" s="8" t="str">
        <f t="shared" si="21"/>
        <v>2023-08-27</v>
      </c>
      <c r="F134" s="9" t="s">
        <v>1834</v>
      </c>
      <c r="G134" s="9" t="str">
        <f t="shared" si="20"/>
        <v>FAIR-D1_2023-08-27_12-13-33</v>
      </c>
      <c r="H134" s="9">
        <v>24.706</v>
      </c>
      <c r="I134" s="6">
        <v>46364944</v>
      </c>
      <c r="J134" s="6" t="str">
        <f>IF(OR(COUNTIF(Monitoring!E:E, G134) &gt; 0, COUNTIF(Monitoring!F:F, G134) &gt; 0), "yes", "no")</f>
        <v>yes</v>
      </c>
      <c r="K134" s="60" t="str">
        <f t="shared" si="22"/>
        <v>Z:\FAIR_Device_data\Experiment_AugSep_2023\Video_captures\FAIR-D1\Camera1\2023-08-27\FAIR-D1_2023-08-27_12-13-33.mp4</v>
      </c>
    </row>
    <row r="135" spans="1:11" ht="14.25" customHeight="1" x14ac:dyDescent="0.3">
      <c r="A135" s="5" t="str">
        <f t="shared" si="16"/>
        <v>FAIR-D1</v>
      </c>
      <c r="B135" s="4">
        <f t="shared" si="17"/>
        <v>45165</v>
      </c>
      <c r="C135" s="8">
        <f t="shared" si="18"/>
        <v>0.5405092592592593</v>
      </c>
      <c r="D135" s="8">
        <f t="shared" si="19"/>
        <v>45165.540509259263</v>
      </c>
      <c r="E135" s="8" t="str">
        <f t="shared" si="21"/>
        <v>2023-08-27</v>
      </c>
      <c r="F135" s="9" t="s">
        <v>1835</v>
      </c>
      <c r="G135" s="9" t="str">
        <f t="shared" si="20"/>
        <v>FAIR-D1_2023-08-27_12-58-20</v>
      </c>
      <c r="H135" s="9">
        <v>11.098000000000001</v>
      </c>
      <c r="I135" s="6">
        <v>18323151</v>
      </c>
      <c r="J135" s="6" t="str">
        <f>IF(OR(COUNTIF(Monitoring!E:E, G135) &gt; 0, COUNTIF(Monitoring!F:F, G135) &gt; 0), "yes", "no")</f>
        <v>yes</v>
      </c>
      <c r="K135" s="60" t="str">
        <f t="shared" si="22"/>
        <v>Z:\FAIR_Device_data\Experiment_AugSep_2023\Video_captures\FAIR-D1\Camera1\2023-08-27\FAIR-D1_2023-08-27_12-58-20.mp4</v>
      </c>
    </row>
    <row r="136" spans="1:11" ht="14.25" customHeight="1" x14ac:dyDescent="0.3">
      <c r="A136" s="5" t="str">
        <f t="shared" si="16"/>
        <v>FAIR-D1</v>
      </c>
      <c r="B136" s="4">
        <f t="shared" si="17"/>
        <v>45165</v>
      </c>
      <c r="C136" s="8">
        <f t="shared" si="18"/>
        <v>0.5549074074074074</v>
      </c>
      <c r="D136" s="8">
        <f t="shared" si="19"/>
        <v>45165.554907407408</v>
      </c>
      <c r="E136" s="8" t="str">
        <f t="shared" si="21"/>
        <v>2023-08-27</v>
      </c>
      <c r="F136" s="9" t="s">
        <v>1836</v>
      </c>
      <c r="G136" s="9" t="str">
        <f t="shared" si="20"/>
        <v>FAIR-D1_2023-08-27_13-19-04</v>
      </c>
      <c r="H136" s="9">
        <v>11.090999999999999</v>
      </c>
      <c r="I136" s="6">
        <v>18238592</v>
      </c>
      <c r="J136" s="6" t="str">
        <f>IF(OR(COUNTIF(Monitoring!E:E, G136) &gt; 0, COUNTIF(Monitoring!F:F, G136) &gt; 0), "yes", "no")</f>
        <v>yes</v>
      </c>
      <c r="K136" s="60" t="str">
        <f t="shared" si="22"/>
        <v>Z:\FAIR_Device_data\Experiment_AugSep_2023\Video_captures\FAIR-D1\Camera1\2023-08-27\FAIR-D1_2023-08-27_13-19-04.mp4</v>
      </c>
    </row>
    <row r="137" spans="1:11" ht="14.25" customHeight="1" x14ac:dyDescent="0.3">
      <c r="A137" s="5" t="str">
        <f t="shared" si="16"/>
        <v>FAIR-D1</v>
      </c>
      <c r="B137" s="4">
        <f t="shared" si="17"/>
        <v>45165</v>
      </c>
      <c r="C137" s="8">
        <f t="shared" si="18"/>
        <v>0.56244212962962958</v>
      </c>
      <c r="D137" s="8">
        <f t="shared" si="19"/>
        <v>45165.562442129631</v>
      </c>
      <c r="E137" s="8" t="str">
        <f t="shared" si="21"/>
        <v>2023-08-27</v>
      </c>
      <c r="F137" s="9" t="s">
        <v>1837</v>
      </c>
      <c r="G137" s="9" t="str">
        <f t="shared" si="20"/>
        <v>FAIR-D1_2023-08-27_13-29-55</v>
      </c>
      <c r="H137" s="9">
        <v>21.212</v>
      </c>
      <c r="I137" s="6">
        <v>36390165</v>
      </c>
      <c r="J137" s="6" t="str">
        <f>IF(OR(COUNTIF(Monitoring!E:E, G137) &gt; 0, COUNTIF(Monitoring!F:F, G137) &gt; 0), "yes", "no")</f>
        <v>yes</v>
      </c>
      <c r="K137" s="60" t="str">
        <f t="shared" si="22"/>
        <v>Z:\FAIR_Device_data\Experiment_AugSep_2023\Video_captures\FAIR-D1\Camera1\2023-08-27\FAIR-D1_2023-08-27_13-29-55.mp4</v>
      </c>
    </row>
    <row r="138" spans="1:11" ht="14.25" customHeight="1" x14ac:dyDescent="0.3">
      <c r="A138" s="5" t="str">
        <f t="shared" si="16"/>
        <v>FAIR-D1</v>
      </c>
      <c r="B138" s="4">
        <f t="shared" si="17"/>
        <v>45165</v>
      </c>
      <c r="C138" s="8">
        <f t="shared" si="18"/>
        <v>0.57021990740740736</v>
      </c>
      <c r="D138" s="8">
        <f t="shared" si="19"/>
        <v>45165.570219907408</v>
      </c>
      <c r="E138" s="8" t="str">
        <f t="shared" si="21"/>
        <v>2023-08-27</v>
      </c>
      <c r="F138" s="9" t="s">
        <v>1838</v>
      </c>
      <c r="G138" s="9" t="str">
        <f t="shared" si="20"/>
        <v>FAIR-D1_2023-08-27_13-41-07</v>
      </c>
      <c r="H138" s="9">
        <v>11.635</v>
      </c>
      <c r="I138" s="6">
        <v>19144325</v>
      </c>
      <c r="J138" s="6" t="str">
        <f>IF(OR(COUNTIF(Monitoring!E:E, G138) &gt; 0, COUNTIF(Monitoring!F:F, G138) &gt; 0), "yes", "no")</f>
        <v>yes</v>
      </c>
      <c r="K138" s="60" t="str">
        <f t="shared" si="22"/>
        <v>Z:\FAIR_Device_data\Experiment_AugSep_2023\Video_captures\FAIR-D1\Camera1\2023-08-27\FAIR-D1_2023-08-27_13-41-07.mp4</v>
      </c>
    </row>
    <row r="139" spans="1:11" ht="14.25" customHeight="1" x14ac:dyDescent="0.3">
      <c r="A139" s="5" t="str">
        <f t="shared" si="16"/>
        <v>FAIR-D1</v>
      </c>
      <c r="B139" s="4">
        <f t="shared" si="17"/>
        <v>45165</v>
      </c>
      <c r="C139" s="8">
        <f t="shared" si="18"/>
        <v>0.57103009259259263</v>
      </c>
      <c r="D139" s="8">
        <f t="shared" si="19"/>
        <v>45165.571030092593</v>
      </c>
      <c r="E139" s="8" t="str">
        <f t="shared" si="21"/>
        <v>2023-08-27</v>
      </c>
      <c r="F139" s="9" t="s">
        <v>1839</v>
      </c>
      <c r="G139" s="9" t="str">
        <f t="shared" si="20"/>
        <v>FAIR-D1_2023-08-27_13-42-17</v>
      </c>
      <c r="H139" s="9">
        <v>67.988</v>
      </c>
      <c r="I139" s="6">
        <v>123007346</v>
      </c>
      <c r="J139" s="6" t="str">
        <f>IF(OR(COUNTIF(Monitoring!E:E, G139) &gt; 0, COUNTIF(Monitoring!F:F, G139) &gt; 0), "yes", "no")</f>
        <v>yes</v>
      </c>
      <c r="K139" s="60" t="str">
        <f t="shared" si="22"/>
        <v>Z:\FAIR_Device_data\Experiment_AugSep_2023\Video_captures\FAIR-D1\Camera1\2023-08-27\FAIR-D1_2023-08-27_13-42-17.mp4</v>
      </c>
    </row>
    <row r="140" spans="1:11" ht="14.25" customHeight="1" x14ac:dyDescent="0.3">
      <c r="A140" s="5" t="str">
        <f t="shared" si="16"/>
        <v>FAIR-D1</v>
      </c>
      <c r="B140" s="4">
        <f t="shared" si="17"/>
        <v>45165</v>
      </c>
      <c r="C140" s="8">
        <f t="shared" si="18"/>
        <v>0.57240740740740736</v>
      </c>
      <c r="D140" s="8">
        <f t="shared" si="19"/>
        <v>45165.57240740741</v>
      </c>
      <c r="E140" s="8" t="str">
        <f t="shared" si="21"/>
        <v>2023-08-27</v>
      </c>
      <c r="F140" s="9" t="s">
        <v>1840</v>
      </c>
      <c r="G140" s="9" t="str">
        <f t="shared" si="20"/>
        <v>FAIR-D1_2023-08-27_13-44-16</v>
      </c>
      <c r="H140" s="9">
        <v>30.170999999999999</v>
      </c>
      <c r="I140" s="6">
        <v>51157177</v>
      </c>
      <c r="J140" s="6" t="str">
        <f>IF(OR(COUNTIF(Monitoring!E:E, G140) &gt; 0, COUNTIF(Monitoring!F:F, G140) &gt; 0), "yes", "no")</f>
        <v>yes</v>
      </c>
      <c r="K140" s="60" t="str">
        <f t="shared" si="22"/>
        <v>Z:\FAIR_Device_data\Experiment_AugSep_2023\Video_captures\FAIR-D1\Camera1\2023-08-27\FAIR-D1_2023-08-27_13-44-16.mp4</v>
      </c>
    </row>
    <row r="141" spans="1:11" ht="14.25" customHeight="1" x14ac:dyDescent="0.3">
      <c r="A141" s="5" t="str">
        <f t="shared" si="16"/>
        <v>FAIR-D1</v>
      </c>
      <c r="B141" s="4">
        <f t="shared" si="17"/>
        <v>45165</v>
      </c>
      <c r="C141" s="8">
        <f t="shared" si="18"/>
        <v>0.58834490740740741</v>
      </c>
      <c r="D141" s="8">
        <f t="shared" si="19"/>
        <v>45165.58834490741</v>
      </c>
      <c r="E141" s="8" t="str">
        <f t="shared" si="21"/>
        <v>2023-08-27</v>
      </c>
      <c r="F141" s="9" t="s">
        <v>1841</v>
      </c>
      <c r="G141" s="9" t="str">
        <f t="shared" si="20"/>
        <v>FAIR-D1_2023-08-27_14-07-13</v>
      </c>
      <c r="H141" s="9">
        <v>27.984000000000002</v>
      </c>
      <c r="I141" s="6">
        <v>48059984</v>
      </c>
      <c r="J141" s="6" t="str">
        <f>IF(OR(COUNTIF(Monitoring!E:E, G141) &gt; 0, COUNTIF(Monitoring!F:F, G141) &gt; 0), "yes", "no")</f>
        <v>yes</v>
      </c>
      <c r="K141" s="60" t="str">
        <f t="shared" si="22"/>
        <v>Z:\FAIR_Device_data\Experiment_AugSep_2023\Video_captures\FAIR-D1\Camera1\2023-08-27\FAIR-D1_2023-08-27_14-07-13.mp4</v>
      </c>
    </row>
    <row r="142" spans="1:11" ht="14.25" customHeight="1" x14ac:dyDescent="0.3">
      <c r="A142" s="5" t="str">
        <f t="shared" si="16"/>
        <v>FAIR-D1</v>
      </c>
      <c r="B142" s="4">
        <f t="shared" si="17"/>
        <v>45165</v>
      </c>
      <c r="C142" s="8">
        <f t="shared" si="18"/>
        <v>0.59089120370370374</v>
      </c>
      <c r="D142" s="8">
        <f t="shared" si="19"/>
        <v>45165.590891203705</v>
      </c>
      <c r="E142" s="8" t="str">
        <f t="shared" si="21"/>
        <v>2023-08-27</v>
      </c>
      <c r="F142" s="9" t="s">
        <v>1842</v>
      </c>
      <c r="G142" s="9" t="str">
        <f t="shared" si="20"/>
        <v>FAIR-D1_2023-08-27_14-10-53</v>
      </c>
      <c r="H142" s="9">
        <v>12.82</v>
      </c>
      <c r="I142" s="6">
        <v>21856345</v>
      </c>
      <c r="J142" s="6" t="str">
        <f>IF(OR(COUNTIF(Monitoring!E:E, G142) &gt; 0, COUNTIF(Monitoring!F:F, G142) &gt; 0), "yes", "no")</f>
        <v>yes</v>
      </c>
      <c r="K142" s="60" t="str">
        <f t="shared" si="22"/>
        <v>Z:\FAIR_Device_data\Experiment_AugSep_2023\Video_captures\FAIR-D1\Camera1\2023-08-27\FAIR-D1_2023-08-27_14-10-53.mp4</v>
      </c>
    </row>
    <row r="143" spans="1:11" ht="14.25" customHeight="1" x14ac:dyDescent="0.3">
      <c r="A143" s="5" t="str">
        <f t="shared" si="16"/>
        <v>FAIR-D1</v>
      </c>
      <c r="B143" s="4">
        <f t="shared" si="17"/>
        <v>45165</v>
      </c>
      <c r="C143" s="8">
        <f t="shared" si="18"/>
        <v>0.59302083333333333</v>
      </c>
      <c r="D143" s="8">
        <f t="shared" si="19"/>
        <v>45165.59302083333</v>
      </c>
      <c r="E143" s="8" t="str">
        <f t="shared" si="21"/>
        <v>2023-08-27</v>
      </c>
      <c r="F143" s="9" t="s">
        <v>1843</v>
      </c>
      <c r="G143" s="9" t="str">
        <f t="shared" si="20"/>
        <v>FAIR-D1_2023-08-27_14-13-57</v>
      </c>
      <c r="H143" s="9">
        <v>11.778</v>
      </c>
      <c r="I143" s="6">
        <v>19882183</v>
      </c>
      <c r="J143" s="6" t="str">
        <f>IF(OR(COUNTIF(Monitoring!E:E, G143) &gt; 0, COUNTIF(Monitoring!F:F, G143) &gt; 0), "yes", "no")</f>
        <v>yes</v>
      </c>
      <c r="K143" s="60" t="str">
        <f t="shared" si="22"/>
        <v>Z:\FAIR_Device_data\Experiment_AugSep_2023\Video_captures\FAIR-D1\Camera1\2023-08-27\FAIR-D1_2023-08-27_14-13-57.mp4</v>
      </c>
    </row>
    <row r="144" spans="1:11" ht="14.25" customHeight="1" x14ac:dyDescent="0.3">
      <c r="A144" s="5" t="str">
        <f t="shared" si="16"/>
        <v>FAIR-D1</v>
      </c>
      <c r="B144" s="4">
        <f t="shared" si="17"/>
        <v>45165</v>
      </c>
      <c r="C144" s="8">
        <f t="shared" si="18"/>
        <v>0.62152777777777779</v>
      </c>
      <c r="D144" s="8">
        <f t="shared" si="19"/>
        <v>45165.621527777781</v>
      </c>
      <c r="E144" s="8" t="str">
        <f t="shared" si="21"/>
        <v>2023-08-27</v>
      </c>
      <c r="F144" s="9" t="s">
        <v>1844</v>
      </c>
      <c r="G144" s="9" t="str">
        <f t="shared" si="20"/>
        <v>FAIR-D1_2023-08-27_14-55-00</v>
      </c>
      <c r="H144" s="9">
        <v>17.114999999999998</v>
      </c>
      <c r="I144" s="6">
        <v>30597625</v>
      </c>
      <c r="J144" s="6" t="str">
        <f>IF(OR(COUNTIF(Monitoring!E:E, G144) &gt; 0, COUNTIF(Monitoring!F:F, G144) &gt; 0), "yes", "no")</f>
        <v>yes</v>
      </c>
      <c r="K144" s="60" t="str">
        <f t="shared" si="22"/>
        <v>Z:\FAIR_Device_data\Experiment_AugSep_2023\Video_captures\FAIR-D1\Camera1\2023-08-27\FAIR-D1_2023-08-27_14-55-00.mp4</v>
      </c>
    </row>
    <row r="145" spans="1:11" ht="14.25" customHeight="1" x14ac:dyDescent="0.3">
      <c r="A145" s="5" t="str">
        <f t="shared" si="16"/>
        <v>FAIR-D1</v>
      </c>
      <c r="B145" s="4">
        <f t="shared" si="17"/>
        <v>45165</v>
      </c>
      <c r="C145" s="8">
        <f t="shared" si="18"/>
        <v>0.75913194444444443</v>
      </c>
      <c r="D145" s="8">
        <f t="shared" si="19"/>
        <v>45165.759131944447</v>
      </c>
      <c r="E145" s="8" t="str">
        <f t="shared" si="21"/>
        <v>2023-08-27</v>
      </c>
      <c r="F145" s="9" t="s">
        <v>1845</v>
      </c>
      <c r="G145" s="9" t="str">
        <f t="shared" si="20"/>
        <v>FAIR-D1_2023-08-27_18-13-09</v>
      </c>
      <c r="H145" s="9">
        <v>38.642000000000003</v>
      </c>
      <c r="I145" s="6">
        <v>71497631</v>
      </c>
      <c r="J145" s="6" t="str">
        <f>IF(OR(COUNTIF(Monitoring!E:E, G145) &gt; 0, COUNTIF(Monitoring!F:F, G145) &gt; 0), "yes", "no")</f>
        <v>yes</v>
      </c>
      <c r="K145" s="60" t="str">
        <f t="shared" si="22"/>
        <v>Z:\FAIR_Device_data\Experiment_AugSep_2023\Video_captures\FAIR-D1\Camera1\2023-08-27\FAIR-D1_2023-08-27_18-13-09.mp4</v>
      </c>
    </row>
    <row r="146" spans="1:11" ht="14.25" customHeight="1" x14ac:dyDescent="0.3">
      <c r="A146" s="5" t="str">
        <f t="shared" si="16"/>
        <v>FAIR-D1</v>
      </c>
      <c r="B146" s="4">
        <f t="shared" si="17"/>
        <v>45165</v>
      </c>
      <c r="C146" s="8">
        <f t="shared" si="18"/>
        <v>0.76237268518518519</v>
      </c>
      <c r="D146" s="8">
        <f t="shared" si="19"/>
        <v>45165.762372685182</v>
      </c>
      <c r="E146" s="8" t="str">
        <f t="shared" si="21"/>
        <v>2023-08-27</v>
      </c>
      <c r="F146" s="9" t="s">
        <v>1846</v>
      </c>
      <c r="G146" s="9" t="str">
        <f t="shared" si="20"/>
        <v>FAIR-D1_2023-08-27_18-17-49</v>
      </c>
      <c r="H146" s="9">
        <v>13.212999999999999</v>
      </c>
      <c r="I146" s="6">
        <v>22300108</v>
      </c>
      <c r="J146" s="6" t="str">
        <f>IF(OR(COUNTIF(Monitoring!E:E, G146) &gt; 0, COUNTIF(Monitoring!F:F, G146) &gt; 0), "yes", "no")</f>
        <v>yes</v>
      </c>
      <c r="K146" s="60" t="str">
        <f t="shared" si="22"/>
        <v>Z:\FAIR_Device_data\Experiment_AugSep_2023\Video_captures\FAIR-D1\Camera1\2023-08-27\FAIR-D1_2023-08-27_18-17-49.mp4</v>
      </c>
    </row>
    <row r="147" spans="1:11" ht="14.25" customHeight="1" x14ac:dyDescent="0.3">
      <c r="A147" s="5" t="str">
        <f t="shared" si="16"/>
        <v>FAIR-D1</v>
      </c>
      <c r="B147" s="4">
        <f t="shared" si="17"/>
        <v>45166</v>
      </c>
      <c r="C147" s="8">
        <f t="shared" si="18"/>
        <v>0.30209490740740741</v>
      </c>
      <c r="D147" s="8">
        <f t="shared" si="19"/>
        <v>45166.302094907405</v>
      </c>
      <c r="E147" s="8" t="str">
        <f t="shared" si="21"/>
        <v>2023-08-28</v>
      </c>
      <c r="F147" s="9" t="s">
        <v>1847</v>
      </c>
      <c r="G147" s="9" t="str">
        <f t="shared" si="20"/>
        <v>FAIR-D1_2023-08-28_07-15-01</v>
      </c>
      <c r="H147" s="9">
        <v>17.55</v>
      </c>
      <c r="I147" s="6">
        <v>31531950</v>
      </c>
      <c r="J147" s="6" t="str">
        <f>IF(OR(COUNTIF(Monitoring!E:E, G147) &gt; 0, COUNTIF(Monitoring!F:F, G147) &gt; 0), "yes", "no")</f>
        <v>yes</v>
      </c>
      <c r="K147" s="60" t="str">
        <f t="shared" si="22"/>
        <v>Z:\FAIR_Device_data\Experiment_AugSep_2023\Video_captures\FAIR-D1\Camera1\2023-08-28\FAIR-D1_2023-08-28_07-15-01.mp4</v>
      </c>
    </row>
    <row r="148" spans="1:11" ht="14.25" customHeight="1" x14ac:dyDescent="0.3">
      <c r="A148" s="5" t="str">
        <f t="shared" si="16"/>
        <v>FAIR-D1</v>
      </c>
      <c r="B148" s="4">
        <f t="shared" si="17"/>
        <v>45166</v>
      </c>
      <c r="C148" s="8">
        <f t="shared" si="18"/>
        <v>0.30275462962962962</v>
      </c>
      <c r="D148" s="8">
        <f t="shared" si="19"/>
        <v>45166.302754629629</v>
      </c>
      <c r="E148" s="8" t="str">
        <f t="shared" si="21"/>
        <v>2023-08-28</v>
      </c>
      <c r="F148" s="9" t="s">
        <v>1848</v>
      </c>
      <c r="G148" s="9" t="str">
        <f t="shared" si="20"/>
        <v>FAIR-D1_2023-08-28_07-15-58</v>
      </c>
      <c r="H148" s="9">
        <v>44.884999999999998</v>
      </c>
      <c r="I148" s="6">
        <v>86601206</v>
      </c>
      <c r="J148" s="6" t="str">
        <f>IF(OR(COUNTIF(Monitoring!E:E, G148) &gt; 0, COUNTIF(Monitoring!F:F, G148) &gt; 0), "yes", "no")</f>
        <v>no</v>
      </c>
      <c r="K148" s="60" t="str">
        <f t="shared" si="22"/>
        <v>Z:\FAIR_Device_data\Experiment_AugSep_2023\Video_captures\FAIR-D1\Camera1\2023-08-28\FAIR-D1_2023-08-28_07-15-58.mp4</v>
      </c>
    </row>
    <row r="149" spans="1:11" ht="14.25" customHeight="1" x14ac:dyDescent="0.3">
      <c r="A149" s="5" t="str">
        <f t="shared" si="16"/>
        <v>FAIR-D1</v>
      </c>
      <c r="B149" s="4">
        <f t="shared" si="17"/>
        <v>45166</v>
      </c>
      <c r="C149" s="8">
        <f t="shared" si="18"/>
        <v>0.30532407407407408</v>
      </c>
      <c r="D149" s="8">
        <f t="shared" si="19"/>
        <v>45166.305324074077</v>
      </c>
      <c r="E149" s="8" t="str">
        <f t="shared" si="21"/>
        <v>2023-08-28</v>
      </c>
      <c r="F149" s="9" t="s">
        <v>1849</v>
      </c>
      <c r="G149" s="9" t="str">
        <f t="shared" si="20"/>
        <v>FAIR-D1_2023-08-28_07-19-40</v>
      </c>
      <c r="H149" s="9">
        <v>36.192999999999998</v>
      </c>
      <c r="I149" s="6">
        <v>69529355</v>
      </c>
      <c r="J149" s="6" t="str">
        <f>IF(OR(COUNTIF(Monitoring!E:E, G149) &gt; 0, COUNTIF(Monitoring!F:F, G149) &gt; 0), "yes", "no")</f>
        <v>no</v>
      </c>
      <c r="K149" s="60" t="str">
        <f t="shared" si="22"/>
        <v>Z:\FAIR_Device_data\Experiment_AugSep_2023\Video_captures\FAIR-D1\Camera1\2023-08-28\FAIR-D1_2023-08-28_07-19-40.mp4</v>
      </c>
    </row>
    <row r="150" spans="1:11" ht="14.25" customHeight="1" x14ac:dyDescent="0.3">
      <c r="A150" s="5" t="str">
        <f t="shared" si="16"/>
        <v>FAIR-D1</v>
      </c>
      <c r="B150" s="4">
        <f t="shared" si="17"/>
        <v>45166</v>
      </c>
      <c r="C150" s="8">
        <f t="shared" si="18"/>
        <v>0.30606481481481479</v>
      </c>
      <c r="D150" s="8">
        <f t="shared" si="19"/>
        <v>45166.306064814817</v>
      </c>
      <c r="E150" s="8" t="str">
        <f t="shared" si="21"/>
        <v>2023-08-28</v>
      </c>
      <c r="F150" s="9" t="s">
        <v>1850</v>
      </c>
      <c r="G150" s="9" t="str">
        <f t="shared" si="20"/>
        <v>FAIR-D1_2023-08-28_07-20-44</v>
      </c>
      <c r="H150" s="9">
        <v>83.578000000000003</v>
      </c>
      <c r="I150" s="6">
        <v>155507215</v>
      </c>
      <c r="J150" s="6" t="str">
        <f>IF(OR(COUNTIF(Monitoring!E:E, G150) &gt; 0, COUNTIF(Monitoring!F:F, G150) &gt; 0), "yes", "no")</f>
        <v>no</v>
      </c>
      <c r="K150" s="60" t="str">
        <f t="shared" si="22"/>
        <v>Z:\FAIR_Device_data\Experiment_AugSep_2023\Video_captures\FAIR-D1\Camera1\2023-08-28\FAIR-D1_2023-08-28_07-20-44.mp4</v>
      </c>
    </row>
    <row r="151" spans="1:11" ht="14.25" customHeight="1" x14ac:dyDescent="0.3">
      <c r="A151" s="5" t="str">
        <f t="shared" si="16"/>
        <v>FAIR-D1</v>
      </c>
      <c r="B151" s="4">
        <f t="shared" si="17"/>
        <v>45166</v>
      </c>
      <c r="C151" s="8">
        <f t="shared" si="18"/>
        <v>0.30812499999999998</v>
      </c>
      <c r="D151" s="8">
        <f t="shared" si="19"/>
        <v>45166.308125000003</v>
      </c>
      <c r="E151" s="8" t="str">
        <f t="shared" si="21"/>
        <v>2023-08-28</v>
      </c>
      <c r="F151" s="9" t="s">
        <v>1851</v>
      </c>
      <c r="G151" s="9" t="str">
        <f t="shared" si="20"/>
        <v>FAIR-D1_2023-08-28_07-23-42</v>
      </c>
      <c r="H151" s="9">
        <v>59.67</v>
      </c>
      <c r="I151" s="6">
        <v>109486748</v>
      </c>
      <c r="J151" s="6" t="str">
        <f>IF(OR(COUNTIF(Monitoring!E:E, G151) &gt; 0, COUNTIF(Monitoring!F:F, G151) &gt; 0), "yes", "no")</f>
        <v>no</v>
      </c>
      <c r="K151" s="60" t="str">
        <f t="shared" si="22"/>
        <v>Z:\FAIR_Device_data\Experiment_AugSep_2023\Video_captures\FAIR-D1\Camera1\2023-08-28\FAIR-D1_2023-08-28_07-23-42.mp4</v>
      </c>
    </row>
    <row r="152" spans="1:11" ht="14.25" customHeight="1" x14ac:dyDescent="0.3">
      <c r="A152" s="5" t="str">
        <f t="shared" si="16"/>
        <v>FAIR-D1</v>
      </c>
      <c r="B152" s="4">
        <f t="shared" si="17"/>
        <v>45166</v>
      </c>
      <c r="C152" s="8">
        <f t="shared" si="18"/>
        <v>0.3096875</v>
      </c>
      <c r="D152" s="8">
        <f t="shared" si="19"/>
        <v>45166.309687499997</v>
      </c>
      <c r="E152" s="8" t="str">
        <f t="shared" si="21"/>
        <v>2023-08-28</v>
      </c>
      <c r="F152" s="9" t="s">
        <v>1852</v>
      </c>
      <c r="G152" s="9" t="str">
        <f t="shared" si="20"/>
        <v>FAIR-D1_2023-08-28_07-25-57</v>
      </c>
      <c r="H152" s="9">
        <v>29.245999999999999</v>
      </c>
      <c r="I152" s="6">
        <v>55328168</v>
      </c>
      <c r="J152" s="6" t="str">
        <f>IF(OR(COUNTIF(Monitoring!E:E, G152) &gt; 0, COUNTIF(Monitoring!F:F, G152) &gt; 0), "yes", "no")</f>
        <v>no</v>
      </c>
      <c r="K152" s="60" t="str">
        <f t="shared" si="22"/>
        <v>Z:\FAIR_Device_data\Experiment_AugSep_2023\Video_captures\FAIR-D1\Camera1\2023-08-28\FAIR-D1_2023-08-28_07-25-57.mp4</v>
      </c>
    </row>
    <row r="153" spans="1:11" ht="14.25" customHeight="1" x14ac:dyDescent="0.3">
      <c r="A153" s="5" t="str">
        <f t="shared" si="16"/>
        <v>FAIR-D1</v>
      </c>
      <c r="B153" s="4">
        <f t="shared" si="17"/>
        <v>45166</v>
      </c>
      <c r="C153" s="8">
        <f t="shared" si="18"/>
        <v>0.31216435185185187</v>
      </c>
      <c r="D153" s="8">
        <f t="shared" si="19"/>
        <v>45166.312164351853</v>
      </c>
      <c r="E153" s="8" t="str">
        <f t="shared" si="21"/>
        <v>2023-08-28</v>
      </c>
      <c r="F153" s="9" t="s">
        <v>1853</v>
      </c>
      <c r="G153" s="9" t="str">
        <f t="shared" si="20"/>
        <v>FAIR-D1_2023-08-28_07-29-31</v>
      </c>
      <c r="H153" s="9">
        <v>45.65</v>
      </c>
      <c r="I153" s="6">
        <v>87616325</v>
      </c>
      <c r="J153" s="6" t="str">
        <f>IF(OR(COUNTIF(Monitoring!E:E, G153) &gt; 0, COUNTIF(Monitoring!F:F, G153) &gt; 0), "yes", "no")</f>
        <v>no</v>
      </c>
      <c r="K153" s="60" t="str">
        <f t="shared" si="22"/>
        <v>Z:\FAIR_Device_data\Experiment_AugSep_2023\Video_captures\FAIR-D1\Camera1\2023-08-28\FAIR-D1_2023-08-28_07-29-31.mp4</v>
      </c>
    </row>
    <row r="154" spans="1:11" ht="14.25" customHeight="1" x14ac:dyDescent="0.3">
      <c r="A154" s="5" t="str">
        <f t="shared" si="16"/>
        <v>FAIR-D1</v>
      </c>
      <c r="B154" s="4">
        <f t="shared" si="17"/>
        <v>45166</v>
      </c>
      <c r="C154" s="8">
        <f t="shared" si="18"/>
        <v>0.31322916666666667</v>
      </c>
      <c r="D154" s="8">
        <f t="shared" si="19"/>
        <v>45166.31322916667</v>
      </c>
      <c r="E154" s="8" t="str">
        <f t="shared" si="21"/>
        <v>2023-08-28</v>
      </c>
      <c r="F154" s="9" t="s">
        <v>1854</v>
      </c>
      <c r="G154" s="9" t="str">
        <f t="shared" si="20"/>
        <v>FAIR-D1_2023-08-28_07-31-03</v>
      </c>
      <c r="H154" s="9">
        <v>57.845999999999997</v>
      </c>
      <c r="I154" s="6">
        <v>111440854</v>
      </c>
      <c r="J154" s="6" t="str">
        <f>IF(OR(COUNTIF(Monitoring!E:E, G154) &gt; 0, COUNTIF(Monitoring!F:F, G154) &gt; 0), "yes", "no")</f>
        <v>no</v>
      </c>
      <c r="K154" s="60" t="str">
        <f t="shared" si="22"/>
        <v>Z:\FAIR_Device_data\Experiment_AugSep_2023\Video_captures\FAIR-D1\Camera1\2023-08-28\FAIR-D1_2023-08-28_07-31-03.mp4</v>
      </c>
    </row>
    <row r="155" spans="1:11" ht="14.25" customHeight="1" x14ac:dyDescent="0.3">
      <c r="A155" s="5" t="str">
        <f t="shared" si="16"/>
        <v>FAIR-D1</v>
      </c>
      <c r="B155" s="4">
        <f t="shared" si="17"/>
        <v>45166</v>
      </c>
      <c r="C155" s="8">
        <f t="shared" si="18"/>
        <v>0.31429398148148147</v>
      </c>
      <c r="D155" s="8">
        <f t="shared" si="19"/>
        <v>45166.314293981479</v>
      </c>
      <c r="E155" s="8" t="str">
        <f t="shared" si="21"/>
        <v>2023-08-28</v>
      </c>
      <c r="F155" s="9" t="s">
        <v>1855</v>
      </c>
      <c r="G155" s="9" t="str">
        <f t="shared" si="20"/>
        <v>FAIR-D1_2023-08-28_07-32-35</v>
      </c>
      <c r="H155" s="9">
        <v>232.649</v>
      </c>
      <c r="I155" s="6">
        <v>440660857</v>
      </c>
      <c r="J155" s="6" t="str">
        <f>IF(OR(COUNTIF(Monitoring!E:E, G155) &gt; 0, COUNTIF(Monitoring!F:F, G155) &gt; 0), "yes", "no")</f>
        <v>no</v>
      </c>
      <c r="K155" s="60" t="str">
        <f t="shared" si="22"/>
        <v>Z:\FAIR_Device_data\Experiment_AugSep_2023\Video_captures\FAIR-D1\Camera1\2023-08-28\FAIR-D1_2023-08-28_07-32-35.mp4</v>
      </c>
    </row>
    <row r="156" spans="1:11" ht="14.25" customHeight="1" x14ac:dyDescent="0.3">
      <c r="A156" s="5" t="str">
        <f t="shared" si="16"/>
        <v>FAIR-D1</v>
      </c>
      <c r="B156" s="4">
        <f t="shared" si="17"/>
        <v>45166</v>
      </c>
      <c r="C156" s="8">
        <f t="shared" si="18"/>
        <v>0.31776620370370373</v>
      </c>
      <c r="D156" s="8">
        <f t="shared" si="19"/>
        <v>45166.317766203705</v>
      </c>
      <c r="E156" s="8" t="str">
        <f t="shared" si="21"/>
        <v>2023-08-28</v>
      </c>
      <c r="F156" s="9" t="s">
        <v>1856</v>
      </c>
      <c r="G156" s="9" t="str">
        <f t="shared" si="20"/>
        <v>FAIR-D1_2023-08-28_07-37-35</v>
      </c>
      <c r="H156" s="9">
        <v>161.58099999999999</v>
      </c>
      <c r="I156" s="6">
        <v>308531672</v>
      </c>
      <c r="J156" s="6" t="str">
        <f>IF(OR(COUNTIF(Monitoring!E:E, G156) &gt; 0, COUNTIF(Monitoring!F:F, G156) &gt; 0), "yes", "no")</f>
        <v>no</v>
      </c>
      <c r="K156" s="60" t="str">
        <f t="shared" si="22"/>
        <v>Z:\FAIR_Device_data\Experiment_AugSep_2023\Video_captures\FAIR-D1\Camera1\2023-08-28\FAIR-D1_2023-08-28_07-37-35.mp4</v>
      </c>
    </row>
    <row r="157" spans="1:11" ht="14.25" customHeight="1" x14ac:dyDescent="0.3">
      <c r="A157" s="5" t="str">
        <f t="shared" si="16"/>
        <v>FAIR-D1</v>
      </c>
      <c r="B157" s="4">
        <f t="shared" si="17"/>
        <v>45166</v>
      </c>
      <c r="C157" s="8">
        <f t="shared" si="18"/>
        <v>0.32163194444444443</v>
      </c>
      <c r="D157" s="8">
        <f t="shared" si="19"/>
        <v>45166.321631944447</v>
      </c>
      <c r="E157" s="8" t="str">
        <f t="shared" si="21"/>
        <v>2023-08-28</v>
      </c>
      <c r="F157" s="9" t="s">
        <v>1857</v>
      </c>
      <c r="G157" s="9" t="str">
        <f t="shared" si="20"/>
        <v>FAIR-D1_2023-08-28_07-43-09</v>
      </c>
      <c r="H157" s="9">
        <v>70.168999999999997</v>
      </c>
      <c r="I157" s="6">
        <v>133906862</v>
      </c>
      <c r="J157" s="6" t="str">
        <f>IF(OR(COUNTIF(Monitoring!E:E, G157) &gt; 0, COUNTIF(Monitoring!F:F, G157) &gt; 0), "yes", "no")</f>
        <v>no</v>
      </c>
      <c r="K157" s="60" t="str">
        <f t="shared" si="22"/>
        <v>Z:\FAIR_Device_data\Experiment_AugSep_2023\Video_captures\FAIR-D1\Camera1\2023-08-28\FAIR-D1_2023-08-28_07-43-09.mp4</v>
      </c>
    </row>
    <row r="158" spans="1:11" ht="14.25" customHeight="1" x14ac:dyDescent="0.3">
      <c r="A158" s="5" t="str">
        <f t="shared" si="16"/>
        <v>FAIR-D1</v>
      </c>
      <c r="B158" s="4">
        <f t="shared" si="17"/>
        <v>45166</v>
      </c>
      <c r="C158" s="8">
        <f t="shared" si="18"/>
        <v>0.32284722222222223</v>
      </c>
      <c r="D158" s="8">
        <f t="shared" si="19"/>
        <v>45166.322847222225</v>
      </c>
      <c r="E158" s="8" t="str">
        <f t="shared" si="21"/>
        <v>2023-08-28</v>
      </c>
      <c r="F158" s="9" t="s">
        <v>1858</v>
      </c>
      <c r="G158" s="9" t="str">
        <f t="shared" si="20"/>
        <v>FAIR-D1_2023-08-28_07-44-54</v>
      </c>
      <c r="H158" s="9">
        <v>17.218</v>
      </c>
      <c r="I158" s="6">
        <v>30976851</v>
      </c>
      <c r="J158" s="6" t="str">
        <f>IF(OR(COUNTIF(Monitoring!E:E, G158) &gt; 0, COUNTIF(Monitoring!F:F, G158) &gt; 0), "yes", "no")</f>
        <v>yes</v>
      </c>
      <c r="K158" s="60" t="str">
        <f t="shared" si="22"/>
        <v>Z:\FAIR_Device_data\Experiment_AugSep_2023\Video_captures\FAIR-D1\Camera1\2023-08-28\FAIR-D1_2023-08-28_07-44-54.mp4</v>
      </c>
    </row>
    <row r="159" spans="1:11" ht="14.25" customHeight="1" x14ac:dyDescent="0.3">
      <c r="A159" s="5" t="str">
        <f t="shared" si="16"/>
        <v>FAIR-D1</v>
      </c>
      <c r="B159" s="4">
        <f t="shared" si="17"/>
        <v>45166</v>
      </c>
      <c r="C159" s="8">
        <f t="shared" si="18"/>
        <v>0.34861111111111109</v>
      </c>
      <c r="D159" s="8">
        <f t="shared" si="19"/>
        <v>45166.348611111112</v>
      </c>
      <c r="E159" s="8" t="str">
        <f t="shared" si="21"/>
        <v>2023-08-28</v>
      </c>
      <c r="F159" s="9" t="s">
        <v>1859</v>
      </c>
      <c r="G159" s="9" t="str">
        <f t="shared" si="20"/>
        <v>FAIR-D1_2023-08-28_08-22-00</v>
      </c>
      <c r="H159" s="9">
        <v>17.170999999999999</v>
      </c>
      <c r="I159" s="6">
        <v>30337914</v>
      </c>
      <c r="J159" s="6" t="str">
        <f>IF(OR(COUNTIF(Monitoring!E:E, G159) &gt; 0, COUNTIF(Monitoring!F:F, G159) &gt; 0), "yes", "no")</f>
        <v>yes</v>
      </c>
      <c r="K159" s="60" t="str">
        <f t="shared" si="22"/>
        <v>Z:\FAIR_Device_data\Experiment_AugSep_2023\Video_captures\FAIR-D1\Camera1\2023-08-28\FAIR-D1_2023-08-28_08-22-00.mp4</v>
      </c>
    </row>
    <row r="160" spans="1:11" ht="14.25" customHeight="1" x14ac:dyDescent="0.3">
      <c r="A160" s="5" t="str">
        <f t="shared" si="16"/>
        <v>FAIR-D1</v>
      </c>
      <c r="B160" s="4">
        <f t="shared" si="17"/>
        <v>45166</v>
      </c>
      <c r="C160" s="8">
        <f t="shared" si="18"/>
        <v>0.36907407407407405</v>
      </c>
      <c r="D160" s="8">
        <f t="shared" si="19"/>
        <v>45166.369074074071</v>
      </c>
      <c r="E160" s="8" t="str">
        <f t="shared" si="21"/>
        <v>2023-08-28</v>
      </c>
      <c r="F160" s="9" t="s">
        <v>1860</v>
      </c>
      <c r="G160" s="9" t="str">
        <f t="shared" si="20"/>
        <v>FAIR-D1_2023-08-28_08-51-28</v>
      </c>
      <c r="H160" s="9">
        <v>12.066000000000001</v>
      </c>
      <c r="I160" s="6">
        <v>20622876</v>
      </c>
      <c r="J160" s="6" t="str">
        <f>IF(OR(COUNTIF(Monitoring!E:E, G160) &gt; 0, COUNTIF(Monitoring!F:F, G160) &gt; 0), "yes", "no")</f>
        <v>yes</v>
      </c>
      <c r="K160" s="60" t="str">
        <f t="shared" si="22"/>
        <v>Z:\FAIR_Device_data\Experiment_AugSep_2023\Video_captures\FAIR-D1\Camera1\2023-08-28\FAIR-D1_2023-08-28_08-51-28.mp4</v>
      </c>
    </row>
    <row r="161" spans="1:11" ht="14.25" customHeight="1" x14ac:dyDescent="0.3">
      <c r="A161" s="5" t="str">
        <f t="shared" si="16"/>
        <v>FAIR-D1</v>
      </c>
      <c r="B161" s="4">
        <f t="shared" si="17"/>
        <v>45166</v>
      </c>
      <c r="C161" s="8">
        <f t="shared" si="18"/>
        <v>0.42407407407407405</v>
      </c>
      <c r="D161" s="8">
        <f t="shared" si="19"/>
        <v>45166.424074074072</v>
      </c>
      <c r="E161" s="8" t="str">
        <f t="shared" si="21"/>
        <v>2023-08-28</v>
      </c>
      <c r="F161" s="9" t="s">
        <v>1861</v>
      </c>
      <c r="G161" s="9" t="str">
        <f t="shared" si="20"/>
        <v>FAIR-D1_2023-08-28_10-10-40</v>
      </c>
      <c r="H161" s="9">
        <v>12.298999999999999</v>
      </c>
      <c r="I161" s="6">
        <v>20937673</v>
      </c>
      <c r="J161" s="6" t="str">
        <f>IF(OR(COUNTIF(Monitoring!E:E, G161) &gt; 0, COUNTIF(Monitoring!F:F, G161) &gt; 0), "yes", "no")</f>
        <v>yes</v>
      </c>
      <c r="K161" s="60" t="str">
        <f t="shared" si="22"/>
        <v>Z:\FAIR_Device_data\Experiment_AugSep_2023\Video_captures\FAIR-D1\Camera1\2023-08-28\FAIR-D1_2023-08-28_10-10-40.mp4</v>
      </c>
    </row>
    <row r="162" spans="1:11" ht="14.25" customHeight="1" x14ac:dyDescent="0.3">
      <c r="A162" s="5" t="str">
        <f t="shared" si="16"/>
        <v>FAIR-D1</v>
      </c>
      <c r="B162" s="4">
        <f t="shared" ref="B162:B193" si="23">VALUE(MID(G162, FIND("_", G162)+1,10))</f>
        <v>45166</v>
      </c>
      <c r="C162" s="8">
        <f t="shared" si="18"/>
        <v>0.49805555555555553</v>
      </c>
      <c r="D162" s="8">
        <f t="shared" si="19"/>
        <v>45166.498055555552</v>
      </c>
      <c r="E162" s="8" t="str">
        <f t="shared" si="21"/>
        <v>2023-08-28</v>
      </c>
      <c r="F162" s="9" t="s">
        <v>1862</v>
      </c>
      <c r="G162" s="9" t="str">
        <f t="shared" si="20"/>
        <v>FAIR-D1_2023-08-28_11-57-12</v>
      </c>
      <c r="H162" s="9">
        <v>50.009</v>
      </c>
      <c r="I162" s="6">
        <v>96660083</v>
      </c>
      <c r="J162" s="6" t="str">
        <f>IF(OR(COUNTIF(Monitoring!E:E, G162) &gt; 0, COUNTIF(Monitoring!F:F, G162) &gt; 0), "yes", "no")</f>
        <v>yes</v>
      </c>
      <c r="K162" s="60" t="str">
        <f t="shared" si="22"/>
        <v>Z:\FAIR_Device_data\Experiment_AugSep_2023\Video_captures\FAIR-D1\Camera1\2023-08-28\FAIR-D1_2023-08-28_11-57-12.mp4</v>
      </c>
    </row>
    <row r="163" spans="1:11" ht="14.25" customHeight="1" x14ac:dyDescent="0.3">
      <c r="A163" s="5" t="str">
        <f t="shared" si="16"/>
        <v>FAIR-D1</v>
      </c>
      <c r="B163" s="4">
        <f t="shared" si="23"/>
        <v>45166</v>
      </c>
      <c r="C163" s="8">
        <f t="shared" si="18"/>
        <v>0.52430555555555558</v>
      </c>
      <c r="D163" s="8">
        <f t="shared" si="19"/>
        <v>45166.524305555555</v>
      </c>
      <c r="E163" s="8" t="str">
        <f t="shared" si="21"/>
        <v>2023-08-28</v>
      </c>
      <c r="F163" s="9" t="s">
        <v>1863</v>
      </c>
      <c r="G163" s="9" t="str">
        <f t="shared" si="20"/>
        <v>FAIR-D1_2023-08-28_12-35-00</v>
      </c>
      <c r="H163" s="9">
        <v>24.454000000000001</v>
      </c>
      <c r="I163" s="6">
        <v>41428880</v>
      </c>
      <c r="J163" s="6" t="str">
        <f>IF(OR(COUNTIF(Monitoring!E:E, G163) &gt; 0, COUNTIF(Monitoring!F:F, G163) &gt; 0), "yes", "no")</f>
        <v>yes</v>
      </c>
      <c r="K163" s="60" t="str">
        <f t="shared" si="22"/>
        <v>Z:\FAIR_Device_data\Experiment_AugSep_2023\Video_captures\FAIR-D1\Camera1\2023-08-28\FAIR-D1_2023-08-28_12-35-00.mp4</v>
      </c>
    </row>
    <row r="164" spans="1:11" ht="14.25" customHeight="1" x14ac:dyDescent="0.3">
      <c r="A164" s="5" t="str">
        <f t="shared" si="16"/>
        <v>FAIR-D1</v>
      </c>
      <c r="B164" s="4">
        <f t="shared" si="23"/>
        <v>45167</v>
      </c>
      <c r="C164" s="8">
        <f t="shared" si="18"/>
        <v>0.52908564814814818</v>
      </c>
      <c r="D164" s="8">
        <f t="shared" si="19"/>
        <v>45167.529085648152</v>
      </c>
      <c r="E164" s="8" t="str">
        <f t="shared" si="21"/>
        <v>2023-08-29</v>
      </c>
      <c r="F164" s="9" t="s">
        <v>1864</v>
      </c>
      <c r="G164" s="9" t="str">
        <f t="shared" si="20"/>
        <v>FAIR-D1_2023-08-29_12-41-53</v>
      </c>
      <c r="H164" s="9">
        <v>11.46</v>
      </c>
      <c r="I164" s="6">
        <v>19261148</v>
      </c>
      <c r="J164" s="6" t="str">
        <f>IF(OR(COUNTIF(Monitoring!E:E, G164) &gt; 0, COUNTIF(Monitoring!F:F, G164) &gt; 0), "yes", "no")</f>
        <v>yes</v>
      </c>
      <c r="K164" s="60" t="str">
        <f t="shared" si="22"/>
        <v>Z:\FAIR_Device_data\Experiment_AugSep_2023\Video_captures\FAIR-D1\Camera1\2023-08-29\FAIR-D1_2023-08-29_12-41-53.mp4</v>
      </c>
    </row>
    <row r="165" spans="1:11" ht="14.25" customHeight="1" x14ac:dyDescent="0.3">
      <c r="A165" s="5" t="str">
        <f t="shared" si="16"/>
        <v>FAIR-D1</v>
      </c>
      <c r="B165" s="4">
        <f t="shared" si="23"/>
        <v>45167</v>
      </c>
      <c r="C165" s="8">
        <f t="shared" si="18"/>
        <v>0.55001157407407408</v>
      </c>
      <c r="D165" s="8">
        <f t="shared" si="19"/>
        <v>45167.550011574072</v>
      </c>
      <c r="E165" s="8" t="str">
        <f t="shared" si="21"/>
        <v>2023-08-29</v>
      </c>
      <c r="F165" s="9" t="s">
        <v>1865</v>
      </c>
      <c r="G165" s="9" t="str">
        <f t="shared" si="20"/>
        <v>FAIR-D1_2023-08-29_13-12-01</v>
      </c>
      <c r="H165" s="9">
        <v>14.476000000000001</v>
      </c>
      <c r="I165" s="6">
        <v>25333355</v>
      </c>
      <c r="J165" s="6" t="str">
        <f>IF(OR(COUNTIF(Monitoring!E:E, G165) &gt; 0, COUNTIF(Monitoring!F:F, G165) &gt; 0), "yes", "no")</f>
        <v>yes</v>
      </c>
      <c r="K165" s="60" t="str">
        <f t="shared" si="22"/>
        <v>Z:\FAIR_Device_data\Experiment_AugSep_2023\Video_captures\FAIR-D1\Camera1\2023-08-29\FAIR-D1_2023-08-29_13-12-01.mp4</v>
      </c>
    </row>
    <row r="166" spans="1:11" ht="14.25" customHeight="1" x14ac:dyDescent="0.3">
      <c r="A166" s="5" t="str">
        <f t="shared" si="16"/>
        <v>FAIR-D1</v>
      </c>
      <c r="B166" s="4">
        <f t="shared" si="23"/>
        <v>45168</v>
      </c>
      <c r="C166" s="8">
        <f t="shared" si="18"/>
        <v>0.30373842592592593</v>
      </c>
      <c r="D166" s="8">
        <f t="shared" si="19"/>
        <v>45168.303738425922</v>
      </c>
      <c r="E166" s="8" t="str">
        <f t="shared" si="21"/>
        <v>2023-08-30</v>
      </c>
      <c r="F166" s="9" t="s">
        <v>1866</v>
      </c>
      <c r="G166" s="9" t="str">
        <f t="shared" si="20"/>
        <v>FAIR-D1_2023-08-30_07-17-23</v>
      </c>
      <c r="H166" s="9">
        <v>10.651</v>
      </c>
      <c r="I166" s="6">
        <v>17180566</v>
      </c>
      <c r="J166" s="6" t="str">
        <f>IF(OR(COUNTIF(Monitoring!E:E, G166) &gt; 0, COUNTIF(Monitoring!F:F, G166) &gt; 0), "yes", "no")</f>
        <v>no</v>
      </c>
      <c r="K166" s="60" t="str">
        <f t="shared" si="22"/>
        <v>Z:\FAIR_Device_data\Experiment_AugSep_2023\Video_captures\FAIR-D1\Camera1\2023-08-30\FAIR-D1_2023-08-30_07-17-23.mp4</v>
      </c>
    </row>
    <row r="167" spans="1:11" ht="14.25" customHeight="1" x14ac:dyDescent="0.3">
      <c r="A167" s="5" t="str">
        <f t="shared" si="16"/>
        <v>FAIR-D1</v>
      </c>
      <c r="B167" s="4">
        <f t="shared" si="23"/>
        <v>45168</v>
      </c>
      <c r="C167" s="8">
        <f t="shared" si="18"/>
        <v>0.49141203703703706</v>
      </c>
      <c r="D167" s="8">
        <f t="shared" si="19"/>
        <v>45168.491412037038</v>
      </c>
      <c r="E167" s="8" t="str">
        <f t="shared" si="21"/>
        <v>2023-08-30</v>
      </c>
      <c r="F167" s="9" t="s">
        <v>1867</v>
      </c>
      <c r="G167" s="9" t="str">
        <f t="shared" si="20"/>
        <v>FAIR-D1_2023-08-30_11-47-38</v>
      </c>
      <c r="H167" s="9">
        <v>10.994</v>
      </c>
      <c r="I167" s="6">
        <v>18014776</v>
      </c>
      <c r="J167" s="6" t="str">
        <f>IF(OR(COUNTIF(Monitoring!E:E, G167) &gt; 0, COUNTIF(Monitoring!F:F, G167) &gt; 0), "yes", "no")</f>
        <v>yes</v>
      </c>
      <c r="K167" s="60" t="str">
        <f t="shared" si="22"/>
        <v>Z:\FAIR_Device_data\Experiment_AugSep_2023\Video_captures\FAIR-D1\Camera1\2023-08-30\FAIR-D1_2023-08-30_11-47-38.mp4</v>
      </c>
    </row>
    <row r="168" spans="1:11" ht="14.25" customHeight="1" x14ac:dyDescent="0.3">
      <c r="A168" s="5" t="str">
        <f t="shared" si="16"/>
        <v>FAIR-D1</v>
      </c>
      <c r="B168" s="4">
        <f t="shared" si="23"/>
        <v>45168</v>
      </c>
      <c r="C168" s="8">
        <f t="shared" si="18"/>
        <v>0.49339120370370371</v>
      </c>
      <c r="D168" s="8">
        <f t="shared" si="19"/>
        <v>45168.493391203701</v>
      </c>
      <c r="E168" s="8" t="str">
        <f t="shared" si="21"/>
        <v>2023-08-30</v>
      </c>
      <c r="F168" s="9" t="s">
        <v>1868</v>
      </c>
      <c r="G168" s="9" t="str">
        <f t="shared" si="20"/>
        <v>FAIR-D1_2023-08-30_11-50-29</v>
      </c>
      <c r="H168" s="9">
        <v>13.099</v>
      </c>
      <c r="I168" s="6">
        <v>21609082</v>
      </c>
      <c r="J168" s="6" t="str">
        <f>IF(OR(COUNTIF(Monitoring!E:E, G168) &gt; 0, COUNTIF(Monitoring!F:F, G168) &gt; 0), "yes", "no")</f>
        <v>yes</v>
      </c>
      <c r="K168" s="60" t="str">
        <f t="shared" si="22"/>
        <v>Z:\FAIR_Device_data\Experiment_AugSep_2023\Video_captures\FAIR-D1\Camera1\2023-08-30\FAIR-D1_2023-08-30_11-50-29.mp4</v>
      </c>
    </row>
    <row r="169" spans="1:11" ht="14.25" customHeight="1" x14ac:dyDescent="0.3">
      <c r="A169" s="5" t="str">
        <f t="shared" si="16"/>
        <v>FAIR-D1</v>
      </c>
      <c r="B169" s="4">
        <f t="shared" si="23"/>
        <v>45168</v>
      </c>
      <c r="C169" s="8">
        <f t="shared" si="18"/>
        <v>0.50233796296296296</v>
      </c>
      <c r="D169" s="8">
        <f t="shared" si="19"/>
        <v>45168.502337962964</v>
      </c>
      <c r="E169" s="8" t="str">
        <f t="shared" si="21"/>
        <v>2023-08-30</v>
      </c>
      <c r="F169" s="9" t="s">
        <v>1869</v>
      </c>
      <c r="G169" s="9" t="str">
        <f t="shared" si="20"/>
        <v>FAIR-D1_2023-08-30_12-03-22</v>
      </c>
      <c r="H169" s="9">
        <v>11.295999999999999</v>
      </c>
      <c r="I169" s="6">
        <v>18535599</v>
      </c>
      <c r="J169" s="6" t="str">
        <f>IF(OR(COUNTIF(Monitoring!E:E, G169) &gt; 0, COUNTIF(Monitoring!F:F, G169) &gt; 0), "yes", "no")</f>
        <v>yes</v>
      </c>
      <c r="K169" s="60" t="str">
        <f t="shared" si="22"/>
        <v>Z:\FAIR_Device_data\Experiment_AugSep_2023\Video_captures\FAIR-D1\Camera1\2023-08-30\FAIR-D1_2023-08-30_12-03-22.mp4</v>
      </c>
    </row>
    <row r="170" spans="1:11" ht="14.25" customHeight="1" x14ac:dyDescent="0.3">
      <c r="A170" s="5" t="str">
        <f t="shared" si="16"/>
        <v>FAIR-D1</v>
      </c>
      <c r="B170" s="4">
        <f t="shared" si="23"/>
        <v>45168</v>
      </c>
      <c r="C170" s="8">
        <f t="shared" si="18"/>
        <v>0.52917824074074071</v>
      </c>
      <c r="D170" s="8">
        <f t="shared" si="19"/>
        <v>45168.529178240744</v>
      </c>
      <c r="E170" s="8" t="str">
        <f t="shared" si="21"/>
        <v>2023-08-30</v>
      </c>
      <c r="F170" s="9" t="s">
        <v>1870</v>
      </c>
      <c r="G170" s="9" t="str">
        <f t="shared" si="20"/>
        <v>FAIR-D1_2023-08-30_12-42-01</v>
      </c>
      <c r="H170" s="9">
        <v>10.827</v>
      </c>
      <c r="I170" s="6">
        <v>17956239</v>
      </c>
      <c r="J170" s="6" t="str">
        <f>IF(OR(COUNTIF(Monitoring!E:E, G170) &gt; 0, COUNTIF(Monitoring!F:F, G170) &gt; 0), "yes", "no")</f>
        <v>yes</v>
      </c>
      <c r="K170" s="60" t="str">
        <f t="shared" si="22"/>
        <v>Z:\FAIR_Device_data\Experiment_AugSep_2023\Video_captures\FAIR-D1\Camera1\2023-08-30\FAIR-D1_2023-08-30_12-42-01.mp4</v>
      </c>
    </row>
    <row r="171" spans="1:11" ht="14.25" customHeight="1" x14ac:dyDescent="0.3">
      <c r="A171" s="5" t="str">
        <f t="shared" si="16"/>
        <v>FAIR-D1</v>
      </c>
      <c r="B171" s="4">
        <f t="shared" si="23"/>
        <v>45168</v>
      </c>
      <c r="C171" s="8">
        <f t="shared" si="18"/>
        <v>0.5323148148148148</v>
      </c>
      <c r="D171" s="8">
        <f t="shared" si="19"/>
        <v>45168.532314814816</v>
      </c>
      <c r="E171" s="8" t="str">
        <f t="shared" si="21"/>
        <v>2023-08-30</v>
      </c>
      <c r="F171" s="9" t="s">
        <v>1871</v>
      </c>
      <c r="G171" s="9" t="str">
        <f t="shared" si="20"/>
        <v>FAIR-D1_2023-08-30_12-46-32</v>
      </c>
      <c r="H171" s="9">
        <v>37.845999999999997</v>
      </c>
      <c r="I171" s="6">
        <v>64830530</v>
      </c>
      <c r="J171" s="6" t="str">
        <f>IF(OR(COUNTIF(Monitoring!E:E, G171) &gt; 0, COUNTIF(Monitoring!F:F, G171) &gt; 0), "yes", "no")</f>
        <v>yes</v>
      </c>
      <c r="K171" s="60" t="str">
        <f t="shared" si="22"/>
        <v>Z:\FAIR_Device_data\Experiment_AugSep_2023\Video_captures\FAIR-D1\Camera1\2023-08-30\FAIR-D1_2023-08-30_12-46-32.mp4</v>
      </c>
    </row>
    <row r="172" spans="1:11" ht="14.25" customHeight="1" x14ac:dyDescent="0.3">
      <c r="A172" s="5" t="str">
        <f t="shared" si="16"/>
        <v>FAIR-D1</v>
      </c>
      <c r="B172" s="4">
        <f t="shared" si="23"/>
        <v>45168</v>
      </c>
      <c r="C172" s="8">
        <f t="shared" si="18"/>
        <v>0.53384259259259259</v>
      </c>
      <c r="D172" s="8">
        <f t="shared" si="19"/>
        <v>45168.533842592595</v>
      </c>
      <c r="E172" s="8" t="str">
        <f t="shared" si="21"/>
        <v>2023-08-30</v>
      </c>
      <c r="F172" s="9" t="s">
        <v>1872</v>
      </c>
      <c r="G172" s="9" t="str">
        <f t="shared" si="20"/>
        <v>FAIR-D1_2023-08-30_12-48-44</v>
      </c>
      <c r="H172" s="9">
        <v>14.882999999999999</v>
      </c>
      <c r="I172" s="6">
        <v>25526284</v>
      </c>
      <c r="J172" s="6" t="str">
        <f>IF(OR(COUNTIF(Monitoring!E:E, G172) &gt; 0, COUNTIF(Monitoring!F:F, G172) &gt; 0), "yes", "no")</f>
        <v>yes</v>
      </c>
      <c r="K172" s="60" t="str">
        <f t="shared" si="22"/>
        <v>Z:\FAIR_Device_data\Experiment_AugSep_2023\Video_captures\FAIR-D1\Camera1\2023-08-30\FAIR-D1_2023-08-30_12-48-44.mp4</v>
      </c>
    </row>
    <row r="173" spans="1:11" ht="14.25" customHeight="1" x14ac:dyDescent="0.3">
      <c r="A173" s="5" t="str">
        <f t="shared" si="16"/>
        <v>FAIR-D1</v>
      </c>
      <c r="B173" s="4">
        <f t="shared" si="23"/>
        <v>45168</v>
      </c>
      <c r="C173" s="8">
        <f t="shared" si="18"/>
        <v>0.54313657407407412</v>
      </c>
      <c r="D173" s="8">
        <f t="shared" si="19"/>
        <v>45168.543136574073</v>
      </c>
      <c r="E173" s="8" t="str">
        <f t="shared" si="21"/>
        <v>2023-08-30</v>
      </c>
      <c r="F173" s="9" t="s">
        <v>1873</v>
      </c>
      <c r="G173" s="9" t="str">
        <f t="shared" si="20"/>
        <v>FAIR-D1_2023-08-30_13-02-07</v>
      </c>
      <c r="H173" s="9">
        <v>11.714</v>
      </c>
      <c r="I173" s="6">
        <v>19756565</v>
      </c>
      <c r="J173" s="6" t="str">
        <f>IF(OR(COUNTIF(Monitoring!E:E, G173) &gt; 0, COUNTIF(Monitoring!F:F, G173) &gt; 0), "yes", "no")</f>
        <v>yes</v>
      </c>
      <c r="K173" s="60" t="str">
        <f t="shared" si="22"/>
        <v>Z:\FAIR_Device_data\Experiment_AugSep_2023\Video_captures\FAIR-D1\Camera1\2023-08-30\FAIR-D1_2023-08-30_13-02-07.mp4</v>
      </c>
    </row>
    <row r="174" spans="1:11" ht="14.25" customHeight="1" x14ac:dyDescent="0.3">
      <c r="A174" s="5" t="str">
        <f t="shared" si="16"/>
        <v>FAIR-D1</v>
      </c>
      <c r="B174" s="4">
        <f t="shared" si="23"/>
        <v>45168</v>
      </c>
      <c r="C174" s="8">
        <f t="shared" si="18"/>
        <v>0.54741898148148149</v>
      </c>
      <c r="D174" s="8">
        <f t="shared" si="19"/>
        <v>45168.547418981485</v>
      </c>
      <c r="E174" s="8" t="str">
        <f t="shared" si="21"/>
        <v>2023-08-30</v>
      </c>
      <c r="F174" s="9" t="s">
        <v>1874</v>
      </c>
      <c r="G174" s="9" t="str">
        <f t="shared" si="20"/>
        <v>FAIR-D1_2023-08-30_13-08-17</v>
      </c>
      <c r="H174" s="9">
        <v>14.32</v>
      </c>
      <c r="I174" s="6">
        <v>24847736</v>
      </c>
      <c r="J174" s="6" t="str">
        <f>IF(OR(COUNTIF(Monitoring!E:E, G174) &gt; 0, COUNTIF(Monitoring!F:F, G174) &gt; 0), "yes", "no")</f>
        <v>yes</v>
      </c>
      <c r="K174" s="60" t="str">
        <f t="shared" si="22"/>
        <v>Z:\FAIR_Device_data\Experiment_AugSep_2023\Video_captures\FAIR-D1\Camera1\2023-08-30\FAIR-D1_2023-08-30_13-08-17.mp4</v>
      </c>
    </row>
    <row r="175" spans="1:11" ht="14.25" customHeight="1" x14ac:dyDescent="0.3">
      <c r="A175" s="5" t="str">
        <f t="shared" si="16"/>
        <v>FAIR-D1</v>
      </c>
      <c r="B175" s="4">
        <f t="shared" si="23"/>
        <v>45168</v>
      </c>
      <c r="C175" s="8">
        <f t="shared" si="18"/>
        <v>0.54844907407407406</v>
      </c>
      <c r="D175" s="8">
        <f t="shared" si="19"/>
        <v>45168.548449074071</v>
      </c>
      <c r="E175" s="8" t="str">
        <f t="shared" si="21"/>
        <v>2023-08-30</v>
      </c>
      <c r="F175" s="9" t="s">
        <v>1875</v>
      </c>
      <c r="G175" s="9" t="str">
        <f t="shared" si="20"/>
        <v>FAIR-D1_2023-08-30_13-09-46</v>
      </c>
      <c r="H175" s="9">
        <v>11.696</v>
      </c>
      <c r="I175" s="6">
        <v>19914893</v>
      </c>
      <c r="J175" s="6" t="str">
        <f>IF(OR(COUNTIF(Monitoring!E:E, G175) &gt; 0, COUNTIF(Monitoring!F:F, G175) &gt; 0), "yes", "no")</f>
        <v>yes</v>
      </c>
      <c r="K175" s="60" t="str">
        <f t="shared" si="22"/>
        <v>Z:\FAIR_Device_data\Experiment_AugSep_2023\Video_captures\FAIR-D1\Camera1\2023-08-30\FAIR-D1_2023-08-30_13-09-46.mp4</v>
      </c>
    </row>
    <row r="176" spans="1:11" ht="14.25" customHeight="1" x14ac:dyDescent="0.3">
      <c r="A176" s="5" t="str">
        <f t="shared" si="16"/>
        <v>FAIR-D1</v>
      </c>
      <c r="B176" s="4">
        <f t="shared" si="23"/>
        <v>45168</v>
      </c>
      <c r="C176" s="8">
        <f t="shared" si="18"/>
        <v>0.54902777777777778</v>
      </c>
      <c r="D176" s="8">
        <f t="shared" si="19"/>
        <v>45168.549027777779</v>
      </c>
      <c r="E176" s="8" t="str">
        <f t="shared" si="21"/>
        <v>2023-08-30</v>
      </c>
      <c r="F176" s="9" t="s">
        <v>1876</v>
      </c>
      <c r="G176" s="9" t="str">
        <f t="shared" si="20"/>
        <v>FAIR-D1_2023-08-30_13-10-36</v>
      </c>
      <c r="H176" s="9">
        <v>11.284000000000001</v>
      </c>
      <c r="I176" s="6">
        <v>18921080</v>
      </c>
      <c r="J176" s="6" t="str">
        <f>IF(OR(COUNTIF(Monitoring!E:E, G176) &gt; 0, COUNTIF(Monitoring!F:F, G176) &gt; 0), "yes", "no")</f>
        <v>yes</v>
      </c>
      <c r="K176" s="60" t="str">
        <f t="shared" si="22"/>
        <v>Z:\FAIR_Device_data\Experiment_AugSep_2023\Video_captures\FAIR-D1\Camera1\2023-08-30\FAIR-D1_2023-08-30_13-10-36.mp4</v>
      </c>
    </row>
    <row r="177" spans="1:11" ht="14.25" customHeight="1" x14ac:dyDescent="0.3">
      <c r="A177" s="5" t="str">
        <f t="shared" si="16"/>
        <v>FAIR-D1</v>
      </c>
      <c r="B177" s="4">
        <f t="shared" si="23"/>
        <v>45168</v>
      </c>
      <c r="C177" s="8">
        <f t="shared" si="18"/>
        <v>0.54975694444444445</v>
      </c>
      <c r="D177" s="8">
        <f t="shared" si="19"/>
        <v>45168.549756944441</v>
      </c>
      <c r="E177" s="8" t="str">
        <f t="shared" si="21"/>
        <v>2023-08-30</v>
      </c>
      <c r="F177" s="9" t="s">
        <v>1877</v>
      </c>
      <c r="G177" s="9" t="str">
        <f t="shared" si="20"/>
        <v>FAIR-D1_2023-08-30_13-11-39</v>
      </c>
      <c r="H177" s="9">
        <v>14.585000000000001</v>
      </c>
      <c r="I177" s="6">
        <v>25400083</v>
      </c>
      <c r="J177" s="6" t="str">
        <f>IF(OR(COUNTIF(Monitoring!E:E, G177) &gt; 0, COUNTIF(Monitoring!F:F, G177) &gt; 0), "yes", "no")</f>
        <v>yes</v>
      </c>
      <c r="K177" s="60" t="str">
        <f t="shared" si="22"/>
        <v>Z:\FAIR_Device_data\Experiment_AugSep_2023\Video_captures\FAIR-D1\Camera1\2023-08-30\FAIR-D1_2023-08-30_13-11-39.mp4</v>
      </c>
    </row>
    <row r="178" spans="1:11" ht="14.25" customHeight="1" x14ac:dyDescent="0.3">
      <c r="A178" s="5" t="str">
        <f t="shared" si="16"/>
        <v>FAIR-D1</v>
      </c>
      <c r="B178" s="4">
        <f t="shared" si="23"/>
        <v>45168</v>
      </c>
      <c r="C178" s="8">
        <f t="shared" si="18"/>
        <v>0.55805555555555553</v>
      </c>
      <c r="D178" s="8">
        <f t="shared" si="19"/>
        <v>45168.558055555557</v>
      </c>
      <c r="E178" s="8" t="str">
        <f t="shared" si="21"/>
        <v>2023-08-30</v>
      </c>
      <c r="F178" s="9" t="s">
        <v>1878</v>
      </c>
      <c r="G178" s="9" t="str">
        <f t="shared" si="20"/>
        <v>FAIR-D1_2023-08-30_13-23-36</v>
      </c>
      <c r="H178" s="9">
        <v>10.69</v>
      </c>
      <c r="I178" s="6">
        <v>17305895</v>
      </c>
      <c r="J178" s="6" t="str">
        <f>IF(OR(COUNTIF(Monitoring!E:E, G178) &gt; 0, COUNTIF(Monitoring!F:F, G178) &gt; 0), "yes", "no")</f>
        <v>yes</v>
      </c>
      <c r="K178" s="60" t="str">
        <f t="shared" si="22"/>
        <v>Z:\FAIR_Device_data\Experiment_AugSep_2023\Video_captures\FAIR-D1\Camera1\2023-08-30\FAIR-D1_2023-08-30_13-23-36.mp4</v>
      </c>
    </row>
    <row r="179" spans="1:11" ht="14.25" customHeight="1" x14ac:dyDescent="0.3">
      <c r="A179" s="5" t="str">
        <f t="shared" si="16"/>
        <v>FAIR-D1</v>
      </c>
      <c r="B179" s="4">
        <f t="shared" si="23"/>
        <v>45168</v>
      </c>
      <c r="C179" s="8">
        <f t="shared" si="18"/>
        <v>0.56738425925925928</v>
      </c>
      <c r="D179" s="8">
        <f t="shared" si="19"/>
        <v>45168.567384259259</v>
      </c>
      <c r="E179" s="8" t="str">
        <f t="shared" si="21"/>
        <v>2023-08-30</v>
      </c>
      <c r="F179" s="9" t="s">
        <v>1879</v>
      </c>
      <c r="G179" s="9" t="str">
        <f t="shared" si="20"/>
        <v>FAIR-D1_2023-08-30_13-37-02</v>
      </c>
      <c r="H179" s="9">
        <v>43.348999999999997</v>
      </c>
      <c r="I179" s="6">
        <v>79785592</v>
      </c>
      <c r="J179" s="6" t="str">
        <f>IF(OR(COUNTIF(Monitoring!E:E, G179) &gt; 0, COUNTIF(Monitoring!F:F, G179) &gt; 0), "yes", "no")</f>
        <v>yes</v>
      </c>
      <c r="K179" s="60" t="str">
        <f t="shared" si="22"/>
        <v>Z:\FAIR_Device_data\Experiment_AugSep_2023\Video_captures\FAIR-D1\Camera1\2023-08-30\FAIR-D1_2023-08-30_13-37-02.mp4</v>
      </c>
    </row>
    <row r="180" spans="1:11" ht="14.25" customHeight="1" x14ac:dyDescent="0.3">
      <c r="A180" s="5" t="str">
        <f t="shared" si="16"/>
        <v>FAIR-D1</v>
      </c>
      <c r="B180" s="4">
        <f t="shared" si="23"/>
        <v>45168</v>
      </c>
      <c r="C180" s="8">
        <f t="shared" si="18"/>
        <v>0.58141203703703703</v>
      </c>
      <c r="D180" s="8">
        <f t="shared" si="19"/>
        <v>45168.581412037034</v>
      </c>
      <c r="E180" s="8" t="str">
        <f t="shared" si="21"/>
        <v>2023-08-30</v>
      </c>
      <c r="F180" s="9" t="s">
        <v>1880</v>
      </c>
      <c r="G180" s="9" t="str">
        <f t="shared" si="20"/>
        <v>FAIR-D1_2023-08-30_13-57-14</v>
      </c>
      <c r="H180" s="9">
        <v>10.676</v>
      </c>
      <c r="I180" s="6">
        <v>17366995</v>
      </c>
      <c r="J180" s="6" t="str">
        <f>IF(OR(COUNTIF(Monitoring!E:E, G180) &gt; 0, COUNTIF(Monitoring!F:F, G180) &gt; 0), "yes", "no")</f>
        <v>yes</v>
      </c>
      <c r="K180" s="60" t="str">
        <f t="shared" si="22"/>
        <v>Z:\FAIR_Device_data\Experiment_AugSep_2023\Video_captures\FAIR-D1\Camera1\2023-08-30\FAIR-D1_2023-08-30_13-57-14.mp4</v>
      </c>
    </row>
    <row r="181" spans="1:11" ht="14.25" customHeight="1" x14ac:dyDescent="0.3">
      <c r="A181" s="5" t="str">
        <f t="shared" si="16"/>
        <v>FAIR-D1</v>
      </c>
      <c r="B181" s="4">
        <f t="shared" si="23"/>
        <v>45168</v>
      </c>
      <c r="C181" s="8">
        <f t="shared" si="18"/>
        <v>0.59046296296296297</v>
      </c>
      <c r="D181" s="8">
        <f t="shared" si="19"/>
        <v>45168.590462962966</v>
      </c>
      <c r="E181" s="8" t="str">
        <f t="shared" si="21"/>
        <v>2023-08-30</v>
      </c>
      <c r="F181" s="9" t="s">
        <v>1881</v>
      </c>
      <c r="G181" s="9" t="str">
        <f t="shared" si="20"/>
        <v>FAIR-D1_2023-08-30_14-10-16</v>
      </c>
      <c r="H181" s="9">
        <v>10.797000000000001</v>
      </c>
      <c r="I181" s="6">
        <v>17620804</v>
      </c>
      <c r="J181" s="6" t="str">
        <f>IF(OR(COUNTIF(Monitoring!E:E, G181) &gt; 0, COUNTIF(Monitoring!F:F, G181) &gt; 0), "yes", "no")</f>
        <v>yes</v>
      </c>
      <c r="K181" s="60" t="str">
        <f t="shared" si="22"/>
        <v>Z:\FAIR_Device_data\Experiment_AugSep_2023\Video_captures\FAIR-D1\Camera1\2023-08-30\FAIR-D1_2023-08-30_14-10-16.mp4</v>
      </c>
    </row>
    <row r="182" spans="1:11" ht="14.25" customHeight="1" x14ac:dyDescent="0.3">
      <c r="A182" s="5" t="str">
        <f t="shared" si="16"/>
        <v>FAIR-D1</v>
      </c>
      <c r="B182" s="4">
        <f t="shared" si="23"/>
        <v>45168</v>
      </c>
      <c r="C182" s="8">
        <f t="shared" si="18"/>
        <v>0.64703703703703708</v>
      </c>
      <c r="D182" s="8">
        <f t="shared" si="19"/>
        <v>45168.647037037037</v>
      </c>
      <c r="E182" s="8" t="str">
        <f t="shared" si="21"/>
        <v>2023-08-30</v>
      </c>
      <c r="F182" s="9" t="s">
        <v>1882</v>
      </c>
      <c r="G182" s="9" t="str">
        <f t="shared" si="20"/>
        <v>FAIR-D1_2023-08-30_15-31-44</v>
      </c>
      <c r="H182" s="9">
        <v>13.193</v>
      </c>
      <c r="I182" s="6">
        <v>21650752</v>
      </c>
      <c r="J182" s="6" t="str">
        <f>IF(OR(COUNTIF(Monitoring!E:E, G182) &gt; 0, COUNTIF(Monitoring!F:F, G182) &gt; 0), "yes", "no")</f>
        <v>yes</v>
      </c>
      <c r="K182" s="60" t="str">
        <f t="shared" si="22"/>
        <v>Z:\FAIR_Device_data\Experiment_AugSep_2023\Video_captures\FAIR-D1\Camera1\2023-08-30\FAIR-D1_2023-08-30_15-31-44.mp4</v>
      </c>
    </row>
    <row r="183" spans="1:11" ht="14.25" customHeight="1" x14ac:dyDescent="0.3">
      <c r="A183" s="5" t="str">
        <f t="shared" si="16"/>
        <v>FAIR-D1</v>
      </c>
      <c r="B183" s="4">
        <f t="shared" si="23"/>
        <v>45168</v>
      </c>
      <c r="C183" s="8">
        <f t="shared" si="18"/>
        <v>0.647974537037037</v>
      </c>
      <c r="D183" s="8">
        <f t="shared" si="19"/>
        <v>45168.647974537038</v>
      </c>
      <c r="E183" s="8" t="str">
        <f t="shared" si="21"/>
        <v>2023-08-30</v>
      </c>
      <c r="F183" s="9" t="s">
        <v>1883</v>
      </c>
      <c r="G183" s="9" t="str">
        <f t="shared" si="20"/>
        <v>FAIR-D1_2023-08-30_15-33-05</v>
      </c>
      <c r="H183" s="9">
        <v>10.68</v>
      </c>
      <c r="I183" s="6">
        <v>17347132</v>
      </c>
      <c r="J183" s="6" t="str">
        <f>IF(OR(COUNTIF(Monitoring!E:E, G183) &gt; 0, COUNTIF(Monitoring!F:F, G183) &gt; 0), "yes", "no")</f>
        <v>yes</v>
      </c>
      <c r="K183" s="60" t="str">
        <f t="shared" si="22"/>
        <v>Z:\FAIR_Device_data\Experiment_AugSep_2023\Video_captures\FAIR-D1\Camera1\2023-08-30\FAIR-D1_2023-08-30_15-33-05.mp4</v>
      </c>
    </row>
    <row r="184" spans="1:11" ht="14.25" customHeight="1" x14ac:dyDescent="0.3">
      <c r="A184" s="5" t="str">
        <f t="shared" si="16"/>
        <v>FAIR-D1</v>
      </c>
      <c r="B184" s="4">
        <f t="shared" si="23"/>
        <v>45168</v>
      </c>
      <c r="C184" s="8">
        <f t="shared" si="18"/>
        <v>0.69611111111111112</v>
      </c>
      <c r="D184" s="8">
        <f t="shared" si="19"/>
        <v>45168.696111111109</v>
      </c>
      <c r="E184" s="8" t="str">
        <f t="shared" si="21"/>
        <v>2023-08-30</v>
      </c>
      <c r="F184" s="9" t="s">
        <v>1884</v>
      </c>
      <c r="G184" s="9" t="str">
        <f t="shared" si="20"/>
        <v>FAIR-D1_2023-08-30_16-42-24</v>
      </c>
      <c r="H184" s="9">
        <v>10.462</v>
      </c>
      <c r="I184" s="6">
        <v>17022232</v>
      </c>
      <c r="J184" s="6" t="str">
        <f>IF(OR(COUNTIF(Monitoring!E:E, G184) &gt; 0, COUNTIF(Monitoring!F:F, G184) &gt; 0), "yes", "no")</f>
        <v>no</v>
      </c>
      <c r="K184" s="60" t="str">
        <f t="shared" si="22"/>
        <v>Z:\FAIR_Device_data\Experiment_AugSep_2023\Video_captures\FAIR-D1\Camera1\2023-08-30\FAIR-D1_2023-08-30_16-42-24.mp4</v>
      </c>
    </row>
    <row r="185" spans="1:11" ht="14.25" customHeight="1" x14ac:dyDescent="0.3">
      <c r="A185" s="5" t="str">
        <f t="shared" si="16"/>
        <v>FAIR-D1</v>
      </c>
      <c r="B185" s="4">
        <f t="shared" si="23"/>
        <v>45168</v>
      </c>
      <c r="C185" s="8">
        <f t="shared" si="18"/>
        <v>0.72004629629629635</v>
      </c>
      <c r="D185" s="8">
        <f t="shared" si="19"/>
        <v>45168.720046296294</v>
      </c>
      <c r="E185" s="8" t="str">
        <f t="shared" si="21"/>
        <v>2023-08-30</v>
      </c>
      <c r="F185" s="9" t="s">
        <v>1885</v>
      </c>
      <c r="G185" s="9" t="str">
        <f t="shared" si="20"/>
        <v>FAIR-D1_2023-08-30_17-16-52</v>
      </c>
      <c r="H185" s="9">
        <v>17.792000000000002</v>
      </c>
      <c r="I185" s="6">
        <v>32523902</v>
      </c>
      <c r="J185" s="6" t="str">
        <f>IF(OR(COUNTIF(Monitoring!E:E, G185) &gt; 0, COUNTIF(Monitoring!F:F, G185) &gt; 0), "yes", "no")</f>
        <v>yes</v>
      </c>
      <c r="K185" s="60" t="str">
        <f t="shared" si="22"/>
        <v>Z:\FAIR_Device_data\Experiment_AugSep_2023\Video_captures\FAIR-D1\Camera1\2023-08-30\FAIR-D1_2023-08-30_17-16-52.mp4</v>
      </c>
    </row>
    <row r="186" spans="1:11" ht="14.25" customHeight="1" x14ac:dyDescent="0.3">
      <c r="A186" s="5" t="str">
        <f t="shared" si="16"/>
        <v>FAIR-D1</v>
      </c>
      <c r="B186" s="4">
        <f t="shared" si="23"/>
        <v>45168</v>
      </c>
      <c r="C186" s="8">
        <f t="shared" si="18"/>
        <v>0.72645833333333332</v>
      </c>
      <c r="D186" s="8">
        <f t="shared" si="19"/>
        <v>45168.726458333331</v>
      </c>
      <c r="E186" s="8" t="str">
        <f t="shared" si="21"/>
        <v>2023-08-30</v>
      </c>
      <c r="F186" s="9" t="s">
        <v>1886</v>
      </c>
      <c r="G186" s="9" t="str">
        <f t="shared" si="20"/>
        <v>FAIR-D1_2023-08-30_17-26-06</v>
      </c>
      <c r="H186" s="9">
        <v>17.518000000000001</v>
      </c>
      <c r="I186" s="6">
        <v>31328999</v>
      </c>
      <c r="J186" s="6" t="str">
        <f>IF(OR(COUNTIF(Monitoring!E:E, G186) &gt; 0, COUNTIF(Monitoring!F:F, G186) &gt; 0), "yes", "no")</f>
        <v>yes</v>
      </c>
      <c r="K186" s="60" t="str">
        <f t="shared" si="22"/>
        <v>Z:\FAIR_Device_data\Experiment_AugSep_2023\Video_captures\FAIR-D1\Camera1\2023-08-30\FAIR-D1_2023-08-30_17-26-06.mp4</v>
      </c>
    </row>
    <row r="187" spans="1:11" ht="14.25" customHeight="1" x14ac:dyDescent="0.3">
      <c r="A187" s="5" t="str">
        <f t="shared" si="16"/>
        <v>FAIR-D1</v>
      </c>
      <c r="B187" s="4">
        <f t="shared" si="23"/>
        <v>45168</v>
      </c>
      <c r="C187" s="8">
        <f t="shared" si="18"/>
        <v>0.73952546296296295</v>
      </c>
      <c r="D187" s="8">
        <f t="shared" si="19"/>
        <v>45168.739525462966</v>
      </c>
      <c r="E187" s="8" t="str">
        <f t="shared" si="21"/>
        <v>2023-08-30</v>
      </c>
      <c r="F187" s="9" t="s">
        <v>1887</v>
      </c>
      <c r="G187" s="9" t="str">
        <f t="shared" si="20"/>
        <v>FAIR-D1_2023-08-30_17-44-55</v>
      </c>
      <c r="H187" s="9">
        <v>15.548</v>
      </c>
      <c r="I187" s="6">
        <v>26979121</v>
      </c>
      <c r="J187" s="6" t="str">
        <f>IF(OR(COUNTIF(Monitoring!E:E, G187) &gt; 0, COUNTIF(Monitoring!F:F, G187) &gt; 0), "yes", "no")</f>
        <v>no</v>
      </c>
      <c r="K187" s="60" t="str">
        <f t="shared" si="22"/>
        <v>Z:\FAIR_Device_data\Experiment_AugSep_2023\Video_captures\FAIR-D1\Camera1\2023-08-30\FAIR-D1_2023-08-30_17-44-55.mp4</v>
      </c>
    </row>
    <row r="188" spans="1:11" ht="14.25" customHeight="1" x14ac:dyDescent="0.3">
      <c r="A188" s="5" t="str">
        <f t="shared" si="16"/>
        <v>FAIR-D1</v>
      </c>
      <c r="B188" s="4">
        <f t="shared" si="23"/>
        <v>45168</v>
      </c>
      <c r="C188" s="8">
        <f t="shared" si="18"/>
        <v>0.76103009259259258</v>
      </c>
      <c r="D188" s="8">
        <f t="shared" si="19"/>
        <v>45168.761030092595</v>
      </c>
      <c r="E188" s="8" t="str">
        <f t="shared" si="21"/>
        <v>2023-08-30</v>
      </c>
      <c r="F188" s="9" t="s">
        <v>1888</v>
      </c>
      <c r="G188" s="9" t="str">
        <f t="shared" si="20"/>
        <v>FAIR-D1_2023-08-30_18-15-53</v>
      </c>
      <c r="H188" s="9">
        <v>11.61</v>
      </c>
      <c r="I188" s="6">
        <v>19245625</v>
      </c>
      <c r="J188" s="6" t="str">
        <f>IF(OR(COUNTIF(Monitoring!E:E, G188) &gt; 0, COUNTIF(Monitoring!F:F, G188) &gt; 0), "yes", "no")</f>
        <v>yes</v>
      </c>
      <c r="K188" s="60" t="str">
        <f t="shared" si="22"/>
        <v>Z:\FAIR_Device_data\Experiment_AugSep_2023\Video_captures\FAIR-D1\Camera1\2023-08-30\FAIR-D1_2023-08-30_18-15-53.mp4</v>
      </c>
    </row>
    <row r="189" spans="1:11" ht="14.25" customHeight="1" x14ac:dyDescent="0.3">
      <c r="A189" s="5" t="str">
        <f t="shared" si="16"/>
        <v>FAIR-D1</v>
      </c>
      <c r="B189" s="4">
        <f t="shared" si="23"/>
        <v>45169</v>
      </c>
      <c r="C189" s="8">
        <f t="shared" si="18"/>
        <v>0.36635416666666665</v>
      </c>
      <c r="D189" s="8">
        <f t="shared" si="19"/>
        <v>45169.366354166668</v>
      </c>
      <c r="E189" s="8" t="str">
        <f t="shared" si="21"/>
        <v>2023-08-31</v>
      </c>
      <c r="F189" s="9" t="s">
        <v>1889</v>
      </c>
      <c r="G189" s="9" t="str">
        <f t="shared" si="20"/>
        <v>FAIR-D1_2023-08-31_08-47-33</v>
      </c>
      <c r="H189" s="9">
        <v>10.75</v>
      </c>
      <c r="I189" s="6">
        <v>17487326</v>
      </c>
      <c r="J189" s="6" t="str">
        <f>IF(OR(COUNTIF(Monitoring!E:E, G189) &gt; 0, COUNTIF(Monitoring!F:F, G189) &gt; 0), "yes", "no")</f>
        <v>no</v>
      </c>
      <c r="K189" s="60" t="str">
        <f t="shared" si="22"/>
        <v>Z:\FAIR_Device_data\Experiment_AugSep_2023\Video_captures\FAIR-D1\Camera1\2023-08-31\FAIR-D1_2023-08-31_08-47-33.mp4</v>
      </c>
    </row>
    <row r="190" spans="1:11" ht="14.25" customHeight="1" x14ac:dyDescent="0.3">
      <c r="A190" s="5" t="str">
        <f t="shared" si="16"/>
        <v>FAIR-D1</v>
      </c>
      <c r="B190" s="4">
        <f t="shared" si="23"/>
        <v>45169</v>
      </c>
      <c r="C190" s="8">
        <f t="shared" si="18"/>
        <v>0.3770486111111111</v>
      </c>
      <c r="D190" s="8">
        <f t="shared" si="19"/>
        <v>45169.37704861111</v>
      </c>
      <c r="E190" s="8" t="str">
        <f t="shared" si="21"/>
        <v>2023-08-31</v>
      </c>
      <c r="F190" s="9" t="s">
        <v>1890</v>
      </c>
      <c r="G190" s="9" t="str">
        <f t="shared" si="20"/>
        <v>FAIR-D1_2023-08-31_09-02-57</v>
      </c>
      <c r="H190" s="9">
        <v>38.31</v>
      </c>
      <c r="I190" s="6">
        <v>73311098</v>
      </c>
      <c r="J190" s="6" t="str">
        <f>IF(OR(COUNTIF(Monitoring!E:E, G190) &gt; 0, COUNTIF(Monitoring!F:F, G190) &gt; 0), "yes", "no")</f>
        <v>yes</v>
      </c>
      <c r="K190" s="60" t="str">
        <f t="shared" si="22"/>
        <v>Z:\FAIR_Device_data\Experiment_AugSep_2023\Video_captures\FAIR-D1\Camera1\2023-08-31\FAIR-D1_2023-08-31_09-02-57.mp4</v>
      </c>
    </row>
    <row r="191" spans="1:11" ht="14.25" customHeight="1" x14ac:dyDescent="0.3">
      <c r="A191" s="5" t="str">
        <f t="shared" si="16"/>
        <v>FAIR-D1</v>
      </c>
      <c r="B191" s="4">
        <f t="shared" si="23"/>
        <v>45169</v>
      </c>
      <c r="C191" s="8">
        <f t="shared" si="18"/>
        <v>0.38430555555555557</v>
      </c>
      <c r="D191" s="8">
        <f t="shared" si="19"/>
        <v>45169.384305555555</v>
      </c>
      <c r="E191" s="8" t="str">
        <f t="shared" si="21"/>
        <v>2023-08-31</v>
      </c>
      <c r="F191" s="9" t="s">
        <v>1891</v>
      </c>
      <c r="G191" s="9" t="str">
        <f t="shared" si="20"/>
        <v>FAIR-D1_2023-08-31_09-13-24</v>
      </c>
      <c r="H191" s="9">
        <v>26.658999999999999</v>
      </c>
      <c r="I191" s="6">
        <v>46925845</v>
      </c>
      <c r="J191" s="6" t="str">
        <f>IF(OR(COUNTIF(Monitoring!E:E, G191) &gt; 0, COUNTIF(Monitoring!F:F, G191) &gt; 0), "yes", "no")</f>
        <v>yes</v>
      </c>
      <c r="K191" s="60" t="str">
        <f t="shared" si="22"/>
        <v>Z:\FAIR_Device_data\Experiment_AugSep_2023\Video_captures\FAIR-D1\Camera1\2023-08-31\FAIR-D1_2023-08-31_09-13-24.mp4</v>
      </c>
    </row>
    <row r="192" spans="1:11" ht="14.25" customHeight="1" x14ac:dyDescent="0.3">
      <c r="A192" s="5" t="str">
        <f t="shared" si="16"/>
        <v>FAIR-D1</v>
      </c>
      <c r="B192" s="4">
        <f t="shared" si="23"/>
        <v>45169</v>
      </c>
      <c r="C192" s="8">
        <f t="shared" si="18"/>
        <v>0.39655092592592595</v>
      </c>
      <c r="D192" s="8">
        <f t="shared" si="19"/>
        <v>45169.396550925929</v>
      </c>
      <c r="E192" s="8" t="str">
        <f t="shared" si="21"/>
        <v>2023-08-31</v>
      </c>
      <c r="F192" s="9" t="s">
        <v>1892</v>
      </c>
      <c r="G192" s="9" t="str">
        <f t="shared" si="20"/>
        <v>FAIR-D1_2023-08-31_09-31-02</v>
      </c>
      <c r="H192" s="9">
        <v>11.531000000000001</v>
      </c>
      <c r="I192" s="6">
        <v>19331536</v>
      </c>
      <c r="J192" s="6" t="str">
        <f>IF(OR(COUNTIF(Monitoring!E:E, G192) &gt; 0, COUNTIF(Monitoring!F:F, G192) &gt; 0), "yes", "no")</f>
        <v>yes</v>
      </c>
      <c r="K192" s="60" t="str">
        <f t="shared" si="22"/>
        <v>Z:\FAIR_Device_data\Experiment_AugSep_2023\Video_captures\FAIR-D1\Camera1\2023-08-31\FAIR-D1_2023-08-31_09-31-02.mp4</v>
      </c>
    </row>
    <row r="193" spans="1:11" ht="14.25" customHeight="1" x14ac:dyDescent="0.3">
      <c r="A193" s="5" t="str">
        <f t="shared" si="16"/>
        <v>FAIR-D1</v>
      </c>
      <c r="B193" s="4">
        <f t="shared" si="23"/>
        <v>45169</v>
      </c>
      <c r="C193" s="8">
        <f t="shared" si="18"/>
        <v>0.39789351851851851</v>
      </c>
      <c r="D193" s="8">
        <f t="shared" si="19"/>
        <v>45169.397893518515</v>
      </c>
      <c r="E193" s="8" t="str">
        <f t="shared" si="21"/>
        <v>2023-08-31</v>
      </c>
      <c r="F193" s="9" t="s">
        <v>1893</v>
      </c>
      <c r="G193" s="9" t="str">
        <f t="shared" si="20"/>
        <v>FAIR-D1_2023-08-31_09-32-58</v>
      </c>
      <c r="H193" s="9">
        <v>12.74</v>
      </c>
      <c r="I193" s="6">
        <v>21745322</v>
      </c>
      <c r="J193" s="6" t="str">
        <f>IF(OR(COUNTIF(Monitoring!E:E, G193) &gt; 0, COUNTIF(Monitoring!F:F, G193) &gt; 0), "yes", "no")</f>
        <v>no</v>
      </c>
      <c r="K193" s="60" t="str">
        <f t="shared" si="22"/>
        <v>Z:\FAIR_Device_data\Experiment_AugSep_2023\Video_captures\FAIR-D1\Camera1\2023-08-31\FAIR-D1_2023-08-31_09-32-58.mp4</v>
      </c>
    </row>
    <row r="194" spans="1:11" ht="14.25" customHeight="1" x14ac:dyDescent="0.3">
      <c r="A194" s="5" t="str">
        <f t="shared" ref="A194:A257" si="24">+LEFT(G194,7)</f>
        <v>FAIR-D1</v>
      </c>
      <c r="B194" s="4">
        <f t="shared" ref="B194:B257" si="25">VALUE(MID(G194,FIND("_",G194)+1,10))</f>
        <v>45169</v>
      </c>
      <c r="C194" s="8">
        <f t="shared" ref="C194:C257" si="26">IF(ISBLANK(G194),"",TIME(LEFT(RIGHT(G194,8),2),LEFT(RIGHT(G194,5),2),RIGHT(G194,2)))</f>
        <v>0.39840277777777777</v>
      </c>
      <c r="D194" s="8">
        <f t="shared" ref="D194:D257" si="27">+B194+C194</f>
        <v>45169.398402777777</v>
      </c>
      <c r="E194" s="8" t="str">
        <f t="shared" si="21"/>
        <v>2023-08-31</v>
      </c>
      <c r="F194" s="9" t="s">
        <v>1894</v>
      </c>
      <c r="G194" s="9" t="str">
        <f t="shared" ref="G194:G257" si="28">+LEFT(F194,27)</f>
        <v>FAIR-D1_2023-08-31_09-33-42</v>
      </c>
      <c r="H194" s="9">
        <v>12.644</v>
      </c>
      <c r="I194" s="6">
        <v>19430480</v>
      </c>
      <c r="J194" s="6" t="str">
        <f>IF(OR(COUNTIF(Monitoring!E:E, G194) &gt; 0, COUNTIF(Monitoring!F:F, G194) &gt; 0), "yes", "no")</f>
        <v>no</v>
      </c>
      <c r="K194" s="60" t="str">
        <f t="shared" si="22"/>
        <v>Z:\FAIR_Device_data\Experiment_AugSep_2023\Video_captures\FAIR-D1\Camera1\2023-08-31\FAIR-D1_2023-08-31_09-33-42.mp4</v>
      </c>
    </row>
    <row r="195" spans="1:11" ht="14.25" customHeight="1" x14ac:dyDescent="0.3">
      <c r="A195" s="5" t="str">
        <f t="shared" si="24"/>
        <v>FAIR-D1</v>
      </c>
      <c r="B195" s="4">
        <f t="shared" si="25"/>
        <v>45169</v>
      </c>
      <c r="C195" s="8">
        <f t="shared" si="26"/>
        <v>0.39938657407407407</v>
      </c>
      <c r="D195" s="8">
        <f t="shared" si="27"/>
        <v>45169.399386574078</v>
      </c>
      <c r="E195" s="8" t="str">
        <f t="shared" ref="E195:E258" si="29">+_xlfn.CONCAT(YEAR(B195),"-",TEXT(MONTH(B195),"00"),"-",TEXT(DAY(B195),"00"))</f>
        <v>2023-08-31</v>
      </c>
      <c r="F195" s="9" t="s">
        <v>1895</v>
      </c>
      <c r="G195" s="9" t="str">
        <f t="shared" si="28"/>
        <v>FAIR-D1_2023-08-31_09-35-07</v>
      </c>
      <c r="H195" s="9">
        <v>10.929</v>
      </c>
      <c r="I195" s="6">
        <v>17770791</v>
      </c>
      <c r="J195" s="6" t="str">
        <f>IF(OR(COUNTIF(Monitoring!E:E, G195) &gt; 0, COUNTIF(Monitoring!F:F, G195) &gt; 0), "yes", "no")</f>
        <v>no</v>
      </c>
      <c r="K195" s="60" t="str">
        <f t="shared" ref="K195:K258" si="30">HYPERLINK(_xlfn.CONCAT("Z:\FAIR_Device_data\Experiment_AugSep_2023","\","Video_captures","\",A195,"\","Camera1","\",E195,"\",F195))</f>
        <v>Z:\FAIR_Device_data\Experiment_AugSep_2023\Video_captures\FAIR-D1\Camera1\2023-08-31\FAIR-D1_2023-08-31_09-35-07.mp4</v>
      </c>
    </row>
    <row r="196" spans="1:11" ht="14.25" customHeight="1" x14ac:dyDescent="0.3">
      <c r="A196" s="5" t="str">
        <f t="shared" si="24"/>
        <v>FAIR-D1</v>
      </c>
      <c r="B196" s="4">
        <f t="shared" si="25"/>
        <v>45169</v>
      </c>
      <c r="C196" s="8">
        <f t="shared" si="26"/>
        <v>0.40067129629629628</v>
      </c>
      <c r="D196" s="8">
        <f t="shared" si="27"/>
        <v>45169.400671296295</v>
      </c>
      <c r="E196" s="8" t="str">
        <f t="shared" si="29"/>
        <v>2023-08-31</v>
      </c>
      <c r="F196" s="9" t="s">
        <v>1896</v>
      </c>
      <c r="G196" s="9" t="str">
        <f t="shared" si="28"/>
        <v>FAIR-D1_2023-08-31_09-36-58</v>
      </c>
      <c r="H196" s="9">
        <v>25.030999999999999</v>
      </c>
      <c r="I196" s="6">
        <v>42037415</v>
      </c>
      <c r="J196" s="6" t="str">
        <f>IF(OR(COUNTIF(Monitoring!E:E, G196) &gt; 0, COUNTIF(Monitoring!F:F, G196) &gt; 0), "yes", "no")</f>
        <v>yes</v>
      </c>
      <c r="K196" s="60" t="str">
        <f t="shared" si="30"/>
        <v>Z:\FAIR_Device_data\Experiment_AugSep_2023\Video_captures\FAIR-D1\Camera1\2023-08-31\FAIR-D1_2023-08-31_09-36-58.mp4</v>
      </c>
    </row>
    <row r="197" spans="1:11" ht="14.25" customHeight="1" x14ac:dyDescent="0.3">
      <c r="A197" s="5" t="str">
        <f t="shared" si="24"/>
        <v>FAIR-D1</v>
      </c>
      <c r="B197" s="4">
        <f t="shared" si="25"/>
        <v>45169</v>
      </c>
      <c r="C197" s="8">
        <f t="shared" si="26"/>
        <v>0.40600694444444446</v>
      </c>
      <c r="D197" s="8">
        <f t="shared" si="27"/>
        <v>45169.406006944446</v>
      </c>
      <c r="E197" s="8" t="str">
        <f t="shared" si="29"/>
        <v>2023-08-31</v>
      </c>
      <c r="F197" s="9" t="s">
        <v>1897</v>
      </c>
      <c r="G197" s="9" t="str">
        <f t="shared" si="28"/>
        <v>FAIR-D1_2023-08-31_09-44-39</v>
      </c>
      <c r="H197" s="9">
        <v>11.725</v>
      </c>
      <c r="I197" s="6">
        <v>19291527</v>
      </c>
      <c r="J197" s="6" t="str">
        <f>IF(OR(COUNTIF(Monitoring!E:E, G197) &gt; 0, COUNTIF(Monitoring!F:F, G197) &gt; 0), "yes", "no")</f>
        <v>yes</v>
      </c>
      <c r="K197" s="60" t="str">
        <f t="shared" si="30"/>
        <v>Z:\FAIR_Device_data\Experiment_AugSep_2023\Video_captures\FAIR-D1\Camera1\2023-08-31\FAIR-D1_2023-08-31_09-44-39.mp4</v>
      </c>
    </row>
    <row r="198" spans="1:11" ht="14.25" customHeight="1" x14ac:dyDescent="0.3">
      <c r="A198" s="5" t="str">
        <f t="shared" si="24"/>
        <v>FAIR-D1</v>
      </c>
      <c r="B198" s="4">
        <f t="shared" si="25"/>
        <v>45169</v>
      </c>
      <c r="C198" s="8">
        <f t="shared" si="26"/>
        <v>0.40725694444444444</v>
      </c>
      <c r="D198" s="8">
        <f t="shared" si="27"/>
        <v>45169.407256944447</v>
      </c>
      <c r="E198" s="8" t="str">
        <f t="shared" si="29"/>
        <v>2023-08-31</v>
      </c>
      <c r="F198" s="9" t="s">
        <v>1898</v>
      </c>
      <c r="G198" s="9" t="str">
        <f t="shared" si="28"/>
        <v>FAIR-D1_2023-08-31_09-46-27</v>
      </c>
      <c r="H198" s="9">
        <v>36.246000000000002</v>
      </c>
      <c r="I198" s="6">
        <v>64434523</v>
      </c>
      <c r="J198" s="6" t="str">
        <f>IF(OR(COUNTIF(Monitoring!E:E, G198) &gt; 0, COUNTIF(Monitoring!F:F, G198) &gt; 0), "yes", "no")</f>
        <v>yes</v>
      </c>
      <c r="K198" s="60" t="str">
        <f t="shared" si="30"/>
        <v>Z:\FAIR_Device_data\Experiment_AugSep_2023\Video_captures\FAIR-D1\Camera1\2023-08-31\FAIR-D1_2023-08-31_09-46-27.mp4</v>
      </c>
    </row>
    <row r="199" spans="1:11" ht="14.25" customHeight="1" x14ac:dyDescent="0.3">
      <c r="A199" s="5" t="str">
        <f t="shared" si="24"/>
        <v>FAIR-D1</v>
      </c>
      <c r="B199" s="4">
        <f t="shared" si="25"/>
        <v>45169</v>
      </c>
      <c r="C199" s="8">
        <f t="shared" si="26"/>
        <v>0.41417824074074072</v>
      </c>
      <c r="D199" s="8">
        <f t="shared" si="27"/>
        <v>45169.414178240739</v>
      </c>
      <c r="E199" s="8" t="str">
        <f t="shared" si="29"/>
        <v>2023-08-31</v>
      </c>
      <c r="F199" s="9" t="s">
        <v>1899</v>
      </c>
      <c r="G199" s="9" t="str">
        <f t="shared" si="28"/>
        <v>FAIR-D1_2023-08-31_09-56-25</v>
      </c>
      <c r="H199" s="9">
        <v>10.653</v>
      </c>
      <c r="I199" s="6">
        <v>17194324</v>
      </c>
      <c r="J199" s="6" t="str">
        <f>IF(OR(COUNTIF(Monitoring!E:E, G199) &gt; 0, COUNTIF(Monitoring!F:F, G199) &gt; 0), "yes", "no")</f>
        <v>no</v>
      </c>
      <c r="K199" s="60" t="str">
        <f t="shared" si="30"/>
        <v>Z:\FAIR_Device_data\Experiment_AugSep_2023\Video_captures\FAIR-D1\Camera1\2023-08-31\FAIR-D1_2023-08-31_09-56-25.mp4</v>
      </c>
    </row>
    <row r="200" spans="1:11" ht="14.25" customHeight="1" x14ac:dyDescent="0.3">
      <c r="A200" s="5" t="str">
        <f t="shared" si="24"/>
        <v>FAIR-D1</v>
      </c>
      <c r="B200" s="4">
        <f t="shared" si="25"/>
        <v>45169</v>
      </c>
      <c r="C200" s="8">
        <f t="shared" si="26"/>
        <v>0.41695601851851855</v>
      </c>
      <c r="D200" s="8">
        <f t="shared" si="27"/>
        <v>45169.416956018518</v>
      </c>
      <c r="E200" s="8" t="str">
        <f t="shared" si="29"/>
        <v>2023-08-31</v>
      </c>
      <c r="F200" s="9" t="s">
        <v>1900</v>
      </c>
      <c r="G200" s="9" t="str">
        <f t="shared" si="28"/>
        <v>FAIR-D1_2023-08-31_10-00-25</v>
      </c>
      <c r="H200" s="9">
        <v>10.792</v>
      </c>
      <c r="I200" s="6">
        <v>17559446</v>
      </c>
      <c r="J200" s="6" t="str">
        <f>IF(OR(COUNTIF(Monitoring!E:E, G200) &gt; 0, COUNTIF(Monitoring!F:F, G200) &gt; 0), "yes", "no")</f>
        <v>no</v>
      </c>
      <c r="K200" s="60" t="str">
        <f t="shared" si="30"/>
        <v>Z:\FAIR_Device_data\Experiment_AugSep_2023\Video_captures\FAIR-D1\Camera1\2023-08-31\FAIR-D1_2023-08-31_10-00-25.mp4</v>
      </c>
    </row>
    <row r="201" spans="1:11" ht="14.25" customHeight="1" x14ac:dyDescent="0.3">
      <c r="A201" s="5" t="str">
        <f t="shared" si="24"/>
        <v>FAIR-D1</v>
      </c>
      <c r="B201" s="4">
        <f t="shared" si="25"/>
        <v>45169</v>
      </c>
      <c r="C201" s="8">
        <f t="shared" si="26"/>
        <v>0.43581018518518516</v>
      </c>
      <c r="D201" s="8">
        <f t="shared" si="27"/>
        <v>45169.435810185183</v>
      </c>
      <c r="E201" s="8" t="str">
        <f t="shared" si="29"/>
        <v>2023-08-31</v>
      </c>
      <c r="F201" s="9" t="s">
        <v>1901</v>
      </c>
      <c r="G201" s="9" t="str">
        <f t="shared" si="28"/>
        <v>FAIR-D1_2023-08-31_10-27-34</v>
      </c>
      <c r="H201" s="9">
        <v>10.768000000000001</v>
      </c>
      <c r="I201" s="6">
        <v>17635871</v>
      </c>
      <c r="J201" s="6" t="str">
        <f>IF(OR(COUNTIF(Monitoring!E:E, G201) &gt; 0, COUNTIF(Monitoring!F:F, G201) &gt; 0), "yes", "no")</f>
        <v>no</v>
      </c>
      <c r="K201" s="60" t="str">
        <f t="shared" si="30"/>
        <v>Z:\FAIR_Device_data\Experiment_AugSep_2023\Video_captures\FAIR-D1\Camera1\2023-08-31\FAIR-D1_2023-08-31_10-27-34.mp4</v>
      </c>
    </row>
    <row r="202" spans="1:11" ht="14.25" customHeight="1" x14ac:dyDescent="0.3">
      <c r="A202" s="5" t="str">
        <f t="shared" si="24"/>
        <v>FAIR-D1</v>
      </c>
      <c r="B202" s="4">
        <f t="shared" si="25"/>
        <v>45169</v>
      </c>
      <c r="C202" s="8">
        <f t="shared" si="26"/>
        <v>0.45581018518518518</v>
      </c>
      <c r="D202" s="8">
        <f t="shared" si="27"/>
        <v>45169.455810185187</v>
      </c>
      <c r="E202" s="8" t="str">
        <f t="shared" si="29"/>
        <v>2023-08-31</v>
      </c>
      <c r="F202" s="9" t="s">
        <v>1902</v>
      </c>
      <c r="G202" s="9" t="str">
        <f t="shared" si="28"/>
        <v>FAIR-D1_2023-08-31_10-56-22</v>
      </c>
      <c r="H202" s="9">
        <v>10.531000000000001</v>
      </c>
      <c r="I202" s="6">
        <v>16818187</v>
      </c>
      <c r="J202" s="6" t="str">
        <f>IF(OR(COUNTIF(Monitoring!E:E, G202) &gt; 0, COUNTIF(Monitoring!F:F, G202) &gt; 0), "yes", "no")</f>
        <v>yes</v>
      </c>
      <c r="K202" s="60" t="str">
        <f t="shared" si="30"/>
        <v>Z:\FAIR_Device_data\Experiment_AugSep_2023\Video_captures\FAIR-D1\Camera1\2023-08-31\FAIR-D1_2023-08-31_10-56-22.mp4</v>
      </c>
    </row>
    <row r="203" spans="1:11" ht="14.25" customHeight="1" x14ac:dyDescent="0.3">
      <c r="A203" s="5" t="str">
        <f t="shared" si="24"/>
        <v>FAIR-D1</v>
      </c>
      <c r="B203" s="4">
        <f t="shared" si="25"/>
        <v>45169</v>
      </c>
      <c r="C203" s="8">
        <f t="shared" si="26"/>
        <v>0.46158564814814818</v>
      </c>
      <c r="D203" s="8">
        <f t="shared" si="27"/>
        <v>45169.461585648147</v>
      </c>
      <c r="E203" s="8" t="str">
        <f t="shared" si="29"/>
        <v>2023-08-31</v>
      </c>
      <c r="F203" s="9" t="s">
        <v>1903</v>
      </c>
      <c r="G203" s="9" t="str">
        <f t="shared" si="28"/>
        <v>FAIR-D1_2023-08-31_11-04-41</v>
      </c>
      <c r="H203" s="9">
        <v>10.661</v>
      </c>
      <c r="I203" s="6">
        <v>17260794</v>
      </c>
      <c r="J203" s="6" t="str">
        <f>IF(OR(COUNTIF(Monitoring!E:E, G203) &gt; 0, COUNTIF(Monitoring!F:F, G203) &gt; 0), "yes", "no")</f>
        <v>no</v>
      </c>
      <c r="K203" s="60" t="str">
        <f t="shared" si="30"/>
        <v>Z:\FAIR_Device_data\Experiment_AugSep_2023\Video_captures\FAIR-D1\Camera1\2023-08-31\FAIR-D1_2023-08-31_11-04-41.mp4</v>
      </c>
    </row>
    <row r="204" spans="1:11" ht="14.25" customHeight="1" x14ac:dyDescent="0.3">
      <c r="A204" s="5" t="str">
        <f t="shared" si="24"/>
        <v>FAIR-D1</v>
      </c>
      <c r="B204" s="4">
        <f t="shared" si="25"/>
        <v>45169</v>
      </c>
      <c r="C204" s="8">
        <f t="shared" si="26"/>
        <v>0.46523148148148147</v>
      </c>
      <c r="D204" s="8">
        <f t="shared" si="27"/>
        <v>45169.465231481481</v>
      </c>
      <c r="E204" s="8" t="str">
        <f t="shared" si="29"/>
        <v>2023-08-31</v>
      </c>
      <c r="F204" s="9" t="s">
        <v>1904</v>
      </c>
      <c r="G204" s="9" t="str">
        <f t="shared" si="28"/>
        <v>FAIR-D1_2023-08-31_11-09-56</v>
      </c>
      <c r="H204" s="9">
        <v>34.652999999999999</v>
      </c>
      <c r="I204" s="6">
        <v>60187761</v>
      </c>
      <c r="J204" s="6" t="str">
        <f>IF(OR(COUNTIF(Monitoring!E:E, G204) &gt; 0, COUNTIF(Monitoring!F:F, G204) &gt; 0), "yes", "no")</f>
        <v>yes</v>
      </c>
      <c r="K204" s="60" t="str">
        <f t="shared" si="30"/>
        <v>Z:\FAIR_Device_data\Experiment_AugSep_2023\Video_captures\FAIR-D1\Camera1\2023-08-31\FAIR-D1_2023-08-31_11-09-56.mp4</v>
      </c>
    </row>
    <row r="205" spans="1:11" ht="14.25" customHeight="1" x14ac:dyDescent="0.3">
      <c r="A205" s="5" t="str">
        <f t="shared" si="24"/>
        <v>FAIR-D1</v>
      </c>
      <c r="B205" s="4">
        <f t="shared" si="25"/>
        <v>45169</v>
      </c>
      <c r="C205" s="8">
        <f t="shared" si="26"/>
        <v>0.46987268518518521</v>
      </c>
      <c r="D205" s="8">
        <f t="shared" si="27"/>
        <v>45169.469872685186</v>
      </c>
      <c r="E205" s="8" t="str">
        <f t="shared" si="29"/>
        <v>2023-08-31</v>
      </c>
      <c r="F205" s="9" t="s">
        <v>1905</v>
      </c>
      <c r="G205" s="9" t="str">
        <f t="shared" si="28"/>
        <v>FAIR-D1_2023-08-31_11-16-37</v>
      </c>
      <c r="H205" s="9">
        <v>12.615</v>
      </c>
      <c r="I205" s="6">
        <v>20920783</v>
      </c>
      <c r="J205" s="6" t="str">
        <f>IF(OR(COUNTIF(Monitoring!E:E, G205) &gt; 0, COUNTIF(Monitoring!F:F, G205) &gt; 0), "yes", "no")</f>
        <v>yes</v>
      </c>
      <c r="K205" s="60" t="str">
        <f t="shared" si="30"/>
        <v>Z:\FAIR_Device_data\Experiment_AugSep_2023\Video_captures\FAIR-D1\Camera1\2023-08-31\FAIR-D1_2023-08-31_11-16-37.mp4</v>
      </c>
    </row>
    <row r="206" spans="1:11" ht="14.25" customHeight="1" x14ac:dyDescent="0.3">
      <c r="A206" s="5" t="str">
        <f t="shared" si="24"/>
        <v>FAIR-D1</v>
      </c>
      <c r="B206" s="4">
        <f t="shared" si="25"/>
        <v>45169</v>
      </c>
      <c r="C206" s="8">
        <f t="shared" si="26"/>
        <v>0.47467592592592595</v>
      </c>
      <c r="D206" s="8">
        <f t="shared" si="27"/>
        <v>45169.474675925929</v>
      </c>
      <c r="E206" s="8" t="str">
        <f t="shared" si="29"/>
        <v>2023-08-31</v>
      </c>
      <c r="F206" s="9" t="s">
        <v>1906</v>
      </c>
      <c r="G206" s="9" t="str">
        <f t="shared" si="28"/>
        <v>FAIR-D1_2023-08-31_11-23-32</v>
      </c>
      <c r="H206" s="9">
        <v>10.811999999999999</v>
      </c>
      <c r="I206" s="6">
        <v>17850147</v>
      </c>
      <c r="J206" s="6" t="str">
        <f>IF(OR(COUNTIF(Monitoring!E:E, G206) &gt; 0, COUNTIF(Monitoring!F:F, G206) &gt; 0), "yes", "no")</f>
        <v>yes</v>
      </c>
      <c r="K206" s="60" t="str">
        <f t="shared" si="30"/>
        <v>Z:\FAIR_Device_data\Experiment_AugSep_2023\Video_captures\FAIR-D1\Camera1\2023-08-31\FAIR-D1_2023-08-31_11-23-32.mp4</v>
      </c>
    </row>
    <row r="207" spans="1:11" ht="14.25" customHeight="1" x14ac:dyDescent="0.3">
      <c r="A207" s="5" t="str">
        <f t="shared" si="24"/>
        <v>FAIR-D1</v>
      </c>
      <c r="B207" s="4">
        <f t="shared" si="25"/>
        <v>45169</v>
      </c>
      <c r="C207" s="8">
        <f t="shared" si="26"/>
        <v>0.51209490740740737</v>
      </c>
      <c r="D207" s="8">
        <f t="shared" si="27"/>
        <v>45169.512094907404</v>
      </c>
      <c r="E207" s="8" t="str">
        <f t="shared" si="29"/>
        <v>2023-08-31</v>
      </c>
      <c r="F207" s="9" t="s">
        <v>1907</v>
      </c>
      <c r="G207" s="9" t="str">
        <f t="shared" si="28"/>
        <v>FAIR-D1_2023-08-31_12-17-25</v>
      </c>
      <c r="H207" s="9">
        <v>18.632999999999999</v>
      </c>
      <c r="I207" s="6">
        <v>33781080</v>
      </c>
      <c r="J207" s="6" t="str">
        <f>IF(OR(COUNTIF(Monitoring!E:E, G207) &gt; 0, COUNTIF(Monitoring!F:F, G207) &gt; 0), "yes", "no")</f>
        <v>yes</v>
      </c>
      <c r="K207" s="60" t="str">
        <f t="shared" si="30"/>
        <v>Z:\FAIR_Device_data\Experiment_AugSep_2023\Video_captures\FAIR-D1\Camera1\2023-08-31\FAIR-D1_2023-08-31_12-17-25.mp4</v>
      </c>
    </row>
    <row r="208" spans="1:11" ht="14.25" customHeight="1" x14ac:dyDescent="0.3">
      <c r="A208" s="5" t="str">
        <f t="shared" si="24"/>
        <v>FAIR-D1</v>
      </c>
      <c r="B208" s="4">
        <f t="shared" si="25"/>
        <v>45169</v>
      </c>
      <c r="C208" s="8">
        <f t="shared" si="26"/>
        <v>0.52942129629629631</v>
      </c>
      <c r="D208" s="8">
        <f t="shared" si="27"/>
        <v>45169.529421296298</v>
      </c>
      <c r="E208" s="8" t="str">
        <f t="shared" si="29"/>
        <v>2023-08-31</v>
      </c>
      <c r="F208" s="9" t="s">
        <v>1908</v>
      </c>
      <c r="G208" s="9" t="str">
        <f t="shared" si="28"/>
        <v>FAIR-D1_2023-08-31_12-42-22</v>
      </c>
      <c r="H208" s="9">
        <v>11.265000000000001</v>
      </c>
      <c r="I208" s="6">
        <v>18579148</v>
      </c>
      <c r="J208" s="6" t="str">
        <f>IF(OR(COUNTIF(Monitoring!E:E, G208) &gt; 0, COUNTIF(Monitoring!F:F, G208) &gt; 0), "yes", "no")</f>
        <v>yes</v>
      </c>
      <c r="K208" s="60" t="str">
        <f t="shared" si="30"/>
        <v>Z:\FAIR_Device_data\Experiment_AugSep_2023\Video_captures\FAIR-D1\Camera1\2023-08-31\FAIR-D1_2023-08-31_12-42-22.mp4</v>
      </c>
    </row>
    <row r="209" spans="1:11" ht="14.25" customHeight="1" x14ac:dyDescent="0.3">
      <c r="A209" s="5" t="str">
        <f t="shared" si="24"/>
        <v>FAIR-D1</v>
      </c>
      <c r="B209" s="4">
        <f t="shared" si="25"/>
        <v>45169</v>
      </c>
      <c r="C209" s="8">
        <f t="shared" si="26"/>
        <v>0.54100694444444442</v>
      </c>
      <c r="D209" s="8">
        <f t="shared" si="27"/>
        <v>45169.541006944448</v>
      </c>
      <c r="E209" s="8" t="str">
        <f t="shared" si="29"/>
        <v>2023-08-31</v>
      </c>
      <c r="F209" s="9" t="s">
        <v>1909</v>
      </c>
      <c r="G209" s="9" t="str">
        <f t="shared" si="28"/>
        <v>FAIR-D1_2023-08-31_12-59-03</v>
      </c>
      <c r="H209" s="9">
        <v>13.592000000000001</v>
      </c>
      <c r="I209" s="6">
        <v>23128950</v>
      </c>
      <c r="J209" s="6" t="str">
        <f>IF(OR(COUNTIF(Monitoring!E:E, G209) &gt; 0, COUNTIF(Monitoring!F:F, G209) &gt; 0), "yes", "no")</f>
        <v>yes</v>
      </c>
      <c r="K209" s="60" t="str">
        <f t="shared" si="30"/>
        <v>Z:\FAIR_Device_data\Experiment_AugSep_2023\Video_captures\FAIR-D1\Camera1\2023-08-31\FAIR-D1_2023-08-31_12-59-03.mp4</v>
      </c>
    </row>
    <row r="210" spans="1:11" ht="14.25" customHeight="1" x14ac:dyDescent="0.3">
      <c r="A210" s="5" t="str">
        <f t="shared" si="24"/>
        <v>FAIR-D1</v>
      </c>
      <c r="B210" s="4">
        <f t="shared" si="25"/>
        <v>45169</v>
      </c>
      <c r="C210" s="8">
        <f t="shared" si="26"/>
        <v>0.5434606481481481</v>
      </c>
      <c r="D210" s="8">
        <f t="shared" si="27"/>
        <v>45169.54346064815</v>
      </c>
      <c r="E210" s="8" t="str">
        <f t="shared" si="29"/>
        <v>2023-08-31</v>
      </c>
      <c r="F210" s="9" t="s">
        <v>1910</v>
      </c>
      <c r="G210" s="9" t="str">
        <f t="shared" si="28"/>
        <v>FAIR-D1_2023-08-31_13-02-35</v>
      </c>
      <c r="H210" s="9">
        <v>109.023</v>
      </c>
      <c r="I210" s="6">
        <v>208531506</v>
      </c>
      <c r="J210" s="6" t="str">
        <f>IF(OR(COUNTIF(Monitoring!E:E, G210) &gt; 0, COUNTIF(Monitoring!F:F, G210) &gt; 0), "yes", "no")</f>
        <v>yes</v>
      </c>
      <c r="K210" s="60" t="str">
        <f t="shared" si="30"/>
        <v>Z:\FAIR_Device_data\Experiment_AugSep_2023\Video_captures\FAIR-D1\Camera1\2023-08-31\FAIR-D1_2023-08-31_13-02-35.mp4</v>
      </c>
    </row>
    <row r="211" spans="1:11" ht="14.25" customHeight="1" x14ac:dyDescent="0.3">
      <c r="A211" s="5" t="str">
        <f t="shared" si="24"/>
        <v>FAIR-D1</v>
      </c>
      <c r="B211" s="4">
        <f t="shared" si="25"/>
        <v>45169</v>
      </c>
      <c r="C211" s="8">
        <f t="shared" si="26"/>
        <v>0.68346064814814811</v>
      </c>
      <c r="D211" s="8">
        <f t="shared" si="27"/>
        <v>45169.68346064815</v>
      </c>
      <c r="E211" s="8" t="str">
        <f t="shared" si="29"/>
        <v>2023-08-31</v>
      </c>
      <c r="F211" s="9" t="s">
        <v>1911</v>
      </c>
      <c r="G211" s="9" t="str">
        <f t="shared" si="28"/>
        <v>FAIR-D1_2023-08-31_16-24-11</v>
      </c>
      <c r="H211" s="9">
        <v>11.67</v>
      </c>
      <c r="I211" s="6">
        <v>19005004</v>
      </c>
      <c r="J211" s="6" t="str">
        <f>IF(OR(COUNTIF(Monitoring!E:E, G211) &gt; 0, COUNTIF(Monitoring!F:F, G211) &gt; 0), "yes", "no")</f>
        <v>yes</v>
      </c>
      <c r="K211" s="60" t="str">
        <f t="shared" si="30"/>
        <v>Z:\FAIR_Device_data\Experiment_AugSep_2023\Video_captures\FAIR-D1\Camera1\2023-08-31\FAIR-D1_2023-08-31_16-24-11.mp4</v>
      </c>
    </row>
    <row r="212" spans="1:11" ht="14.25" customHeight="1" x14ac:dyDescent="0.3">
      <c r="A212" s="5" t="str">
        <f t="shared" si="24"/>
        <v>FAIR-D1</v>
      </c>
      <c r="B212" s="4">
        <f t="shared" si="25"/>
        <v>45169</v>
      </c>
      <c r="C212" s="8">
        <f t="shared" si="26"/>
        <v>0.7083680555555556</v>
      </c>
      <c r="D212" s="8">
        <f t="shared" si="27"/>
        <v>45169.708368055559</v>
      </c>
      <c r="E212" s="8" t="str">
        <f t="shared" si="29"/>
        <v>2023-08-31</v>
      </c>
      <c r="F212" s="9" t="s">
        <v>1912</v>
      </c>
      <c r="G212" s="9" t="str">
        <f t="shared" si="28"/>
        <v>FAIR-D1_2023-08-31_17-00-03</v>
      </c>
      <c r="H212" s="9">
        <v>10.666</v>
      </c>
      <c r="I212" s="6">
        <v>17434221</v>
      </c>
      <c r="J212" s="6" t="str">
        <f>IF(OR(COUNTIF(Monitoring!E:E, G212) &gt; 0, COUNTIF(Monitoring!F:F, G212) &gt; 0), "yes", "no")</f>
        <v>no</v>
      </c>
      <c r="K212" s="60" t="str">
        <f t="shared" si="30"/>
        <v>Z:\FAIR_Device_data\Experiment_AugSep_2023\Video_captures\FAIR-D1\Camera1\2023-08-31\FAIR-D1_2023-08-31_17-00-03.mp4</v>
      </c>
    </row>
    <row r="213" spans="1:11" ht="14.25" customHeight="1" x14ac:dyDescent="0.3">
      <c r="A213" s="5" t="str">
        <f t="shared" si="24"/>
        <v>FAIR-D1</v>
      </c>
      <c r="B213" s="4">
        <f t="shared" si="25"/>
        <v>45169</v>
      </c>
      <c r="C213" s="8">
        <f t="shared" si="26"/>
        <v>0.72140046296296301</v>
      </c>
      <c r="D213" s="8">
        <f t="shared" si="27"/>
        <v>45169.721400462964</v>
      </c>
      <c r="E213" s="8" t="str">
        <f t="shared" si="29"/>
        <v>2023-08-31</v>
      </c>
      <c r="F213" s="9" t="s">
        <v>1913</v>
      </c>
      <c r="G213" s="9" t="str">
        <f t="shared" si="28"/>
        <v>FAIR-D1_2023-08-31_17-18-49</v>
      </c>
      <c r="H213" s="9">
        <v>11.35</v>
      </c>
      <c r="I213" s="6">
        <v>18590343</v>
      </c>
      <c r="J213" s="6" t="str">
        <f>IF(OR(COUNTIF(Monitoring!E:E, G213) &gt; 0, COUNTIF(Monitoring!F:F, G213) &gt; 0), "yes", "no")</f>
        <v>no</v>
      </c>
      <c r="K213" s="60" t="str">
        <f t="shared" si="30"/>
        <v>Z:\FAIR_Device_data\Experiment_AugSep_2023\Video_captures\FAIR-D1\Camera1\2023-08-31\FAIR-D1_2023-08-31_17-18-49.mp4</v>
      </c>
    </row>
    <row r="214" spans="1:11" ht="14.25" customHeight="1" x14ac:dyDescent="0.3">
      <c r="A214" s="5" t="str">
        <f t="shared" si="24"/>
        <v>FAIR-D1</v>
      </c>
      <c r="B214" s="4">
        <f t="shared" si="25"/>
        <v>45169</v>
      </c>
      <c r="C214" s="8">
        <f t="shared" si="26"/>
        <v>0.74682870370370369</v>
      </c>
      <c r="D214" s="8">
        <f t="shared" si="27"/>
        <v>45169.746828703705</v>
      </c>
      <c r="E214" s="8" t="str">
        <f t="shared" si="29"/>
        <v>2023-08-31</v>
      </c>
      <c r="F214" s="9" t="s">
        <v>1914</v>
      </c>
      <c r="G214" s="9" t="str">
        <f t="shared" si="28"/>
        <v>FAIR-D1_2023-08-31_17-55-26</v>
      </c>
      <c r="H214" s="9">
        <v>14.663</v>
      </c>
      <c r="I214" s="6">
        <v>25769417</v>
      </c>
      <c r="J214" s="6" t="str">
        <f>IF(OR(COUNTIF(Monitoring!E:E, G214) &gt; 0, COUNTIF(Monitoring!F:F, G214) &gt; 0), "yes", "no")</f>
        <v>yes</v>
      </c>
      <c r="K214" s="60" t="str">
        <f t="shared" si="30"/>
        <v>Z:\FAIR_Device_data\Experiment_AugSep_2023\Video_captures\FAIR-D1\Camera1\2023-08-31\FAIR-D1_2023-08-31_17-55-26.mp4</v>
      </c>
    </row>
    <row r="215" spans="1:11" ht="14.25" customHeight="1" x14ac:dyDescent="0.3">
      <c r="A215" s="5" t="str">
        <f t="shared" si="24"/>
        <v>FAIR-D1</v>
      </c>
      <c r="B215" s="4">
        <f t="shared" si="25"/>
        <v>45169</v>
      </c>
      <c r="C215" s="8">
        <f t="shared" si="26"/>
        <v>0.75155092592592587</v>
      </c>
      <c r="D215" s="8">
        <f t="shared" si="27"/>
        <v>45169.751550925925</v>
      </c>
      <c r="E215" s="8" t="str">
        <f t="shared" si="29"/>
        <v>2023-08-31</v>
      </c>
      <c r="F215" s="9" t="s">
        <v>1915</v>
      </c>
      <c r="G215" s="9" t="str">
        <f t="shared" si="28"/>
        <v>FAIR-D1_2023-08-31_18-02-14</v>
      </c>
      <c r="H215" s="9">
        <v>17.469000000000001</v>
      </c>
      <c r="I215" s="6">
        <v>31816549</v>
      </c>
      <c r="J215" s="6" t="str">
        <f>IF(OR(COUNTIF(Monitoring!E:E, G215) &gt; 0, COUNTIF(Monitoring!F:F, G215) &gt; 0), "yes", "no")</f>
        <v>no</v>
      </c>
      <c r="K215" s="60" t="str">
        <f t="shared" si="30"/>
        <v>Z:\FAIR_Device_data\Experiment_AugSep_2023\Video_captures\FAIR-D1\Camera1\2023-08-31\FAIR-D1_2023-08-31_18-02-14.mp4</v>
      </c>
    </row>
    <row r="216" spans="1:11" ht="14.25" customHeight="1" x14ac:dyDescent="0.3">
      <c r="A216" s="5" t="str">
        <f t="shared" si="24"/>
        <v>FAIR-D1</v>
      </c>
      <c r="B216" s="4">
        <f t="shared" si="25"/>
        <v>45169</v>
      </c>
      <c r="C216" s="8">
        <f t="shared" si="26"/>
        <v>0.75278935185185181</v>
      </c>
      <c r="D216" s="8">
        <f t="shared" si="27"/>
        <v>45169.752789351849</v>
      </c>
      <c r="E216" s="8" t="str">
        <f t="shared" si="29"/>
        <v>2023-08-31</v>
      </c>
      <c r="F216" s="9" t="s">
        <v>1916</v>
      </c>
      <c r="G216" s="9" t="str">
        <f t="shared" si="28"/>
        <v>FAIR-D1_2023-08-31_18-04-01</v>
      </c>
      <c r="H216" s="9">
        <v>16.945</v>
      </c>
      <c r="I216" s="6">
        <v>30922411</v>
      </c>
      <c r="J216" s="6" t="str">
        <f>IF(OR(COUNTIF(Monitoring!E:E, G216) &gt; 0, COUNTIF(Monitoring!F:F, G216) &gt; 0), "yes", "no")</f>
        <v>no</v>
      </c>
      <c r="K216" s="60" t="str">
        <f t="shared" si="30"/>
        <v>Z:\FAIR_Device_data\Experiment_AugSep_2023\Video_captures\FAIR-D1\Camera1\2023-08-31\FAIR-D1_2023-08-31_18-04-01.mp4</v>
      </c>
    </row>
    <row r="217" spans="1:11" ht="14.25" customHeight="1" x14ac:dyDescent="0.3">
      <c r="A217" s="5" t="str">
        <f t="shared" si="24"/>
        <v>FAIR-D1</v>
      </c>
      <c r="B217" s="4">
        <f t="shared" si="25"/>
        <v>45169</v>
      </c>
      <c r="C217" s="8">
        <f t="shared" si="26"/>
        <v>0.75432870370370375</v>
      </c>
      <c r="D217" s="8">
        <f t="shared" si="27"/>
        <v>45169.754328703704</v>
      </c>
      <c r="E217" s="8" t="str">
        <f t="shared" si="29"/>
        <v>2023-08-31</v>
      </c>
      <c r="F217" s="9" t="s">
        <v>1917</v>
      </c>
      <c r="G217" s="9" t="str">
        <f t="shared" si="28"/>
        <v>FAIR-D1_2023-08-31_18-06-14</v>
      </c>
      <c r="H217" s="9">
        <v>50.564</v>
      </c>
      <c r="I217" s="6">
        <v>95453463</v>
      </c>
      <c r="J217" s="6" t="str">
        <f>IF(OR(COUNTIF(Monitoring!E:E, G217) &gt; 0, COUNTIF(Monitoring!F:F, G217) &gt; 0), "yes", "no")</f>
        <v>yes</v>
      </c>
      <c r="K217" s="60" t="str">
        <f t="shared" si="30"/>
        <v>Z:\FAIR_Device_data\Experiment_AugSep_2023\Video_captures\FAIR-D1\Camera1\2023-08-31\FAIR-D1_2023-08-31_18-06-14.mp4</v>
      </c>
    </row>
    <row r="218" spans="1:11" ht="14.25" customHeight="1" x14ac:dyDescent="0.3">
      <c r="A218" s="5" t="str">
        <f t="shared" si="24"/>
        <v>FAIR-D1</v>
      </c>
      <c r="B218" s="4">
        <f t="shared" si="25"/>
        <v>45169</v>
      </c>
      <c r="C218" s="8">
        <f t="shared" si="26"/>
        <v>0.75540509259259259</v>
      </c>
      <c r="D218" s="8">
        <f t="shared" si="27"/>
        <v>45169.75540509259</v>
      </c>
      <c r="E218" s="8" t="str">
        <f t="shared" si="29"/>
        <v>2023-08-31</v>
      </c>
      <c r="F218" s="9" t="s">
        <v>1918</v>
      </c>
      <c r="G218" s="9" t="str">
        <f t="shared" si="28"/>
        <v>FAIR-D1_2023-08-31_18-07-47</v>
      </c>
      <c r="H218" s="9">
        <v>11.488</v>
      </c>
      <c r="I218" s="6">
        <v>19658675</v>
      </c>
      <c r="J218" s="6" t="str">
        <f>IF(OR(COUNTIF(Monitoring!E:E, G218) &gt; 0, COUNTIF(Monitoring!F:F, G218) &gt; 0), "yes", "no")</f>
        <v>yes</v>
      </c>
      <c r="K218" s="60" t="str">
        <f t="shared" si="30"/>
        <v>Z:\FAIR_Device_data\Experiment_AugSep_2023\Video_captures\FAIR-D1\Camera1\2023-08-31\FAIR-D1_2023-08-31_18-07-47.mp4</v>
      </c>
    </row>
    <row r="219" spans="1:11" ht="14.25" customHeight="1" x14ac:dyDescent="0.3">
      <c r="A219" s="5" t="str">
        <f t="shared" si="24"/>
        <v>FAIR-D1</v>
      </c>
      <c r="B219" s="4">
        <f t="shared" si="25"/>
        <v>45169</v>
      </c>
      <c r="C219" s="8">
        <f t="shared" si="26"/>
        <v>0.76234953703703701</v>
      </c>
      <c r="D219" s="8">
        <f t="shared" si="27"/>
        <v>45169.762349537035</v>
      </c>
      <c r="E219" s="8" t="str">
        <f t="shared" si="29"/>
        <v>2023-08-31</v>
      </c>
      <c r="F219" s="9" t="s">
        <v>1919</v>
      </c>
      <c r="G219" s="9" t="str">
        <f t="shared" si="28"/>
        <v>FAIR-D1_2023-08-31_18-17-47</v>
      </c>
      <c r="H219" s="9">
        <v>13.113</v>
      </c>
      <c r="I219" s="6">
        <v>22147780</v>
      </c>
      <c r="J219" s="6" t="str">
        <f>IF(OR(COUNTIF(Monitoring!E:E, G219) &gt; 0, COUNTIF(Monitoring!F:F, G219) &gt; 0), "yes", "no")</f>
        <v>yes</v>
      </c>
      <c r="K219" s="60" t="str">
        <f t="shared" si="30"/>
        <v>Z:\FAIR_Device_data\Experiment_AugSep_2023\Video_captures\FAIR-D1\Camera1\2023-08-31\FAIR-D1_2023-08-31_18-17-47.mp4</v>
      </c>
    </row>
    <row r="220" spans="1:11" ht="14.25" customHeight="1" x14ac:dyDescent="0.3">
      <c r="A220" s="5" t="str">
        <f t="shared" si="24"/>
        <v>FAIR-D1</v>
      </c>
      <c r="B220" s="4">
        <f t="shared" si="25"/>
        <v>45170</v>
      </c>
      <c r="C220" s="8">
        <f t="shared" si="26"/>
        <v>0.29592592592592593</v>
      </c>
      <c r="D220" s="8">
        <f t="shared" si="27"/>
        <v>45170.295925925922</v>
      </c>
      <c r="E220" s="8" t="str">
        <f t="shared" si="29"/>
        <v>2023-09-01</v>
      </c>
      <c r="F220" s="9" t="s">
        <v>1920</v>
      </c>
      <c r="G220" s="9" t="str">
        <f t="shared" si="28"/>
        <v>FAIR-D1_2023-09-01_07-06-08</v>
      </c>
      <c r="H220" s="9">
        <v>36.887</v>
      </c>
      <c r="I220" s="6">
        <v>66238012</v>
      </c>
      <c r="J220" s="6" t="str">
        <f>IF(OR(COUNTIF(Monitoring!E:E, G220) &gt; 0, COUNTIF(Monitoring!F:F, G220) &gt; 0), "yes", "no")</f>
        <v>yes</v>
      </c>
      <c r="K220" s="60" t="str">
        <f t="shared" si="30"/>
        <v>Z:\FAIR_Device_data\Experiment_AugSep_2023\Video_captures\FAIR-D1\Camera1\2023-09-01\FAIR-D1_2023-09-01_07-06-08.mp4</v>
      </c>
    </row>
    <row r="221" spans="1:11" ht="14.25" customHeight="1" x14ac:dyDescent="0.3">
      <c r="A221" s="5" t="str">
        <f t="shared" si="24"/>
        <v>FAIR-D1</v>
      </c>
      <c r="B221" s="4">
        <f t="shared" si="25"/>
        <v>45170</v>
      </c>
      <c r="C221" s="8">
        <f t="shared" si="26"/>
        <v>0.29677083333333332</v>
      </c>
      <c r="D221" s="8">
        <f t="shared" si="27"/>
        <v>45170.296770833331</v>
      </c>
      <c r="E221" s="8" t="str">
        <f t="shared" si="29"/>
        <v>2023-09-01</v>
      </c>
      <c r="F221" s="9" t="s">
        <v>1921</v>
      </c>
      <c r="G221" s="9" t="str">
        <f t="shared" si="28"/>
        <v>FAIR-D1_2023-09-01_07-07-21</v>
      </c>
      <c r="H221" s="9">
        <v>15.342000000000001</v>
      </c>
      <c r="I221" s="6">
        <v>25143567</v>
      </c>
      <c r="J221" s="6" t="str">
        <f>IF(OR(COUNTIF(Monitoring!E:E, G221) &gt; 0, COUNTIF(Monitoring!F:F, G221) &gt; 0), "yes", "no")</f>
        <v>no</v>
      </c>
      <c r="K221" s="60" t="str">
        <f t="shared" si="30"/>
        <v>Z:\FAIR_Device_data\Experiment_AugSep_2023\Video_captures\FAIR-D1\Camera1\2023-09-01\FAIR-D1_2023-09-01_07-07-21.mp4</v>
      </c>
    </row>
    <row r="222" spans="1:11" ht="14.25" customHeight="1" x14ac:dyDescent="0.3">
      <c r="A222" s="5" t="str">
        <f t="shared" si="24"/>
        <v>FAIR-D1</v>
      </c>
      <c r="B222" s="4">
        <f t="shared" si="25"/>
        <v>45170</v>
      </c>
      <c r="C222" s="8">
        <f t="shared" si="26"/>
        <v>0.30277777777777776</v>
      </c>
      <c r="D222" s="8">
        <f t="shared" si="27"/>
        <v>45170.302777777775</v>
      </c>
      <c r="E222" s="8" t="str">
        <f t="shared" si="29"/>
        <v>2023-09-01</v>
      </c>
      <c r="F222" s="9" t="s">
        <v>1922</v>
      </c>
      <c r="G222" s="9" t="str">
        <f t="shared" si="28"/>
        <v>FAIR-D1_2023-09-01_07-16-00</v>
      </c>
      <c r="H222" s="9">
        <v>20.52</v>
      </c>
      <c r="I222" s="6">
        <v>37937480</v>
      </c>
      <c r="J222" s="6" t="str">
        <f>IF(OR(COUNTIF(Monitoring!E:E, G222) &gt; 0, COUNTIF(Monitoring!F:F, G222) &gt; 0), "yes", "no")</f>
        <v>no</v>
      </c>
      <c r="K222" s="60" t="str">
        <f t="shared" si="30"/>
        <v>Z:\FAIR_Device_data\Experiment_AugSep_2023\Video_captures\FAIR-D1\Camera1\2023-09-01\FAIR-D1_2023-09-01_07-16-00.mp4</v>
      </c>
    </row>
    <row r="223" spans="1:11" ht="14.25" customHeight="1" x14ac:dyDescent="0.3">
      <c r="A223" s="5" t="str">
        <f t="shared" si="24"/>
        <v>FAIR-D1</v>
      </c>
      <c r="B223" s="4">
        <f t="shared" si="25"/>
        <v>45170</v>
      </c>
      <c r="C223" s="8">
        <f t="shared" si="26"/>
        <v>0.30767361111111113</v>
      </c>
      <c r="D223" s="8">
        <f t="shared" si="27"/>
        <v>45170.307673611111</v>
      </c>
      <c r="E223" s="8" t="str">
        <f t="shared" si="29"/>
        <v>2023-09-01</v>
      </c>
      <c r="F223" s="9" t="s">
        <v>1923</v>
      </c>
      <c r="G223" s="9" t="str">
        <f t="shared" si="28"/>
        <v>FAIR-D1_2023-09-01_07-23-03</v>
      </c>
      <c r="H223" s="9">
        <v>37.436999999999998</v>
      </c>
      <c r="I223" s="6">
        <v>68372767</v>
      </c>
      <c r="J223" s="6" t="str">
        <f>IF(OR(COUNTIF(Monitoring!E:E, G223) &gt; 0, COUNTIF(Monitoring!F:F, G223) &gt; 0), "yes", "no")</f>
        <v>no</v>
      </c>
      <c r="K223" s="60" t="str">
        <f t="shared" si="30"/>
        <v>Z:\FAIR_Device_data\Experiment_AugSep_2023\Video_captures\FAIR-D1\Camera1\2023-09-01\FAIR-D1_2023-09-01_07-23-03.mp4</v>
      </c>
    </row>
    <row r="224" spans="1:11" ht="14.25" customHeight="1" x14ac:dyDescent="0.3">
      <c r="A224" s="5" t="str">
        <f t="shared" si="24"/>
        <v>FAIR-D1</v>
      </c>
      <c r="B224" s="4">
        <f t="shared" si="25"/>
        <v>45170</v>
      </c>
      <c r="C224" s="8">
        <f t="shared" si="26"/>
        <v>0.32836805555555554</v>
      </c>
      <c r="D224" s="8">
        <f t="shared" si="27"/>
        <v>45170.328368055554</v>
      </c>
      <c r="E224" s="8" t="str">
        <f t="shared" si="29"/>
        <v>2023-09-01</v>
      </c>
      <c r="F224" s="9" t="s">
        <v>1924</v>
      </c>
      <c r="G224" s="9" t="str">
        <f t="shared" si="28"/>
        <v>FAIR-D1_2023-09-01_07-52-51</v>
      </c>
      <c r="H224" s="9">
        <v>39.555</v>
      </c>
      <c r="I224" s="6">
        <v>72532228</v>
      </c>
      <c r="J224" s="6" t="str">
        <f>IF(OR(COUNTIF(Monitoring!E:E, G224) &gt; 0, COUNTIF(Monitoring!F:F, G224) &gt; 0), "yes", "no")</f>
        <v>no</v>
      </c>
      <c r="K224" s="60" t="str">
        <f t="shared" si="30"/>
        <v>Z:\FAIR_Device_data\Experiment_AugSep_2023\Video_captures\FAIR-D1\Camera1\2023-09-01\FAIR-D1_2023-09-01_07-52-51.mp4</v>
      </c>
    </row>
    <row r="225" spans="1:11" ht="14.25" customHeight="1" x14ac:dyDescent="0.3">
      <c r="A225" s="5" t="str">
        <f t="shared" si="24"/>
        <v>FAIR-D1</v>
      </c>
      <c r="B225" s="4">
        <f t="shared" si="25"/>
        <v>45170</v>
      </c>
      <c r="C225" s="8">
        <f t="shared" si="26"/>
        <v>0.33137731481481481</v>
      </c>
      <c r="D225" s="8">
        <f t="shared" si="27"/>
        <v>45170.331377314818</v>
      </c>
      <c r="E225" s="8" t="str">
        <f t="shared" si="29"/>
        <v>2023-09-01</v>
      </c>
      <c r="F225" s="9" t="s">
        <v>1925</v>
      </c>
      <c r="G225" s="9" t="str">
        <f t="shared" si="28"/>
        <v>FAIR-D1_2023-09-01_07-57-11</v>
      </c>
      <c r="H225" s="9">
        <v>37.905999999999999</v>
      </c>
      <c r="I225" s="6">
        <v>70502279</v>
      </c>
      <c r="J225" s="6" t="str">
        <f>IF(OR(COUNTIF(Monitoring!E:E, G225) &gt; 0, COUNTIF(Monitoring!F:F, G225) &gt; 0), "yes", "no")</f>
        <v>no</v>
      </c>
      <c r="K225" s="60" t="str">
        <f t="shared" si="30"/>
        <v>Z:\FAIR_Device_data\Experiment_AugSep_2023\Video_captures\FAIR-D1\Camera1\2023-09-01\FAIR-D1_2023-09-01_07-57-11.mp4</v>
      </c>
    </row>
    <row r="226" spans="1:11" ht="14.25" customHeight="1" x14ac:dyDescent="0.3">
      <c r="A226" s="5" t="str">
        <f t="shared" si="24"/>
        <v>FAIR-D1</v>
      </c>
      <c r="B226" s="4">
        <f t="shared" si="25"/>
        <v>45170</v>
      </c>
      <c r="C226" s="8">
        <f t="shared" si="26"/>
        <v>0.33476851851851852</v>
      </c>
      <c r="D226" s="8">
        <f t="shared" si="27"/>
        <v>45170.334768518522</v>
      </c>
      <c r="E226" s="8" t="str">
        <f t="shared" si="29"/>
        <v>2023-09-01</v>
      </c>
      <c r="F226" s="9" t="s">
        <v>1926</v>
      </c>
      <c r="G226" s="9" t="str">
        <f t="shared" si="28"/>
        <v>FAIR-D1_2023-09-01_08-02-04</v>
      </c>
      <c r="H226" s="9">
        <v>99.5</v>
      </c>
      <c r="I226" s="6">
        <v>184370005</v>
      </c>
      <c r="J226" s="6" t="str">
        <f>IF(OR(COUNTIF(Monitoring!E:E, G226) &gt; 0, COUNTIF(Monitoring!F:F, G226) &gt; 0), "yes", "no")</f>
        <v>no</v>
      </c>
      <c r="K226" s="60" t="str">
        <f t="shared" si="30"/>
        <v>Z:\FAIR_Device_data\Experiment_AugSep_2023\Video_captures\FAIR-D1\Camera1\2023-09-01\FAIR-D1_2023-09-01_08-02-04.mp4</v>
      </c>
    </row>
    <row r="227" spans="1:11" ht="14.25" customHeight="1" x14ac:dyDescent="0.3">
      <c r="A227" s="5" t="str">
        <f t="shared" si="24"/>
        <v>FAIR-D1</v>
      </c>
      <c r="B227" s="4">
        <f t="shared" si="25"/>
        <v>45170</v>
      </c>
      <c r="C227" s="8">
        <f t="shared" si="26"/>
        <v>0.33740740740740743</v>
      </c>
      <c r="D227" s="8">
        <f t="shared" si="27"/>
        <v>45170.337407407409</v>
      </c>
      <c r="E227" s="8" t="str">
        <f t="shared" si="29"/>
        <v>2023-09-01</v>
      </c>
      <c r="F227" s="9" t="s">
        <v>1927</v>
      </c>
      <c r="G227" s="9" t="str">
        <f t="shared" si="28"/>
        <v>FAIR-D1_2023-09-01_08-05-52</v>
      </c>
      <c r="H227" s="9">
        <v>16.645</v>
      </c>
      <c r="I227" s="6">
        <v>29672734</v>
      </c>
      <c r="J227" s="6" t="str">
        <f>IF(OR(COUNTIF(Monitoring!E:E, G227) &gt; 0, COUNTIF(Monitoring!F:F, G227) &gt; 0), "yes", "no")</f>
        <v>no</v>
      </c>
      <c r="K227" s="60" t="str">
        <f t="shared" si="30"/>
        <v>Z:\FAIR_Device_data\Experiment_AugSep_2023\Video_captures\FAIR-D1\Camera1\2023-09-01\FAIR-D1_2023-09-01_08-05-52.mp4</v>
      </c>
    </row>
    <row r="228" spans="1:11" ht="14.25" customHeight="1" x14ac:dyDescent="0.3">
      <c r="A228" s="5" t="str">
        <f t="shared" si="24"/>
        <v>FAIR-D1</v>
      </c>
      <c r="B228" s="4">
        <f t="shared" si="25"/>
        <v>45170</v>
      </c>
      <c r="C228" s="8">
        <f t="shared" si="26"/>
        <v>0.33945601851851853</v>
      </c>
      <c r="D228" s="8">
        <f t="shared" si="27"/>
        <v>45170.339456018519</v>
      </c>
      <c r="E228" s="8" t="str">
        <f t="shared" si="29"/>
        <v>2023-09-01</v>
      </c>
      <c r="F228" s="9" t="s">
        <v>1928</v>
      </c>
      <c r="G228" s="9" t="str">
        <f t="shared" si="28"/>
        <v>FAIR-D1_2023-09-01_08-08-49</v>
      </c>
      <c r="H228" s="9">
        <v>23.81</v>
      </c>
      <c r="I228" s="6">
        <v>43270920</v>
      </c>
      <c r="J228" s="6" t="str">
        <f>IF(OR(COUNTIF(Monitoring!E:E, G228) &gt; 0, COUNTIF(Monitoring!F:F, G228) &gt; 0), "yes", "no")</f>
        <v>no</v>
      </c>
      <c r="K228" s="60" t="str">
        <f t="shared" si="30"/>
        <v>Z:\FAIR_Device_data\Experiment_AugSep_2023\Video_captures\FAIR-D1\Camera1\2023-09-01\FAIR-D1_2023-09-01_08-08-49.mp4</v>
      </c>
    </row>
    <row r="229" spans="1:11" ht="14.25" customHeight="1" x14ac:dyDescent="0.3">
      <c r="A229" s="5" t="str">
        <f t="shared" si="24"/>
        <v>FAIR-D1</v>
      </c>
      <c r="B229" s="4">
        <f t="shared" si="25"/>
        <v>45170</v>
      </c>
      <c r="C229" s="8">
        <f t="shared" si="26"/>
        <v>0.34229166666666666</v>
      </c>
      <c r="D229" s="8">
        <f t="shared" si="27"/>
        <v>45170.342291666668</v>
      </c>
      <c r="E229" s="8" t="str">
        <f t="shared" si="29"/>
        <v>2023-09-01</v>
      </c>
      <c r="F229" s="9" t="s">
        <v>1929</v>
      </c>
      <c r="G229" s="9" t="str">
        <f t="shared" si="28"/>
        <v>FAIR-D1_2023-09-01_08-12-54</v>
      </c>
      <c r="H229" s="9">
        <v>38.603000000000002</v>
      </c>
      <c r="I229" s="6">
        <v>73529822</v>
      </c>
      <c r="J229" s="6" t="str">
        <f>IF(OR(COUNTIF(Monitoring!E:E, G229) &gt; 0, COUNTIF(Monitoring!F:F, G229) &gt; 0), "yes", "no")</f>
        <v>yes</v>
      </c>
      <c r="K229" s="60" t="str">
        <f t="shared" si="30"/>
        <v>Z:\FAIR_Device_data\Experiment_AugSep_2023\Video_captures\FAIR-D1\Camera1\2023-09-01\FAIR-D1_2023-09-01_08-12-54.mp4</v>
      </c>
    </row>
    <row r="230" spans="1:11" ht="14.25" customHeight="1" x14ac:dyDescent="0.3">
      <c r="A230" s="5" t="str">
        <f t="shared" si="24"/>
        <v>FAIR-D1</v>
      </c>
      <c r="B230" s="4">
        <f t="shared" si="25"/>
        <v>45170</v>
      </c>
      <c r="C230" s="8">
        <f t="shared" si="26"/>
        <v>0.34719907407407408</v>
      </c>
      <c r="D230" s="8">
        <f t="shared" si="27"/>
        <v>45170.347199074073</v>
      </c>
      <c r="E230" s="8" t="str">
        <f t="shared" si="29"/>
        <v>2023-09-01</v>
      </c>
      <c r="F230" s="9" t="s">
        <v>1930</v>
      </c>
      <c r="G230" s="9" t="str">
        <f t="shared" si="28"/>
        <v>FAIR-D1_2023-09-01_08-19-58</v>
      </c>
      <c r="H230" s="9">
        <v>21.218</v>
      </c>
      <c r="I230" s="6">
        <v>38649769</v>
      </c>
      <c r="J230" s="6" t="str">
        <f>IF(OR(COUNTIF(Monitoring!E:E, G230) &gt; 0, COUNTIF(Monitoring!F:F, G230) &gt; 0), "yes", "no")</f>
        <v>yes</v>
      </c>
      <c r="K230" s="60" t="str">
        <f t="shared" si="30"/>
        <v>Z:\FAIR_Device_data\Experiment_AugSep_2023\Video_captures\FAIR-D1\Camera1\2023-09-01\FAIR-D1_2023-09-01_08-19-58.mp4</v>
      </c>
    </row>
    <row r="231" spans="1:11" ht="14.25" customHeight="1" x14ac:dyDescent="0.3">
      <c r="A231" s="5" t="str">
        <f t="shared" si="24"/>
        <v>FAIR-D1</v>
      </c>
      <c r="B231" s="4">
        <f t="shared" si="25"/>
        <v>45170</v>
      </c>
      <c r="C231" s="8">
        <f t="shared" si="26"/>
        <v>0.34802083333333333</v>
      </c>
      <c r="D231" s="8">
        <f t="shared" si="27"/>
        <v>45170.348020833335</v>
      </c>
      <c r="E231" s="8" t="str">
        <f t="shared" si="29"/>
        <v>2023-09-01</v>
      </c>
      <c r="F231" s="9" t="s">
        <v>1931</v>
      </c>
      <c r="G231" s="9" t="str">
        <f t="shared" si="28"/>
        <v>FAIR-D1_2023-09-01_08-21-09</v>
      </c>
      <c r="H231" s="9">
        <v>17.309999999999999</v>
      </c>
      <c r="I231" s="6">
        <v>31386222</v>
      </c>
      <c r="J231" s="6" t="str">
        <f>IF(OR(COUNTIF(Monitoring!E:E, G231) &gt; 0, COUNTIF(Monitoring!F:F, G231) &gt; 0), "yes", "no")</f>
        <v>yes</v>
      </c>
      <c r="K231" s="60" t="str">
        <f t="shared" si="30"/>
        <v>Z:\FAIR_Device_data\Experiment_AugSep_2023\Video_captures\FAIR-D1\Camera1\2023-09-01\FAIR-D1_2023-09-01_08-21-09.mp4</v>
      </c>
    </row>
    <row r="232" spans="1:11" ht="14.25" customHeight="1" x14ac:dyDescent="0.3">
      <c r="A232" s="5" t="str">
        <f t="shared" si="24"/>
        <v>FAIR-D1</v>
      </c>
      <c r="B232" s="4">
        <f t="shared" si="25"/>
        <v>45170</v>
      </c>
      <c r="C232" s="8">
        <f t="shared" si="26"/>
        <v>0.34872685185185187</v>
      </c>
      <c r="D232" s="8">
        <f t="shared" si="27"/>
        <v>45170.348726851851</v>
      </c>
      <c r="E232" s="8" t="str">
        <f t="shared" si="29"/>
        <v>2023-09-01</v>
      </c>
      <c r="F232" s="9" t="s">
        <v>1932</v>
      </c>
      <c r="G232" s="9" t="str">
        <f t="shared" si="28"/>
        <v>FAIR-D1_2023-09-01_08-22-10</v>
      </c>
      <c r="H232" s="9">
        <v>36.174999999999997</v>
      </c>
      <c r="I232" s="6">
        <v>68689693</v>
      </c>
      <c r="J232" s="6" t="str">
        <f>IF(OR(COUNTIF(Monitoring!E:E, G232) &gt; 0, COUNTIF(Monitoring!F:F, G232) &gt; 0), "yes", "no")</f>
        <v>yes</v>
      </c>
      <c r="K232" s="60" t="str">
        <f t="shared" si="30"/>
        <v>Z:\FAIR_Device_data\Experiment_AugSep_2023\Video_captures\FAIR-D1\Camera1\2023-09-01\FAIR-D1_2023-09-01_08-22-10.mp4</v>
      </c>
    </row>
    <row r="233" spans="1:11" ht="14.25" customHeight="1" x14ac:dyDescent="0.3">
      <c r="A233" s="5" t="str">
        <f t="shared" si="24"/>
        <v>FAIR-D1</v>
      </c>
      <c r="B233" s="4">
        <f t="shared" si="25"/>
        <v>45170</v>
      </c>
      <c r="C233" s="8">
        <f t="shared" si="26"/>
        <v>0.36440972222222223</v>
      </c>
      <c r="D233" s="8">
        <f t="shared" si="27"/>
        <v>45170.36440972222</v>
      </c>
      <c r="E233" s="8" t="str">
        <f t="shared" si="29"/>
        <v>2023-09-01</v>
      </c>
      <c r="F233" s="9" t="s">
        <v>1933</v>
      </c>
      <c r="G233" s="9" t="str">
        <f t="shared" si="28"/>
        <v>FAIR-D1_2023-09-01_08-44-45</v>
      </c>
      <c r="H233" s="9">
        <v>10.856</v>
      </c>
      <c r="I233" s="6">
        <v>17872329</v>
      </c>
      <c r="J233" s="6" t="str">
        <f>IF(OR(COUNTIF(Monitoring!E:E, G233) &gt; 0, COUNTIF(Monitoring!F:F, G233) &gt; 0), "yes", "no")</f>
        <v>yes</v>
      </c>
      <c r="K233" s="60" t="str">
        <f t="shared" si="30"/>
        <v>Z:\FAIR_Device_data\Experiment_AugSep_2023\Video_captures\FAIR-D1\Camera1\2023-09-01\FAIR-D1_2023-09-01_08-44-45.mp4</v>
      </c>
    </row>
    <row r="234" spans="1:11" ht="14.25" customHeight="1" x14ac:dyDescent="0.3">
      <c r="A234" s="5" t="str">
        <f t="shared" si="24"/>
        <v>FAIR-D1</v>
      </c>
      <c r="B234" s="4">
        <f t="shared" si="25"/>
        <v>45170</v>
      </c>
      <c r="C234" s="8">
        <f t="shared" si="26"/>
        <v>0.39971064814814816</v>
      </c>
      <c r="D234" s="8">
        <f t="shared" si="27"/>
        <v>45170.399710648147</v>
      </c>
      <c r="E234" s="8" t="str">
        <f t="shared" si="29"/>
        <v>2023-09-01</v>
      </c>
      <c r="F234" s="9" t="s">
        <v>1934</v>
      </c>
      <c r="G234" s="9" t="str">
        <f t="shared" si="28"/>
        <v>FAIR-D1_2023-09-01_09-35-35</v>
      </c>
      <c r="H234" s="9">
        <v>70.522999999999996</v>
      </c>
      <c r="I234" s="6">
        <v>133973169</v>
      </c>
      <c r="J234" s="6" t="str">
        <f>IF(OR(COUNTIF(Monitoring!E:E, G234) &gt; 0, COUNTIF(Monitoring!F:F, G234) &gt; 0), "yes", "no")</f>
        <v>yes</v>
      </c>
      <c r="K234" s="60" t="str">
        <f t="shared" si="30"/>
        <v>Z:\FAIR_Device_data\Experiment_AugSep_2023\Video_captures\FAIR-D1\Camera1\2023-09-01\FAIR-D1_2023-09-01_09-35-35.mp4</v>
      </c>
    </row>
    <row r="235" spans="1:11" ht="14.25" customHeight="1" x14ac:dyDescent="0.3">
      <c r="A235" s="5" t="str">
        <f t="shared" si="24"/>
        <v>FAIR-D1</v>
      </c>
      <c r="B235" s="4">
        <f t="shared" si="25"/>
        <v>45170</v>
      </c>
      <c r="C235" s="8">
        <f t="shared" si="26"/>
        <v>0.48599537037037038</v>
      </c>
      <c r="D235" s="8">
        <f t="shared" si="27"/>
        <v>45170.485995370371</v>
      </c>
      <c r="E235" s="8" t="str">
        <f t="shared" si="29"/>
        <v>2023-09-01</v>
      </c>
      <c r="F235" s="9" t="s">
        <v>1935</v>
      </c>
      <c r="G235" s="9" t="str">
        <f t="shared" si="28"/>
        <v>FAIR-D1_2023-09-01_11-39-50</v>
      </c>
      <c r="H235" s="9">
        <v>30.564</v>
      </c>
      <c r="I235" s="6">
        <v>57171993</v>
      </c>
      <c r="J235" s="6" t="str">
        <f>IF(OR(COUNTIF(Monitoring!E:E, G235) &gt; 0, COUNTIF(Monitoring!F:F, G235) &gt; 0), "yes", "no")</f>
        <v>yes</v>
      </c>
      <c r="K235" s="60" t="str">
        <f t="shared" si="30"/>
        <v>Z:\FAIR_Device_data\Experiment_AugSep_2023\Video_captures\FAIR-D1\Camera1\2023-09-01\FAIR-D1_2023-09-01_11-39-50.mp4</v>
      </c>
    </row>
    <row r="236" spans="1:11" ht="14.25" customHeight="1" x14ac:dyDescent="0.3">
      <c r="A236" s="5" t="str">
        <f t="shared" si="24"/>
        <v>FAIR-D1</v>
      </c>
      <c r="B236" s="4">
        <f t="shared" si="25"/>
        <v>45170</v>
      </c>
      <c r="C236" s="8">
        <f t="shared" si="26"/>
        <v>0.48675925925925928</v>
      </c>
      <c r="D236" s="8">
        <f t="shared" si="27"/>
        <v>45170.486759259256</v>
      </c>
      <c r="E236" s="8" t="str">
        <f t="shared" si="29"/>
        <v>2023-09-01</v>
      </c>
      <c r="F236" s="9" t="s">
        <v>1936</v>
      </c>
      <c r="G236" s="9" t="str">
        <f t="shared" si="28"/>
        <v>FAIR-D1_2023-09-01_11-40-56</v>
      </c>
      <c r="H236" s="9">
        <v>15.587999999999999</v>
      </c>
      <c r="I236" s="6">
        <v>27420639</v>
      </c>
      <c r="J236" s="6" t="str">
        <f>IF(OR(COUNTIF(Monitoring!E:E, G236) &gt; 0, COUNTIF(Monitoring!F:F, G236) &gt; 0), "yes", "no")</f>
        <v>no</v>
      </c>
      <c r="K236" s="60" t="str">
        <f t="shared" si="30"/>
        <v>Z:\FAIR_Device_data\Experiment_AugSep_2023\Video_captures\FAIR-D1\Camera1\2023-09-01\FAIR-D1_2023-09-01_11-40-56.mp4</v>
      </c>
    </row>
    <row r="237" spans="1:11" ht="14.25" customHeight="1" x14ac:dyDescent="0.3">
      <c r="A237" s="5" t="str">
        <f t="shared" si="24"/>
        <v>FAIR-D1</v>
      </c>
      <c r="B237" s="4">
        <f t="shared" si="25"/>
        <v>45170</v>
      </c>
      <c r="C237" s="8">
        <f t="shared" si="26"/>
        <v>0.49645833333333333</v>
      </c>
      <c r="D237" s="8">
        <f t="shared" si="27"/>
        <v>45170.496458333335</v>
      </c>
      <c r="E237" s="8" t="str">
        <f t="shared" si="29"/>
        <v>2023-09-01</v>
      </c>
      <c r="F237" s="9" t="s">
        <v>1937</v>
      </c>
      <c r="G237" s="9" t="str">
        <f t="shared" si="28"/>
        <v>FAIR-D1_2023-09-01_11-54-54</v>
      </c>
      <c r="H237" s="9">
        <v>11.247</v>
      </c>
      <c r="I237" s="6">
        <v>17880164</v>
      </c>
      <c r="J237" s="6" t="str">
        <f>IF(OR(COUNTIF(Monitoring!E:E, G237) &gt; 0, COUNTIF(Monitoring!F:F, G237) &gt; 0), "yes", "no")</f>
        <v>yes</v>
      </c>
      <c r="K237" s="60" t="str">
        <f t="shared" si="30"/>
        <v>Z:\FAIR_Device_data\Experiment_AugSep_2023\Video_captures\FAIR-D1\Camera1\2023-09-01\FAIR-D1_2023-09-01_11-54-54.mp4</v>
      </c>
    </row>
    <row r="238" spans="1:11" ht="14.25" customHeight="1" x14ac:dyDescent="0.3">
      <c r="A238" s="5" t="str">
        <f t="shared" si="24"/>
        <v>FAIR-D1</v>
      </c>
      <c r="B238" s="4">
        <f t="shared" si="25"/>
        <v>45170</v>
      </c>
      <c r="C238" s="8">
        <f t="shared" si="26"/>
        <v>0.53340277777777778</v>
      </c>
      <c r="D238" s="8">
        <f t="shared" si="27"/>
        <v>45170.533402777779</v>
      </c>
      <c r="E238" s="8" t="str">
        <f t="shared" si="29"/>
        <v>2023-09-01</v>
      </c>
      <c r="F238" s="9" t="s">
        <v>1938</v>
      </c>
      <c r="G238" s="9" t="str">
        <f t="shared" si="28"/>
        <v>FAIR-D1_2023-09-01_12-48-06</v>
      </c>
      <c r="H238" s="9">
        <v>10.727</v>
      </c>
      <c r="I238" s="6">
        <v>17458870</v>
      </c>
      <c r="J238" s="6" t="str">
        <f>IF(OR(COUNTIF(Monitoring!E:E, G238) &gt; 0, COUNTIF(Monitoring!F:F, G238) &gt; 0), "yes", "no")</f>
        <v>yes</v>
      </c>
      <c r="K238" s="60" t="str">
        <f t="shared" si="30"/>
        <v>Z:\FAIR_Device_data\Experiment_AugSep_2023\Video_captures\FAIR-D1\Camera1\2023-09-01\FAIR-D1_2023-09-01_12-48-06.mp4</v>
      </c>
    </row>
    <row r="239" spans="1:11" ht="14.25" customHeight="1" x14ac:dyDescent="0.3">
      <c r="A239" s="5" t="str">
        <f t="shared" si="24"/>
        <v>FAIR-D1</v>
      </c>
      <c r="B239" s="4">
        <f t="shared" si="25"/>
        <v>45170</v>
      </c>
      <c r="C239" s="8">
        <f t="shared" si="26"/>
        <v>0.53734953703703703</v>
      </c>
      <c r="D239" s="8">
        <f t="shared" si="27"/>
        <v>45170.537349537037</v>
      </c>
      <c r="E239" s="8" t="str">
        <f t="shared" si="29"/>
        <v>2023-09-01</v>
      </c>
      <c r="F239" s="9" t="s">
        <v>1939</v>
      </c>
      <c r="G239" s="9" t="str">
        <f t="shared" si="28"/>
        <v>FAIR-D1_2023-09-01_12-53-47</v>
      </c>
      <c r="H239" s="9">
        <v>12.271000000000001</v>
      </c>
      <c r="I239" s="6">
        <v>20746338</v>
      </c>
      <c r="J239" s="6" t="str">
        <f>IF(OR(COUNTIF(Monitoring!E:E, G239) &gt; 0, COUNTIF(Monitoring!F:F, G239) &gt; 0), "yes", "no")</f>
        <v>yes</v>
      </c>
      <c r="K239" s="60" t="str">
        <f t="shared" si="30"/>
        <v>Z:\FAIR_Device_data\Experiment_AugSep_2023\Video_captures\FAIR-D1\Camera1\2023-09-01\FAIR-D1_2023-09-01_12-53-47.mp4</v>
      </c>
    </row>
    <row r="240" spans="1:11" ht="14.25" customHeight="1" x14ac:dyDescent="0.3">
      <c r="A240" s="5" t="str">
        <f t="shared" si="24"/>
        <v>FAIR-D1</v>
      </c>
      <c r="B240" s="4">
        <f t="shared" si="25"/>
        <v>45170</v>
      </c>
      <c r="C240" s="8">
        <f t="shared" si="26"/>
        <v>0.54768518518518516</v>
      </c>
      <c r="D240" s="8">
        <f t="shared" si="27"/>
        <v>45170.547685185185</v>
      </c>
      <c r="E240" s="8" t="str">
        <f t="shared" si="29"/>
        <v>2023-09-01</v>
      </c>
      <c r="F240" s="9" t="s">
        <v>1940</v>
      </c>
      <c r="G240" s="9" t="str">
        <f t="shared" si="28"/>
        <v>FAIR-D1_2023-09-01_13-08-40</v>
      </c>
      <c r="H240" s="9">
        <v>10.815</v>
      </c>
      <c r="I240" s="6">
        <v>17622522</v>
      </c>
      <c r="J240" s="6" t="str">
        <f>IF(OR(COUNTIF(Monitoring!E:E, G240) &gt; 0, COUNTIF(Monitoring!F:F, G240) &gt; 0), "yes", "no")</f>
        <v>no</v>
      </c>
      <c r="K240" s="60" t="str">
        <f t="shared" si="30"/>
        <v>Z:\FAIR_Device_data\Experiment_AugSep_2023\Video_captures\FAIR-D1\Camera1\2023-09-01\FAIR-D1_2023-09-01_13-08-40.mp4</v>
      </c>
    </row>
    <row r="241" spans="1:11" ht="14.25" customHeight="1" x14ac:dyDescent="0.3">
      <c r="A241" s="5" t="str">
        <f t="shared" si="24"/>
        <v>FAIR-D1</v>
      </c>
      <c r="B241" s="4">
        <f t="shared" si="25"/>
        <v>45170</v>
      </c>
      <c r="C241" s="8">
        <f t="shared" si="26"/>
        <v>0.55546296296296294</v>
      </c>
      <c r="D241" s="8">
        <f t="shared" si="27"/>
        <v>45170.555462962962</v>
      </c>
      <c r="E241" s="8" t="str">
        <f t="shared" si="29"/>
        <v>2023-09-01</v>
      </c>
      <c r="F241" s="9" t="s">
        <v>1941</v>
      </c>
      <c r="G241" s="9" t="str">
        <f t="shared" si="28"/>
        <v>FAIR-D1_2023-09-01_13-19-52</v>
      </c>
      <c r="H241" s="9">
        <v>146.149</v>
      </c>
      <c r="I241" s="6">
        <v>264262701</v>
      </c>
      <c r="J241" s="6" t="str">
        <f>IF(OR(COUNTIF(Monitoring!E:E, G241) &gt; 0, COUNTIF(Monitoring!F:F, G241) &gt; 0), "yes", "no")</f>
        <v>yes</v>
      </c>
      <c r="K241" s="60" t="str">
        <f t="shared" si="30"/>
        <v>Z:\FAIR_Device_data\Experiment_AugSep_2023\Video_captures\FAIR-D1\Camera1\2023-09-01\FAIR-D1_2023-09-01_13-19-52.mp4</v>
      </c>
    </row>
    <row r="242" spans="1:11" ht="14.25" customHeight="1" x14ac:dyDescent="0.3">
      <c r="A242" s="5" t="str">
        <f t="shared" si="24"/>
        <v>FAIR-D1</v>
      </c>
      <c r="B242" s="4">
        <f t="shared" si="25"/>
        <v>45170</v>
      </c>
      <c r="C242" s="8">
        <f t="shared" si="26"/>
        <v>0.55849537037037034</v>
      </c>
      <c r="D242" s="8">
        <f t="shared" si="27"/>
        <v>45170.558495370373</v>
      </c>
      <c r="E242" s="8" t="str">
        <f t="shared" si="29"/>
        <v>2023-09-01</v>
      </c>
      <c r="F242" s="9" t="s">
        <v>1942</v>
      </c>
      <c r="G242" s="9" t="str">
        <f t="shared" si="28"/>
        <v>FAIR-D1_2023-09-01_13-24-14</v>
      </c>
      <c r="H242" s="9">
        <v>18.318999999999999</v>
      </c>
      <c r="I242" s="6">
        <v>32245146</v>
      </c>
      <c r="J242" s="6" t="str">
        <f>IF(OR(COUNTIF(Monitoring!E:E, G242) &gt; 0, COUNTIF(Monitoring!F:F, G242) &gt; 0), "yes", "no")</f>
        <v>yes</v>
      </c>
      <c r="K242" s="60" t="str">
        <f t="shared" si="30"/>
        <v>Z:\FAIR_Device_data\Experiment_AugSep_2023\Video_captures\FAIR-D1\Camera1\2023-09-01\FAIR-D1_2023-09-01_13-24-14.mp4</v>
      </c>
    </row>
    <row r="243" spans="1:11" ht="14.25" customHeight="1" x14ac:dyDescent="0.3">
      <c r="A243" s="5" t="str">
        <f t="shared" si="24"/>
        <v>FAIR-D1</v>
      </c>
      <c r="B243" s="4">
        <f t="shared" si="25"/>
        <v>45170</v>
      </c>
      <c r="C243" s="8">
        <f t="shared" si="26"/>
        <v>0.60048611111111116</v>
      </c>
      <c r="D243" s="8">
        <f t="shared" si="27"/>
        <v>45170.600486111114</v>
      </c>
      <c r="E243" s="8" t="str">
        <f t="shared" si="29"/>
        <v>2023-09-01</v>
      </c>
      <c r="F243" s="9" t="s">
        <v>1943</v>
      </c>
      <c r="G243" s="9" t="str">
        <f t="shared" si="28"/>
        <v>FAIR-D1_2023-09-01_14-24-42</v>
      </c>
      <c r="H243" s="9">
        <v>27.553000000000001</v>
      </c>
      <c r="I243" s="6">
        <v>48481936</v>
      </c>
      <c r="J243" s="6" t="str">
        <f>IF(OR(COUNTIF(Monitoring!E:E, G243) &gt; 0, COUNTIF(Monitoring!F:F, G243) &gt; 0), "yes", "no")</f>
        <v>yes</v>
      </c>
      <c r="K243" s="60" t="str">
        <f t="shared" si="30"/>
        <v>Z:\FAIR_Device_data\Experiment_AugSep_2023\Video_captures\FAIR-D1\Camera1\2023-09-01\FAIR-D1_2023-09-01_14-24-42.mp4</v>
      </c>
    </row>
    <row r="244" spans="1:11" ht="14.25" customHeight="1" x14ac:dyDescent="0.3">
      <c r="A244" s="5" t="str">
        <f t="shared" si="24"/>
        <v>FAIR-D1</v>
      </c>
      <c r="B244" s="4">
        <f t="shared" si="25"/>
        <v>45170</v>
      </c>
      <c r="C244" s="8">
        <f t="shared" si="26"/>
        <v>0.60140046296296301</v>
      </c>
      <c r="D244" s="8">
        <f t="shared" si="27"/>
        <v>45170.601400462961</v>
      </c>
      <c r="E244" s="8" t="str">
        <f t="shared" si="29"/>
        <v>2023-09-01</v>
      </c>
      <c r="F244" s="9" t="s">
        <v>1944</v>
      </c>
      <c r="G244" s="9" t="str">
        <f t="shared" si="28"/>
        <v>FAIR-D1_2023-09-01_14-26-01</v>
      </c>
      <c r="H244" s="9">
        <v>10.779</v>
      </c>
      <c r="I244" s="6">
        <v>17636908</v>
      </c>
      <c r="J244" s="6" t="str">
        <f>IF(OR(COUNTIF(Monitoring!E:E, G244) &gt; 0, COUNTIF(Monitoring!F:F, G244) &gt; 0), "yes", "no")</f>
        <v>yes</v>
      </c>
      <c r="K244" s="60" t="str">
        <f t="shared" si="30"/>
        <v>Z:\FAIR_Device_data\Experiment_AugSep_2023\Video_captures\FAIR-D1\Camera1\2023-09-01\FAIR-D1_2023-09-01_14-26-01.mp4</v>
      </c>
    </row>
    <row r="245" spans="1:11" ht="14.25" customHeight="1" x14ac:dyDescent="0.3">
      <c r="A245" s="5" t="str">
        <f t="shared" si="24"/>
        <v>FAIR-D1</v>
      </c>
      <c r="B245" s="4">
        <f t="shared" si="25"/>
        <v>45170</v>
      </c>
      <c r="C245" s="8">
        <f t="shared" si="26"/>
        <v>0.60667824074074073</v>
      </c>
      <c r="D245" s="8">
        <f t="shared" si="27"/>
        <v>45170.606678240743</v>
      </c>
      <c r="E245" s="8" t="str">
        <f t="shared" si="29"/>
        <v>2023-09-01</v>
      </c>
      <c r="F245" s="9" t="s">
        <v>1945</v>
      </c>
      <c r="G245" s="9" t="str">
        <f t="shared" si="28"/>
        <v>FAIR-D1_2023-09-01_14-33-37</v>
      </c>
      <c r="H245" s="9">
        <v>32.686999999999998</v>
      </c>
      <c r="I245" s="6">
        <v>55057515</v>
      </c>
      <c r="J245" s="6" t="str">
        <f>IF(OR(COUNTIF(Monitoring!E:E, G245) &gt; 0, COUNTIF(Monitoring!F:F, G245) &gt; 0), "yes", "no")</f>
        <v>yes</v>
      </c>
      <c r="K245" s="60" t="str">
        <f t="shared" si="30"/>
        <v>Z:\FAIR_Device_data\Experiment_AugSep_2023\Video_captures\FAIR-D1\Camera1\2023-09-01\FAIR-D1_2023-09-01_14-33-37.mp4</v>
      </c>
    </row>
    <row r="246" spans="1:11" ht="14.25" customHeight="1" x14ac:dyDescent="0.3">
      <c r="A246" s="5" t="str">
        <f t="shared" si="24"/>
        <v>FAIR-D1</v>
      </c>
      <c r="B246" s="4">
        <f t="shared" si="25"/>
        <v>45170</v>
      </c>
      <c r="C246" s="8">
        <f t="shared" si="26"/>
        <v>0.61119212962962965</v>
      </c>
      <c r="D246" s="8">
        <f t="shared" si="27"/>
        <v>45170.611192129632</v>
      </c>
      <c r="E246" s="8" t="str">
        <f t="shared" si="29"/>
        <v>2023-09-01</v>
      </c>
      <c r="F246" s="9" t="s">
        <v>1946</v>
      </c>
      <c r="G246" s="9" t="str">
        <f t="shared" si="28"/>
        <v>FAIR-D1_2023-09-01_14-40-07</v>
      </c>
      <c r="H246" s="9">
        <v>11.231999999999999</v>
      </c>
      <c r="I246" s="6">
        <v>18506723</v>
      </c>
      <c r="J246" s="6" t="str">
        <f>IF(OR(COUNTIF(Monitoring!E:E, G246) &gt; 0, COUNTIF(Monitoring!F:F, G246) &gt; 0), "yes", "no")</f>
        <v>yes</v>
      </c>
      <c r="K246" s="60" t="str">
        <f t="shared" si="30"/>
        <v>Z:\FAIR_Device_data\Experiment_AugSep_2023\Video_captures\FAIR-D1\Camera1\2023-09-01\FAIR-D1_2023-09-01_14-40-07.mp4</v>
      </c>
    </row>
    <row r="247" spans="1:11" ht="14.25" customHeight="1" x14ac:dyDescent="0.3">
      <c r="A247" s="5" t="str">
        <f t="shared" si="24"/>
        <v>FAIR-D1</v>
      </c>
      <c r="B247" s="4">
        <f t="shared" si="25"/>
        <v>45170</v>
      </c>
      <c r="C247" s="8">
        <f t="shared" si="26"/>
        <v>0.622650462962963</v>
      </c>
      <c r="D247" s="8">
        <f t="shared" si="27"/>
        <v>45170.622650462959</v>
      </c>
      <c r="E247" s="8" t="str">
        <f t="shared" si="29"/>
        <v>2023-09-01</v>
      </c>
      <c r="F247" s="9" t="s">
        <v>1947</v>
      </c>
      <c r="G247" s="9" t="str">
        <f t="shared" si="28"/>
        <v>FAIR-D1_2023-09-01_14-56-37</v>
      </c>
      <c r="H247" s="9">
        <v>10.614000000000001</v>
      </c>
      <c r="I247" s="6">
        <v>17262817</v>
      </c>
      <c r="J247" s="6" t="str">
        <f>IF(OR(COUNTIF(Monitoring!E:E, G247) &gt; 0, COUNTIF(Monitoring!F:F, G247) &gt; 0), "yes", "no")</f>
        <v>no</v>
      </c>
      <c r="K247" s="60" t="str">
        <f t="shared" si="30"/>
        <v>Z:\FAIR_Device_data\Experiment_AugSep_2023\Video_captures\FAIR-D1\Camera1\2023-09-01\FAIR-D1_2023-09-01_14-56-37.mp4</v>
      </c>
    </row>
    <row r="248" spans="1:11" ht="14.25" customHeight="1" x14ac:dyDescent="0.3">
      <c r="A248" s="5" t="str">
        <f t="shared" si="24"/>
        <v>FAIR-D1</v>
      </c>
      <c r="B248" s="4">
        <f t="shared" si="25"/>
        <v>45170</v>
      </c>
      <c r="C248" s="8">
        <f t="shared" si="26"/>
        <v>0.63692129629629635</v>
      </c>
      <c r="D248" s="8">
        <f t="shared" si="27"/>
        <v>45170.636921296296</v>
      </c>
      <c r="E248" s="8" t="str">
        <f t="shared" si="29"/>
        <v>2023-09-01</v>
      </c>
      <c r="F248" s="9" t="s">
        <v>1948</v>
      </c>
      <c r="G248" s="9" t="str">
        <f t="shared" si="28"/>
        <v>FAIR-D1_2023-09-01_15-17-10</v>
      </c>
      <c r="H248" s="9">
        <v>11.523</v>
      </c>
      <c r="I248" s="6">
        <v>18919721</v>
      </c>
      <c r="J248" s="6" t="str">
        <f>IF(OR(COUNTIF(Monitoring!E:E, G248) &gt; 0, COUNTIF(Monitoring!F:F, G248) &gt; 0), "yes", "no")</f>
        <v>yes</v>
      </c>
      <c r="K248" s="60" t="str">
        <f t="shared" si="30"/>
        <v>Z:\FAIR_Device_data\Experiment_AugSep_2023\Video_captures\FAIR-D1\Camera1\2023-09-01\FAIR-D1_2023-09-01_15-17-10.mp4</v>
      </c>
    </row>
    <row r="249" spans="1:11" ht="14.25" customHeight="1" x14ac:dyDescent="0.3">
      <c r="A249" s="5" t="str">
        <f t="shared" si="24"/>
        <v>FAIR-D1</v>
      </c>
      <c r="B249" s="4">
        <f t="shared" si="25"/>
        <v>45170</v>
      </c>
      <c r="C249" s="8">
        <f t="shared" si="26"/>
        <v>0.6398611111111111</v>
      </c>
      <c r="D249" s="8">
        <f t="shared" si="27"/>
        <v>45170.639861111114</v>
      </c>
      <c r="E249" s="8" t="str">
        <f t="shared" si="29"/>
        <v>2023-09-01</v>
      </c>
      <c r="F249" s="9" t="s">
        <v>1949</v>
      </c>
      <c r="G249" s="9" t="str">
        <f t="shared" si="28"/>
        <v>FAIR-D1_2023-09-01_15-21-24</v>
      </c>
      <c r="H249" s="9">
        <v>24.712</v>
      </c>
      <c r="I249" s="6">
        <v>45536561</v>
      </c>
      <c r="J249" s="6" t="str">
        <f>IF(OR(COUNTIF(Monitoring!E:E, G249) &gt; 0, COUNTIF(Monitoring!F:F, G249) &gt; 0), "yes", "no")</f>
        <v>yes</v>
      </c>
      <c r="K249" s="60" t="str">
        <f t="shared" si="30"/>
        <v>Z:\FAIR_Device_data\Experiment_AugSep_2023\Video_captures\FAIR-D1\Camera1\2023-09-01\FAIR-D1_2023-09-01_15-21-24.mp4</v>
      </c>
    </row>
    <row r="250" spans="1:11" ht="14.25" customHeight="1" x14ac:dyDescent="0.3">
      <c r="A250" s="5" t="str">
        <f t="shared" si="24"/>
        <v>FAIR-D1</v>
      </c>
      <c r="B250" s="4">
        <f t="shared" si="25"/>
        <v>45170</v>
      </c>
      <c r="C250" s="8">
        <f t="shared" si="26"/>
        <v>0.66135416666666669</v>
      </c>
      <c r="D250" s="8">
        <f t="shared" si="27"/>
        <v>45170.661354166667</v>
      </c>
      <c r="E250" s="8" t="str">
        <f t="shared" si="29"/>
        <v>2023-09-01</v>
      </c>
      <c r="F250" s="9" t="s">
        <v>1950</v>
      </c>
      <c r="G250" s="9" t="str">
        <f t="shared" si="28"/>
        <v>FAIR-D1_2023-09-01_15-52-21</v>
      </c>
      <c r="H250" s="9">
        <v>10.877000000000001</v>
      </c>
      <c r="I250" s="6">
        <v>17913755</v>
      </c>
      <c r="J250" s="6" t="str">
        <f>IF(OR(COUNTIF(Monitoring!E:E, G250) &gt; 0, COUNTIF(Monitoring!F:F, G250) &gt; 0), "yes", "no")</f>
        <v>no</v>
      </c>
      <c r="K250" s="60" t="str">
        <f t="shared" si="30"/>
        <v>Z:\FAIR_Device_data\Experiment_AugSep_2023\Video_captures\FAIR-D1\Camera1\2023-09-01\FAIR-D1_2023-09-01_15-52-21.mp4</v>
      </c>
    </row>
    <row r="251" spans="1:11" ht="14.25" customHeight="1" x14ac:dyDescent="0.3">
      <c r="A251" s="5" t="str">
        <f t="shared" si="24"/>
        <v>FAIR-D1</v>
      </c>
      <c r="B251" s="4">
        <f t="shared" si="25"/>
        <v>45170</v>
      </c>
      <c r="C251" s="8">
        <f t="shared" si="26"/>
        <v>0.67113425925925929</v>
      </c>
      <c r="D251" s="8">
        <f t="shared" si="27"/>
        <v>45170.671134259261</v>
      </c>
      <c r="E251" s="8" t="str">
        <f t="shared" si="29"/>
        <v>2023-09-01</v>
      </c>
      <c r="F251" s="9" t="s">
        <v>1951</v>
      </c>
      <c r="G251" s="9" t="str">
        <f t="shared" si="28"/>
        <v>FAIR-D1_2023-09-01_16-06-26</v>
      </c>
      <c r="H251" s="9">
        <v>10.911</v>
      </c>
      <c r="I251" s="6">
        <v>17972317</v>
      </c>
      <c r="J251" s="6" t="str">
        <f>IF(OR(COUNTIF(Monitoring!E:E, G251) &gt; 0, COUNTIF(Monitoring!F:F, G251) &gt; 0), "yes", "no")</f>
        <v>yes</v>
      </c>
      <c r="K251" s="60" t="str">
        <f t="shared" si="30"/>
        <v>Z:\FAIR_Device_data\Experiment_AugSep_2023\Video_captures\FAIR-D1\Camera1\2023-09-01\FAIR-D1_2023-09-01_16-06-26.mp4</v>
      </c>
    </row>
    <row r="252" spans="1:11" ht="14.25" customHeight="1" x14ac:dyDescent="0.3">
      <c r="A252" s="5" t="str">
        <f t="shared" si="24"/>
        <v>FAIR-D1</v>
      </c>
      <c r="B252" s="4">
        <f t="shared" si="25"/>
        <v>45170</v>
      </c>
      <c r="C252" s="8">
        <f t="shared" si="26"/>
        <v>0.67670138888888887</v>
      </c>
      <c r="D252" s="8">
        <f t="shared" si="27"/>
        <v>45170.676701388889</v>
      </c>
      <c r="E252" s="8" t="str">
        <f t="shared" si="29"/>
        <v>2023-09-01</v>
      </c>
      <c r="F252" s="9" t="s">
        <v>1952</v>
      </c>
      <c r="G252" s="9" t="str">
        <f t="shared" si="28"/>
        <v>FAIR-D1_2023-09-01_16-14-27</v>
      </c>
      <c r="H252" s="9">
        <v>10.641</v>
      </c>
      <c r="I252" s="6">
        <v>17028420</v>
      </c>
      <c r="J252" s="6" t="str">
        <f>IF(OR(COUNTIF(Monitoring!E:E, G252) &gt; 0, COUNTIF(Monitoring!F:F, G252) &gt; 0), "yes", "no")</f>
        <v>no</v>
      </c>
      <c r="K252" s="60" t="str">
        <f t="shared" si="30"/>
        <v>Z:\FAIR_Device_data\Experiment_AugSep_2023\Video_captures\FAIR-D1\Camera1\2023-09-01\FAIR-D1_2023-09-01_16-14-27.mp4</v>
      </c>
    </row>
    <row r="253" spans="1:11" ht="14.25" customHeight="1" x14ac:dyDescent="0.3">
      <c r="A253" s="5" t="str">
        <f t="shared" si="24"/>
        <v>FAIR-D1</v>
      </c>
      <c r="B253" s="4">
        <f t="shared" si="25"/>
        <v>45170</v>
      </c>
      <c r="C253" s="8">
        <f t="shared" si="26"/>
        <v>0.68747685185185181</v>
      </c>
      <c r="D253" s="8">
        <f t="shared" si="27"/>
        <v>45170.687476851854</v>
      </c>
      <c r="E253" s="8" t="str">
        <f t="shared" si="29"/>
        <v>2023-09-01</v>
      </c>
      <c r="F253" s="9" t="s">
        <v>1953</v>
      </c>
      <c r="G253" s="9" t="str">
        <f t="shared" si="28"/>
        <v>FAIR-D1_2023-09-01_16-29-58</v>
      </c>
      <c r="H253" s="9">
        <v>14.478</v>
      </c>
      <c r="I253" s="6">
        <v>25066612</v>
      </c>
      <c r="J253" s="6" t="str">
        <f>IF(OR(COUNTIF(Monitoring!E:E, G253) &gt; 0, COUNTIF(Monitoring!F:F, G253) &gt; 0), "yes", "no")</f>
        <v>yes</v>
      </c>
      <c r="K253" s="60" t="str">
        <f t="shared" si="30"/>
        <v>Z:\FAIR_Device_data\Experiment_AugSep_2023\Video_captures\FAIR-D1\Camera1\2023-09-01\FAIR-D1_2023-09-01_16-29-58.mp4</v>
      </c>
    </row>
    <row r="254" spans="1:11" ht="14.25" customHeight="1" x14ac:dyDescent="0.3">
      <c r="A254" s="5" t="str">
        <f t="shared" si="24"/>
        <v>FAIR-D1</v>
      </c>
      <c r="B254" s="4">
        <f t="shared" si="25"/>
        <v>45170</v>
      </c>
      <c r="C254" s="8">
        <f t="shared" si="26"/>
        <v>0.68914351851851852</v>
      </c>
      <c r="D254" s="8">
        <f t="shared" si="27"/>
        <v>45170.689143518517</v>
      </c>
      <c r="E254" s="8" t="str">
        <f t="shared" si="29"/>
        <v>2023-09-01</v>
      </c>
      <c r="F254" s="9" t="s">
        <v>1954</v>
      </c>
      <c r="G254" s="9" t="str">
        <f t="shared" si="28"/>
        <v>FAIR-D1_2023-09-01_16-32-22</v>
      </c>
      <c r="H254" s="9">
        <v>12.805</v>
      </c>
      <c r="I254" s="6">
        <v>22029087</v>
      </c>
      <c r="J254" s="6" t="str">
        <f>IF(OR(COUNTIF(Monitoring!E:E, G254) &gt; 0, COUNTIF(Monitoring!F:F, G254) &gt; 0), "yes", "no")</f>
        <v>yes</v>
      </c>
      <c r="K254" s="60" t="str">
        <f t="shared" si="30"/>
        <v>Z:\FAIR_Device_data\Experiment_AugSep_2023\Video_captures\FAIR-D1\Camera1\2023-09-01\FAIR-D1_2023-09-01_16-32-22.mp4</v>
      </c>
    </row>
    <row r="255" spans="1:11" ht="14.25" customHeight="1" x14ac:dyDescent="0.3">
      <c r="A255" s="5" t="str">
        <f t="shared" si="24"/>
        <v>FAIR-D1</v>
      </c>
      <c r="B255" s="4">
        <f t="shared" si="25"/>
        <v>45170</v>
      </c>
      <c r="C255" s="8">
        <f t="shared" si="26"/>
        <v>0.69415509259259256</v>
      </c>
      <c r="D255" s="8">
        <f t="shared" si="27"/>
        <v>45170.694155092591</v>
      </c>
      <c r="E255" s="8" t="str">
        <f t="shared" si="29"/>
        <v>2023-09-01</v>
      </c>
      <c r="F255" s="9" t="s">
        <v>1955</v>
      </c>
      <c r="G255" s="9" t="str">
        <f t="shared" si="28"/>
        <v>FAIR-D1_2023-09-01_16-39-35</v>
      </c>
      <c r="H255" s="9">
        <v>27.7</v>
      </c>
      <c r="I255" s="6">
        <v>48136059</v>
      </c>
      <c r="J255" s="6" t="str">
        <f>IF(OR(COUNTIF(Monitoring!E:E, G255) &gt; 0, COUNTIF(Monitoring!F:F, G255) &gt; 0), "yes", "no")</f>
        <v>yes</v>
      </c>
      <c r="K255" s="60" t="str">
        <f t="shared" si="30"/>
        <v>Z:\FAIR_Device_data\Experiment_AugSep_2023\Video_captures\FAIR-D1\Camera1\2023-09-01\FAIR-D1_2023-09-01_16-39-35.mp4</v>
      </c>
    </row>
    <row r="256" spans="1:11" ht="14.25" customHeight="1" x14ac:dyDescent="0.3">
      <c r="A256" s="5" t="str">
        <f t="shared" si="24"/>
        <v>FAIR-D1</v>
      </c>
      <c r="B256" s="4">
        <f t="shared" si="25"/>
        <v>45170</v>
      </c>
      <c r="C256" s="8">
        <f t="shared" si="26"/>
        <v>0.70215277777777774</v>
      </c>
      <c r="D256" s="8">
        <f t="shared" si="27"/>
        <v>45170.702152777776</v>
      </c>
      <c r="E256" s="8" t="str">
        <f t="shared" si="29"/>
        <v>2023-09-01</v>
      </c>
      <c r="F256" s="9" t="s">
        <v>1956</v>
      </c>
      <c r="G256" s="9" t="str">
        <f t="shared" si="28"/>
        <v>FAIR-D1_2023-09-01_16-51-06</v>
      </c>
      <c r="H256" s="9">
        <v>23.966999999999999</v>
      </c>
      <c r="I256" s="6">
        <v>42952676</v>
      </c>
      <c r="J256" s="6" t="str">
        <f>IF(OR(COUNTIF(Monitoring!E:E, G256) &gt; 0, COUNTIF(Monitoring!F:F, G256) &gt; 0), "yes", "no")</f>
        <v>yes</v>
      </c>
      <c r="K256" s="60" t="str">
        <f t="shared" si="30"/>
        <v>Z:\FAIR_Device_data\Experiment_AugSep_2023\Video_captures\FAIR-D1\Camera1\2023-09-01\FAIR-D1_2023-09-01_16-51-06.mp4</v>
      </c>
    </row>
    <row r="257" spans="1:11" ht="14.25" customHeight="1" x14ac:dyDescent="0.3">
      <c r="A257" s="5" t="str">
        <f t="shared" si="24"/>
        <v>FAIR-D1</v>
      </c>
      <c r="B257" s="4">
        <f t="shared" si="25"/>
        <v>45170</v>
      </c>
      <c r="C257" s="8">
        <f t="shared" si="26"/>
        <v>0.73939814814814819</v>
      </c>
      <c r="D257" s="8">
        <f t="shared" si="27"/>
        <v>45170.739398148151</v>
      </c>
      <c r="E257" s="8" t="str">
        <f t="shared" si="29"/>
        <v>2023-09-01</v>
      </c>
      <c r="F257" s="9" t="s">
        <v>1957</v>
      </c>
      <c r="G257" s="9" t="str">
        <f t="shared" si="28"/>
        <v>FAIR-D1_2023-09-01_17-44-44</v>
      </c>
      <c r="H257" s="9">
        <v>12.321999999999999</v>
      </c>
      <c r="I257" s="6">
        <v>20488806</v>
      </c>
      <c r="J257" s="6" t="str">
        <f>IF(OR(COUNTIF(Monitoring!E:E, G257) &gt; 0, COUNTIF(Monitoring!F:F, G257) &gt; 0), "yes", "no")</f>
        <v>yes</v>
      </c>
      <c r="K257" s="60" t="str">
        <f t="shared" si="30"/>
        <v>Z:\FAIR_Device_data\Experiment_AugSep_2023\Video_captures\FAIR-D1\Camera1\2023-09-01\FAIR-D1_2023-09-01_17-44-44.mp4</v>
      </c>
    </row>
    <row r="258" spans="1:11" ht="14.25" customHeight="1" x14ac:dyDescent="0.3">
      <c r="A258" s="5" t="str">
        <f t="shared" ref="A258:A321" si="31">+LEFT(G258,7)</f>
        <v>FAIR-D1</v>
      </c>
      <c r="B258" s="4">
        <f t="shared" ref="B258:B321" si="32">VALUE(MID(G258,FIND("_",G258)+1,10))</f>
        <v>45170</v>
      </c>
      <c r="C258" s="8">
        <f t="shared" ref="C258:C321" si="33">IF(ISBLANK(G258),"",TIME(LEFT(RIGHT(G258,8),2),LEFT(RIGHT(G258,5),2),RIGHT(G258,2)))</f>
        <v>0.76204861111111111</v>
      </c>
      <c r="D258" s="8">
        <f t="shared" ref="D258:D321" si="34">+B258+C258</f>
        <v>45170.762048611112</v>
      </c>
      <c r="E258" s="8" t="str">
        <f t="shared" si="29"/>
        <v>2023-09-01</v>
      </c>
      <c r="F258" s="9" t="s">
        <v>1958</v>
      </c>
      <c r="G258" s="9" t="str">
        <f t="shared" ref="G258:G321" si="35">+LEFT(F258,27)</f>
        <v>FAIR-D1_2023-09-01_18-17-21</v>
      </c>
      <c r="H258" s="9">
        <v>10.91</v>
      </c>
      <c r="I258" s="6">
        <v>17059880</v>
      </c>
      <c r="J258" s="6" t="str">
        <f>IF(OR(COUNTIF(Monitoring!E:E, G258) &gt; 0, COUNTIF(Monitoring!F:F, G258) &gt; 0), "yes", "no")</f>
        <v>no</v>
      </c>
      <c r="K258" s="60" t="str">
        <f t="shared" si="30"/>
        <v>Z:\FAIR_Device_data\Experiment_AugSep_2023\Video_captures\FAIR-D1\Camera1\2023-09-01\FAIR-D1_2023-09-01_18-17-21.mp4</v>
      </c>
    </row>
    <row r="259" spans="1:11" ht="14.25" customHeight="1" x14ac:dyDescent="0.3">
      <c r="A259" s="5" t="str">
        <f t="shared" si="31"/>
        <v>FAIR-D1</v>
      </c>
      <c r="B259" s="4">
        <f t="shared" si="32"/>
        <v>45170</v>
      </c>
      <c r="C259" s="8">
        <f t="shared" si="33"/>
        <v>0.76957175925925925</v>
      </c>
      <c r="D259" s="8">
        <f t="shared" si="34"/>
        <v>45170.769571759258</v>
      </c>
      <c r="E259" s="8" t="str">
        <f t="shared" ref="E259:E322" si="36">+_xlfn.CONCAT(YEAR(B259),"-",TEXT(MONTH(B259),"00"),"-",TEXT(DAY(B259),"00"))</f>
        <v>2023-09-01</v>
      </c>
      <c r="F259" s="9" t="s">
        <v>1959</v>
      </c>
      <c r="G259" s="9" t="str">
        <f t="shared" si="35"/>
        <v>FAIR-D1_2023-09-01_18-28-11</v>
      </c>
      <c r="H259" s="9">
        <v>13.263999999999999</v>
      </c>
      <c r="I259" s="6">
        <v>22586682</v>
      </c>
      <c r="J259" s="6" t="str">
        <f>IF(OR(COUNTIF(Monitoring!E:E, G259) &gt; 0, COUNTIF(Monitoring!F:F, G259) &gt; 0), "yes", "no")</f>
        <v>yes</v>
      </c>
      <c r="K259" s="60" t="str">
        <f t="shared" ref="K259:K322" si="37">HYPERLINK(_xlfn.CONCAT("Z:\FAIR_Device_data\Experiment_AugSep_2023","\","Video_captures","\",A259,"\","Camera1","\",E259,"\",F259))</f>
        <v>Z:\FAIR_Device_data\Experiment_AugSep_2023\Video_captures\FAIR-D1\Camera1\2023-09-01\FAIR-D1_2023-09-01_18-28-11.mp4</v>
      </c>
    </row>
    <row r="260" spans="1:11" ht="14.25" customHeight="1" x14ac:dyDescent="0.3">
      <c r="A260" s="5" t="str">
        <f t="shared" si="31"/>
        <v>FAIR-D1</v>
      </c>
      <c r="B260" s="4">
        <f t="shared" si="32"/>
        <v>45171</v>
      </c>
      <c r="C260" s="8">
        <f t="shared" si="33"/>
        <v>0.34891203703703705</v>
      </c>
      <c r="D260" s="8">
        <f t="shared" si="34"/>
        <v>45171.348912037036</v>
      </c>
      <c r="E260" s="8" t="str">
        <f t="shared" si="36"/>
        <v>2023-09-02</v>
      </c>
      <c r="F260" s="9" t="s">
        <v>1960</v>
      </c>
      <c r="G260" s="9" t="str">
        <f t="shared" si="35"/>
        <v>FAIR-D1_2023-09-02_08-22-26</v>
      </c>
      <c r="H260" s="9">
        <v>17.504000000000001</v>
      </c>
      <c r="I260" s="6">
        <v>31116658</v>
      </c>
      <c r="J260" s="6" t="str">
        <f>IF(OR(COUNTIF(Monitoring!E:E, G260) &gt; 0, COUNTIF(Monitoring!F:F, G260) &gt; 0), "yes", "no")</f>
        <v>yes</v>
      </c>
      <c r="K260" s="60" t="str">
        <f t="shared" si="37"/>
        <v>Z:\FAIR_Device_data\Experiment_AugSep_2023\Video_captures\FAIR-D1\Camera1\2023-09-02\FAIR-D1_2023-09-02_08-22-26.mp4</v>
      </c>
    </row>
    <row r="261" spans="1:11" ht="14.25" customHeight="1" x14ac:dyDescent="0.3">
      <c r="A261" s="5" t="str">
        <f t="shared" si="31"/>
        <v>FAIR-D1</v>
      </c>
      <c r="B261" s="4">
        <f t="shared" si="32"/>
        <v>45171</v>
      </c>
      <c r="C261" s="8">
        <f t="shared" si="33"/>
        <v>0.35462962962962963</v>
      </c>
      <c r="D261" s="8">
        <f t="shared" si="34"/>
        <v>45171.354629629626</v>
      </c>
      <c r="E261" s="8" t="str">
        <f t="shared" si="36"/>
        <v>2023-09-02</v>
      </c>
      <c r="F261" s="9" t="s">
        <v>1961</v>
      </c>
      <c r="G261" s="9" t="str">
        <f t="shared" si="35"/>
        <v>FAIR-D1_2023-09-02_08-30-40</v>
      </c>
      <c r="H261" s="9">
        <v>11.446999999999999</v>
      </c>
      <c r="I261" s="6">
        <v>18737175</v>
      </c>
      <c r="J261" s="6" t="str">
        <f>IF(OR(COUNTIF(Monitoring!E:E, G261) &gt; 0, COUNTIF(Monitoring!F:F, G261) &gt; 0), "yes", "no")</f>
        <v>yes</v>
      </c>
      <c r="K261" s="60" t="str">
        <f t="shared" si="37"/>
        <v>Z:\FAIR_Device_data\Experiment_AugSep_2023\Video_captures\FAIR-D1\Camera1\2023-09-02\FAIR-D1_2023-09-02_08-30-40.mp4</v>
      </c>
    </row>
    <row r="262" spans="1:11" ht="14.25" customHeight="1" x14ac:dyDescent="0.3">
      <c r="A262" s="5" t="str">
        <f t="shared" si="31"/>
        <v>FAIR-D1</v>
      </c>
      <c r="B262" s="4">
        <f t="shared" si="32"/>
        <v>45171</v>
      </c>
      <c r="C262" s="8">
        <f t="shared" si="33"/>
        <v>0.44636574074074076</v>
      </c>
      <c r="D262" s="8">
        <f t="shared" si="34"/>
        <v>45171.44636574074</v>
      </c>
      <c r="E262" s="8" t="str">
        <f t="shared" si="36"/>
        <v>2023-09-02</v>
      </c>
      <c r="F262" s="9" t="s">
        <v>1962</v>
      </c>
      <c r="G262" s="9" t="str">
        <f t="shared" si="35"/>
        <v>FAIR-D1_2023-09-02_10-42-46</v>
      </c>
      <c r="H262" s="9">
        <v>19.558</v>
      </c>
      <c r="I262" s="6">
        <v>34789766</v>
      </c>
      <c r="J262" s="6" t="str">
        <f>IF(OR(COUNTIF(Monitoring!E:E, G262) &gt; 0, COUNTIF(Monitoring!F:F, G262) &gt; 0), "yes", "no")</f>
        <v>no</v>
      </c>
      <c r="K262" s="60" t="str">
        <f t="shared" si="37"/>
        <v>Z:\FAIR_Device_data\Experiment_AugSep_2023\Video_captures\FAIR-D1\Camera1\2023-09-02\FAIR-D1_2023-09-02_10-42-46.mp4</v>
      </c>
    </row>
    <row r="263" spans="1:11" ht="14.25" customHeight="1" x14ac:dyDescent="0.3">
      <c r="A263" s="5" t="str">
        <f t="shared" si="31"/>
        <v>FAIR-D1</v>
      </c>
      <c r="B263" s="4">
        <f t="shared" si="32"/>
        <v>45171</v>
      </c>
      <c r="C263" s="8">
        <f t="shared" si="33"/>
        <v>0.44766203703703705</v>
      </c>
      <c r="D263" s="8">
        <f t="shared" si="34"/>
        <v>45171.447662037041</v>
      </c>
      <c r="E263" s="8" t="str">
        <f t="shared" si="36"/>
        <v>2023-09-02</v>
      </c>
      <c r="F263" s="9" t="s">
        <v>1963</v>
      </c>
      <c r="G263" s="9" t="str">
        <f t="shared" si="35"/>
        <v>FAIR-D1_2023-09-02_10-44-38</v>
      </c>
      <c r="H263" s="9">
        <v>17.683</v>
      </c>
      <c r="I263" s="6">
        <v>30845135</v>
      </c>
      <c r="J263" s="6" t="str">
        <f>IF(OR(COUNTIF(Monitoring!E:E, G263) &gt; 0, COUNTIF(Monitoring!F:F, G263) &gt; 0), "yes", "no")</f>
        <v>no</v>
      </c>
      <c r="K263" s="60" t="str">
        <f t="shared" si="37"/>
        <v>Z:\FAIR_Device_data\Experiment_AugSep_2023\Video_captures\FAIR-D1\Camera1\2023-09-02\FAIR-D1_2023-09-02_10-44-38.mp4</v>
      </c>
    </row>
    <row r="264" spans="1:11" ht="14.25" customHeight="1" x14ac:dyDescent="0.3">
      <c r="A264" s="5" t="str">
        <f t="shared" si="31"/>
        <v>FAIR-D1</v>
      </c>
      <c r="B264" s="4">
        <f t="shared" si="32"/>
        <v>45171</v>
      </c>
      <c r="C264" s="8">
        <f t="shared" si="33"/>
        <v>0.45379629629629631</v>
      </c>
      <c r="D264" s="8">
        <f t="shared" si="34"/>
        <v>45171.453796296293</v>
      </c>
      <c r="E264" s="8" t="str">
        <f t="shared" si="36"/>
        <v>2023-09-02</v>
      </c>
      <c r="F264" s="9" t="s">
        <v>1964</v>
      </c>
      <c r="G264" s="9" t="str">
        <f t="shared" si="35"/>
        <v>FAIR-D1_2023-09-02_10-53-28</v>
      </c>
      <c r="H264" s="9">
        <v>11.696999999999999</v>
      </c>
      <c r="I264" s="6">
        <v>19416899</v>
      </c>
      <c r="J264" s="6" t="str">
        <f>IF(OR(COUNTIF(Monitoring!E:E, G264) &gt; 0, COUNTIF(Monitoring!F:F, G264) &gt; 0), "yes", "no")</f>
        <v>yes</v>
      </c>
      <c r="K264" s="60" t="str">
        <f t="shared" si="37"/>
        <v>Z:\FAIR_Device_data\Experiment_AugSep_2023\Video_captures\FAIR-D1\Camera1\2023-09-02\FAIR-D1_2023-09-02_10-53-28.mp4</v>
      </c>
    </row>
    <row r="265" spans="1:11" ht="14.25" customHeight="1" x14ac:dyDescent="0.3">
      <c r="A265" s="5" t="str">
        <f t="shared" si="31"/>
        <v>FAIR-D1</v>
      </c>
      <c r="B265" s="4">
        <f t="shared" si="32"/>
        <v>45171</v>
      </c>
      <c r="C265" s="8">
        <f t="shared" si="33"/>
        <v>0.54120370370370374</v>
      </c>
      <c r="D265" s="8">
        <f t="shared" si="34"/>
        <v>45171.541203703702</v>
      </c>
      <c r="E265" s="8" t="str">
        <f t="shared" si="36"/>
        <v>2023-09-02</v>
      </c>
      <c r="F265" s="9" t="s">
        <v>1965</v>
      </c>
      <c r="G265" s="9" t="str">
        <f t="shared" si="35"/>
        <v>FAIR-D1_2023-09-02_12-59-20</v>
      </c>
      <c r="H265" s="9">
        <v>24.524000000000001</v>
      </c>
      <c r="I265" s="6">
        <v>39797084</v>
      </c>
      <c r="J265" s="6" t="str">
        <f>IF(OR(COUNTIF(Monitoring!E:E, G265) &gt; 0, COUNTIF(Monitoring!F:F, G265) &gt; 0), "yes", "no")</f>
        <v>yes</v>
      </c>
      <c r="K265" s="60" t="str">
        <f t="shared" si="37"/>
        <v>Z:\FAIR_Device_data\Experiment_AugSep_2023\Video_captures\FAIR-D1\Camera1\2023-09-02\FAIR-D1_2023-09-02_12-59-20.mp4</v>
      </c>
    </row>
    <row r="266" spans="1:11" ht="14.25" customHeight="1" x14ac:dyDescent="0.3">
      <c r="A266" s="5" t="str">
        <f t="shared" si="31"/>
        <v>FAIR-D1</v>
      </c>
      <c r="B266" s="4">
        <f t="shared" si="32"/>
        <v>45171</v>
      </c>
      <c r="C266" s="8">
        <f t="shared" si="33"/>
        <v>0.54652777777777772</v>
      </c>
      <c r="D266" s="8">
        <f t="shared" si="34"/>
        <v>45171.546527777777</v>
      </c>
      <c r="E266" s="8" t="str">
        <f t="shared" si="36"/>
        <v>2023-09-02</v>
      </c>
      <c r="F266" s="9" t="s">
        <v>1966</v>
      </c>
      <c r="G266" s="9" t="str">
        <f t="shared" si="35"/>
        <v>FAIR-D1_2023-09-02_13-07-00</v>
      </c>
      <c r="H266" s="9">
        <v>10.846</v>
      </c>
      <c r="I266" s="6">
        <v>17786085</v>
      </c>
      <c r="J266" s="6" t="str">
        <f>IF(OR(COUNTIF(Monitoring!E:E, G266) &gt; 0, COUNTIF(Monitoring!F:F, G266) &gt; 0), "yes", "no")</f>
        <v>yes</v>
      </c>
      <c r="K266" s="60" t="str">
        <f t="shared" si="37"/>
        <v>Z:\FAIR_Device_data\Experiment_AugSep_2023\Video_captures\FAIR-D1\Camera1\2023-09-02\FAIR-D1_2023-09-02_13-07-00.mp4</v>
      </c>
    </row>
    <row r="267" spans="1:11" ht="14.25" customHeight="1" x14ac:dyDescent="0.3">
      <c r="A267" s="5" t="str">
        <f t="shared" si="31"/>
        <v>FAIR-D1</v>
      </c>
      <c r="B267" s="4">
        <f t="shared" si="32"/>
        <v>45171</v>
      </c>
      <c r="C267" s="8">
        <f t="shared" si="33"/>
        <v>0.57840277777777782</v>
      </c>
      <c r="D267" s="8">
        <f t="shared" si="34"/>
        <v>45171.578402777777</v>
      </c>
      <c r="E267" s="8" t="str">
        <f t="shared" si="36"/>
        <v>2023-09-02</v>
      </c>
      <c r="F267" s="9" t="s">
        <v>1967</v>
      </c>
      <c r="G267" s="9" t="str">
        <f t="shared" si="35"/>
        <v>FAIR-D1_2023-09-02_13-52-54</v>
      </c>
      <c r="H267" s="9">
        <v>12.11</v>
      </c>
      <c r="I267" s="6">
        <v>19360270</v>
      </c>
      <c r="J267" s="6" t="str">
        <f>IF(OR(COUNTIF(Monitoring!E:E, G267) &gt; 0, COUNTIF(Monitoring!F:F, G267) &gt; 0), "yes", "no")</f>
        <v>no</v>
      </c>
      <c r="K267" s="60" t="str">
        <f t="shared" si="37"/>
        <v>Z:\FAIR_Device_data\Experiment_AugSep_2023\Video_captures\FAIR-D1\Camera1\2023-09-02\FAIR-D1_2023-09-02_13-52-54.mp4</v>
      </c>
    </row>
    <row r="268" spans="1:11" ht="14.25" customHeight="1" x14ac:dyDescent="0.3">
      <c r="A268" s="5" t="str">
        <f t="shared" si="31"/>
        <v>FAIR-D1</v>
      </c>
      <c r="B268" s="4">
        <f t="shared" si="32"/>
        <v>45171</v>
      </c>
      <c r="C268" s="8">
        <f t="shared" si="33"/>
        <v>0.57886574074074071</v>
      </c>
      <c r="D268" s="8">
        <f t="shared" si="34"/>
        <v>45171.578865740739</v>
      </c>
      <c r="E268" s="8" t="str">
        <f t="shared" si="36"/>
        <v>2023-09-02</v>
      </c>
      <c r="F268" s="9" t="s">
        <v>1968</v>
      </c>
      <c r="G268" s="9" t="str">
        <f t="shared" si="35"/>
        <v>FAIR-D1_2023-09-02_13-53-34</v>
      </c>
      <c r="H268" s="9">
        <v>11.848000000000001</v>
      </c>
      <c r="I268" s="6">
        <v>17620154</v>
      </c>
      <c r="J268" s="6" t="str">
        <f>IF(OR(COUNTIF(Monitoring!E:E, G268) &gt; 0, COUNTIF(Monitoring!F:F, G268) &gt; 0), "yes", "no")</f>
        <v>yes</v>
      </c>
      <c r="K268" s="60" t="str">
        <f t="shared" si="37"/>
        <v>Z:\FAIR_Device_data\Experiment_AugSep_2023\Video_captures\FAIR-D1\Camera1\2023-09-02\FAIR-D1_2023-09-02_13-53-34.mp4</v>
      </c>
    </row>
    <row r="269" spans="1:11" ht="14.25" customHeight="1" x14ac:dyDescent="0.3">
      <c r="A269" s="5" t="str">
        <f t="shared" si="31"/>
        <v>FAIR-D1</v>
      </c>
      <c r="B269" s="4">
        <f t="shared" si="32"/>
        <v>45171</v>
      </c>
      <c r="C269" s="8">
        <f t="shared" si="33"/>
        <v>0.58648148148148149</v>
      </c>
      <c r="D269" s="8">
        <f t="shared" si="34"/>
        <v>45171.586481481485</v>
      </c>
      <c r="E269" s="8" t="str">
        <f t="shared" si="36"/>
        <v>2023-09-02</v>
      </c>
      <c r="F269" s="9" t="s">
        <v>1969</v>
      </c>
      <c r="G269" s="9" t="str">
        <f t="shared" si="35"/>
        <v>FAIR-D1_2023-09-02_14-04-32</v>
      </c>
      <c r="H269" s="9">
        <v>10.617000000000001</v>
      </c>
      <c r="I269" s="6">
        <v>16885928</v>
      </c>
      <c r="J269" s="6" t="str">
        <f>IF(OR(COUNTIF(Monitoring!E:E, G269) &gt; 0, COUNTIF(Monitoring!F:F, G269) &gt; 0), "yes", "no")</f>
        <v>no</v>
      </c>
      <c r="K269" s="60" t="str">
        <f t="shared" si="37"/>
        <v>Z:\FAIR_Device_data\Experiment_AugSep_2023\Video_captures\FAIR-D1\Camera1\2023-09-02\FAIR-D1_2023-09-02_14-04-32.mp4</v>
      </c>
    </row>
    <row r="270" spans="1:11" ht="14.25" customHeight="1" x14ac:dyDescent="0.3">
      <c r="A270" s="5" t="str">
        <f t="shared" si="31"/>
        <v>FAIR-D1</v>
      </c>
      <c r="B270" s="4">
        <f t="shared" si="32"/>
        <v>45171</v>
      </c>
      <c r="C270" s="8">
        <f t="shared" si="33"/>
        <v>0.58706018518518521</v>
      </c>
      <c r="D270" s="8">
        <f t="shared" si="34"/>
        <v>45171.587060185186</v>
      </c>
      <c r="E270" s="8" t="str">
        <f t="shared" si="36"/>
        <v>2023-09-02</v>
      </c>
      <c r="F270" s="9" t="s">
        <v>1970</v>
      </c>
      <c r="G270" s="9" t="str">
        <f t="shared" si="35"/>
        <v>FAIR-D1_2023-09-02_14-05-22</v>
      </c>
      <c r="H270" s="9">
        <v>11.279</v>
      </c>
      <c r="I270" s="6">
        <v>18709693</v>
      </c>
      <c r="J270" s="6" t="str">
        <f>IF(OR(COUNTIF(Monitoring!E:E, G270) &gt; 0, COUNTIF(Monitoring!F:F, G270) &gt; 0), "yes", "no")</f>
        <v>no</v>
      </c>
      <c r="K270" s="60" t="str">
        <f t="shared" si="37"/>
        <v>Z:\FAIR_Device_data\Experiment_AugSep_2023\Video_captures\FAIR-D1\Camera1\2023-09-02\FAIR-D1_2023-09-02_14-05-22.mp4</v>
      </c>
    </row>
    <row r="271" spans="1:11" ht="14.25" customHeight="1" x14ac:dyDescent="0.3">
      <c r="A271" s="5" t="str">
        <f t="shared" si="31"/>
        <v>FAIR-D1</v>
      </c>
      <c r="B271" s="4">
        <f t="shared" si="32"/>
        <v>45171</v>
      </c>
      <c r="C271" s="8">
        <f t="shared" si="33"/>
        <v>0.59834490740740742</v>
      </c>
      <c r="D271" s="8">
        <f t="shared" si="34"/>
        <v>45171.598344907405</v>
      </c>
      <c r="E271" s="8" t="str">
        <f t="shared" si="36"/>
        <v>2023-09-02</v>
      </c>
      <c r="F271" s="9" t="s">
        <v>1971</v>
      </c>
      <c r="G271" s="9" t="str">
        <f t="shared" si="35"/>
        <v>FAIR-D1_2023-09-02_14-21-37</v>
      </c>
      <c r="H271" s="9">
        <v>10.606</v>
      </c>
      <c r="I271" s="6">
        <v>17393688</v>
      </c>
      <c r="J271" s="6" t="str">
        <f>IF(OR(COUNTIF(Monitoring!E:E, G271) &gt; 0, COUNTIF(Monitoring!F:F, G271) &gt; 0), "yes", "no")</f>
        <v>yes</v>
      </c>
      <c r="K271" s="60" t="str">
        <f t="shared" si="37"/>
        <v>Z:\FAIR_Device_data\Experiment_AugSep_2023\Video_captures\FAIR-D1\Camera1\2023-09-02\FAIR-D1_2023-09-02_14-21-37.mp4</v>
      </c>
    </row>
    <row r="272" spans="1:11" ht="14.25" customHeight="1" x14ac:dyDescent="0.3">
      <c r="A272" s="5" t="str">
        <f t="shared" si="31"/>
        <v>FAIR-D1</v>
      </c>
      <c r="B272" s="4">
        <f t="shared" si="32"/>
        <v>45171</v>
      </c>
      <c r="C272" s="8">
        <f t="shared" si="33"/>
        <v>0.63738425925925923</v>
      </c>
      <c r="D272" s="8">
        <f t="shared" si="34"/>
        <v>45171.637384259258</v>
      </c>
      <c r="E272" s="8" t="str">
        <f t="shared" si="36"/>
        <v>2023-09-02</v>
      </c>
      <c r="F272" s="9" t="s">
        <v>1972</v>
      </c>
      <c r="G272" s="9" t="str">
        <f t="shared" si="35"/>
        <v>FAIR-D1_2023-09-02_15-17-50</v>
      </c>
      <c r="H272" s="9">
        <v>30.265000000000001</v>
      </c>
      <c r="I272" s="6">
        <v>54998641</v>
      </c>
      <c r="J272" s="6" t="str">
        <f>IF(OR(COUNTIF(Monitoring!E:E, G272) &gt; 0, COUNTIF(Monitoring!F:F, G272) &gt; 0), "yes", "no")</f>
        <v>yes</v>
      </c>
      <c r="K272" s="60" t="str">
        <f t="shared" si="37"/>
        <v>Z:\FAIR_Device_data\Experiment_AugSep_2023\Video_captures\FAIR-D1\Camera1\2023-09-02\FAIR-D1_2023-09-02_15-17-50.mp4</v>
      </c>
    </row>
    <row r="273" spans="1:11" ht="14.25" customHeight="1" x14ac:dyDescent="0.3">
      <c r="A273" s="5" t="str">
        <f t="shared" si="31"/>
        <v>FAIR-D1</v>
      </c>
      <c r="B273" s="4">
        <f t="shared" si="32"/>
        <v>45171</v>
      </c>
      <c r="C273" s="8">
        <f t="shared" si="33"/>
        <v>0.6409259259259259</v>
      </c>
      <c r="D273" s="8">
        <f t="shared" si="34"/>
        <v>45171.640925925924</v>
      </c>
      <c r="E273" s="8" t="str">
        <f t="shared" si="36"/>
        <v>2023-09-02</v>
      </c>
      <c r="F273" s="9" t="s">
        <v>1973</v>
      </c>
      <c r="G273" s="9" t="str">
        <f t="shared" si="35"/>
        <v>FAIR-D1_2023-09-02_15-22-56</v>
      </c>
      <c r="H273" s="9">
        <v>10.831</v>
      </c>
      <c r="I273" s="6">
        <v>17328274</v>
      </c>
      <c r="J273" s="6" t="str">
        <f>IF(OR(COUNTIF(Monitoring!E:E, G273) &gt; 0, COUNTIF(Monitoring!F:F, G273) &gt; 0), "yes", "no")</f>
        <v>no</v>
      </c>
      <c r="K273" s="60" t="str">
        <f t="shared" si="37"/>
        <v>Z:\FAIR_Device_data\Experiment_AugSep_2023\Video_captures\FAIR-D1\Camera1\2023-09-02\FAIR-D1_2023-09-02_15-22-56.mp4</v>
      </c>
    </row>
    <row r="274" spans="1:11" ht="14.25" customHeight="1" x14ac:dyDescent="0.3">
      <c r="A274" s="5" t="str">
        <f t="shared" si="31"/>
        <v>FAIR-D1</v>
      </c>
      <c r="B274" s="4">
        <f t="shared" si="32"/>
        <v>45171</v>
      </c>
      <c r="C274" s="8">
        <f t="shared" si="33"/>
        <v>0.64692129629629624</v>
      </c>
      <c r="D274" s="8">
        <f t="shared" si="34"/>
        <v>45171.646921296298</v>
      </c>
      <c r="E274" s="8" t="str">
        <f t="shared" si="36"/>
        <v>2023-09-02</v>
      </c>
      <c r="F274" s="9" t="s">
        <v>1974</v>
      </c>
      <c r="G274" s="9" t="str">
        <f t="shared" si="35"/>
        <v>FAIR-D1_2023-09-02_15-31-34</v>
      </c>
      <c r="H274" s="9">
        <v>10.888</v>
      </c>
      <c r="I274" s="6">
        <v>17638499</v>
      </c>
      <c r="J274" s="6" t="str">
        <f>IF(OR(COUNTIF(Monitoring!E:E, G274) &gt; 0, COUNTIF(Monitoring!F:F, G274) &gt; 0), "yes", "no")</f>
        <v>yes</v>
      </c>
      <c r="K274" s="60" t="str">
        <f t="shared" si="37"/>
        <v>Z:\FAIR_Device_data\Experiment_AugSep_2023\Video_captures\FAIR-D1\Camera1\2023-09-02\FAIR-D1_2023-09-02_15-31-34.mp4</v>
      </c>
    </row>
    <row r="275" spans="1:11" ht="14.25" customHeight="1" x14ac:dyDescent="0.3">
      <c r="A275" s="5" t="str">
        <f t="shared" si="31"/>
        <v>FAIR-D1</v>
      </c>
      <c r="B275" s="4">
        <f t="shared" si="32"/>
        <v>45171</v>
      </c>
      <c r="C275" s="8">
        <f t="shared" si="33"/>
        <v>0.66416666666666668</v>
      </c>
      <c r="D275" s="8">
        <f t="shared" si="34"/>
        <v>45171.664166666669</v>
      </c>
      <c r="E275" s="8" t="str">
        <f t="shared" si="36"/>
        <v>2023-09-02</v>
      </c>
      <c r="F275" s="9" t="s">
        <v>1975</v>
      </c>
      <c r="G275" s="9" t="str">
        <f t="shared" si="35"/>
        <v>FAIR-D1_2023-09-02_15-56-24</v>
      </c>
      <c r="H275" s="9">
        <v>21.707000000000001</v>
      </c>
      <c r="I275" s="6">
        <v>36063686</v>
      </c>
      <c r="J275" s="6" t="str">
        <f>IF(OR(COUNTIF(Monitoring!E:E, G275) &gt; 0, COUNTIF(Monitoring!F:F, G275) &gt; 0), "yes", "no")</f>
        <v>yes</v>
      </c>
      <c r="K275" s="60" t="str">
        <f t="shared" si="37"/>
        <v>Z:\FAIR_Device_data\Experiment_AugSep_2023\Video_captures\FAIR-D1\Camera1\2023-09-02\FAIR-D1_2023-09-02_15-56-24.mp4</v>
      </c>
    </row>
    <row r="276" spans="1:11" ht="14.25" customHeight="1" x14ac:dyDescent="0.3">
      <c r="A276" s="5" t="str">
        <f t="shared" si="31"/>
        <v>FAIR-D1</v>
      </c>
      <c r="B276" s="4">
        <f t="shared" si="32"/>
        <v>45171</v>
      </c>
      <c r="C276" s="8">
        <f t="shared" si="33"/>
        <v>0.67415509259259254</v>
      </c>
      <c r="D276" s="8">
        <f t="shared" si="34"/>
        <v>45171.674155092594</v>
      </c>
      <c r="E276" s="8" t="str">
        <f t="shared" si="36"/>
        <v>2023-09-02</v>
      </c>
      <c r="F276" s="9" t="s">
        <v>1976</v>
      </c>
      <c r="G276" s="9" t="str">
        <f t="shared" si="35"/>
        <v>FAIR-D1_2023-09-02_16-10-47</v>
      </c>
      <c r="H276" s="9">
        <v>11.189</v>
      </c>
      <c r="I276" s="6">
        <v>18276776</v>
      </c>
      <c r="J276" s="6" t="str">
        <f>IF(OR(COUNTIF(Monitoring!E:E, G276) &gt; 0, COUNTIF(Monitoring!F:F, G276) &gt; 0), "yes", "no")</f>
        <v>no</v>
      </c>
      <c r="K276" s="60" t="str">
        <f t="shared" si="37"/>
        <v>Z:\FAIR_Device_data\Experiment_AugSep_2023\Video_captures\FAIR-D1\Camera1\2023-09-02\FAIR-D1_2023-09-02_16-10-47.mp4</v>
      </c>
    </row>
    <row r="277" spans="1:11" ht="14.25" customHeight="1" x14ac:dyDescent="0.3">
      <c r="A277" s="5" t="str">
        <f t="shared" si="31"/>
        <v>FAIR-D1</v>
      </c>
      <c r="B277" s="4">
        <f t="shared" si="32"/>
        <v>45171</v>
      </c>
      <c r="C277" s="8">
        <f t="shared" si="33"/>
        <v>0.70560185185185187</v>
      </c>
      <c r="D277" s="8">
        <f t="shared" si="34"/>
        <v>45171.705601851849</v>
      </c>
      <c r="E277" s="8" t="str">
        <f t="shared" si="36"/>
        <v>2023-09-02</v>
      </c>
      <c r="F277" s="9" t="s">
        <v>1977</v>
      </c>
      <c r="G277" s="9" t="str">
        <f t="shared" si="35"/>
        <v>FAIR-D1_2023-09-02_16-56-04</v>
      </c>
      <c r="H277" s="9">
        <v>10.451000000000001</v>
      </c>
      <c r="I277" s="6">
        <v>16807113</v>
      </c>
      <c r="J277" s="6" t="str">
        <f>IF(OR(COUNTIF(Monitoring!E:E, G277) &gt; 0, COUNTIF(Monitoring!F:F, G277) &gt; 0), "yes", "no")</f>
        <v>no</v>
      </c>
      <c r="K277" s="60" t="str">
        <f t="shared" si="37"/>
        <v>Z:\FAIR_Device_data\Experiment_AugSep_2023\Video_captures\FAIR-D1\Camera1\2023-09-02\FAIR-D1_2023-09-02_16-56-04.mp4</v>
      </c>
    </row>
    <row r="278" spans="1:11" ht="14.25" customHeight="1" x14ac:dyDescent="0.3">
      <c r="A278" s="5" t="str">
        <f t="shared" si="31"/>
        <v>FAIR-D1</v>
      </c>
      <c r="B278" s="4">
        <f t="shared" si="32"/>
        <v>45171</v>
      </c>
      <c r="C278" s="8">
        <f t="shared" si="33"/>
        <v>0.7396759259259259</v>
      </c>
      <c r="D278" s="8">
        <f t="shared" si="34"/>
        <v>45171.739675925928</v>
      </c>
      <c r="E278" s="8" t="str">
        <f t="shared" si="36"/>
        <v>2023-09-02</v>
      </c>
      <c r="F278" s="9" t="s">
        <v>1978</v>
      </c>
      <c r="G278" s="9" t="str">
        <f t="shared" si="35"/>
        <v>FAIR-D1_2023-09-02_17-45-08</v>
      </c>
      <c r="H278" s="9">
        <v>10.784000000000001</v>
      </c>
      <c r="I278" s="6">
        <v>17192115</v>
      </c>
      <c r="J278" s="6" t="str">
        <f>IF(OR(COUNTIF(Monitoring!E:E, G278) &gt; 0, COUNTIF(Monitoring!F:F, G278) &gt; 0), "yes", "no")</f>
        <v>yes</v>
      </c>
      <c r="K278" s="60" t="str">
        <f t="shared" si="37"/>
        <v>Z:\FAIR_Device_data\Experiment_AugSep_2023\Video_captures\FAIR-D1\Camera1\2023-09-02\FAIR-D1_2023-09-02_17-45-08.mp4</v>
      </c>
    </row>
    <row r="279" spans="1:11" ht="14.25" customHeight="1" x14ac:dyDescent="0.3">
      <c r="A279" s="5" t="str">
        <f t="shared" si="31"/>
        <v>FAIR-D1</v>
      </c>
      <c r="B279" s="4">
        <f t="shared" si="32"/>
        <v>45171</v>
      </c>
      <c r="C279" s="8">
        <f t="shared" si="33"/>
        <v>0.74401620370370369</v>
      </c>
      <c r="D279" s="8">
        <f t="shared" si="34"/>
        <v>45171.744016203702</v>
      </c>
      <c r="E279" s="8" t="str">
        <f t="shared" si="36"/>
        <v>2023-09-02</v>
      </c>
      <c r="F279" s="9" t="s">
        <v>1979</v>
      </c>
      <c r="G279" s="9" t="str">
        <f t="shared" si="35"/>
        <v>FAIR-D1_2023-09-02_17-51-23</v>
      </c>
      <c r="H279" s="9">
        <v>11.071999999999999</v>
      </c>
      <c r="I279" s="6">
        <v>17949063</v>
      </c>
      <c r="J279" s="6" t="str">
        <f>IF(OR(COUNTIF(Monitoring!E:E, G279) &gt; 0, COUNTIF(Monitoring!F:F, G279) &gt; 0), "yes", "no")</f>
        <v>yes</v>
      </c>
      <c r="K279" s="60" t="str">
        <f t="shared" si="37"/>
        <v>Z:\FAIR_Device_data\Experiment_AugSep_2023\Video_captures\FAIR-D1\Camera1\2023-09-02\FAIR-D1_2023-09-02_17-51-23.mp4</v>
      </c>
    </row>
    <row r="280" spans="1:11" ht="14.25" customHeight="1" x14ac:dyDescent="0.3">
      <c r="A280" s="5" t="str">
        <f t="shared" si="31"/>
        <v>FAIR-D1</v>
      </c>
      <c r="B280" s="4">
        <f t="shared" si="32"/>
        <v>45171</v>
      </c>
      <c r="C280" s="8">
        <f t="shared" si="33"/>
        <v>0.75791666666666668</v>
      </c>
      <c r="D280" s="8">
        <f t="shared" si="34"/>
        <v>45171.757916666669</v>
      </c>
      <c r="E280" s="8" t="str">
        <f t="shared" si="36"/>
        <v>2023-09-02</v>
      </c>
      <c r="F280" s="9" t="s">
        <v>1980</v>
      </c>
      <c r="G280" s="9" t="str">
        <f t="shared" si="35"/>
        <v>FAIR-D1_2023-09-02_18-11-24</v>
      </c>
      <c r="H280" s="9">
        <v>22.774999999999999</v>
      </c>
      <c r="I280" s="6">
        <v>40461262</v>
      </c>
      <c r="J280" s="6" t="str">
        <f>IF(OR(COUNTIF(Monitoring!E:E, G280) &gt; 0, COUNTIF(Monitoring!F:F, G280) &gt; 0), "yes", "no")</f>
        <v>yes</v>
      </c>
      <c r="K280" s="60" t="str">
        <f t="shared" si="37"/>
        <v>Z:\FAIR_Device_data\Experiment_AugSep_2023\Video_captures\FAIR-D1\Camera1\2023-09-02\FAIR-D1_2023-09-02_18-11-24.mp4</v>
      </c>
    </row>
    <row r="281" spans="1:11" ht="14.25" customHeight="1" x14ac:dyDescent="0.3">
      <c r="A281" s="5" t="str">
        <f t="shared" si="31"/>
        <v>FAIR-D1</v>
      </c>
      <c r="B281" s="4">
        <f t="shared" si="32"/>
        <v>45172</v>
      </c>
      <c r="C281" s="8">
        <f t="shared" si="33"/>
        <v>0.35497685185185185</v>
      </c>
      <c r="D281" s="8">
        <f t="shared" si="34"/>
        <v>45172.35497685185</v>
      </c>
      <c r="E281" s="8" t="str">
        <f t="shared" si="36"/>
        <v>2023-09-03</v>
      </c>
      <c r="F281" s="9" t="s">
        <v>1981</v>
      </c>
      <c r="G281" s="9" t="str">
        <f t="shared" si="35"/>
        <v>FAIR-D1_2023-09-03_08-31-10</v>
      </c>
      <c r="H281" s="9">
        <v>98.643000000000001</v>
      </c>
      <c r="I281" s="6">
        <v>182084115</v>
      </c>
      <c r="J281" s="6" t="str">
        <f>IF(OR(COUNTIF(Monitoring!E:E, G281) &gt; 0, COUNTIF(Monitoring!F:F, G281) &gt; 0), "yes", "no")</f>
        <v>yes</v>
      </c>
      <c r="K281" s="60" t="str">
        <f t="shared" si="37"/>
        <v>Z:\FAIR_Device_data\Experiment_AugSep_2023\Video_captures\FAIR-D1\Camera1\2023-09-03\FAIR-D1_2023-09-03_08-31-10.mp4</v>
      </c>
    </row>
    <row r="282" spans="1:11" ht="14.25" customHeight="1" x14ac:dyDescent="0.3">
      <c r="A282" s="5" t="str">
        <f t="shared" si="31"/>
        <v>FAIR-D1</v>
      </c>
      <c r="B282" s="4">
        <f t="shared" si="32"/>
        <v>45172</v>
      </c>
      <c r="C282" s="8">
        <f t="shared" si="33"/>
        <v>0.39111111111111113</v>
      </c>
      <c r="D282" s="8">
        <f t="shared" si="34"/>
        <v>45172.391111111108</v>
      </c>
      <c r="E282" s="8" t="str">
        <f t="shared" si="36"/>
        <v>2023-09-03</v>
      </c>
      <c r="F282" s="9" t="s">
        <v>1982</v>
      </c>
      <c r="G282" s="9" t="str">
        <f t="shared" si="35"/>
        <v>FAIR-D1_2023-09-03_09-23-12</v>
      </c>
      <c r="H282" s="9">
        <v>11.071999999999999</v>
      </c>
      <c r="I282" s="6">
        <v>17806993</v>
      </c>
      <c r="J282" s="6" t="str">
        <f>IF(OR(COUNTIF(Monitoring!E:E, G282) &gt; 0, COUNTIF(Monitoring!F:F, G282) &gt; 0), "yes", "no")</f>
        <v>no</v>
      </c>
      <c r="K282" s="60" t="str">
        <f t="shared" si="37"/>
        <v>Z:\FAIR_Device_data\Experiment_AugSep_2023\Video_captures\FAIR-D1\Camera1\2023-09-03\FAIR-D1_2023-09-03_09-23-12.mp4</v>
      </c>
    </row>
    <row r="283" spans="1:11" ht="14.25" customHeight="1" x14ac:dyDescent="0.3">
      <c r="A283" s="5" t="str">
        <f t="shared" si="31"/>
        <v>FAIR-D1</v>
      </c>
      <c r="B283" s="4">
        <f t="shared" si="32"/>
        <v>45172</v>
      </c>
      <c r="C283" s="8">
        <f t="shared" si="33"/>
        <v>0.4246875</v>
      </c>
      <c r="D283" s="8">
        <f t="shared" si="34"/>
        <v>45172.424687500003</v>
      </c>
      <c r="E283" s="8" t="str">
        <f t="shared" si="36"/>
        <v>2023-09-03</v>
      </c>
      <c r="F283" s="9" t="s">
        <v>1983</v>
      </c>
      <c r="G283" s="9" t="str">
        <f t="shared" si="35"/>
        <v>FAIR-D1_2023-09-03_10-11-33</v>
      </c>
      <c r="H283" s="9">
        <v>17.251999999999999</v>
      </c>
      <c r="I283" s="6">
        <v>30406074</v>
      </c>
      <c r="J283" s="6" t="str">
        <f>IF(OR(COUNTIF(Monitoring!E:E, G283) &gt; 0, COUNTIF(Monitoring!F:F, G283) &gt; 0), "yes", "no")</f>
        <v>yes</v>
      </c>
      <c r="K283" s="60" t="str">
        <f t="shared" si="37"/>
        <v>Z:\FAIR_Device_data\Experiment_AugSep_2023\Video_captures\FAIR-D1\Camera1\2023-09-03\FAIR-D1_2023-09-03_10-11-33.mp4</v>
      </c>
    </row>
    <row r="284" spans="1:11" ht="14.25" customHeight="1" x14ac:dyDescent="0.3">
      <c r="A284" s="5" t="str">
        <f t="shared" si="31"/>
        <v>FAIR-D1</v>
      </c>
      <c r="B284" s="4">
        <f t="shared" si="32"/>
        <v>45172</v>
      </c>
      <c r="C284" s="8">
        <f t="shared" si="33"/>
        <v>0.44848379629629631</v>
      </c>
      <c r="D284" s="8">
        <f t="shared" si="34"/>
        <v>45172.448483796295</v>
      </c>
      <c r="E284" s="8" t="str">
        <f t="shared" si="36"/>
        <v>2023-09-03</v>
      </c>
      <c r="F284" s="9" t="s">
        <v>1984</v>
      </c>
      <c r="G284" s="9" t="str">
        <f t="shared" si="35"/>
        <v>FAIR-D1_2023-09-03_10-45-49</v>
      </c>
      <c r="H284" s="9">
        <v>11.234</v>
      </c>
      <c r="I284" s="6">
        <v>18654829</v>
      </c>
      <c r="J284" s="6" t="str">
        <f>IF(OR(COUNTIF(Monitoring!E:E, G284) &gt; 0, COUNTIF(Monitoring!F:F, G284) &gt; 0), "yes", "no")</f>
        <v>yes</v>
      </c>
      <c r="K284" s="60" t="str">
        <f t="shared" si="37"/>
        <v>Z:\FAIR_Device_data\Experiment_AugSep_2023\Video_captures\FAIR-D1\Camera1\2023-09-03\FAIR-D1_2023-09-03_10-45-49.mp4</v>
      </c>
    </row>
    <row r="285" spans="1:11" ht="14.25" customHeight="1" x14ac:dyDescent="0.3">
      <c r="A285" s="5" t="str">
        <f t="shared" si="31"/>
        <v>FAIR-D1</v>
      </c>
      <c r="B285" s="4">
        <f t="shared" si="32"/>
        <v>45172</v>
      </c>
      <c r="C285" s="8">
        <f t="shared" si="33"/>
        <v>0.70089120370370372</v>
      </c>
      <c r="D285" s="8">
        <f t="shared" si="34"/>
        <v>45172.700891203705</v>
      </c>
      <c r="E285" s="8" t="str">
        <f t="shared" si="36"/>
        <v>2023-09-03</v>
      </c>
      <c r="F285" s="9" t="s">
        <v>1985</v>
      </c>
      <c r="G285" s="9" t="str">
        <f t="shared" si="35"/>
        <v>FAIR-D1_2023-09-03_16-49-17</v>
      </c>
      <c r="H285" s="9">
        <v>11.324999999999999</v>
      </c>
      <c r="I285" s="6">
        <v>18425875</v>
      </c>
      <c r="J285" s="6" t="str">
        <f>IF(OR(COUNTIF(Monitoring!E:E, G285) &gt; 0, COUNTIF(Monitoring!F:F, G285) &gt; 0), "yes", "no")</f>
        <v>yes</v>
      </c>
      <c r="K285" s="60" t="str">
        <f t="shared" si="37"/>
        <v>Z:\FAIR_Device_data\Experiment_AugSep_2023\Video_captures\FAIR-D1\Camera1\2023-09-03\FAIR-D1_2023-09-03_16-49-17.mp4</v>
      </c>
    </row>
    <row r="286" spans="1:11" ht="14.25" customHeight="1" x14ac:dyDescent="0.3">
      <c r="A286" s="5" t="str">
        <f t="shared" si="31"/>
        <v>FAIR-D1</v>
      </c>
      <c r="B286" s="4">
        <f t="shared" si="32"/>
        <v>45172</v>
      </c>
      <c r="C286" s="8">
        <f t="shared" si="33"/>
        <v>0.76203703703703707</v>
      </c>
      <c r="D286" s="8">
        <f t="shared" si="34"/>
        <v>45172.762037037035</v>
      </c>
      <c r="E286" s="8" t="str">
        <f t="shared" si="36"/>
        <v>2023-09-03</v>
      </c>
      <c r="F286" s="9" t="s">
        <v>1986</v>
      </c>
      <c r="G286" s="9" t="str">
        <f t="shared" si="35"/>
        <v>FAIR-D1_2023-09-03_18-17-20</v>
      </c>
      <c r="H286" s="9">
        <v>11.407999999999999</v>
      </c>
      <c r="I286" s="6">
        <v>18888606</v>
      </c>
      <c r="J286" s="6" t="str">
        <f>IF(OR(COUNTIF(Monitoring!E:E, G286) &gt; 0, COUNTIF(Monitoring!F:F, G286) &gt; 0), "yes", "no")</f>
        <v>no</v>
      </c>
      <c r="K286" s="60" t="str">
        <f t="shared" si="37"/>
        <v>Z:\FAIR_Device_data\Experiment_AugSep_2023\Video_captures\FAIR-D1\Camera1\2023-09-03\FAIR-D1_2023-09-03_18-17-20.mp4</v>
      </c>
    </row>
    <row r="287" spans="1:11" ht="14.25" customHeight="1" x14ac:dyDescent="0.3">
      <c r="A287" s="5" t="str">
        <f t="shared" si="31"/>
        <v>FAIR-D1</v>
      </c>
      <c r="B287" s="4">
        <f t="shared" si="32"/>
        <v>45173</v>
      </c>
      <c r="C287" s="8">
        <f t="shared" si="33"/>
        <v>0.54429398148148145</v>
      </c>
      <c r="D287" s="8">
        <f t="shared" si="34"/>
        <v>45173.544293981482</v>
      </c>
      <c r="E287" s="8" t="str">
        <f t="shared" si="36"/>
        <v>2023-09-04</v>
      </c>
      <c r="F287" s="9" t="s">
        <v>1987</v>
      </c>
      <c r="G287" s="9" t="str">
        <f t="shared" si="35"/>
        <v>FAIR-D1_2023-09-04_13-03-47</v>
      </c>
      <c r="H287" s="9">
        <v>13.439</v>
      </c>
      <c r="I287" s="6">
        <v>23191439</v>
      </c>
      <c r="J287" s="6" t="str">
        <f>IF(OR(COUNTIF(Monitoring!E:E, G287) &gt; 0, COUNTIF(Monitoring!F:F, G287) &gt; 0), "yes", "no")</f>
        <v>yes</v>
      </c>
      <c r="K287" s="60" t="str">
        <f t="shared" si="37"/>
        <v>Z:\FAIR_Device_data\Experiment_AugSep_2023\Video_captures\FAIR-D1\Camera1\2023-09-04\FAIR-D1_2023-09-04_13-03-47.mp4</v>
      </c>
    </row>
    <row r="288" spans="1:11" ht="14.25" customHeight="1" x14ac:dyDescent="0.3">
      <c r="A288" s="5" t="str">
        <f t="shared" si="31"/>
        <v>FAIR-D1</v>
      </c>
      <c r="B288" s="4">
        <f t="shared" si="32"/>
        <v>45173</v>
      </c>
      <c r="C288" s="8">
        <f t="shared" si="33"/>
        <v>0.57765046296296296</v>
      </c>
      <c r="D288" s="8">
        <f t="shared" si="34"/>
        <v>45173.577650462961</v>
      </c>
      <c r="E288" s="8" t="str">
        <f t="shared" si="36"/>
        <v>2023-09-04</v>
      </c>
      <c r="F288" s="9" t="s">
        <v>1988</v>
      </c>
      <c r="G288" s="9" t="str">
        <f t="shared" si="35"/>
        <v>FAIR-D1_2023-09-04_13-51-49</v>
      </c>
      <c r="H288" s="9">
        <v>10.718</v>
      </c>
      <c r="I288" s="6">
        <v>17499809</v>
      </c>
      <c r="J288" s="6" t="str">
        <f>IF(OR(COUNTIF(Monitoring!E:E, G288) &gt; 0, COUNTIF(Monitoring!F:F, G288) &gt; 0), "yes", "no")</f>
        <v>yes</v>
      </c>
      <c r="K288" s="60" t="str">
        <f t="shared" si="37"/>
        <v>Z:\FAIR_Device_data\Experiment_AugSep_2023\Video_captures\FAIR-D1\Camera1\2023-09-04\FAIR-D1_2023-09-04_13-51-49.mp4</v>
      </c>
    </row>
    <row r="289" spans="1:11" ht="14.25" customHeight="1" x14ac:dyDescent="0.3">
      <c r="A289" s="5" t="str">
        <f t="shared" si="31"/>
        <v>FAIR-D1</v>
      </c>
      <c r="B289" s="4">
        <f t="shared" si="32"/>
        <v>45173</v>
      </c>
      <c r="C289" s="8">
        <f t="shared" si="33"/>
        <v>0.64759259259259261</v>
      </c>
      <c r="D289" s="8">
        <f t="shared" si="34"/>
        <v>45173.647592592592</v>
      </c>
      <c r="E289" s="8" t="str">
        <f t="shared" si="36"/>
        <v>2023-09-04</v>
      </c>
      <c r="F289" s="9" t="s">
        <v>1989</v>
      </c>
      <c r="G289" s="9" t="str">
        <f t="shared" si="35"/>
        <v>FAIR-D1_2023-09-04_15-32-32</v>
      </c>
      <c r="H289" s="9">
        <v>12.25</v>
      </c>
      <c r="I289" s="6">
        <v>20288975</v>
      </c>
      <c r="J289" s="6" t="str">
        <f>IF(OR(COUNTIF(Monitoring!E:E, G289) &gt; 0, COUNTIF(Monitoring!F:F, G289) &gt; 0), "yes", "no")</f>
        <v>yes</v>
      </c>
      <c r="K289" s="60" t="str">
        <f t="shared" si="37"/>
        <v>Z:\FAIR_Device_data\Experiment_AugSep_2023\Video_captures\FAIR-D1\Camera1\2023-09-04\FAIR-D1_2023-09-04_15-32-32.mp4</v>
      </c>
    </row>
    <row r="290" spans="1:11" ht="14.25" customHeight="1" x14ac:dyDescent="0.3">
      <c r="A290" s="5" t="str">
        <f t="shared" si="31"/>
        <v>FAIR-D1</v>
      </c>
      <c r="B290" s="4">
        <f t="shared" si="32"/>
        <v>45173</v>
      </c>
      <c r="C290" s="8">
        <f t="shared" si="33"/>
        <v>0.74554398148148149</v>
      </c>
      <c r="D290" s="8">
        <f t="shared" si="34"/>
        <v>45173.74554398148</v>
      </c>
      <c r="E290" s="8" t="str">
        <f t="shared" si="36"/>
        <v>2023-09-04</v>
      </c>
      <c r="F290" s="9" t="s">
        <v>1990</v>
      </c>
      <c r="G290" s="9" t="str">
        <f t="shared" si="35"/>
        <v>FAIR-D1_2023-09-04_17-53-35</v>
      </c>
      <c r="H290" s="9">
        <v>66.748000000000005</v>
      </c>
      <c r="I290" s="6">
        <v>117847733</v>
      </c>
      <c r="J290" s="6" t="str">
        <f>IF(OR(COUNTIF(Monitoring!E:E, G290) &gt; 0, COUNTIF(Monitoring!F:F, G290) &gt; 0), "yes", "no")</f>
        <v>yes</v>
      </c>
      <c r="K290" s="60" t="str">
        <f t="shared" si="37"/>
        <v>Z:\FAIR_Device_data\Experiment_AugSep_2023\Video_captures\FAIR-D1\Camera1\2023-09-04\FAIR-D1_2023-09-04_17-53-35.mp4</v>
      </c>
    </row>
    <row r="291" spans="1:11" ht="14.25" customHeight="1" x14ac:dyDescent="0.3">
      <c r="A291" s="5" t="str">
        <f t="shared" si="31"/>
        <v>FAIR-D1</v>
      </c>
      <c r="B291" s="4">
        <f t="shared" si="32"/>
        <v>45173</v>
      </c>
      <c r="C291" s="8">
        <f t="shared" si="33"/>
        <v>0.76204861111111111</v>
      </c>
      <c r="D291" s="8">
        <f t="shared" si="34"/>
        <v>45173.762048611112</v>
      </c>
      <c r="E291" s="8" t="str">
        <f t="shared" si="36"/>
        <v>2023-09-04</v>
      </c>
      <c r="F291" s="9" t="s">
        <v>1991</v>
      </c>
      <c r="G291" s="9" t="str">
        <f t="shared" si="35"/>
        <v>FAIR-D1_2023-09-04_18-17-21</v>
      </c>
      <c r="H291" s="9">
        <v>12.148</v>
      </c>
      <c r="I291" s="6">
        <v>20325320</v>
      </c>
      <c r="J291" s="6" t="str">
        <f>IF(OR(COUNTIF(Monitoring!E:E, G291) &gt; 0, COUNTIF(Monitoring!F:F, G291) &gt; 0), "yes", "no")</f>
        <v>no</v>
      </c>
      <c r="K291" s="60" t="str">
        <f t="shared" si="37"/>
        <v>Z:\FAIR_Device_data\Experiment_AugSep_2023\Video_captures\FAIR-D1\Camera1\2023-09-04\FAIR-D1_2023-09-04_18-17-21.mp4</v>
      </c>
    </row>
    <row r="292" spans="1:11" ht="14.25" customHeight="1" x14ac:dyDescent="0.3">
      <c r="A292" s="5" t="str">
        <f t="shared" si="31"/>
        <v>FAIR-D1</v>
      </c>
      <c r="B292" s="4">
        <f t="shared" si="32"/>
        <v>45174</v>
      </c>
      <c r="C292" s="8">
        <f t="shared" si="33"/>
        <v>0.43590277777777775</v>
      </c>
      <c r="D292" s="8">
        <f t="shared" si="34"/>
        <v>45174.435902777775</v>
      </c>
      <c r="E292" s="8" t="str">
        <f t="shared" si="36"/>
        <v>2023-09-05</v>
      </c>
      <c r="F292" s="9" t="s">
        <v>1992</v>
      </c>
      <c r="G292" s="9" t="str">
        <f t="shared" si="35"/>
        <v>FAIR-D1_2023-09-05_10-27-42</v>
      </c>
      <c r="H292" s="9">
        <v>10.872</v>
      </c>
      <c r="I292" s="6">
        <v>17774592</v>
      </c>
      <c r="J292" s="6" t="str">
        <f>IF(OR(COUNTIF(Monitoring!E:E, G292) &gt; 0, COUNTIF(Monitoring!F:F, G292) &gt; 0), "yes", "no")</f>
        <v>no</v>
      </c>
      <c r="K292" s="60" t="str">
        <f t="shared" si="37"/>
        <v>Z:\FAIR_Device_data\Experiment_AugSep_2023\Video_captures\FAIR-D1\Camera1\2023-09-05\FAIR-D1_2023-09-05_10-27-42.mp4</v>
      </c>
    </row>
    <row r="293" spans="1:11" ht="14.25" customHeight="1" x14ac:dyDescent="0.3">
      <c r="A293" s="5" t="str">
        <f t="shared" si="31"/>
        <v>FAIR-D1</v>
      </c>
      <c r="B293" s="4">
        <f t="shared" si="32"/>
        <v>45174</v>
      </c>
      <c r="C293" s="8">
        <f t="shared" si="33"/>
        <v>0.43646990740740743</v>
      </c>
      <c r="D293" s="8">
        <f t="shared" si="34"/>
        <v>45174.436469907407</v>
      </c>
      <c r="E293" s="8" t="str">
        <f t="shared" si="36"/>
        <v>2023-09-05</v>
      </c>
      <c r="F293" s="9" t="s">
        <v>1993</v>
      </c>
      <c r="G293" s="9" t="str">
        <f t="shared" si="35"/>
        <v>FAIR-D1_2023-09-05_10-28-31</v>
      </c>
      <c r="H293" s="9">
        <v>10.631</v>
      </c>
      <c r="I293" s="6">
        <v>17301348</v>
      </c>
      <c r="J293" s="6" t="str">
        <f>IF(OR(COUNTIF(Monitoring!E:E, G293) &gt; 0, COUNTIF(Monitoring!F:F, G293) &gt; 0), "yes", "no")</f>
        <v>no</v>
      </c>
      <c r="K293" s="60" t="str">
        <f t="shared" si="37"/>
        <v>Z:\FAIR_Device_data\Experiment_AugSep_2023\Video_captures\FAIR-D1\Camera1\2023-09-05\FAIR-D1_2023-09-05_10-28-31.mp4</v>
      </c>
    </row>
    <row r="294" spans="1:11" ht="14.25" customHeight="1" x14ac:dyDescent="0.3">
      <c r="A294" s="5" t="str">
        <f t="shared" si="31"/>
        <v>FAIR-D1</v>
      </c>
      <c r="B294" s="4">
        <f t="shared" si="32"/>
        <v>45174</v>
      </c>
      <c r="C294" s="8">
        <f t="shared" si="33"/>
        <v>0.61592592592592588</v>
      </c>
      <c r="D294" s="8">
        <f t="shared" si="34"/>
        <v>45174.615925925929</v>
      </c>
      <c r="E294" s="8" t="str">
        <f t="shared" si="36"/>
        <v>2023-09-05</v>
      </c>
      <c r="F294" s="9" t="s">
        <v>1994</v>
      </c>
      <c r="G294" s="9" t="str">
        <f t="shared" si="35"/>
        <v>FAIR-D1_2023-09-05_14-46-56</v>
      </c>
      <c r="H294" s="9">
        <v>11.051</v>
      </c>
      <c r="I294" s="6">
        <v>18329785</v>
      </c>
      <c r="J294" s="6" t="str">
        <f>IF(OR(COUNTIF(Monitoring!E:E, G294) &gt; 0, COUNTIF(Monitoring!F:F, G294) &gt; 0), "yes", "no")</f>
        <v>no</v>
      </c>
      <c r="K294" s="60" t="str">
        <f t="shared" si="37"/>
        <v>Z:\FAIR_Device_data\Experiment_AugSep_2023\Video_captures\FAIR-D1\Camera1\2023-09-05\FAIR-D1_2023-09-05_14-46-56.mp4</v>
      </c>
    </row>
    <row r="295" spans="1:11" ht="14.25" customHeight="1" x14ac:dyDescent="0.3">
      <c r="A295" s="5" t="str">
        <f t="shared" si="31"/>
        <v>FAIR-D1</v>
      </c>
      <c r="B295" s="4">
        <f t="shared" si="32"/>
        <v>45174</v>
      </c>
      <c r="C295" s="8">
        <f t="shared" si="33"/>
        <v>0.71671296296296294</v>
      </c>
      <c r="D295" s="8">
        <f t="shared" si="34"/>
        <v>45174.71671296296</v>
      </c>
      <c r="E295" s="8" t="str">
        <f t="shared" si="36"/>
        <v>2023-09-05</v>
      </c>
      <c r="F295" s="9" t="s">
        <v>1995</v>
      </c>
      <c r="G295" s="9" t="str">
        <f t="shared" si="35"/>
        <v>FAIR-D1_2023-09-05_17-12-04</v>
      </c>
      <c r="H295" s="9">
        <v>13.797000000000001</v>
      </c>
      <c r="I295" s="6">
        <v>23267041</v>
      </c>
      <c r="J295" s="6" t="str">
        <f>IF(OR(COUNTIF(Monitoring!E:E, G295) &gt; 0, COUNTIF(Monitoring!F:F, G295) &gt; 0), "yes", "no")</f>
        <v>no</v>
      </c>
      <c r="K295" s="60" t="str">
        <f t="shared" si="37"/>
        <v>Z:\FAIR_Device_data\Experiment_AugSep_2023\Video_captures\FAIR-D1\Camera1\2023-09-05\FAIR-D1_2023-09-05_17-12-04.mp4</v>
      </c>
    </row>
    <row r="296" spans="1:11" ht="14.25" customHeight="1" x14ac:dyDescent="0.3">
      <c r="A296" s="5" t="str">
        <f t="shared" si="31"/>
        <v>FAIR-D1</v>
      </c>
      <c r="B296" s="4">
        <f t="shared" si="32"/>
        <v>45174</v>
      </c>
      <c r="C296" s="8">
        <f t="shared" si="33"/>
        <v>0.76197916666666665</v>
      </c>
      <c r="D296" s="8">
        <f t="shared" si="34"/>
        <v>45174.761979166666</v>
      </c>
      <c r="E296" s="8" t="str">
        <f t="shared" si="36"/>
        <v>2023-09-05</v>
      </c>
      <c r="F296" s="9" t="s">
        <v>1996</v>
      </c>
      <c r="G296" s="9" t="str">
        <f t="shared" si="35"/>
        <v>FAIR-D1_2023-09-05_18-17-15</v>
      </c>
      <c r="H296" s="9">
        <v>11.678000000000001</v>
      </c>
      <c r="I296" s="6">
        <v>18278315</v>
      </c>
      <c r="J296" s="6" t="str">
        <f>IF(OR(COUNTIF(Monitoring!E:E, G296) &gt; 0, COUNTIF(Monitoring!F:F, G296) &gt; 0), "yes", "no")</f>
        <v>no</v>
      </c>
      <c r="K296" s="60" t="str">
        <f t="shared" si="37"/>
        <v>Z:\FAIR_Device_data\Experiment_AugSep_2023\Video_captures\FAIR-D1\Camera1\2023-09-05\FAIR-D1_2023-09-05_18-17-15.mp4</v>
      </c>
    </row>
    <row r="297" spans="1:11" ht="14.25" customHeight="1" x14ac:dyDescent="0.3">
      <c r="A297" s="5" t="str">
        <f t="shared" si="31"/>
        <v>FAIR-D1</v>
      </c>
      <c r="B297" s="4">
        <f t="shared" si="32"/>
        <v>45175</v>
      </c>
      <c r="C297" s="8">
        <f t="shared" si="33"/>
        <v>0.65583333333333338</v>
      </c>
      <c r="D297" s="8">
        <f t="shared" si="34"/>
        <v>45175.655833333331</v>
      </c>
      <c r="E297" s="8" t="str">
        <f t="shared" si="36"/>
        <v>2023-09-06</v>
      </c>
      <c r="F297" s="9" t="s">
        <v>1997</v>
      </c>
      <c r="G297" s="9" t="str">
        <f t="shared" si="35"/>
        <v>FAIR-D1_2023-09-06_15-44-24</v>
      </c>
      <c r="H297" s="9">
        <v>26.475000000000001</v>
      </c>
      <c r="I297" s="6">
        <v>48498364</v>
      </c>
      <c r="J297" s="6" t="str">
        <f>IF(OR(COUNTIF(Monitoring!E:E, G297) &gt; 0, COUNTIF(Monitoring!F:F, G297) &gt; 0), "yes", "no")</f>
        <v>yes</v>
      </c>
      <c r="K297" s="60" t="str">
        <f t="shared" si="37"/>
        <v>Z:\FAIR_Device_data\Experiment_AugSep_2023\Video_captures\FAIR-D1\Camera1\2023-09-06\FAIR-D1_2023-09-06_15-44-24.mp4</v>
      </c>
    </row>
    <row r="298" spans="1:11" ht="14.25" customHeight="1" x14ac:dyDescent="0.3">
      <c r="A298" s="5" t="str">
        <f t="shared" si="31"/>
        <v>FAIR-D1</v>
      </c>
      <c r="B298" s="4">
        <f t="shared" si="32"/>
        <v>45175</v>
      </c>
      <c r="C298" s="8">
        <f t="shared" si="33"/>
        <v>0.69057870370370367</v>
      </c>
      <c r="D298" s="8">
        <f t="shared" si="34"/>
        <v>45175.690578703703</v>
      </c>
      <c r="E298" s="8" t="str">
        <f t="shared" si="36"/>
        <v>2023-09-06</v>
      </c>
      <c r="F298" s="9" t="s">
        <v>1998</v>
      </c>
      <c r="G298" s="9" t="str">
        <f t="shared" si="35"/>
        <v>FAIR-D1_2023-09-06_16-34-26</v>
      </c>
      <c r="H298" s="9">
        <v>20.905999999999999</v>
      </c>
      <c r="I298" s="6">
        <v>37765573</v>
      </c>
      <c r="J298" s="6" t="str">
        <f>IF(OR(COUNTIF(Monitoring!E:E, G298) &gt; 0, COUNTIF(Monitoring!F:F, G298) &gt; 0), "yes", "no")</f>
        <v>yes</v>
      </c>
      <c r="K298" s="60" t="str">
        <f t="shared" si="37"/>
        <v>Z:\FAIR_Device_data\Experiment_AugSep_2023\Video_captures\FAIR-D1\Camera1\2023-09-06\FAIR-D1_2023-09-06_16-34-26.mp4</v>
      </c>
    </row>
    <row r="299" spans="1:11" ht="14.25" customHeight="1" x14ac:dyDescent="0.3">
      <c r="A299" s="5" t="str">
        <f t="shared" si="31"/>
        <v>FAIR-D1</v>
      </c>
      <c r="B299" s="4">
        <f t="shared" si="32"/>
        <v>45175</v>
      </c>
      <c r="C299" s="8">
        <f t="shared" si="33"/>
        <v>0.75754629629629633</v>
      </c>
      <c r="D299" s="8">
        <f t="shared" si="34"/>
        <v>45175.7575462963</v>
      </c>
      <c r="E299" s="8" t="str">
        <f t="shared" si="36"/>
        <v>2023-09-06</v>
      </c>
      <c r="F299" s="9" t="s">
        <v>1999</v>
      </c>
      <c r="G299" s="9" t="str">
        <f t="shared" si="35"/>
        <v>FAIR-D1_2023-09-06_18-10-52</v>
      </c>
      <c r="H299" s="9">
        <v>11.122999999999999</v>
      </c>
      <c r="I299" s="6">
        <v>17898917</v>
      </c>
      <c r="J299" s="6" t="str">
        <f>IF(OR(COUNTIF(Monitoring!E:E, G299) &gt; 0, COUNTIF(Monitoring!F:F, G299) &gt; 0), "yes", "no")</f>
        <v>yes</v>
      </c>
      <c r="K299" s="60" t="str">
        <f t="shared" si="37"/>
        <v>Z:\FAIR_Device_data\Experiment_AugSep_2023\Video_captures\FAIR-D1\Camera1\2023-09-06\FAIR-D1_2023-09-06_18-10-52.mp4</v>
      </c>
    </row>
    <row r="300" spans="1:11" ht="14.25" customHeight="1" x14ac:dyDescent="0.3">
      <c r="A300" s="5" t="str">
        <f t="shared" si="31"/>
        <v>FAIR-D1</v>
      </c>
      <c r="B300" s="4">
        <f t="shared" si="32"/>
        <v>45175</v>
      </c>
      <c r="C300" s="8">
        <f t="shared" si="33"/>
        <v>0.76927083333333335</v>
      </c>
      <c r="D300" s="8">
        <f t="shared" si="34"/>
        <v>45175.769270833334</v>
      </c>
      <c r="E300" s="8" t="str">
        <f t="shared" si="36"/>
        <v>2023-09-06</v>
      </c>
      <c r="F300" s="9" t="s">
        <v>2000</v>
      </c>
      <c r="G300" s="9" t="str">
        <f t="shared" si="35"/>
        <v>FAIR-D1_2023-09-06_18-27-45</v>
      </c>
      <c r="H300" s="9">
        <v>10.888999999999999</v>
      </c>
      <c r="I300" s="6">
        <v>17824108</v>
      </c>
      <c r="J300" s="6" t="str">
        <f>IF(OR(COUNTIF(Monitoring!E:E, G300) &gt; 0, COUNTIF(Monitoring!F:F, G300) &gt; 0), "yes", "no")</f>
        <v>yes</v>
      </c>
      <c r="K300" s="60" t="str">
        <f t="shared" si="37"/>
        <v>Z:\FAIR_Device_data\Experiment_AugSep_2023\Video_captures\FAIR-D1\Camera1\2023-09-06\FAIR-D1_2023-09-06_18-27-45.mp4</v>
      </c>
    </row>
    <row r="301" spans="1:11" ht="14.25" customHeight="1" x14ac:dyDescent="0.3">
      <c r="A301" s="5" t="str">
        <f t="shared" si="31"/>
        <v>FAIR-D1</v>
      </c>
      <c r="B301" s="4">
        <f t="shared" si="32"/>
        <v>45176</v>
      </c>
      <c r="C301" s="8">
        <f t="shared" si="33"/>
        <v>0.76203703703703707</v>
      </c>
      <c r="D301" s="8">
        <f t="shared" si="34"/>
        <v>45176.762037037035</v>
      </c>
      <c r="E301" s="8" t="str">
        <f t="shared" si="36"/>
        <v>2023-09-07</v>
      </c>
      <c r="F301" s="9" t="s">
        <v>2001</v>
      </c>
      <c r="G301" s="9" t="str">
        <f t="shared" si="35"/>
        <v>FAIR-D1_2023-09-07_18-17-20</v>
      </c>
      <c r="H301" s="9">
        <v>11.532999999999999</v>
      </c>
      <c r="I301" s="6">
        <v>18005377</v>
      </c>
      <c r="J301" s="6" t="str">
        <f>IF(OR(COUNTIF(Monitoring!E:E, G301) &gt; 0, COUNTIF(Monitoring!F:F, G301) &gt; 0), "yes", "no")</f>
        <v>no</v>
      </c>
      <c r="K301" s="60" t="str">
        <f t="shared" si="37"/>
        <v>Z:\FAIR_Device_data\Experiment_AugSep_2023\Video_captures\FAIR-D1\Camera1\2023-09-07\FAIR-D1_2023-09-07_18-17-20.mp4</v>
      </c>
    </row>
    <row r="302" spans="1:11" ht="14.25" customHeight="1" x14ac:dyDescent="0.3">
      <c r="A302" s="5" t="str">
        <f t="shared" si="31"/>
        <v>FAIR-D1</v>
      </c>
      <c r="B302" s="4">
        <f t="shared" si="32"/>
        <v>45177</v>
      </c>
      <c r="C302" s="8">
        <f t="shared" si="33"/>
        <v>0.38885416666666667</v>
      </c>
      <c r="D302" s="8">
        <f t="shared" si="34"/>
        <v>45177.388854166667</v>
      </c>
      <c r="E302" s="8" t="str">
        <f t="shared" si="36"/>
        <v>2023-09-08</v>
      </c>
      <c r="F302" s="9" t="s">
        <v>2002</v>
      </c>
      <c r="G302" s="9" t="str">
        <f t="shared" si="35"/>
        <v>FAIR-D1_2023-09-08_09-19-57</v>
      </c>
      <c r="H302" s="9">
        <v>26.036000000000001</v>
      </c>
      <c r="I302" s="6">
        <v>44190975</v>
      </c>
      <c r="J302" s="6" t="str">
        <f>IF(OR(COUNTIF(Monitoring!E:E, G302) &gt; 0, COUNTIF(Monitoring!F:F, G302) &gt; 0), "yes", "no")</f>
        <v>yes</v>
      </c>
      <c r="K302" s="60" t="str">
        <f t="shared" si="37"/>
        <v>Z:\FAIR_Device_data\Experiment_AugSep_2023\Video_captures\FAIR-D1\Camera1\2023-09-08\FAIR-D1_2023-09-08_09-19-57.mp4</v>
      </c>
    </row>
    <row r="303" spans="1:11" ht="14.25" customHeight="1" x14ac:dyDescent="0.3">
      <c r="A303" s="5" t="str">
        <f t="shared" si="31"/>
        <v>FAIR-D1</v>
      </c>
      <c r="B303" s="4">
        <f t="shared" si="32"/>
        <v>45177</v>
      </c>
      <c r="C303" s="8">
        <f t="shared" si="33"/>
        <v>0.43797453703703704</v>
      </c>
      <c r="D303" s="8">
        <f t="shared" si="34"/>
        <v>45177.437974537039</v>
      </c>
      <c r="E303" s="8" t="str">
        <f t="shared" si="36"/>
        <v>2023-09-08</v>
      </c>
      <c r="F303" s="9" t="s">
        <v>2003</v>
      </c>
      <c r="G303" s="9" t="str">
        <f t="shared" si="35"/>
        <v>FAIR-D1_2023-09-08_10-30-41</v>
      </c>
      <c r="H303" s="9">
        <v>15.095000000000001</v>
      </c>
      <c r="I303" s="6">
        <v>26316492</v>
      </c>
      <c r="J303" s="6" t="str">
        <f>IF(OR(COUNTIF(Monitoring!E:E, G303) &gt; 0, COUNTIF(Monitoring!F:F, G303) &gt; 0), "yes", "no")</f>
        <v>yes</v>
      </c>
      <c r="K303" s="60" t="str">
        <f t="shared" si="37"/>
        <v>Z:\FAIR_Device_data\Experiment_AugSep_2023\Video_captures\FAIR-D1\Camera1\2023-09-08\FAIR-D1_2023-09-08_10-30-41.mp4</v>
      </c>
    </row>
    <row r="304" spans="1:11" ht="14.25" customHeight="1" x14ac:dyDescent="0.3">
      <c r="A304" s="5" t="str">
        <f t="shared" si="31"/>
        <v>FAIR-D1</v>
      </c>
      <c r="B304" s="4">
        <f t="shared" si="32"/>
        <v>45177</v>
      </c>
      <c r="C304" s="8">
        <f t="shared" si="33"/>
        <v>0.45077546296296295</v>
      </c>
      <c r="D304" s="8">
        <f t="shared" si="34"/>
        <v>45177.450775462959</v>
      </c>
      <c r="E304" s="8" t="str">
        <f t="shared" si="36"/>
        <v>2023-09-08</v>
      </c>
      <c r="F304" s="9" t="s">
        <v>2004</v>
      </c>
      <c r="G304" s="9" t="str">
        <f t="shared" si="35"/>
        <v>FAIR-D1_2023-09-08_10-49-07</v>
      </c>
      <c r="H304" s="9">
        <v>33.113999999999997</v>
      </c>
      <c r="I304" s="6">
        <v>57323277</v>
      </c>
      <c r="J304" s="6" t="str">
        <f>IF(OR(COUNTIF(Monitoring!E:E, G304) &gt; 0, COUNTIF(Monitoring!F:F, G304) &gt; 0), "yes", "no")</f>
        <v>yes</v>
      </c>
      <c r="K304" s="60" t="str">
        <f t="shared" si="37"/>
        <v>Z:\FAIR_Device_data\Experiment_AugSep_2023\Video_captures\FAIR-D1\Camera1\2023-09-08\FAIR-D1_2023-09-08_10-49-07.mp4</v>
      </c>
    </row>
    <row r="305" spans="1:11" ht="14.25" customHeight="1" x14ac:dyDescent="0.3">
      <c r="A305" s="5" t="str">
        <f t="shared" si="31"/>
        <v>FAIR-D1</v>
      </c>
      <c r="B305" s="4">
        <f t="shared" si="32"/>
        <v>45178</v>
      </c>
      <c r="C305" s="8">
        <f t="shared" si="33"/>
        <v>0.45030092592592591</v>
      </c>
      <c r="D305" s="8">
        <f t="shared" si="34"/>
        <v>45178.450300925928</v>
      </c>
      <c r="E305" s="8" t="str">
        <f t="shared" si="36"/>
        <v>2023-09-09</v>
      </c>
      <c r="F305" s="9" t="s">
        <v>2005</v>
      </c>
      <c r="G305" s="9" t="str">
        <f t="shared" si="35"/>
        <v>FAIR-D1_2023-09-09_10-48-26</v>
      </c>
      <c r="H305" s="9">
        <v>24.411000000000001</v>
      </c>
      <c r="I305" s="6">
        <v>40658915</v>
      </c>
      <c r="J305" s="6" t="str">
        <f>IF(OR(COUNTIF(Monitoring!E:E, G305) &gt; 0, COUNTIF(Monitoring!F:F, G305) &gt; 0), "yes", "no")</f>
        <v>yes</v>
      </c>
      <c r="K305" s="60" t="str">
        <f t="shared" si="37"/>
        <v>Z:\FAIR_Device_data\Experiment_AugSep_2023\Video_captures\FAIR-D1\Camera1\2023-09-09\FAIR-D1_2023-09-09_10-48-26.mp4</v>
      </c>
    </row>
    <row r="306" spans="1:11" ht="14.25" customHeight="1" x14ac:dyDescent="0.3">
      <c r="A306" s="5" t="str">
        <f t="shared" si="31"/>
        <v>FAIR-D1</v>
      </c>
      <c r="B306" s="4">
        <f t="shared" si="32"/>
        <v>45178</v>
      </c>
      <c r="C306" s="8">
        <f t="shared" si="33"/>
        <v>0.45252314814814815</v>
      </c>
      <c r="D306" s="8">
        <f t="shared" si="34"/>
        <v>45178.452523148146</v>
      </c>
      <c r="E306" s="8" t="str">
        <f t="shared" si="36"/>
        <v>2023-09-09</v>
      </c>
      <c r="F306" s="9" t="s">
        <v>2006</v>
      </c>
      <c r="G306" s="9" t="str">
        <f t="shared" si="35"/>
        <v>FAIR-D1_2023-09-09_10-51-38</v>
      </c>
      <c r="H306" s="9">
        <v>11.632999999999999</v>
      </c>
      <c r="I306" s="6">
        <v>19246188</v>
      </c>
      <c r="J306" s="6" t="str">
        <f>IF(OR(COUNTIF(Monitoring!E:E, G306) &gt; 0, COUNTIF(Monitoring!F:F, G306) &gt; 0), "yes", "no")</f>
        <v>yes</v>
      </c>
      <c r="K306" s="60" t="str">
        <f t="shared" si="37"/>
        <v>Z:\FAIR_Device_data\Experiment_AugSep_2023\Video_captures\FAIR-D1\Camera1\2023-09-09\FAIR-D1_2023-09-09_10-51-38.mp4</v>
      </c>
    </row>
    <row r="307" spans="1:11" ht="14.25" customHeight="1" x14ac:dyDescent="0.3">
      <c r="A307" s="5" t="str">
        <f t="shared" si="31"/>
        <v>FAIR-D1</v>
      </c>
      <c r="B307" s="4">
        <f t="shared" si="32"/>
        <v>45178</v>
      </c>
      <c r="C307" s="8">
        <f t="shared" si="33"/>
        <v>0.66054398148148152</v>
      </c>
      <c r="D307" s="8">
        <f t="shared" si="34"/>
        <v>45178.660543981481</v>
      </c>
      <c r="E307" s="8" t="str">
        <f t="shared" si="36"/>
        <v>2023-09-09</v>
      </c>
      <c r="F307" s="9" t="s">
        <v>2007</v>
      </c>
      <c r="G307" s="9" t="str">
        <f t="shared" si="35"/>
        <v>FAIR-D1_2023-09-09_15-51-11</v>
      </c>
      <c r="H307" s="9">
        <v>14.692</v>
      </c>
      <c r="I307" s="6">
        <v>25838787</v>
      </c>
      <c r="J307" s="6" t="str">
        <f>IF(OR(COUNTIF(Monitoring!E:E, G307) &gt; 0, COUNTIF(Monitoring!F:F, G307) &gt; 0), "yes", "no")</f>
        <v>yes</v>
      </c>
      <c r="K307" s="60" t="str">
        <f t="shared" si="37"/>
        <v>Z:\FAIR_Device_data\Experiment_AugSep_2023\Video_captures\FAIR-D1\Camera1\2023-09-09\FAIR-D1_2023-09-09_15-51-11.mp4</v>
      </c>
    </row>
    <row r="308" spans="1:11" ht="14.25" customHeight="1" x14ac:dyDescent="0.3">
      <c r="A308" s="5" t="str">
        <f t="shared" si="31"/>
        <v>FAIR-D1</v>
      </c>
      <c r="B308" s="4">
        <f t="shared" si="32"/>
        <v>45178</v>
      </c>
      <c r="C308" s="8">
        <f t="shared" si="33"/>
        <v>0.74229166666666668</v>
      </c>
      <c r="D308" s="8">
        <f t="shared" si="34"/>
        <v>45178.742291666669</v>
      </c>
      <c r="E308" s="8" t="str">
        <f t="shared" si="36"/>
        <v>2023-09-09</v>
      </c>
      <c r="F308" s="9" t="s">
        <v>2008</v>
      </c>
      <c r="G308" s="9" t="str">
        <f t="shared" si="35"/>
        <v>FAIR-D1_2023-09-09_17-48-54</v>
      </c>
      <c r="H308" s="9">
        <v>11.46</v>
      </c>
      <c r="I308" s="6">
        <v>18825437</v>
      </c>
      <c r="J308" s="6" t="str">
        <f>IF(OR(COUNTIF(Monitoring!E:E, G308) &gt; 0, COUNTIF(Monitoring!F:F, G308) &gt; 0), "yes", "no")</f>
        <v>yes</v>
      </c>
      <c r="K308" s="60" t="str">
        <f t="shared" si="37"/>
        <v>Z:\FAIR_Device_data\Experiment_AugSep_2023\Video_captures\FAIR-D1\Camera1\2023-09-09\FAIR-D1_2023-09-09_17-48-54.mp4</v>
      </c>
    </row>
    <row r="309" spans="1:11" ht="14.25" customHeight="1" x14ac:dyDescent="0.3">
      <c r="A309" s="5" t="str">
        <f t="shared" si="31"/>
        <v>FAIR-D1</v>
      </c>
      <c r="B309" s="4">
        <f t="shared" si="32"/>
        <v>45179</v>
      </c>
      <c r="C309" s="8">
        <f t="shared" si="33"/>
        <v>0.41868055555555556</v>
      </c>
      <c r="D309" s="8">
        <f t="shared" si="34"/>
        <v>45179.418680555558</v>
      </c>
      <c r="E309" s="8" t="str">
        <f t="shared" si="36"/>
        <v>2023-09-10</v>
      </c>
      <c r="F309" s="9" t="s">
        <v>2009</v>
      </c>
      <c r="G309" s="9" t="str">
        <f t="shared" si="35"/>
        <v>FAIR-D1_2023-09-10_10-02-54</v>
      </c>
      <c r="H309" s="9">
        <v>13.526</v>
      </c>
      <c r="I309" s="6">
        <v>22910424</v>
      </c>
      <c r="J309" s="6" t="str">
        <f>IF(OR(COUNTIF(Monitoring!E:E, G309) &gt; 0, COUNTIF(Monitoring!F:F, G309) &gt; 0), "yes", "no")</f>
        <v>yes</v>
      </c>
      <c r="K309" s="60" t="str">
        <f t="shared" si="37"/>
        <v>Z:\FAIR_Device_data\Experiment_AugSep_2023\Video_captures\FAIR-D1\Camera1\2023-09-10\FAIR-D1_2023-09-10_10-02-54.mp4</v>
      </c>
    </row>
    <row r="310" spans="1:11" ht="14.25" customHeight="1" x14ac:dyDescent="0.3">
      <c r="A310" s="5" t="str">
        <f t="shared" si="31"/>
        <v>FAIR-D1</v>
      </c>
      <c r="B310" s="4">
        <f t="shared" si="32"/>
        <v>45179</v>
      </c>
      <c r="C310" s="8">
        <f t="shared" si="33"/>
        <v>0.47180555555555553</v>
      </c>
      <c r="D310" s="8">
        <f t="shared" si="34"/>
        <v>45179.471805555557</v>
      </c>
      <c r="E310" s="8" t="str">
        <f t="shared" si="36"/>
        <v>2023-09-10</v>
      </c>
      <c r="F310" s="9" t="s">
        <v>2010</v>
      </c>
      <c r="G310" s="9" t="str">
        <f t="shared" si="35"/>
        <v>FAIR-D1_2023-09-10_11-19-24</v>
      </c>
      <c r="H310" s="9">
        <v>10.771000000000001</v>
      </c>
      <c r="I310" s="6">
        <v>17134203</v>
      </c>
      <c r="J310" s="6" t="str">
        <f>IF(OR(COUNTIF(Monitoring!E:E, G310) &gt; 0, COUNTIF(Monitoring!F:F, G310) &gt; 0), "yes", "no")</f>
        <v>no</v>
      </c>
      <c r="K310" s="60" t="str">
        <f t="shared" si="37"/>
        <v>Z:\FAIR_Device_data\Experiment_AugSep_2023\Video_captures\FAIR-D1\Camera1\2023-09-10\FAIR-D1_2023-09-10_11-19-24.mp4</v>
      </c>
    </row>
    <row r="311" spans="1:11" ht="14.25" customHeight="1" x14ac:dyDescent="0.3">
      <c r="A311" s="5" t="str">
        <f t="shared" si="31"/>
        <v>FAIR-D1</v>
      </c>
      <c r="B311" s="4">
        <f t="shared" si="32"/>
        <v>45179</v>
      </c>
      <c r="C311" s="8">
        <f t="shared" si="33"/>
        <v>0.48366898148148146</v>
      </c>
      <c r="D311" s="8">
        <f t="shared" si="34"/>
        <v>45179.483668981484</v>
      </c>
      <c r="E311" s="8" t="str">
        <f t="shared" si="36"/>
        <v>2023-09-10</v>
      </c>
      <c r="F311" s="9" t="s">
        <v>2011</v>
      </c>
      <c r="G311" s="9" t="str">
        <f t="shared" si="35"/>
        <v>FAIR-D1_2023-09-10_11-36-29</v>
      </c>
      <c r="H311" s="9">
        <v>10.847</v>
      </c>
      <c r="I311" s="6">
        <v>17496983</v>
      </c>
      <c r="J311" s="6" t="str">
        <f>IF(OR(COUNTIF(Monitoring!E:E, G311) &gt; 0, COUNTIF(Monitoring!F:F, G311) &gt; 0), "yes", "no")</f>
        <v>yes</v>
      </c>
      <c r="K311" s="60" t="str">
        <f t="shared" si="37"/>
        <v>Z:\FAIR_Device_data\Experiment_AugSep_2023\Video_captures\FAIR-D1\Camera1\2023-09-10\FAIR-D1_2023-09-10_11-36-29.mp4</v>
      </c>
    </row>
    <row r="312" spans="1:11" ht="14.25" customHeight="1" x14ac:dyDescent="0.3">
      <c r="A312" s="5" t="str">
        <f t="shared" si="31"/>
        <v>FAIR-D1</v>
      </c>
      <c r="B312" s="4">
        <f t="shared" si="32"/>
        <v>45179</v>
      </c>
      <c r="C312" s="8">
        <f t="shared" si="33"/>
        <v>0.48523148148148149</v>
      </c>
      <c r="D312" s="8">
        <f t="shared" si="34"/>
        <v>45179.485231481478</v>
      </c>
      <c r="E312" s="8" t="str">
        <f t="shared" si="36"/>
        <v>2023-09-10</v>
      </c>
      <c r="F312" s="9" t="s">
        <v>2012</v>
      </c>
      <c r="G312" s="9" t="str">
        <f t="shared" si="35"/>
        <v>FAIR-D1_2023-09-10_11-38-44</v>
      </c>
      <c r="H312" s="9">
        <v>10.420999999999999</v>
      </c>
      <c r="I312" s="6">
        <v>17021045</v>
      </c>
      <c r="J312" s="6" t="str">
        <f>IF(OR(COUNTIF(Monitoring!E:E, G312) &gt; 0, COUNTIF(Monitoring!F:F, G312) &gt; 0), "yes", "no")</f>
        <v>yes</v>
      </c>
      <c r="K312" s="60" t="str">
        <f t="shared" si="37"/>
        <v>Z:\FAIR_Device_data\Experiment_AugSep_2023\Video_captures\FAIR-D1\Camera1\2023-09-10\FAIR-D1_2023-09-10_11-38-44.mp4</v>
      </c>
    </row>
    <row r="313" spans="1:11" ht="14.25" customHeight="1" x14ac:dyDescent="0.3">
      <c r="A313" s="5" t="str">
        <f t="shared" si="31"/>
        <v>FAIR-D1</v>
      </c>
      <c r="B313" s="4">
        <f t="shared" si="32"/>
        <v>45179</v>
      </c>
      <c r="C313" s="8">
        <f t="shared" si="33"/>
        <v>0.63849537037037041</v>
      </c>
      <c r="D313" s="8">
        <f t="shared" si="34"/>
        <v>45179.638495370367</v>
      </c>
      <c r="E313" s="8" t="str">
        <f t="shared" si="36"/>
        <v>2023-09-10</v>
      </c>
      <c r="F313" s="9" t="s">
        <v>2013</v>
      </c>
      <c r="G313" s="9" t="str">
        <f t="shared" si="35"/>
        <v>FAIR-D1_2023-09-10_15-19-26</v>
      </c>
      <c r="H313" s="9">
        <v>19.259</v>
      </c>
      <c r="I313" s="6">
        <v>34747039</v>
      </c>
      <c r="J313" s="6" t="str">
        <f>IF(OR(COUNTIF(Monitoring!E:E, G313) &gt; 0, COUNTIF(Monitoring!F:F, G313) &gt; 0), "yes", "no")</f>
        <v>yes</v>
      </c>
      <c r="K313" s="60" t="str">
        <f t="shared" si="37"/>
        <v>Z:\FAIR_Device_data\Experiment_AugSep_2023\Video_captures\FAIR-D1\Camera1\2023-09-10\FAIR-D1_2023-09-10_15-19-26.mp4</v>
      </c>
    </row>
    <row r="314" spans="1:11" ht="14.25" customHeight="1" x14ac:dyDescent="0.3">
      <c r="A314" s="5" t="str">
        <f t="shared" si="31"/>
        <v>FAIR-D1</v>
      </c>
      <c r="B314" s="4">
        <f t="shared" si="32"/>
        <v>45179</v>
      </c>
      <c r="C314" s="8">
        <f t="shared" si="33"/>
        <v>0.65456018518518522</v>
      </c>
      <c r="D314" s="8">
        <f t="shared" si="34"/>
        <v>45179.654560185183</v>
      </c>
      <c r="E314" s="8" t="str">
        <f t="shared" si="36"/>
        <v>2023-09-10</v>
      </c>
      <c r="F314" s="9" t="s">
        <v>2014</v>
      </c>
      <c r="G314" s="9" t="str">
        <f t="shared" si="35"/>
        <v>FAIR-D1_2023-09-10_15-42-34</v>
      </c>
      <c r="H314" s="9">
        <v>10.505000000000001</v>
      </c>
      <c r="I314" s="6">
        <v>17131360</v>
      </c>
      <c r="J314" s="6" t="str">
        <f>IF(OR(COUNTIF(Monitoring!E:E, G314) &gt; 0, COUNTIF(Monitoring!F:F, G314) &gt; 0), "yes", "no")</f>
        <v>no</v>
      </c>
      <c r="K314" s="60" t="str">
        <f t="shared" si="37"/>
        <v>Z:\FAIR_Device_data\Experiment_AugSep_2023\Video_captures\FAIR-D1\Camera1\2023-09-10\FAIR-D1_2023-09-10_15-42-34.mp4</v>
      </c>
    </row>
    <row r="315" spans="1:11" ht="14.25" customHeight="1" x14ac:dyDescent="0.3">
      <c r="A315" s="5" t="str">
        <f t="shared" si="31"/>
        <v>FAIR-D1</v>
      </c>
      <c r="B315" s="4">
        <f t="shared" si="32"/>
        <v>45179</v>
      </c>
      <c r="C315" s="8">
        <f t="shared" si="33"/>
        <v>0.68065972222222226</v>
      </c>
      <c r="D315" s="8">
        <f t="shared" si="34"/>
        <v>45179.680659722224</v>
      </c>
      <c r="E315" s="8" t="str">
        <f t="shared" si="36"/>
        <v>2023-09-10</v>
      </c>
      <c r="F315" s="9" t="s">
        <v>2015</v>
      </c>
      <c r="G315" s="9" t="str">
        <f t="shared" si="35"/>
        <v>FAIR-D1_2023-09-10_16-20-09</v>
      </c>
      <c r="H315" s="9">
        <v>16.902000000000001</v>
      </c>
      <c r="I315" s="6">
        <v>29688824</v>
      </c>
      <c r="J315" s="6" t="str">
        <f>IF(OR(COUNTIF(Monitoring!E:E, G315) &gt; 0, COUNTIF(Monitoring!F:F, G315) &gt; 0), "yes", "no")</f>
        <v>yes</v>
      </c>
      <c r="K315" s="60" t="str">
        <f t="shared" si="37"/>
        <v>Z:\FAIR_Device_data\Experiment_AugSep_2023\Video_captures\FAIR-D1\Camera1\2023-09-10\FAIR-D1_2023-09-10_16-20-09.mp4</v>
      </c>
    </row>
    <row r="316" spans="1:11" ht="14.25" customHeight="1" x14ac:dyDescent="0.3">
      <c r="A316" s="5" t="str">
        <f t="shared" si="31"/>
        <v>FAIR-D1</v>
      </c>
      <c r="B316" s="4">
        <f t="shared" si="32"/>
        <v>45179</v>
      </c>
      <c r="C316" s="8">
        <f t="shared" si="33"/>
        <v>0.72349537037037037</v>
      </c>
      <c r="D316" s="8">
        <f t="shared" si="34"/>
        <v>45179.723495370374</v>
      </c>
      <c r="E316" s="8" t="str">
        <f t="shared" si="36"/>
        <v>2023-09-10</v>
      </c>
      <c r="F316" s="9" t="s">
        <v>2016</v>
      </c>
      <c r="G316" s="9" t="str">
        <f t="shared" si="35"/>
        <v>FAIR-D1_2023-09-10_17-21-50</v>
      </c>
      <c r="H316" s="9">
        <v>10.794</v>
      </c>
      <c r="I316" s="6">
        <v>17746791</v>
      </c>
      <c r="J316" s="6" t="str">
        <f>IF(OR(COUNTIF(Monitoring!E:E, G316) &gt; 0, COUNTIF(Monitoring!F:F, G316) &gt; 0), "yes", "no")</f>
        <v>no</v>
      </c>
      <c r="K316" s="60" t="str">
        <f t="shared" si="37"/>
        <v>Z:\FAIR_Device_data\Experiment_AugSep_2023\Video_captures\FAIR-D1\Camera1\2023-09-10\FAIR-D1_2023-09-10_17-21-50.mp4</v>
      </c>
    </row>
    <row r="317" spans="1:11" ht="14.25" customHeight="1" x14ac:dyDescent="0.3">
      <c r="A317" s="5" t="str">
        <f t="shared" si="31"/>
        <v>FAIR-D1</v>
      </c>
      <c r="B317" s="4">
        <f t="shared" si="32"/>
        <v>45179</v>
      </c>
      <c r="C317" s="8">
        <f t="shared" si="33"/>
        <v>0.73024305555555558</v>
      </c>
      <c r="D317" s="8">
        <f t="shared" si="34"/>
        <v>45179.730243055557</v>
      </c>
      <c r="E317" s="8" t="str">
        <f t="shared" si="36"/>
        <v>2023-09-10</v>
      </c>
      <c r="F317" s="9" t="s">
        <v>2017</v>
      </c>
      <c r="G317" s="9" t="str">
        <f t="shared" si="35"/>
        <v>FAIR-D1_2023-09-10_17-31-33</v>
      </c>
      <c r="H317" s="9">
        <v>12.28</v>
      </c>
      <c r="I317" s="6">
        <v>20336951</v>
      </c>
      <c r="J317" s="6" t="str">
        <f>IF(OR(COUNTIF(Monitoring!E:E, G317) &gt; 0, COUNTIF(Monitoring!F:F, G317) &gt; 0), "yes", "no")</f>
        <v>yes</v>
      </c>
      <c r="K317" s="60" t="str">
        <f t="shared" si="37"/>
        <v>Z:\FAIR_Device_data\Experiment_AugSep_2023\Video_captures\FAIR-D1\Camera1\2023-09-10\FAIR-D1_2023-09-10_17-31-33.mp4</v>
      </c>
    </row>
    <row r="318" spans="1:11" ht="14.25" customHeight="1" x14ac:dyDescent="0.3">
      <c r="A318" s="5" t="str">
        <f t="shared" si="31"/>
        <v>FAIR-D1</v>
      </c>
      <c r="B318" s="4">
        <f t="shared" si="32"/>
        <v>45179</v>
      </c>
      <c r="C318" s="8">
        <f t="shared" si="33"/>
        <v>0.73603009259259256</v>
      </c>
      <c r="D318" s="8">
        <f t="shared" si="34"/>
        <v>45179.736030092594</v>
      </c>
      <c r="E318" s="8" t="str">
        <f t="shared" si="36"/>
        <v>2023-09-10</v>
      </c>
      <c r="F318" s="9" t="s">
        <v>2018</v>
      </c>
      <c r="G318" s="9" t="str">
        <f t="shared" si="35"/>
        <v>FAIR-D1_2023-09-10_17-39-53</v>
      </c>
      <c r="H318" s="9">
        <v>15.628</v>
      </c>
      <c r="I318" s="6">
        <v>27642871</v>
      </c>
      <c r="J318" s="6" t="str">
        <f>IF(OR(COUNTIF(Monitoring!E:E, G318) &gt; 0, COUNTIF(Monitoring!F:F, G318) &gt; 0), "yes", "no")</f>
        <v>yes</v>
      </c>
      <c r="K318" s="60" t="str">
        <f t="shared" si="37"/>
        <v>Z:\FAIR_Device_data\Experiment_AugSep_2023\Video_captures\FAIR-D1\Camera1\2023-09-10\FAIR-D1_2023-09-10_17-39-53.mp4</v>
      </c>
    </row>
    <row r="319" spans="1:11" ht="14.25" customHeight="1" x14ac:dyDescent="0.3">
      <c r="A319" s="5" t="str">
        <f t="shared" si="31"/>
        <v>FAIR-D1</v>
      </c>
      <c r="B319" s="4">
        <f t="shared" si="32"/>
        <v>45179</v>
      </c>
      <c r="C319" s="8">
        <f t="shared" si="33"/>
        <v>0.74047453703703703</v>
      </c>
      <c r="D319" s="8">
        <f t="shared" si="34"/>
        <v>45179.740474537037</v>
      </c>
      <c r="E319" s="8" t="str">
        <f t="shared" si="36"/>
        <v>2023-09-10</v>
      </c>
      <c r="F319" s="9" t="s">
        <v>2019</v>
      </c>
      <c r="G319" s="9" t="str">
        <f t="shared" si="35"/>
        <v>FAIR-D1_2023-09-10_17-46-17</v>
      </c>
      <c r="H319" s="9">
        <v>11.064</v>
      </c>
      <c r="I319" s="6">
        <v>18551654</v>
      </c>
      <c r="J319" s="6" t="str">
        <f>IF(OR(COUNTIF(Monitoring!E:E, G319) &gt; 0, COUNTIF(Monitoring!F:F, G319) &gt; 0), "yes", "no")</f>
        <v>yes</v>
      </c>
      <c r="K319" s="60" t="str">
        <f t="shared" si="37"/>
        <v>Z:\FAIR_Device_data\Experiment_AugSep_2023\Video_captures\FAIR-D1\Camera1\2023-09-10\FAIR-D1_2023-09-10_17-46-17.mp4</v>
      </c>
    </row>
    <row r="320" spans="1:11" ht="14.25" customHeight="1" x14ac:dyDescent="0.3">
      <c r="A320" s="5" t="str">
        <f t="shared" si="31"/>
        <v>FAIR-D1</v>
      </c>
      <c r="B320" s="4">
        <f t="shared" si="32"/>
        <v>45179</v>
      </c>
      <c r="C320" s="8">
        <f t="shared" si="33"/>
        <v>0.74097222222222225</v>
      </c>
      <c r="D320" s="8">
        <f t="shared" si="34"/>
        <v>45179.740972222222</v>
      </c>
      <c r="E320" s="8" t="str">
        <f t="shared" si="36"/>
        <v>2023-09-10</v>
      </c>
      <c r="F320" s="9" t="s">
        <v>2020</v>
      </c>
      <c r="G320" s="9" t="str">
        <f t="shared" si="35"/>
        <v>FAIR-D1_2023-09-10_17-47-00</v>
      </c>
      <c r="H320" s="9">
        <v>34.543999999999997</v>
      </c>
      <c r="I320" s="6">
        <v>59211650</v>
      </c>
      <c r="J320" s="6" t="str">
        <f>IF(OR(COUNTIF(Monitoring!E:E, G320) &gt; 0, COUNTIF(Monitoring!F:F, G320) &gt; 0), "yes", "no")</f>
        <v>yes</v>
      </c>
      <c r="K320" s="60" t="str">
        <f t="shared" si="37"/>
        <v>Z:\FAIR_Device_data\Experiment_AugSep_2023\Video_captures\FAIR-D1\Camera1\2023-09-10\FAIR-D1_2023-09-10_17-47-00.mp4</v>
      </c>
    </row>
    <row r="321" spans="1:11" ht="14.25" customHeight="1" x14ac:dyDescent="0.3">
      <c r="A321" s="5" t="str">
        <f t="shared" si="31"/>
        <v>FAIR-D1</v>
      </c>
      <c r="B321" s="4">
        <f t="shared" si="32"/>
        <v>45179</v>
      </c>
      <c r="C321" s="8">
        <f t="shared" si="33"/>
        <v>0.74531250000000004</v>
      </c>
      <c r="D321" s="8">
        <f t="shared" si="34"/>
        <v>45179.745312500003</v>
      </c>
      <c r="E321" s="8" t="str">
        <f t="shared" si="36"/>
        <v>2023-09-10</v>
      </c>
      <c r="F321" s="9" t="s">
        <v>2021</v>
      </c>
      <c r="G321" s="9" t="str">
        <f t="shared" si="35"/>
        <v>FAIR-D1_2023-09-10_17-53-15</v>
      </c>
      <c r="H321" s="9">
        <v>12.45</v>
      </c>
      <c r="I321" s="6">
        <v>20583099</v>
      </c>
      <c r="J321" s="6" t="str">
        <f>IF(OR(COUNTIF(Monitoring!E:E, G321) &gt; 0, COUNTIF(Monitoring!F:F, G321) &gt; 0), "yes", "no")</f>
        <v>yes</v>
      </c>
      <c r="K321" s="60" t="str">
        <f t="shared" si="37"/>
        <v>Z:\FAIR_Device_data\Experiment_AugSep_2023\Video_captures\FAIR-D1\Camera1\2023-09-10\FAIR-D1_2023-09-10_17-53-15.mp4</v>
      </c>
    </row>
    <row r="322" spans="1:11" ht="14.25" customHeight="1" x14ac:dyDescent="0.3">
      <c r="A322" s="5" t="str">
        <f t="shared" ref="A322:A385" si="38">+LEFT(G322,7)</f>
        <v>FAIR-D1</v>
      </c>
      <c r="B322" s="4">
        <f t="shared" ref="B322:B385" si="39">VALUE(MID(G322,FIND("_",G322)+1,10))</f>
        <v>45180</v>
      </c>
      <c r="C322" s="8">
        <f t="shared" ref="C322:C385" si="40">IF(ISBLANK(G322),"",TIME(LEFT(RIGHT(G322,8),2),LEFT(RIGHT(G322,5),2),RIGHT(G322,2)))</f>
        <v>0.35605324074074074</v>
      </c>
      <c r="D322" s="8">
        <f t="shared" ref="D322:D385" si="41">+B322+C322</f>
        <v>45180.356053240743</v>
      </c>
      <c r="E322" s="8" t="str">
        <f t="shared" si="36"/>
        <v>2023-09-11</v>
      </c>
      <c r="F322" s="9" t="s">
        <v>2022</v>
      </c>
      <c r="G322" s="9" t="str">
        <f t="shared" ref="G322:G385" si="42">+LEFT(F322,27)</f>
        <v>FAIR-D1_2023-09-11_08-32-43</v>
      </c>
      <c r="H322" s="9">
        <v>52.454999999999998</v>
      </c>
      <c r="I322" s="6">
        <v>92593530</v>
      </c>
      <c r="J322" s="6" t="str">
        <f>IF(OR(COUNTIF(Monitoring!E:E, G322) &gt; 0, COUNTIF(Monitoring!F:F, G322) &gt; 0), "yes", "no")</f>
        <v>yes</v>
      </c>
      <c r="K322" s="60" t="str">
        <f t="shared" si="37"/>
        <v>Z:\FAIR_Device_data\Experiment_AugSep_2023\Video_captures\FAIR-D1\Camera1\2023-09-11\FAIR-D1_2023-09-11_08-32-43.mp4</v>
      </c>
    </row>
    <row r="323" spans="1:11" ht="14.25" customHeight="1" x14ac:dyDescent="0.3">
      <c r="A323" s="5" t="str">
        <f t="shared" si="38"/>
        <v>FAIR-D1</v>
      </c>
      <c r="B323" s="4">
        <f t="shared" si="39"/>
        <v>45180</v>
      </c>
      <c r="C323" s="8">
        <f t="shared" si="40"/>
        <v>0.35916666666666669</v>
      </c>
      <c r="D323" s="8">
        <f t="shared" si="41"/>
        <v>45180.359166666669</v>
      </c>
      <c r="E323" s="8" t="str">
        <f t="shared" ref="E323:E386" si="43">+_xlfn.CONCAT(YEAR(B323),"-",TEXT(MONTH(B323),"00"),"-",TEXT(DAY(B323),"00"))</f>
        <v>2023-09-11</v>
      </c>
      <c r="F323" s="9" t="s">
        <v>2023</v>
      </c>
      <c r="G323" s="9" t="str">
        <f t="shared" si="42"/>
        <v>FAIR-D1_2023-09-11_08-37-12</v>
      </c>
      <c r="H323" s="9">
        <v>11.547000000000001</v>
      </c>
      <c r="I323" s="6">
        <v>18389459</v>
      </c>
      <c r="J323" s="6" t="str">
        <f>IF(OR(COUNTIF(Monitoring!E:E, G323) &gt; 0, COUNTIF(Monitoring!F:F, G323) &gt; 0), "yes", "no")</f>
        <v>no</v>
      </c>
      <c r="K323" s="60" t="str">
        <f t="shared" ref="K323:K386" si="44">HYPERLINK(_xlfn.CONCAT("Z:\FAIR_Device_data\Experiment_AugSep_2023","\","Video_captures","\",A323,"\","Camera1","\",E323,"\",F323))</f>
        <v>Z:\FAIR_Device_data\Experiment_AugSep_2023\Video_captures\FAIR-D1\Camera1\2023-09-11\FAIR-D1_2023-09-11_08-37-12.mp4</v>
      </c>
    </row>
    <row r="324" spans="1:11" ht="14.25" customHeight="1" x14ac:dyDescent="0.3">
      <c r="A324" s="5" t="str">
        <f t="shared" si="38"/>
        <v>FAIR-D1</v>
      </c>
      <c r="B324" s="4">
        <f t="shared" si="39"/>
        <v>45180</v>
      </c>
      <c r="C324" s="8">
        <f t="shared" si="40"/>
        <v>0.36041666666666666</v>
      </c>
      <c r="D324" s="8">
        <f t="shared" si="41"/>
        <v>45180.36041666667</v>
      </c>
      <c r="E324" s="8" t="str">
        <f t="shared" si="43"/>
        <v>2023-09-11</v>
      </c>
      <c r="F324" s="9" t="s">
        <v>2024</v>
      </c>
      <c r="G324" s="9" t="str">
        <f t="shared" si="42"/>
        <v>FAIR-D1_2023-09-11_08-39-00</v>
      </c>
      <c r="H324" s="9">
        <v>14.397</v>
      </c>
      <c r="I324" s="6">
        <v>24835180</v>
      </c>
      <c r="J324" s="6" t="str">
        <f>IF(OR(COUNTIF(Monitoring!E:E, G324) &gt; 0, COUNTIF(Monitoring!F:F, G324) &gt; 0), "yes", "no")</f>
        <v>no</v>
      </c>
      <c r="K324" s="60" t="str">
        <f t="shared" si="44"/>
        <v>Z:\FAIR_Device_data\Experiment_AugSep_2023\Video_captures\FAIR-D1\Camera1\2023-09-11\FAIR-D1_2023-09-11_08-39-00.mp4</v>
      </c>
    </row>
    <row r="325" spans="1:11" ht="14.25" customHeight="1" x14ac:dyDescent="0.3">
      <c r="A325" s="5" t="str">
        <f t="shared" si="38"/>
        <v>FAIR-D1</v>
      </c>
      <c r="B325" s="4">
        <f t="shared" si="39"/>
        <v>45180</v>
      </c>
      <c r="C325" s="8">
        <f t="shared" si="40"/>
        <v>0.36121527777777779</v>
      </c>
      <c r="D325" s="8">
        <f t="shared" si="41"/>
        <v>45180.361215277779</v>
      </c>
      <c r="E325" s="8" t="str">
        <f t="shared" si="43"/>
        <v>2023-09-11</v>
      </c>
      <c r="F325" s="9" t="s">
        <v>2025</v>
      </c>
      <c r="G325" s="9" t="str">
        <f t="shared" si="42"/>
        <v>FAIR-D1_2023-09-11_08-40-09</v>
      </c>
      <c r="H325" s="9">
        <v>17.998000000000001</v>
      </c>
      <c r="I325" s="6">
        <v>32080664</v>
      </c>
      <c r="J325" s="6" t="str">
        <f>IF(OR(COUNTIF(Monitoring!E:E, G325) &gt; 0, COUNTIF(Monitoring!F:F, G325) &gt; 0), "yes", "no")</f>
        <v>no</v>
      </c>
      <c r="K325" s="60" t="str">
        <f t="shared" si="44"/>
        <v>Z:\FAIR_Device_data\Experiment_AugSep_2023\Video_captures\FAIR-D1\Camera1\2023-09-11\FAIR-D1_2023-09-11_08-40-09.mp4</v>
      </c>
    </row>
    <row r="326" spans="1:11" ht="14.25" customHeight="1" x14ac:dyDescent="0.3">
      <c r="A326" s="5" t="str">
        <f t="shared" si="38"/>
        <v>FAIR-D1</v>
      </c>
      <c r="B326" s="4">
        <f t="shared" si="39"/>
        <v>45180</v>
      </c>
      <c r="C326" s="8">
        <f t="shared" si="40"/>
        <v>0.36189814814814814</v>
      </c>
      <c r="D326" s="8">
        <f t="shared" si="41"/>
        <v>45180.361898148149</v>
      </c>
      <c r="E326" s="8" t="str">
        <f t="shared" si="43"/>
        <v>2023-09-11</v>
      </c>
      <c r="F326" s="9" t="s">
        <v>2026</v>
      </c>
      <c r="G326" s="9" t="str">
        <f t="shared" si="42"/>
        <v>FAIR-D1_2023-09-11_08-41-08</v>
      </c>
      <c r="H326" s="9">
        <v>11.599</v>
      </c>
      <c r="I326" s="6">
        <v>19528609</v>
      </c>
      <c r="J326" s="6" t="str">
        <f>IF(OR(COUNTIF(Monitoring!E:E, G326) &gt; 0, COUNTIF(Monitoring!F:F, G326) &gt; 0), "yes", "no")</f>
        <v>yes</v>
      </c>
      <c r="K326" s="60" t="str">
        <f t="shared" si="44"/>
        <v>Z:\FAIR_Device_data\Experiment_AugSep_2023\Video_captures\FAIR-D1\Camera1\2023-09-11\FAIR-D1_2023-09-11_08-41-08.mp4</v>
      </c>
    </row>
    <row r="327" spans="1:11" ht="14.25" customHeight="1" x14ac:dyDescent="0.3">
      <c r="A327" s="5" t="str">
        <f t="shared" si="38"/>
        <v>FAIR-D1</v>
      </c>
      <c r="B327" s="4">
        <f t="shared" si="39"/>
        <v>45180</v>
      </c>
      <c r="C327" s="8">
        <f t="shared" si="40"/>
        <v>0.40207175925925925</v>
      </c>
      <c r="D327" s="8">
        <f t="shared" si="41"/>
        <v>45180.402071759258</v>
      </c>
      <c r="E327" s="8" t="str">
        <f t="shared" si="43"/>
        <v>2023-09-11</v>
      </c>
      <c r="F327" s="9" t="s">
        <v>2027</v>
      </c>
      <c r="G327" s="9" t="str">
        <f t="shared" si="42"/>
        <v>FAIR-D1_2023-09-11_09-38-59</v>
      </c>
      <c r="H327" s="9">
        <v>10.86</v>
      </c>
      <c r="I327" s="6">
        <v>17870612</v>
      </c>
      <c r="J327" s="6" t="str">
        <f>IF(OR(COUNTIF(Monitoring!E:E, G327) &gt; 0, COUNTIF(Monitoring!F:F, G327) &gt; 0), "yes", "no")</f>
        <v>yes</v>
      </c>
      <c r="K327" s="60" t="str">
        <f t="shared" si="44"/>
        <v>Z:\FAIR_Device_data\Experiment_AugSep_2023\Video_captures\FAIR-D1\Camera1\2023-09-11\FAIR-D1_2023-09-11_09-38-59.mp4</v>
      </c>
    </row>
    <row r="328" spans="1:11" ht="14.25" customHeight="1" x14ac:dyDescent="0.3">
      <c r="A328" s="5" t="str">
        <f t="shared" si="38"/>
        <v>FAIR-D1</v>
      </c>
      <c r="B328" s="4">
        <f t="shared" si="39"/>
        <v>45180</v>
      </c>
      <c r="C328" s="8">
        <f t="shared" si="40"/>
        <v>0.40961805555555558</v>
      </c>
      <c r="D328" s="8">
        <f t="shared" si="41"/>
        <v>45180.409618055557</v>
      </c>
      <c r="E328" s="8" t="str">
        <f t="shared" si="43"/>
        <v>2023-09-11</v>
      </c>
      <c r="F328" s="9" t="s">
        <v>2028</v>
      </c>
      <c r="G328" s="9" t="str">
        <f t="shared" si="42"/>
        <v>FAIR-D1_2023-09-11_09-49-51</v>
      </c>
      <c r="H328" s="9">
        <v>10.949</v>
      </c>
      <c r="I328" s="6">
        <v>17919753</v>
      </c>
      <c r="J328" s="6" t="str">
        <f>IF(OR(COUNTIF(Monitoring!E:E, G328) &gt; 0, COUNTIF(Monitoring!F:F, G328) &gt; 0), "yes", "no")</f>
        <v>yes</v>
      </c>
      <c r="K328" s="60" t="str">
        <f t="shared" si="44"/>
        <v>Z:\FAIR_Device_data\Experiment_AugSep_2023\Video_captures\FAIR-D1\Camera1\2023-09-11\FAIR-D1_2023-09-11_09-49-51.mp4</v>
      </c>
    </row>
    <row r="329" spans="1:11" ht="14.25" customHeight="1" x14ac:dyDescent="0.3">
      <c r="A329" s="5" t="str">
        <f t="shared" si="38"/>
        <v>FAIR-D1</v>
      </c>
      <c r="B329" s="4">
        <f t="shared" si="39"/>
        <v>45180</v>
      </c>
      <c r="C329" s="8">
        <f t="shared" si="40"/>
        <v>0.42662037037037037</v>
      </c>
      <c r="D329" s="8">
        <f t="shared" si="41"/>
        <v>45180.426620370374</v>
      </c>
      <c r="E329" s="8" t="str">
        <f t="shared" si="43"/>
        <v>2023-09-11</v>
      </c>
      <c r="F329" s="9" t="s">
        <v>2029</v>
      </c>
      <c r="G329" s="9" t="str">
        <f t="shared" si="42"/>
        <v>FAIR-D1_2023-09-11_10-14-20</v>
      </c>
      <c r="H329" s="9">
        <v>56.758000000000003</v>
      </c>
      <c r="I329" s="6">
        <v>103033106</v>
      </c>
      <c r="J329" s="6" t="str">
        <f>IF(OR(COUNTIF(Monitoring!E:E, G329) &gt; 0, COUNTIF(Monitoring!F:F, G329) &gt; 0), "yes", "no")</f>
        <v>yes</v>
      </c>
      <c r="K329" s="60" t="str">
        <f t="shared" si="44"/>
        <v>Z:\FAIR_Device_data\Experiment_AugSep_2023\Video_captures\FAIR-D1\Camera1\2023-09-11\FAIR-D1_2023-09-11_10-14-20.mp4</v>
      </c>
    </row>
    <row r="330" spans="1:11" ht="14.25" customHeight="1" x14ac:dyDescent="0.3">
      <c r="A330" s="5" t="str">
        <f t="shared" si="38"/>
        <v>FAIR-D1</v>
      </c>
      <c r="B330" s="4">
        <f t="shared" si="39"/>
        <v>45180</v>
      </c>
      <c r="C330" s="8">
        <f t="shared" si="40"/>
        <v>0.42788194444444444</v>
      </c>
      <c r="D330" s="8">
        <f t="shared" si="41"/>
        <v>45180.427881944444</v>
      </c>
      <c r="E330" s="8" t="str">
        <f t="shared" si="43"/>
        <v>2023-09-11</v>
      </c>
      <c r="F330" s="9" t="s">
        <v>2030</v>
      </c>
      <c r="G330" s="9" t="str">
        <f t="shared" si="42"/>
        <v>FAIR-D1_2023-09-11_10-16-09</v>
      </c>
      <c r="H330" s="9">
        <v>10.787000000000001</v>
      </c>
      <c r="I330" s="6">
        <v>17607329</v>
      </c>
      <c r="J330" s="6" t="str">
        <f>IF(OR(COUNTIF(Monitoring!E:E, G330) &gt; 0, COUNTIF(Monitoring!F:F, G330) &gt; 0), "yes", "no")</f>
        <v>yes</v>
      </c>
      <c r="K330" s="60" t="str">
        <f t="shared" si="44"/>
        <v>Z:\FAIR_Device_data\Experiment_AugSep_2023\Video_captures\FAIR-D1\Camera1\2023-09-11\FAIR-D1_2023-09-11_10-16-09.mp4</v>
      </c>
    </row>
    <row r="331" spans="1:11" ht="14.25" customHeight="1" x14ac:dyDescent="0.3">
      <c r="A331" s="5" t="str">
        <f t="shared" si="38"/>
        <v>FAIR-D1</v>
      </c>
      <c r="B331" s="4">
        <f t="shared" si="39"/>
        <v>45180</v>
      </c>
      <c r="C331" s="8">
        <f t="shared" si="40"/>
        <v>0.65540509259259261</v>
      </c>
      <c r="D331" s="8">
        <f t="shared" si="41"/>
        <v>45180.655405092592</v>
      </c>
      <c r="E331" s="8" t="str">
        <f t="shared" si="43"/>
        <v>2023-09-11</v>
      </c>
      <c r="F331" s="9" t="s">
        <v>2031</v>
      </c>
      <c r="G331" s="9" t="str">
        <f t="shared" si="42"/>
        <v>FAIR-D1_2023-09-11_15-43-47</v>
      </c>
      <c r="H331" s="9">
        <v>10.914999999999999</v>
      </c>
      <c r="I331" s="6">
        <v>17490291</v>
      </c>
      <c r="J331" s="6" t="str">
        <f>IF(OR(COUNTIF(Monitoring!E:E, G331) &gt; 0, COUNTIF(Monitoring!F:F, G331) &gt; 0), "yes", "no")</f>
        <v>yes</v>
      </c>
      <c r="K331" s="60" t="str">
        <f t="shared" si="44"/>
        <v>Z:\FAIR_Device_data\Experiment_AugSep_2023\Video_captures\FAIR-D1\Camera1\2023-09-11\FAIR-D1_2023-09-11_15-43-47.mp4</v>
      </c>
    </row>
    <row r="332" spans="1:11" ht="14.25" customHeight="1" x14ac:dyDescent="0.3">
      <c r="A332" s="5" t="str">
        <f t="shared" si="38"/>
        <v>FAIR-D1</v>
      </c>
      <c r="B332" s="4">
        <f t="shared" si="39"/>
        <v>45180</v>
      </c>
      <c r="C332" s="8">
        <f t="shared" si="40"/>
        <v>0.70894675925925921</v>
      </c>
      <c r="D332" s="8">
        <f t="shared" si="41"/>
        <v>45180.70894675926</v>
      </c>
      <c r="E332" s="8" t="str">
        <f t="shared" si="43"/>
        <v>2023-09-11</v>
      </c>
      <c r="F332" s="9" t="s">
        <v>2032</v>
      </c>
      <c r="G332" s="9" t="str">
        <f t="shared" si="42"/>
        <v>FAIR-D1_2023-09-11_17-00-53</v>
      </c>
      <c r="H332" s="9">
        <v>41.161000000000001</v>
      </c>
      <c r="I332" s="6">
        <v>77779696</v>
      </c>
      <c r="J332" s="6" t="str">
        <f>IF(OR(COUNTIF(Monitoring!E:E, G332) &gt; 0, COUNTIF(Monitoring!F:F, G332) &gt; 0), "yes", "no")</f>
        <v>no</v>
      </c>
      <c r="K332" s="60" t="str">
        <f t="shared" si="44"/>
        <v>Z:\FAIR_Device_data\Experiment_AugSep_2023\Video_captures\FAIR-D1\Camera1\2023-09-11\FAIR-D1_2023-09-11_17-00-53.mp4</v>
      </c>
    </row>
    <row r="333" spans="1:11" ht="14.25" customHeight="1" x14ac:dyDescent="0.3">
      <c r="A333" s="5" t="str">
        <f t="shared" si="38"/>
        <v>FAIR-D1</v>
      </c>
      <c r="B333" s="4">
        <f t="shared" si="39"/>
        <v>45180</v>
      </c>
      <c r="C333" s="8">
        <f t="shared" si="40"/>
        <v>0.71402777777777782</v>
      </c>
      <c r="D333" s="8">
        <f t="shared" si="41"/>
        <v>45180.71402777778</v>
      </c>
      <c r="E333" s="8" t="str">
        <f t="shared" si="43"/>
        <v>2023-09-11</v>
      </c>
      <c r="F333" s="9" t="s">
        <v>2033</v>
      </c>
      <c r="G333" s="9" t="str">
        <f t="shared" si="42"/>
        <v>FAIR-D1_2023-09-11_17-08-12</v>
      </c>
      <c r="H333" s="9">
        <v>33.841999999999999</v>
      </c>
      <c r="I333" s="6">
        <v>63707951</v>
      </c>
      <c r="J333" s="6" t="str">
        <f>IF(OR(COUNTIF(Monitoring!E:E, G333) &gt; 0, COUNTIF(Monitoring!F:F, G333) &gt; 0), "yes", "no")</f>
        <v>no</v>
      </c>
      <c r="K333" s="60" t="str">
        <f t="shared" si="44"/>
        <v>Z:\FAIR_Device_data\Experiment_AugSep_2023\Video_captures\FAIR-D1\Camera1\2023-09-11\FAIR-D1_2023-09-11_17-08-12.mp4</v>
      </c>
    </row>
    <row r="334" spans="1:11" ht="14.25" customHeight="1" x14ac:dyDescent="0.3">
      <c r="A334" s="5" t="str">
        <f t="shared" si="38"/>
        <v>FAIR-D1</v>
      </c>
      <c r="B334" s="4">
        <f t="shared" si="39"/>
        <v>45180</v>
      </c>
      <c r="C334" s="8">
        <f t="shared" si="40"/>
        <v>0.7323263888888889</v>
      </c>
      <c r="D334" s="8">
        <f t="shared" si="41"/>
        <v>45180.73232638889</v>
      </c>
      <c r="E334" s="8" t="str">
        <f t="shared" si="43"/>
        <v>2023-09-11</v>
      </c>
      <c r="F334" s="9" t="s">
        <v>2034</v>
      </c>
      <c r="G334" s="9" t="str">
        <f t="shared" si="42"/>
        <v>FAIR-D1_2023-09-11_17-34-33</v>
      </c>
      <c r="H334" s="9">
        <v>23.071999999999999</v>
      </c>
      <c r="I334" s="6">
        <v>41220933</v>
      </c>
      <c r="J334" s="6" t="str">
        <f>IF(OR(COUNTIF(Monitoring!E:E, G334) &gt; 0, COUNTIF(Monitoring!F:F, G334) &gt; 0), "yes", "no")</f>
        <v>no</v>
      </c>
      <c r="K334" s="60" t="str">
        <f t="shared" si="44"/>
        <v>Z:\FAIR_Device_data\Experiment_AugSep_2023\Video_captures\FAIR-D1\Camera1\2023-09-11\FAIR-D1_2023-09-11_17-34-33.mp4</v>
      </c>
    </row>
    <row r="335" spans="1:11" ht="14.25" customHeight="1" x14ac:dyDescent="0.3">
      <c r="A335" s="5" t="str">
        <f t="shared" si="38"/>
        <v>FAIR-D1</v>
      </c>
      <c r="B335" s="4">
        <f t="shared" si="39"/>
        <v>45180</v>
      </c>
      <c r="C335" s="8">
        <f t="shared" si="40"/>
        <v>0.74847222222222221</v>
      </c>
      <c r="D335" s="8">
        <f t="shared" si="41"/>
        <v>45180.748472222222</v>
      </c>
      <c r="E335" s="8" t="str">
        <f t="shared" si="43"/>
        <v>2023-09-11</v>
      </c>
      <c r="F335" s="9" t="s">
        <v>2035</v>
      </c>
      <c r="G335" s="9" t="str">
        <f t="shared" si="42"/>
        <v>FAIR-D1_2023-09-11_17-57-48</v>
      </c>
      <c r="H335" s="9">
        <v>17.128</v>
      </c>
      <c r="I335" s="6">
        <v>30190899</v>
      </c>
      <c r="J335" s="6" t="str">
        <f>IF(OR(COUNTIF(Monitoring!E:E, G335) &gt; 0, COUNTIF(Monitoring!F:F, G335) &gt; 0), "yes", "no")</f>
        <v>yes</v>
      </c>
      <c r="K335" s="60" t="str">
        <f t="shared" si="44"/>
        <v>Z:\FAIR_Device_data\Experiment_AugSep_2023\Video_captures\FAIR-D1\Camera1\2023-09-11\FAIR-D1_2023-09-11_17-57-48.mp4</v>
      </c>
    </row>
    <row r="336" spans="1:11" ht="14.25" customHeight="1" x14ac:dyDescent="0.3">
      <c r="A336" s="5" t="str">
        <f t="shared" si="38"/>
        <v>FAIR-D1</v>
      </c>
      <c r="B336" s="4">
        <f t="shared" si="39"/>
        <v>45181</v>
      </c>
      <c r="C336" s="8">
        <f t="shared" si="40"/>
        <v>0.33884259259259258</v>
      </c>
      <c r="D336" s="8">
        <f t="shared" si="41"/>
        <v>45181.338842592595</v>
      </c>
      <c r="E336" s="8" t="str">
        <f t="shared" si="43"/>
        <v>2023-09-12</v>
      </c>
      <c r="F336" s="9" t="s">
        <v>2036</v>
      </c>
      <c r="G336" s="9" t="str">
        <f t="shared" si="42"/>
        <v>FAIR-D1_2023-09-12_08-07-56</v>
      </c>
      <c r="H336" s="9">
        <v>11.226000000000001</v>
      </c>
      <c r="I336" s="6">
        <v>18596260</v>
      </c>
      <c r="J336" s="6" t="str">
        <f>IF(OR(COUNTIF(Monitoring!E:E, G336) &gt; 0, COUNTIF(Monitoring!F:F, G336) &gt; 0), "yes", "no")</f>
        <v>no</v>
      </c>
      <c r="K336" s="60" t="str">
        <f t="shared" si="44"/>
        <v>Z:\FAIR_Device_data\Experiment_AugSep_2023\Video_captures\FAIR-D1\Camera1\2023-09-12\FAIR-D1_2023-09-12_08-07-56.mp4</v>
      </c>
    </row>
    <row r="337" spans="1:11" ht="14.25" customHeight="1" x14ac:dyDescent="0.3">
      <c r="A337" s="5" t="str">
        <f t="shared" si="38"/>
        <v>FAIR-D1</v>
      </c>
      <c r="B337" s="4">
        <f t="shared" si="39"/>
        <v>45181</v>
      </c>
      <c r="C337" s="8">
        <f t="shared" si="40"/>
        <v>0.40950231481481481</v>
      </c>
      <c r="D337" s="8">
        <f t="shared" si="41"/>
        <v>45181.409502314818</v>
      </c>
      <c r="E337" s="8" t="str">
        <f t="shared" si="43"/>
        <v>2023-09-12</v>
      </c>
      <c r="F337" s="9" t="s">
        <v>2037</v>
      </c>
      <c r="G337" s="9" t="str">
        <f t="shared" si="42"/>
        <v>FAIR-D1_2023-09-12_09-49-41</v>
      </c>
      <c r="H337" s="9">
        <v>31.794</v>
      </c>
      <c r="I337" s="6">
        <v>59463324</v>
      </c>
      <c r="J337" s="6" t="str">
        <f>IF(OR(COUNTIF(Monitoring!E:E, G337) &gt; 0, COUNTIF(Monitoring!F:F, G337) &gt; 0), "yes", "no")</f>
        <v>yes</v>
      </c>
      <c r="K337" s="60" t="str">
        <f t="shared" si="44"/>
        <v>Z:\FAIR_Device_data\Experiment_AugSep_2023\Video_captures\FAIR-D1\Camera1\2023-09-12\FAIR-D1_2023-09-12_09-49-41.mp4</v>
      </c>
    </row>
    <row r="338" spans="1:11" ht="14.25" customHeight="1" x14ac:dyDescent="0.3">
      <c r="A338" s="5" t="str">
        <f t="shared" si="38"/>
        <v>FAIR-D1</v>
      </c>
      <c r="B338" s="4">
        <f t="shared" si="39"/>
        <v>45181</v>
      </c>
      <c r="C338" s="8">
        <f t="shared" si="40"/>
        <v>0.41025462962962961</v>
      </c>
      <c r="D338" s="8">
        <f t="shared" si="41"/>
        <v>45181.410254629627</v>
      </c>
      <c r="E338" s="8" t="str">
        <f t="shared" si="43"/>
        <v>2023-09-12</v>
      </c>
      <c r="F338" s="9" t="s">
        <v>2038</v>
      </c>
      <c r="G338" s="9" t="str">
        <f t="shared" si="42"/>
        <v>FAIR-D1_2023-09-12_09-50-46</v>
      </c>
      <c r="H338" s="9">
        <v>17.119</v>
      </c>
      <c r="I338" s="6">
        <v>30592458</v>
      </c>
      <c r="J338" s="6" t="str">
        <f>IF(OR(COUNTIF(Monitoring!E:E, G338) &gt; 0, COUNTIF(Monitoring!F:F, G338) &gt; 0), "yes", "no")</f>
        <v>yes</v>
      </c>
      <c r="K338" s="60" t="str">
        <f t="shared" si="44"/>
        <v>Z:\FAIR_Device_data\Experiment_AugSep_2023\Video_captures\FAIR-D1\Camera1\2023-09-12\FAIR-D1_2023-09-12_09-50-46.mp4</v>
      </c>
    </row>
    <row r="339" spans="1:11" ht="14.25" customHeight="1" x14ac:dyDescent="0.3">
      <c r="A339" s="5" t="str">
        <f t="shared" si="38"/>
        <v>FAIR-D1</v>
      </c>
      <c r="B339" s="4">
        <f t="shared" si="39"/>
        <v>45181</v>
      </c>
      <c r="C339" s="8">
        <f t="shared" si="40"/>
        <v>0.58265046296296297</v>
      </c>
      <c r="D339" s="8">
        <f t="shared" si="41"/>
        <v>45181.582650462966</v>
      </c>
      <c r="E339" s="8" t="str">
        <f t="shared" si="43"/>
        <v>2023-09-12</v>
      </c>
      <c r="F339" s="9" t="s">
        <v>2039</v>
      </c>
      <c r="G339" s="9" t="str">
        <f t="shared" si="42"/>
        <v>FAIR-D1_2023-09-12_13-59-01</v>
      </c>
      <c r="H339" s="9">
        <v>134.91900000000001</v>
      </c>
      <c r="I339" s="6">
        <v>248799704</v>
      </c>
      <c r="J339" s="6" t="str">
        <f>IF(OR(COUNTIF(Monitoring!E:E, G339) &gt; 0, COUNTIF(Monitoring!F:F, G339) &gt; 0), "yes", "no")</f>
        <v>yes</v>
      </c>
      <c r="K339" s="60" t="str">
        <f t="shared" si="44"/>
        <v>Z:\FAIR_Device_data\Experiment_AugSep_2023\Video_captures\FAIR-D1\Camera1\2023-09-12\FAIR-D1_2023-09-12_13-59-01.mp4</v>
      </c>
    </row>
    <row r="340" spans="1:11" ht="14.25" customHeight="1" x14ac:dyDescent="0.3">
      <c r="A340" s="5" t="str">
        <f t="shared" si="38"/>
        <v>FAIR-D1</v>
      </c>
      <c r="B340" s="4">
        <f t="shared" si="39"/>
        <v>45181</v>
      </c>
      <c r="C340" s="8">
        <f t="shared" si="40"/>
        <v>0.61155092592592597</v>
      </c>
      <c r="D340" s="8">
        <f t="shared" si="41"/>
        <v>45181.611550925925</v>
      </c>
      <c r="E340" s="8" t="str">
        <f t="shared" si="43"/>
        <v>2023-09-12</v>
      </c>
      <c r="F340" s="9" t="s">
        <v>2040</v>
      </c>
      <c r="G340" s="9" t="str">
        <f t="shared" si="42"/>
        <v>FAIR-D1_2023-09-12_14-40-38</v>
      </c>
      <c r="H340" s="9">
        <v>13.068</v>
      </c>
      <c r="I340" s="6">
        <v>21873822</v>
      </c>
      <c r="J340" s="6" t="str">
        <f>IF(OR(COUNTIF(Monitoring!E:E, G340) &gt; 0, COUNTIF(Monitoring!F:F, G340) &gt; 0), "yes", "no")</f>
        <v>no</v>
      </c>
      <c r="K340" s="60" t="str">
        <f t="shared" si="44"/>
        <v>Z:\FAIR_Device_data\Experiment_AugSep_2023\Video_captures\FAIR-D1\Camera1\2023-09-12\FAIR-D1_2023-09-12_14-40-38.mp4</v>
      </c>
    </row>
    <row r="341" spans="1:11" ht="14.25" customHeight="1" x14ac:dyDescent="0.3">
      <c r="A341" s="5" t="str">
        <f t="shared" si="38"/>
        <v>FAIR-D1</v>
      </c>
      <c r="B341" s="4">
        <f t="shared" si="39"/>
        <v>45181</v>
      </c>
      <c r="C341" s="8">
        <f t="shared" si="40"/>
        <v>0.62197916666666664</v>
      </c>
      <c r="D341" s="8">
        <f t="shared" si="41"/>
        <v>45181.621979166666</v>
      </c>
      <c r="E341" s="8" t="str">
        <f t="shared" si="43"/>
        <v>2023-09-12</v>
      </c>
      <c r="F341" s="9" t="s">
        <v>2041</v>
      </c>
      <c r="G341" s="9" t="str">
        <f t="shared" si="42"/>
        <v>FAIR-D1_2023-09-12_14-55-39</v>
      </c>
      <c r="H341" s="9">
        <v>16.384</v>
      </c>
      <c r="I341" s="6">
        <v>28840226</v>
      </c>
      <c r="J341" s="6" t="str">
        <f>IF(OR(COUNTIF(Monitoring!E:E, G341) &gt; 0, COUNTIF(Monitoring!F:F, G341) &gt; 0), "yes", "no")</f>
        <v>no</v>
      </c>
      <c r="K341" s="60" t="str">
        <f t="shared" si="44"/>
        <v>Z:\FAIR_Device_data\Experiment_AugSep_2023\Video_captures\FAIR-D1\Camera1\2023-09-12\FAIR-D1_2023-09-12_14-55-39.mp4</v>
      </c>
    </row>
    <row r="342" spans="1:11" ht="14.25" customHeight="1" x14ac:dyDescent="0.3">
      <c r="A342" s="5" t="str">
        <f t="shared" si="38"/>
        <v>FAIR-D1</v>
      </c>
      <c r="B342" s="4">
        <f t="shared" si="39"/>
        <v>45181</v>
      </c>
      <c r="C342" s="8">
        <f t="shared" si="40"/>
        <v>0.62515046296296295</v>
      </c>
      <c r="D342" s="8">
        <f t="shared" si="41"/>
        <v>45181.625150462962</v>
      </c>
      <c r="E342" s="8" t="str">
        <f t="shared" si="43"/>
        <v>2023-09-12</v>
      </c>
      <c r="F342" s="9" t="s">
        <v>2042</v>
      </c>
      <c r="G342" s="9" t="str">
        <f t="shared" si="42"/>
        <v>FAIR-D1_2023-09-12_15-00-13</v>
      </c>
      <c r="H342" s="9">
        <v>18.798999999999999</v>
      </c>
      <c r="I342" s="6">
        <v>33800892</v>
      </c>
      <c r="J342" s="6" t="str">
        <f>IF(OR(COUNTIF(Monitoring!E:E, G342) &gt; 0, COUNTIF(Monitoring!F:F, G342) &gt; 0), "yes", "no")</f>
        <v>no</v>
      </c>
      <c r="K342" s="60" t="str">
        <f t="shared" si="44"/>
        <v>Z:\FAIR_Device_data\Experiment_AugSep_2023\Video_captures\FAIR-D1\Camera1\2023-09-12\FAIR-D1_2023-09-12_15-00-13.mp4</v>
      </c>
    </row>
    <row r="343" spans="1:11" ht="14.25" customHeight="1" x14ac:dyDescent="0.3">
      <c r="A343" s="5" t="str">
        <f t="shared" si="38"/>
        <v>FAIR-D1</v>
      </c>
      <c r="B343" s="4">
        <f t="shared" si="39"/>
        <v>45182</v>
      </c>
      <c r="C343" s="8">
        <f t="shared" si="40"/>
        <v>0.3268402777777778</v>
      </c>
      <c r="D343" s="8">
        <f t="shared" si="41"/>
        <v>45182.326840277776</v>
      </c>
      <c r="E343" s="8" t="str">
        <f t="shared" si="43"/>
        <v>2023-09-13</v>
      </c>
      <c r="F343" s="9" t="s">
        <v>2043</v>
      </c>
      <c r="G343" s="9" t="str">
        <f t="shared" si="42"/>
        <v>FAIR-D1_2023-09-13_07-50-39</v>
      </c>
      <c r="H343" s="9">
        <v>16.933</v>
      </c>
      <c r="I343" s="6">
        <v>30876578</v>
      </c>
      <c r="J343" s="6" t="str">
        <f>IF(OR(COUNTIF(Monitoring!E:E, G343) &gt; 0, COUNTIF(Monitoring!F:F, G343) &gt; 0), "yes", "no")</f>
        <v>yes</v>
      </c>
      <c r="K343" s="60" t="str">
        <f t="shared" si="44"/>
        <v>Z:\FAIR_Device_data\Experiment_AugSep_2023\Video_captures\FAIR-D1\Camera1\2023-09-13\FAIR-D1_2023-09-13_07-50-39.mp4</v>
      </c>
    </row>
    <row r="344" spans="1:11" ht="14.25" customHeight="1" x14ac:dyDescent="0.3">
      <c r="A344" s="5" t="str">
        <f t="shared" si="38"/>
        <v>FAIR-D1</v>
      </c>
      <c r="B344" s="4">
        <f t="shared" si="39"/>
        <v>45182</v>
      </c>
      <c r="C344" s="8">
        <f t="shared" si="40"/>
        <v>0.33778935185185183</v>
      </c>
      <c r="D344" s="8">
        <f t="shared" si="41"/>
        <v>45182.337789351855</v>
      </c>
      <c r="E344" s="8" t="str">
        <f t="shared" si="43"/>
        <v>2023-09-13</v>
      </c>
      <c r="F344" s="9" t="s">
        <v>2044</v>
      </c>
      <c r="G344" s="9" t="str">
        <f t="shared" si="42"/>
        <v>FAIR-D1_2023-09-13_08-06-25</v>
      </c>
      <c r="H344" s="9">
        <v>12.832000000000001</v>
      </c>
      <c r="I344" s="6">
        <v>21763805</v>
      </c>
      <c r="J344" s="6" t="str">
        <f>IF(OR(COUNTIF(Monitoring!E:E, G344) &gt; 0, COUNTIF(Monitoring!F:F, G344) &gt; 0), "yes", "no")</f>
        <v>no</v>
      </c>
      <c r="K344" s="60" t="str">
        <f t="shared" si="44"/>
        <v>Z:\FAIR_Device_data\Experiment_AugSep_2023\Video_captures\FAIR-D1\Camera1\2023-09-13\FAIR-D1_2023-09-13_08-06-25.mp4</v>
      </c>
    </row>
    <row r="345" spans="1:11" ht="14.25" customHeight="1" x14ac:dyDescent="0.3">
      <c r="A345" s="5" t="str">
        <f t="shared" si="38"/>
        <v>FAIR-D1</v>
      </c>
      <c r="B345" s="4">
        <f t="shared" si="39"/>
        <v>45182</v>
      </c>
      <c r="C345" s="8">
        <f t="shared" si="40"/>
        <v>0.33989583333333334</v>
      </c>
      <c r="D345" s="8">
        <f t="shared" si="41"/>
        <v>45182.339895833335</v>
      </c>
      <c r="E345" s="8" t="str">
        <f t="shared" si="43"/>
        <v>2023-09-13</v>
      </c>
      <c r="F345" s="9" t="s">
        <v>2045</v>
      </c>
      <c r="G345" s="9" t="str">
        <f t="shared" si="42"/>
        <v>FAIR-D1_2023-09-13_08-09-27</v>
      </c>
      <c r="H345" s="9">
        <v>20.87</v>
      </c>
      <c r="I345" s="6">
        <v>38996719</v>
      </c>
      <c r="J345" s="6" t="str">
        <f>IF(OR(COUNTIF(Monitoring!E:E, G345) &gt; 0, COUNTIF(Monitoring!F:F, G345) &gt; 0), "yes", "no")</f>
        <v>yes</v>
      </c>
      <c r="K345" s="60" t="str">
        <f t="shared" si="44"/>
        <v>Z:\FAIR_Device_data\Experiment_AugSep_2023\Video_captures\FAIR-D1\Camera1\2023-09-13\FAIR-D1_2023-09-13_08-09-27.mp4</v>
      </c>
    </row>
    <row r="346" spans="1:11" ht="14.25" customHeight="1" x14ac:dyDescent="0.3">
      <c r="A346" s="5" t="str">
        <f t="shared" si="38"/>
        <v>FAIR-D1</v>
      </c>
      <c r="B346" s="4">
        <f t="shared" si="39"/>
        <v>45182</v>
      </c>
      <c r="C346" s="8">
        <f t="shared" si="40"/>
        <v>0.3772685185185185</v>
      </c>
      <c r="D346" s="8">
        <f t="shared" si="41"/>
        <v>45182.377268518518</v>
      </c>
      <c r="E346" s="8" t="str">
        <f t="shared" si="43"/>
        <v>2023-09-13</v>
      </c>
      <c r="F346" s="9" t="s">
        <v>2046</v>
      </c>
      <c r="G346" s="9" t="str">
        <f t="shared" si="42"/>
        <v>FAIR-D1_2023-09-13_09-03-16</v>
      </c>
      <c r="H346" s="9">
        <v>10.792</v>
      </c>
      <c r="I346" s="6">
        <v>17183703</v>
      </c>
      <c r="J346" s="6" t="str">
        <f>IF(OR(COUNTIF(Monitoring!E:E, G346) &gt; 0, COUNTIF(Monitoring!F:F, G346) &gt; 0), "yes", "no")</f>
        <v>no</v>
      </c>
      <c r="K346" s="60" t="str">
        <f t="shared" si="44"/>
        <v>Z:\FAIR_Device_data\Experiment_AugSep_2023\Video_captures\FAIR-D1\Camera1\2023-09-13\FAIR-D1_2023-09-13_09-03-16.mp4</v>
      </c>
    </row>
    <row r="347" spans="1:11" ht="14.25" customHeight="1" x14ac:dyDescent="0.3">
      <c r="A347" s="5" t="str">
        <f t="shared" si="38"/>
        <v>FAIR-D1</v>
      </c>
      <c r="B347" s="4">
        <f t="shared" si="39"/>
        <v>45182</v>
      </c>
      <c r="C347" s="8">
        <f t="shared" si="40"/>
        <v>0.38186342592592593</v>
      </c>
      <c r="D347" s="8">
        <f t="shared" si="41"/>
        <v>45182.381863425922</v>
      </c>
      <c r="E347" s="8" t="str">
        <f t="shared" si="43"/>
        <v>2023-09-13</v>
      </c>
      <c r="F347" s="9" t="s">
        <v>2047</v>
      </c>
      <c r="G347" s="9" t="str">
        <f t="shared" si="42"/>
        <v>FAIR-D1_2023-09-13_09-09-53</v>
      </c>
      <c r="H347" s="9">
        <v>10.917</v>
      </c>
      <c r="I347" s="6">
        <v>18012976</v>
      </c>
      <c r="J347" s="6" t="str">
        <f>IF(OR(COUNTIF(Monitoring!E:E, G347) &gt; 0, COUNTIF(Monitoring!F:F, G347) &gt; 0), "yes", "no")</f>
        <v>no</v>
      </c>
      <c r="K347" s="60" t="str">
        <f t="shared" si="44"/>
        <v>Z:\FAIR_Device_data\Experiment_AugSep_2023\Video_captures\FAIR-D1\Camera1\2023-09-13\FAIR-D1_2023-09-13_09-09-53.mp4</v>
      </c>
    </row>
    <row r="348" spans="1:11" ht="14.25" customHeight="1" x14ac:dyDescent="0.3">
      <c r="A348" s="5" t="str">
        <f t="shared" si="38"/>
        <v>FAIR-D1</v>
      </c>
      <c r="B348" s="4">
        <f t="shared" si="39"/>
        <v>45182</v>
      </c>
      <c r="C348" s="8">
        <f t="shared" si="40"/>
        <v>0.51744212962962965</v>
      </c>
      <c r="D348" s="8">
        <f t="shared" si="41"/>
        <v>45182.517442129632</v>
      </c>
      <c r="E348" s="8" t="str">
        <f t="shared" si="43"/>
        <v>2023-09-13</v>
      </c>
      <c r="F348" s="9" t="s">
        <v>2048</v>
      </c>
      <c r="G348" s="9" t="str">
        <f t="shared" si="42"/>
        <v>FAIR-D1_2023-09-13_12-25-07</v>
      </c>
      <c r="H348" s="9">
        <v>10.557</v>
      </c>
      <c r="I348" s="6">
        <v>17432973</v>
      </c>
      <c r="J348" s="6" t="str">
        <f>IF(OR(COUNTIF(Monitoring!E:E, G348) &gt; 0, COUNTIF(Monitoring!F:F, G348) &gt; 0), "yes", "no")</f>
        <v>no</v>
      </c>
      <c r="K348" s="60" t="str">
        <f t="shared" si="44"/>
        <v>Z:\FAIR_Device_data\Experiment_AugSep_2023\Video_captures\FAIR-D1\Camera1\2023-09-13\FAIR-D1_2023-09-13_12-25-07.mp4</v>
      </c>
    </row>
    <row r="349" spans="1:11" ht="14.25" customHeight="1" x14ac:dyDescent="0.3">
      <c r="A349" s="5" t="str">
        <f t="shared" si="38"/>
        <v>FAIR-D1</v>
      </c>
      <c r="B349" s="4">
        <f t="shared" si="39"/>
        <v>45182</v>
      </c>
      <c r="C349" s="8">
        <f t="shared" si="40"/>
        <v>0.68252314814814818</v>
      </c>
      <c r="D349" s="8">
        <f t="shared" si="41"/>
        <v>45182.682523148149</v>
      </c>
      <c r="E349" s="8" t="str">
        <f t="shared" si="43"/>
        <v>2023-09-13</v>
      </c>
      <c r="F349" s="9" t="s">
        <v>2049</v>
      </c>
      <c r="G349" s="9" t="str">
        <f t="shared" si="42"/>
        <v>FAIR-D1_2023-09-13_16-22-50</v>
      </c>
      <c r="H349" s="9">
        <v>11.375</v>
      </c>
      <c r="I349" s="6">
        <v>19371713</v>
      </c>
      <c r="J349" s="6" t="str">
        <f>IF(OR(COUNTIF(Monitoring!E:E, G349) &gt; 0, COUNTIF(Monitoring!F:F, G349) &gt; 0), "yes", "no")</f>
        <v>no</v>
      </c>
      <c r="K349" s="60" t="str">
        <f t="shared" si="44"/>
        <v>Z:\FAIR_Device_data\Experiment_AugSep_2023\Video_captures\FAIR-D1\Camera1\2023-09-13\FAIR-D1_2023-09-13_16-22-50.mp4</v>
      </c>
    </row>
    <row r="350" spans="1:11" ht="14.25" customHeight="1" x14ac:dyDescent="0.3">
      <c r="A350" s="5" t="str">
        <f t="shared" si="38"/>
        <v>FAIR-D2</v>
      </c>
      <c r="B350" s="4">
        <f t="shared" si="39"/>
        <v>45162</v>
      </c>
      <c r="C350" s="8">
        <f t="shared" si="40"/>
        <v>0.37556712962962963</v>
      </c>
      <c r="D350" s="8">
        <f t="shared" si="41"/>
        <v>45162.375567129631</v>
      </c>
      <c r="E350" s="8" t="str">
        <f t="shared" si="43"/>
        <v>2023-08-24</v>
      </c>
      <c r="F350" s="9" t="s">
        <v>2050</v>
      </c>
      <c r="G350" s="9" t="str">
        <f t="shared" si="42"/>
        <v>FAIR-D2_2023-08-24_09-00-49</v>
      </c>
      <c r="H350" s="9">
        <v>10.734999999999999</v>
      </c>
      <c r="I350" s="6">
        <v>17417137</v>
      </c>
      <c r="J350" s="6" t="str">
        <f>IF(OR(COUNTIF(Monitoring!E:E, G350) &gt; 0, COUNTIF(Monitoring!F:F, G350) &gt; 0), "yes", "no")</f>
        <v>no</v>
      </c>
      <c r="K350" s="60" t="str">
        <f t="shared" si="44"/>
        <v>Z:\FAIR_Device_data\Experiment_AugSep_2023\Video_captures\FAIR-D2\Camera1\2023-08-24\FAIR-D2_2023-08-24_09-00-49.mp4</v>
      </c>
    </row>
    <row r="351" spans="1:11" ht="14.25" customHeight="1" x14ac:dyDescent="0.3">
      <c r="A351" s="5" t="str">
        <f t="shared" si="38"/>
        <v>FAIR-D2</v>
      </c>
      <c r="B351" s="4">
        <f t="shared" si="39"/>
        <v>45162</v>
      </c>
      <c r="C351" s="8">
        <f t="shared" si="40"/>
        <v>0.49939814814814815</v>
      </c>
      <c r="D351" s="8">
        <f t="shared" si="41"/>
        <v>45162.499398148146</v>
      </c>
      <c r="E351" s="8" t="str">
        <f t="shared" si="43"/>
        <v>2023-08-24</v>
      </c>
      <c r="F351" s="9" t="s">
        <v>2051</v>
      </c>
      <c r="G351" s="9" t="str">
        <f t="shared" si="42"/>
        <v>FAIR-D2_2023-08-24_11-59-08</v>
      </c>
      <c r="H351" s="9">
        <v>21.911000000000001</v>
      </c>
      <c r="I351" s="6">
        <v>40667221</v>
      </c>
      <c r="J351" s="6" t="str">
        <f>IF(OR(COUNTIF(Monitoring!E:E, G351) &gt; 0, COUNTIF(Monitoring!F:F, G351) &gt; 0), "yes", "no")</f>
        <v>yes</v>
      </c>
      <c r="K351" s="60" t="str">
        <f t="shared" si="44"/>
        <v>Z:\FAIR_Device_data\Experiment_AugSep_2023\Video_captures\FAIR-D2\Camera1\2023-08-24\FAIR-D2_2023-08-24_11-59-08.mp4</v>
      </c>
    </row>
    <row r="352" spans="1:11" ht="14.25" customHeight="1" x14ac:dyDescent="0.3">
      <c r="A352" s="5" t="str">
        <f t="shared" si="38"/>
        <v>FAIR-D2</v>
      </c>
      <c r="B352" s="4">
        <f t="shared" si="39"/>
        <v>45162</v>
      </c>
      <c r="C352" s="8">
        <f t="shared" si="40"/>
        <v>0.53337962962962959</v>
      </c>
      <c r="D352" s="8">
        <f t="shared" si="41"/>
        <v>45162.533379629633</v>
      </c>
      <c r="E352" s="8" t="str">
        <f t="shared" si="43"/>
        <v>2023-08-24</v>
      </c>
      <c r="F352" s="9" t="s">
        <v>2052</v>
      </c>
      <c r="G352" s="9" t="str">
        <f t="shared" si="42"/>
        <v>FAIR-D2_2023-08-24_12-48-04</v>
      </c>
      <c r="H352" s="9">
        <v>12.753</v>
      </c>
      <c r="I352" s="6">
        <v>21974216</v>
      </c>
      <c r="J352" s="6" t="str">
        <f>IF(OR(COUNTIF(Monitoring!E:E, G352) &gt; 0, COUNTIF(Monitoring!F:F, G352) &gt; 0), "yes", "no")</f>
        <v>yes</v>
      </c>
      <c r="K352" s="60" t="str">
        <f t="shared" si="44"/>
        <v>Z:\FAIR_Device_data\Experiment_AugSep_2023\Video_captures\FAIR-D2\Camera1\2023-08-24\FAIR-D2_2023-08-24_12-48-04.mp4</v>
      </c>
    </row>
    <row r="353" spans="1:11" ht="14.25" customHeight="1" x14ac:dyDescent="0.3">
      <c r="A353" s="5" t="str">
        <f t="shared" si="38"/>
        <v>FAIR-D2</v>
      </c>
      <c r="B353" s="4">
        <f t="shared" si="39"/>
        <v>45162</v>
      </c>
      <c r="C353" s="8">
        <f t="shared" si="40"/>
        <v>0.66107638888888887</v>
      </c>
      <c r="D353" s="8">
        <f t="shared" si="41"/>
        <v>45162.661076388889</v>
      </c>
      <c r="E353" s="8" t="str">
        <f t="shared" si="43"/>
        <v>2023-08-24</v>
      </c>
      <c r="F353" s="9" t="s">
        <v>2053</v>
      </c>
      <c r="G353" s="9" t="str">
        <f t="shared" si="42"/>
        <v>FAIR-D2_2023-08-24_15-51-57</v>
      </c>
      <c r="H353" s="9">
        <v>41.134999999999998</v>
      </c>
      <c r="I353" s="6">
        <v>76185874</v>
      </c>
      <c r="J353" s="6" t="str">
        <f>IF(OR(COUNTIF(Monitoring!E:E, G353) &gt; 0, COUNTIF(Monitoring!F:F, G353) &gt; 0), "yes", "no")</f>
        <v>yes</v>
      </c>
      <c r="K353" s="60" t="str">
        <f t="shared" si="44"/>
        <v>Z:\FAIR_Device_data\Experiment_AugSep_2023\Video_captures\FAIR-D2\Camera1\2023-08-24\FAIR-D2_2023-08-24_15-51-57.mp4</v>
      </c>
    </row>
    <row r="354" spans="1:11" ht="14.25" customHeight="1" x14ac:dyDescent="0.3">
      <c r="A354" s="5" t="str">
        <f t="shared" si="38"/>
        <v>FAIR-D2</v>
      </c>
      <c r="B354" s="4">
        <f t="shared" si="39"/>
        <v>45162</v>
      </c>
      <c r="C354" s="8">
        <f t="shared" si="40"/>
        <v>0.76068287037037041</v>
      </c>
      <c r="D354" s="8">
        <f t="shared" si="41"/>
        <v>45162.760682870372</v>
      </c>
      <c r="E354" s="8" t="str">
        <f t="shared" si="43"/>
        <v>2023-08-24</v>
      </c>
      <c r="F354" s="9" t="s">
        <v>2054</v>
      </c>
      <c r="G354" s="9" t="str">
        <f t="shared" si="42"/>
        <v>FAIR-D2_2023-08-24_18-15-23</v>
      </c>
      <c r="H354" s="9">
        <v>38.195</v>
      </c>
      <c r="I354" s="6">
        <v>71578529</v>
      </c>
      <c r="J354" s="6" t="str">
        <f>IF(OR(COUNTIF(Monitoring!E:E, G354) &gt; 0, COUNTIF(Monitoring!F:F, G354) &gt; 0), "yes", "no")</f>
        <v>yes</v>
      </c>
      <c r="K354" s="60" t="str">
        <f t="shared" si="44"/>
        <v>Z:\FAIR_Device_data\Experiment_AugSep_2023\Video_captures\FAIR-D2\Camera1\2023-08-24\FAIR-D2_2023-08-24_18-15-23.mp4</v>
      </c>
    </row>
    <row r="355" spans="1:11" ht="14.25" customHeight="1" x14ac:dyDescent="0.3">
      <c r="A355" s="5" t="str">
        <f t="shared" si="38"/>
        <v>FAIR-D2</v>
      </c>
      <c r="B355" s="4">
        <f t="shared" si="39"/>
        <v>45162</v>
      </c>
      <c r="C355" s="8">
        <f t="shared" si="40"/>
        <v>0.76211805555555556</v>
      </c>
      <c r="D355" s="8">
        <f t="shared" si="41"/>
        <v>45162.762118055558</v>
      </c>
      <c r="E355" s="8" t="str">
        <f t="shared" si="43"/>
        <v>2023-08-24</v>
      </c>
      <c r="F355" s="9" t="s">
        <v>2055</v>
      </c>
      <c r="G355" s="9" t="str">
        <f t="shared" si="42"/>
        <v>FAIR-D2_2023-08-24_18-17-27</v>
      </c>
      <c r="H355" s="9">
        <v>25.122</v>
      </c>
      <c r="I355" s="6">
        <v>45437724</v>
      </c>
      <c r="J355" s="6" t="str">
        <f>IF(OR(COUNTIF(Monitoring!E:E, G355) &gt; 0, COUNTIF(Monitoring!F:F, G355) &gt; 0), "yes", "no")</f>
        <v>yes</v>
      </c>
      <c r="K355" s="60" t="str">
        <f t="shared" si="44"/>
        <v>Z:\FAIR_Device_data\Experiment_AugSep_2023\Video_captures\FAIR-D2\Camera1\2023-08-24\FAIR-D2_2023-08-24_18-17-27.mp4</v>
      </c>
    </row>
    <row r="356" spans="1:11" ht="14.25" customHeight="1" x14ac:dyDescent="0.3">
      <c r="A356" s="5" t="str">
        <f t="shared" si="38"/>
        <v>FAIR-D2</v>
      </c>
      <c r="B356" s="4">
        <f t="shared" si="39"/>
        <v>45162</v>
      </c>
      <c r="C356" s="8">
        <f t="shared" si="40"/>
        <v>0.76873842592592589</v>
      </c>
      <c r="D356" s="8">
        <f t="shared" si="41"/>
        <v>45162.768738425926</v>
      </c>
      <c r="E356" s="8" t="str">
        <f t="shared" si="43"/>
        <v>2023-08-24</v>
      </c>
      <c r="F356" s="9" t="s">
        <v>2056</v>
      </c>
      <c r="G356" s="9" t="str">
        <f t="shared" si="42"/>
        <v>FAIR-D2_2023-08-24_18-26-59</v>
      </c>
      <c r="H356" s="9">
        <v>73.346999999999994</v>
      </c>
      <c r="I356" s="6">
        <v>132603567</v>
      </c>
      <c r="J356" s="6" t="str">
        <f>IF(OR(COUNTIF(Monitoring!E:E, G356) &gt; 0, COUNTIF(Monitoring!F:F, G356) &gt; 0), "yes", "no")</f>
        <v>yes</v>
      </c>
      <c r="K356" s="60" t="str">
        <f t="shared" si="44"/>
        <v>Z:\FAIR_Device_data\Experiment_AugSep_2023\Video_captures\FAIR-D2\Camera1\2023-08-24\FAIR-D2_2023-08-24_18-26-59.mp4</v>
      </c>
    </row>
    <row r="357" spans="1:11" ht="14.25" customHeight="1" x14ac:dyDescent="0.3">
      <c r="A357" s="5" t="str">
        <f t="shared" si="38"/>
        <v>FAIR-D2</v>
      </c>
      <c r="B357" s="4">
        <f t="shared" si="39"/>
        <v>45166</v>
      </c>
      <c r="C357" s="8">
        <f t="shared" si="40"/>
        <v>0.3212962962962963</v>
      </c>
      <c r="D357" s="8">
        <f t="shared" si="41"/>
        <v>45166.321296296293</v>
      </c>
      <c r="E357" s="8" t="str">
        <f t="shared" si="43"/>
        <v>2023-08-28</v>
      </c>
      <c r="F357" s="9" t="s">
        <v>2057</v>
      </c>
      <c r="G357" s="9" t="str">
        <f t="shared" si="42"/>
        <v>FAIR-D2_2023-08-28_07-42-40</v>
      </c>
      <c r="H357" s="9">
        <v>12.228999999999999</v>
      </c>
      <c r="I357" s="6">
        <v>20359436</v>
      </c>
      <c r="J357" s="6" t="str">
        <f>IF(OR(COUNTIF(Monitoring!E:E, G357) &gt; 0, COUNTIF(Monitoring!F:F, G357) &gt; 0), "yes", "no")</f>
        <v>no</v>
      </c>
      <c r="K357" s="60" t="str">
        <f t="shared" si="44"/>
        <v>Z:\FAIR_Device_data\Experiment_AugSep_2023\Video_captures\FAIR-D2\Camera1\2023-08-28\FAIR-D2_2023-08-28_07-42-40.mp4</v>
      </c>
    </row>
    <row r="358" spans="1:11" ht="14.25" customHeight="1" x14ac:dyDescent="0.3">
      <c r="A358" s="5" t="str">
        <f t="shared" si="38"/>
        <v>FAIR-D2</v>
      </c>
      <c r="B358" s="4">
        <f t="shared" si="39"/>
        <v>45166</v>
      </c>
      <c r="C358" s="8">
        <f t="shared" si="40"/>
        <v>0.35561342592592593</v>
      </c>
      <c r="D358" s="8">
        <f t="shared" si="41"/>
        <v>45166.355613425927</v>
      </c>
      <c r="E358" s="8" t="str">
        <f t="shared" si="43"/>
        <v>2023-08-28</v>
      </c>
      <c r="F358" s="9" t="s">
        <v>2058</v>
      </c>
      <c r="G358" s="9" t="str">
        <f t="shared" si="42"/>
        <v>FAIR-D2_2023-08-28_08-32-05</v>
      </c>
      <c r="H358" s="9">
        <v>31.664999999999999</v>
      </c>
      <c r="I358" s="6">
        <v>52082863</v>
      </c>
      <c r="J358" s="6" t="str">
        <f>IF(OR(COUNTIF(Monitoring!E:E, G358) &gt; 0, COUNTIF(Monitoring!F:F, G358) &gt; 0), "yes", "no")</f>
        <v>yes</v>
      </c>
      <c r="K358" s="60" t="str">
        <f t="shared" si="44"/>
        <v>Z:\FAIR_Device_data\Experiment_AugSep_2023\Video_captures\FAIR-D2\Camera1\2023-08-28\FAIR-D2_2023-08-28_08-32-05.mp4</v>
      </c>
    </row>
    <row r="359" spans="1:11" ht="14.25" customHeight="1" x14ac:dyDescent="0.3">
      <c r="A359" s="5" t="str">
        <f t="shared" si="38"/>
        <v>FAIR-D2</v>
      </c>
      <c r="B359" s="4">
        <f t="shared" si="39"/>
        <v>45166</v>
      </c>
      <c r="C359" s="8">
        <f t="shared" si="40"/>
        <v>0.35748842592592595</v>
      </c>
      <c r="D359" s="8">
        <f t="shared" si="41"/>
        <v>45166.357488425929</v>
      </c>
      <c r="E359" s="8" t="str">
        <f t="shared" si="43"/>
        <v>2023-08-28</v>
      </c>
      <c r="F359" s="9" t="s">
        <v>2059</v>
      </c>
      <c r="G359" s="9" t="str">
        <f t="shared" si="42"/>
        <v>FAIR-D2_2023-08-28_08-34-47</v>
      </c>
      <c r="H359" s="9">
        <v>11.597</v>
      </c>
      <c r="I359" s="6">
        <v>18942901</v>
      </c>
      <c r="J359" s="6" t="str">
        <f>IF(OR(COUNTIF(Monitoring!E:E, G359) &gt; 0, COUNTIF(Monitoring!F:F, G359) &gt; 0), "yes", "no")</f>
        <v>no</v>
      </c>
      <c r="K359" s="60" t="str">
        <f t="shared" si="44"/>
        <v>Z:\FAIR_Device_data\Experiment_AugSep_2023\Video_captures\FAIR-D2\Camera1\2023-08-28\FAIR-D2_2023-08-28_08-34-47.mp4</v>
      </c>
    </row>
    <row r="360" spans="1:11" ht="14.25" customHeight="1" x14ac:dyDescent="0.3">
      <c r="A360" s="5" t="str">
        <f t="shared" si="38"/>
        <v>FAIR-D2</v>
      </c>
      <c r="B360" s="4">
        <f t="shared" si="39"/>
        <v>45166</v>
      </c>
      <c r="C360" s="8">
        <f t="shared" si="40"/>
        <v>0.35925925925925928</v>
      </c>
      <c r="D360" s="8">
        <f t="shared" si="41"/>
        <v>45166.359259259261</v>
      </c>
      <c r="E360" s="8" t="str">
        <f t="shared" si="43"/>
        <v>2023-08-28</v>
      </c>
      <c r="F360" s="9" t="s">
        <v>2060</v>
      </c>
      <c r="G360" s="9" t="str">
        <f t="shared" si="42"/>
        <v>FAIR-D2_2023-08-28_08-37-20</v>
      </c>
      <c r="H360" s="9">
        <v>21.879000000000001</v>
      </c>
      <c r="I360" s="6">
        <v>39680346</v>
      </c>
      <c r="J360" s="6" t="str">
        <f>IF(OR(COUNTIF(Monitoring!E:E, G360) &gt; 0, COUNTIF(Monitoring!F:F, G360) &gt; 0), "yes", "no")</f>
        <v>no</v>
      </c>
      <c r="K360" s="60" t="str">
        <f t="shared" si="44"/>
        <v>Z:\FAIR_Device_data\Experiment_AugSep_2023\Video_captures\FAIR-D2\Camera1\2023-08-28\FAIR-D2_2023-08-28_08-37-20.mp4</v>
      </c>
    </row>
    <row r="361" spans="1:11" ht="14.25" customHeight="1" x14ac:dyDescent="0.3">
      <c r="A361" s="5" t="str">
        <f t="shared" si="38"/>
        <v>FAIR-D2</v>
      </c>
      <c r="B361" s="4">
        <f t="shared" si="39"/>
        <v>45166</v>
      </c>
      <c r="C361" s="8">
        <f t="shared" si="40"/>
        <v>0.36017361111111112</v>
      </c>
      <c r="D361" s="8">
        <f t="shared" si="41"/>
        <v>45166.360173611109</v>
      </c>
      <c r="E361" s="8" t="str">
        <f t="shared" si="43"/>
        <v>2023-08-28</v>
      </c>
      <c r="F361" s="9" t="s">
        <v>2061</v>
      </c>
      <c r="G361" s="9" t="str">
        <f t="shared" si="42"/>
        <v>FAIR-D2_2023-08-28_08-38-39</v>
      </c>
      <c r="H361" s="9">
        <v>12.186</v>
      </c>
      <c r="I361" s="6">
        <v>20320785</v>
      </c>
      <c r="J361" s="6" t="str">
        <f>IF(OR(COUNTIF(Monitoring!E:E, G361) &gt; 0, COUNTIF(Monitoring!F:F, G361) &gt; 0), "yes", "no")</f>
        <v>yes</v>
      </c>
      <c r="K361" s="60" t="str">
        <f t="shared" si="44"/>
        <v>Z:\FAIR_Device_data\Experiment_AugSep_2023\Video_captures\FAIR-D2\Camera1\2023-08-28\FAIR-D2_2023-08-28_08-38-39.mp4</v>
      </c>
    </row>
    <row r="362" spans="1:11" ht="14.25" customHeight="1" x14ac:dyDescent="0.3">
      <c r="A362" s="5" t="str">
        <f t="shared" si="38"/>
        <v>FAIR-D2</v>
      </c>
      <c r="B362" s="4">
        <f t="shared" si="39"/>
        <v>45166</v>
      </c>
      <c r="C362" s="8">
        <f t="shared" si="40"/>
        <v>0.44127314814814816</v>
      </c>
      <c r="D362" s="8">
        <f t="shared" si="41"/>
        <v>45166.44127314815</v>
      </c>
      <c r="E362" s="8" t="str">
        <f t="shared" si="43"/>
        <v>2023-08-28</v>
      </c>
      <c r="F362" s="9" t="s">
        <v>2062</v>
      </c>
      <c r="G362" s="9" t="str">
        <f t="shared" si="42"/>
        <v>FAIR-D2_2023-08-28_10-35-26</v>
      </c>
      <c r="H362" s="9">
        <v>12.247999999999999</v>
      </c>
      <c r="I362" s="6">
        <v>20329458</v>
      </c>
      <c r="J362" s="6" t="str">
        <f>IF(OR(COUNTIF(Monitoring!E:E, G362) &gt; 0, COUNTIF(Monitoring!F:F, G362) &gt; 0), "yes", "no")</f>
        <v>no</v>
      </c>
      <c r="K362" s="60" t="str">
        <f t="shared" si="44"/>
        <v>Z:\FAIR_Device_data\Experiment_AugSep_2023\Video_captures\FAIR-D2\Camera1\2023-08-28\FAIR-D2_2023-08-28_10-35-26.mp4</v>
      </c>
    </row>
    <row r="363" spans="1:11" ht="14.25" customHeight="1" x14ac:dyDescent="0.3">
      <c r="A363" s="5" t="str">
        <f t="shared" si="38"/>
        <v>FAIR-D2</v>
      </c>
      <c r="B363" s="4">
        <f t="shared" si="39"/>
        <v>45166</v>
      </c>
      <c r="C363" s="8">
        <f t="shared" si="40"/>
        <v>0.44241898148148145</v>
      </c>
      <c r="D363" s="8">
        <f t="shared" si="41"/>
        <v>45166.442418981482</v>
      </c>
      <c r="E363" s="8" t="str">
        <f t="shared" si="43"/>
        <v>2023-08-28</v>
      </c>
      <c r="F363" s="9" t="s">
        <v>2063</v>
      </c>
      <c r="G363" s="9" t="str">
        <f t="shared" si="42"/>
        <v>FAIR-D2_2023-08-28_10-37-05</v>
      </c>
      <c r="H363" s="9">
        <v>11.252000000000001</v>
      </c>
      <c r="I363" s="6">
        <v>18532752</v>
      </c>
      <c r="J363" s="6" t="str">
        <f>IF(OR(COUNTIF(Monitoring!E:E, G363) &gt; 0, COUNTIF(Monitoring!F:F, G363) &gt; 0), "yes", "no")</f>
        <v>yes</v>
      </c>
      <c r="K363" s="60" t="str">
        <f t="shared" si="44"/>
        <v>Z:\FAIR_Device_data\Experiment_AugSep_2023\Video_captures\FAIR-D2\Camera1\2023-08-28\FAIR-D2_2023-08-28_10-37-05.mp4</v>
      </c>
    </row>
    <row r="364" spans="1:11" ht="14.25" customHeight="1" x14ac:dyDescent="0.3">
      <c r="A364" s="5" t="str">
        <f t="shared" si="38"/>
        <v>FAIR-D2</v>
      </c>
      <c r="B364" s="4">
        <f t="shared" si="39"/>
        <v>45166</v>
      </c>
      <c r="C364" s="8">
        <f t="shared" si="40"/>
        <v>0.47291666666666665</v>
      </c>
      <c r="D364" s="8">
        <f t="shared" si="41"/>
        <v>45166.472916666666</v>
      </c>
      <c r="E364" s="8" t="str">
        <f t="shared" si="43"/>
        <v>2023-08-28</v>
      </c>
      <c r="F364" s="9" t="s">
        <v>2064</v>
      </c>
      <c r="G364" s="9" t="str">
        <f t="shared" si="42"/>
        <v>FAIR-D2_2023-08-28_11-21-00</v>
      </c>
      <c r="H364" s="9">
        <v>29.245000000000001</v>
      </c>
      <c r="I364" s="6">
        <v>53815889</v>
      </c>
      <c r="J364" s="6" t="str">
        <f>IF(OR(COUNTIF(Monitoring!E:E, G364) &gt; 0, COUNTIF(Monitoring!F:F, G364) &gt; 0), "yes", "no")</f>
        <v>yes</v>
      </c>
      <c r="K364" s="60" t="str">
        <f t="shared" si="44"/>
        <v>Z:\FAIR_Device_data\Experiment_AugSep_2023\Video_captures\FAIR-D2\Camera1\2023-08-28\FAIR-D2_2023-08-28_11-21-00.mp4</v>
      </c>
    </row>
    <row r="365" spans="1:11" ht="14.25" customHeight="1" x14ac:dyDescent="0.3">
      <c r="A365" s="5" t="str">
        <f t="shared" si="38"/>
        <v>FAIR-D2</v>
      </c>
      <c r="B365" s="4">
        <f t="shared" si="39"/>
        <v>45166</v>
      </c>
      <c r="C365" s="8">
        <f t="shared" si="40"/>
        <v>0.51528935185185187</v>
      </c>
      <c r="D365" s="8">
        <f t="shared" si="41"/>
        <v>45166.515289351853</v>
      </c>
      <c r="E365" s="8" t="str">
        <f t="shared" si="43"/>
        <v>2023-08-28</v>
      </c>
      <c r="F365" s="9" t="s">
        <v>2065</v>
      </c>
      <c r="G365" s="9" t="str">
        <f t="shared" si="42"/>
        <v>FAIR-D2_2023-08-28_12-22-01</v>
      </c>
      <c r="H365" s="9">
        <v>11.554</v>
      </c>
      <c r="I365" s="6">
        <v>19326603</v>
      </c>
      <c r="J365" s="6" t="str">
        <f>IF(OR(COUNTIF(Monitoring!E:E, G365) &gt; 0, COUNTIF(Monitoring!F:F, G365) &gt; 0), "yes", "no")</f>
        <v>yes</v>
      </c>
      <c r="K365" s="60" t="str">
        <f t="shared" si="44"/>
        <v>Z:\FAIR_Device_data\Experiment_AugSep_2023\Video_captures\FAIR-D2\Camera1\2023-08-28\FAIR-D2_2023-08-28_12-22-01.mp4</v>
      </c>
    </row>
    <row r="366" spans="1:11" ht="14.25" customHeight="1" x14ac:dyDescent="0.3">
      <c r="A366" s="5" t="str">
        <f t="shared" si="38"/>
        <v>FAIR-D2</v>
      </c>
      <c r="B366" s="4">
        <f t="shared" si="39"/>
        <v>45166</v>
      </c>
      <c r="C366" s="8">
        <f t="shared" si="40"/>
        <v>0.51589120370370367</v>
      </c>
      <c r="D366" s="8">
        <f t="shared" si="41"/>
        <v>45166.5158912037</v>
      </c>
      <c r="E366" s="8" t="str">
        <f t="shared" si="43"/>
        <v>2023-08-28</v>
      </c>
      <c r="F366" s="9" t="s">
        <v>2066</v>
      </c>
      <c r="G366" s="9" t="str">
        <f t="shared" si="42"/>
        <v>FAIR-D2_2023-08-28_12-22-53</v>
      </c>
      <c r="H366" s="9">
        <v>66.805999999999997</v>
      </c>
      <c r="I366" s="6">
        <v>122134675</v>
      </c>
      <c r="J366" s="6" t="str">
        <f>IF(OR(COUNTIF(Monitoring!E:E, G366) &gt; 0, COUNTIF(Monitoring!F:F, G366) &gt; 0), "yes", "no")</f>
        <v>no</v>
      </c>
      <c r="K366" s="60" t="str">
        <f t="shared" si="44"/>
        <v>Z:\FAIR_Device_data\Experiment_AugSep_2023\Video_captures\FAIR-D2\Camera1\2023-08-28\FAIR-D2_2023-08-28_12-22-53.mp4</v>
      </c>
    </row>
    <row r="367" spans="1:11" ht="14.25" customHeight="1" x14ac:dyDescent="0.3">
      <c r="A367" s="5" t="str">
        <f t="shared" si="38"/>
        <v>FAIR-D2</v>
      </c>
      <c r="B367" s="4">
        <f t="shared" si="39"/>
        <v>45166</v>
      </c>
      <c r="C367" s="8">
        <f t="shared" si="40"/>
        <v>0.51762731481481483</v>
      </c>
      <c r="D367" s="8">
        <f t="shared" si="41"/>
        <v>45166.517627314817</v>
      </c>
      <c r="E367" s="8" t="str">
        <f t="shared" si="43"/>
        <v>2023-08-28</v>
      </c>
      <c r="F367" s="9" t="s">
        <v>2067</v>
      </c>
      <c r="G367" s="9" t="str">
        <f t="shared" si="42"/>
        <v>FAIR-D2_2023-08-28_12-25-23</v>
      </c>
      <c r="H367" s="9">
        <v>38.862000000000002</v>
      </c>
      <c r="I367" s="6">
        <v>66080007</v>
      </c>
      <c r="J367" s="6" t="str">
        <f>IF(OR(COUNTIF(Monitoring!E:E, G367) &gt; 0, COUNTIF(Monitoring!F:F, G367) &gt; 0), "yes", "no")</f>
        <v>no</v>
      </c>
      <c r="K367" s="60" t="str">
        <f t="shared" si="44"/>
        <v>Z:\FAIR_Device_data\Experiment_AugSep_2023\Video_captures\FAIR-D2\Camera1\2023-08-28\FAIR-D2_2023-08-28_12-25-23.mp4</v>
      </c>
    </row>
    <row r="368" spans="1:11" ht="14.25" customHeight="1" x14ac:dyDescent="0.3">
      <c r="A368" s="5" t="str">
        <f t="shared" si="38"/>
        <v>FAIR-D2</v>
      </c>
      <c r="B368" s="4">
        <f t="shared" si="39"/>
        <v>45166</v>
      </c>
      <c r="C368" s="8">
        <f t="shared" si="40"/>
        <v>0.51960648148148147</v>
      </c>
      <c r="D368" s="8">
        <f t="shared" si="41"/>
        <v>45166.519606481481</v>
      </c>
      <c r="E368" s="8" t="str">
        <f t="shared" si="43"/>
        <v>2023-08-28</v>
      </c>
      <c r="F368" s="9" t="s">
        <v>2068</v>
      </c>
      <c r="G368" s="9" t="str">
        <f t="shared" si="42"/>
        <v>FAIR-D2_2023-08-28_12-28-14</v>
      </c>
      <c r="H368" s="9">
        <v>14.849</v>
      </c>
      <c r="I368" s="6">
        <v>25663218</v>
      </c>
      <c r="J368" s="6" t="str">
        <f>IF(OR(COUNTIF(Monitoring!E:E, G368) &gt; 0, COUNTIF(Monitoring!F:F, G368) &gt; 0), "yes", "no")</f>
        <v>no</v>
      </c>
      <c r="K368" s="60" t="str">
        <f t="shared" si="44"/>
        <v>Z:\FAIR_Device_data\Experiment_AugSep_2023\Video_captures\FAIR-D2\Camera1\2023-08-28\FAIR-D2_2023-08-28_12-28-14.mp4</v>
      </c>
    </row>
    <row r="369" spans="1:11" ht="14.25" customHeight="1" x14ac:dyDescent="0.3">
      <c r="A369" s="5" t="str">
        <f t="shared" si="38"/>
        <v>FAIR-D2</v>
      </c>
      <c r="B369" s="4">
        <f t="shared" si="39"/>
        <v>45166</v>
      </c>
      <c r="C369" s="8">
        <f t="shared" si="40"/>
        <v>0.52190972222222221</v>
      </c>
      <c r="D369" s="8">
        <f t="shared" si="41"/>
        <v>45166.521909722222</v>
      </c>
      <c r="E369" s="8" t="str">
        <f t="shared" si="43"/>
        <v>2023-08-28</v>
      </c>
      <c r="F369" s="9" t="s">
        <v>2069</v>
      </c>
      <c r="G369" s="9" t="str">
        <f t="shared" si="42"/>
        <v>FAIR-D2_2023-08-28_12-31-33</v>
      </c>
      <c r="H369" s="9">
        <v>14.016</v>
      </c>
      <c r="I369" s="6">
        <v>24334998</v>
      </c>
      <c r="J369" s="6" t="str">
        <f>IF(OR(COUNTIF(Monitoring!E:E, G369) &gt; 0, COUNTIF(Monitoring!F:F, G369) &gt; 0), "yes", "no")</f>
        <v>no</v>
      </c>
      <c r="K369" s="60" t="str">
        <f t="shared" si="44"/>
        <v>Z:\FAIR_Device_data\Experiment_AugSep_2023\Video_captures\FAIR-D2\Camera1\2023-08-28\FAIR-D2_2023-08-28_12-31-33.mp4</v>
      </c>
    </row>
    <row r="370" spans="1:11" ht="14.25" customHeight="1" x14ac:dyDescent="0.3">
      <c r="A370" s="5" t="str">
        <f t="shared" si="38"/>
        <v>FAIR-D2</v>
      </c>
      <c r="B370" s="4">
        <f t="shared" si="39"/>
        <v>45166</v>
      </c>
      <c r="C370" s="8">
        <f t="shared" si="40"/>
        <v>0.52407407407407403</v>
      </c>
      <c r="D370" s="8">
        <f t="shared" si="41"/>
        <v>45166.524074074077</v>
      </c>
      <c r="E370" s="8" t="str">
        <f t="shared" si="43"/>
        <v>2023-08-28</v>
      </c>
      <c r="F370" s="9" t="s">
        <v>2070</v>
      </c>
      <c r="G370" s="9" t="str">
        <f t="shared" si="42"/>
        <v>FAIR-D2_2023-08-28_12-34-40</v>
      </c>
      <c r="H370" s="9">
        <v>28.518999999999998</v>
      </c>
      <c r="I370" s="6">
        <v>49364849</v>
      </c>
      <c r="J370" s="6" t="str">
        <f>IF(OR(COUNTIF(Monitoring!E:E, G370) &gt; 0, COUNTIF(Monitoring!F:F, G370) &gt; 0), "yes", "no")</f>
        <v>no</v>
      </c>
      <c r="K370" s="60" t="str">
        <f t="shared" si="44"/>
        <v>Z:\FAIR_Device_data\Experiment_AugSep_2023\Video_captures\FAIR-D2\Camera1\2023-08-28\FAIR-D2_2023-08-28_12-34-40.mp4</v>
      </c>
    </row>
    <row r="371" spans="1:11" ht="14.25" customHeight="1" x14ac:dyDescent="0.3">
      <c r="A371" s="5" t="str">
        <f t="shared" si="38"/>
        <v>FAIR-D2</v>
      </c>
      <c r="B371" s="4">
        <f t="shared" si="39"/>
        <v>45166</v>
      </c>
      <c r="C371" s="8">
        <f t="shared" si="40"/>
        <v>0.52513888888888893</v>
      </c>
      <c r="D371" s="8">
        <f t="shared" si="41"/>
        <v>45166.525138888886</v>
      </c>
      <c r="E371" s="8" t="str">
        <f t="shared" si="43"/>
        <v>2023-08-28</v>
      </c>
      <c r="F371" s="9" t="s">
        <v>2071</v>
      </c>
      <c r="G371" s="9" t="str">
        <f t="shared" si="42"/>
        <v>FAIR-D2_2023-08-28_12-36-12</v>
      </c>
      <c r="H371" s="9">
        <v>17.23</v>
      </c>
      <c r="I371" s="6">
        <v>30183332</v>
      </c>
      <c r="J371" s="6" t="str">
        <f>IF(OR(COUNTIF(Monitoring!E:E, G371) &gt; 0, COUNTIF(Monitoring!F:F, G371) &gt; 0), "yes", "no")</f>
        <v>no</v>
      </c>
      <c r="K371" s="60" t="str">
        <f t="shared" si="44"/>
        <v>Z:\FAIR_Device_data\Experiment_AugSep_2023\Video_captures\FAIR-D2\Camera1\2023-08-28\FAIR-D2_2023-08-28_12-36-12.mp4</v>
      </c>
    </row>
    <row r="372" spans="1:11" ht="14.25" customHeight="1" x14ac:dyDescent="0.3">
      <c r="A372" s="5" t="str">
        <f t="shared" si="38"/>
        <v>FAIR-D2</v>
      </c>
      <c r="B372" s="4">
        <f t="shared" si="39"/>
        <v>45166</v>
      </c>
      <c r="C372" s="8">
        <f t="shared" si="40"/>
        <v>0.52700231481481485</v>
      </c>
      <c r="D372" s="8">
        <f t="shared" si="41"/>
        <v>45166.527002314811</v>
      </c>
      <c r="E372" s="8" t="str">
        <f t="shared" si="43"/>
        <v>2023-08-28</v>
      </c>
      <c r="F372" s="9" t="s">
        <v>2072</v>
      </c>
      <c r="G372" s="9" t="str">
        <f t="shared" si="42"/>
        <v>FAIR-D2_2023-08-28_12-38-53</v>
      </c>
      <c r="H372" s="9">
        <v>10.78</v>
      </c>
      <c r="I372" s="6">
        <v>17780874</v>
      </c>
      <c r="J372" s="6" t="str">
        <f>IF(OR(COUNTIF(Monitoring!E:E, G372) &gt; 0, COUNTIF(Monitoring!F:F, G372) &gt; 0), "yes", "no")</f>
        <v>no</v>
      </c>
      <c r="K372" s="60" t="str">
        <f t="shared" si="44"/>
        <v>Z:\FAIR_Device_data\Experiment_AugSep_2023\Video_captures\FAIR-D2\Camera1\2023-08-28\FAIR-D2_2023-08-28_12-38-53.mp4</v>
      </c>
    </row>
    <row r="373" spans="1:11" ht="14.25" customHeight="1" x14ac:dyDescent="0.3">
      <c r="A373" s="5" t="str">
        <f t="shared" si="38"/>
        <v>FAIR-D2</v>
      </c>
      <c r="B373" s="4">
        <f t="shared" si="39"/>
        <v>45166</v>
      </c>
      <c r="C373" s="8">
        <f t="shared" si="40"/>
        <v>0.52781250000000002</v>
      </c>
      <c r="D373" s="8">
        <f t="shared" si="41"/>
        <v>45166.527812499997</v>
      </c>
      <c r="E373" s="8" t="str">
        <f t="shared" si="43"/>
        <v>2023-08-28</v>
      </c>
      <c r="F373" s="9" t="s">
        <v>2073</v>
      </c>
      <c r="G373" s="9" t="str">
        <f t="shared" si="42"/>
        <v>FAIR-D2_2023-08-28_12-40-03</v>
      </c>
      <c r="H373" s="9">
        <v>10.914</v>
      </c>
      <c r="I373" s="6">
        <v>17807070</v>
      </c>
      <c r="J373" s="6" t="str">
        <f>IF(OR(COUNTIF(Monitoring!E:E, G373) &gt; 0, COUNTIF(Monitoring!F:F, G373) &gt; 0), "yes", "no")</f>
        <v>yes</v>
      </c>
      <c r="K373" s="60" t="str">
        <f t="shared" si="44"/>
        <v>Z:\FAIR_Device_data\Experiment_AugSep_2023\Video_captures\FAIR-D2\Camera1\2023-08-28\FAIR-D2_2023-08-28_12-40-03.mp4</v>
      </c>
    </row>
    <row r="374" spans="1:11" ht="14.25" customHeight="1" x14ac:dyDescent="0.3">
      <c r="A374" s="5" t="str">
        <f t="shared" si="38"/>
        <v>FAIR-D2</v>
      </c>
      <c r="B374" s="4">
        <f t="shared" si="39"/>
        <v>45166</v>
      </c>
      <c r="C374" s="8">
        <f t="shared" si="40"/>
        <v>0.57002314814814814</v>
      </c>
      <c r="D374" s="8">
        <f t="shared" si="41"/>
        <v>45166.570023148146</v>
      </c>
      <c r="E374" s="8" t="str">
        <f t="shared" si="43"/>
        <v>2023-08-28</v>
      </c>
      <c r="F374" s="9" t="s">
        <v>2074</v>
      </c>
      <c r="G374" s="9" t="str">
        <f t="shared" si="42"/>
        <v>FAIR-D2_2023-08-28_13-40-50</v>
      </c>
      <c r="H374" s="9">
        <v>15.092000000000001</v>
      </c>
      <c r="I374" s="6">
        <v>25724965</v>
      </c>
      <c r="J374" s="6" t="str">
        <f>IF(OR(COUNTIF(Monitoring!E:E, G374) &gt; 0, COUNTIF(Monitoring!F:F, G374) &gt; 0), "yes", "no")</f>
        <v>yes</v>
      </c>
      <c r="K374" s="60" t="str">
        <f t="shared" si="44"/>
        <v>Z:\FAIR_Device_data\Experiment_AugSep_2023\Video_captures\FAIR-D2\Camera1\2023-08-28\FAIR-D2_2023-08-28_13-40-50.mp4</v>
      </c>
    </row>
    <row r="375" spans="1:11" ht="14.25" customHeight="1" x14ac:dyDescent="0.3">
      <c r="A375" s="5" t="str">
        <f t="shared" si="38"/>
        <v>FAIR-D2</v>
      </c>
      <c r="B375" s="4">
        <f t="shared" si="39"/>
        <v>45167</v>
      </c>
      <c r="C375" s="8">
        <f t="shared" si="40"/>
        <v>0.46120370370370373</v>
      </c>
      <c r="D375" s="8">
        <f t="shared" si="41"/>
        <v>45167.4612037037</v>
      </c>
      <c r="E375" s="8" t="str">
        <f t="shared" si="43"/>
        <v>2023-08-29</v>
      </c>
      <c r="F375" s="9" t="s">
        <v>2075</v>
      </c>
      <c r="G375" s="9" t="str">
        <f t="shared" si="42"/>
        <v>FAIR-D2_2023-08-29_11-04-08</v>
      </c>
      <c r="H375" s="9">
        <v>11.834</v>
      </c>
      <c r="I375" s="6">
        <v>18691784</v>
      </c>
      <c r="J375" s="6" t="str">
        <f>IF(OR(COUNTIF(Monitoring!E:E, G375) &gt; 0, COUNTIF(Monitoring!F:F, G375) &gt; 0), "yes", "no")</f>
        <v>no</v>
      </c>
      <c r="K375" s="60" t="str">
        <f t="shared" si="44"/>
        <v>Z:\FAIR_Device_data\Experiment_AugSep_2023\Video_captures\FAIR-D2\Camera1\2023-08-29\FAIR-D2_2023-08-29_11-04-08.mp4</v>
      </c>
    </row>
    <row r="376" spans="1:11" ht="14.25" customHeight="1" x14ac:dyDescent="0.3">
      <c r="A376" s="5" t="str">
        <f t="shared" si="38"/>
        <v>FAIR-D2</v>
      </c>
      <c r="B376" s="4">
        <f t="shared" si="39"/>
        <v>45167</v>
      </c>
      <c r="C376" s="8">
        <f t="shared" si="40"/>
        <v>0.53523148148148147</v>
      </c>
      <c r="D376" s="8">
        <f t="shared" si="41"/>
        <v>45167.535231481481</v>
      </c>
      <c r="E376" s="8" t="str">
        <f t="shared" si="43"/>
        <v>2023-08-29</v>
      </c>
      <c r="F376" s="9" t="s">
        <v>2076</v>
      </c>
      <c r="G376" s="9" t="str">
        <f t="shared" si="42"/>
        <v>FAIR-D2_2023-08-29_12-50-44</v>
      </c>
      <c r="H376" s="9">
        <v>11.047000000000001</v>
      </c>
      <c r="I376" s="6">
        <v>17875248</v>
      </c>
      <c r="J376" s="6" t="str">
        <f>IF(OR(COUNTIF(Monitoring!E:E, G376) &gt; 0, COUNTIF(Monitoring!F:F, G376) &gt; 0), "yes", "no")</f>
        <v>yes</v>
      </c>
      <c r="K376" s="60" t="str">
        <f t="shared" si="44"/>
        <v>Z:\FAIR_Device_data\Experiment_AugSep_2023\Video_captures\FAIR-D2\Camera1\2023-08-29\FAIR-D2_2023-08-29_12-50-44.mp4</v>
      </c>
    </row>
    <row r="377" spans="1:11" ht="14.25" customHeight="1" x14ac:dyDescent="0.3">
      <c r="A377" s="5" t="str">
        <f t="shared" si="38"/>
        <v>FAIR-D2</v>
      </c>
      <c r="B377" s="4">
        <f t="shared" si="39"/>
        <v>45167</v>
      </c>
      <c r="C377" s="8">
        <f t="shared" si="40"/>
        <v>0.57123842592592589</v>
      </c>
      <c r="D377" s="8">
        <f t="shared" si="41"/>
        <v>45167.571238425924</v>
      </c>
      <c r="E377" s="8" t="str">
        <f t="shared" si="43"/>
        <v>2023-08-29</v>
      </c>
      <c r="F377" s="9" t="s">
        <v>2077</v>
      </c>
      <c r="G377" s="9" t="str">
        <f t="shared" si="42"/>
        <v>FAIR-D2_2023-08-29_13-42-35</v>
      </c>
      <c r="H377" s="9">
        <v>11.6</v>
      </c>
      <c r="I377" s="6">
        <v>19243029</v>
      </c>
      <c r="J377" s="6" t="str">
        <f>IF(OR(COUNTIF(Monitoring!E:E, G377) &gt; 0, COUNTIF(Monitoring!F:F, G377) &gt; 0), "yes", "no")</f>
        <v>no</v>
      </c>
      <c r="K377" s="60" t="str">
        <f t="shared" si="44"/>
        <v>Z:\FAIR_Device_data\Experiment_AugSep_2023\Video_captures\FAIR-D2\Camera1\2023-08-29\FAIR-D2_2023-08-29_13-42-35.mp4</v>
      </c>
    </row>
    <row r="378" spans="1:11" ht="14.25" customHeight="1" x14ac:dyDescent="0.3">
      <c r="A378" s="5" t="str">
        <f t="shared" si="38"/>
        <v>FAIR-D2</v>
      </c>
      <c r="B378" s="4">
        <f t="shared" si="39"/>
        <v>45167</v>
      </c>
      <c r="C378" s="8">
        <f t="shared" si="40"/>
        <v>0.57204861111111116</v>
      </c>
      <c r="D378" s="8">
        <f t="shared" si="41"/>
        <v>45167.572048611109</v>
      </c>
      <c r="E378" s="8" t="str">
        <f t="shared" si="43"/>
        <v>2023-08-29</v>
      </c>
      <c r="F378" s="9" t="s">
        <v>2078</v>
      </c>
      <c r="G378" s="9" t="str">
        <f t="shared" si="42"/>
        <v>FAIR-D2_2023-08-29_13-43-45</v>
      </c>
      <c r="H378" s="9">
        <v>26.870999999999999</v>
      </c>
      <c r="I378" s="6">
        <v>46753154</v>
      </c>
      <c r="J378" s="6" t="str">
        <f>IF(OR(COUNTIF(Monitoring!E:E, G378) &gt; 0, COUNTIF(Monitoring!F:F, G378) &gt; 0), "yes", "no")</f>
        <v>no</v>
      </c>
      <c r="K378" s="60" t="str">
        <f t="shared" si="44"/>
        <v>Z:\FAIR_Device_data\Experiment_AugSep_2023\Video_captures\FAIR-D2\Camera1\2023-08-29\FAIR-D2_2023-08-29_13-43-45.mp4</v>
      </c>
    </row>
    <row r="379" spans="1:11" ht="14.25" customHeight="1" x14ac:dyDescent="0.3">
      <c r="A379" s="5" t="str">
        <f t="shared" si="38"/>
        <v>FAIR-D2</v>
      </c>
      <c r="B379" s="4">
        <f t="shared" si="39"/>
        <v>45168</v>
      </c>
      <c r="C379" s="8">
        <f t="shared" si="40"/>
        <v>0.47206018518518517</v>
      </c>
      <c r="D379" s="8">
        <f t="shared" si="41"/>
        <v>45168.472060185188</v>
      </c>
      <c r="E379" s="8" t="str">
        <f t="shared" si="43"/>
        <v>2023-08-30</v>
      </c>
      <c r="F379" s="9" t="s">
        <v>2079</v>
      </c>
      <c r="G379" s="9" t="str">
        <f t="shared" si="42"/>
        <v>FAIR-D2_2023-08-30_11-19-46</v>
      </c>
      <c r="H379" s="9">
        <v>11.86</v>
      </c>
      <c r="I379" s="6">
        <v>20183623</v>
      </c>
      <c r="J379" s="6" t="str">
        <f>IF(OR(COUNTIF(Monitoring!E:E, G379) &gt; 0, COUNTIF(Monitoring!F:F, G379) &gt; 0), "yes", "no")</f>
        <v>no</v>
      </c>
      <c r="K379" s="60" t="str">
        <f t="shared" si="44"/>
        <v>Z:\FAIR_Device_data\Experiment_AugSep_2023\Video_captures\FAIR-D2\Camera1\2023-08-30\FAIR-D2_2023-08-30_11-19-46.mp4</v>
      </c>
    </row>
    <row r="380" spans="1:11" ht="14.25" customHeight="1" x14ac:dyDescent="0.3">
      <c r="A380" s="5" t="str">
        <f t="shared" si="38"/>
        <v>FAIR-D2</v>
      </c>
      <c r="B380" s="4">
        <f t="shared" si="39"/>
        <v>45168</v>
      </c>
      <c r="C380" s="8">
        <f t="shared" si="40"/>
        <v>0.47273148148148147</v>
      </c>
      <c r="D380" s="8">
        <f t="shared" si="41"/>
        <v>45168.472731481481</v>
      </c>
      <c r="E380" s="8" t="str">
        <f t="shared" si="43"/>
        <v>2023-08-30</v>
      </c>
      <c r="F380" s="9" t="s">
        <v>2080</v>
      </c>
      <c r="G380" s="9" t="str">
        <f t="shared" si="42"/>
        <v>FAIR-D2_2023-08-30_11-20-44</v>
      </c>
      <c r="H380" s="9">
        <v>27.286999999999999</v>
      </c>
      <c r="I380" s="6">
        <v>48028565</v>
      </c>
      <c r="J380" s="6" t="str">
        <f>IF(OR(COUNTIF(Monitoring!E:E, G380) &gt; 0, COUNTIF(Monitoring!F:F, G380) &gt; 0), "yes", "no")</f>
        <v>yes</v>
      </c>
      <c r="K380" s="60" t="str">
        <f t="shared" si="44"/>
        <v>Z:\FAIR_Device_data\Experiment_AugSep_2023\Video_captures\FAIR-D2\Camera1\2023-08-30\FAIR-D2_2023-08-30_11-20-44.mp4</v>
      </c>
    </row>
    <row r="381" spans="1:11" ht="14.25" customHeight="1" x14ac:dyDescent="0.3">
      <c r="A381" s="5" t="str">
        <f t="shared" si="38"/>
        <v>FAIR-D2</v>
      </c>
      <c r="B381" s="4">
        <f t="shared" si="39"/>
        <v>45168</v>
      </c>
      <c r="C381" s="8">
        <f t="shared" si="40"/>
        <v>0.47347222222222224</v>
      </c>
      <c r="D381" s="8">
        <f t="shared" si="41"/>
        <v>45168.47347222222</v>
      </c>
      <c r="E381" s="8" t="str">
        <f t="shared" si="43"/>
        <v>2023-08-30</v>
      </c>
      <c r="F381" s="9" t="s">
        <v>2081</v>
      </c>
      <c r="G381" s="9" t="str">
        <f t="shared" si="42"/>
        <v>FAIR-D2_2023-08-30_11-21-48</v>
      </c>
      <c r="H381" s="9">
        <v>12.233000000000001</v>
      </c>
      <c r="I381" s="6">
        <v>18959418</v>
      </c>
      <c r="J381" s="6" t="str">
        <f>IF(OR(COUNTIF(Monitoring!E:E, G381) &gt; 0, COUNTIF(Monitoring!F:F, G381) &gt; 0), "yes", "no")</f>
        <v>no</v>
      </c>
      <c r="K381" s="60" t="str">
        <f t="shared" si="44"/>
        <v>Z:\FAIR_Device_data\Experiment_AugSep_2023\Video_captures\FAIR-D2\Camera1\2023-08-30\FAIR-D2_2023-08-30_11-21-48.mp4</v>
      </c>
    </row>
    <row r="382" spans="1:11" ht="14.25" customHeight="1" x14ac:dyDescent="0.3">
      <c r="A382" s="5" t="str">
        <f t="shared" si="38"/>
        <v>FAIR-D2</v>
      </c>
      <c r="B382" s="4">
        <f t="shared" si="39"/>
        <v>45168</v>
      </c>
      <c r="C382" s="8">
        <f t="shared" si="40"/>
        <v>0.47535879629629629</v>
      </c>
      <c r="D382" s="8">
        <f t="shared" si="41"/>
        <v>45168.475358796299</v>
      </c>
      <c r="E382" s="8" t="str">
        <f t="shared" si="43"/>
        <v>2023-08-30</v>
      </c>
      <c r="F382" s="9" t="s">
        <v>2082</v>
      </c>
      <c r="G382" s="9" t="str">
        <f t="shared" si="42"/>
        <v>FAIR-D2_2023-08-30_11-24-31</v>
      </c>
      <c r="H382" s="9">
        <v>41.45</v>
      </c>
      <c r="I382" s="6">
        <v>68590947</v>
      </c>
      <c r="J382" s="6" t="str">
        <f>IF(OR(COUNTIF(Monitoring!E:E, G382) &gt; 0, COUNTIF(Monitoring!F:F, G382) &gt; 0), "yes", "no")</f>
        <v>no</v>
      </c>
      <c r="K382" s="60" t="str">
        <f t="shared" si="44"/>
        <v>Z:\FAIR_Device_data\Experiment_AugSep_2023\Video_captures\FAIR-D2\Camera1\2023-08-30\FAIR-D2_2023-08-30_11-24-31.mp4</v>
      </c>
    </row>
    <row r="383" spans="1:11" ht="14.25" customHeight="1" x14ac:dyDescent="0.3">
      <c r="A383" s="5" t="str">
        <f t="shared" si="38"/>
        <v>FAIR-D2</v>
      </c>
      <c r="B383" s="4">
        <f t="shared" si="39"/>
        <v>45168</v>
      </c>
      <c r="C383" s="8">
        <f t="shared" si="40"/>
        <v>0.49496527777777777</v>
      </c>
      <c r="D383" s="8">
        <f t="shared" si="41"/>
        <v>45168.49496527778</v>
      </c>
      <c r="E383" s="8" t="str">
        <f t="shared" si="43"/>
        <v>2023-08-30</v>
      </c>
      <c r="F383" s="9" t="s">
        <v>2083</v>
      </c>
      <c r="G383" s="9" t="str">
        <f t="shared" si="42"/>
        <v>FAIR-D2_2023-08-30_11-52-45</v>
      </c>
      <c r="H383" s="9">
        <v>22.167000000000002</v>
      </c>
      <c r="I383" s="6">
        <v>37155139</v>
      </c>
      <c r="J383" s="6" t="str">
        <f>IF(OR(COUNTIF(Monitoring!E:E, G383) &gt; 0, COUNTIF(Monitoring!F:F, G383) &gt; 0), "yes", "no")</f>
        <v>no</v>
      </c>
      <c r="K383" s="60" t="str">
        <f t="shared" si="44"/>
        <v>Z:\FAIR_Device_data\Experiment_AugSep_2023\Video_captures\FAIR-D2\Camera1\2023-08-30\FAIR-D2_2023-08-30_11-52-45.mp4</v>
      </c>
    </row>
    <row r="384" spans="1:11" ht="14.25" customHeight="1" x14ac:dyDescent="0.3">
      <c r="A384" s="5" t="str">
        <f t="shared" si="38"/>
        <v>FAIR-D2</v>
      </c>
      <c r="B384" s="4">
        <f t="shared" si="39"/>
        <v>45168</v>
      </c>
      <c r="C384" s="8">
        <f t="shared" si="40"/>
        <v>0.52140046296296294</v>
      </c>
      <c r="D384" s="8">
        <f t="shared" si="41"/>
        <v>45168.52140046296</v>
      </c>
      <c r="E384" s="8" t="str">
        <f t="shared" si="43"/>
        <v>2023-08-30</v>
      </c>
      <c r="F384" s="9" t="s">
        <v>2084</v>
      </c>
      <c r="G384" s="9" t="str">
        <f t="shared" si="42"/>
        <v>FAIR-D2_2023-08-30_12-30-49</v>
      </c>
      <c r="H384" s="9">
        <v>22.33</v>
      </c>
      <c r="I384" s="6">
        <v>40257798</v>
      </c>
      <c r="J384" s="6" t="str">
        <f>IF(OR(COUNTIF(Monitoring!E:E, G384) &gt; 0, COUNTIF(Monitoring!F:F, G384) &gt; 0), "yes", "no")</f>
        <v>yes</v>
      </c>
      <c r="K384" s="60" t="str">
        <f t="shared" si="44"/>
        <v>Z:\FAIR_Device_data\Experiment_AugSep_2023\Video_captures\FAIR-D2\Camera1\2023-08-30\FAIR-D2_2023-08-30_12-30-49.mp4</v>
      </c>
    </row>
    <row r="385" spans="1:11" ht="14.25" customHeight="1" x14ac:dyDescent="0.3">
      <c r="A385" s="5" t="str">
        <f t="shared" si="38"/>
        <v>FAIR-D2</v>
      </c>
      <c r="B385" s="4">
        <f t="shared" si="39"/>
        <v>45168</v>
      </c>
      <c r="C385" s="8">
        <f t="shared" si="40"/>
        <v>0.5226736111111111</v>
      </c>
      <c r="D385" s="8">
        <f t="shared" si="41"/>
        <v>45168.522673611114</v>
      </c>
      <c r="E385" s="8" t="str">
        <f t="shared" si="43"/>
        <v>2023-08-30</v>
      </c>
      <c r="F385" s="9" t="s">
        <v>2085</v>
      </c>
      <c r="G385" s="9" t="str">
        <f t="shared" si="42"/>
        <v>FAIR-D2_2023-08-30_12-32-39</v>
      </c>
      <c r="H385" s="9">
        <v>12.053000000000001</v>
      </c>
      <c r="I385" s="6">
        <v>20690245</v>
      </c>
      <c r="J385" s="6" t="str">
        <f>IF(OR(COUNTIF(Monitoring!E:E, G385) &gt; 0, COUNTIF(Monitoring!F:F, G385) &gt; 0), "yes", "no")</f>
        <v>no</v>
      </c>
      <c r="K385" s="60" t="str">
        <f t="shared" si="44"/>
        <v>Z:\FAIR_Device_data\Experiment_AugSep_2023\Video_captures\FAIR-D2\Camera1\2023-08-30\FAIR-D2_2023-08-30_12-32-39.mp4</v>
      </c>
    </row>
    <row r="386" spans="1:11" ht="14.25" customHeight="1" x14ac:dyDescent="0.3">
      <c r="A386" s="5" t="str">
        <f t="shared" ref="A386:A449" si="45">+LEFT(G386,7)</f>
        <v>FAIR-D2</v>
      </c>
      <c r="B386" s="4">
        <f t="shared" ref="B386:B449" si="46">VALUE(MID(G386,FIND("_",G386)+1,10))</f>
        <v>45168</v>
      </c>
      <c r="C386" s="8">
        <f t="shared" ref="C386:C449" si="47">IF(ISBLANK(G386),"",TIME(LEFT(RIGHT(G386,8),2),LEFT(RIGHT(G386,5),2),RIGHT(G386,2)))</f>
        <v>0.52493055555555557</v>
      </c>
      <c r="D386" s="8">
        <f t="shared" ref="D386:D449" si="48">+B386+C386</f>
        <v>45168.524930555555</v>
      </c>
      <c r="E386" s="8" t="str">
        <f t="shared" si="43"/>
        <v>2023-08-30</v>
      </c>
      <c r="F386" s="9" t="s">
        <v>2086</v>
      </c>
      <c r="G386" s="9" t="str">
        <f t="shared" ref="G386:G449" si="49">+LEFT(F386,27)</f>
        <v>FAIR-D2_2023-08-30_12-35-54</v>
      </c>
      <c r="H386" s="9">
        <v>14.757999999999999</v>
      </c>
      <c r="I386" s="6">
        <v>24811062</v>
      </c>
      <c r="J386" s="6" t="str">
        <f>IF(OR(COUNTIF(Monitoring!E:E, G386) &gt; 0, COUNTIF(Monitoring!F:F, G386) &gt; 0), "yes", "no")</f>
        <v>yes</v>
      </c>
      <c r="K386" s="60" t="str">
        <f t="shared" si="44"/>
        <v>Z:\FAIR_Device_data\Experiment_AugSep_2023\Video_captures\FAIR-D2\Camera1\2023-08-30\FAIR-D2_2023-08-30_12-35-54.mp4</v>
      </c>
    </row>
    <row r="387" spans="1:11" ht="14.25" customHeight="1" x14ac:dyDescent="0.3">
      <c r="A387" s="5" t="str">
        <f t="shared" si="45"/>
        <v>FAIR-D2</v>
      </c>
      <c r="B387" s="4">
        <f t="shared" si="46"/>
        <v>45168</v>
      </c>
      <c r="C387" s="8">
        <f t="shared" si="47"/>
        <v>0.52916666666666667</v>
      </c>
      <c r="D387" s="8">
        <f t="shared" si="48"/>
        <v>45168.529166666667</v>
      </c>
      <c r="E387" s="8" t="str">
        <f t="shared" ref="E387:E450" si="50">+_xlfn.CONCAT(YEAR(B387),"-",TEXT(MONTH(B387),"00"),"-",TEXT(DAY(B387),"00"))</f>
        <v>2023-08-30</v>
      </c>
      <c r="F387" s="9" t="s">
        <v>2087</v>
      </c>
      <c r="G387" s="9" t="str">
        <f t="shared" si="49"/>
        <v>FAIR-D2_2023-08-30_12-42-00</v>
      </c>
      <c r="H387" s="9">
        <v>13.061999999999999</v>
      </c>
      <c r="I387" s="6">
        <v>21496353</v>
      </c>
      <c r="J387" s="6" t="str">
        <f>IF(OR(COUNTIF(Monitoring!E:E, G387) &gt; 0, COUNTIF(Monitoring!F:F, G387) &gt; 0), "yes", "no")</f>
        <v>no</v>
      </c>
      <c r="K387" s="60" t="str">
        <f t="shared" ref="K387:K450" si="51">HYPERLINK(_xlfn.CONCAT("Z:\FAIR_Device_data\Experiment_AugSep_2023","\","Video_captures","\",A387,"\","Camera1","\",E387,"\",F387))</f>
        <v>Z:\FAIR_Device_data\Experiment_AugSep_2023\Video_captures\FAIR-D2\Camera1\2023-08-30\FAIR-D2_2023-08-30_12-42-00.mp4</v>
      </c>
    </row>
    <row r="388" spans="1:11" ht="14.25" customHeight="1" x14ac:dyDescent="0.3">
      <c r="A388" s="5" t="str">
        <f t="shared" si="45"/>
        <v>FAIR-D2</v>
      </c>
      <c r="B388" s="4">
        <f t="shared" si="46"/>
        <v>45168</v>
      </c>
      <c r="C388" s="8">
        <f t="shared" si="47"/>
        <v>0.52984953703703708</v>
      </c>
      <c r="D388" s="8">
        <f t="shared" si="48"/>
        <v>45168.529849537037</v>
      </c>
      <c r="E388" s="8" t="str">
        <f t="shared" si="50"/>
        <v>2023-08-30</v>
      </c>
      <c r="F388" s="9" t="s">
        <v>2088</v>
      </c>
      <c r="G388" s="9" t="str">
        <f t="shared" si="49"/>
        <v>FAIR-D2_2023-08-30_12-42-59</v>
      </c>
      <c r="H388" s="9">
        <v>15.494</v>
      </c>
      <c r="I388" s="6">
        <v>27510462</v>
      </c>
      <c r="J388" s="6" t="str">
        <f>IF(OR(COUNTIF(Monitoring!E:E, G388) &gt; 0, COUNTIF(Monitoring!F:F, G388) &gt; 0), "yes", "no")</f>
        <v>no</v>
      </c>
      <c r="K388" s="60" t="str">
        <f t="shared" si="51"/>
        <v>Z:\FAIR_Device_data\Experiment_AugSep_2023\Video_captures\FAIR-D2\Camera1\2023-08-30\FAIR-D2_2023-08-30_12-42-59.mp4</v>
      </c>
    </row>
    <row r="389" spans="1:11" ht="14.25" customHeight="1" x14ac:dyDescent="0.3">
      <c r="A389" s="5" t="str">
        <f t="shared" si="45"/>
        <v>FAIR-D2</v>
      </c>
      <c r="B389" s="4">
        <f t="shared" si="46"/>
        <v>45168</v>
      </c>
      <c r="C389" s="8">
        <f t="shared" si="47"/>
        <v>0.53101851851851856</v>
      </c>
      <c r="D389" s="8">
        <f t="shared" si="48"/>
        <v>45168.531018518515</v>
      </c>
      <c r="E389" s="8" t="str">
        <f t="shared" si="50"/>
        <v>2023-08-30</v>
      </c>
      <c r="F389" s="9" t="s">
        <v>2089</v>
      </c>
      <c r="G389" s="9" t="str">
        <f t="shared" si="49"/>
        <v>FAIR-D2_2023-08-30_12-44-40</v>
      </c>
      <c r="H389" s="9">
        <v>12.598000000000001</v>
      </c>
      <c r="I389" s="6">
        <v>22038333</v>
      </c>
      <c r="J389" s="6" t="str">
        <f>IF(OR(COUNTIF(Monitoring!E:E, G389) &gt; 0, COUNTIF(Monitoring!F:F, G389) &gt; 0), "yes", "no")</f>
        <v>no</v>
      </c>
      <c r="K389" s="60" t="str">
        <f t="shared" si="51"/>
        <v>Z:\FAIR_Device_data\Experiment_AugSep_2023\Video_captures\FAIR-D2\Camera1\2023-08-30\FAIR-D2_2023-08-30_12-44-40.mp4</v>
      </c>
    </row>
    <row r="390" spans="1:11" ht="14.25" customHeight="1" x14ac:dyDescent="0.3">
      <c r="A390" s="5" t="str">
        <f t="shared" si="45"/>
        <v>FAIR-D2</v>
      </c>
      <c r="B390" s="4">
        <f t="shared" si="46"/>
        <v>45168</v>
      </c>
      <c r="C390" s="8">
        <f t="shared" si="47"/>
        <v>0.53178240740740745</v>
      </c>
      <c r="D390" s="8">
        <f t="shared" si="48"/>
        <v>45168.531782407408</v>
      </c>
      <c r="E390" s="8" t="str">
        <f t="shared" si="50"/>
        <v>2023-08-30</v>
      </c>
      <c r="F390" s="9" t="s">
        <v>2090</v>
      </c>
      <c r="G390" s="9" t="str">
        <f t="shared" si="49"/>
        <v>FAIR-D2_2023-08-30_12-45-46</v>
      </c>
      <c r="H390" s="9">
        <v>11.928000000000001</v>
      </c>
      <c r="I390" s="6">
        <v>19674398</v>
      </c>
      <c r="J390" s="6" t="str">
        <f>IF(OR(COUNTIF(Monitoring!E:E, G390) &gt; 0, COUNTIF(Monitoring!F:F, G390) &gt; 0), "yes", "no")</f>
        <v>no</v>
      </c>
      <c r="K390" s="60" t="str">
        <f t="shared" si="51"/>
        <v>Z:\FAIR_Device_data\Experiment_AugSep_2023\Video_captures\FAIR-D2\Camera1\2023-08-30\FAIR-D2_2023-08-30_12-45-46.mp4</v>
      </c>
    </row>
    <row r="391" spans="1:11" ht="14.25" customHeight="1" x14ac:dyDescent="0.3">
      <c r="A391" s="5" t="str">
        <f t="shared" si="45"/>
        <v>FAIR-D2</v>
      </c>
      <c r="B391" s="4">
        <f t="shared" si="46"/>
        <v>45168</v>
      </c>
      <c r="C391" s="8">
        <f t="shared" si="47"/>
        <v>0.53508101851851853</v>
      </c>
      <c r="D391" s="8">
        <f t="shared" si="48"/>
        <v>45168.535081018519</v>
      </c>
      <c r="E391" s="8" t="str">
        <f t="shared" si="50"/>
        <v>2023-08-30</v>
      </c>
      <c r="F391" s="9" t="s">
        <v>2091</v>
      </c>
      <c r="G391" s="9" t="str">
        <f t="shared" si="49"/>
        <v>FAIR-D2_2023-08-30_12-50-31</v>
      </c>
      <c r="H391" s="9">
        <v>31.125</v>
      </c>
      <c r="I391" s="6">
        <v>54768443</v>
      </c>
      <c r="J391" s="6" t="str">
        <f>IF(OR(COUNTIF(Monitoring!E:E, G391) &gt; 0, COUNTIF(Monitoring!F:F, G391) &gt; 0), "yes", "no")</f>
        <v>no</v>
      </c>
      <c r="K391" s="60" t="str">
        <f t="shared" si="51"/>
        <v>Z:\FAIR_Device_data\Experiment_AugSep_2023\Video_captures\FAIR-D2\Camera1\2023-08-30\FAIR-D2_2023-08-30_12-50-31.mp4</v>
      </c>
    </row>
    <row r="392" spans="1:11" ht="14.25" customHeight="1" x14ac:dyDescent="0.3">
      <c r="A392" s="5" t="str">
        <f t="shared" si="45"/>
        <v>FAIR-D2</v>
      </c>
      <c r="B392" s="4">
        <f t="shared" si="46"/>
        <v>45168</v>
      </c>
      <c r="C392" s="8">
        <f t="shared" si="47"/>
        <v>0.53759259259259262</v>
      </c>
      <c r="D392" s="8">
        <f t="shared" si="48"/>
        <v>45168.537592592591</v>
      </c>
      <c r="E392" s="8" t="str">
        <f t="shared" si="50"/>
        <v>2023-08-30</v>
      </c>
      <c r="F392" s="9" t="s">
        <v>2092</v>
      </c>
      <c r="G392" s="9" t="str">
        <f t="shared" si="49"/>
        <v>FAIR-D2_2023-08-30_12-54-08</v>
      </c>
      <c r="H392" s="9">
        <v>12.696</v>
      </c>
      <c r="I392" s="6">
        <v>21626620</v>
      </c>
      <c r="J392" s="6" t="str">
        <f>IF(OR(COUNTIF(Monitoring!E:E, G392) &gt; 0, COUNTIF(Monitoring!F:F, G392) &gt; 0), "yes", "no")</f>
        <v>no</v>
      </c>
      <c r="K392" s="60" t="str">
        <f t="shared" si="51"/>
        <v>Z:\FAIR_Device_data\Experiment_AugSep_2023\Video_captures\FAIR-D2\Camera1\2023-08-30\FAIR-D2_2023-08-30_12-54-08.mp4</v>
      </c>
    </row>
    <row r="393" spans="1:11" ht="14.25" customHeight="1" x14ac:dyDescent="0.3">
      <c r="A393" s="5" t="str">
        <f t="shared" si="45"/>
        <v>FAIR-D2</v>
      </c>
      <c r="B393" s="4">
        <f t="shared" si="46"/>
        <v>45168</v>
      </c>
      <c r="C393" s="8">
        <f t="shared" si="47"/>
        <v>0.53832175925925929</v>
      </c>
      <c r="D393" s="8">
        <f t="shared" si="48"/>
        <v>45168.538321759261</v>
      </c>
      <c r="E393" s="8" t="str">
        <f t="shared" si="50"/>
        <v>2023-08-30</v>
      </c>
      <c r="F393" s="9" t="s">
        <v>2093</v>
      </c>
      <c r="G393" s="9" t="str">
        <f t="shared" si="49"/>
        <v>FAIR-D2_2023-08-30_12-55-11</v>
      </c>
      <c r="H393" s="9">
        <v>222.44399999999999</v>
      </c>
      <c r="I393" s="6">
        <v>420271770</v>
      </c>
      <c r="J393" s="6" t="str">
        <f>IF(OR(COUNTIF(Monitoring!E:E, G393) &gt; 0, COUNTIF(Monitoring!F:F, G393) &gt; 0), "yes", "no")</f>
        <v>yes</v>
      </c>
      <c r="K393" s="60" t="str">
        <f t="shared" si="51"/>
        <v>Z:\FAIR_Device_data\Experiment_AugSep_2023\Video_captures\FAIR-D2\Camera1\2023-08-30\FAIR-D2_2023-08-30_12-55-11.mp4</v>
      </c>
    </row>
    <row r="394" spans="1:11" ht="14.25" customHeight="1" x14ac:dyDescent="0.3">
      <c r="A394" s="5" t="str">
        <f t="shared" si="45"/>
        <v>FAIR-D2</v>
      </c>
      <c r="B394" s="4">
        <f t="shared" si="46"/>
        <v>45168</v>
      </c>
      <c r="C394" s="8">
        <f t="shared" si="47"/>
        <v>0.54296296296296298</v>
      </c>
      <c r="D394" s="8">
        <f t="shared" si="48"/>
        <v>45168.542962962965</v>
      </c>
      <c r="E394" s="8" t="str">
        <f t="shared" si="50"/>
        <v>2023-08-30</v>
      </c>
      <c r="F394" s="9" t="s">
        <v>2094</v>
      </c>
      <c r="G394" s="9" t="str">
        <f t="shared" si="49"/>
        <v>FAIR-D2_2023-08-30_13-01-52</v>
      </c>
      <c r="H394" s="9">
        <v>15.654999999999999</v>
      </c>
      <c r="I394" s="6">
        <v>27167490</v>
      </c>
      <c r="J394" s="6" t="str">
        <f>IF(OR(COUNTIF(Monitoring!E:E, G394) &gt; 0, COUNTIF(Monitoring!F:F, G394) &gt; 0), "yes", "no")</f>
        <v>yes</v>
      </c>
      <c r="K394" s="60" t="str">
        <f t="shared" si="51"/>
        <v>Z:\FAIR_Device_data\Experiment_AugSep_2023\Video_captures\FAIR-D2\Camera1\2023-08-30\FAIR-D2_2023-08-30_13-01-52.mp4</v>
      </c>
    </row>
    <row r="395" spans="1:11" ht="14.25" customHeight="1" x14ac:dyDescent="0.3">
      <c r="A395" s="5" t="str">
        <f t="shared" si="45"/>
        <v>FAIR-D2</v>
      </c>
      <c r="B395" s="4">
        <f t="shared" si="46"/>
        <v>45168</v>
      </c>
      <c r="C395" s="8">
        <f t="shared" si="47"/>
        <v>0.54644675925925923</v>
      </c>
      <c r="D395" s="8">
        <f t="shared" si="48"/>
        <v>45168.546446759261</v>
      </c>
      <c r="E395" s="8" t="str">
        <f t="shared" si="50"/>
        <v>2023-08-30</v>
      </c>
      <c r="F395" s="9" t="s">
        <v>2095</v>
      </c>
      <c r="G395" s="9" t="str">
        <f t="shared" si="49"/>
        <v>FAIR-D2_2023-08-30_13-06-53</v>
      </c>
      <c r="H395" s="9">
        <v>10.396000000000001</v>
      </c>
      <c r="I395" s="6">
        <v>17231654</v>
      </c>
      <c r="J395" s="6" t="str">
        <f>IF(OR(COUNTIF(Monitoring!E:E, G395) &gt; 0, COUNTIF(Monitoring!F:F, G395) &gt; 0), "yes", "no")</f>
        <v>yes</v>
      </c>
      <c r="K395" s="60" t="str">
        <f t="shared" si="51"/>
        <v>Z:\FAIR_Device_data\Experiment_AugSep_2023\Video_captures\FAIR-D2\Camera1\2023-08-30\FAIR-D2_2023-08-30_13-06-53.mp4</v>
      </c>
    </row>
    <row r="396" spans="1:11" ht="14.25" customHeight="1" x14ac:dyDescent="0.3">
      <c r="A396" s="5" t="str">
        <f t="shared" si="45"/>
        <v>FAIR-D2</v>
      </c>
      <c r="B396" s="4">
        <f t="shared" si="46"/>
        <v>45168</v>
      </c>
      <c r="C396" s="8">
        <f t="shared" si="47"/>
        <v>0.55231481481481481</v>
      </c>
      <c r="D396" s="8">
        <f t="shared" si="48"/>
        <v>45168.552314814813</v>
      </c>
      <c r="E396" s="8" t="str">
        <f t="shared" si="50"/>
        <v>2023-08-30</v>
      </c>
      <c r="F396" s="9" t="s">
        <v>2096</v>
      </c>
      <c r="G396" s="9" t="str">
        <f t="shared" si="49"/>
        <v>FAIR-D2_2023-08-30_13-15-20</v>
      </c>
      <c r="H396" s="9">
        <v>11.769</v>
      </c>
      <c r="I396" s="6">
        <v>19576621</v>
      </c>
      <c r="J396" s="6" t="str">
        <f>IF(OR(COUNTIF(Monitoring!E:E, G396) &gt; 0, COUNTIF(Monitoring!F:F, G396) &gt; 0), "yes", "no")</f>
        <v>no</v>
      </c>
      <c r="K396" s="60" t="str">
        <f t="shared" si="51"/>
        <v>Z:\FAIR_Device_data\Experiment_AugSep_2023\Video_captures\FAIR-D2\Camera1\2023-08-30\FAIR-D2_2023-08-30_13-15-20.mp4</v>
      </c>
    </row>
    <row r="397" spans="1:11" ht="14.25" customHeight="1" x14ac:dyDescent="0.3">
      <c r="A397" s="5" t="str">
        <f t="shared" si="45"/>
        <v>FAIR-D2</v>
      </c>
      <c r="B397" s="4">
        <f t="shared" si="46"/>
        <v>45168</v>
      </c>
      <c r="C397" s="8">
        <f t="shared" si="47"/>
        <v>0.56917824074074075</v>
      </c>
      <c r="D397" s="8">
        <f t="shared" si="48"/>
        <v>45168.569178240738</v>
      </c>
      <c r="E397" s="8" t="str">
        <f t="shared" si="50"/>
        <v>2023-08-30</v>
      </c>
      <c r="F397" s="9" t="s">
        <v>2097</v>
      </c>
      <c r="G397" s="9" t="str">
        <f t="shared" si="49"/>
        <v>FAIR-D2_2023-08-30_13-39-37</v>
      </c>
      <c r="H397" s="9">
        <v>24.963999999999999</v>
      </c>
      <c r="I397" s="6">
        <v>42080252</v>
      </c>
      <c r="J397" s="6" t="str">
        <f>IF(OR(COUNTIF(Monitoring!E:E, G397) &gt; 0, COUNTIF(Monitoring!F:F, G397) &gt; 0), "yes", "no")</f>
        <v>yes</v>
      </c>
      <c r="K397" s="60" t="str">
        <f t="shared" si="51"/>
        <v>Z:\FAIR_Device_data\Experiment_AugSep_2023\Video_captures\FAIR-D2\Camera1\2023-08-30\FAIR-D2_2023-08-30_13-39-37.mp4</v>
      </c>
    </row>
    <row r="398" spans="1:11" ht="14.25" customHeight="1" x14ac:dyDescent="0.3">
      <c r="A398" s="5" t="str">
        <f t="shared" si="45"/>
        <v>FAIR-D2</v>
      </c>
      <c r="B398" s="4">
        <f t="shared" si="46"/>
        <v>45168</v>
      </c>
      <c r="C398" s="8">
        <f t="shared" si="47"/>
        <v>0.58924768518518522</v>
      </c>
      <c r="D398" s="8">
        <f t="shared" si="48"/>
        <v>45168.589247685188</v>
      </c>
      <c r="E398" s="8" t="str">
        <f t="shared" si="50"/>
        <v>2023-08-30</v>
      </c>
      <c r="F398" s="9" t="s">
        <v>2098</v>
      </c>
      <c r="G398" s="9" t="str">
        <f t="shared" si="49"/>
        <v>FAIR-D2_2023-08-30_14-08-31</v>
      </c>
      <c r="H398" s="9">
        <v>16.591000000000001</v>
      </c>
      <c r="I398" s="6">
        <v>30299471</v>
      </c>
      <c r="J398" s="6" t="str">
        <f>IF(OR(COUNTIF(Monitoring!E:E, G398) &gt; 0, COUNTIF(Monitoring!F:F, G398) &gt; 0), "yes", "no")</f>
        <v>no</v>
      </c>
      <c r="K398" s="60" t="str">
        <f t="shared" si="51"/>
        <v>Z:\FAIR_Device_data\Experiment_AugSep_2023\Video_captures\FAIR-D2\Camera1\2023-08-30\FAIR-D2_2023-08-30_14-08-31.mp4</v>
      </c>
    </row>
    <row r="399" spans="1:11" ht="14.25" customHeight="1" x14ac:dyDescent="0.3">
      <c r="A399" s="5" t="str">
        <f t="shared" si="45"/>
        <v>FAIR-D2</v>
      </c>
      <c r="B399" s="4">
        <f t="shared" si="46"/>
        <v>45168</v>
      </c>
      <c r="C399" s="8">
        <f t="shared" si="47"/>
        <v>0.60375000000000001</v>
      </c>
      <c r="D399" s="8">
        <f t="shared" si="48"/>
        <v>45168.603750000002</v>
      </c>
      <c r="E399" s="8" t="str">
        <f t="shared" si="50"/>
        <v>2023-08-30</v>
      </c>
      <c r="F399" s="9" t="s">
        <v>2099</v>
      </c>
      <c r="G399" s="9" t="str">
        <f t="shared" si="49"/>
        <v>FAIR-D2_2023-08-30_14-29-24</v>
      </c>
      <c r="H399" s="9">
        <v>22.488</v>
      </c>
      <c r="I399" s="6">
        <v>42058784</v>
      </c>
      <c r="J399" s="6" t="str">
        <f>IF(OR(COUNTIF(Monitoring!E:E, G399) &gt; 0, COUNTIF(Monitoring!F:F, G399) &gt; 0), "yes", "no")</f>
        <v>yes</v>
      </c>
      <c r="K399" s="60" t="str">
        <f t="shared" si="51"/>
        <v>Z:\FAIR_Device_data\Experiment_AugSep_2023\Video_captures\FAIR-D2\Camera1\2023-08-30\FAIR-D2_2023-08-30_14-29-24.mp4</v>
      </c>
    </row>
    <row r="400" spans="1:11" ht="14.25" customHeight="1" x14ac:dyDescent="0.3">
      <c r="A400" s="5" t="str">
        <f t="shared" si="45"/>
        <v>FAIR-D2</v>
      </c>
      <c r="B400" s="4">
        <f t="shared" si="46"/>
        <v>45168</v>
      </c>
      <c r="C400" s="8">
        <f t="shared" si="47"/>
        <v>0.61577546296296293</v>
      </c>
      <c r="D400" s="8">
        <f t="shared" si="48"/>
        <v>45168.61577546296</v>
      </c>
      <c r="E400" s="8" t="str">
        <f t="shared" si="50"/>
        <v>2023-08-30</v>
      </c>
      <c r="F400" s="9" t="s">
        <v>2100</v>
      </c>
      <c r="G400" s="9" t="str">
        <f t="shared" si="49"/>
        <v>FAIR-D2_2023-08-30_14-46-43</v>
      </c>
      <c r="H400" s="9">
        <v>10.606999999999999</v>
      </c>
      <c r="I400" s="6">
        <v>17094917</v>
      </c>
      <c r="J400" s="6" t="str">
        <f>IF(OR(COUNTIF(Monitoring!E:E, G400) &gt; 0, COUNTIF(Monitoring!F:F, G400) &gt; 0), "yes", "no")</f>
        <v>yes</v>
      </c>
      <c r="K400" s="60" t="str">
        <f t="shared" si="51"/>
        <v>Z:\FAIR_Device_data\Experiment_AugSep_2023\Video_captures\FAIR-D2\Camera1\2023-08-30\FAIR-D2_2023-08-30_14-46-43.mp4</v>
      </c>
    </row>
    <row r="401" spans="1:11" ht="14.25" customHeight="1" x14ac:dyDescent="0.3">
      <c r="A401" s="5" t="str">
        <f t="shared" si="45"/>
        <v>FAIR-D2</v>
      </c>
      <c r="B401" s="4">
        <f t="shared" si="46"/>
        <v>45168</v>
      </c>
      <c r="C401" s="8">
        <f t="shared" si="47"/>
        <v>0.63833333333333331</v>
      </c>
      <c r="D401" s="8">
        <f t="shared" si="48"/>
        <v>45168.638333333336</v>
      </c>
      <c r="E401" s="8" t="str">
        <f t="shared" si="50"/>
        <v>2023-08-30</v>
      </c>
      <c r="F401" s="9" t="s">
        <v>2101</v>
      </c>
      <c r="G401" s="9" t="str">
        <f t="shared" si="49"/>
        <v>FAIR-D2_2023-08-30_15-19-12</v>
      </c>
      <c r="H401" s="9">
        <v>14.333</v>
      </c>
      <c r="I401" s="6">
        <v>23679022</v>
      </c>
      <c r="J401" s="6" t="str">
        <f>IF(OR(COUNTIF(Monitoring!E:E, G401) &gt; 0, COUNTIF(Monitoring!F:F, G401) &gt; 0), "yes", "no")</f>
        <v>no</v>
      </c>
      <c r="K401" s="60" t="str">
        <f t="shared" si="51"/>
        <v>Z:\FAIR_Device_data\Experiment_AugSep_2023\Video_captures\FAIR-D2\Camera1\2023-08-30\FAIR-D2_2023-08-30_15-19-12.mp4</v>
      </c>
    </row>
    <row r="402" spans="1:11" ht="14.25" customHeight="1" x14ac:dyDescent="0.3">
      <c r="A402" s="5" t="str">
        <f t="shared" si="45"/>
        <v>FAIR-D2</v>
      </c>
      <c r="B402" s="4">
        <f t="shared" si="46"/>
        <v>45168</v>
      </c>
      <c r="C402" s="8">
        <f t="shared" si="47"/>
        <v>0.67252314814814818</v>
      </c>
      <c r="D402" s="8">
        <f t="shared" si="48"/>
        <v>45168.672523148147</v>
      </c>
      <c r="E402" s="8" t="str">
        <f t="shared" si="50"/>
        <v>2023-08-30</v>
      </c>
      <c r="F402" s="9" t="s">
        <v>2102</v>
      </c>
      <c r="G402" s="9" t="str">
        <f t="shared" si="49"/>
        <v>FAIR-D2_2023-08-30_16-08-26</v>
      </c>
      <c r="H402" s="9">
        <v>21.484999999999999</v>
      </c>
      <c r="I402" s="6">
        <v>34766096</v>
      </c>
      <c r="J402" s="6" t="str">
        <f>IF(OR(COUNTIF(Monitoring!E:E, G402) &gt; 0, COUNTIF(Monitoring!F:F, G402) &gt; 0), "yes", "no")</f>
        <v>yes</v>
      </c>
      <c r="K402" s="60" t="str">
        <f t="shared" si="51"/>
        <v>Z:\FAIR_Device_data\Experiment_AugSep_2023\Video_captures\FAIR-D2\Camera1\2023-08-30\FAIR-D2_2023-08-30_16-08-26.mp4</v>
      </c>
    </row>
    <row r="403" spans="1:11" ht="14.25" customHeight="1" x14ac:dyDescent="0.3">
      <c r="A403" s="5" t="str">
        <f t="shared" si="45"/>
        <v>FAIR-D2</v>
      </c>
      <c r="B403" s="4">
        <f t="shared" si="46"/>
        <v>45168</v>
      </c>
      <c r="C403" s="8">
        <f t="shared" si="47"/>
        <v>0.7271643518518518</v>
      </c>
      <c r="D403" s="8">
        <f t="shared" si="48"/>
        <v>45168.727164351854</v>
      </c>
      <c r="E403" s="8" t="str">
        <f t="shared" si="50"/>
        <v>2023-08-30</v>
      </c>
      <c r="F403" s="9" t="s">
        <v>2103</v>
      </c>
      <c r="G403" s="9" t="str">
        <f t="shared" si="49"/>
        <v>FAIR-D2_2023-08-30_17-27-07</v>
      </c>
      <c r="H403" s="9">
        <v>119.128</v>
      </c>
      <c r="I403" s="6">
        <v>214557012</v>
      </c>
      <c r="J403" s="6" t="str">
        <f>IF(OR(COUNTIF(Monitoring!E:E, G403) &gt; 0, COUNTIF(Monitoring!F:F, G403) &gt; 0), "yes", "no")</f>
        <v>yes</v>
      </c>
      <c r="K403" s="60" t="str">
        <f t="shared" si="51"/>
        <v>Z:\FAIR_Device_data\Experiment_AugSep_2023\Video_captures\FAIR-D2\Camera1\2023-08-30\FAIR-D2_2023-08-30_17-27-07.mp4</v>
      </c>
    </row>
    <row r="404" spans="1:11" ht="14.25" customHeight="1" x14ac:dyDescent="0.3">
      <c r="A404" s="5" t="str">
        <f t="shared" si="45"/>
        <v>FAIR-D2</v>
      </c>
      <c r="B404" s="4">
        <f t="shared" si="46"/>
        <v>45168</v>
      </c>
      <c r="C404" s="8">
        <f t="shared" si="47"/>
        <v>0.73451388888888891</v>
      </c>
      <c r="D404" s="8">
        <f t="shared" si="48"/>
        <v>45168.734513888892</v>
      </c>
      <c r="E404" s="8" t="str">
        <f t="shared" si="50"/>
        <v>2023-08-30</v>
      </c>
      <c r="F404" s="9" t="s">
        <v>2104</v>
      </c>
      <c r="G404" s="9" t="str">
        <f t="shared" si="49"/>
        <v>FAIR-D2_2023-08-30_17-37-42</v>
      </c>
      <c r="H404" s="9">
        <v>21.277000000000001</v>
      </c>
      <c r="I404" s="6">
        <v>38165381</v>
      </c>
      <c r="J404" s="6" t="str">
        <f>IF(OR(COUNTIF(Monitoring!E:E, G404) &gt; 0, COUNTIF(Monitoring!F:F, G404) &gt; 0), "yes", "no")</f>
        <v>yes</v>
      </c>
      <c r="K404" s="60" t="str">
        <f t="shared" si="51"/>
        <v>Z:\FAIR_Device_data\Experiment_AugSep_2023\Video_captures\FAIR-D2\Camera1\2023-08-30\FAIR-D2_2023-08-30_17-37-42.mp4</v>
      </c>
    </row>
    <row r="405" spans="1:11" ht="14.25" customHeight="1" x14ac:dyDescent="0.3">
      <c r="A405" s="5" t="str">
        <f t="shared" si="45"/>
        <v>FAIR-D2</v>
      </c>
      <c r="B405" s="4">
        <f t="shared" si="46"/>
        <v>45168</v>
      </c>
      <c r="C405" s="8">
        <f t="shared" si="47"/>
        <v>0.73663194444444446</v>
      </c>
      <c r="D405" s="8">
        <f t="shared" si="48"/>
        <v>45168.736631944441</v>
      </c>
      <c r="E405" s="8" t="str">
        <f t="shared" si="50"/>
        <v>2023-08-30</v>
      </c>
      <c r="F405" s="9" t="s">
        <v>2105</v>
      </c>
      <c r="G405" s="9" t="str">
        <f t="shared" si="49"/>
        <v>FAIR-D2_2023-08-30_17-40-45</v>
      </c>
      <c r="H405" s="9">
        <v>34.981000000000002</v>
      </c>
      <c r="I405" s="6">
        <v>63970635</v>
      </c>
      <c r="J405" s="6" t="str">
        <f>IF(OR(COUNTIF(Monitoring!E:E, G405) &gt; 0, COUNTIF(Monitoring!F:F, G405) &gt; 0), "yes", "no")</f>
        <v>yes</v>
      </c>
      <c r="K405" s="60" t="str">
        <f t="shared" si="51"/>
        <v>Z:\FAIR_Device_data\Experiment_AugSep_2023\Video_captures\FAIR-D2\Camera1\2023-08-30\FAIR-D2_2023-08-30_17-40-45.mp4</v>
      </c>
    </row>
    <row r="406" spans="1:11" ht="14.25" customHeight="1" x14ac:dyDescent="0.3">
      <c r="A406" s="5" t="str">
        <f t="shared" si="45"/>
        <v>FAIR-D2</v>
      </c>
      <c r="B406" s="4">
        <f t="shared" si="46"/>
        <v>45168</v>
      </c>
      <c r="C406" s="8">
        <f t="shared" si="47"/>
        <v>0.73814814814814811</v>
      </c>
      <c r="D406" s="8">
        <f t="shared" si="48"/>
        <v>45168.73814814815</v>
      </c>
      <c r="E406" s="8" t="str">
        <f t="shared" si="50"/>
        <v>2023-08-30</v>
      </c>
      <c r="F406" s="9" t="s">
        <v>2106</v>
      </c>
      <c r="G406" s="9" t="str">
        <f t="shared" si="49"/>
        <v>FAIR-D2_2023-08-30_17-42-56</v>
      </c>
      <c r="H406" s="9">
        <v>14.548999999999999</v>
      </c>
      <c r="I406" s="6">
        <v>25119564</v>
      </c>
      <c r="J406" s="6" t="str">
        <f>IF(OR(COUNTIF(Monitoring!E:E, G406) &gt; 0, COUNTIF(Monitoring!F:F, G406) &gt; 0), "yes", "no")</f>
        <v>no</v>
      </c>
      <c r="K406" s="60" t="str">
        <f t="shared" si="51"/>
        <v>Z:\FAIR_Device_data\Experiment_AugSep_2023\Video_captures\FAIR-D2\Camera1\2023-08-30\FAIR-D2_2023-08-30_17-42-56.mp4</v>
      </c>
    </row>
    <row r="407" spans="1:11" ht="14.25" customHeight="1" x14ac:dyDescent="0.3">
      <c r="A407" s="5" t="str">
        <f t="shared" si="45"/>
        <v>FAIR-D2</v>
      </c>
      <c r="B407" s="4">
        <f t="shared" si="46"/>
        <v>45168</v>
      </c>
      <c r="C407" s="8">
        <f t="shared" si="47"/>
        <v>0.75828703703703704</v>
      </c>
      <c r="D407" s="8">
        <f t="shared" si="48"/>
        <v>45168.758287037039</v>
      </c>
      <c r="E407" s="8" t="str">
        <f t="shared" si="50"/>
        <v>2023-08-30</v>
      </c>
      <c r="F407" s="9" t="s">
        <v>2107</v>
      </c>
      <c r="G407" s="9" t="str">
        <f t="shared" si="49"/>
        <v>FAIR-D2_2023-08-30_18-11-56</v>
      </c>
      <c r="H407" s="9">
        <v>13.984</v>
      </c>
      <c r="I407" s="6">
        <v>23904455</v>
      </c>
      <c r="J407" s="6" t="str">
        <f>IF(OR(COUNTIF(Monitoring!E:E, G407) &gt; 0, COUNTIF(Monitoring!F:F, G407) &gt; 0), "yes", "no")</f>
        <v>yes</v>
      </c>
      <c r="K407" s="60" t="str">
        <f t="shared" si="51"/>
        <v>Z:\FAIR_Device_data\Experiment_AugSep_2023\Video_captures\FAIR-D2\Camera1\2023-08-30\FAIR-D2_2023-08-30_18-11-56.mp4</v>
      </c>
    </row>
    <row r="408" spans="1:11" ht="14.25" customHeight="1" x14ac:dyDescent="0.3">
      <c r="A408" s="5" t="str">
        <f t="shared" si="45"/>
        <v>FAIR-D2</v>
      </c>
      <c r="B408" s="4">
        <f t="shared" si="46"/>
        <v>45168</v>
      </c>
      <c r="C408" s="8">
        <f t="shared" si="47"/>
        <v>0.76599537037037035</v>
      </c>
      <c r="D408" s="8">
        <f t="shared" si="48"/>
        <v>45168.76599537037</v>
      </c>
      <c r="E408" s="8" t="str">
        <f t="shared" si="50"/>
        <v>2023-08-30</v>
      </c>
      <c r="F408" s="9" t="s">
        <v>2108</v>
      </c>
      <c r="G408" s="9" t="str">
        <f t="shared" si="49"/>
        <v>FAIR-D2_2023-08-30_18-23-02</v>
      </c>
      <c r="H408" s="9">
        <v>11.417</v>
      </c>
      <c r="I408" s="6">
        <v>18907324</v>
      </c>
      <c r="J408" s="6" t="str">
        <f>IF(OR(COUNTIF(Monitoring!E:E, G408) &gt; 0, COUNTIF(Monitoring!F:F, G408) &gt; 0), "yes", "no")</f>
        <v>no</v>
      </c>
      <c r="K408" s="60" t="str">
        <f t="shared" si="51"/>
        <v>Z:\FAIR_Device_data\Experiment_AugSep_2023\Video_captures\FAIR-D2\Camera1\2023-08-30\FAIR-D2_2023-08-30_18-23-02.mp4</v>
      </c>
    </row>
    <row r="409" spans="1:11" ht="14.25" customHeight="1" x14ac:dyDescent="0.3">
      <c r="A409" s="5" t="str">
        <f t="shared" si="45"/>
        <v>FAIR-D2</v>
      </c>
      <c r="B409" s="4">
        <f t="shared" si="46"/>
        <v>45169</v>
      </c>
      <c r="C409" s="8">
        <f t="shared" si="47"/>
        <v>0.35806712962962961</v>
      </c>
      <c r="D409" s="8">
        <f t="shared" si="48"/>
        <v>45169.358067129629</v>
      </c>
      <c r="E409" s="8" t="str">
        <f t="shared" si="50"/>
        <v>2023-08-31</v>
      </c>
      <c r="F409" s="9" t="s">
        <v>2109</v>
      </c>
      <c r="G409" s="9" t="str">
        <f t="shared" si="49"/>
        <v>FAIR-D2_2023-08-31_08-35-37</v>
      </c>
      <c r="H409" s="9">
        <v>11.625</v>
      </c>
      <c r="I409" s="6">
        <v>18541383</v>
      </c>
      <c r="J409" s="6" t="str">
        <f>IF(OR(COUNTIF(Monitoring!E:E, G409) &gt; 0, COUNTIF(Monitoring!F:F, G409) &gt; 0), "yes", "no")</f>
        <v>no</v>
      </c>
      <c r="K409" s="60" t="str">
        <f t="shared" si="51"/>
        <v>Z:\FAIR_Device_data\Experiment_AugSep_2023\Video_captures\FAIR-D2\Camera1\2023-08-31\FAIR-D2_2023-08-31_08-35-37.mp4</v>
      </c>
    </row>
    <row r="410" spans="1:11" ht="14.25" customHeight="1" x14ac:dyDescent="0.3">
      <c r="A410" s="5" t="str">
        <f t="shared" si="45"/>
        <v>FAIR-D2</v>
      </c>
      <c r="B410" s="4">
        <f t="shared" si="46"/>
        <v>45169</v>
      </c>
      <c r="C410" s="8">
        <f t="shared" si="47"/>
        <v>0.37648148148148147</v>
      </c>
      <c r="D410" s="8">
        <f t="shared" si="48"/>
        <v>45169.376481481479</v>
      </c>
      <c r="E410" s="8" t="str">
        <f t="shared" si="50"/>
        <v>2023-08-31</v>
      </c>
      <c r="F410" s="9" t="s">
        <v>2110</v>
      </c>
      <c r="G410" s="9" t="str">
        <f t="shared" si="49"/>
        <v>FAIR-D2_2023-08-31_09-02-08</v>
      </c>
      <c r="H410" s="9">
        <v>10.62</v>
      </c>
      <c r="I410" s="6">
        <v>17038121</v>
      </c>
      <c r="J410" s="6" t="str">
        <f>IF(OR(COUNTIF(Monitoring!E:E, G410) &gt; 0, COUNTIF(Monitoring!F:F, G410) &gt; 0), "yes", "no")</f>
        <v>no</v>
      </c>
      <c r="K410" s="60" t="str">
        <f t="shared" si="51"/>
        <v>Z:\FAIR_Device_data\Experiment_AugSep_2023\Video_captures\FAIR-D2\Camera1\2023-08-31\FAIR-D2_2023-08-31_09-02-08.mp4</v>
      </c>
    </row>
    <row r="411" spans="1:11" ht="14.25" customHeight="1" x14ac:dyDescent="0.3">
      <c r="A411" s="5" t="str">
        <f t="shared" si="45"/>
        <v>FAIR-D2</v>
      </c>
      <c r="B411" s="4">
        <f t="shared" si="46"/>
        <v>45169</v>
      </c>
      <c r="C411" s="8">
        <f t="shared" si="47"/>
        <v>0.39651620370370372</v>
      </c>
      <c r="D411" s="8">
        <f t="shared" si="48"/>
        <v>45169.396516203706</v>
      </c>
      <c r="E411" s="8" t="str">
        <f t="shared" si="50"/>
        <v>2023-08-31</v>
      </c>
      <c r="F411" s="9" t="s">
        <v>2111</v>
      </c>
      <c r="G411" s="9" t="str">
        <f t="shared" si="49"/>
        <v>FAIR-D2_2023-08-31_09-30-59</v>
      </c>
      <c r="H411" s="9">
        <v>10.519</v>
      </c>
      <c r="I411" s="6">
        <v>17273678</v>
      </c>
      <c r="J411" s="6" t="str">
        <f>IF(OR(COUNTIF(Monitoring!E:E, G411) &gt; 0, COUNTIF(Monitoring!F:F, G411) &gt; 0), "yes", "no")</f>
        <v>no</v>
      </c>
      <c r="K411" s="60" t="str">
        <f t="shared" si="51"/>
        <v>Z:\FAIR_Device_data\Experiment_AugSep_2023\Video_captures\FAIR-D2\Camera1\2023-08-31\FAIR-D2_2023-08-31_09-30-59.mp4</v>
      </c>
    </row>
    <row r="412" spans="1:11" ht="14.25" customHeight="1" x14ac:dyDescent="0.3">
      <c r="A412" s="5" t="str">
        <f t="shared" si="45"/>
        <v>FAIR-D2</v>
      </c>
      <c r="B412" s="4">
        <f t="shared" si="46"/>
        <v>45169</v>
      </c>
      <c r="C412" s="8">
        <f t="shared" si="47"/>
        <v>0.39938657407407407</v>
      </c>
      <c r="D412" s="8">
        <f t="shared" si="48"/>
        <v>45169.399386574078</v>
      </c>
      <c r="E412" s="8" t="str">
        <f t="shared" si="50"/>
        <v>2023-08-31</v>
      </c>
      <c r="F412" s="9" t="s">
        <v>2112</v>
      </c>
      <c r="G412" s="9" t="str">
        <f t="shared" si="49"/>
        <v>FAIR-D2_2023-08-31_09-35-07</v>
      </c>
      <c r="H412" s="9">
        <v>16.536000000000001</v>
      </c>
      <c r="I412" s="6">
        <v>29035197</v>
      </c>
      <c r="J412" s="6" t="str">
        <f>IF(OR(COUNTIF(Monitoring!E:E, G412) &gt; 0, COUNTIF(Monitoring!F:F, G412) &gt; 0), "yes", "no")</f>
        <v>yes</v>
      </c>
      <c r="K412" s="60" t="str">
        <f t="shared" si="51"/>
        <v>Z:\FAIR_Device_data\Experiment_AugSep_2023\Video_captures\FAIR-D2\Camera1\2023-08-31\FAIR-D2_2023-08-31_09-35-07.mp4</v>
      </c>
    </row>
    <row r="413" spans="1:11" ht="14.25" customHeight="1" x14ac:dyDescent="0.3">
      <c r="A413" s="5" t="str">
        <f t="shared" si="45"/>
        <v>FAIR-D2</v>
      </c>
      <c r="B413" s="4">
        <f t="shared" si="46"/>
        <v>45169</v>
      </c>
      <c r="C413" s="8">
        <f t="shared" si="47"/>
        <v>0.43812499999999999</v>
      </c>
      <c r="D413" s="8">
        <f t="shared" si="48"/>
        <v>45169.438125000001</v>
      </c>
      <c r="E413" s="8" t="str">
        <f t="shared" si="50"/>
        <v>2023-08-31</v>
      </c>
      <c r="F413" s="9" t="s">
        <v>2113</v>
      </c>
      <c r="G413" s="9" t="str">
        <f t="shared" si="49"/>
        <v>FAIR-D2_2023-08-31_10-30-54</v>
      </c>
      <c r="H413" s="9">
        <v>10.532999999999999</v>
      </c>
      <c r="I413" s="6">
        <v>16976473</v>
      </c>
      <c r="J413" s="6" t="str">
        <f>IF(OR(COUNTIF(Monitoring!E:E, G413) &gt; 0, COUNTIF(Monitoring!F:F, G413) &gt; 0), "yes", "no")</f>
        <v>no</v>
      </c>
      <c r="K413" s="60" t="str">
        <f t="shared" si="51"/>
        <v>Z:\FAIR_Device_data\Experiment_AugSep_2023\Video_captures\FAIR-D2\Camera1\2023-08-31\FAIR-D2_2023-08-31_10-30-54.mp4</v>
      </c>
    </row>
    <row r="414" spans="1:11" ht="14.25" customHeight="1" x14ac:dyDescent="0.3">
      <c r="A414" s="5" t="str">
        <f t="shared" si="45"/>
        <v>FAIR-D2</v>
      </c>
      <c r="B414" s="4">
        <f t="shared" si="46"/>
        <v>45169</v>
      </c>
      <c r="C414" s="8">
        <f t="shared" si="47"/>
        <v>0.44869212962962962</v>
      </c>
      <c r="D414" s="8">
        <f t="shared" si="48"/>
        <v>45169.448692129627</v>
      </c>
      <c r="E414" s="8" t="str">
        <f t="shared" si="50"/>
        <v>2023-08-31</v>
      </c>
      <c r="F414" s="9" t="s">
        <v>2114</v>
      </c>
      <c r="G414" s="9" t="str">
        <f t="shared" si="49"/>
        <v>FAIR-D2_2023-08-31_10-46-07</v>
      </c>
      <c r="H414" s="9">
        <v>10.579000000000001</v>
      </c>
      <c r="I414" s="6">
        <v>17458993</v>
      </c>
      <c r="J414" s="6" t="str">
        <f>IF(OR(COUNTIF(Monitoring!E:E, G414) &gt; 0, COUNTIF(Monitoring!F:F, G414) &gt; 0), "yes", "no")</f>
        <v>no</v>
      </c>
      <c r="K414" s="60" t="str">
        <f t="shared" si="51"/>
        <v>Z:\FAIR_Device_data\Experiment_AugSep_2023\Video_captures\FAIR-D2\Camera1\2023-08-31\FAIR-D2_2023-08-31_10-46-07.mp4</v>
      </c>
    </row>
    <row r="415" spans="1:11" ht="14.25" customHeight="1" x14ac:dyDescent="0.3">
      <c r="A415" s="5" t="str">
        <f t="shared" si="45"/>
        <v>FAIR-D2</v>
      </c>
      <c r="B415" s="4">
        <f t="shared" si="46"/>
        <v>45169</v>
      </c>
      <c r="C415" s="8">
        <f t="shared" si="47"/>
        <v>0.45399305555555558</v>
      </c>
      <c r="D415" s="8">
        <f t="shared" si="48"/>
        <v>45169.453993055555</v>
      </c>
      <c r="E415" s="8" t="str">
        <f t="shared" si="50"/>
        <v>2023-08-31</v>
      </c>
      <c r="F415" s="9" t="s">
        <v>2115</v>
      </c>
      <c r="G415" s="9" t="str">
        <f t="shared" si="49"/>
        <v>FAIR-D2_2023-08-31_10-53-45</v>
      </c>
      <c r="H415" s="9">
        <v>10.791</v>
      </c>
      <c r="I415" s="6">
        <v>18007672</v>
      </c>
      <c r="J415" s="6" t="str">
        <f>IF(OR(COUNTIF(Monitoring!E:E, G415) &gt; 0, COUNTIF(Monitoring!F:F, G415) &gt; 0), "yes", "no")</f>
        <v>no</v>
      </c>
      <c r="K415" s="60" t="str">
        <f t="shared" si="51"/>
        <v>Z:\FAIR_Device_data\Experiment_AugSep_2023\Video_captures\FAIR-D2\Camera1\2023-08-31\FAIR-D2_2023-08-31_10-53-45.mp4</v>
      </c>
    </row>
    <row r="416" spans="1:11" ht="14.25" customHeight="1" x14ac:dyDescent="0.3">
      <c r="A416" s="5" t="str">
        <f t="shared" si="45"/>
        <v>FAIR-D2</v>
      </c>
      <c r="B416" s="4">
        <f t="shared" si="46"/>
        <v>45169</v>
      </c>
      <c r="C416" s="8">
        <f t="shared" si="47"/>
        <v>0.45476851851851852</v>
      </c>
      <c r="D416" s="8">
        <f t="shared" si="48"/>
        <v>45169.454768518517</v>
      </c>
      <c r="E416" s="8" t="str">
        <f t="shared" si="50"/>
        <v>2023-08-31</v>
      </c>
      <c r="F416" s="9" t="s">
        <v>2116</v>
      </c>
      <c r="G416" s="9" t="str">
        <f t="shared" si="49"/>
        <v>FAIR-D2_2023-08-31_10-54-52</v>
      </c>
      <c r="H416" s="9">
        <v>12.478999999999999</v>
      </c>
      <c r="I416" s="6">
        <v>21719945</v>
      </c>
      <c r="J416" s="6" t="str">
        <f>IF(OR(COUNTIF(Monitoring!E:E, G416) &gt; 0, COUNTIF(Monitoring!F:F, G416) &gt; 0), "yes", "no")</f>
        <v>no</v>
      </c>
      <c r="K416" s="60" t="str">
        <f t="shared" si="51"/>
        <v>Z:\FAIR_Device_data\Experiment_AugSep_2023\Video_captures\FAIR-D2\Camera1\2023-08-31\FAIR-D2_2023-08-31_10-54-52.mp4</v>
      </c>
    </row>
    <row r="417" spans="1:11" ht="14.25" customHeight="1" x14ac:dyDescent="0.3">
      <c r="A417" s="5" t="str">
        <f t="shared" si="45"/>
        <v>FAIR-D2</v>
      </c>
      <c r="B417" s="4">
        <f t="shared" si="46"/>
        <v>45169</v>
      </c>
      <c r="C417" s="8">
        <f t="shared" si="47"/>
        <v>0.48774305555555558</v>
      </c>
      <c r="D417" s="8">
        <f t="shared" si="48"/>
        <v>45169.487743055557</v>
      </c>
      <c r="E417" s="8" t="str">
        <f t="shared" si="50"/>
        <v>2023-08-31</v>
      </c>
      <c r="F417" s="9" t="s">
        <v>2117</v>
      </c>
      <c r="G417" s="9" t="str">
        <f t="shared" si="49"/>
        <v>FAIR-D2_2023-08-31_11-42-21</v>
      </c>
      <c r="H417" s="9">
        <v>16.542000000000002</v>
      </c>
      <c r="I417" s="6">
        <v>29566045</v>
      </c>
      <c r="J417" s="6" t="str">
        <f>IF(OR(COUNTIF(Monitoring!E:E, G417) &gt; 0, COUNTIF(Monitoring!F:F, G417) &gt; 0), "yes", "no")</f>
        <v>yes</v>
      </c>
      <c r="K417" s="60" t="str">
        <f t="shared" si="51"/>
        <v>Z:\FAIR_Device_data\Experiment_AugSep_2023\Video_captures\FAIR-D2\Camera1\2023-08-31\FAIR-D2_2023-08-31_11-42-21.mp4</v>
      </c>
    </row>
    <row r="418" spans="1:11" ht="14.25" customHeight="1" x14ac:dyDescent="0.3">
      <c r="A418" s="5" t="str">
        <f t="shared" si="45"/>
        <v>FAIR-D2</v>
      </c>
      <c r="B418" s="4">
        <f t="shared" si="46"/>
        <v>45169</v>
      </c>
      <c r="C418" s="8">
        <f t="shared" si="47"/>
        <v>0.52636574074074072</v>
      </c>
      <c r="D418" s="8">
        <f t="shared" si="48"/>
        <v>45169.526365740741</v>
      </c>
      <c r="E418" s="8" t="str">
        <f t="shared" si="50"/>
        <v>2023-08-31</v>
      </c>
      <c r="F418" s="9" t="s">
        <v>2118</v>
      </c>
      <c r="G418" s="9" t="str">
        <f t="shared" si="49"/>
        <v>FAIR-D2_2023-08-31_12-37-58</v>
      </c>
      <c r="H418" s="9">
        <v>10.865</v>
      </c>
      <c r="I418" s="6">
        <v>18104239</v>
      </c>
      <c r="J418" s="6" t="str">
        <f>IF(OR(COUNTIF(Monitoring!E:E, G418) &gt; 0, COUNTIF(Monitoring!F:F, G418) &gt; 0), "yes", "no")</f>
        <v>yes</v>
      </c>
      <c r="K418" s="60" t="str">
        <f t="shared" si="51"/>
        <v>Z:\FAIR_Device_data\Experiment_AugSep_2023\Video_captures\FAIR-D2\Camera1\2023-08-31\FAIR-D2_2023-08-31_12-37-58.mp4</v>
      </c>
    </row>
    <row r="419" spans="1:11" ht="14.25" customHeight="1" x14ac:dyDescent="0.3">
      <c r="A419" s="5" t="str">
        <f t="shared" si="45"/>
        <v>FAIR-D2</v>
      </c>
      <c r="B419" s="4">
        <f t="shared" si="46"/>
        <v>45169</v>
      </c>
      <c r="C419" s="8">
        <f t="shared" si="47"/>
        <v>0.62591435185185185</v>
      </c>
      <c r="D419" s="8">
        <f t="shared" si="48"/>
        <v>45169.625914351855</v>
      </c>
      <c r="E419" s="8" t="str">
        <f t="shared" si="50"/>
        <v>2023-08-31</v>
      </c>
      <c r="F419" s="9" t="s">
        <v>2119</v>
      </c>
      <c r="G419" s="9" t="str">
        <f t="shared" si="49"/>
        <v>FAIR-D2_2023-08-31_15-01-19</v>
      </c>
      <c r="H419" s="9">
        <v>12.981999999999999</v>
      </c>
      <c r="I419" s="6">
        <v>21959771</v>
      </c>
      <c r="J419" s="6" t="str">
        <f>IF(OR(COUNTIF(Monitoring!E:E, G419) &gt; 0, COUNTIF(Monitoring!F:F, G419) &gt; 0), "yes", "no")</f>
        <v>yes</v>
      </c>
      <c r="K419" s="60" t="str">
        <f t="shared" si="51"/>
        <v>Z:\FAIR_Device_data\Experiment_AugSep_2023\Video_captures\FAIR-D2\Camera1\2023-08-31\FAIR-D2_2023-08-31_15-01-19.mp4</v>
      </c>
    </row>
    <row r="420" spans="1:11" ht="14.25" customHeight="1" x14ac:dyDescent="0.3">
      <c r="A420" s="5" t="str">
        <f t="shared" si="45"/>
        <v>FAIR-D2</v>
      </c>
      <c r="B420" s="4">
        <f t="shared" si="46"/>
        <v>45169</v>
      </c>
      <c r="C420" s="8">
        <f t="shared" si="47"/>
        <v>0.62811342592592589</v>
      </c>
      <c r="D420" s="8">
        <f t="shared" si="48"/>
        <v>45169.628113425926</v>
      </c>
      <c r="E420" s="8" t="str">
        <f t="shared" si="50"/>
        <v>2023-08-31</v>
      </c>
      <c r="F420" s="9" t="s">
        <v>2120</v>
      </c>
      <c r="G420" s="9" t="str">
        <f t="shared" si="49"/>
        <v>FAIR-D2_2023-08-31_15-04-29</v>
      </c>
      <c r="H420" s="9">
        <v>10.445</v>
      </c>
      <c r="I420" s="6">
        <v>17147084</v>
      </c>
      <c r="J420" s="6" t="str">
        <f>IF(OR(COUNTIF(Monitoring!E:E, G420) &gt; 0, COUNTIF(Monitoring!F:F, G420) &gt; 0), "yes", "no")</f>
        <v>yes</v>
      </c>
      <c r="K420" s="60" t="str">
        <f t="shared" si="51"/>
        <v>Z:\FAIR_Device_data\Experiment_AugSep_2023\Video_captures\FAIR-D2\Camera1\2023-08-31\FAIR-D2_2023-08-31_15-04-29.mp4</v>
      </c>
    </row>
    <row r="421" spans="1:11" ht="14.25" customHeight="1" x14ac:dyDescent="0.3">
      <c r="A421" s="5" t="str">
        <f t="shared" si="45"/>
        <v>FAIR-D2</v>
      </c>
      <c r="B421" s="4">
        <f t="shared" si="46"/>
        <v>45169</v>
      </c>
      <c r="C421" s="8">
        <f t="shared" si="47"/>
        <v>0.63434027777777779</v>
      </c>
      <c r="D421" s="8">
        <f t="shared" si="48"/>
        <v>45169.634340277778</v>
      </c>
      <c r="E421" s="8" t="str">
        <f t="shared" si="50"/>
        <v>2023-08-31</v>
      </c>
      <c r="F421" s="9" t="s">
        <v>2121</v>
      </c>
      <c r="G421" s="9" t="str">
        <f t="shared" si="49"/>
        <v>FAIR-D2_2023-08-31_15-13-27</v>
      </c>
      <c r="H421" s="9">
        <v>38.877000000000002</v>
      </c>
      <c r="I421" s="6">
        <v>69716021</v>
      </c>
      <c r="J421" s="6" t="str">
        <f>IF(OR(COUNTIF(Monitoring!E:E, G421) &gt; 0, COUNTIF(Monitoring!F:F, G421) &gt; 0), "yes", "no")</f>
        <v>yes</v>
      </c>
      <c r="K421" s="60" t="str">
        <f t="shared" si="51"/>
        <v>Z:\FAIR_Device_data\Experiment_AugSep_2023\Video_captures\FAIR-D2\Camera1\2023-08-31\FAIR-D2_2023-08-31_15-13-27.mp4</v>
      </c>
    </row>
    <row r="422" spans="1:11" ht="14.25" customHeight="1" x14ac:dyDescent="0.3">
      <c r="A422" s="5" t="str">
        <f t="shared" si="45"/>
        <v>FAIR-D2</v>
      </c>
      <c r="B422" s="4">
        <f t="shared" si="46"/>
        <v>45169</v>
      </c>
      <c r="C422" s="8">
        <f t="shared" si="47"/>
        <v>0.6360069444444445</v>
      </c>
      <c r="D422" s="8">
        <f t="shared" si="48"/>
        <v>45169.636006944442</v>
      </c>
      <c r="E422" s="8" t="str">
        <f t="shared" si="50"/>
        <v>2023-08-31</v>
      </c>
      <c r="F422" s="9" t="s">
        <v>2122</v>
      </c>
      <c r="G422" s="9" t="str">
        <f t="shared" si="49"/>
        <v>FAIR-D2_2023-08-31_15-15-51</v>
      </c>
      <c r="H422" s="9">
        <v>10.792</v>
      </c>
      <c r="I422" s="6">
        <v>17875906</v>
      </c>
      <c r="J422" s="6" t="str">
        <f>IF(OR(COUNTIF(Monitoring!E:E, G422) &gt; 0, COUNTIF(Monitoring!F:F, G422) &gt; 0), "yes", "no")</f>
        <v>no</v>
      </c>
      <c r="K422" s="60" t="str">
        <f t="shared" si="51"/>
        <v>Z:\FAIR_Device_data\Experiment_AugSep_2023\Video_captures\FAIR-D2\Camera1\2023-08-31\FAIR-D2_2023-08-31_15-15-51.mp4</v>
      </c>
    </row>
    <row r="423" spans="1:11" ht="14.25" customHeight="1" x14ac:dyDescent="0.3">
      <c r="A423" s="5" t="str">
        <f t="shared" si="45"/>
        <v>FAIR-D2</v>
      </c>
      <c r="B423" s="4">
        <f t="shared" si="46"/>
        <v>45169</v>
      </c>
      <c r="C423" s="8">
        <f t="shared" si="47"/>
        <v>0.68635416666666671</v>
      </c>
      <c r="D423" s="8">
        <f t="shared" si="48"/>
        <v>45169.686354166668</v>
      </c>
      <c r="E423" s="8" t="str">
        <f t="shared" si="50"/>
        <v>2023-08-31</v>
      </c>
      <c r="F423" s="9" t="s">
        <v>2123</v>
      </c>
      <c r="G423" s="9" t="str">
        <f t="shared" si="49"/>
        <v>FAIR-D2_2023-08-31_16-28-21</v>
      </c>
      <c r="H423" s="9">
        <v>10.391</v>
      </c>
      <c r="I423" s="6">
        <v>17136723</v>
      </c>
      <c r="J423" s="6" t="str">
        <f>IF(OR(COUNTIF(Monitoring!E:E, G423) &gt; 0, COUNTIF(Monitoring!F:F, G423) &gt; 0), "yes", "no")</f>
        <v>no</v>
      </c>
      <c r="K423" s="60" t="str">
        <f t="shared" si="51"/>
        <v>Z:\FAIR_Device_data\Experiment_AugSep_2023\Video_captures\FAIR-D2\Camera1\2023-08-31\FAIR-D2_2023-08-31_16-28-21.mp4</v>
      </c>
    </row>
    <row r="424" spans="1:11" ht="14.25" customHeight="1" x14ac:dyDescent="0.3">
      <c r="A424" s="5" t="str">
        <f t="shared" si="45"/>
        <v>FAIR-D2</v>
      </c>
      <c r="B424" s="4">
        <f t="shared" si="46"/>
        <v>45169</v>
      </c>
      <c r="C424" s="8">
        <f t="shared" si="47"/>
        <v>0.69428240740740743</v>
      </c>
      <c r="D424" s="8">
        <f t="shared" si="48"/>
        <v>45169.694282407407</v>
      </c>
      <c r="E424" s="8" t="str">
        <f t="shared" si="50"/>
        <v>2023-08-31</v>
      </c>
      <c r="F424" s="9" t="s">
        <v>2124</v>
      </c>
      <c r="G424" s="9" t="str">
        <f t="shared" si="49"/>
        <v>FAIR-D2_2023-08-31_16-39-46</v>
      </c>
      <c r="H424" s="9">
        <v>10.398</v>
      </c>
      <c r="I424" s="6">
        <v>16777789</v>
      </c>
      <c r="J424" s="6" t="str">
        <f>IF(OR(COUNTIF(Monitoring!E:E, G424) &gt; 0, COUNTIF(Monitoring!F:F, G424) &gt; 0), "yes", "no")</f>
        <v>yes</v>
      </c>
      <c r="K424" s="60" t="str">
        <f t="shared" si="51"/>
        <v>Z:\FAIR_Device_data\Experiment_AugSep_2023\Video_captures\FAIR-D2\Camera1\2023-08-31\FAIR-D2_2023-08-31_16-39-46.mp4</v>
      </c>
    </row>
    <row r="425" spans="1:11" ht="14.25" customHeight="1" x14ac:dyDescent="0.3">
      <c r="A425" s="5" t="str">
        <f t="shared" si="45"/>
        <v>FAIR-D2</v>
      </c>
      <c r="B425" s="4">
        <f t="shared" si="46"/>
        <v>45169</v>
      </c>
      <c r="C425" s="8">
        <f t="shared" si="47"/>
        <v>0.7207175925925926</v>
      </c>
      <c r="D425" s="8">
        <f t="shared" si="48"/>
        <v>45169.720717592594</v>
      </c>
      <c r="E425" s="8" t="str">
        <f t="shared" si="50"/>
        <v>2023-08-31</v>
      </c>
      <c r="F425" s="9" t="s">
        <v>2125</v>
      </c>
      <c r="G425" s="9" t="str">
        <f t="shared" si="49"/>
        <v>FAIR-D2_2023-08-31_17-17-50</v>
      </c>
      <c r="H425" s="9">
        <v>10.622</v>
      </c>
      <c r="I425" s="6">
        <v>17312836</v>
      </c>
      <c r="J425" s="6" t="str">
        <f>IF(OR(COUNTIF(Monitoring!E:E, G425) &gt; 0, COUNTIF(Monitoring!F:F, G425) &gt; 0), "yes", "no")</f>
        <v>no</v>
      </c>
      <c r="K425" s="60" t="str">
        <f t="shared" si="51"/>
        <v>Z:\FAIR_Device_data\Experiment_AugSep_2023\Video_captures\FAIR-D2\Camera1\2023-08-31\FAIR-D2_2023-08-31_17-17-50.mp4</v>
      </c>
    </row>
    <row r="426" spans="1:11" ht="14.25" customHeight="1" x14ac:dyDescent="0.3">
      <c r="A426" s="5" t="str">
        <f t="shared" si="45"/>
        <v>FAIR-D2</v>
      </c>
      <c r="B426" s="4">
        <f t="shared" si="46"/>
        <v>45170</v>
      </c>
      <c r="C426" s="8">
        <f t="shared" si="47"/>
        <v>0.37031249999999999</v>
      </c>
      <c r="D426" s="8">
        <f t="shared" si="48"/>
        <v>45170.370312500003</v>
      </c>
      <c r="E426" s="8" t="str">
        <f t="shared" si="50"/>
        <v>2023-09-01</v>
      </c>
      <c r="F426" s="9" t="s">
        <v>2126</v>
      </c>
      <c r="G426" s="9" t="str">
        <f t="shared" si="49"/>
        <v>FAIR-D2_2023-09-01_08-53-15</v>
      </c>
      <c r="H426" s="9">
        <v>10.648999999999999</v>
      </c>
      <c r="I426" s="6">
        <v>16986775</v>
      </c>
      <c r="J426" s="6" t="str">
        <f>IF(OR(COUNTIF(Monitoring!E:E, G426) &gt; 0, COUNTIF(Monitoring!F:F, G426) &gt; 0), "yes", "no")</f>
        <v>yes</v>
      </c>
      <c r="K426" s="60" t="str">
        <f t="shared" si="51"/>
        <v>Z:\FAIR_Device_data\Experiment_AugSep_2023\Video_captures\FAIR-D2\Camera1\2023-09-01\FAIR-D2_2023-09-01_08-53-15.mp4</v>
      </c>
    </row>
    <row r="427" spans="1:11" ht="14.25" customHeight="1" x14ac:dyDescent="0.3">
      <c r="A427" s="5" t="str">
        <f t="shared" si="45"/>
        <v>FAIR-D2</v>
      </c>
      <c r="B427" s="4">
        <f t="shared" si="46"/>
        <v>45170</v>
      </c>
      <c r="C427" s="8">
        <f t="shared" si="47"/>
        <v>0.44075231481481481</v>
      </c>
      <c r="D427" s="8">
        <f t="shared" si="48"/>
        <v>45170.440752314818</v>
      </c>
      <c r="E427" s="8" t="str">
        <f t="shared" si="50"/>
        <v>2023-09-01</v>
      </c>
      <c r="F427" s="9" t="s">
        <v>2127</v>
      </c>
      <c r="G427" s="9" t="str">
        <f t="shared" si="49"/>
        <v>FAIR-D2_2023-09-01_10-34-41</v>
      </c>
      <c r="H427" s="9">
        <v>23.183</v>
      </c>
      <c r="I427" s="6">
        <v>41458404</v>
      </c>
      <c r="J427" s="6" t="str">
        <f>IF(OR(COUNTIF(Monitoring!E:E, G427) &gt; 0, COUNTIF(Monitoring!F:F, G427) &gt; 0), "yes", "no")</f>
        <v>no</v>
      </c>
      <c r="K427" s="60" t="str">
        <f t="shared" si="51"/>
        <v>Z:\FAIR_Device_data\Experiment_AugSep_2023\Video_captures\FAIR-D2\Camera1\2023-09-01\FAIR-D2_2023-09-01_10-34-41.mp4</v>
      </c>
    </row>
    <row r="428" spans="1:11" ht="14.25" customHeight="1" x14ac:dyDescent="0.3">
      <c r="A428" s="5" t="str">
        <f t="shared" si="45"/>
        <v>FAIR-D2</v>
      </c>
      <c r="B428" s="4">
        <f t="shared" si="46"/>
        <v>45170</v>
      </c>
      <c r="C428" s="8">
        <f t="shared" si="47"/>
        <v>0.44495370370370368</v>
      </c>
      <c r="D428" s="8">
        <f t="shared" si="48"/>
        <v>45170.444953703707</v>
      </c>
      <c r="E428" s="8" t="str">
        <f t="shared" si="50"/>
        <v>2023-09-01</v>
      </c>
      <c r="F428" s="9" t="s">
        <v>2128</v>
      </c>
      <c r="G428" s="9" t="str">
        <f t="shared" si="49"/>
        <v>FAIR-D2_2023-09-01_10-40-44</v>
      </c>
      <c r="H428" s="9">
        <v>11.715999999999999</v>
      </c>
      <c r="I428" s="6">
        <v>19376205</v>
      </c>
      <c r="J428" s="6" t="str">
        <f>IF(OR(COUNTIF(Monitoring!E:E, G428) &gt; 0, COUNTIF(Monitoring!F:F, G428) &gt; 0), "yes", "no")</f>
        <v>no</v>
      </c>
      <c r="K428" s="60" t="str">
        <f t="shared" si="51"/>
        <v>Z:\FAIR_Device_data\Experiment_AugSep_2023\Video_captures\FAIR-D2\Camera1\2023-09-01\FAIR-D2_2023-09-01_10-40-44.mp4</v>
      </c>
    </row>
    <row r="429" spans="1:11" ht="14.25" customHeight="1" x14ac:dyDescent="0.3">
      <c r="A429" s="5" t="str">
        <f t="shared" si="45"/>
        <v>FAIR-D2</v>
      </c>
      <c r="B429" s="4">
        <f t="shared" si="46"/>
        <v>45170</v>
      </c>
      <c r="C429" s="8">
        <f t="shared" si="47"/>
        <v>0.50890046296296299</v>
      </c>
      <c r="D429" s="8">
        <f t="shared" si="48"/>
        <v>45170.508900462963</v>
      </c>
      <c r="E429" s="8" t="str">
        <f t="shared" si="50"/>
        <v>2023-09-01</v>
      </c>
      <c r="F429" s="9" t="s">
        <v>2129</v>
      </c>
      <c r="G429" s="9" t="str">
        <f t="shared" si="49"/>
        <v>FAIR-D2_2023-09-01_12-12-49</v>
      </c>
      <c r="H429" s="9">
        <v>23.745999999999999</v>
      </c>
      <c r="I429" s="6">
        <v>42516030</v>
      </c>
      <c r="J429" s="6" t="str">
        <f>IF(OR(COUNTIF(Monitoring!E:E, G429) &gt; 0, COUNTIF(Monitoring!F:F, G429) &gt; 0), "yes", "no")</f>
        <v>no</v>
      </c>
      <c r="K429" s="60" t="str">
        <f t="shared" si="51"/>
        <v>Z:\FAIR_Device_data\Experiment_AugSep_2023\Video_captures\FAIR-D2\Camera1\2023-09-01\FAIR-D2_2023-09-01_12-12-49.mp4</v>
      </c>
    </row>
    <row r="430" spans="1:11" ht="14.25" customHeight="1" x14ac:dyDescent="0.3">
      <c r="A430" s="5" t="str">
        <f t="shared" si="45"/>
        <v>FAIR-D2</v>
      </c>
      <c r="B430" s="4">
        <f t="shared" si="46"/>
        <v>45170</v>
      </c>
      <c r="C430" s="8">
        <f t="shared" si="47"/>
        <v>0.53972222222222221</v>
      </c>
      <c r="D430" s="8">
        <f t="shared" si="48"/>
        <v>45170.539722222224</v>
      </c>
      <c r="E430" s="8" t="str">
        <f t="shared" si="50"/>
        <v>2023-09-01</v>
      </c>
      <c r="F430" s="9" t="s">
        <v>2130</v>
      </c>
      <c r="G430" s="9" t="str">
        <f t="shared" si="49"/>
        <v>FAIR-D2_2023-09-01_12-57-12</v>
      </c>
      <c r="H430" s="9">
        <v>93.376999999999995</v>
      </c>
      <c r="I430" s="6">
        <v>162313410</v>
      </c>
      <c r="J430" s="6" t="str">
        <f>IF(OR(COUNTIF(Monitoring!E:E, G430) &gt; 0, COUNTIF(Monitoring!F:F, G430) &gt; 0), "yes", "no")</f>
        <v>yes</v>
      </c>
      <c r="K430" s="60" t="str">
        <f t="shared" si="51"/>
        <v>Z:\FAIR_Device_data\Experiment_AugSep_2023\Video_captures\FAIR-D2\Camera1\2023-09-01\FAIR-D2_2023-09-01_12-57-12.mp4</v>
      </c>
    </row>
    <row r="431" spans="1:11" ht="14.25" customHeight="1" x14ac:dyDescent="0.3">
      <c r="A431" s="5" t="str">
        <f t="shared" si="45"/>
        <v>FAIR-D2</v>
      </c>
      <c r="B431" s="4">
        <f t="shared" si="46"/>
        <v>45170</v>
      </c>
      <c r="C431" s="8">
        <f t="shared" si="47"/>
        <v>0.5412731481481482</v>
      </c>
      <c r="D431" s="8">
        <f t="shared" si="48"/>
        <v>45170.541273148148</v>
      </c>
      <c r="E431" s="8" t="str">
        <f t="shared" si="50"/>
        <v>2023-09-01</v>
      </c>
      <c r="F431" s="9" t="s">
        <v>2131</v>
      </c>
      <c r="G431" s="9" t="str">
        <f t="shared" si="49"/>
        <v>FAIR-D2_2023-09-01_12-59-26</v>
      </c>
      <c r="H431" s="9">
        <v>40.802</v>
      </c>
      <c r="I431" s="6">
        <v>74599954</v>
      </c>
      <c r="J431" s="6" t="str">
        <f>IF(OR(COUNTIF(Monitoring!E:E, G431) &gt; 0, COUNTIF(Monitoring!F:F, G431) &gt; 0), "yes", "no")</f>
        <v>yes</v>
      </c>
      <c r="K431" s="60" t="str">
        <f t="shared" si="51"/>
        <v>Z:\FAIR_Device_data\Experiment_AugSep_2023\Video_captures\FAIR-D2\Camera1\2023-09-01\FAIR-D2_2023-09-01_12-59-26.mp4</v>
      </c>
    </row>
    <row r="432" spans="1:11" ht="14.25" customHeight="1" x14ac:dyDescent="0.3">
      <c r="A432" s="5" t="str">
        <f t="shared" si="45"/>
        <v>FAIR-D2</v>
      </c>
      <c r="B432" s="4">
        <f t="shared" si="46"/>
        <v>45170</v>
      </c>
      <c r="C432" s="8">
        <f t="shared" si="47"/>
        <v>0.57125000000000004</v>
      </c>
      <c r="D432" s="8">
        <f t="shared" si="48"/>
        <v>45170.571250000001</v>
      </c>
      <c r="E432" s="8" t="str">
        <f t="shared" si="50"/>
        <v>2023-09-01</v>
      </c>
      <c r="F432" s="9" t="s">
        <v>2132</v>
      </c>
      <c r="G432" s="9" t="str">
        <f t="shared" si="49"/>
        <v>FAIR-D2_2023-09-01_13-42-36</v>
      </c>
      <c r="H432" s="9">
        <v>17.225999999999999</v>
      </c>
      <c r="I432" s="6">
        <v>30509809</v>
      </c>
      <c r="J432" s="6" t="str">
        <f>IF(OR(COUNTIF(Monitoring!E:E, G432) &gt; 0, COUNTIF(Monitoring!F:F, G432) &gt; 0), "yes", "no")</f>
        <v>yes</v>
      </c>
      <c r="K432" s="60" t="str">
        <f t="shared" si="51"/>
        <v>Z:\FAIR_Device_data\Experiment_AugSep_2023\Video_captures\FAIR-D2\Camera1\2023-09-01\FAIR-D2_2023-09-01_13-42-36.mp4</v>
      </c>
    </row>
    <row r="433" spans="1:11" ht="14.25" customHeight="1" x14ac:dyDescent="0.3">
      <c r="A433" s="5" t="str">
        <f t="shared" si="45"/>
        <v>FAIR-D2</v>
      </c>
      <c r="B433" s="4">
        <f t="shared" si="46"/>
        <v>45170</v>
      </c>
      <c r="C433" s="8">
        <f t="shared" si="47"/>
        <v>0.5728240740740741</v>
      </c>
      <c r="D433" s="8">
        <f t="shared" si="48"/>
        <v>45170.572824074072</v>
      </c>
      <c r="E433" s="8" t="str">
        <f t="shared" si="50"/>
        <v>2023-09-01</v>
      </c>
      <c r="F433" s="9" t="s">
        <v>2133</v>
      </c>
      <c r="G433" s="9" t="str">
        <f t="shared" si="49"/>
        <v>FAIR-D2_2023-09-01_13-44-52</v>
      </c>
      <c r="H433" s="9">
        <v>21.472000000000001</v>
      </c>
      <c r="I433" s="6">
        <v>38803415</v>
      </c>
      <c r="J433" s="6" t="str">
        <f>IF(OR(COUNTIF(Monitoring!E:E, G433) &gt; 0, COUNTIF(Monitoring!F:F, G433) &gt; 0), "yes", "no")</f>
        <v>yes</v>
      </c>
      <c r="K433" s="60" t="str">
        <f t="shared" si="51"/>
        <v>Z:\FAIR_Device_data\Experiment_AugSep_2023\Video_captures\FAIR-D2\Camera1\2023-09-01\FAIR-D2_2023-09-01_13-44-52.mp4</v>
      </c>
    </row>
    <row r="434" spans="1:11" ht="14.25" customHeight="1" x14ac:dyDescent="0.3">
      <c r="A434" s="5" t="str">
        <f t="shared" si="45"/>
        <v>FAIR-D2</v>
      </c>
      <c r="B434" s="4">
        <f t="shared" si="46"/>
        <v>45170</v>
      </c>
      <c r="C434" s="8">
        <f t="shared" si="47"/>
        <v>0.58429398148148148</v>
      </c>
      <c r="D434" s="8">
        <f t="shared" si="48"/>
        <v>45170.584293981483</v>
      </c>
      <c r="E434" s="8" t="str">
        <f t="shared" si="50"/>
        <v>2023-09-01</v>
      </c>
      <c r="F434" s="9" t="s">
        <v>2134</v>
      </c>
      <c r="G434" s="9" t="str">
        <f t="shared" si="49"/>
        <v>FAIR-D2_2023-09-01_14-01-23</v>
      </c>
      <c r="H434" s="9">
        <v>12.081</v>
      </c>
      <c r="I434" s="6">
        <v>20090331</v>
      </c>
      <c r="J434" s="6" t="str">
        <f>IF(OR(COUNTIF(Monitoring!E:E, G434) &gt; 0, COUNTIF(Monitoring!F:F, G434) &gt; 0), "yes", "no")</f>
        <v>no</v>
      </c>
      <c r="K434" s="60" t="str">
        <f t="shared" si="51"/>
        <v>Z:\FAIR_Device_data\Experiment_AugSep_2023\Video_captures\FAIR-D2\Camera1\2023-09-01\FAIR-D2_2023-09-01_14-01-23.mp4</v>
      </c>
    </row>
    <row r="435" spans="1:11" ht="14.25" customHeight="1" x14ac:dyDescent="0.3">
      <c r="A435" s="5" t="str">
        <f t="shared" si="45"/>
        <v>FAIR-D2</v>
      </c>
      <c r="B435" s="4">
        <f t="shared" si="46"/>
        <v>45170</v>
      </c>
      <c r="C435" s="8">
        <f t="shared" si="47"/>
        <v>0.58475694444444448</v>
      </c>
      <c r="D435" s="8">
        <f t="shared" si="48"/>
        <v>45170.584756944445</v>
      </c>
      <c r="E435" s="8" t="str">
        <f t="shared" si="50"/>
        <v>2023-09-01</v>
      </c>
      <c r="F435" s="9" t="s">
        <v>2135</v>
      </c>
      <c r="G435" s="9" t="str">
        <f t="shared" si="49"/>
        <v>FAIR-D2_2023-09-01_14-02-03</v>
      </c>
      <c r="H435" s="9">
        <v>78.518000000000001</v>
      </c>
      <c r="I435" s="6">
        <v>137047868</v>
      </c>
      <c r="J435" s="6" t="str">
        <f>IF(OR(COUNTIF(Monitoring!E:E, G435) &gt; 0, COUNTIF(Monitoring!F:F, G435) &gt; 0), "yes", "no")</f>
        <v>yes</v>
      </c>
      <c r="K435" s="60" t="str">
        <f t="shared" si="51"/>
        <v>Z:\FAIR_Device_data\Experiment_AugSep_2023\Video_captures\FAIR-D2\Camera1\2023-09-01\FAIR-D2_2023-09-01_14-02-03.mp4</v>
      </c>
    </row>
    <row r="436" spans="1:11" ht="14.25" customHeight="1" x14ac:dyDescent="0.3">
      <c r="A436" s="5" t="str">
        <f t="shared" si="45"/>
        <v>FAIR-D2</v>
      </c>
      <c r="B436" s="4">
        <f t="shared" si="46"/>
        <v>45170</v>
      </c>
      <c r="C436" s="8">
        <f t="shared" si="47"/>
        <v>0.6509490740740741</v>
      </c>
      <c r="D436" s="8">
        <f t="shared" si="48"/>
        <v>45170.650949074072</v>
      </c>
      <c r="E436" s="8" t="str">
        <f t="shared" si="50"/>
        <v>2023-09-01</v>
      </c>
      <c r="F436" s="9" t="s">
        <v>2136</v>
      </c>
      <c r="G436" s="9" t="str">
        <f t="shared" si="49"/>
        <v>FAIR-D2_2023-09-01_15-37-22</v>
      </c>
      <c r="H436" s="9">
        <v>19.463999999999999</v>
      </c>
      <c r="I436" s="6">
        <v>34651363</v>
      </c>
      <c r="J436" s="6" t="str">
        <f>IF(OR(COUNTIF(Monitoring!E:E, G436) &gt; 0, COUNTIF(Monitoring!F:F, G436) &gt; 0), "yes", "no")</f>
        <v>yes</v>
      </c>
      <c r="K436" s="60" t="str">
        <f t="shared" si="51"/>
        <v>Z:\FAIR_Device_data\Experiment_AugSep_2023\Video_captures\FAIR-D2\Camera1\2023-09-01\FAIR-D2_2023-09-01_15-37-22.mp4</v>
      </c>
    </row>
    <row r="437" spans="1:11" ht="14.25" customHeight="1" x14ac:dyDescent="0.3">
      <c r="A437" s="5" t="str">
        <f t="shared" si="45"/>
        <v>FAIR-D2</v>
      </c>
      <c r="B437" s="4">
        <f t="shared" si="46"/>
        <v>45170</v>
      </c>
      <c r="C437" s="8">
        <f t="shared" si="47"/>
        <v>0.6602662037037037</v>
      </c>
      <c r="D437" s="8">
        <f t="shared" si="48"/>
        <v>45170.660266203704</v>
      </c>
      <c r="E437" s="8" t="str">
        <f t="shared" si="50"/>
        <v>2023-09-01</v>
      </c>
      <c r="F437" s="9" t="s">
        <v>2137</v>
      </c>
      <c r="G437" s="9" t="str">
        <f t="shared" si="49"/>
        <v>FAIR-D2_2023-09-01_15-50-47</v>
      </c>
      <c r="H437" s="9">
        <v>10.388</v>
      </c>
      <c r="I437" s="6">
        <v>17193162</v>
      </c>
      <c r="J437" s="6" t="str">
        <f>IF(OR(COUNTIF(Monitoring!E:E, G437) &gt; 0, COUNTIF(Monitoring!F:F, G437) &gt; 0), "yes", "no")</f>
        <v>no</v>
      </c>
      <c r="K437" s="60" t="str">
        <f t="shared" si="51"/>
        <v>Z:\FAIR_Device_data\Experiment_AugSep_2023\Video_captures\FAIR-D2\Camera1\2023-09-01\FAIR-D2_2023-09-01_15-50-47.mp4</v>
      </c>
    </row>
    <row r="438" spans="1:11" ht="14.25" customHeight="1" x14ac:dyDescent="0.3">
      <c r="A438" s="5" t="str">
        <f t="shared" si="45"/>
        <v>FAIR-D2</v>
      </c>
      <c r="B438" s="4">
        <f t="shared" si="46"/>
        <v>45170</v>
      </c>
      <c r="C438" s="8">
        <f t="shared" si="47"/>
        <v>0.67065972222222225</v>
      </c>
      <c r="D438" s="8">
        <f t="shared" si="48"/>
        <v>45170.670659722222</v>
      </c>
      <c r="E438" s="8" t="str">
        <f t="shared" si="50"/>
        <v>2023-09-01</v>
      </c>
      <c r="F438" s="9" t="s">
        <v>2138</v>
      </c>
      <c r="G438" s="9" t="str">
        <f t="shared" si="49"/>
        <v>FAIR-D2_2023-09-01_16-05-45</v>
      </c>
      <c r="H438" s="9">
        <v>10.481999999999999</v>
      </c>
      <c r="I438" s="6">
        <v>16904165</v>
      </c>
      <c r="J438" s="6" t="str">
        <f>IF(OR(COUNTIF(Monitoring!E:E, G438) &gt; 0, COUNTIF(Monitoring!F:F, G438) &gt; 0), "yes", "no")</f>
        <v>no</v>
      </c>
      <c r="K438" s="60" t="str">
        <f t="shared" si="51"/>
        <v>Z:\FAIR_Device_data\Experiment_AugSep_2023\Video_captures\FAIR-D2\Camera1\2023-09-01\FAIR-D2_2023-09-01_16-05-45.mp4</v>
      </c>
    </row>
    <row r="439" spans="1:11" ht="14.25" customHeight="1" x14ac:dyDescent="0.3">
      <c r="A439" s="5" t="str">
        <f t="shared" si="45"/>
        <v>FAIR-D2</v>
      </c>
      <c r="B439" s="4">
        <f t="shared" si="46"/>
        <v>45170</v>
      </c>
      <c r="C439" s="8">
        <f t="shared" si="47"/>
        <v>0.67215277777777782</v>
      </c>
      <c r="D439" s="8">
        <f t="shared" si="48"/>
        <v>45170.672152777777</v>
      </c>
      <c r="E439" s="8" t="str">
        <f t="shared" si="50"/>
        <v>2023-09-01</v>
      </c>
      <c r="F439" s="9" t="s">
        <v>2139</v>
      </c>
      <c r="G439" s="9" t="str">
        <f t="shared" si="49"/>
        <v>FAIR-D2_2023-09-01_16-07-54</v>
      </c>
      <c r="H439" s="9">
        <v>10.494999999999999</v>
      </c>
      <c r="I439" s="6">
        <v>17135683</v>
      </c>
      <c r="J439" s="6" t="str">
        <f>IF(OR(COUNTIF(Monitoring!E:E, G439) &gt; 0, COUNTIF(Monitoring!F:F, G439) &gt; 0), "yes", "no")</f>
        <v>no</v>
      </c>
      <c r="K439" s="60" t="str">
        <f t="shared" si="51"/>
        <v>Z:\FAIR_Device_data\Experiment_AugSep_2023\Video_captures\FAIR-D2\Camera1\2023-09-01\FAIR-D2_2023-09-01_16-07-54.mp4</v>
      </c>
    </row>
    <row r="440" spans="1:11" ht="14.25" customHeight="1" x14ac:dyDescent="0.3">
      <c r="A440" s="5" t="str">
        <f t="shared" si="45"/>
        <v>FAIR-D2</v>
      </c>
      <c r="B440" s="4">
        <f t="shared" si="46"/>
        <v>45170</v>
      </c>
      <c r="C440" s="8">
        <f t="shared" si="47"/>
        <v>0.67376157407407411</v>
      </c>
      <c r="D440" s="8">
        <f t="shared" si="48"/>
        <v>45170.673761574071</v>
      </c>
      <c r="E440" s="8" t="str">
        <f t="shared" si="50"/>
        <v>2023-09-01</v>
      </c>
      <c r="F440" s="9" t="s">
        <v>2140</v>
      </c>
      <c r="G440" s="9" t="str">
        <f t="shared" si="49"/>
        <v>FAIR-D2_2023-09-01_16-10-13</v>
      </c>
      <c r="H440" s="9">
        <v>10.487</v>
      </c>
      <c r="I440" s="6">
        <v>17105176</v>
      </c>
      <c r="J440" s="6" t="str">
        <f>IF(OR(COUNTIF(Monitoring!E:E, G440) &gt; 0, COUNTIF(Monitoring!F:F, G440) &gt; 0), "yes", "no")</f>
        <v>no</v>
      </c>
      <c r="K440" s="60" t="str">
        <f t="shared" si="51"/>
        <v>Z:\FAIR_Device_data\Experiment_AugSep_2023\Video_captures\FAIR-D2\Camera1\2023-09-01\FAIR-D2_2023-09-01_16-10-13.mp4</v>
      </c>
    </row>
    <row r="441" spans="1:11" ht="14.25" customHeight="1" x14ac:dyDescent="0.3">
      <c r="A441" s="5" t="str">
        <f t="shared" si="45"/>
        <v>FAIR-D2</v>
      </c>
      <c r="B441" s="4">
        <f t="shared" si="46"/>
        <v>45170</v>
      </c>
      <c r="C441" s="8">
        <f t="shared" si="47"/>
        <v>0.67593749999999997</v>
      </c>
      <c r="D441" s="8">
        <f t="shared" si="48"/>
        <v>45170.675937499997</v>
      </c>
      <c r="E441" s="8" t="str">
        <f t="shared" si="50"/>
        <v>2023-09-01</v>
      </c>
      <c r="F441" s="9" t="s">
        <v>2141</v>
      </c>
      <c r="G441" s="9" t="str">
        <f t="shared" si="49"/>
        <v>FAIR-D2_2023-09-01_16-13-21</v>
      </c>
      <c r="H441" s="9">
        <v>10.401</v>
      </c>
      <c r="I441" s="6">
        <v>17167124</v>
      </c>
      <c r="J441" s="6" t="str">
        <f>IF(OR(COUNTIF(Monitoring!E:E, G441) &gt; 0, COUNTIF(Monitoring!F:F, G441) &gt; 0), "yes", "no")</f>
        <v>no</v>
      </c>
      <c r="K441" s="60" t="str">
        <f t="shared" si="51"/>
        <v>Z:\FAIR_Device_data\Experiment_AugSep_2023\Video_captures\FAIR-D2\Camera1\2023-09-01\FAIR-D2_2023-09-01_16-13-21.mp4</v>
      </c>
    </row>
    <row r="442" spans="1:11" ht="14.25" customHeight="1" x14ac:dyDescent="0.3">
      <c r="A442" s="5" t="str">
        <f t="shared" si="45"/>
        <v>FAIR-D2</v>
      </c>
      <c r="B442" s="4">
        <f t="shared" si="46"/>
        <v>45170</v>
      </c>
      <c r="C442" s="8">
        <f t="shared" si="47"/>
        <v>0.72414351851851855</v>
      </c>
      <c r="D442" s="8">
        <f t="shared" si="48"/>
        <v>45170.724143518521</v>
      </c>
      <c r="E442" s="8" t="str">
        <f t="shared" si="50"/>
        <v>2023-09-01</v>
      </c>
      <c r="F442" s="9" t="s">
        <v>2142</v>
      </c>
      <c r="G442" s="9" t="str">
        <f t="shared" si="49"/>
        <v>FAIR-D2_2023-09-01_17-22-46</v>
      </c>
      <c r="H442" s="9">
        <v>36.256999999999998</v>
      </c>
      <c r="I442" s="6">
        <v>62343467</v>
      </c>
      <c r="J442" s="6" t="str">
        <f>IF(OR(COUNTIF(Monitoring!E:E, G442) &gt; 0, COUNTIF(Monitoring!F:F, G442) &gt; 0), "yes", "no")</f>
        <v>yes</v>
      </c>
      <c r="K442" s="60" t="str">
        <f t="shared" si="51"/>
        <v>Z:\FAIR_Device_data\Experiment_AugSep_2023\Video_captures\FAIR-D2\Camera1\2023-09-01\FAIR-D2_2023-09-01_17-22-46.mp4</v>
      </c>
    </row>
    <row r="443" spans="1:11" ht="14.25" customHeight="1" x14ac:dyDescent="0.3">
      <c r="A443" s="5" t="str">
        <f t="shared" si="45"/>
        <v>FAIR-D2</v>
      </c>
      <c r="B443" s="4">
        <f t="shared" si="46"/>
        <v>45170</v>
      </c>
      <c r="C443" s="8">
        <f t="shared" si="47"/>
        <v>0.72503472222222221</v>
      </c>
      <c r="D443" s="8">
        <f t="shared" si="48"/>
        <v>45170.725034722222</v>
      </c>
      <c r="E443" s="8" t="str">
        <f t="shared" si="50"/>
        <v>2023-09-01</v>
      </c>
      <c r="F443" s="9" t="s">
        <v>2143</v>
      </c>
      <c r="G443" s="9" t="str">
        <f t="shared" si="49"/>
        <v>FAIR-D2_2023-09-01_17-24-03</v>
      </c>
      <c r="H443" s="9">
        <v>79.653999999999996</v>
      </c>
      <c r="I443" s="6">
        <v>144065229</v>
      </c>
      <c r="J443" s="6" t="str">
        <f>IF(OR(COUNTIF(Monitoring!E:E, G443) &gt; 0, COUNTIF(Monitoring!F:F, G443) &gt; 0), "yes", "no")</f>
        <v>no</v>
      </c>
      <c r="K443" s="60" t="str">
        <f t="shared" si="51"/>
        <v>Z:\FAIR_Device_data\Experiment_AugSep_2023\Video_captures\FAIR-D2\Camera1\2023-09-01\FAIR-D2_2023-09-01_17-24-03.mp4</v>
      </c>
    </row>
    <row r="444" spans="1:11" ht="14.25" customHeight="1" x14ac:dyDescent="0.3">
      <c r="A444" s="5" t="str">
        <f t="shared" si="45"/>
        <v>FAIR-D2</v>
      </c>
      <c r="B444" s="4">
        <f t="shared" si="46"/>
        <v>45170</v>
      </c>
      <c r="C444" s="8">
        <f t="shared" si="47"/>
        <v>0.72675925925925922</v>
      </c>
      <c r="D444" s="8">
        <f t="shared" si="48"/>
        <v>45170.726759259262</v>
      </c>
      <c r="E444" s="8" t="str">
        <f t="shared" si="50"/>
        <v>2023-09-01</v>
      </c>
      <c r="F444" s="9" t="s">
        <v>2144</v>
      </c>
      <c r="G444" s="9" t="str">
        <f t="shared" si="49"/>
        <v>FAIR-D2_2023-09-01_17-26-32</v>
      </c>
      <c r="H444" s="9">
        <v>31.32</v>
      </c>
      <c r="I444" s="6">
        <v>59332164</v>
      </c>
      <c r="J444" s="6" t="str">
        <f>IF(OR(COUNTIF(Monitoring!E:E, G444) &gt; 0, COUNTIF(Monitoring!F:F, G444) &gt; 0), "yes", "no")</f>
        <v>no</v>
      </c>
      <c r="K444" s="60" t="str">
        <f t="shared" si="51"/>
        <v>Z:\FAIR_Device_data\Experiment_AugSep_2023\Video_captures\FAIR-D2\Camera1\2023-09-01\FAIR-D2_2023-09-01_17-26-32.mp4</v>
      </c>
    </row>
    <row r="445" spans="1:11" ht="14.25" customHeight="1" x14ac:dyDescent="0.3">
      <c r="A445" s="5" t="str">
        <f t="shared" si="45"/>
        <v>FAIR-D2</v>
      </c>
      <c r="B445" s="4">
        <f t="shared" si="46"/>
        <v>45170</v>
      </c>
      <c r="C445" s="8">
        <f t="shared" si="47"/>
        <v>0.73050925925925925</v>
      </c>
      <c r="D445" s="8">
        <f t="shared" si="48"/>
        <v>45170.730509259258</v>
      </c>
      <c r="E445" s="8" t="str">
        <f t="shared" si="50"/>
        <v>2023-09-01</v>
      </c>
      <c r="F445" s="9" t="s">
        <v>2145</v>
      </c>
      <c r="G445" s="9" t="str">
        <f t="shared" si="49"/>
        <v>FAIR-D2_2023-09-01_17-31-56</v>
      </c>
      <c r="H445" s="9">
        <v>55.271999999999998</v>
      </c>
      <c r="I445" s="6">
        <v>97886901</v>
      </c>
      <c r="J445" s="6" t="str">
        <f>IF(OR(COUNTIF(Monitoring!E:E, G445) &gt; 0, COUNTIF(Monitoring!F:F, G445) &gt; 0), "yes", "no")</f>
        <v>yes</v>
      </c>
      <c r="K445" s="60" t="str">
        <f t="shared" si="51"/>
        <v>Z:\FAIR_Device_data\Experiment_AugSep_2023\Video_captures\FAIR-D2\Camera1\2023-09-01\FAIR-D2_2023-09-01_17-31-56.mp4</v>
      </c>
    </row>
    <row r="446" spans="1:11" ht="14.25" customHeight="1" x14ac:dyDescent="0.3">
      <c r="A446" s="5" t="str">
        <f t="shared" si="45"/>
        <v>FAIR-D2</v>
      </c>
      <c r="B446" s="4">
        <f t="shared" si="46"/>
        <v>45171</v>
      </c>
      <c r="C446" s="8">
        <f t="shared" si="47"/>
        <v>0.39327546296296295</v>
      </c>
      <c r="D446" s="8">
        <f t="shared" si="48"/>
        <v>45171.393275462964</v>
      </c>
      <c r="E446" s="8" t="str">
        <f t="shared" si="50"/>
        <v>2023-09-02</v>
      </c>
      <c r="F446" s="9" t="s">
        <v>2146</v>
      </c>
      <c r="G446" s="9" t="str">
        <f t="shared" si="49"/>
        <v>FAIR-D2_2023-09-02_09-26-19</v>
      </c>
      <c r="H446" s="9">
        <v>10.688000000000001</v>
      </c>
      <c r="I446" s="6">
        <v>17073650</v>
      </c>
      <c r="J446" s="6" t="str">
        <f>IF(OR(COUNTIF(Monitoring!E:E, G446) &gt; 0, COUNTIF(Monitoring!F:F, G446) &gt; 0), "yes", "no")</f>
        <v>no</v>
      </c>
      <c r="K446" s="60" t="str">
        <f t="shared" si="51"/>
        <v>Z:\FAIR_Device_data\Experiment_AugSep_2023\Video_captures\FAIR-D2\Camera1\2023-09-02\FAIR-D2_2023-09-02_09-26-19.mp4</v>
      </c>
    </row>
    <row r="447" spans="1:11" ht="14.25" customHeight="1" x14ac:dyDescent="0.3">
      <c r="A447" s="5" t="str">
        <f t="shared" si="45"/>
        <v>FAIR-D2</v>
      </c>
      <c r="B447" s="4">
        <f t="shared" si="46"/>
        <v>45171</v>
      </c>
      <c r="C447" s="8">
        <f t="shared" si="47"/>
        <v>0.39484953703703701</v>
      </c>
      <c r="D447" s="8">
        <f t="shared" si="48"/>
        <v>45171.394849537035</v>
      </c>
      <c r="E447" s="8" t="str">
        <f t="shared" si="50"/>
        <v>2023-09-02</v>
      </c>
      <c r="F447" s="9" t="s">
        <v>2147</v>
      </c>
      <c r="G447" s="9" t="str">
        <f t="shared" si="49"/>
        <v>FAIR-D2_2023-09-02_09-28-35</v>
      </c>
      <c r="H447" s="9">
        <v>10.624000000000001</v>
      </c>
      <c r="I447" s="6">
        <v>17649918</v>
      </c>
      <c r="J447" s="6" t="str">
        <f>IF(OR(COUNTIF(Monitoring!E:E, G447) &gt; 0, COUNTIF(Monitoring!F:F, G447) &gt; 0), "yes", "no")</f>
        <v>no</v>
      </c>
      <c r="K447" s="60" t="str">
        <f t="shared" si="51"/>
        <v>Z:\FAIR_Device_data\Experiment_AugSep_2023\Video_captures\FAIR-D2\Camera1\2023-09-02\FAIR-D2_2023-09-02_09-28-35.mp4</v>
      </c>
    </row>
    <row r="448" spans="1:11" ht="14.25" customHeight="1" x14ac:dyDescent="0.3">
      <c r="A448" s="5" t="str">
        <f t="shared" si="45"/>
        <v>FAIR-D2</v>
      </c>
      <c r="B448" s="4">
        <f t="shared" si="46"/>
        <v>45171</v>
      </c>
      <c r="C448" s="8">
        <f t="shared" si="47"/>
        <v>0.40083333333333332</v>
      </c>
      <c r="D448" s="8">
        <f t="shared" si="48"/>
        <v>45171.400833333333</v>
      </c>
      <c r="E448" s="8" t="str">
        <f t="shared" si="50"/>
        <v>2023-09-02</v>
      </c>
      <c r="F448" s="9" t="s">
        <v>2148</v>
      </c>
      <c r="G448" s="9" t="str">
        <f t="shared" si="49"/>
        <v>FAIR-D2_2023-09-02_09-37-12</v>
      </c>
      <c r="H448" s="9">
        <v>11.397</v>
      </c>
      <c r="I448" s="6">
        <v>19505772</v>
      </c>
      <c r="J448" s="6" t="str">
        <f>IF(OR(COUNTIF(Monitoring!E:E, G448) &gt; 0, COUNTIF(Monitoring!F:F, G448) &gt; 0), "yes", "no")</f>
        <v>no</v>
      </c>
      <c r="K448" s="60" t="str">
        <f t="shared" si="51"/>
        <v>Z:\FAIR_Device_data\Experiment_AugSep_2023\Video_captures\FAIR-D2\Camera1\2023-09-02\FAIR-D2_2023-09-02_09-37-12.mp4</v>
      </c>
    </row>
    <row r="449" spans="1:11" ht="14.25" customHeight="1" x14ac:dyDescent="0.3">
      <c r="A449" s="5" t="str">
        <f t="shared" si="45"/>
        <v>FAIR-D2</v>
      </c>
      <c r="B449" s="4">
        <f t="shared" si="46"/>
        <v>45171</v>
      </c>
      <c r="C449" s="8">
        <f t="shared" si="47"/>
        <v>0.42347222222222225</v>
      </c>
      <c r="D449" s="8">
        <f t="shared" si="48"/>
        <v>45171.423472222225</v>
      </c>
      <c r="E449" s="8" t="str">
        <f t="shared" si="50"/>
        <v>2023-09-02</v>
      </c>
      <c r="F449" s="9" t="s">
        <v>2149</v>
      </c>
      <c r="G449" s="9" t="str">
        <f t="shared" si="49"/>
        <v>FAIR-D2_2023-09-02_10-09-48</v>
      </c>
      <c r="H449" s="9">
        <v>40.201999999999998</v>
      </c>
      <c r="I449" s="6">
        <v>72009867</v>
      </c>
      <c r="J449" s="6" t="str">
        <f>IF(OR(COUNTIF(Monitoring!E:E, G449) &gt; 0, COUNTIF(Monitoring!F:F, G449) &gt; 0), "yes", "no")</f>
        <v>yes</v>
      </c>
      <c r="K449" s="60" t="str">
        <f t="shared" si="51"/>
        <v>Z:\FAIR_Device_data\Experiment_AugSep_2023\Video_captures\FAIR-D2\Camera1\2023-09-02\FAIR-D2_2023-09-02_10-09-48.mp4</v>
      </c>
    </row>
    <row r="450" spans="1:11" ht="14.25" customHeight="1" x14ac:dyDescent="0.3">
      <c r="A450" s="5" t="str">
        <f t="shared" ref="A450:A513" si="52">+LEFT(G450,7)</f>
        <v>FAIR-D2</v>
      </c>
      <c r="B450" s="4">
        <f t="shared" ref="B450:B513" si="53">VALUE(MID(G450,FIND("_",G450)+1,10))</f>
        <v>45171</v>
      </c>
      <c r="C450" s="8">
        <f t="shared" ref="C450:C513" si="54">IF(ISBLANK(G450),"",TIME(LEFT(RIGHT(G450,8),2),LEFT(RIGHT(G450,5),2),RIGHT(G450,2)))</f>
        <v>0.42958333333333332</v>
      </c>
      <c r="D450" s="8">
        <f t="shared" ref="D450:D513" si="55">+B450+C450</f>
        <v>45171.429583333331</v>
      </c>
      <c r="E450" s="8" t="str">
        <f t="shared" si="50"/>
        <v>2023-09-02</v>
      </c>
      <c r="F450" s="9" t="s">
        <v>2150</v>
      </c>
      <c r="G450" s="9" t="str">
        <f t="shared" ref="G450:G513" si="56">+LEFT(F450,27)</f>
        <v>FAIR-D2_2023-09-02_10-18-36</v>
      </c>
      <c r="H450" s="9">
        <v>11.731999999999999</v>
      </c>
      <c r="I450" s="6">
        <v>19594997</v>
      </c>
      <c r="J450" s="6" t="str">
        <f>IF(OR(COUNTIF(Monitoring!E:E, G450) &gt; 0, COUNTIF(Monitoring!F:F, G450) &gt; 0), "yes", "no")</f>
        <v>yes</v>
      </c>
      <c r="K450" s="60" t="str">
        <f t="shared" si="51"/>
        <v>Z:\FAIR_Device_data\Experiment_AugSep_2023\Video_captures\FAIR-D2\Camera1\2023-09-02\FAIR-D2_2023-09-02_10-18-36.mp4</v>
      </c>
    </row>
    <row r="451" spans="1:11" ht="14.25" customHeight="1" x14ac:dyDescent="0.3">
      <c r="A451" s="5" t="str">
        <f t="shared" si="52"/>
        <v>FAIR-D2</v>
      </c>
      <c r="B451" s="4">
        <f t="shared" si="53"/>
        <v>45171</v>
      </c>
      <c r="C451" s="8">
        <f t="shared" si="54"/>
        <v>0.43149305555555556</v>
      </c>
      <c r="D451" s="8">
        <f t="shared" si="55"/>
        <v>45171.431493055556</v>
      </c>
      <c r="E451" s="8" t="str">
        <f t="shared" ref="E451:E514" si="57">+_xlfn.CONCAT(YEAR(B451),"-",TEXT(MONTH(B451),"00"),"-",TEXT(DAY(B451),"00"))</f>
        <v>2023-09-02</v>
      </c>
      <c r="F451" s="9" t="s">
        <v>2151</v>
      </c>
      <c r="G451" s="9" t="str">
        <f t="shared" si="56"/>
        <v>FAIR-D2_2023-09-02_10-21-21</v>
      </c>
      <c r="H451" s="9">
        <v>10.455</v>
      </c>
      <c r="I451" s="6">
        <v>16904737</v>
      </c>
      <c r="J451" s="6" t="str">
        <f>IF(OR(COUNTIF(Monitoring!E:E, G451) &gt; 0, COUNTIF(Monitoring!F:F, G451) &gt; 0), "yes", "no")</f>
        <v>no</v>
      </c>
      <c r="K451" s="60" t="str">
        <f t="shared" ref="K451:K514" si="58">HYPERLINK(_xlfn.CONCAT("Z:\FAIR_Device_data\Experiment_AugSep_2023","\","Video_captures","\",A451,"\","Camera1","\",E451,"\",F451))</f>
        <v>Z:\FAIR_Device_data\Experiment_AugSep_2023\Video_captures\FAIR-D2\Camera1\2023-09-02\FAIR-D2_2023-09-02_10-21-21.mp4</v>
      </c>
    </row>
    <row r="452" spans="1:11" ht="14.25" customHeight="1" x14ac:dyDescent="0.3">
      <c r="A452" s="5" t="str">
        <f t="shared" si="52"/>
        <v>FAIR-D2</v>
      </c>
      <c r="B452" s="4">
        <f t="shared" si="53"/>
        <v>45171</v>
      </c>
      <c r="C452" s="8">
        <f t="shared" si="54"/>
        <v>0.43277777777777776</v>
      </c>
      <c r="D452" s="8">
        <f t="shared" si="55"/>
        <v>45171.43277777778</v>
      </c>
      <c r="E452" s="8" t="str">
        <f t="shared" si="57"/>
        <v>2023-09-02</v>
      </c>
      <c r="F452" s="9" t="s">
        <v>2152</v>
      </c>
      <c r="G452" s="9" t="str">
        <f t="shared" si="56"/>
        <v>FAIR-D2_2023-09-02_10-23-12</v>
      </c>
      <c r="H452" s="9">
        <v>10.689</v>
      </c>
      <c r="I452" s="6">
        <v>17276795</v>
      </c>
      <c r="J452" s="6" t="str">
        <f>IF(OR(COUNTIF(Monitoring!E:E, G452) &gt; 0, COUNTIF(Monitoring!F:F, G452) &gt; 0), "yes", "no")</f>
        <v>yes</v>
      </c>
      <c r="K452" s="60" t="str">
        <f t="shared" si="58"/>
        <v>Z:\FAIR_Device_data\Experiment_AugSep_2023\Video_captures\FAIR-D2\Camera1\2023-09-02\FAIR-D2_2023-09-02_10-23-12.mp4</v>
      </c>
    </row>
    <row r="453" spans="1:11" ht="14.25" customHeight="1" x14ac:dyDescent="0.3">
      <c r="A453" s="5" t="str">
        <f t="shared" si="52"/>
        <v>FAIR-D2</v>
      </c>
      <c r="B453" s="4">
        <f t="shared" si="53"/>
        <v>45171</v>
      </c>
      <c r="C453" s="8">
        <f t="shared" si="54"/>
        <v>0.44234953703703705</v>
      </c>
      <c r="D453" s="8">
        <f t="shared" si="55"/>
        <v>45171.442349537036</v>
      </c>
      <c r="E453" s="8" t="str">
        <f t="shared" si="57"/>
        <v>2023-09-02</v>
      </c>
      <c r="F453" s="9" t="s">
        <v>2153</v>
      </c>
      <c r="G453" s="9" t="str">
        <f t="shared" si="56"/>
        <v>FAIR-D2_2023-09-02_10-36-59</v>
      </c>
      <c r="H453" s="9">
        <v>17.513999999999999</v>
      </c>
      <c r="I453" s="6">
        <v>30883844</v>
      </c>
      <c r="J453" s="6" t="str">
        <f>IF(OR(COUNTIF(Monitoring!E:E, G453) &gt; 0, COUNTIF(Monitoring!F:F, G453) &gt; 0), "yes", "no")</f>
        <v>no</v>
      </c>
      <c r="K453" s="60" t="str">
        <f t="shared" si="58"/>
        <v>Z:\FAIR_Device_data\Experiment_AugSep_2023\Video_captures\FAIR-D2\Camera1\2023-09-02\FAIR-D2_2023-09-02_10-36-59.mp4</v>
      </c>
    </row>
    <row r="454" spans="1:11" ht="14.25" customHeight="1" x14ac:dyDescent="0.3">
      <c r="A454" s="5" t="str">
        <f t="shared" si="52"/>
        <v>FAIR-D2</v>
      </c>
      <c r="B454" s="4">
        <f t="shared" si="53"/>
        <v>45171</v>
      </c>
      <c r="C454" s="8">
        <f t="shared" si="54"/>
        <v>0.44319444444444445</v>
      </c>
      <c r="D454" s="8">
        <f t="shared" si="55"/>
        <v>45171.443194444444</v>
      </c>
      <c r="E454" s="8" t="str">
        <f t="shared" si="57"/>
        <v>2023-09-02</v>
      </c>
      <c r="F454" s="9" t="s">
        <v>2154</v>
      </c>
      <c r="G454" s="9" t="str">
        <f t="shared" si="56"/>
        <v>FAIR-D2_2023-09-02_10-38-12</v>
      </c>
      <c r="H454" s="9">
        <v>10.872</v>
      </c>
      <c r="I454" s="6">
        <v>17945739</v>
      </c>
      <c r="J454" s="6" t="str">
        <f>IF(OR(COUNTIF(Monitoring!E:E, G454) &gt; 0, COUNTIF(Monitoring!F:F, G454) &gt; 0), "yes", "no")</f>
        <v>no</v>
      </c>
      <c r="K454" s="60" t="str">
        <f t="shared" si="58"/>
        <v>Z:\FAIR_Device_data\Experiment_AugSep_2023\Video_captures\FAIR-D2\Camera1\2023-09-02\FAIR-D2_2023-09-02_10-38-12.mp4</v>
      </c>
    </row>
    <row r="455" spans="1:11" ht="14.25" customHeight="1" x14ac:dyDescent="0.3">
      <c r="A455" s="5" t="str">
        <f t="shared" si="52"/>
        <v>FAIR-D2</v>
      </c>
      <c r="B455" s="4">
        <f t="shared" si="53"/>
        <v>45171</v>
      </c>
      <c r="C455" s="8">
        <f t="shared" si="54"/>
        <v>0.44464120370370369</v>
      </c>
      <c r="D455" s="8">
        <f t="shared" si="55"/>
        <v>45171.444641203707</v>
      </c>
      <c r="E455" s="8" t="str">
        <f t="shared" si="57"/>
        <v>2023-09-02</v>
      </c>
      <c r="F455" s="9" t="s">
        <v>2155</v>
      </c>
      <c r="G455" s="9" t="str">
        <f t="shared" si="56"/>
        <v>FAIR-D2_2023-09-02_10-40-17</v>
      </c>
      <c r="H455" s="9">
        <v>11.663</v>
      </c>
      <c r="I455" s="6">
        <v>19184325</v>
      </c>
      <c r="J455" s="6" t="str">
        <f>IF(OR(COUNTIF(Monitoring!E:E, G455) &gt; 0, COUNTIF(Monitoring!F:F, G455) &gt; 0), "yes", "no")</f>
        <v>no</v>
      </c>
      <c r="K455" s="60" t="str">
        <f t="shared" si="58"/>
        <v>Z:\FAIR_Device_data\Experiment_AugSep_2023\Video_captures\FAIR-D2\Camera1\2023-09-02\FAIR-D2_2023-09-02_10-40-17.mp4</v>
      </c>
    </row>
    <row r="456" spans="1:11" ht="14.25" customHeight="1" x14ac:dyDescent="0.3">
      <c r="A456" s="5" t="str">
        <f t="shared" si="52"/>
        <v>FAIR-D2</v>
      </c>
      <c r="B456" s="4">
        <f t="shared" si="53"/>
        <v>45171</v>
      </c>
      <c r="C456" s="8">
        <f t="shared" si="54"/>
        <v>0.45377314814814818</v>
      </c>
      <c r="D456" s="8">
        <f t="shared" si="55"/>
        <v>45171.453773148147</v>
      </c>
      <c r="E456" s="8" t="str">
        <f t="shared" si="57"/>
        <v>2023-09-02</v>
      </c>
      <c r="F456" s="9" t="s">
        <v>2156</v>
      </c>
      <c r="G456" s="9" t="str">
        <f t="shared" si="56"/>
        <v>FAIR-D2_2023-09-02_10-53-26</v>
      </c>
      <c r="H456" s="9">
        <v>25.777000000000001</v>
      </c>
      <c r="I456" s="6">
        <v>43559995</v>
      </c>
      <c r="J456" s="6" t="str">
        <f>IF(OR(COUNTIF(Monitoring!E:E, G456) &gt; 0, COUNTIF(Monitoring!F:F, G456) &gt; 0), "yes", "no")</f>
        <v>yes</v>
      </c>
      <c r="K456" s="60" t="str">
        <f t="shared" si="58"/>
        <v>Z:\FAIR_Device_data\Experiment_AugSep_2023\Video_captures\FAIR-D2\Camera1\2023-09-02\FAIR-D2_2023-09-02_10-53-26.mp4</v>
      </c>
    </row>
    <row r="457" spans="1:11" ht="14.25" customHeight="1" x14ac:dyDescent="0.3">
      <c r="A457" s="5" t="str">
        <f t="shared" si="52"/>
        <v>FAIR-D2</v>
      </c>
      <c r="B457" s="4">
        <f t="shared" si="53"/>
        <v>45171</v>
      </c>
      <c r="C457" s="8">
        <f t="shared" si="54"/>
        <v>0.4617013888888889</v>
      </c>
      <c r="D457" s="8">
        <f t="shared" si="55"/>
        <v>45171.461701388886</v>
      </c>
      <c r="E457" s="8" t="str">
        <f t="shared" si="57"/>
        <v>2023-09-02</v>
      </c>
      <c r="F457" s="9" t="s">
        <v>2157</v>
      </c>
      <c r="G457" s="9" t="str">
        <f t="shared" si="56"/>
        <v>FAIR-D2_2023-09-02_11-04-51</v>
      </c>
      <c r="H457" s="9">
        <v>15.645</v>
      </c>
      <c r="I457" s="6">
        <v>28218969</v>
      </c>
      <c r="J457" s="6" t="str">
        <f>IF(OR(COUNTIF(Monitoring!E:E, G457) &gt; 0, COUNTIF(Monitoring!F:F, G457) &gt; 0), "yes", "no")</f>
        <v>no</v>
      </c>
      <c r="K457" s="60" t="str">
        <f t="shared" si="58"/>
        <v>Z:\FAIR_Device_data\Experiment_AugSep_2023\Video_captures\FAIR-D2\Camera1\2023-09-02\FAIR-D2_2023-09-02_11-04-51.mp4</v>
      </c>
    </row>
    <row r="458" spans="1:11" ht="14.25" customHeight="1" x14ac:dyDescent="0.3">
      <c r="A458" s="5" t="str">
        <f t="shared" si="52"/>
        <v>FAIR-D2</v>
      </c>
      <c r="B458" s="4">
        <f t="shared" si="53"/>
        <v>45171</v>
      </c>
      <c r="C458" s="8">
        <f t="shared" si="54"/>
        <v>0.50178240740740743</v>
      </c>
      <c r="D458" s="8">
        <f t="shared" si="55"/>
        <v>45171.501782407409</v>
      </c>
      <c r="E458" s="8" t="str">
        <f t="shared" si="57"/>
        <v>2023-09-02</v>
      </c>
      <c r="F458" s="9" t="s">
        <v>2158</v>
      </c>
      <c r="G458" s="9" t="str">
        <f t="shared" si="56"/>
        <v>FAIR-D2_2023-09-02_12-02-34</v>
      </c>
      <c r="H458" s="9">
        <v>20.222999999999999</v>
      </c>
      <c r="I458" s="6">
        <v>35389019</v>
      </c>
      <c r="J458" s="6" t="str">
        <f>IF(OR(COUNTIF(Monitoring!E:E, G458) &gt; 0, COUNTIF(Monitoring!F:F, G458) &gt; 0), "yes", "no")</f>
        <v>yes</v>
      </c>
      <c r="K458" s="60" t="str">
        <f t="shared" si="58"/>
        <v>Z:\FAIR_Device_data\Experiment_AugSep_2023\Video_captures\FAIR-D2\Camera1\2023-09-02\FAIR-D2_2023-09-02_12-02-34.mp4</v>
      </c>
    </row>
    <row r="459" spans="1:11" ht="14.25" customHeight="1" x14ac:dyDescent="0.3">
      <c r="A459" s="5" t="str">
        <f t="shared" si="52"/>
        <v>FAIR-D2</v>
      </c>
      <c r="B459" s="4">
        <f t="shared" si="53"/>
        <v>45171</v>
      </c>
      <c r="C459" s="8">
        <f t="shared" si="54"/>
        <v>0.52261574074074069</v>
      </c>
      <c r="D459" s="8">
        <f t="shared" si="55"/>
        <v>45171.522615740738</v>
      </c>
      <c r="E459" s="8" t="str">
        <f t="shared" si="57"/>
        <v>2023-09-02</v>
      </c>
      <c r="F459" s="9" t="s">
        <v>2159</v>
      </c>
      <c r="G459" s="9" t="str">
        <f t="shared" si="56"/>
        <v>FAIR-D2_2023-09-02_12-32-34</v>
      </c>
      <c r="H459" s="9">
        <v>13.704000000000001</v>
      </c>
      <c r="I459" s="6">
        <v>22705612</v>
      </c>
      <c r="J459" s="6" t="str">
        <f>IF(OR(COUNTIF(Monitoring!E:E, G459) &gt; 0, COUNTIF(Monitoring!F:F, G459) &gt; 0), "yes", "no")</f>
        <v>yes</v>
      </c>
      <c r="K459" s="60" t="str">
        <f t="shared" si="58"/>
        <v>Z:\FAIR_Device_data\Experiment_AugSep_2023\Video_captures\FAIR-D2\Camera1\2023-09-02\FAIR-D2_2023-09-02_12-32-34.mp4</v>
      </c>
    </row>
    <row r="460" spans="1:11" ht="14.25" customHeight="1" x14ac:dyDescent="0.3">
      <c r="A460" s="5" t="str">
        <f t="shared" si="52"/>
        <v>FAIR-D2</v>
      </c>
      <c r="B460" s="4">
        <f t="shared" si="53"/>
        <v>45171</v>
      </c>
      <c r="C460" s="8">
        <f t="shared" si="54"/>
        <v>0.52976851851851847</v>
      </c>
      <c r="D460" s="8">
        <f t="shared" si="55"/>
        <v>45171.529768518521</v>
      </c>
      <c r="E460" s="8" t="str">
        <f t="shared" si="57"/>
        <v>2023-09-02</v>
      </c>
      <c r="F460" s="9" t="s">
        <v>2160</v>
      </c>
      <c r="G460" s="9" t="str">
        <f t="shared" si="56"/>
        <v>FAIR-D2_2023-09-02_12-42-52</v>
      </c>
      <c r="H460" s="9">
        <v>88.078999999999994</v>
      </c>
      <c r="I460" s="6">
        <v>156879808</v>
      </c>
      <c r="J460" s="6" t="str">
        <f>IF(OR(COUNTIF(Monitoring!E:E, G460) &gt; 0, COUNTIF(Monitoring!F:F, G460) &gt; 0), "yes", "no")</f>
        <v>yes</v>
      </c>
      <c r="K460" s="60" t="str">
        <f t="shared" si="58"/>
        <v>Z:\FAIR_Device_data\Experiment_AugSep_2023\Video_captures\FAIR-D2\Camera1\2023-09-02\FAIR-D2_2023-09-02_12-42-52.mp4</v>
      </c>
    </row>
    <row r="461" spans="1:11" ht="14.25" customHeight="1" x14ac:dyDescent="0.3">
      <c r="A461" s="5" t="str">
        <f t="shared" si="52"/>
        <v>FAIR-D2</v>
      </c>
      <c r="B461" s="4">
        <f t="shared" si="53"/>
        <v>45171</v>
      </c>
      <c r="C461" s="8">
        <f t="shared" si="54"/>
        <v>0.61667824074074074</v>
      </c>
      <c r="D461" s="8">
        <f t="shared" si="55"/>
        <v>45171.616678240738</v>
      </c>
      <c r="E461" s="8" t="str">
        <f t="shared" si="57"/>
        <v>2023-09-02</v>
      </c>
      <c r="F461" s="9" t="s">
        <v>2161</v>
      </c>
      <c r="G461" s="9" t="str">
        <f t="shared" si="56"/>
        <v>FAIR-D2_2023-09-02_14-48-01</v>
      </c>
      <c r="H461" s="9">
        <v>23.106000000000002</v>
      </c>
      <c r="I461" s="6">
        <v>42533829</v>
      </c>
      <c r="J461" s="6" t="str">
        <f>IF(OR(COUNTIF(Monitoring!E:E, G461) &gt; 0, COUNTIF(Monitoring!F:F, G461) &gt; 0), "yes", "no")</f>
        <v>yes</v>
      </c>
      <c r="K461" s="60" t="str">
        <f t="shared" si="58"/>
        <v>Z:\FAIR_Device_data\Experiment_AugSep_2023\Video_captures\FAIR-D2\Camera1\2023-09-02\FAIR-D2_2023-09-02_14-48-01.mp4</v>
      </c>
    </row>
    <row r="462" spans="1:11" ht="14.25" customHeight="1" x14ac:dyDescent="0.3">
      <c r="A462" s="5" t="str">
        <f t="shared" si="52"/>
        <v>FAIR-D2</v>
      </c>
      <c r="B462" s="4">
        <f t="shared" si="53"/>
        <v>45171</v>
      </c>
      <c r="C462" s="8">
        <f t="shared" si="54"/>
        <v>0.65249999999999997</v>
      </c>
      <c r="D462" s="8">
        <f t="shared" si="55"/>
        <v>45171.652499999997</v>
      </c>
      <c r="E462" s="8" t="str">
        <f t="shared" si="57"/>
        <v>2023-09-02</v>
      </c>
      <c r="F462" s="9" t="s">
        <v>2162</v>
      </c>
      <c r="G462" s="9" t="str">
        <f t="shared" si="56"/>
        <v>FAIR-D2_2023-09-02_15-39-36</v>
      </c>
      <c r="H462" s="9">
        <v>16.754999999999999</v>
      </c>
      <c r="I462" s="6">
        <v>28965601</v>
      </c>
      <c r="J462" s="6" t="str">
        <f>IF(OR(COUNTIF(Monitoring!E:E, G462) &gt; 0, COUNTIF(Monitoring!F:F, G462) &gt; 0), "yes", "no")</f>
        <v>yes</v>
      </c>
      <c r="K462" s="60" t="str">
        <f t="shared" si="58"/>
        <v>Z:\FAIR_Device_data\Experiment_AugSep_2023\Video_captures\FAIR-D2\Camera1\2023-09-02\FAIR-D2_2023-09-02_15-39-36.mp4</v>
      </c>
    </row>
    <row r="463" spans="1:11" ht="14.25" customHeight="1" x14ac:dyDescent="0.3">
      <c r="A463" s="5" t="str">
        <f t="shared" si="52"/>
        <v>FAIR-D2</v>
      </c>
      <c r="B463" s="4">
        <f t="shared" si="53"/>
        <v>45171</v>
      </c>
      <c r="C463" s="8">
        <f t="shared" si="54"/>
        <v>0.65422453703703709</v>
      </c>
      <c r="D463" s="8">
        <f t="shared" si="55"/>
        <v>45171.654224537036</v>
      </c>
      <c r="E463" s="8" t="str">
        <f t="shared" si="57"/>
        <v>2023-09-02</v>
      </c>
      <c r="F463" s="9" t="s">
        <v>2163</v>
      </c>
      <c r="G463" s="9" t="str">
        <f t="shared" si="56"/>
        <v>FAIR-D2_2023-09-02_15-42-05</v>
      </c>
      <c r="H463" s="9">
        <v>59.582999999999998</v>
      </c>
      <c r="I463" s="6">
        <v>103237722</v>
      </c>
      <c r="J463" s="6" t="str">
        <f>IF(OR(COUNTIF(Monitoring!E:E, G463) &gt; 0, COUNTIF(Monitoring!F:F, G463) &gt; 0), "yes", "no")</f>
        <v>yes</v>
      </c>
      <c r="K463" s="60" t="str">
        <f t="shared" si="58"/>
        <v>Z:\FAIR_Device_data\Experiment_AugSep_2023\Video_captures\FAIR-D2\Camera1\2023-09-02\FAIR-D2_2023-09-02_15-42-05.mp4</v>
      </c>
    </row>
    <row r="464" spans="1:11" ht="14.25" customHeight="1" x14ac:dyDescent="0.3">
      <c r="A464" s="5" t="str">
        <f t="shared" si="52"/>
        <v>FAIR-D2</v>
      </c>
      <c r="B464" s="4">
        <f t="shared" si="53"/>
        <v>45172</v>
      </c>
      <c r="C464" s="8">
        <f t="shared" si="54"/>
        <v>0.29846064814814816</v>
      </c>
      <c r="D464" s="8">
        <f t="shared" si="55"/>
        <v>45172.298460648148</v>
      </c>
      <c r="E464" s="8" t="str">
        <f t="shared" si="57"/>
        <v>2023-09-03</v>
      </c>
      <c r="F464" s="9" t="s">
        <v>2164</v>
      </c>
      <c r="G464" s="9" t="str">
        <f t="shared" si="56"/>
        <v>FAIR-D2_2023-09-03_07-09-47</v>
      </c>
      <c r="H464" s="9">
        <v>11.426</v>
      </c>
      <c r="I464" s="6">
        <v>18191210</v>
      </c>
      <c r="J464" s="6" t="str">
        <f>IF(OR(COUNTIF(Monitoring!E:E, G464) &gt; 0, COUNTIF(Monitoring!F:F, G464) &gt; 0), "yes", "no")</f>
        <v>yes</v>
      </c>
      <c r="K464" s="60" t="str">
        <f t="shared" si="58"/>
        <v>Z:\FAIR_Device_data\Experiment_AugSep_2023\Video_captures\FAIR-D2\Camera1\2023-09-03\FAIR-D2_2023-09-03_07-09-47.mp4</v>
      </c>
    </row>
    <row r="465" spans="1:11" ht="14.25" customHeight="1" x14ac:dyDescent="0.3">
      <c r="A465" s="5" t="str">
        <f t="shared" si="52"/>
        <v>FAIR-D2</v>
      </c>
      <c r="B465" s="4">
        <f t="shared" si="53"/>
        <v>45172</v>
      </c>
      <c r="C465" s="8">
        <f t="shared" si="54"/>
        <v>0.41899305555555555</v>
      </c>
      <c r="D465" s="8">
        <f t="shared" si="55"/>
        <v>45172.418993055559</v>
      </c>
      <c r="E465" s="8" t="str">
        <f t="shared" si="57"/>
        <v>2023-09-03</v>
      </c>
      <c r="F465" s="9" t="s">
        <v>2165</v>
      </c>
      <c r="G465" s="9" t="str">
        <f t="shared" si="56"/>
        <v>FAIR-D2_2023-09-03_10-03-21</v>
      </c>
      <c r="H465" s="9">
        <v>24.475999999999999</v>
      </c>
      <c r="I465" s="6">
        <v>41697891</v>
      </c>
      <c r="J465" s="6" t="str">
        <f>IF(OR(COUNTIF(Monitoring!E:E, G465) &gt; 0, COUNTIF(Monitoring!F:F, G465) &gt; 0), "yes", "no")</f>
        <v>no</v>
      </c>
      <c r="K465" s="60" t="str">
        <f t="shared" si="58"/>
        <v>Z:\FAIR_Device_data\Experiment_AugSep_2023\Video_captures\FAIR-D2\Camera1\2023-09-03\FAIR-D2_2023-09-03_10-03-21.mp4</v>
      </c>
    </row>
    <row r="466" spans="1:11" ht="14.25" customHeight="1" x14ac:dyDescent="0.3">
      <c r="A466" s="5" t="str">
        <f t="shared" si="52"/>
        <v>FAIR-D2</v>
      </c>
      <c r="B466" s="4">
        <f t="shared" si="53"/>
        <v>45172</v>
      </c>
      <c r="C466" s="8">
        <f t="shared" si="54"/>
        <v>0.49655092592592592</v>
      </c>
      <c r="D466" s="8">
        <f t="shared" si="55"/>
        <v>45172.496550925927</v>
      </c>
      <c r="E466" s="8" t="str">
        <f t="shared" si="57"/>
        <v>2023-09-03</v>
      </c>
      <c r="F466" s="9" t="s">
        <v>2166</v>
      </c>
      <c r="G466" s="9" t="str">
        <f t="shared" si="56"/>
        <v>FAIR-D2_2023-09-03_11-55-02</v>
      </c>
      <c r="H466" s="9">
        <v>10.583</v>
      </c>
      <c r="I466" s="6">
        <v>17510117</v>
      </c>
      <c r="J466" s="6" t="str">
        <f>IF(OR(COUNTIF(Monitoring!E:E, G466) &gt; 0, COUNTIF(Monitoring!F:F, G466) &gt; 0), "yes", "no")</f>
        <v>no</v>
      </c>
      <c r="K466" s="60" t="str">
        <f t="shared" si="58"/>
        <v>Z:\FAIR_Device_data\Experiment_AugSep_2023\Video_captures\FAIR-D2\Camera1\2023-09-03\FAIR-D2_2023-09-03_11-55-02.mp4</v>
      </c>
    </row>
    <row r="467" spans="1:11" ht="14.25" customHeight="1" x14ac:dyDescent="0.3">
      <c r="A467" s="5" t="str">
        <f t="shared" si="52"/>
        <v>FAIR-D2</v>
      </c>
      <c r="B467" s="4">
        <f t="shared" si="53"/>
        <v>45172</v>
      </c>
      <c r="C467" s="8">
        <f t="shared" si="54"/>
        <v>0.60828703703703701</v>
      </c>
      <c r="D467" s="8">
        <f t="shared" si="55"/>
        <v>45172.608287037037</v>
      </c>
      <c r="E467" s="8" t="str">
        <f t="shared" si="57"/>
        <v>2023-09-03</v>
      </c>
      <c r="F467" s="9" t="s">
        <v>2167</v>
      </c>
      <c r="G467" s="9" t="str">
        <f t="shared" si="56"/>
        <v>FAIR-D2_2023-09-03_14-35-56</v>
      </c>
      <c r="H467" s="9">
        <v>10.99</v>
      </c>
      <c r="I467" s="6">
        <v>17007444</v>
      </c>
      <c r="J467" s="6" t="str">
        <f>IF(OR(COUNTIF(Monitoring!E:E, G467) &gt; 0, COUNTIF(Monitoring!F:F, G467) &gt; 0), "yes", "no")</f>
        <v>yes</v>
      </c>
      <c r="K467" s="60" t="str">
        <f t="shared" si="58"/>
        <v>Z:\FAIR_Device_data\Experiment_AugSep_2023\Video_captures\FAIR-D2\Camera1\2023-09-03\FAIR-D2_2023-09-03_14-35-56.mp4</v>
      </c>
    </row>
    <row r="468" spans="1:11" ht="14.25" customHeight="1" x14ac:dyDescent="0.3">
      <c r="A468" s="5" t="str">
        <f t="shared" si="52"/>
        <v>FAIR-D2</v>
      </c>
      <c r="B468" s="4">
        <f t="shared" si="53"/>
        <v>45172</v>
      </c>
      <c r="C468" s="8">
        <f t="shared" si="54"/>
        <v>0.64626157407407403</v>
      </c>
      <c r="D468" s="8">
        <f t="shared" si="55"/>
        <v>45172.646261574075</v>
      </c>
      <c r="E468" s="8" t="str">
        <f t="shared" si="57"/>
        <v>2023-09-03</v>
      </c>
      <c r="F468" s="9" t="s">
        <v>2168</v>
      </c>
      <c r="G468" s="9" t="str">
        <f t="shared" si="56"/>
        <v>FAIR-D2_2023-09-03_15-30-37</v>
      </c>
      <c r="H468" s="9">
        <v>10.532999999999999</v>
      </c>
      <c r="I468" s="6">
        <v>17341456</v>
      </c>
      <c r="J468" s="6" t="str">
        <f>IF(OR(COUNTIF(Monitoring!E:E, G468) &gt; 0, COUNTIF(Monitoring!F:F, G468) &gt; 0), "yes", "no")</f>
        <v>yes</v>
      </c>
      <c r="K468" s="60" t="str">
        <f t="shared" si="58"/>
        <v>Z:\FAIR_Device_data\Experiment_AugSep_2023\Video_captures\FAIR-D2\Camera1\2023-09-03\FAIR-D2_2023-09-03_15-30-37.mp4</v>
      </c>
    </row>
    <row r="469" spans="1:11" ht="14.25" customHeight="1" x14ac:dyDescent="0.3">
      <c r="A469" s="5" t="str">
        <f t="shared" si="52"/>
        <v>FAIR-D2</v>
      </c>
      <c r="B469" s="4">
        <f t="shared" si="53"/>
        <v>45172</v>
      </c>
      <c r="C469" s="8">
        <f t="shared" si="54"/>
        <v>0.71499999999999997</v>
      </c>
      <c r="D469" s="8">
        <f t="shared" si="55"/>
        <v>45172.714999999997</v>
      </c>
      <c r="E469" s="8" t="str">
        <f t="shared" si="57"/>
        <v>2023-09-03</v>
      </c>
      <c r="F469" s="9" t="s">
        <v>2169</v>
      </c>
      <c r="G469" s="9" t="str">
        <f t="shared" si="56"/>
        <v>FAIR-D2_2023-09-03_17-09-36</v>
      </c>
      <c r="H469" s="9">
        <v>14.884</v>
      </c>
      <c r="I469" s="6">
        <v>25808382</v>
      </c>
      <c r="J469" s="6" t="str">
        <f>IF(OR(COUNTIF(Monitoring!E:E, G469) &gt; 0, COUNTIF(Monitoring!F:F, G469) &gt; 0), "yes", "no")</f>
        <v>no</v>
      </c>
      <c r="K469" s="60" t="str">
        <f t="shared" si="58"/>
        <v>Z:\FAIR_Device_data\Experiment_AugSep_2023\Video_captures\FAIR-D2\Camera1\2023-09-03\FAIR-D2_2023-09-03_17-09-36.mp4</v>
      </c>
    </row>
    <row r="470" spans="1:11" ht="14.25" customHeight="1" x14ac:dyDescent="0.3">
      <c r="A470" s="5" t="str">
        <f t="shared" si="52"/>
        <v>FAIR-D2</v>
      </c>
      <c r="B470" s="4">
        <f t="shared" si="53"/>
        <v>45172</v>
      </c>
      <c r="C470" s="8">
        <f t="shared" si="54"/>
        <v>0.729375</v>
      </c>
      <c r="D470" s="8">
        <f t="shared" si="55"/>
        <v>45172.729375000003</v>
      </c>
      <c r="E470" s="8" t="str">
        <f t="shared" si="57"/>
        <v>2023-09-03</v>
      </c>
      <c r="F470" s="9" t="s">
        <v>2170</v>
      </c>
      <c r="G470" s="9" t="str">
        <f t="shared" si="56"/>
        <v>FAIR-D2_2023-09-03_17-30-18</v>
      </c>
      <c r="H470" s="9">
        <v>10.388999999999999</v>
      </c>
      <c r="I470" s="6">
        <v>16703094</v>
      </c>
      <c r="J470" s="6" t="str">
        <f>IF(OR(COUNTIF(Monitoring!E:E, G470) &gt; 0, COUNTIF(Monitoring!F:F, G470) &gt; 0), "yes", "no")</f>
        <v>no</v>
      </c>
      <c r="K470" s="60" t="str">
        <f t="shared" si="58"/>
        <v>Z:\FAIR_Device_data\Experiment_AugSep_2023\Video_captures\FAIR-D2\Camera1\2023-09-03\FAIR-D2_2023-09-03_17-30-18.mp4</v>
      </c>
    </row>
    <row r="471" spans="1:11" ht="14.25" customHeight="1" x14ac:dyDescent="0.3">
      <c r="A471" s="5" t="str">
        <f t="shared" si="52"/>
        <v>FAIR-D2</v>
      </c>
      <c r="B471" s="4">
        <f t="shared" si="53"/>
        <v>45172</v>
      </c>
      <c r="C471" s="8">
        <f t="shared" si="54"/>
        <v>0.73729166666666668</v>
      </c>
      <c r="D471" s="8">
        <f t="shared" si="55"/>
        <v>45172.737291666665</v>
      </c>
      <c r="E471" s="8" t="str">
        <f t="shared" si="57"/>
        <v>2023-09-03</v>
      </c>
      <c r="F471" s="9" t="s">
        <v>2171</v>
      </c>
      <c r="G471" s="9" t="str">
        <f t="shared" si="56"/>
        <v>FAIR-D2_2023-09-03_17-41-42</v>
      </c>
      <c r="H471" s="9">
        <v>31.631</v>
      </c>
      <c r="I471" s="6">
        <v>57982748</v>
      </c>
      <c r="J471" s="6" t="str">
        <f>IF(OR(COUNTIF(Monitoring!E:E, G471) &gt; 0, COUNTIF(Monitoring!F:F, G471) &gt; 0), "yes", "no")</f>
        <v>yes</v>
      </c>
      <c r="K471" s="60" t="str">
        <f t="shared" si="58"/>
        <v>Z:\FAIR_Device_data\Experiment_AugSep_2023\Video_captures\FAIR-D2\Camera1\2023-09-03\FAIR-D2_2023-09-03_17-41-42.mp4</v>
      </c>
    </row>
    <row r="472" spans="1:11" ht="14.25" customHeight="1" x14ac:dyDescent="0.3">
      <c r="A472" s="5" t="str">
        <f t="shared" si="52"/>
        <v>FAIR-D2</v>
      </c>
      <c r="B472" s="4">
        <f t="shared" si="53"/>
        <v>45173</v>
      </c>
      <c r="C472" s="8">
        <f t="shared" si="54"/>
        <v>0.72092592592592597</v>
      </c>
      <c r="D472" s="8">
        <f t="shared" si="55"/>
        <v>45173.720925925925</v>
      </c>
      <c r="E472" s="8" t="str">
        <f t="shared" si="57"/>
        <v>2023-09-04</v>
      </c>
      <c r="F472" s="9" t="s">
        <v>2172</v>
      </c>
      <c r="G472" s="9" t="str">
        <f t="shared" si="56"/>
        <v>FAIR-D2_2023-09-04_17-18-08</v>
      </c>
      <c r="H472" s="9">
        <v>16.123999999999999</v>
      </c>
      <c r="I472" s="6">
        <v>26227792</v>
      </c>
      <c r="J472" s="6" t="str">
        <f>IF(OR(COUNTIF(Monitoring!E:E, G472) &gt; 0, COUNTIF(Monitoring!F:F, G472) &gt; 0), "yes", "no")</f>
        <v>yes</v>
      </c>
      <c r="K472" s="60" t="str">
        <f t="shared" si="58"/>
        <v>Z:\FAIR_Device_data\Experiment_AugSep_2023\Video_captures\FAIR-D2\Camera1\2023-09-04\FAIR-D2_2023-09-04_17-18-08.mp4</v>
      </c>
    </row>
    <row r="473" spans="1:11" ht="14.25" customHeight="1" x14ac:dyDescent="0.3">
      <c r="A473" s="5" t="str">
        <f t="shared" si="52"/>
        <v>FAIR-D2</v>
      </c>
      <c r="B473" s="4">
        <f t="shared" si="53"/>
        <v>45173</v>
      </c>
      <c r="C473" s="8">
        <f t="shared" si="54"/>
        <v>0.7222453703703704</v>
      </c>
      <c r="D473" s="8">
        <f t="shared" si="55"/>
        <v>45173.722245370373</v>
      </c>
      <c r="E473" s="8" t="str">
        <f t="shared" si="57"/>
        <v>2023-09-04</v>
      </c>
      <c r="F473" s="9" t="s">
        <v>2173</v>
      </c>
      <c r="G473" s="9" t="str">
        <f t="shared" si="56"/>
        <v>FAIR-D2_2023-09-04_17-20-02</v>
      </c>
      <c r="H473" s="9">
        <v>94.375</v>
      </c>
      <c r="I473" s="6">
        <v>171142403</v>
      </c>
      <c r="J473" s="6" t="str">
        <f>IF(OR(COUNTIF(Monitoring!E:E, G473) &gt; 0, COUNTIF(Monitoring!F:F, G473) &gt; 0), "yes", "no")</f>
        <v>yes</v>
      </c>
      <c r="K473" s="60" t="str">
        <f t="shared" si="58"/>
        <v>Z:\FAIR_Device_data\Experiment_AugSep_2023\Video_captures\FAIR-D2\Camera1\2023-09-04\FAIR-D2_2023-09-04_17-20-02.mp4</v>
      </c>
    </row>
    <row r="474" spans="1:11" ht="14.25" customHeight="1" x14ac:dyDescent="0.3">
      <c r="A474" s="5" t="str">
        <f t="shared" si="52"/>
        <v>FAIR-D2</v>
      </c>
      <c r="B474" s="4">
        <f t="shared" si="53"/>
        <v>45173</v>
      </c>
      <c r="C474" s="8">
        <f t="shared" si="54"/>
        <v>0.76202546296296292</v>
      </c>
      <c r="D474" s="8">
        <f t="shared" si="55"/>
        <v>45173.762025462966</v>
      </c>
      <c r="E474" s="8" t="str">
        <f t="shared" si="57"/>
        <v>2023-09-04</v>
      </c>
      <c r="F474" s="9" t="s">
        <v>2174</v>
      </c>
      <c r="G474" s="9" t="str">
        <f t="shared" si="56"/>
        <v>FAIR-D2_2023-09-04_18-17-19</v>
      </c>
      <c r="H474" s="9">
        <v>13.91</v>
      </c>
      <c r="I474" s="6">
        <v>23222405</v>
      </c>
      <c r="J474" s="6" t="str">
        <f>IF(OR(COUNTIF(Monitoring!E:E, G474) &gt; 0, COUNTIF(Monitoring!F:F, G474) &gt; 0), "yes", "no")</f>
        <v>no</v>
      </c>
      <c r="K474" s="60" t="str">
        <f t="shared" si="58"/>
        <v>Z:\FAIR_Device_data\Experiment_AugSep_2023\Video_captures\FAIR-D2\Camera1\2023-09-04\FAIR-D2_2023-09-04_18-17-19.mp4</v>
      </c>
    </row>
    <row r="475" spans="1:11" ht="14.25" customHeight="1" x14ac:dyDescent="0.3">
      <c r="A475" s="5" t="str">
        <f t="shared" si="52"/>
        <v>FAIR-D2</v>
      </c>
      <c r="B475" s="4">
        <f t="shared" si="53"/>
        <v>45181</v>
      </c>
      <c r="C475" s="8">
        <f t="shared" si="54"/>
        <v>0.32146990740740738</v>
      </c>
      <c r="D475" s="8">
        <f t="shared" si="55"/>
        <v>45181.321469907409</v>
      </c>
      <c r="E475" s="8" t="str">
        <f t="shared" si="57"/>
        <v>2023-09-12</v>
      </c>
      <c r="F475" s="9" t="s">
        <v>2175</v>
      </c>
      <c r="G475" s="9" t="str">
        <f t="shared" si="56"/>
        <v>FAIR-D2_2023-09-12_07-42-55</v>
      </c>
      <c r="H475" s="9">
        <v>15.359</v>
      </c>
      <c r="I475" s="6">
        <v>25361677</v>
      </c>
      <c r="J475" s="6" t="str">
        <f>IF(OR(COUNTIF(Monitoring!E:E, G475) &gt; 0, COUNTIF(Monitoring!F:F, G475) &gt; 0), "yes", "no")</f>
        <v>yes</v>
      </c>
      <c r="K475" s="60" t="str">
        <f t="shared" si="58"/>
        <v>Z:\FAIR_Device_data\Experiment_AugSep_2023\Video_captures\FAIR-D2\Camera1\2023-09-12\FAIR-D2_2023-09-12_07-42-55.mp4</v>
      </c>
    </row>
    <row r="476" spans="1:11" ht="14.25" customHeight="1" x14ac:dyDescent="0.3">
      <c r="A476" s="5" t="str">
        <f t="shared" si="52"/>
        <v>FAIR-D2</v>
      </c>
      <c r="B476" s="4">
        <f t="shared" si="53"/>
        <v>45181</v>
      </c>
      <c r="C476" s="8">
        <f t="shared" si="54"/>
        <v>0.32221064814814815</v>
      </c>
      <c r="D476" s="8">
        <f t="shared" si="55"/>
        <v>45181.322210648148</v>
      </c>
      <c r="E476" s="8" t="str">
        <f t="shared" si="57"/>
        <v>2023-09-12</v>
      </c>
      <c r="F476" s="9" t="s">
        <v>2176</v>
      </c>
      <c r="G476" s="9" t="str">
        <f t="shared" si="56"/>
        <v>FAIR-D2_2023-09-12_07-43-59</v>
      </c>
      <c r="H476" s="9">
        <v>17.361000000000001</v>
      </c>
      <c r="I476" s="6">
        <v>30163198</v>
      </c>
      <c r="J476" s="6" t="str">
        <f>IF(OR(COUNTIF(Monitoring!E:E, G476) &gt; 0, COUNTIF(Monitoring!F:F, G476) &gt; 0), "yes", "no")</f>
        <v>no</v>
      </c>
      <c r="K476" s="60" t="str">
        <f t="shared" si="58"/>
        <v>Z:\FAIR_Device_data\Experiment_AugSep_2023\Video_captures\FAIR-D2\Camera1\2023-09-12\FAIR-D2_2023-09-12_07-43-59.mp4</v>
      </c>
    </row>
    <row r="477" spans="1:11" ht="14.25" customHeight="1" x14ac:dyDescent="0.3">
      <c r="A477" s="5" t="str">
        <f t="shared" si="52"/>
        <v>FAIR-D2</v>
      </c>
      <c r="B477" s="4">
        <f t="shared" si="53"/>
        <v>45181</v>
      </c>
      <c r="C477" s="8">
        <f t="shared" si="54"/>
        <v>0.3303935185185185</v>
      </c>
      <c r="D477" s="8">
        <f t="shared" si="55"/>
        <v>45181.330393518518</v>
      </c>
      <c r="E477" s="8" t="str">
        <f t="shared" si="57"/>
        <v>2023-09-12</v>
      </c>
      <c r="F477" s="9" t="s">
        <v>2177</v>
      </c>
      <c r="G477" s="9" t="str">
        <f t="shared" si="56"/>
        <v>FAIR-D2_2023-09-12_07-55-46</v>
      </c>
      <c r="H477" s="9">
        <v>18.306000000000001</v>
      </c>
      <c r="I477" s="6">
        <v>31226640</v>
      </c>
      <c r="J477" s="6" t="str">
        <f>IF(OR(COUNTIF(Monitoring!E:E, G477) &gt; 0, COUNTIF(Monitoring!F:F, G477) &gt; 0), "yes", "no")</f>
        <v>yes</v>
      </c>
      <c r="K477" s="60" t="str">
        <f t="shared" si="58"/>
        <v>Z:\FAIR_Device_data\Experiment_AugSep_2023\Video_captures\FAIR-D2\Camera1\2023-09-12\FAIR-D2_2023-09-12_07-55-46.mp4</v>
      </c>
    </row>
    <row r="478" spans="1:11" ht="14.25" customHeight="1" x14ac:dyDescent="0.3">
      <c r="A478" s="5" t="str">
        <f t="shared" si="52"/>
        <v>FAIR-D2</v>
      </c>
      <c r="B478" s="4">
        <f t="shared" si="53"/>
        <v>45181</v>
      </c>
      <c r="C478" s="8">
        <f t="shared" si="54"/>
        <v>0.36414351851851851</v>
      </c>
      <c r="D478" s="8">
        <f t="shared" si="55"/>
        <v>45181.36414351852</v>
      </c>
      <c r="E478" s="8" t="str">
        <f t="shared" si="57"/>
        <v>2023-09-12</v>
      </c>
      <c r="F478" s="9" t="s">
        <v>2178</v>
      </c>
      <c r="G478" s="9" t="str">
        <f t="shared" si="56"/>
        <v>FAIR-D2_2023-09-12_08-44-22</v>
      </c>
      <c r="H478" s="9">
        <v>13.321999999999999</v>
      </c>
      <c r="I478" s="6">
        <v>22389252</v>
      </c>
      <c r="J478" s="6" t="str">
        <f>IF(OR(COUNTIF(Monitoring!E:E, G478) &gt; 0, COUNTIF(Monitoring!F:F, G478) &gt; 0), "yes", "no")</f>
        <v>yes</v>
      </c>
      <c r="K478" s="60" t="str">
        <f t="shared" si="58"/>
        <v>Z:\FAIR_Device_data\Experiment_AugSep_2023\Video_captures\FAIR-D2\Camera1\2023-09-12\FAIR-D2_2023-09-12_08-44-22.mp4</v>
      </c>
    </row>
    <row r="479" spans="1:11" ht="14.25" customHeight="1" x14ac:dyDescent="0.3">
      <c r="A479" s="5" t="str">
        <f t="shared" si="52"/>
        <v>FAIR-D2</v>
      </c>
      <c r="B479" s="4">
        <f t="shared" si="53"/>
        <v>45181</v>
      </c>
      <c r="C479" s="8">
        <f t="shared" si="54"/>
        <v>0.4014699074074074</v>
      </c>
      <c r="D479" s="8">
        <f t="shared" si="55"/>
        <v>45181.401469907411</v>
      </c>
      <c r="E479" s="8" t="str">
        <f t="shared" si="57"/>
        <v>2023-09-12</v>
      </c>
      <c r="F479" s="9" t="s">
        <v>2179</v>
      </c>
      <c r="G479" s="9" t="str">
        <f t="shared" si="56"/>
        <v>FAIR-D2_2023-09-12_09-38-07</v>
      </c>
      <c r="H479" s="9">
        <v>10.507</v>
      </c>
      <c r="I479" s="6">
        <v>17498468</v>
      </c>
      <c r="J479" s="6" t="str">
        <f>IF(OR(COUNTIF(Monitoring!E:E, G479) &gt; 0, COUNTIF(Monitoring!F:F, G479) &gt; 0), "yes", "no")</f>
        <v>no</v>
      </c>
      <c r="K479" s="60" t="str">
        <f t="shared" si="58"/>
        <v>Z:\FAIR_Device_data\Experiment_AugSep_2023\Video_captures\FAIR-D2\Camera1\2023-09-12\FAIR-D2_2023-09-12_09-38-07.mp4</v>
      </c>
    </row>
    <row r="480" spans="1:11" ht="14.25" customHeight="1" x14ac:dyDescent="0.3">
      <c r="A480" s="5" t="str">
        <f t="shared" si="52"/>
        <v>FAIR-D2</v>
      </c>
      <c r="B480" s="4">
        <f t="shared" si="53"/>
        <v>45181</v>
      </c>
      <c r="C480" s="8">
        <f t="shared" si="54"/>
        <v>0.76196759259259261</v>
      </c>
      <c r="D480" s="8">
        <f t="shared" si="55"/>
        <v>45181.761967592596</v>
      </c>
      <c r="E480" s="8" t="str">
        <f t="shared" si="57"/>
        <v>2023-09-12</v>
      </c>
      <c r="F480" s="9" t="s">
        <v>2180</v>
      </c>
      <c r="G480" s="9" t="str">
        <f t="shared" si="56"/>
        <v>FAIR-D2_2023-09-12_18-17-14</v>
      </c>
      <c r="H480" s="9">
        <v>15.526</v>
      </c>
      <c r="I480" s="6">
        <v>25981358</v>
      </c>
      <c r="J480" s="6" t="str">
        <f>IF(OR(COUNTIF(Monitoring!E:E, G480) &gt; 0, COUNTIF(Monitoring!F:F, G480) &gt; 0), "yes", "no")</f>
        <v>no</v>
      </c>
      <c r="K480" s="60" t="str">
        <f t="shared" si="58"/>
        <v>Z:\FAIR_Device_data\Experiment_AugSep_2023\Video_captures\FAIR-D2\Camera1\2023-09-12\FAIR-D2_2023-09-12_18-17-14.mp4</v>
      </c>
    </row>
    <row r="481" spans="1:11" ht="14.25" customHeight="1" x14ac:dyDescent="0.3">
      <c r="A481" s="5" t="str">
        <f t="shared" si="52"/>
        <v>FAIR-D2</v>
      </c>
      <c r="B481" s="4">
        <f t="shared" si="53"/>
        <v>45182</v>
      </c>
      <c r="C481" s="8">
        <f t="shared" si="54"/>
        <v>0.33908564814814812</v>
      </c>
      <c r="D481" s="8">
        <f t="shared" si="55"/>
        <v>45182.339085648149</v>
      </c>
      <c r="E481" s="8" t="str">
        <f t="shared" si="57"/>
        <v>2023-09-13</v>
      </c>
      <c r="F481" s="9" t="s">
        <v>2181</v>
      </c>
      <c r="G481" s="9" t="str">
        <f t="shared" si="56"/>
        <v>FAIR-D2_2023-09-13_08-08-17</v>
      </c>
      <c r="H481" s="9">
        <v>11.515000000000001</v>
      </c>
      <c r="I481" s="6">
        <v>17499728</v>
      </c>
      <c r="J481" s="6" t="str">
        <f>IF(OR(COUNTIF(Monitoring!E:E, G481) &gt; 0, COUNTIF(Monitoring!F:F, G481) &gt; 0), "yes", "no")</f>
        <v>no</v>
      </c>
      <c r="K481" s="60" t="str">
        <f t="shared" si="58"/>
        <v>Z:\FAIR_Device_data\Experiment_AugSep_2023\Video_captures\FAIR-D2\Camera1\2023-09-13\FAIR-D2_2023-09-13_08-08-17.mp4</v>
      </c>
    </row>
    <row r="482" spans="1:11" ht="14.25" customHeight="1" x14ac:dyDescent="0.3">
      <c r="A482" s="5" t="str">
        <f t="shared" si="52"/>
        <v>FAIR-D2</v>
      </c>
      <c r="B482" s="4">
        <f t="shared" si="53"/>
        <v>45182</v>
      </c>
      <c r="C482" s="8">
        <f t="shared" si="54"/>
        <v>0.37721064814814814</v>
      </c>
      <c r="D482" s="8">
        <f t="shared" si="55"/>
        <v>45182.377210648148</v>
      </c>
      <c r="E482" s="8" t="str">
        <f t="shared" si="57"/>
        <v>2023-09-13</v>
      </c>
      <c r="F482" s="9" t="s">
        <v>2182</v>
      </c>
      <c r="G482" s="9" t="str">
        <f t="shared" si="56"/>
        <v>FAIR-D2_2023-09-13_09-03-11</v>
      </c>
      <c r="H482" s="9">
        <v>11.531000000000001</v>
      </c>
      <c r="I482" s="6">
        <v>17613915</v>
      </c>
      <c r="J482" s="6" t="str">
        <f>IF(OR(COUNTIF(Monitoring!E:E, G482) &gt; 0, COUNTIF(Monitoring!F:F, G482) &gt; 0), "yes", "no")</f>
        <v>no</v>
      </c>
      <c r="K482" s="60" t="str">
        <f t="shared" si="58"/>
        <v>Z:\FAIR_Device_data\Experiment_AugSep_2023\Video_captures\FAIR-D2\Camera1\2023-09-13\FAIR-D2_2023-09-13_09-03-11.mp4</v>
      </c>
    </row>
    <row r="483" spans="1:11" ht="14.25" customHeight="1" x14ac:dyDescent="0.3">
      <c r="A483" s="5" t="str">
        <f t="shared" si="52"/>
        <v>FAIR-D2</v>
      </c>
      <c r="B483" s="4">
        <f t="shared" si="53"/>
        <v>45182</v>
      </c>
      <c r="C483" s="8">
        <f t="shared" si="54"/>
        <v>0.42444444444444446</v>
      </c>
      <c r="D483" s="8">
        <f t="shared" si="55"/>
        <v>45182.424444444441</v>
      </c>
      <c r="E483" s="8" t="str">
        <f t="shared" si="57"/>
        <v>2023-09-13</v>
      </c>
      <c r="F483" s="9" t="s">
        <v>2183</v>
      </c>
      <c r="G483" s="9" t="str">
        <f t="shared" si="56"/>
        <v>FAIR-D2_2023-09-13_10-11-12</v>
      </c>
      <c r="H483" s="9">
        <v>11.061</v>
      </c>
      <c r="I483" s="6">
        <v>17514259</v>
      </c>
      <c r="J483" s="6" t="str">
        <f>IF(OR(COUNTIF(Monitoring!E:E, G483) &gt; 0, COUNTIF(Monitoring!F:F, G483) &gt; 0), "yes", "no")</f>
        <v>no</v>
      </c>
      <c r="K483" s="60" t="str">
        <f t="shared" si="58"/>
        <v>Z:\FAIR_Device_data\Experiment_AugSep_2023\Video_captures\FAIR-D2\Camera1\2023-09-13\FAIR-D2_2023-09-13_10-11-12.mp4</v>
      </c>
    </row>
    <row r="484" spans="1:11" ht="14.25" customHeight="1" x14ac:dyDescent="0.3">
      <c r="A484" s="5" t="str">
        <f t="shared" si="52"/>
        <v>FAIR-D2</v>
      </c>
      <c r="B484" s="4">
        <f t="shared" si="53"/>
        <v>45182</v>
      </c>
      <c r="C484" s="8">
        <f t="shared" si="54"/>
        <v>0.76199074074074069</v>
      </c>
      <c r="D484" s="8">
        <f t="shared" si="55"/>
        <v>45182.761990740742</v>
      </c>
      <c r="E484" s="8" t="str">
        <f t="shared" si="57"/>
        <v>2023-09-13</v>
      </c>
      <c r="F484" s="9" t="s">
        <v>2184</v>
      </c>
      <c r="G484" s="9" t="str">
        <f t="shared" si="56"/>
        <v>FAIR-D2_2023-09-13_18-17-16</v>
      </c>
      <c r="H484" s="9">
        <v>16.082000000000001</v>
      </c>
      <c r="I484" s="6">
        <v>26579521</v>
      </c>
      <c r="J484" s="6" t="str">
        <f>IF(OR(COUNTIF(Monitoring!E:E, G484) &gt; 0, COUNTIF(Monitoring!F:F, G484) &gt; 0), "yes", "no")</f>
        <v>no</v>
      </c>
      <c r="K484" s="60" t="str">
        <f t="shared" si="58"/>
        <v>Z:\FAIR_Device_data\Experiment_AugSep_2023\Video_captures\FAIR-D2\Camera1\2023-09-13\FAIR-D2_2023-09-13_18-17-16.mp4</v>
      </c>
    </row>
    <row r="485" spans="1:11" ht="14.25" customHeight="1" x14ac:dyDescent="0.3">
      <c r="A485" s="5" t="str">
        <f t="shared" si="52"/>
        <v>FAIR-D2</v>
      </c>
      <c r="B485" s="4">
        <f t="shared" si="53"/>
        <v>45161</v>
      </c>
      <c r="C485" s="8">
        <f t="shared" si="54"/>
        <v>0.33217592592592593</v>
      </c>
      <c r="D485" s="8">
        <f t="shared" si="55"/>
        <v>45161.332175925927</v>
      </c>
      <c r="E485" s="8" t="str">
        <f t="shared" si="57"/>
        <v>2023-08-23</v>
      </c>
      <c r="F485" s="9" t="s">
        <v>2185</v>
      </c>
      <c r="G485" s="9" t="str">
        <f t="shared" si="56"/>
        <v>FAIR-D2_2023-08-23_07-58-20</v>
      </c>
      <c r="H485" s="9">
        <v>18.428999999999998</v>
      </c>
      <c r="I485" s="6">
        <v>32824126</v>
      </c>
      <c r="J485" s="6" t="str">
        <f>IF(OR(COUNTIF(Monitoring!E:E, G485) &gt; 0, COUNTIF(Monitoring!F:F, G485) &gt; 0), "yes", "no")</f>
        <v>yes</v>
      </c>
      <c r="K485" s="60" t="str">
        <f t="shared" si="58"/>
        <v>Z:\FAIR_Device_data\Experiment_AugSep_2023\Video_captures\FAIR-D2\Camera1\2023-08-23\FAIR-D2_2023-08-23_07-58-20.mp4</v>
      </c>
    </row>
    <row r="486" spans="1:11" ht="14.25" customHeight="1" x14ac:dyDescent="0.3">
      <c r="A486" s="5" t="str">
        <f t="shared" si="52"/>
        <v>FAIR-D2</v>
      </c>
      <c r="B486" s="4">
        <f t="shared" si="53"/>
        <v>45161</v>
      </c>
      <c r="C486" s="8">
        <f t="shared" si="54"/>
        <v>0.36670138888888887</v>
      </c>
      <c r="D486" s="8">
        <f t="shared" si="55"/>
        <v>45161.366701388892</v>
      </c>
      <c r="E486" s="8" t="str">
        <f t="shared" si="57"/>
        <v>2023-08-23</v>
      </c>
      <c r="F486" s="9" t="s">
        <v>2186</v>
      </c>
      <c r="G486" s="9" t="str">
        <f t="shared" si="56"/>
        <v>FAIR-D2_2023-08-23_08-48-03</v>
      </c>
      <c r="H486" s="9">
        <v>23.677</v>
      </c>
      <c r="I486" s="6">
        <v>37565484</v>
      </c>
      <c r="J486" s="6" t="str">
        <f>IF(OR(COUNTIF(Monitoring!E:E, G486) &gt; 0, COUNTIF(Monitoring!F:F, G486) &gt; 0), "yes", "no")</f>
        <v>yes</v>
      </c>
      <c r="K486" s="60" t="str">
        <f t="shared" si="58"/>
        <v>Z:\FAIR_Device_data\Experiment_AugSep_2023\Video_captures\FAIR-D2\Camera1\2023-08-23\FAIR-D2_2023-08-23_08-48-03.mp4</v>
      </c>
    </row>
    <row r="487" spans="1:11" ht="14.25" customHeight="1" x14ac:dyDescent="0.3">
      <c r="A487" s="5" t="str">
        <f t="shared" si="52"/>
        <v>FAIR-D2</v>
      </c>
      <c r="B487" s="4">
        <f t="shared" si="53"/>
        <v>45161</v>
      </c>
      <c r="C487" s="8">
        <f t="shared" si="54"/>
        <v>0.40827546296296297</v>
      </c>
      <c r="D487" s="8">
        <f t="shared" si="55"/>
        <v>45161.408275462964</v>
      </c>
      <c r="E487" s="8" t="str">
        <f t="shared" si="57"/>
        <v>2023-08-23</v>
      </c>
      <c r="F487" s="9" t="s">
        <v>2187</v>
      </c>
      <c r="G487" s="9" t="str">
        <f t="shared" si="56"/>
        <v>FAIR-D2_2023-08-23_09-47-55</v>
      </c>
      <c r="H487" s="9">
        <v>33.941000000000003</v>
      </c>
      <c r="I487" s="6">
        <v>64174890</v>
      </c>
      <c r="J487" s="6" t="str">
        <f>IF(OR(COUNTIF(Monitoring!E:E, G487) &gt; 0, COUNTIF(Monitoring!F:F, G487) &gt; 0), "yes", "no")</f>
        <v>yes</v>
      </c>
      <c r="K487" s="60" t="str">
        <f t="shared" si="58"/>
        <v>Z:\FAIR_Device_data\Experiment_AugSep_2023\Video_captures\FAIR-D2\Camera1\2023-08-23\FAIR-D2_2023-08-23_09-47-55.mp4</v>
      </c>
    </row>
    <row r="488" spans="1:11" ht="14.25" customHeight="1" x14ac:dyDescent="0.3">
      <c r="A488" s="5" t="str">
        <f t="shared" si="52"/>
        <v>FAIR-D2</v>
      </c>
      <c r="B488" s="4">
        <f t="shared" si="53"/>
        <v>45161</v>
      </c>
      <c r="C488" s="8">
        <f t="shared" si="54"/>
        <v>0.43547453703703703</v>
      </c>
      <c r="D488" s="8">
        <f t="shared" si="55"/>
        <v>45161.435474537036</v>
      </c>
      <c r="E488" s="8" t="str">
        <f t="shared" si="57"/>
        <v>2023-08-23</v>
      </c>
      <c r="F488" s="9" t="s">
        <v>2188</v>
      </c>
      <c r="G488" s="9" t="str">
        <f t="shared" si="56"/>
        <v>FAIR-D2_2023-08-23_10-27-05</v>
      </c>
      <c r="H488" s="9">
        <v>12.343</v>
      </c>
      <c r="I488" s="6">
        <v>20465679</v>
      </c>
      <c r="J488" s="6" t="str">
        <f>IF(OR(COUNTIF(Monitoring!E:E, G488) &gt; 0, COUNTIF(Monitoring!F:F, G488) &gt; 0), "yes", "no")</f>
        <v>yes</v>
      </c>
      <c r="K488" s="60" t="str">
        <f t="shared" si="58"/>
        <v>Z:\FAIR_Device_data\Experiment_AugSep_2023\Video_captures\FAIR-D2\Camera1\2023-08-23\FAIR-D2_2023-08-23_10-27-05.mp4</v>
      </c>
    </row>
    <row r="489" spans="1:11" ht="14.25" customHeight="1" x14ac:dyDescent="0.3">
      <c r="A489" s="5" t="str">
        <f t="shared" si="52"/>
        <v>FAIR-D2</v>
      </c>
      <c r="B489" s="4">
        <f t="shared" si="53"/>
        <v>45161</v>
      </c>
      <c r="C489" s="8">
        <f t="shared" si="54"/>
        <v>0.4463078703703704</v>
      </c>
      <c r="D489" s="8">
        <f t="shared" si="55"/>
        <v>45161.44630787037</v>
      </c>
      <c r="E489" s="8" t="str">
        <f t="shared" si="57"/>
        <v>2023-08-23</v>
      </c>
      <c r="F489" s="9" t="s">
        <v>2189</v>
      </c>
      <c r="G489" s="9" t="str">
        <f t="shared" si="56"/>
        <v>FAIR-D2_2023-08-23_10-42-41</v>
      </c>
      <c r="H489" s="9">
        <v>14.512</v>
      </c>
      <c r="I489" s="6">
        <v>25169157</v>
      </c>
      <c r="J489" s="6" t="str">
        <f>IF(OR(COUNTIF(Monitoring!E:E, G489) &gt; 0, COUNTIF(Monitoring!F:F, G489) &gt; 0), "yes", "no")</f>
        <v>yes</v>
      </c>
      <c r="K489" s="60" t="str">
        <f t="shared" si="58"/>
        <v>Z:\FAIR_Device_data\Experiment_AugSep_2023\Video_captures\FAIR-D2\Camera1\2023-08-23\FAIR-D2_2023-08-23_10-42-41.mp4</v>
      </c>
    </row>
    <row r="490" spans="1:11" ht="14.25" customHeight="1" x14ac:dyDescent="0.3">
      <c r="A490" s="5" t="str">
        <f t="shared" si="52"/>
        <v>FAIR-D2</v>
      </c>
      <c r="B490" s="4">
        <f t="shared" si="53"/>
        <v>45161</v>
      </c>
      <c r="C490" s="8">
        <f t="shared" si="54"/>
        <v>0.49596064814814816</v>
      </c>
      <c r="D490" s="8">
        <f t="shared" si="55"/>
        <v>45161.49596064815</v>
      </c>
      <c r="E490" s="8" t="str">
        <f t="shared" si="57"/>
        <v>2023-08-23</v>
      </c>
      <c r="F490" s="9" t="s">
        <v>2190</v>
      </c>
      <c r="G490" s="9" t="str">
        <f t="shared" si="56"/>
        <v>FAIR-D2_2023-08-23_11-54-11</v>
      </c>
      <c r="H490" s="9">
        <v>10.5</v>
      </c>
      <c r="I490" s="6">
        <v>17231896</v>
      </c>
      <c r="J490" s="6" t="str">
        <f>IF(OR(COUNTIF(Monitoring!E:E, G490) &gt; 0, COUNTIF(Monitoring!F:F, G490) &gt; 0), "yes", "no")</f>
        <v>no</v>
      </c>
      <c r="K490" s="60" t="str">
        <f t="shared" si="58"/>
        <v>Z:\FAIR_Device_data\Experiment_AugSep_2023\Video_captures\FAIR-D2\Camera1\2023-08-23\FAIR-D2_2023-08-23_11-54-11.mp4</v>
      </c>
    </row>
    <row r="491" spans="1:11" ht="14.25" customHeight="1" x14ac:dyDescent="0.3">
      <c r="A491" s="5" t="str">
        <f t="shared" si="52"/>
        <v>FAIR-D2</v>
      </c>
      <c r="B491" s="4">
        <f t="shared" si="53"/>
        <v>45161</v>
      </c>
      <c r="C491" s="8">
        <f t="shared" si="54"/>
        <v>0.52531249999999996</v>
      </c>
      <c r="D491" s="8">
        <f t="shared" si="55"/>
        <v>45161.525312500002</v>
      </c>
      <c r="E491" s="8" t="str">
        <f t="shared" si="57"/>
        <v>2023-08-23</v>
      </c>
      <c r="F491" s="9" t="s">
        <v>2191</v>
      </c>
      <c r="G491" s="9" t="str">
        <f t="shared" si="56"/>
        <v>FAIR-D2_2023-08-23_12-36-27</v>
      </c>
      <c r="H491" s="9">
        <v>63.896000000000001</v>
      </c>
      <c r="I491" s="6">
        <v>116460057</v>
      </c>
      <c r="J491" s="6" t="str">
        <f>IF(OR(COUNTIF(Monitoring!E:E, G491) &gt; 0, COUNTIF(Monitoring!F:F, G491) &gt; 0), "yes", "no")</f>
        <v>yes</v>
      </c>
      <c r="K491" s="60" t="str">
        <f t="shared" si="58"/>
        <v>Z:\FAIR_Device_data\Experiment_AugSep_2023\Video_captures\FAIR-D2\Camera1\2023-08-23\FAIR-D2_2023-08-23_12-36-27.mp4</v>
      </c>
    </row>
    <row r="492" spans="1:11" ht="14.25" customHeight="1" x14ac:dyDescent="0.3">
      <c r="A492" s="5" t="str">
        <f t="shared" si="52"/>
        <v>FAIR-D2</v>
      </c>
      <c r="B492" s="4">
        <f t="shared" si="53"/>
        <v>45161</v>
      </c>
      <c r="C492" s="8">
        <f t="shared" si="54"/>
        <v>0.56488425925925922</v>
      </c>
      <c r="D492" s="8">
        <f t="shared" si="55"/>
        <v>45161.564884259256</v>
      </c>
      <c r="E492" s="8" t="str">
        <f t="shared" si="57"/>
        <v>2023-08-23</v>
      </c>
      <c r="F492" s="9" t="s">
        <v>2192</v>
      </c>
      <c r="G492" s="9" t="str">
        <f t="shared" si="56"/>
        <v>FAIR-D2_2023-08-23_13-33-26</v>
      </c>
      <c r="H492" s="9">
        <v>10.349</v>
      </c>
      <c r="I492" s="6">
        <v>16649468</v>
      </c>
      <c r="J492" s="6" t="str">
        <f>IF(OR(COUNTIF(Monitoring!E:E, G492) &gt; 0, COUNTIF(Monitoring!F:F, G492) &gt; 0), "yes", "no")</f>
        <v>no</v>
      </c>
      <c r="K492" s="60" t="str">
        <f t="shared" si="58"/>
        <v>Z:\FAIR_Device_data\Experiment_AugSep_2023\Video_captures\FAIR-D2\Camera1\2023-08-23\FAIR-D2_2023-08-23_13-33-26.mp4</v>
      </c>
    </row>
    <row r="493" spans="1:11" ht="14.25" customHeight="1" x14ac:dyDescent="0.3">
      <c r="A493" s="5" t="str">
        <f t="shared" si="52"/>
        <v>FAIR-D2</v>
      </c>
      <c r="B493" s="4">
        <f t="shared" si="53"/>
        <v>45161</v>
      </c>
      <c r="C493" s="8">
        <f t="shared" si="54"/>
        <v>0.65679398148148149</v>
      </c>
      <c r="D493" s="8">
        <f t="shared" si="55"/>
        <v>45161.656793981485</v>
      </c>
      <c r="E493" s="8" t="str">
        <f t="shared" si="57"/>
        <v>2023-08-23</v>
      </c>
      <c r="F493" s="9" t="s">
        <v>2193</v>
      </c>
      <c r="G493" s="9" t="str">
        <f t="shared" si="56"/>
        <v>FAIR-D2_2023-08-23_15-45-47</v>
      </c>
      <c r="H493" s="9">
        <v>20.513999999999999</v>
      </c>
      <c r="I493" s="6">
        <v>36854540</v>
      </c>
      <c r="J493" s="6" t="str">
        <f>IF(OR(COUNTIF(Monitoring!E:E, G493) &gt; 0, COUNTIF(Monitoring!F:F, G493) &gt; 0), "yes", "no")</f>
        <v>yes</v>
      </c>
      <c r="K493" s="60" t="str">
        <f t="shared" si="58"/>
        <v>Z:\FAIR_Device_data\Experiment_AugSep_2023\Video_captures\FAIR-D2\Camera1\2023-08-23\FAIR-D2_2023-08-23_15-45-47.mp4</v>
      </c>
    </row>
    <row r="494" spans="1:11" ht="14.25" customHeight="1" x14ac:dyDescent="0.3">
      <c r="A494" s="5" t="str">
        <f t="shared" si="52"/>
        <v>FAIR-D2</v>
      </c>
      <c r="B494" s="4">
        <f t="shared" si="53"/>
        <v>45163</v>
      </c>
      <c r="C494" s="8">
        <f t="shared" si="54"/>
        <v>0.65347222222222223</v>
      </c>
      <c r="D494" s="8">
        <f t="shared" si="55"/>
        <v>45163.65347222222</v>
      </c>
      <c r="E494" s="8" t="str">
        <f t="shared" si="57"/>
        <v>2023-08-25</v>
      </c>
      <c r="F494" s="9" t="s">
        <v>2194</v>
      </c>
      <c r="G494" s="9" t="str">
        <f t="shared" si="56"/>
        <v>FAIR-D2_2023-08-25_15-41-00</v>
      </c>
      <c r="H494" s="9">
        <v>36.433999999999997</v>
      </c>
      <c r="I494" s="6">
        <v>64066497</v>
      </c>
      <c r="J494" s="6" t="str">
        <f>IF(OR(COUNTIF(Monitoring!E:E, G494) &gt; 0, COUNTIF(Monitoring!F:F, G494) &gt; 0), "yes", "no")</f>
        <v>yes</v>
      </c>
      <c r="K494" s="60" t="str">
        <f t="shared" si="58"/>
        <v>Z:\FAIR_Device_data\Experiment_AugSep_2023\Video_captures\FAIR-D2\Camera1\2023-08-25\FAIR-D2_2023-08-25_15-41-00.mp4</v>
      </c>
    </row>
    <row r="495" spans="1:11" ht="14.25" customHeight="1" x14ac:dyDescent="0.3">
      <c r="A495" s="5" t="str">
        <f t="shared" si="52"/>
        <v>FAIR-D2</v>
      </c>
      <c r="B495" s="4">
        <f t="shared" si="53"/>
        <v>45163</v>
      </c>
      <c r="C495" s="8">
        <f t="shared" si="54"/>
        <v>0.6555671296296296</v>
      </c>
      <c r="D495" s="8">
        <f t="shared" si="55"/>
        <v>45163.65556712963</v>
      </c>
      <c r="E495" s="8" t="str">
        <f t="shared" si="57"/>
        <v>2023-08-25</v>
      </c>
      <c r="F495" s="9" t="s">
        <v>2195</v>
      </c>
      <c r="G495" s="9" t="str">
        <f t="shared" si="56"/>
        <v>FAIR-D2_2023-08-25_15-44-01</v>
      </c>
      <c r="H495" s="9">
        <v>14.044</v>
      </c>
      <c r="I495" s="6">
        <v>23769008</v>
      </c>
      <c r="J495" s="6" t="str">
        <f>IF(OR(COUNTIF(Monitoring!E:E, G495) &gt; 0, COUNTIF(Monitoring!F:F, G495) &gt; 0), "yes", "no")</f>
        <v>yes</v>
      </c>
      <c r="K495" s="60" t="str">
        <f t="shared" si="58"/>
        <v>Z:\FAIR_Device_data\Experiment_AugSep_2023\Video_captures\FAIR-D2\Camera1\2023-08-25\FAIR-D2_2023-08-25_15-44-01.mp4</v>
      </c>
    </row>
    <row r="496" spans="1:11" ht="14.25" customHeight="1" x14ac:dyDescent="0.3">
      <c r="A496" s="5" t="str">
        <f t="shared" si="52"/>
        <v>FAIR-D2</v>
      </c>
      <c r="B496" s="4">
        <f t="shared" si="53"/>
        <v>45163</v>
      </c>
      <c r="C496" s="8">
        <f t="shared" si="54"/>
        <v>0.65606481481481482</v>
      </c>
      <c r="D496" s="8">
        <f t="shared" si="55"/>
        <v>45163.656064814815</v>
      </c>
      <c r="E496" s="8" t="str">
        <f t="shared" si="57"/>
        <v>2023-08-25</v>
      </c>
      <c r="F496" s="9" t="s">
        <v>2196</v>
      </c>
      <c r="G496" s="9" t="str">
        <f t="shared" si="56"/>
        <v>FAIR-D2_2023-08-25_15-44-44</v>
      </c>
      <c r="H496" s="9">
        <v>13.457000000000001</v>
      </c>
      <c r="I496" s="6">
        <v>20607191</v>
      </c>
      <c r="J496" s="6" t="str">
        <f>IF(OR(COUNTIF(Monitoring!E:E, G496) &gt; 0, COUNTIF(Monitoring!F:F, G496) &gt; 0), "yes", "no")</f>
        <v>yes</v>
      </c>
      <c r="K496" s="60" t="str">
        <f t="shared" si="58"/>
        <v>Z:\FAIR_Device_data\Experiment_AugSep_2023\Video_captures\FAIR-D2\Camera1\2023-08-25\FAIR-D2_2023-08-25_15-44-44.mp4</v>
      </c>
    </row>
    <row r="497" spans="1:11" ht="14.25" customHeight="1" x14ac:dyDescent="0.3">
      <c r="A497" s="5" t="str">
        <f t="shared" si="52"/>
        <v>FAIR-D2</v>
      </c>
      <c r="B497" s="4">
        <f t="shared" si="53"/>
        <v>45163</v>
      </c>
      <c r="C497" s="8">
        <f t="shared" si="54"/>
        <v>0.65741898148148148</v>
      </c>
      <c r="D497" s="8">
        <f t="shared" si="55"/>
        <v>45163.657418981478</v>
      </c>
      <c r="E497" s="8" t="str">
        <f t="shared" si="57"/>
        <v>2023-08-25</v>
      </c>
      <c r="F497" s="9" t="s">
        <v>2197</v>
      </c>
      <c r="G497" s="9" t="str">
        <f t="shared" si="56"/>
        <v>FAIR-D2_2023-08-25_15-46-41</v>
      </c>
      <c r="H497" s="9">
        <v>11.641999999999999</v>
      </c>
      <c r="I497" s="6">
        <v>19202037</v>
      </c>
      <c r="J497" s="6" t="str">
        <f>IF(OR(COUNTIF(Monitoring!E:E, G497) &gt; 0, COUNTIF(Monitoring!F:F, G497) &gt; 0), "yes", "no")</f>
        <v>yes</v>
      </c>
      <c r="K497" s="60" t="str">
        <f t="shared" si="58"/>
        <v>Z:\FAIR_Device_data\Experiment_AugSep_2023\Video_captures\FAIR-D2\Camera1\2023-08-25\FAIR-D2_2023-08-25_15-46-41.mp4</v>
      </c>
    </row>
    <row r="498" spans="1:11" ht="14.25" customHeight="1" x14ac:dyDescent="0.3">
      <c r="A498" s="5" t="str">
        <f t="shared" si="52"/>
        <v>FAIR-D2</v>
      </c>
      <c r="B498" s="4">
        <f t="shared" si="53"/>
        <v>45163</v>
      </c>
      <c r="C498" s="8">
        <f t="shared" si="54"/>
        <v>0.65874999999999995</v>
      </c>
      <c r="D498" s="8">
        <f t="shared" si="55"/>
        <v>45163.658750000002</v>
      </c>
      <c r="E498" s="8" t="str">
        <f t="shared" si="57"/>
        <v>2023-08-25</v>
      </c>
      <c r="F498" s="9" t="s">
        <v>2198</v>
      </c>
      <c r="G498" s="9" t="str">
        <f t="shared" si="56"/>
        <v>FAIR-D2_2023-08-25_15-48-36</v>
      </c>
      <c r="H498" s="9">
        <v>53.954000000000001</v>
      </c>
      <c r="I498" s="6">
        <v>95792585</v>
      </c>
      <c r="J498" s="6" t="str">
        <f>IF(OR(COUNTIF(Monitoring!E:E, G498) &gt; 0, COUNTIF(Monitoring!F:F, G498) &gt; 0), "yes", "no")</f>
        <v>yes</v>
      </c>
      <c r="K498" s="60" t="str">
        <f t="shared" si="58"/>
        <v>Z:\FAIR_Device_data\Experiment_AugSep_2023\Video_captures\FAIR-D2\Camera1\2023-08-25\FAIR-D2_2023-08-25_15-48-36.mp4</v>
      </c>
    </row>
    <row r="499" spans="1:11" ht="14.25" customHeight="1" x14ac:dyDescent="0.3">
      <c r="A499" s="5" t="str">
        <f t="shared" si="52"/>
        <v>FAIR-D2</v>
      </c>
      <c r="B499" s="4">
        <f t="shared" si="53"/>
        <v>45163</v>
      </c>
      <c r="C499" s="8">
        <f t="shared" si="54"/>
        <v>0.66082175925925923</v>
      </c>
      <c r="D499" s="8">
        <f t="shared" si="55"/>
        <v>45163.660821759258</v>
      </c>
      <c r="E499" s="8" t="str">
        <f t="shared" si="57"/>
        <v>2023-08-25</v>
      </c>
      <c r="F499" s="9" t="s">
        <v>2199</v>
      </c>
      <c r="G499" s="9" t="str">
        <f t="shared" si="56"/>
        <v>FAIR-D2_2023-08-25_15-51-35</v>
      </c>
      <c r="H499" s="9">
        <v>19.062999999999999</v>
      </c>
      <c r="I499" s="6">
        <v>33371742</v>
      </c>
      <c r="J499" s="6" t="str">
        <f>IF(OR(COUNTIF(Monitoring!E:E, G499) &gt; 0, COUNTIF(Monitoring!F:F, G499) &gt; 0), "yes", "no")</f>
        <v>yes</v>
      </c>
      <c r="K499" s="60" t="str">
        <f t="shared" si="58"/>
        <v>Z:\FAIR_Device_data\Experiment_AugSep_2023\Video_captures\FAIR-D2\Camera1\2023-08-25\FAIR-D2_2023-08-25_15-51-35.mp4</v>
      </c>
    </row>
    <row r="500" spans="1:11" ht="14.25" customHeight="1" x14ac:dyDescent="0.3">
      <c r="A500" s="5" t="str">
        <f t="shared" si="52"/>
        <v>FAIR-D2</v>
      </c>
      <c r="B500" s="4">
        <f t="shared" si="53"/>
        <v>45163</v>
      </c>
      <c r="C500" s="8">
        <f t="shared" si="54"/>
        <v>0.69307870370370372</v>
      </c>
      <c r="D500" s="8">
        <f t="shared" si="55"/>
        <v>45163.693078703705</v>
      </c>
      <c r="E500" s="8" t="str">
        <f t="shared" si="57"/>
        <v>2023-08-25</v>
      </c>
      <c r="F500" s="9" t="s">
        <v>2200</v>
      </c>
      <c r="G500" s="9" t="str">
        <f t="shared" si="56"/>
        <v>FAIR-D2_2023-08-25_16-38-02</v>
      </c>
      <c r="H500" s="9">
        <v>11.858000000000001</v>
      </c>
      <c r="I500" s="6">
        <v>19729361</v>
      </c>
      <c r="J500" s="6" t="str">
        <f>IF(OR(COUNTIF(Monitoring!E:E, G500) &gt; 0, COUNTIF(Monitoring!F:F, G500) &gt; 0), "yes", "no")</f>
        <v>yes</v>
      </c>
      <c r="K500" s="60" t="str">
        <f t="shared" si="58"/>
        <v>Z:\FAIR_Device_data\Experiment_AugSep_2023\Video_captures\FAIR-D2\Camera1\2023-08-25\FAIR-D2_2023-08-25_16-38-02.mp4</v>
      </c>
    </row>
    <row r="501" spans="1:11" ht="14.25" customHeight="1" x14ac:dyDescent="0.3">
      <c r="A501" s="5" t="str">
        <f t="shared" si="52"/>
        <v>FAIR-D2</v>
      </c>
      <c r="B501" s="4">
        <f t="shared" si="53"/>
        <v>45163</v>
      </c>
      <c r="C501" s="8">
        <f t="shared" si="54"/>
        <v>0.69688657407407406</v>
      </c>
      <c r="D501" s="8">
        <f t="shared" si="55"/>
        <v>45163.696886574071</v>
      </c>
      <c r="E501" s="8" t="str">
        <f t="shared" si="57"/>
        <v>2023-08-25</v>
      </c>
      <c r="F501" s="9" t="s">
        <v>2201</v>
      </c>
      <c r="G501" s="9" t="str">
        <f t="shared" si="56"/>
        <v>FAIR-D2_2023-08-25_16-43-31</v>
      </c>
      <c r="H501" s="9">
        <v>18.026</v>
      </c>
      <c r="I501" s="6">
        <v>31237186</v>
      </c>
      <c r="J501" s="6" t="str">
        <f>IF(OR(COUNTIF(Monitoring!E:E, G501) &gt; 0, COUNTIF(Monitoring!F:F, G501) &gt; 0), "yes", "no")</f>
        <v>yes</v>
      </c>
      <c r="K501" s="60" t="str">
        <f t="shared" si="58"/>
        <v>Z:\FAIR_Device_data\Experiment_AugSep_2023\Video_captures\FAIR-D2\Camera1\2023-08-25\FAIR-D2_2023-08-25_16-43-31.mp4</v>
      </c>
    </row>
    <row r="502" spans="1:11" ht="14.25" customHeight="1" x14ac:dyDescent="0.3">
      <c r="A502" s="5" t="str">
        <f t="shared" si="52"/>
        <v>FAIR-D2</v>
      </c>
      <c r="B502" s="4">
        <f t="shared" si="53"/>
        <v>45163</v>
      </c>
      <c r="C502" s="8">
        <f t="shared" si="54"/>
        <v>0.70001157407407411</v>
      </c>
      <c r="D502" s="8">
        <f t="shared" si="55"/>
        <v>45163.700011574074</v>
      </c>
      <c r="E502" s="8" t="str">
        <f t="shared" si="57"/>
        <v>2023-08-25</v>
      </c>
      <c r="F502" s="9" t="s">
        <v>2202</v>
      </c>
      <c r="G502" s="9" t="str">
        <f t="shared" si="56"/>
        <v>FAIR-D2_2023-08-25_16-48-01</v>
      </c>
      <c r="H502" s="9">
        <v>13.667</v>
      </c>
      <c r="I502" s="6">
        <v>21846776</v>
      </c>
      <c r="J502" s="6" t="str">
        <f>IF(OR(COUNTIF(Monitoring!E:E, G502) &gt; 0, COUNTIF(Monitoring!F:F, G502) &gt; 0), "yes", "no")</f>
        <v>yes</v>
      </c>
      <c r="K502" s="60" t="str">
        <f t="shared" si="58"/>
        <v>Z:\FAIR_Device_data\Experiment_AugSep_2023\Video_captures\FAIR-D2\Camera1\2023-08-25\FAIR-D2_2023-08-25_16-48-01.mp4</v>
      </c>
    </row>
    <row r="503" spans="1:11" ht="14.25" customHeight="1" x14ac:dyDescent="0.3">
      <c r="A503" s="5" t="str">
        <f t="shared" si="52"/>
        <v>FAIR-D2</v>
      </c>
      <c r="B503" s="4">
        <f t="shared" si="53"/>
        <v>45163</v>
      </c>
      <c r="C503" s="8">
        <f t="shared" si="54"/>
        <v>0.76383101851851853</v>
      </c>
      <c r="D503" s="8">
        <f t="shared" si="55"/>
        <v>45163.763831018521</v>
      </c>
      <c r="E503" s="8" t="str">
        <f t="shared" si="57"/>
        <v>2023-08-25</v>
      </c>
      <c r="F503" s="9" t="s">
        <v>2203</v>
      </c>
      <c r="G503" s="9" t="str">
        <f t="shared" si="56"/>
        <v>FAIR-D2_2023-08-25_18-19-55</v>
      </c>
      <c r="H503" s="9">
        <v>63.606999999999999</v>
      </c>
      <c r="I503" s="6">
        <v>111359063</v>
      </c>
      <c r="J503" s="6" t="str">
        <f>IF(OR(COUNTIF(Monitoring!E:E, G503) &gt; 0, COUNTIF(Monitoring!F:F, G503) &gt; 0), "yes", "no")</f>
        <v>yes</v>
      </c>
      <c r="K503" s="60" t="str">
        <f t="shared" si="58"/>
        <v>Z:\FAIR_Device_data\Experiment_AugSep_2023\Video_captures\FAIR-D2\Camera1\2023-08-25\FAIR-D2_2023-08-25_18-19-55.mp4</v>
      </c>
    </row>
    <row r="504" spans="1:11" ht="14.25" customHeight="1" x14ac:dyDescent="0.3">
      <c r="A504" s="5" t="str">
        <f t="shared" si="52"/>
        <v>FAIR-D2</v>
      </c>
      <c r="B504" s="4">
        <f t="shared" si="53"/>
        <v>45163</v>
      </c>
      <c r="C504" s="8">
        <f t="shared" si="54"/>
        <v>0.76535879629629633</v>
      </c>
      <c r="D504" s="8">
        <f t="shared" si="55"/>
        <v>45163.7653587963</v>
      </c>
      <c r="E504" s="8" t="str">
        <f t="shared" si="57"/>
        <v>2023-08-25</v>
      </c>
      <c r="F504" s="9" t="s">
        <v>2204</v>
      </c>
      <c r="G504" s="9" t="str">
        <f t="shared" si="56"/>
        <v>FAIR-D2_2023-08-25_18-22-07</v>
      </c>
      <c r="H504" s="9">
        <v>47.896999999999998</v>
      </c>
      <c r="I504" s="6">
        <v>83054711</v>
      </c>
      <c r="J504" s="6" t="str">
        <f>IF(OR(COUNTIF(Monitoring!E:E, G504) &gt; 0, COUNTIF(Monitoring!F:F, G504) &gt; 0), "yes", "no")</f>
        <v>yes</v>
      </c>
      <c r="K504" s="60" t="str">
        <f t="shared" si="58"/>
        <v>Z:\FAIR_Device_data\Experiment_AugSep_2023\Video_captures\FAIR-D2\Camera1\2023-08-25\FAIR-D2_2023-08-25_18-22-07.mp4</v>
      </c>
    </row>
    <row r="505" spans="1:11" ht="14.25" customHeight="1" x14ac:dyDescent="0.3">
      <c r="A505" s="5" t="str">
        <f t="shared" si="52"/>
        <v>FAIR-D2</v>
      </c>
      <c r="B505" s="4">
        <f t="shared" si="53"/>
        <v>45164</v>
      </c>
      <c r="C505" s="8">
        <f t="shared" si="54"/>
        <v>0.32781250000000001</v>
      </c>
      <c r="D505" s="8">
        <f t="shared" si="55"/>
        <v>45164.3278125</v>
      </c>
      <c r="E505" s="8" t="str">
        <f t="shared" si="57"/>
        <v>2023-08-26</v>
      </c>
      <c r="F505" s="9" t="s">
        <v>2205</v>
      </c>
      <c r="G505" s="9" t="str">
        <f t="shared" si="56"/>
        <v>FAIR-D2_2023-08-26_07-52-03</v>
      </c>
      <c r="H505" s="9">
        <v>11.667</v>
      </c>
      <c r="I505" s="6">
        <v>19009667</v>
      </c>
      <c r="J505" s="6" t="str">
        <f>IF(OR(COUNTIF(Monitoring!E:E, G505) &gt; 0, COUNTIF(Monitoring!F:F, G505) &gt; 0), "yes", "no")</f>
        <v>yes</v>
      </c>
      <c r="K505" s="60" t="str">
        <f t="shared" si="58"/>
        <v>Z:\FAIR_Device_data\Experiment_AugSep_2023\Video_captures\FAIR-D2\Camera1\2023-08-26\FAIR-D2_2023-08-26_07-52-03.mp4</v>
      </c>
    </row>
    <row r="506" spans="1:11" ht="14.25" customHeight="1" x14ac:dyDescent="0.3">
      <c r="A506" s="5" t="str">
        <f t="shared" si="52"/>
        <v>FAIR-D2</v>
      </c>
      <c r="B506" s="4">
        <f t="shared" si="53"/>
        <v>45164</v>
      </c>
      <c r="C506" s="8">
        <f t="shared" si="54"/>
        <v>0.37005787037037036</v>
      </c>
      <c r="D506" s="8">
        <f t="shared" si="55"/>
        <v>45164.370057870372</v>
      </c>
      <c r="E506" s="8" t="str">
        <f t="shared" si="57"/>
        <v>2023-08-26</v>
      </c>
      <c r="F506" s="9" t="s">
        <v>2206</v>
      </c>
      <c r="G506" s="9" t="str">
        <f t="shared" si="56"/>
        <v>FAIR-D2_2023-08-26_08-52-53</v>
      </c>
      <c r="H506" s="9">
        <v>14.914999999999999</v>
      </c>
      <c r="I506" s="6">
        <v>25574638</v>
      </c>
      <c r="J506" s="6" t="str">
        <f>IF(OR(COUNTIF(Monitoring!E:E, G506) &gt; 0, COUNTIF(Monitoring!F:F, G506) &gt; 0), "yes", "no")</f>
        <v>yes</v>
      </c>
      <c r="K506" s="60" t="str">
        <f t="shared" si="58"/>
        <v>Z:\FAIR_Device_data\Experiment_AugSep_2023\Video_captures\FAIR-D2\Camera1\2023-08-26\FAIR-D2_2023-08-26_08-52-53.mp4</v>
      </c>
    </row>
    <row r="507" spans="1:11" ht="14.25" customHeight="1" x14ac:dyDescent="0.3">
      <c r="A507" s="5" t="str">
        <f t="shared" si="52"/>
        <v>FAIR-D2</v>
      </c>
      <c r="B507" s="4">
        <f t="shared" si="53"/>
        <v>45164</v>
      </c>
      <c r="C507" s="8">
        <f t="shared" si="54"/>
        <v>0.37442129629629628</v>
      </c>
      <c r="D507" s="8">
        <f t="shared" si="55"/>
        <v>45164.374421296299</v>
      </c>
      <c r="E507" s="8" t="str">
        <f t="shared" si="57"/>
        <v>2023-08-26</v>
      </c>
      <c r="F507" s="9" t="s">
        <v>2207</v>
      </c>
      <c r="G507" s="9" t="str">
        <f t="shared" si="56"/>
        <v>FAIR-D2_2023-08-26_08-59-10</v>
      </c>
      <c r="H507" s="9">
        <v>10.581</v>
      </c>
      <c r="I507" s="6">
        <v>17069968</v>
      </c>
      <c r="J507" s="6" t="str">
        <f>IF(OR(COUNTIF(Monitoring!E:E, G507) &gt; 0, COUNTIF(Monitoring!F:F, G507) &gt; 0), "yes", "no")</f>
        <v>no</v>
      </c>
      <c r="K507" s="60" t="str">
        <f t="shared" si="58"/>
        <v>Z:\FAIR_Device_data\Experiment_AugSep_2023\Video_captures\FAIR-D2\Camera1\2023-08-26\FAIR-D2_2023-08-26_08-59-10.mp4</v>
      </c>
    </row>
    <row r="508" spans="1:11" ht="14.25" customHeight="1" x14ac:dyDescent="0.3">
      <c r="A508" s="5" t="str">
        <f t="shared" si="52"/>
        <v>FAIR-D2</v>
      </c>
      <c r="B508" s="4">
        <f t="shared" si="53"/>
        <v>45164</v>
      </c>
      <c r="C508" s="8">
        <f t="shared" si="54"/>
        <v>0.3760648148148148</v>
      </c>
      <c r="D508" s="8">
        <f t="shared" si="55"/>
        <v>45164.376064814816</v>
      </c>
      <c r="E508" s="8" t="str">
        <f t="shared" si="57"/>
        <v>2023-08-26</v>
      </c>
      <c r="F508" s="9" t="s">
        <v>2208</v>
      </c>
      <c r="G508" s="9" t="str">
        <f t="shared" si="56"/>
        <v>FAIR-D2_2023-08-26_09-01-32</v>
      </c>
      <c r="H508" s="9">
        <v>12.007</v>
      </c>
      <c r="I508" s="6">
        <v>20160407</v>
      </c>
      <c r="J508" s="6" t="str">
        <f>IF(OR(COUNTIF(Monitoring!E:E, G508) &gt; 0, COUNTIF(Monitoring!F:F, G508) &gt; 0), "yes", "no")</f>
        <v>yes</v>
      </c>
      <c r="K508" s="60" t="str">
        <f t="shared" si="58"/>
        <v>Z:\FAIR_Device_data\Experiment_AugSep_2023\Video_captures\FAIR-D2\Camera1\2023-08-26\FAIR-D2_2023-08-26_09-01-32.mp4</v>
      </c>
    </row>
    <row r="509" spans="1:11" ht="14.25" customHeight="1" x14ac:dyDescent="0.3">
      <c r="A509" s="5" t="str">
        <f t="shared" si="52"/>
        <v>FAIR-D2</v>
      </c>
      <c r="B509" s="4">
        <f t="shared" si="53"/>
        <v>45164</v>
      </c>
      <c r="C509" s="8">
        <f t="shared" si="54"/>
        <v>0.38396990740740738</v>
      </c>
      <c r="D509" s="8">
        <f t="shared" si="55"/>
        <v>45164.383969907409</v>
      </c>
      <c r="E509" s="8" t="str">
        <f t="shared" si="57"/>
        <v>2023-08-26</v>
      </c>
      <c r="F509" s="9" t="s">
        <v>2209</v>
      </c>
      <c r="G509" s="9" t="str">
        <f t="shared" si="56"/>
        <v>FAIR-D2_2023-08-26_09-12-55</v>
      </c>
      <c r="H509" s="9">
        <v>10.499000000000001</v>
      </c>
      <c r="I509" s="6">
        <v>16831216</v>
      </c>
      <c r="J509" s="6" t="str">
        <f>IF(OR(COUNTIF(Monitoring!E:E, G509) &gt; 0, COUNTIF(Monitoring!F:F, G509) &gt; 0), "yes", "no")</f>
        <v>no</v>
      </c>
      <c r="K509" s="60" t="str">
        <f t="shared" si="58"/>
        <v>Z:\FAIR_Device_data\Experiment_AugSep_2023\Video_captures\FAIR-D2\Camera1\2023-08-26\FAIR-D2_2023-08-26_09-12-55.mp4</v>
      </c>
    </row>
    <row r="510" spans="1:11" ht="14.25" customHeight="1" x14ac:dyDescent="0.3">
      <c r="A510" s="5" t="str">
        <f t="shared" si="52"/>
        <v>FAIR-D2</v>
      </c>
      <c r="B510" s="4">
        <f t="shared" si="53"/>
        <v>45164</v>
      </c>
      <c r="C510" s="8">
        <f t="shared" si="54"/>
        <v>0.38458333333333333</v>
      </c>
      <c r="D510" s="8">
        <f t="shared" si="55"/>
        <v>45164.384583333333</v>
      </c>
      <c r="E510" s="8" t="str">
        <f t="shared" si="57"/>
        <v>2023-08-26</v>
      </c>
      <c r="F510" s="9" t="s">
        <v>2210</v>
      </c>
      <c r="G510" s="9" t="str">
        <f t="shared" si="56"/>
        <v>FAIR-D2_2023-08-26_09-13-48</v>
      </c>
      <c r="H510" s="9">
        <v>10.831</v>
      </c>
      <c r="I510" s="6">
        <v>17782856</v>
      </c>
      <c r="J510" s="6" t="str">
        <f>IF(OR(COUNTIF(Monitoring!E:E, G510) &gt; 0, COUNTIF(Monitoring!F:F, G510) &gt; 0), "yes", "no")</f>
        <v>yes</v>
      </c>
      <c r="K510" s="60" t="str">
        <f t="shared" si="58"/>
        <v>Z:\FAIR_Device_data\Experiment_AugSep_2023\Video_captures\FAIR-D2\Camera1\2023-08-26\FAIR-D2_2023-08-26_09-13-48.mp4</v>
      </c>
    </row>
    <row r="511" spans="1:11" ht="14.25" customHeight="1" x14ac:dyDescent="0.3">
      <c r="A511" s="5" t="str">
        <f t="shared" si="52"/>
        <v>FAIR-D2</v>
      </c>
      <c r="B511" s="4">
        <f t="shared" si="53"/>
        <v>45164</v>
      </c>
      <c r="C511" s="8">
        <f t="shared" si="54"/>
        <v>0.3888773148148148</v>
      </c>
      <c r="D511" s="8">
        <f t="shared" si="55"/>
        <v>45164.388877314814</v>
      </c>
      <c r="E511" s="8" t="str">
        <f t="shared" si="57"/>
        <v>2023-08-26</v>
      </c>
      <c r="F511" s="9" t="s">
        <v>2211</v>
      </c>
      <c r="G511" s="9" t="str">
        <f t="shared" si="56"/>
        <v>FAIR-D2_2023-08-26_09-19-59</v>
      </c>
      <c r="H511" s="9">
        <v>11.581</v>
      </c>
      <c r="I511" s="6">
        <v>18904883</v>
      </c>
      <c r="J511" s="6" t="str">
        <f>IF(OR(COUNTIF(Monitoring!E:E, G511) &gt; 0, COUNTIF(Monitoring!F:F, G511) &gt; 0), "yes", "no")</f>
        <v>yes</v>
      </c>
      <c r="K511" s="60" t="str">
        <f t="shared" si="58"/>
        <v>Z:\FAIR_Device_data\Experiment_AugSep_2023\Video_captures\FAIR-D2\Camera1\2023-08-26\FAIR-D2_2023-08-26_09-19-59.mp4</v>
      </c>
    </row>
    <row r="512" spans="1:11" ht="14.25" customHeight="1" x14ac:dyDescent="0.3">
      <c r="A512" s="5" t="str">
        <f t="shared" si="52"/>
        <v>FAIR-D2</v>
      </c>
      <c r="B512" s="4">
        <f t="shared" si="53"/>
        <v>45164</v>
      </c>
      <c r="C512" s="8">
        <f t="shared" si="54"/>
        <v>0.39321759259259259</v>
      </c>
      <c r="D512" s="8">
        <f t="shared" si="55"/>
        <v>45164.393217592595</v>
      </c>
      <c r="E512" s="8" t="str">
        <f t="shared" si="57"/>
        <v>2023-08-26</v>
      </c>
      <c r="F512" s="9" t="s">
        <v>2212</v>
      </c>
      <c r="G512" s="9" t="str">
        <f t="shared" si="56"/>
        <v>FAIR-D2_2023-08-26_09-26-14</v>
      </c>
      <c r="H512" s="9">
        <v>12.7</v>
      </c>
      <c r="I512" s="6">
        <v>21513962</v>
      </c>
      <c r="J512" s="6" t="str">
        <f>IF(OR(COUNTIF(Monitoring!E:E, G512) &gt; 0, COUNTIF(Monitoring!F:F, G512) &gt; 0), "yes", "no")</f>
        <v>yes</v>
      </c>
      <c r="K512" s="60" t="str">
        <f t="shared" si="58"/>
        <v>Z:\FAIR_Device_data\Experiment_AugSep_2023\Video_captures\FAIR-D2\Camera1\2023-08-26\FAIR-D2_2023-08-26_09-26-14.mp4</v>
      </c>
    </row>
    <row r="513" spans="1:11" ht="14.25" customHeight="1" x14ac:dyDescent="0.3">
      <c r="A513" s="5" t="str">
        <f t="shared" si="52"/>
        <v>FAIR-D2</v>
      </c>
      <c r="B513" s="4">
        <f t="shared" si="53"/>
        <v>45164</v>
      </c>
      <c r="C513" s="8">
        <f t="shared" si="54"/>
        <v>0.39424768518518516</v>
      </c>
      <c r="D513" s="8">
        <f t="shared" si="55"/>
        <v>45164.394247685188</v>
      </c>
      <c r="E513" s="8" t="str">
        <f t="shared" si="57"/>
        <v>2023-08-26</v>
      </c>
      <c r="F513" s="9" t="s">
        <v>2213</v>
      </c>
      <c r="G513" s="9" t="str">
        <f t="shared" si="56"/>
        <v>FAIR-D2_2023-08-26_09-27-43</v>
      </c>
      <c r="H513" s="9">
        <v>11.763</v>
      </c>
      <c r="I513" s="6">
        <v>19845437</v>
      </c>
      <c r="J513" s="6" t="str">
        <f>IF(OR(COUNTIF(Monitoring!E:E, G513) &gt; 0, COUNTIF(Monitoring!F:F, G513) &gt; 0), "yes", "no")</f>
        <v>yes</v>
      </c>
      <c r="K513" s="60" t="str">
        <f t="shared" si="58"/>
        <v>Z:\FAIR_Device_data\Experiment_AugSep_2023\Video_captures\FAIR-D2\Camera1\2023-08-26\FAIR-D2_2023-08-26_09-27-43.mp4</v>
      </c>
    </row>
    <row r="514" spans="1:11" ht="14.25" customHeight="1" x14ac:dyDescent="0.3">
      <c r="A514" s="5" t="str">
        <f t="shared" ref="A514:A577" si="59">+LEFT(G514,7)</f>
        <v>FAIR-D2</v>
      </c>
      <c r="B514" s="4">
        <f t="shared" ref="B514:B577" si="60">VALUE(MID(G514,FIND("_",G514)+1,10))</f>
        <v>45164</v>
      </c>
      <c r="C514" s="8">
        <f t="shared" ref="C514:C577" si="61">IF(ISBLANK(G514),"",TIME(LEFT(RIGHT(G514,8),2),LEFT(RIGHT(G514,5),2),RIGHT(G514,2)))</f>
        <v>0.41582175925925924</v>
      </c>
      <c r="D514" s="8">
        <f t="shared" ref="D514:D577" si="62">+B514+C514</f>
        <v>45164.415821759256</v>
      </c>
      <c r="E514" s="8" t="str">
        <f t="shared" si="57"/>
        <v>2023-08-26</v>
      </c>
      <c r="F514" s="9" t="s">
        <v>2214</v>
      </c>
      <c r="G514" s="9" t="str">
        <f t="shared" ref="G514:G577" si="63">+LEFT(F514,27)</f>
        <v>FAIR-D2_2023-08-26_09-58-47</v>
      </c>
      <c r="H514" s="9">
        <v>10.885</v>
      </c>
      <c r="I514" s="6">
        <v>18109069</v>
      </c>
      <c r="J514" s="6" t="str">
        <f>IF(OR(COUNTIF(Monitoring!E:E, G514) &gt; 0, COUNTIF(Monitoring!F:F, G514) &gt; 0), "yes", "no")</f>
        <v>yes</v>
      </c>
      <c r="K514" s="60" t="str">
        <f t="shared" si="58"/>
        <v>Z:\FAIR_Device_data\Experiment_AugSep_2023\Video_captures\FAIR-D2\Camera1\2023-08-26\FAIR-D2_2023-08-26_09-58-47.mp4</v>
      </c>
    </row>
    <row r="515" spans="1:11" ht="14.25" customHeight="1" x14ac:dyDescent="0.3">
      <c r="A515" s="5" t="str">
        <f t="shared" si="59"/>
        <v>FAIR-D2</v>
      </c>
      <c r="B515" s="4">
        <f t="shared" si="60"/>
        <v>45164</v>
      </c>
      <c r="C515" s="8">
        <f t="shared" si="61"/>
        <v>0.4299189814814815</v>
      </c>
      <c r="D515" s="8">
        <f t="shared" si="62"/>
        <v>45164.429918981485</v>
      </c>
      <c r="E515" s="8" t="str">
        <f t="shared" ref="E515:E578" si="64">+_xlfn.CONCAT(YEAR(B515),"-",TEXT(MONTH(B515),"00"),"-",TEXT(DAY(B515),"00"))</f>
        <v>2023-08-26</v>
      </c>
      <c r="F515" s="9" t="s">
        <v>2215</v>
      </c>
      <c r="G515" s="9" t="str">
        <f t="shared" si="63"/>
        <v>FAIR-D2_2023-08-26_10-19-05</v>
      </c>
      <c r="H515" s="9">
        <v>67.430000000000007</v>
      </c>
      <c r="I515" s="6">
        <v>122582504</v>
      </c>
      <c r="J515" s="6" t="str">
        <f>IF(OR(COUNTIF(Monitoring!E:E, G515) &gt; 0, COUNTIF(Monitoring!F:F, G515) &gt; 0), "yes", "no")</f>
        <v>yes</v>
      </c>
      <c r="K515" s="60" t="str">
        <f t="shared" ref="K515:K578" si="65">HYPERLINK(_xlfn.CONCAT("Z:\FAIR_Device_data\Experiment_AugSep_2023","\","Video_captures","\",A515,"\","Camera1","\",E515,"\",F515))</f>
        <v>Z:\FAIR_Device_data\Experiment_AugSep_2023\Video_captures\FAIR-D2\Camera1\2023-08-26\FAIR-D2_2023-08-26_10-19-05.mp4</v>
      </c>
    </row>
    <row r="516" spans="1:11" ht="14.25" customHeight="1" x14ac:dyDescent="0.3">
      <c r="A516" s="5" t="str">
        <f t="shared" si="59"/>
        <v>FAIR-D2</v>
      </c>
      <c r="B516" s="4">
        <f t="shared" si="60"/>
        <v>45164</v>
      </c>
      <c r="C516" s="8">
        <f t="shared" si="61"/>
        <v>0.43613425925925925</v>
      </c>
      <c r="D516" s="8">
        <f t="shared" si="62"/>
        <v>45164.43613425926</v>
      </c>
      <c r="E516" s="8" t="str">
        <f t="shared" si="64"/>
        <v>2023-08-26</v>
      </c>
      <c r="F516" s="9" t="s">
        <v>2216</v>
      </c>
      <c r="G516" s="9" t="str">
        <f t="shared" si="63"/>
        <v>FAIR-D2_2023-08-26_10-28-02</v>
      </c>
      <c r="H516" s="9">
        <v>33.723999999999997</v>
      </c>
      <c r="I516" s="6">
        <v>62382075</v>
      </c>
      <c r="J516" s="6" t="str">
        <f>IF(OR(COUNTIF(Monitoring!E:E, G516) &gt; 0, COUNTIF(Monitoring!F:F, G516) &gt; 0), "yes", "no")</f>
        <v>yes</v>
      </c>
      <c r="K516" s="60" t="str">
        <f t="shared" si="65"/>
        <v>Z:\FAIR_Device_data\Experiment_AugSep_2023\Video_captures\FAIR-D2\Camera1\2023-08-26\FAIR-D2_2023-08-26_10-28-02.mp4</v>
      </c>
    </row>
    <row r="517" spans="1:11" ht="14.25" customHeight="1" x14ac:dyDescent="0.3">
      <c r="A517" s="5" t="str">
        <f t="shared" si="59"/>
        <v>FAIR-D2</v>
      </c>
      <c r="B517" s="4">
        <f t="shared" si="60"/>
        <v>45164</v>
      </c>
      <c r="C517" s="8">
        <f t="shared" si="61"/>
        <v>0.43940972222222224</v>
      </c>
      <c r="D517" s="8">
        <f t="shared" si="62"/>
        <v>45164.439409722225</v>
      </c>
      <c r="E517" s="8" t="str">
        <f t="shared" si="64"/>
        <v>2023-08-26</v>
      </c>
      <c r="F517" s="9" t="s">
        <v>2217</v>
      </c>
      <c r="G517" s="9" t="str">
        <f t="shared" si="63"/>
        <v>FAIR-D2_2023-08-26_10-32-45</v>
      </c>
      <c r="H517" s="9">
        <v>32.877000000000002</v>
      </c>
      <c r="I517" s="6">
        <v>55487795</v>
      </c>
      <c r="J517" s="6" t="str">
        <f>IF(OR(COUNTIF(Monitoring!E:E, G517) &gt; 0, COUNTIF(Monitoring!F:F, G517) &gt; 0), "yes", "no")</f>
        <v>yes</v>
      </c>
      <c r="K517" s="60" t="str">
        <f t="shared" si="65"/>
        <v>Z:\FAIR_Device_data\Experiment_AugSep_2023\Video_captures\FAIR-D2\Camera1\2023-08-26\FAIR-D2_2023-08-26_10-32-45.mp4</v>
      </c>
    </row>
    <row r="518" spans="1:11" ht="14.25" customHeight="1" x14ac:dyDescent="0.3">
      <c r="A518" s="5" t="str">
        <f t="shared" si="59"/>
        <v>FAIR-D2</v>
      </c>
      <c r="B518" s="4">
        <f t="shared" si="60"/>
        <v>45164</v>
      </c>
      <c r="C518" s="8">
        <f t="shared" si="61"/>
        <v>0.44855324074074077</v>
      </c>
      <c r="D518" s="8">
        <f t="shared" si="62"/>
        <v>45164.448553240742</v>
      </c>
      <c r="E518" s="8" t="str">
        <f t="shared" si="64"/>
        <v>2023-08-26</v>
      </c>
      <c r="F518" s="9" t="s">
        <v>2218</v>
      </c>
      <c r="G518" s="9" t="str">
        <f t="shared" si="63"/>
        <v>FAIR-D2_2023-08-26_10-45-55</v>
      </c>
      <c r="H518" s="9">
        <v>10.391</v>
      </c>
      <c r="I518" s="6">
        <v>17089956</v>
      </c>
      <c r="J518" s="6" t="str">
        <f>IF(OR(COUNTIF(Monitoring!E:E, G518) &gt; 0, COUNTIF(Monitoring!F:F, G518) &gt; 0), "yes", "no")</f>
        <v>yes</v>
      </c>
      <c r="K518" s="60" t="str">
        <f t="shared" si="65"/>
        <v>Z:\FAIR_Device_data\Experiment_AugSep_2023\Video_captures\FAIR-D2\Camera1\2023-08-26\FAIR-D2_2023-08-26_10-45-55.mp4</v>
      </c>
    </row>
    <row r="519" spans="1:11" ht="14.25" customHeight="1" x14ac:dyDescent="0.3">
      <c r="A519" s="5" t="str">
        <f t="shared" si="59"/>
        <v>FAIR-D2</v>
      </c>
      <c r="B519" s="4">
        <f t="shared" si="60"/>
        <v>45164</v>
      </c>
      <c r="C519" s="8">
        <f t="shared" si="61"/>
        <v>0.46065972222222223</v>
      </c>
      <c r="D519" s="8">
        <f t="shared" si="62"/>
        <v>45164.460659722223</v>
      </c>
      <c r="E519" s="8" t="str">
        <f t="shared" si="64"/>
        <v>2023-08-26</v>
      </c>
      <c r="F519" s="9" t="s">
        <v>2219</v>
      </c>
      <c r="G519" s="9" t="str">
        <f t="shared" si="63"/>
        <v>FAIR-D2_2023-08-26_11-03-21</v>
      </c>
      <c r="H519" s="9">
        <v>34.725000000000001</v>
      </c>
      <c r="I519" s="6">
        <v>62230708</v>
      </c>
      <c r="J519" s="6" t="str">
        <f>IF(OR(COUNTIF(Monitoring!E:E, G519) &gt; 0, COUNTIF(Monitoring!F:F, G519) &gt; 0), "yes", "no")</f>
        <v>yes</v>
      </c>
      <c r="K519" s="60" t="str">
        <f t="shared" si="65"/>
        <v>Z:\FAIR_Device_data\Experiment_AugSep_2023\Video_captures\FAIR-D2\Camera1\2023-08-26\FAIR-D2_2023-08-26_11-03-21.mp4</v>
      </c>
    </row>
    <row r="520" spans="1:11" ht="14.25" customHeight="1" x14ac:dyDescent="0.3">
      <c r="A520" s="5" t="str">
        <f t="shared" si="59"/>
        <v>FAIR-D2</v>
      </c>
      <c r="B520" s="4">
        <f t="shared" si="60"/>
        <v>45164</v>
      </c>
      <c r="C520" s="8">
        <f t="shared" si="61"/>
        <v>0.46512731481481484</v>
      </c>
      <c r="D520" s="8">
        <f t="shared" si="62"/>
        <v>45164.465127314812</v>
      </c>
      <c r="E520" s="8" t="str">
        <f t="shared" si="64"/>
        <v>2023-08-26</v>
      </c>
      <c r="F520" s="9" t="s">
        <v>2220</v>
      </c>
      <c r="G520" s="9" t="str">
        <f t="shared" si="63"/>
        <v>FAIR-D2_2023-08-26_11-09-47</v>
      </c>
      <c r="H520" s="9">
        <v>10.683999999999999</v>
      </c>
      <c r="I520" s="6">
        <v>17406501</v>
      </c>
      <c r="J520" s="6" t="str">
        <f>IF(OR(COUNTIF(Monitoring!E:E, G520) &gt; 0, COUNTIF(Monitoring!F:F, G520) &gt; 0), "yes", "no")</f>
        <v>yes</v>
      </c>
      <c r="K520" s="60" t="str">
        <f t="shared" si="65"/>
        <v>Z:\FAIR_Device_data\Experiment_AugSep_2023\Video_captures\FAIR-D2\Camera1\2023-08-26\FAIR-D2_2023-08-26_11-09-47.mp4</v>
      </c>
    </row>
    <row r="521" spans="1:11" ht="14.25" customHeight="1" x14ac:dyDescent="0.3">
      <c r="A521" s="5" t="str">
        <f t="shared" si="59"/>
        <v>FAIR-D2</v>
      </c>
      <c r="B521" s="4">
        <f t="shared" si="60"/>
        <v>45164</v>
      </c>
      <c r="C521" s="8">
        <f t="shared" si="61"/>
        <v>0.46679398148148149</v>
      </c>
      <c r="D521" s="8">
        <f t="shared" si="62"/>
        <v>45164.466793981483</v>
      </c>
      <c r="E521" s="8" t="str">
        <f t="shared" si="64"/>
        <v>2023-08-26</v>
      </c>
      <c r="F521" s="9" t="s">
        <v>2221</v>
      </c>
      <c r="G521" s="9" t="str">
        <f t="shared" si="63"/>
        <v>FAIR-D2_2023-08-26_11-12-11</v>
      </c>
      <c r="H521" s="9">
        <v>10.976000000000001</v>
      </c>
      <c r="I521" s="6">
        <v>17940447</v>
      </c>
      <c r="J521" s="6" t="str">
        <f>IF(OR(COUNTIF(Monitoring!E:E, G521) &gt; 0, COUNTIF(Monitoring!F:F, G521) &gt; 0), "yes", "no")</f>
        <v>yes</v>
      </c>
      <c r="K521" s="60" t="str">
        <f t="shared" si="65"/>
        <v>Z:\FAIR_Device_data\Experiment_AugSep_2023\Video_captures\FAIR-D2\Camera1\2023-08-26\FAIR-D2_2023-08-26_11-12-11.mp4</v>
      </c>
    </row>
    <row r="522" spans="1:11" ht="14.25" customHeight="1" x14ac:dyDescent="0.3">
      <c r="A522" s="5" t="str">
        <f t="shared" si="59"/>
        <v>FAIR-D2</v>
      </c>
      <c r="B522" s="4">
        <f t="shared" si="60"/>
        <v>45164</v>
      </c>
      <c r="C522" s="8">
        <f t="shared" si="61"/>
        <v>0.47039351851851852</v>
      </c>
      <c r="D522" s="8">
        <f t="shared" si="62"/>
        <v>45164.470393518517</v>
      </c>
      <c r="E522" s="8" t="str">
        <f t="shared" si="64"/>
        <v>2023-08-26</v>
      </c>
      <c r="F522" s="9" t="s">
        <v>2222</v>
      </c>
      <c r="G522" s="9" t="str">
        <f t="shared" si="63"/>
        <v>FAIR-D2_2023-08-26_11-17-22</v>
      </c>
      <c r="H522" s="9">
        <v>11.305999999999999</v>
      </c>
      <c r="I522" s="6">
        <v>18647837</v>
      </c>
      <c r="J522" s="6" t="str">
        <f>IF(OR(COUNTIF(Monitoring!E:E, G522) &gt; 0, COUNTIF(Monitoring!F:F, G522) &gt; 0), "yes", "no")</f>
        <v>yes</v>
      </c>
      <c r="K522" s="60" t="str">
        <f t="shared" si="65"/>
        <v>Z:\FAIR_Device_data\Experiment_AugSep_2023\Video_captures\FAIR-D2\Camera1\2023-08-26\FAIR-D2_2023-08-26_11-17-22.mp4</v>
      </c>
    </row>
    <row r="523" spans="1:11" ht="14.25" customHeight="1" x14ac:dyDescent="0.3">
      <c r="A523" s="5" t="str">
        <f t="shared" si="59"/>
        <v>FAIR-D2</v>
      </c>
      <c r="B523" s="4">
        <f t="shared" si="60"/>
        <v>45164</v>
      </c>
      <c r="C523" s="8">
        <f t="shared" si="61"/>
        <v>0.48017361111111112</v>
      </c>
      <c r="D523" s="8">
        <f t="shared" si="62"/>
        <v>45164.480173611111</v>
      </c>
      <c r="E523" s="8" t="str">
        <f t="shared" si="64"/>
        <v>2023-08-26</v>
      </c>
      <c r="F523" s="9" t="s">
        <v>2223</v>
      </c>
      <c r="G523" s="9" t="str">
        <f t="shared" si="63"/>
        <v>FAIR-D2_2023-08-26_11-31-27</v>
      </c>
      <c r="H523" s="9">
        <v>11.117000000000001</v>
      </c>
      <c r="I523" s="6">
        <v>18370478</v>
      </c>
      <c r="J523" s="6" t="str">
        <f>IF(OR(COUNTIF(Monitoring!E:E, G523) &gt; 0, COUNTIF(Monitoring!F:F, G523) &gt; 0), "yes", "no")</f>
        <v>yes</v>
      </c>
      <c r="K523" s="60" t="str">
        <f t="shared" si="65"/>
        <v>Z:\FAIR_Device_data\Experiment_AugSep_2023\Video_captures\FAIR-D2\Camera1\2023-08-26\FAIR-D2_2023-08-26_11-31-27.mp4</v>
      </c>
    </row>
    <row r="524" spans="1:11" ht="14.25" customHeight="1" x14ac:dyDescent="0.3">
      <c r="A524" s="5" t="str">
        <f t="shared" si="59"/>
        <v>FAIR-D2</v>
      </c>
      <c r="B524" s="4">
        <f t="shared" si="60"/>
        <v>45164</v>
      </c>
      <c r="C524" s="8">
        <f t="shared" si="61"/>
        <v>0.48221064814814812</v>
      </c>
      <c r="D524" s="8">
        <f t="shared" si="62"/>
        <v>45164.482210648152</v>
      </c>
      <c r="E524" s="8" t="str">
        <f t="shared" si="64"/>
        <v>2023-08-26</v>
      </c>
      <c r="F524" s="9" t="s">
        <v>2224</v>
      </c>
      <c r="G524" s="9" t="str">
        <f t="shared" si="63"/>
        <v>FAIR-D2_2023-08-26_11-34-23</v>
      </c>
      <c r="H524" s="9">
        <v>21.093</v>
      </c>
      <c r="I524" s="6">
        <v>35228422</v>
      </c>
      <c r="J524" s="6" t="str">
        <f>IF(OR(COUNTIF(Monitoring!E:E, G524) &gt; 0, COUNTIF(Monitoring!F:F, G524) &gt; 0), "yes", "no")</f>
        <v>yes</v>
      </c>
      <c r="K524" s="60" t="str">
        <f t="shared" si="65"/>
        <v>Z:\FAIR_Device_data\Experiment_AugSep_2023\Video_captures\FAIR-D2\Camera1\2023-08-26\FAIR-D2_2023-08-26_11-34-23.mp4</v>
      </c>
    </row>
    <row r="525" spans="1:11" ht="14.25" customHeight="1" x14ac:dyDescent="0.3">
      <c r="A525" s="5" t="str">
        <f t="shared" si="59"/>
        <v>FAIR-D2</v>
      </c>
      <c r="B525" s="4">
        <f t="shared" si="60"/>
        <v>45164</v>
      </c>
      <c r="C525" s="8">
        <f t="shared" si="61"/>
        <v>0.49001157407407409</v>
      </c>
      <c r="D525" s="8">
        <f t="shared" si="62"/>
        <v>45164.490011574075</v>
      </c>
      <c r="E525" s="8" t="str">
        <f t="shared" si="64"/>
        <v>2023-08-26</v>
      </c>
      <c r="F525" s="9" t="s">
        <v>2225</v>
      </c>
      <c r="G525" s="9" t="str">
        <f t="shared" si="63"/>
        <v>FAIR-D2_2023-08-26_11-45-37</v>
      </c>
      <c r="H525" s="9">
        <v>10.468999999999999</v>
      </c>
      <c r="I525" s="6">
        <v>16807915</v>
      </c>
      <c r="J525" s="6" t="str">
        <f>IF(OR(COUNTIF(Monitoring!E:E, G525) &gt; 0, COUNTIF(Monitoring!F:F, G525) &gt; 0), "yes", "no")</f>
        <v>no</v>
      </c>
      <c r="K525" s="60" t="str">
        <f t="shared" si="65"/>
        <v>Z:\FAIR_Device_data\Experiment_AugSep_2023\Video_captures\FAIR-D2\Camera1\2023-08-26\FAIR-D2_2023-08-26_11-45-37.mp4</v>
      </c>
    </row>
    <row r="526" spans="1:11" ht="14.25" customHeight="1" x14ac:dyDescent="0.3">
      <c r="A526" s="5" t="str">
        <f t="shared" si="59"/>
        <v>FAIR-D2</v>
      </c>
      <c r="B526" s="4">
        <f t="shared" si="60"/>
        <v>45164</v>
      </c>
      <c r="C526" s="8">
        <f t="shared" si="61"/>
        <v>0.49096064814814816</v>
      </c>
      <c r="D526" s="8">
        <f t="shared" si="62"/>
        <v>45164.490960648145</v>
      </c>
      <c r="E526" s="8" t="str">
        <f t="shared" si="64"/>
        <v>2023-08-26</v>
      </c>
      <c r="F526" s="9" t="s">
        <v>2226</v>
      </c>
      <c r="G526" s="9" t="str">
        <f t="shared" si="63"/>
        <v>FAIR-D2_2023-08-26_11-46-59</v>
      </c>
      <c r="H526" s="9">
        <v>12.706</v>
      </c>
      <c r="I526" s="6">
        <v>21731334</v>
      </c>
      <c r="J526" s="6" t="str">
        <f>IF(OR(COUNTIF(Monitoring!E:E, G526) &gt; 0, COUNTIF(Monitoring!F:F, G526) &gt; 0), "yes", "no")</f>
        <v>yes</v>
      </c>
      <c r="K526" s="60" t="str">
        <f t="shared" si="65"/>
        <v>Z:\FAIR_Device_data\Experiment_AugSep_2023\Video_captures\FAIR-D2\Camera1\2023-08-26\FAIR-D2_2023-08-26_11-46-59.mp4</v>
      </c>
    </row>
    <row r="527" spans="1:11" ht="14.25" customHeight="1" x14ac:dyDescent="0.3">
      <c r="A527" s="5" t="str">
        <f t="shared" si="59"/>
        <v>FAIR-D2</v>
      </c>
      <c r="B527" s="4">
        <f t="shared" si="60"/>
        <v>45164</v>
      </c>
      <c r="C527" s="8">
        <f t="shared" si="61"/>
        <v>0.4927199074074074</v>
      </c>
      <c r="D527" s="8">
        <f t="shared" si="62"/>
        <v>45164.492719907408</v>
      </c>
      <c r="E527" s="8" t="str">
        <f t="shared" si="64"/>
        <v>2023-08-26</v>
      </c>
      <c r="F527" s="9" t="s">
        <v>2227</v>
      </c>
      <c r="G527" s="9" t="str">
        <f t="shared" si="63"/>
        <v>FAIR-D2_2023-08-26_11-49-31</v>
      </c>
      <c r="H527" s="9">
        <v>28.765000000000001</v>
      </c>
      <c r="I527" s="6">
        <v>49773225</v>
      </c>
      <c r="J527" s="6" t="str">
        <f>IF(OR(COUNTIF(Monitoring!E:E, G527) &gt; 0, COUNTIF(Monitoring!F:F, G527) &gt; 0), "yes", "no")</f>
        <v>yes</v>
      </c>
      <c r="K527" s="60" t="str">
        <f t="shared" si="65"/>
        <v>Z:\FAIR_Device_data\Experiment_AugSep_2023\Video_captures\FAIR-D2\Camera1\2023-08-26\FAIR-D2_2023-08-26_11-49-31.mp4</v>
      </c>
    </row>
    <row r="528" spans="1:11" ht="14.25" customHeight="1" x14ac:dyDescent="0.3">
      <c r="A528" s="5" t="str">
        <f t="shared" si="59"/>
        <v>FAIR-D2</v>
      </c>
      <c r="B528" s="4">
        <f t="shared" si="60"/>
        <v>45164</v>
      </c>
      <c r="C528" s="8">
        <f t="shared" si="61"/>
        <v>0.49413194444444447</v>
      </c>
      <c r="D528" s="8">
        <f t="shared" si="62"/>
        <v>45164.494131944448</v>
      </c>
      <c r="E528" s="8" t="str">
        <f t="shared" si="64"/>
        <v>2023-08-26</v>
      </c>
      <c r="F528" s="9" t="s">
        <v>2228</v>
      </c>
      <c r="G528" s="9" t="str">
        <f t="shared" si="63"/>
        <v>FAIR-D2_2023-08-26_11-51-33</v>
      </c>
      <c r="H528" s="9">
        <v>10.656000000000001</v>
      </c>
      <c r="I528" s="6">
        <v>17265230</v>
      </c>
      <c r="J528" s="6" t="str">
        <f>IF(OR(COUNTIF(Monitoring!E:E, G528) &gt; 0, COUNTIF(Monitoring!F:F, G528) &gt; 0), "yes", "no")</f>
        <v>yes</v>
      </c>
      <c r="K528" s="60" t="str">
        <f t="shared" si="65"/>
        <v>Z:\FAIR_Device_data\Experiment_AugSep_2023\Video_captures\FAIR-D2\Camera1\2023-08-26\FAIR-D2_2023-08-26_11-51-33.mp4</v>
      </c>
    </row>
    <row r="529" spans="1:11" ht="14.25" customHeight="1" x14ac:dyDescent="0.3">
      <c r="A529" s="5" t="str">
        <f t="shared" si="59"/>
        <v>FAIR-D2</v>
      </c>
      <c r="B529" s="4">
        <f t="shared" si="60"/>
        <v>45164</v>
      </c>
      <c r="C529" s="8">
        <f t="shared" si="61"/>
        <v>0.50121527777777775</v>
      </c>
      <c r="D529" s="8">
        <f t="shared" si="62"/>
        <v>45164.501215277778</v>
      </c>
      <c r="E529" s="8" t="str">
        <f t="shared" si="64"/>
        <v>2023-08-26</v>
      </c>
      <c r="F529" s="9" t="s">
        <v>2229</v>
      </c>
      <c r="G529" s="9" t="str">
        <f t="shared" si="63"/>
        <v>FAIR-D2_2023-08-26_12-01-45</v>
      </c>
      <c r="H529" s="9">
        <v>11.318</v>
      </c>
      <c r="I529" s="6">
        <v>18523102</v>
      </c>
      <c r="J529" s="6" t="str">
        <f>IF(OR(COUNTIF(Monitoring!E:E, G529) &gt; 0, COUNTIF(Monitoring!F:F, G529) &gt; 0), "yes", "no")</f>
        <v>yes</v>
      </c>
      <c r="K529" s="60" t="str">
        <f t="shared" si="65"/>
        <v>Z:\FAIR_Device_data\Experiment_AugSep_2023\Video_captures\FAIR-D2\Camera1\2023-08-26\FAIR-D2_2023-08-26_12-01-45.mp4</v>
      </c>
    </row>
    <row r="530" spans="1:11" ht="14.25" customHeight="1" x14ac:dyDescent="0.3">
      <c r="A530" s="5" t="str">
        <f t="shared" si="59"/>
        <v>FAIR-D2</v>
      </c>
      <c r="B530" s="4">
        <f t="shared" si="60"/>
        <v>45164</v>
      </c>
      <c r="C530" s="8">
        <f t="shared" si="61"/>
        <v>0.50521990740740741</v>
      </c>
      <c r="D530" s="8">
        <f t="shared" si="62"/>
        <v>45164.505219907405</v>
      </c>
      <c r="E530" s="8" t="str">
        <f t="shared" si="64"/>
        <v>2023-08-26</v>
      </c>
      <c r="F530" s="9" t="s">
        <v>2230</v>
      </c>
      <c r="G530" s="9" t="str">
        <f t="shared" si="63"/>
        <v>FAIR-D2_2023-08-26_12-07-31</v>
      </c>
      <c r="H530" s="9">
        <v>10.667</v>
      </c>
      <c r="I530" s="6">
        <v>16958872</v>
      </c>
      <c r="J530" s="6" t="str">
        <f>IF(OR(COUNTIF(Monitoring!E:E, G530) &gt; 0, COUNTIF(Monitoring!F:F, G530) &gt; 0), "yes", "no")</f>
        <v>yes</v>
      </c>
      <c r="K530" s="60" t="str">
        <f t="shared" si="65"/>
        <v>Z:\FAIR_Device_data\Experiment_AugSep_2023\Video_captures\FAIR-D2\Camera1\2023-08-26\FAIR-D2_2023-08-26_12-07-31.mp4</v>
      </c>
    </row>
    <row r="531" spans="1:11" ht="14.25" customHeight="1" x14ac:dyDescent="0.3">
      <c r="A531" s="5" t="str">
        <f t="shared" si="59"/>
        <v>FAIR-D2</v>
      </c>
      <c r="B531" s="4">
        <f t="shared" si="60"/>
        <v>45164</v>
      </c>
      <c r="C531" s="8">
        <f t="shared" si="61"/>
        <v>0.50900462962962967</v>
      </c>
      <c r="D531" s="8">
        <f t="shared" si="62"/>
        <v>45164.509004629632</v>
      </c>
      <c r="E531" s="8" t="str">
        <f t="shared" si="64"/>
        <v>2023-08-26</v>
      </c>
      <c r="F531" s="9" t="s">
        <v>2231</v>
      </c>
      <c r="G531" s="9" t="str">
        <f t="shared" si="63"/>
        <v>FAIR-D2_2023-08-26_12-12-58</v>
      </c>
      <c r="H531" s="9">
        <v>10.637</v>
      </c>
      <c r="I531" s="6">
        <v>17226067</v>
      </c>
      <c r="J531" s="6" t="str">
        <f>IF(OR(COUNTIF(Monitoring!E:E, G531) &gt; 0, COUNTIF(Monitoring!F:F, G531) &gt; 0), "yes", "no")</f>
        <v>yes</v>
      </c>
      <c r="K531" s="60" t="str">
        <f t="shared" si="65"/>
        <v>Z:\FAIR_Device_data\Experiment_AugSep_2023\Video_captures\FAIR-D2\Camera1\2023-08-26\FAIR-D2_2023-08-26_12-12-58.mp4</v>
      </c>
    </row>
    <row r="532" spans="1:11" ht="14.25" customHeight="1" x14ac:dyDescent="0.3">
      <c r="A532" s="5" t="str">
        <f t="shared" si="59"/>
        <v>FAIR-D2</v>
      </c>
      <c r="B532" s="4">
        <f t="shared" si="60"/>
        <v>45164</v>
      </c>
      <c r="C532" s="8">
        <f t="shared" si="61"/>
        <v>0.51090277777777782</v>
      </c>
      <c r="D532" s="8">
        <f t="shared" si="62"/>
        <v>45164.51090277778</v>
      </c>
      <c r="E532" s="8" t="str">
        <f t="shared" si="64"/>
        <v>2023-08-26</v>
      </c>
      <c r="F532" s="9" t="s">
        <v>2232</v>
      </c>
      <c r="G532" s="9" t="str">
        <f t="shared" si="63"/>
        <v>FAIR-D2_2023-08-26_12-15-42</v>
      </c>
      <c r="H532" s="9">
        <v>37.018000000000001</v>
      </c>
      <c r="I532" s="6">
        <v>63092021</v>
      </c>
      <c r="J532" s="6" t="str">
        <f>IF(OR(COUNTIF(Monitoring!E:E, G532) &gt; 0, COUNTIF(Monitoring!F:F, G532) &gt; 0), "yes", "no")</f>
        <v>yes</v>
      </c>
      <c r="K532" s="60" t="str">
        <f t="shared" si="65"/>
        <v>Z:\FAIR_Device_data\Experiment_AugSep_2023\Video_captures\FAIR-D2\Camera1\2023-08-26\FAIR-D2_2023-08-26_12-15-42.mp4</v>
      </c>
    </row>
    <row r="533" spans="1:11" ht="14.25" customHeight="1" x14ac:dyDescent="0.3">
      <c r="A533" s="5" t="str">
        <f t="shared" si="59"/>
        <v>FAIR-D2</v>
      </c>
      <c r="B533" s="4">
        <f t="shared" si="60"/>
        <v>45164</v>
      </c>
      <c r="C533" s="8">
        <f t="shared" si="61"/>
        <v>0.51469907407407411</v>
      </c>
      <c r="D533" s="8">
        <f t="shared" si="62"/>
        <v>45164.514699074076</v>
      </c>
      <c r="E533" s="8" t="str">
        <f t="shared" si="64"/>
        <v>2023-08-26</v>
      </c>
      <c r="F533" s="9" t="s">
        <v>2233</v>
      </c>
      <c r="G533" s="9" t="str">
        <f t="shared" si="63"/>
        <v>FAIR-D2_2023-08-26_12-21-10</v>
      </c>
      <c r="H533" s="9">
        <v>13.035</v>
      </c>
      <c r="I533" s="6">
        <v>22171116</v>
      </c>
      <c r="J533" s="6" t="str">
        <f>IF(OR(COUNTIF(Monitoring!E:E, G533) &gt; 0, COUNTIF(Monitoring!F:F, G533) &gt; 0), "yes", "no")</f>
        <v>yes</v>
      </c>
      <c r="K533" s="60" t="str">
        <f t="shared" si="65"/>
        <v>Z:\FAIR_Device_data\Experiment_AugSep_2023\Video_captures\FAIR-D2\Camera1\2023-08-26\FAIR-D2_2023-08-26_12-21-10.mp4</v>
      </c>
    </row>
    <row r="534" spans="1:11" ht="14.25" customHeight="1" x14ac:dyDescent="0.3">
      <c r="A534" s="5" t="str">
        <f t="shared" si="59"/>
        <v>FAIR-D2</v>
      </c>
      <c r="B534" s="4">
        <f t="shared" si="60"/>
        <v>45164</v>
      </c>
      <c r="C534" s="8">
        <f t="shared" si="61"/>
        <v>0.51642361111111112</v>
      </c>
      <c r="D534" s="8">
        <f t="shared" si="62"/>
        <v>45164.516423611109</v>
      </c>
      <c r="E534" s="8" t="str">
        <f t="shared" si="64"/>
        <v>2023-08-26</v>
      </c>
      <c r="F534" s="9" t="s">
        <v>2234</v>
      </c>
      <c r="G534" s="9" t="str">
        <f t="shared" si="63"/>
        <v>FAIR-D2_2023-08-26_12-23-39</v>
      </c>
      <c r="H534" s="9">
        <v>10.754</v>
      </c>
      <c r="I534" s="6">
        <v>17603336</v>
      </c>
      <c r="J534" s="6" t="str">
        <f>IF(OR(COUNTIF(Monitoring!E:E, G534) &gt; 0, COUNTIF(Monitoring!F:F, G534) &gt; 0), "yes", "no")</f>
        <v>yes</v>
      </c>
      <c r="K534" s="60" t="str">
        <f t="shared" si="65"/>
        <v>Z:\FAIR_Device_data\Experiment_AugSep_2023\Video_captures\FAIR-D2\Camera1\2023-08-26\FAIR-D2_2023-08-26_12-23-39.mp4</v>
      </c>
    </row>
    <row r="535" spans="1:11" ht="14.25" customHeight="1" x14ac:dyDescent="0.3">
      <c r="A535" s="5" t="str">
        <f t="shared" si="59"/>
        <v>FAIR-D2</v>
      </c>
      <c r="B535" s="4">
        <f t="shared" si="60"/>
        <v>45164</v>
      </c>
      <c r="C535" s="8">
        <f t="shared" si="61"/>
        <v>0.51937500000000003</v>
      </c>
      <c r="D535" s="8">
        <f t="shared" si="62"/>
        <v>45164.519375000003</v>
      </c>
      <c r="E535" s="8" t="str">
        <f t="shared" si="64"/>
        <v>2023-08-26</v>
      </c>
      <c r="F535" s="9" t="s">
        <v>2235</v>
      </c>
      <c r="G535" s="9" t="str">
        <f t="shared" si="63"/>
        <v>FAIR-D2_2023-08-26_12-27-54</v>
      </c>
      <c r="H535" s="9">
        <v>11.071</v>
      </c>
      <c r="I535" s="6">
        <v>17927421</v>
      </c>
      <c r="J535" s="6" t="str">
        <f>IF(OR(COUNTIF(Monitoring!E:E, G535) &gt; 0, COUNTIF(Monitoring!F:F, G535) &gt; 0), "yes", "no")</f>
        <v>yes</v>
      </c>
      <c r="K535" s="60" t="str">
        <f t="shared" si="65"/>
        <v>Z:\FAIR_Device_data\Experiment_AugSep_2023\Video_captures\FAIR-D2\Camera1\2023-08-26\FAIR-D2_2023-08-26_12-27-54.mp4</v>
      </c>
    </row>
    <row r="536" spans="1:11" ht="14.25" customHeight="1" x14ac:dyDescent="0.3">
      <c r="A536" s="5" t="str">
        <f t="shared" si="59"/>
        <v>FAIR-D2</v>
      </c>
      <c r="B536" s="4">
        <f t="shared" si="60"/>
        <v>45164</v>
      </c>
      <c r="C536" s="8">
        <f t="shared" si="61"/>
        <v>0.52105324074074078</v>
      </c>
      <c r="D536" s="8">
        <f t="shared" si="62"/>
        <v>45164.521053240744</v>
      </c>
      <c r="E536" s="8" t="str">
        <f t="shared" si="64"/>
        <v>2023-08-26</v>
      </c>
      <c r="F536" s="9" t="s">
        <v>2236</v>
      </c>
      <c r="G536" s="9" t="str">
        <f t="shared" si="63"/>
        <v>FAIR-D2_2023-08-26_12-30-19</v>
      </c>
      <c r="H536" s="9">
        <v>21.018999999999998</v>
      </c>
      <c r="I536" s="6">
        <v>34509808</v>
      </c>
      <c r="J536" s="6" t="str">
        <f>IF(OR(COUNTIF(Monitoring!E:E, G536) &gt; 0, COUNTIF(Monitoring!F:F, G536) &gt; 0), "yes", "no")</f>
        <v>yes</v>
      </c>
      <c r="K536" s="60" t="str">
        <f t="shared" si="65"/>
        <v>Z:\FAIR_Device_data\Experiment_AugSep_2023\Video_captures\FAIR-D2\Camera1\2023-08-26\FAIR-D2_2023-08-26_12-30-19.mp4</v>
      </c>
    </row>
    <row r="537" spans="1:11" ht="14.25" customHeight="1" x14ac:dyDescent="0.3">
      <c r="A537" s="5" t="str">
        <f t="shared" si="59"/>
        <v>FAIR-D2</v>
      </c>
      <c r="B537" s="4">
        <f t="shared" si="60"/>
        <v>45164</v>
      </c>
      <c r="C537" s="8">
        <f t="shared" si="61"/>
        <v>0.53258101851851847</v>
      </c>
      <c r="D537" s="8">
        <f t="shared" si="62"/>
        <v>45164.532581018517</v>
      </c>
      <c r="E537" s="8" t="str">
        <f t="shared" si="64"/>
        <v>2023-08-26</v>
      </c>
      <c r="F537" s="9" t="s">
        <v>2237</v>
      </c>
      <c r="G537" s="9" t="str">
        <f t="shared" si="63"/>
        <v>FAIR-D2_2023-08-26_12-46-55</v>
      </c>
      <c r="H537" s="9">
        <v>23.239000000000001</v>
      </c>
      <c r="I537" s="6">
        <v>42851404</v>
      </c>
      <c r="J537" s="6" t="str">
        <f>IF(OR(COUNTIF(Monitoring!E:E, G537) &gt; 0, COUNTIF(Monitoring!F:F, G537) &gt; 0), "yes", "no")</f>
        <v>yes</v>
      </c>
      <c r="K537" s="60" t="str">
        <f t="shared" si="65"/>
        <v>Z:\FAIR_Device_data\Experiment_AugSep_2023\Video_captures\FAIR-D2\Camera1\2023-08-26\FAIR-D2_2023-08-26_12-46-55.mp4</v>
      </c>
    </row>
    <row r="538" spans="1:11" ht="14.25" customHeight="1" x14ac:dyDescent="0.3">
      <c r="A538" s="5" t="str">
        <f t="shared" si="59"/>
        <v>FAIR-D2</v>
      </c>
      <c r="B538" s="4">
        <f t="shared" si="60"/>
        <v>45164</v>
      </c>
      <c r="C538" s="8">
        <f t="shared" si="61"/>
        <v>0.53961805555555553</v>
      </c>
      <c r="D538" s="8">
        <f t="shared" si="62"/>
        <v>45164.539618055554</v>
      </c>
      <c r="E538" s="8" t="str">
        <f t="shared" si="64"/>
        <v>2023-08-26</v>
      </c>
      <c r="F538" s="9" t="s">
        <v>2238</v>
      </c>
      <c r="G538" s="9" t="str">
        <f t="shared" si="63"/>
        <v>FAIR-D2_2023-08-26_12-57-03</v>
      </c>
      <c r="H538" s="9">
        <v>36.787999999999997</v>
      </c>
      <c r="I538" s="6">
        <v>63340042</v>
      </c>
      <c r="J538" s="6" t="str">
        <f>IF(OR(COUNTIF(Monitoring!E:E, G538) &gt; 0, COUNTIF(Monitoring!F:F, G538) &gt; 0), "yes", "no")</f>
        <v>yes</v>
      </c>
      <c r="K538" s="60" t="str">
        <f t="shared" si="65"/>
        <v>Z:\FAIR_Device_data\Experiment_AugSep_2023\Video_captures\FAIR-D2\Camera1\2023-08-26\FAIR-D2_2023-08-26_12-57-03.mp4</v>
      </c>
    </row>
    <row r="539" spans="1:11" ht="14.25" customHeight="1" x14ac:dyDescent="0.3">
      <c r="A539" s="5" t="str">
        <f t="shared" si="59"/>
        <v>FAIR-D2</v>
      </c>
      <c r="B539" s="4">
        <f t="shared" si="60"/>
        <v>45164</v>
      </c>
      <c r="C539" s="8">
        <f t="shared" si="61"/>
        <v>0.54500000000000004</v>
      </c>
      <c r="D539" s="8">
        <f t="shared" si="62"/>
        <v>45164.544999999998</v>
      </c>
      <c r="E539" s="8" t="str">
        <f t="shared" si="64"/>
        <v>2023-08-26</v>
      </c>
      <c r="F539" s="9" t="s">
        <v>2239</v>
      </c>
      <c r="G539" s="9" t="str">
        <f t="shared" si="63"/>
        <v>FAIR-D2_2023-08-26_13-04-48</v>
      </c>
      <c r="H539" s="9">
        <v>10.67</v>
      </c>
      <c r="I539" s="6">
        <v>18010834</v>
      </c>
      <c r="J539" s="6" t="str">
        <f>IF(OR(COUNTIF(Monitoring!E:E, G539) &gt; 0, COUNTIF(Monitoring!F:F, G539) &gt; 0), "yes", "no")</f>
        <v>yes</v>
      </c>
      <c r="K539" s="60" t="str">
        <f t="shared" si="65"/>
        <v>Z:\FAIR_Device_data\Experiment_AugSep_2023\Video_captures\FAIR-D2\Camera1\2023-08-26\FAIR-D2_2023-08-26_13-04-48.mp4</v>
      </c>
    </row>
    <row r="540" spans="1:11" ht="14.25" customHeight="1" x14ac:dyDescent="0.3">
      <c r="A540" s="5" t="str">
        <f t="shared" si="59"/>
        <v>FAIR-D2</v>
      </c>
      <c r="B540" s="4">
        <f t="shared" si="60"/>
        <v>45164</v>
      </c>
      <c r="C540" s="8">
        <f t="shared" si="61"/>
        <v>0.54568287037037033</v>
      </c>
      <c r="D540" s="8">
        <f t="shared" si="62"/>
        <v>45164.545682870368</v>
      </c>
      <c r="E540" s="8" t="str">
        <f t="shared" si="64"/>
        <v>2023-08-26</v>
      </c>
      <c r="F540" s="9" t="s">
        <v>2240</v>
      </c>
      <c r="G540" s="9" t="str">
        <f t="shared" si="63"/>
        <v>FAIR-D2_2023-08-26_13-05-47</v>
      </c>
      <c r="H540" s="9">
        <v>10.648</v>
      </c>
      <c r="I540" s="6">
        <v>17188539</v>
      </c>
      <c r="J540" s="6" t="str">
        <f>IF(OR(COUNTIF(Monitoring!E:E, G540) &gt; 0, COUNTIF(Monitoring!F:F, G540) &gt; 0), "yes", "no")</f>
        <v>yes</v>
      </c>
      <c r="K540" s="60" t="str">
        <f t="shared" si="65"/>
        <v>Z:\FAIR_Device_data\Experiment_AugSep_2023\Video_captures\FAIR-D2\Camera1\2023-08-26\FAIR-D2_2023-08-26_13-05-47.mp4</v>
      </c>
    </row>
    <row r="541" spans="1:11" ht="14.25" customHeight="1" x14ac:dyDescent="0.3">
      <c r="A541" s="5" t="str">
        <f t="shared" si="59"/>
        <v>FAIR-D2</v>
      </c>
      <c r="B541" s="4">
        <f t="shared" si="60"/>
        <v>45164</v>
      </c>
      <c r="C541" s="8">
        <f t="shared" si="61"/>
        <v>0.55248842592592595</v>
      </c>
      <c r="D541" s="8">
        <f t="shared" si="62"/>
        <v>45164.552488425928</v>
      </c>
      <c r="E541" s="8" t="str">
        <f t="shared" si="64"/>
        <v>2023-08-26</v>
      </c>
      <c r="F541" s="9" t="s">
        <v>2241</v>
      </c>
      <c r="G541" s="9" t="str">
        <f t="shared" si="63"/>
        <v>FAIR-D2_2023-08-26_13-15-35</v>
      </c>
      <c r="H541" s="9">
        <v>10.539</v>
      </c>
      <c r="I541" s="6">
        <v>17695372</v>
      </c>
      <c r="J541" s="6" t="str">
        <f>IF(OR(COUNTIF(Monitoring!E:E, G541) &gt; 0, COUNTIF(Monitoring!F:F, G541) &gt; 0), "yes", "no")</f>
        <v>yes</v>
      </c>
      <c r="K541" s="60" t="str">
        <f t="shared" si="65"/>
        <v>Z:\FAIR_Device_data\Experiment_AugSep_2023\Video_captures\FAIR-D2\Camera1\2023-08-26\FAIR-D2_2023-08-26_13-15-35.mp4</v>
      </c>
    </row>
    <row r="542" spans="1:11" ht="14.25" customHeight="1" x14ac:dyDescent="0.3">
      <c r="A542" s="5" t="str">
        <f t="shared" si="59"/>
        <v>FAIR-D2</v>
      </c>
      <c r="B542" s="4">
        <f t="shared" si="60"/>
        <v>45164</v>
      </c>
      <c r="C542" s="8">
        <f t="shared" si="61"/>
        <v>0.55636574074074074</v>
      </c>
      <c r="D542" s="8">
        <f t="shared" si="62"/>
        <v>45164.55636574074</v>
      </c>
      <c r="E542" s="8" t="str">
        <f t="shared" si="64"/>
        <v>2023-08-26</v>
      </c>
      <c r="F542" s="9" t="s">
        <v>2242</v>
      </c>
      <c r="G542" s="9" t="str">
        <f t="shared" si="63"/>
        <v>FAIR-D2_2023-08-26_13-21-10</v>
      </c>
      <c r="H542" s="9">
        <v>11.247999999999999</v>
      </c>
      <c r="I542" s="6">
        <v>18607100</v>
      </c>
      <c r="J542" s="6" t="str">
        <f>IF(OR(COUNTIF(Monitoring!E:E, G542) &gt; 0, COUNTIF(Monitoring!F:F, G542) &gt; 0), "yes", "no")</f>
        <v>yes</v>
      </c>
      <c r="K542" s="60" t="str">
        <f t="shared" si="65"/>
        <v>Z:\FAIR_Device_data\Experiment_AugSep_2023\Video_captures\FAIR-D2\Camera1\2023-08-26\FAIR-D2_2023-08-26_13-21-10.mp4</v>
      </c>
    </row>
    <row r="543" spans="1:11" ht="14.25" customHeight="1" x14ac:dyDescent="0.3">
      <c r="A543" s="5" t="str">
        <f t="shared" si="59"/>
        <v>FAIR-D2</v>
      </c>
      <c r="B543" s="4">
        <f t="shared" si="60"/>
        <v>45164</v>
      </c>
      <c r="C543" s="8">
        <f t="shared" si="61"/>
        <v>0.55827546296296293</v>
      </c>
      <c r="D543" s="8">
        <f t="shared" si="62"/>
        <v>45164.558275462965</v>
      </c>
      <c r="E543" s="8" t="str">
        <f t="shared" si="64"/>
        <v>2023-08-26</v>
      </c>
      <c r="F543" s="9" t="s">
        <v>2243</v>
      </c>
      <c r="G543" s="9" t="str">
        <f t="shared" si="63"/>
        <v>FAIR-D2_2023-08-26_13-23-55</v>
      </c>
      <c r="H543" s="9">
        <v>11.359</v>
      </c>
      <c r="I543" s="6">
        <v>19123192</v>
      </c>
      <c r="J543" s="6" t="str">
        <f>IF(OR(COUNTIF(Monitoring!E:E, G543) &gt; 0, COUNTIF(Monitoring!F:F, G543) &gt; 0), "yes", "no")</f>
        <v>yes</v>
      </c>
      <c r="K543" s="60" t="str">
        <f t="shared" si="65"/>
        <v>Z:\FAIR_Device_data\Experiment_AugSep_2023\Video_captures\FAIR-D2\Camera1\2023-08-26\FAIR-D2_2023-08-26_13-23-55.mp4</v>
      </c>
    </row>
    <row r="544" spans="1:11" ht="14.25" customHeight="1" x14ac:dyDescent="0.3">
      <c r="A544" s="5" t="str">
        <f t="shared" si="59"/>
        <v>FAIR-D2</v>
      </c>
      <c r="B544" s="4">
        <f t="shared" si="60"/>
        <v>45164</v>
      </c>
      <c r="C544" s="8">
        <f t="shared" si="61"/>
        <v>0.5628009259259259</v>
      </c>
      <c r="D544" s="8">
        <f t="shared" si="62"/>
        <v>45164.562800925924</v>
      </c>
      <c r="E544" s="8" t="str">
        <f t="shared" si="64"/>
        <v>2023-08-26</v>
      </c>
      <c r="F544" s="9" t="s">
        <v>2244</v>
      </c>
      <c r="G544" s="9" t="str">
        <f t="shared" si="63"/>
        <v>FAIR-D2_2023-08-26_13-30-26</v>
      </c>
      <c r="H544" s="9">
        <v>11.948</v>
      </c>
      <c r="I544" s="6">
        <v>20182834</v>
      </c>
      <c r="J544" s="6" t="str">
        <f>IF(OR(COUNTIF(Monitoring!E:E, G544) &gt; 0, COUNTIF(Monitoring!F:F, G544) &gt; 0), "yes", "no")</f>
        <v>yes</v>
      </c>
      <c r="K544" s="60" t="str">
        <f t="shared" si="65"/>
        <v>Z:\FAIR_Device_data\Experiment_AugSep_2023\Video_captures\FAIR-D2\Camera1\2023-08-26\FAIR-D2_2023-08-26_13-30-26.mp4</v>
      </c>
    </row>
    <row r="545" spans="1:11" ht="14.25" customHeight="1" x14ac:dyDescent="0.3">
      <c r="A545" s="5" t="str">
        <f t="shared" si="59"/>
        <v>FAIR-D2</v>
      </c>
      <c r="B545" s="4">
        <f t="shared" si="60"/>
        <v>45164</v>
      </c>
      <c r="C545" s="8">
        <f t="shared" si="61"/>
        <v>0.56343750000000004</v>
      </c>
      <c r="D545" s="8">
        <f t="shared" si="62"/>
        <v>45164.563437500001</v>
      </c>
      <c r="E545" s="8" t="str">
        <f t="shared" si="64"/>
        <v>2023-08-26</v>
      </c>
      <c r="F545" s="9" t="s">
        <v>2245</v>
      </c>
      <c r="G545" s="9" t="str">
        <f t="shared" si="63"/>
        <v>FAIR-D2_2023-08-26_13-31-21</v>
      </c>
      <c r="H545" s="9">
        <v>21.545999999999999</v>
      </c>
      <c r="I545" s="6">
        <v>35656520</v>
      </c>
      <c r="J545" s="6" t="str">
        <f>IF(OR(COUNTIF(Monitoring!E:E, G545) &gt; 0, COUNTIF(Monitoring!F:F, G545) &gt; 0), "yes", "no")</f>
        <v>yes</v>
      </c>
      <c r="K545" s="60" t="str">
        <f t="shared" si="65"/>
        <v>Z:\FAIR_Device_data\Experiment_AugSep_2023\Video_captures\FAIR-D2\Camera1\2023-08-26\FAIR-D2_2023-08-26_13-31-21.mp4</v>
      </c>
    </row>
    <row r="546" spans="1:11" ht="14.25" customHeight="1" x14ac:dyDescent="0.3">
      <c r="A546" s="5" t="str">
        <f t="shared" si="59"/>
        <v>FAIR-D2</v>
      </c>
      <c r="B546" s="4">
        <f t="shared" si="60"/>
        <v>45164</v>
      </c>
      <c r="C546" s="8">
        <f t="shared" si="61"/>
        <v>0.57106481481481486</v>
      </c>
      <c r="D546" s="8">
        <f t="shared" si="62"/>
        <v>45164.571064814816</v>
      </c>
      <c r="E546" s="8" t="str">
        <f t="shared" si="64"/>
        <v>2023-08-26</v>
      </c>
      <c r="F546" s="9" t="s">
        <v>2246</v>
      </c>
      <c r="G546" s="9" t="str">
        <f t="shared" si="63"/>
        <v>FAIR-D2_2023-08-26_13-42-20</v>
      </c>
      <c r="H546" s="9">
        <v>25.872</v>
      </c>
      <c r="I546" s="6">
        <v>44899962</v>
      </c>
      <c r="J546" s="6" t="str">
        <f>IF(OR(COUNTIF(Monitoring!E:E, G546) &gt; 0, COUNTIF(Monitoring!F:F, G546) &gt; 0), "yes", "no")</f>
        <v>yes</v>
      </c>
      <c r="K546" s="60" t="str">
        <f t="shared" si="65"/>
        <v>Z:\FAIR_Device_data\Experiment_AugSep_2023\Video_captures\FAIR-D2\Camera1\2023-08-26\FAIR-D2_2023-08-26_13-42-20.mp4</v>
      </c>
    </row>
    <row r="547" spans="1:11" ht="14.25" customHeight="1" x14ac:dyDescent="0.3">
      <c r="A547" s="5" t="str">
        <f t="shared" si="59"/>
        <v>FAIR-D2</v>
      </c>
      <c r="B547" s="4">
        <f t="shared" si="60"/>
        <v>45164</v>
      </c>
      <c r="C547" s="8">
        <f t="shared" si="61"/>
        <v>0.57599537037037041</v>
      </c>
      <c r="D547" s="8">
        <f t="shared" si="62"/>
        <v>45164.575995370367</v>
      </c>
      <c r="E547" s="8" t="str">
        <f t="shared" si="64"/>
        <v>2023-08-26</v>
      </c>
      <c r="F547" s="9" t="s">
        <v>2247</v>
      </c>
      <c r="G547" s="9" t="str">
        <f t="shared" si="63"/>
        <v>FAIR-D2_2023-08-26_13-49-26</v>
      </c>
      <c r="H547" s="9">
        <v>26.038</v>
      </c>
      <c r="I547" s="6">
        <v>44999368</v>
      </c>
      <c r="J547" s="6" t="str">
        <f>IF(OR(COUNTIF(Monitoring!E:E, G547) &gt; 0, COUNTIF(Monitoring!F:F, G547) &gt; 0), "yes", "no")</f>
        <v>yes</v>
      </c>
      <c r="K547" s="60" t="str">
        <f t="shared" si="65"/>
        <v>Z:\FAIR_Device_data\Experiment_AugSep_2023\Video_captures\FAIR-D2\Camera1\2023-08-26\FAIR-D2_2023-08-26_13-49-26.mp4</v>
      </c>
    </row>
    <row r="548" spans="1:11" ht="14.25" customHeight="1" x14ac:dyDescent="0.3">
      <c r="A548" s="5" t="str">
        <f t="shared" si="59"/>
        <v>FAIR-D2</v>
      </c>
      <c r="B548" s="4">
        <f t="shared" si="60"/>
        <v>45164</v>
      </c>
      <c r="C548" s="8">
        <f t="shared" si="61"/>
        <v>0.58855324074074078</v>
      </c>
      <c r="D548" s="8">
        <f t="shared" si="62"/>
        <v>45164.588553240741</v>
      </c>
      <c r="E548" s="8" t="str">
        <f t="shared" si="64"/>
        <v>2023-08-26</v>
      </c>
      <c r="F548" s="9" t="s">
        <v>2248</v>
      </c>
      <c r="G548" s="9" t="str">
        <f t="shared" si="63"/>
        <v>FAIR-D2_2023-08-26_14-07-31</v>
      </c>
      <c r="H548" s="9">
        <v>16.920999999999999</v>
      </c>
      <c r="I548" s="6">
        <v>30690152</v>
      </c>
      <c r="J548" s="6" t="str">
        <f>IF(OR(COUNTIF(Monitoring!E:E, G548) &gt; 0, COUNTIF(Monitoring!F:F, G548) &gt; 0), "yes", "no")</f>
        <v>yes</v>
      </c>
      <c r="K548" s="60" t="str">
        <f t="shared" si="65"/>
        <v>Z:\FAIR_Device_data\Experiment_AugSep_2023\Video_captures\FAIR-D2\Camera1\2023-08-26\FAIR-D2_2023-08-26_14-07-31.mp4</v>
      </c>
    </row>
    <row r="549" spans="1:11" ht="14.25" customHeight="1" x14ac:dyDescent="0.3">
      <c r="A549" s="5" t="str">
        <f t="shared" si="59"/>
        <v>FAIR-D2</v>
      </c>
      <c r="B549" s="4">
        <f t="shared" si="60"/>
        <v>45164</v>
      </c>
      <c r="C549" s="8">
        <f t="shared" si="61"/>
        <v>0.58950231481481485</v>
      </c>
      <c r="D549" s="8">
        <f t="shared" si="62"/>
        <v>45164.589502314811</v>
      </c>
      <c r="E549" s="8" t="str">
        <f t="shared" si="64"/>
        <v>2023-08-26</v>
      </c>
      <c r="F549" s="9" t="s">
        <v>2249</v>
      </c>
      <c r="G549" s="9" t="str">
        <f t="shared" si="63"/>
        <v>FAIR-D2_2023-08-26_14-08-53</v>
      </c>
      <c r="H549" s="9">
        <v>17.670000000000002</v>
      </c>
      <c r="I549" s="6">
        <v>31634925</v>
      </c>
      <c r="J549" s="6" t="str">
        <f>IF(OR(COUNTIF(Monitoring!E:E, G549) &gt; 0, COUNTIF(Monitoring!F:F, G549) &gt; 0), "yes", "no")</f>
        <v>yes</v>
      </c>
      <c r="K549" s="60" t="str">
        <f t="shared" si="65"/>
        <v>Z:\FAIR_Device_data\Experiment_AugSep_2023\Video_captures\FAIR-D2\Camera1\2023-08-26\FAIR-D2_2023-08-26_14-08-53.mp4</v>
      </c>
    </row>
    <row r="550" spans="1:11" ht="14.25" customHeight="1" x14ac:dyDescent="0.3">
      <c r="A550" s="5" t="str">
        <f t="shared" si="59"/>
        <v>FAIR-D2</v>
      </c>
      <c r="B550" s="4">
        <f t="shared" si="60"/>
        <v>45164</v>
      </c>
      <c r="C550" s="8">
        <f t="shared" si="61"/>
        <v>0.59375</v>
      </c>
      <c r="D550" s="8">
        <f t="shared" si="62"/>
        <v>45164.59375</v>
      </c>
      <c r="E550" s="8" t="str">
        <f t="shared" si="64"/>
        <v>2023-08-26</v>
      </c>
      <c r="F550" s="9" t="s">
        <v>2250</v>
      </c>
      <c r="G550" s="9" t="str">
        <f t="shared" si="63"/>
        <v>FAIR-D2_2023-08-26_14-15-00</v>
      </c>
      <c r="H550" s="9">
        <v>14.167999999999999</v>
      </c>
      <c r="I550" s="6">
        <v>23137488</v>
      </c>
      <c r="J550" s="6" t="str">
        <f>IF(OR(COUNTIF(Monitoring!E:E, G550) &gt; 0, COUNTIF(Monitoring!F:F, G550) &gt; 0), "yes", "no")</f>
        <v>yes</v>
      </c>
      <c r="K550" s="60" t="str">
        <f t="shared" si="65"/>
        <v>Z:\FAIR_Device_data\Experiment_AugSep_2023\Video_captures\FAIR-D2\Camera1\2023-08-26\FAIR-D2_2023-08-26_14-15-00.mp4</v>
      </c>
    </row>
    <row r="551" spans="1:11" ht="14.25" customHeight="1" x14ac:dyDescent="0.3">
      <c r="A551" s="5" t="str">
        <f t="shared" si="59"/>
        <v>FAIR-D2</v>
      </c>
      <c r="B551" s="4">
        <f t="shared" si="60"/>
        <v>45164</v>
      </c>
      <c r="C551" s="8">
        <f t="shared" si="61"/>
        <v>0.60195601851851854</v>
      </c>
      <c r="D551" s="8">
        <f t="shared" si="62"/>
        <v>45164.601956018516</v>
      </c>
      <c r="E551" s="8" t="str">
        <f t="shared" si="64"/>
        <v>2023-08-26</v>
      </c>
      <c r="F551" s="9" t="s">
        <v>2251</v>
      </c>
      <c r="G551" s="9" t="str">
        <f t="shared" si="63"/>
        <v>FAIR-D2_2023-08-26_14-26-49</v>
      </c>
      <c r="H551" s="9">
        <v>16.513999999999999</v>
      </c>
      <c r="I551" s="6">
        <v>28961885</v>
      </c>
      <c r="J551" s="6" t="str">
        <f>IF(OR(COUNTIF(Monitoring!E:E, G551) &gt; 0, COUNTIF(Monitoring!F:F, G551) &gt; 0), "yes", "no")</f>
        <v>yes</v>
      </c>
      <c r="K551" s="60" t="str">
        <f t="shared" si="65"/>
        <v>Z:\FAIR_Device_data\Experiment_AugSep_2023\Video_captures\FAIR-D2\Camera1\2023-08-26\FAIR-D2_2023-08-26_14-26-49.mp4</v>
      </c>
    </row>
    <row r="552" spans="1:11" ht="14.25" customHeight="1" x14ac:dyDescent="0.3">
      <c r="A552" s="5" t="str">
        <f t="shared" si="59"/>
        <v>FAIR-D2</v>
      </c>
      <c r="B552" s="4">
        <f t="shared" si="60"/>
        <v>45164</v>
      </c>
      <c r="C552" s="8">
        <f t="shared" si="61"/>
        <v>0.60890046296296296</v>
      </c>
      <c r="D552" s="8">
        <f t="shared" si="62"/>
        <v>45164.608900462961</v>
      </c>
      <c r="E552" s="8" t="str">
        <f t="shared" si="64"/>
        <v>2023-08-26</v>
      </c>
      <c r="F552" s="9" t="s">
        <v>2252</v>
      </c>
      <c r="G552" s="9" t="str">
        <f t="shared" si="63"/>
        <v>FAIR-D2_2023-08-26_14-36-49</v>
      </c>
      <c r="H552" s="9">
        <v>11.898999999999999</v>
      </c>
      <c r="I552" s="6">
        <v>19748907</v>
      </c>
      <c r="J552" s="6" t="str">
        <f>IF(OR(COUNTIF(Monitoring!E:E, G552) &gt; 0, COUNTIF(Monitoring!F:F, G552) &gt; 0), "yes", "no")</f>
        <v>yes</v>
      </c>
      <c r="K552" s="60" t="str">
        <f t="shared" si="65"/>
        <v>Z:\FAIR_Device_data\Experiment_AugSep_2023\Video_captures\FAIR-D2\Camera1\2023-08-26\FAIR-D2_2023-08-26_14-36-49.mp4</v>
      </c>
    </row>
    <row r="553" spans="1:11" ht="14.25" customHeight="1" x14ac:dyDescent="0.3">
      <c r="A553" s="5" t="str">
        <f t="shared" si="59"/>
        <v>FAIR-D2</v>
      </c>
      <c r="B553" s="4">
        <f t="shared" si="60"/>
        <v>45164</v>
      </c>
      <c r="C553" s="8">
        <f t="shared" si="61"/>
        <v>0.61214120370370373</v>
      </c>
      <c r="D553" s="8">
        <f t="shared" si="62"/>
        <v>45164.612141203703</v>
      </c>
      <c r="E553" s="8" t="str">
        <f t="shared" si="64"/>
        <v>2023-08-26</v>
      </c>
      <c r="F553" s="9" t="s">
        <v>2253</v>
      </c>
      <c r="G553" s="9" t="str">
        <f t="shared" si="63"/>
        <v>FAIR-D2_2023-08-26_14-41-29</v>
      </c>
      <c r="H553" s="9">
        <v>53.417000000000002</v>
      </c>
      <c r="I553" s="6">
        <v>95157787</v>
      </c>
      <c r="J553" s="6" t="str">
        <f>IF(OR(COUNTIF(Monitoring!E:E, G553) &gt; 0, COUNTIF(Monitoring!F:F, G553) &gt; 0), "yes", "no")</f>
        <v>yes</v>
      </c>
      <c r="K553" s="60" t="str">
        <f t="shared" si="65"/>
        <v>Z:\FAIR_Device_data\Experiment_AugSep_2023\Video_captures\FAIR-D2\Camera1\2023-08-26\FAIR-D2_2023-08-26_14-41-29.mp4</v>
      </c>
    </row>
    <row r="554" spans="1:11" ht="14.25" customHeight="1" x14ac:dyDescent="0.3">
      <c r="A554" s="5" t="str">
        <f t="shared" si="59"/>
        <v>FAIR-D2</v>
      </c>
      <c r="B554" s="4">
        <f t="shared" si="60"/>
        <v>45164</v>
      </c>
      <c r="C554" s="8">
        <f t="shared" si="61"/>
        <v>0.61888888888888893</v>
      </c>
      <c r="D554" s="8">
        <f t="shared" si="62"/>
        <v>45164.618888888886</v>
      </c>
      <c r="E554" s="8" t="str">
        <f t="shared" si="64"/>
        <v>2023-08-26</v>
      </c>
      <c r="F554" s="9" t="s">
        <v>2254</v>
      </c>
      <c r="G554" s="9" t="str">
        <f t="shared" si="63"/>
        <v>FAIR-D2_2023-08-26_14-51-12</v>
      </c>
      <c r="H554" s="9">
        <v>10.785</v>
      </c>
      <c r="I554" s="6">
        <v>17468618</v>
      </c>
      <c r="J554" s="6" t="str">
        <f>IF(OR(COUNTIF(Monitoring!E:E, G554) &gt; 0, COUNTIF(Monitoring!F:F, G554) &gt; 0), "yes", "no")</f>
        <v>yes</v>
      </c>
      <c r="K554" s="60" t="str">
        <f t="shared" si="65"/>
        <v>Z:\FAIR_Device_data\Experiment_AugSep_2023\Video_captures\FAIR-D2\Camera1\2023-08-26\FAIR-D2_2023-08-26_14-51-12.mp4</v>
      </c>
    </row>
    <row r="555" spans="1:11" ht="14.25" customHeight="1" x14ac:dyDescent="0.3">
      <c r="A555" s="5" t="str">
        <f t="shared" si="59"/>
        <v>FAIR-D2</v>
      </c>
      <c r="B555" s="4">
        <f t="shared" si="60"/>
        <v>45164</v>
      </c>
      <c r="C555" s="8">
        <f t="shared" si="61"/>
        <v>0.62744212962962964</v>
      </c>
      <c r="D555" s="8">
        <f t="shared" si="62"/>
        <v>45164.627442129633</v>
      </c>
      <c r="E555" s="8" t="str">
        <f t="shared" si="64"/>
        <v>2023-08-26</v>
      </c>
      <c r="F555" s="9" t="s">
        <v>2255</v>
      </c>
      <c r="G555" s="9" t="str">
        <f t="shared" si="63"/>
        <v>FAIR-D2_2023-08-26_15-03-31</v>
      </c>
      <c r="H555" s="9">
        <v>41.607999999999997</v>
      </c>
      <c r="I555" s="6">
        <v>74046919</v>
      </c>
      <c r="J555" s="6" t="str">
        <f>IF(OR(COUNTIF(Monitoring!E:E, G555) &gt; 0, COUNTIF(Monitoring!F:F, G555) &gt; 0), "yes", "no")</f>
        <v>yes</v>
      </c>
      <c r="K555" s="60" t="str">
        <f t="shared" si="65"/>
        <v>Z:\FAIR_Device_data\Experiment_AugSep_2023\Video_captures\FAIR-D2\Camera1\2023-08-26\FAIR-D2_2023-08-26_15-03-31.mp4</v>
      </c>
    </row>
    <row r="556" spans="1:11" ht="14.25" customHeight="1" x14ac:dyDescent="0.3">
      <c r="A556" s="5" t="str">
        <f t="shared" si="59"/>
        <v>FAIR-D2</v>
      </c>
      <c r="B556" s="4">
        <f t="shared" si="60"/>
        <v>45164</v>
      </c>
      <c r="C556" s="8">
        <f t="shared" si="61"/>
        <v>0.63849537037037041</v>
      </c>
      <c r="D556" s="8">
        <f t="shared" si="62"/>
        <v>45164.638495370367</v>
      </c>
      <c r="E556" s="8" t="str">
        <f t="shared" si="64"/>
        <v>2023-08-26</v>
      </c>
      <c r="F556" s="9" t="s">
        <v>2256</v>
      </c>
      <c r="G556" s="9" t="str">
        <f t="shared" si="63"/>
        <v>FAIR-D2_2023-08-26_15-19-26</v>
      </c>
      <c r="H556" s="9">
        <v>13.180999999999999</v>
      </c>
      <c r="I556" s="6">
        <v>22100309</v>
      </c>
      <c r="J556" s="6" t="str">
        <f>IF(OR(COUNTIF(Monitoring!E:E, G556) &gt; 0, COUNTIF(Monitoring!F:F, G556) &gt; 0), "yes", "no")</f>
        <v>yes</v>
      </c>
      <c r="K556" s="60" t="str">
        <f t="shared" si="65"/>
        <v>Z:\FAIR_Device_data\Experiment_AugSep_2023\Video_captures\FAIR-D2\Camera1\2023-08-26\FAIR-D2_2023-08-26_15-19-26.mp4</v>
      </c>
    </row>
    <row r="557" spans="1:11" ht="14.25" customHeight="1" x14ac:dyDescent="0.3">
      <c r="A557" s="5" t="str">
        <f t="shared" si="59"/>
        <v>FAIR-D2</v>
      </c>
      <c r="B557" s="4">
        <f t="shared" si="60"/>
        <v>45164</v>
      </c>
      <c r="C557" s="8">
        <f t="shared" si="61"/>
        <v>0.64768518518518514</v>
      </c>
      <c r="D557" s="8">
        <f t="shared" si="62"/>
        <v>45164.647685185184</v>
      </c>
      <c r="E557" s="8" t="str">
        <f t="shared" si="64"/>
        <v>2023-08-26</v>
      </c>
      <c r="F557" s="9" t="s">
        <v>2257</v>
      </c>
      <c r="G557" s="9" t="str">
        <f t="shared" si="63"/>
        <v>FAIR-D2_2023-08-26_15-32-40</v>
      </c>
      <c r="H557" s="9">
        <v>11.686</v>
      </c>
      <c r="I557" s="6">
        <v>19173767</v>
      </c>
      <c r="J557" s="6" t="str">
        <f>IF(OR(COUNTIF(Monitoring!E:E, G557) &gt; 0, COUNTIF(Monitoring!F:F, G557) &gt; 0), "yes", "no")</f>
        <v>yes</v>
      </c>
      <c r="K557" s="60" t="str">
        <f t="shared" si="65"/>
        <v>Z:\FAIR_Device_data\Experiment_AugSep_2023\Video_captures\FAIR-D2\Camera1\2023-08-26\FAIR-D2_2023-08-26_15-32-40.mp4</v>
      </c>
    </row>
    <row r="558" spans="1:11" ht="14.25" customHeight="1" x14ac:dyDescent="0.3">
      <c r="A558" s="5" t="str">
        <f t="shared" si="59"/>
        <v>FAIR-D2</v>
      </c>
      <c r="B558" s="4">
        <f t="shared" si="60"/>
        <v>45164</v>
      </c>
      <c r="C558" s="8">
        <f t="shared" si="61"/>
        <v>0.66141203703703699</v>
      </c>
      <c r="D558" s="8">
        <f t="shared" si="62"/>
        <v>45164.661412037036</v>
      </c>
      <c r="E558" s="8" t="str">
        <f t="shared" si="64"/>
        <v>2023-08-26</v>
      </c>
      <c r="F558" s="9" t="s">
        <v>2258</v>
      </c>
      <c r="G558" s="9" t="str">
        <f t="shared" si="63"/>
        <v>FAIR-D2_2023-08-26_15-52-26</v>
      </c>
      <c r="H558" s="9">
        <v>71.212999999999994</v>
      </c>
      <c r="I558" s="6">
        <v>123907857</v>
      </c>
      <c r="J558" s="6" t="str">
        <f>IF(OR(COUNTIF(Monitoring!E:E, G558) &gt; 0, COUNTIF(Monitoring!F:F, G558) &gt; 0), "yes", "no")</f>
        <v>yes</v>
      </c>
      <c r="K558" s="60" t="str">
        <f t="shared" si="65"/>
        <v>Z:\FAIR_Device_data\Experiment_AugSep_2023\Video_captures\FAIR-D2\Camera1\2023-08-26\FAIR-D2_2023-08-26_15-52-26.mp4</v>
      </c>
    </row>
    <row r="559" spans="1:11" ht="14.25" customHeight="1" x14ac:dyDescent="0.3">
      <c r="A559" s="5" t="str">
        <f t="shared" si="59"/>
        <v>FAIR-D2</v>
      </c>
      <c r="B559" s="4">
        <f t="shared" si="60"/>
        <v>45165</v>
      </c>
      <c r="C559" s="8">
        <f t="shared" si="61"/>
        <v>0.34722222222222221</v>
      </c>
      <c r="D559" s="8">
        <f t="shared" si="62"/>
        <v>45165.347222222219</v>
      </c>
      <c r="E559" s="8" t="str">
        <f t="shared" si="64"/>
        <v>2023-08-27</v>
      </c>
      <c r="F559" s="9" t="s">
        <v>2259</v>
      </c>
      <c r="G559" s="9" t="str">
        <f t="shared" si="63"/>
        <v>FAIR-D2_2023-08-27_08-20-00</v>
      </c>
      <c r="H559" s="9">
        <v>16.771999999999998</v>
      </c>
      <c r="I559" s="6">
        <v>29937592</v>
      </c>
      <c r="J559" s="6" t="str">
        <f>IF(OR(COUNTIF(Monitoring!E:E, G559) &gt; 0, COUNTIF(Monitoring!F:F, G559) &gt; 0), "yes", "no")</f>
        <v>yes</v>
      </c>
      <c r="K559" s="60" t="str">
        <f t="shared" si="65"/>
        <v>Z:\FAIR_Device_data\Experiment_AugSep_2023\Video_captures\FAIR-D2\Camera1\2023-08-27\FAIR-D2_2023-08-27_08-20-00.mp4</v>
      </c>
    </row>
    <row r="560" spans="1:11" ht="14.25" customHeight="1" x14ac:dyDescent="0.3">
      <c r="A560" s="5" t="str">
        <f t="shared" si="59"/>
        <v>FAIR-D2</v>
      </c>
      <c r="B560" s="4">
        <f t="shared" si="60"/>
        <v>45165</v>
      </c>
      <c r="C560" s="8">
        <f t="shared" si="61"/>
        <v>0.35290509259259262</v>
      </c>
      <c r="D560" s="8">
        <f t="shared" si="62"/>
        <v>45165.352905092594</v>
      </c>
      <c r="E560" s="8" t="str">
        <f t="shared" si="64"/>
        <v>2023-08-27</v>
      </c>
      <c r="F560" s="9" t="s">
        <v>2260</v>
      </c>
      <c r="G560" s="9" t="str">
        <f t="shared" si="63"/>
        <v>FAIR-D2_2023-08-27_08-28-11</v>
      </c>
      <c r="H560" s="9">
        <v>12.494</v>
      </c>
      <c r="I560" s="6">
        <v>21041402</v>
      </c>
      <c r="J560" s="6" t="str">
        <f>IF(OR(COUNTIF(Monitoring!E:E, G560) &gt; 0, COUNTIF(Monitoring!F:F, G560) &gt; 0), "yes", "no")</f>
        <v>yes</v>
      </c>
      <c r="K560" s="60" t="str">
        <f t="shared" si="65"/>
        <v>Z:\FAIR_Device_data\Experiment_AugSep_2023\Video_captures\FAIR-D2\Camera1\2023-08-27\FAIR-D2_2023-08-27_08-28-11.mp4</v>
      </c>
    </row>
    <row r="561" spans="1:11" ht="14.25" customHeight="1" x14ac:dyDescent="0.3">
      <c r="A561" s="5" t="str">
        <f t="shared" si="59"/>
        <v>FAIR-D2</v>
      </c>
      <c r="B561" s="4">
        <f t="shared" si="60"/>
        <v>45165</v>
      </c>
      <c r="C561" s="8">
        <f t="shared" si="61"/>
        <v>0.35487268518518517</v>
      </c>
      <c r="D561" s="8">
        <f t="shared" si="62"/>
        <v>45165.354872685188</v>
      </c>
      <c r="E561" s="8" t="str">
        <f t="shared" si="64"/>
        <v>2023-08-27</v>
      </c>
      <c r="F561" s="9" t="s">
        <v>2261</v>
      </c>
      <c r="G561" s="9" t="str">
        <f t="shared" si="63"/>
        <v>FAIR-D2_2023-08-27_08-31-01</v>
      </c>
      <c r="H561" s="9">
        <v>30.59</v>
      </c>
      <c r="I561" s="6">
        <v>54745050</v>
      </c>
      <c r="J561" s="6" t="str">
        <f>IF(OR(COUNTIF(Monitoring!E:E, G561) &gt; 0, COUNTIF(Monitoring!F:F, G561) &gt; 0), "yes", "no")</f>
        <v>yes</v>
      </c>
      <c r="K561" s="60" t="str">
        <f t="shared" si="65"/>
        <v>Z:\FAIR_Device_data\Experiment_AugSep_2023\Video_captures\FAIR-D2\Camera1\2023-08-27\FAIR-D2_2023-08-27_08-31-01.mp4</v>
      </c>
    </row>
    <row r="562" spans="1:11" ht="14.25" customHeight="1" x14ac:dyDescent="0.3">
      <c r="A562" s="5" t="str">
        <f t="shared" si="59"/>
        <v>FAIR-D2</v>
      </c>
      <c r="B562" s="4">
        <f t="shared" si="60"/>
        <v>45165</v>
      </c>
      <c r="C562" s="8">
        <f t="shared" si="61"/>
        <v>0.3959375</v>
      </c>
      <c r="D562" s="8">
        <f t="shared" si="62"/>
        <v>45165.395937499998</v>
      </c>
      <c r="E562" s="8" t="str">
        <f t="shared" si="64"/>
        <v>2023-08-27</v>
      </c>
      <c r="F562" s="9" t="s">
        <v>2262</v>
      </c>
      <c r="G562" s="9" t="str">
        <f t="shared" si="63"/>
        <v>FAIR-D2_2023-08-27_09-30-09</v>
      </c>
      <c r="H562" s="9">
        <v>58.161999999999999</v>
      </c>
      <c r="I562" s="6">
        <v>104162913</v>
      </c>
      <c r="J562" s="6" t="str">
        <f>IF(OR(COUNTIF(Monitoring!E:E, G562) &gt; 0, COUNTIF(Monitoring!F:F, G562) &gt; 0), "yes", "no")</f>
        <v>yes</v>
      </c>
      <c r="K562" s="60" t="str">
        <f t="shared" si="65"/>
        <v>Z:\FAIR_Device_data\Experiment_AugSep_2023\Video_captures\FAIR-D2\Camera1\2023-08-27\FAIR-D2_2023-08-27_09-30-09.mp4</v>
      </c>
    </row>
    <row r="563" spans="1:11" ht="14.25" customHeight="1" x14ac:dyDescent="0.3">
      <c r="A563" s="5" t="str">
        <f t="shared" si="59"/>
        <v>FAIR-D2</v>
      </c>
      <c r="B563" s="4">
        <f t="shared" si="60"/>
        <v>45165</v>
      </c>
      <c r="C563" s="8">
        <f t="shared" si="61"/>
        <v>0.40136574074074072</v>
      </c>
      <c r="D563" s="8">
        <f t="shared" si="62"/>
        <v>45165.401365740741</v>
      </c>
      <c r="E563" s="8" t="str">
        <f t="shared" si="64"/>
        <v>2023-08-27</v>
      </c>
      <c r="F563" s="9" t="s">
        <v>2263</v>
      </c>
      <c r="G563" s="9" t="str">
        <f t="shared" si="63"/>
        <v>FAIR-D2_2023-08-27_09-37-58</v>
      </c>
      <c r="H563" s="9">
        <v>22.577999999999999</v>
      </c>
      <c r="I563" s="6">
        <v>42142956</v>
      </c>
      <c r="J563" s="6" t="str">
        <f>IF(OR(COUNTIF(Monitoring!E:E, G563) &gt; 0, COUNTIF(Monitoring!F:F, G563) &gt; 0), "yes", "no")</f>
        <v>yes</v>
      </c>
      <c r="K563" s="60" t="str">
        <f t="shared" si="65"/>
        <v>Z:\FAIR_Device_data\Experiment_AugSep_2023\Video_captures\FAIR-D2\Camera1\2023-08-27\FAIR-D2_2023-08-27_09-37-58.mp4</v>
      </c>
    </row>
    <row r="564" spans="1:11" ht="14.25" customHeight="1" x14ac:dyDescent="0.3">
      <c r="A564" s="5" t="str">
        <f t="shared" si="59"/>
        <v>FAIR-D2</v>
      </c>
      <c r="B564" s="4">
        <f t="shared" si="60"/>
        <v>45165</v>
      </c>
      <c r="C564" s="8">
        <f t="shared" si="61"/>
        <v>0.40258101851851852</v>
      </c>
      <c r="D564" s="8">
        <f t="shared" si="62"/>
        <v>45165.402581018519</v>
      </c>
      <c r="E564" s="8" t="str">
        <f t="shared" si="64"/>
        <v>2023-08-27</v>
      </c>
      <c r="F564" s="9" t="s">
        <v>2264</v>
      </c>
      <c r="G564" s="9" t="str">
        <f t="shared" si="63"/>
        <v>FAIR-D2_2023-08-27_09-39-43</v>
      </c>
      <c r="H564" s="9">
        <v>31.212</v>
      </c>
      <c r="I564" s="6">
        <v>55245107</v>
      </c>
      <c r="J564" s="6" t="str">
        <f>IF(OR(COUNTIF(Monitoring!E:E, G564) &gt; 0, COUNTIF(Monitoring!F:F, G564) &gt; 0), "yes", "no")</f>
        <v>yes</v>
      </c>
      <c r="K564" s="60" t="str">
        <f t="shared" si="65"/>
        <v>Z:\FAIR_Device_data\Experiment_AugSep_2023\Video_captures\FAIR-D2\Camera1\2023-08-27\FAIR-D2_2023-08-27_09-39-43.mp4</v>
      </c>
    </row>
    <row r="565" spans="1:11" ht="14.25" customHeight="1" x14ac:dyDescent="0.3">
      <c r="A565" s="5" t="str">
        <f t="shared" si="59"/>
        <v>FAIR-D2</v>
      </c>
      <c r="B565" s="4">
        <f t="shared" si="60"/>
        <v>45165</v>
      </c>
      <c r="C565" s="8">
        <f t="shared" si="61"/>
        <v>0.40440972222222221</v>
      </c>
      <c r="D565" s="8">
        <f t="shared" si="62"/>
        <v>45165.404409722221</v>
      </c>
      <c r="E565" s="8" t="str">
        <f t="shared" si="64"/>
        <v>2023-08-27</v>
      </c>
      <c r="F565" s="9" t="s">
        <v>2265</v>
      </c>
      <c r="G565" s="9" t="str">
        <f t="shared" si="63"/>
        <v>FAIR-D2_2023-08-27_09-42-21</v>
      </c>
      <c r="H565" s="9">
        <v>15.605</v>
      </c>
      <c r="I565" s="6">
        <v>27278267</v>
      </c>
      <c r="J565" s="6" t="str">
        <f>IF(OR(COUNTIF(Monitoring!E:E, G565) &gt; 0, COUNTIF(Monitoring!F:F, G565) &gt; 0), "yes", "no")</f>
        <v>yes</v>
      </c>
      <c r="K565" s="60" t="str">
        <f t="shared" si="65"/>
        <v>Z:\FAIR_Device_data\Experiment_AugSep_2023\Video_captures\FAIR-D2\Camera1\2023-08-27\FAIR-D2_2023-08-27_09-42-21.mp4</v>
      </c>
    </row>
    <row r="566" spans="1:11" ht="14.25" customHeight="1" x14ac:dyDescent="0.3">
      <c r="A566" s="5" t="str">
        <f t="shared" si="59"/>
        <v>FAIR-D2</v>
      </c>
      <c r="B566" s="4">
        <f t="shared" si="60"/>
        <v>45165</v>
      </c>
      <c r="C566" s="8">
        <f t="shared" si="61"/>
        <v>0.40649305555555554</v>
      </c>
      <c r="D566" s="8">
        <f t="shared" si="62"/>
        <v>45165.406493055554</v>
      </c>
      <c r="E566" s="8" t="str">
        <f t="shared" si="64"/>
        <v>2023-08-27</v>
      </c>
      <c r="F566" s="9" t="s">
        <v>2266</v>
      </c>
      <c r="G566" s="9" t="str">
        <f t="shared" si="63"/>
        <v>FAIR-D2_2023-08-27_09-45-21</v>
      </c>
      <c r="H566" s="9">
        <v>19.478999999999999</v>
      </c>
      <c r="I566" s="6">
        <v>35060866</v>
      </c>
      <c r="J566" s="6" t="str">
        <f>IF(OR(COUNTIF(Monitoring!E:E, G566) &gt; 0, COUNTIF(Monitoring!F:F, G566) &gt; 0), "yes", "no")</f>
        <v>yes</v>
      </c>
      <c r="K566" s="60" t="str">
        <f t="shared" si="65"/>
        <v>Z:\FAIR_Device_data\Experiment_AugSep_2023\Video_captures\FAIR-D2\Camera1\2023-08-27\FAIR-D2_2023-08-27_09-45-21.mp4</v>
      </c>
    </row>
    <row r="567" spans="1:11" ht="14.25" customHeight="1" x14ac:dyDescent="0.3">
      <c r="A567" s="5" t="str">
        <f t="shared" si="59"/>
        <v>FAIR-D2</v>
      </c>
      <c r="B567" s="4">
        <f t="shared" si="60"/>
        <v>45165</v>
      </c>
      <c r="C567" s="8">
        <f t="shared" si="61"/>
        <v>0.41364583333333332</v>
      </c>
      <c r="D567" s="8">
        <f t="shared" si="62"/>
        <v>45165.413645833331</v>
      </c>
      <c r="E567" s="8" t="str">
        <f t="shared" si="64"/>
        <v>2023-08-27</v>
      </c>
      <c r="F567" s="9" t="s">
        <v>2267</v>
      </c>
      <c r="G567" s="9" t="str">
        <f t="shared" si="63"/>
        <v>FAIR-D2_2023-08-27_09-55-39</v>
      </c>
      <c r="H567" s="9">
        <v>40.966000000000001</v>
      </c>
      <c r="I567" s="6">
        <v>74683216</v>
      </c>
      <c r="J567" s="6" t="str">
        <f>IF(OR(COUNTIF(Monitoring!E:E, G567) &gt; 0, COUNTIF(Monitoring!F:F, G567) &gt; 0), "yes", "no")</f>
        <v>yes</v>
      </c>
      <c r="K567" s="60" t="str">
        <f t="shared" si="65"/>
        <v>Z:\FAIR_Device_data\Experiment_AugSep_2023\Video_captures\FAIR-D2\Camera1\2023-08-27\FAIR-D2_2023-08-27_09-55-39.mp4</v>
      </c>
    </row>
    <row r="568" spans="1:11" ht="14.25" customHeight="1" x14ac:dyDescent="0.3">
      <c r="A568" s="5" t="str">
        <f t="shared" si="59"/>
        <v>FAIR-D2</v>
      </c>
      <c r="B568" s="4">
        <f t="shared" si="60"/>
        <v>45165</v>
      </c>
      <c r="C568" s="8">
        <f t="shared" si="61"/>
        <v>0.42206018518518518</v>
      </c>
      <c r="D568" s="8">
        <f t="shared" si="62"/>
        <v>45165.422060185185</v>
      </c>
      <c r="E568" s="8" t="str">
        <f t="shared" si="64"/>
        <v>2023-08-27</v>
      </c>
      <c r="F568" s="9" t="s">
        <v>2268</v>
      </c>
      <c r="G568" s="9" t="str">
        <f t="shared" si="63"/>
        <v>FAIR-D2_2023-08-27_10-07-46</v>
      </c>
      <c r="H568" s="9">
        <v>11.083</v>
      </c>
      <c r="I568" s="6">
        <v>18929287</v>
      </c>
      <c r="J568" s="6" t="str">
        <f>IF(OR(COUNTIF(Monitoring!E:E, G568) &gt; 0, COUNTIF(Monitoring!F:F, G568) &gt; 0), "yes", "no")</f>
        <v>yes</v>
      </c>
      <c r="K568" s="60" t="str">
        <f t="shared" si="65"/>
        <v>Z:\FAIR_Device_data\Experiment_AugSep_2023\Video_captures\FAIR-D2\Camera1\2023-08-27\FAIR-D2_2023-08-27_10-07-46.mp4</v>
      </c>
    </row>
    <row r="569" spans="1:11" ht="14.25" customHeight="1" x14ac:dyDescent="0.3">
      <c r="A569" s="5" t="str">
        <f t="shared" si="59"/>
        <v>FAIR-D2</v>
      </c>
      <c r="B569" s="4">
        <f t="shared" si="60"/>
        <v>45165</v>
      </c>
      <c r="C569" s="8">
        <f t="shared" si="61"/>
        <v>0.4231712962962963</v>
      </c>
      <c r="D569" s="8">
        <f t="shared" si="62"/>
        <v>45165.423171296294</v>
      </c>
      <c r="E569" s="8" t="str">
        <f t="shared" si="64"/>
        <v>2023-08-27</v>
      </c>
      <c r="F569" s="9" t="s">
        <v>2269</v>
      </c>
      <c r="G569" s="9" t="str">
        <f t="shared" si="63"/>
        <v>FAIR-D2_2023-08-27_10-09-22</v>
      </c>
      <c r="H569" s="9">
        <v>12.173999999999999</v>
      </c>
      <c r="I569" s="6">
        <v>20403023</v>
      </c>
      <c r="J569" s="6" t="str">
        <f>IF(OR(COUNTIF(Monitoring!E:E, G569) &gt; 0, COUNTIF(Monitoring!F:F, G569) &gt; 0), "yes", "no")</f>
        <v>yes</v>
      </c>
      <c r="K569" s="60" t="str">
        <f t="shared" si="65"/>
        <v>Z:\FAIR_Device_data\Experiment_AugSep_2023\Video_captures\FAIR-D2\Camera1\2023-08-27\FAIR-D2_2023-08-27_10-09-22.mp4</v>
      </c>
    </row>
    <row r="570" spans="1:11" ht="14.25" customHeight="1" x14ac:dyDescent="0.3">
      <c r="A570" s="5" t="str">
        <f t="shared" si="59"/>
        <v>FAIR-D2</v>
      </c>
      <c r="B570" s="4">
        <f t="shared" si="60"/>
        <v>45165</v>
      </c>
      <c r="C570" s="8">
        <f t="shared" si="61"/>
        <v>0.43284722222222222</v>
      </c>
      <c r="D570" s="8">
        <f t="shared" si="62"/>
        <v>45165.432847222219</v>
      </c>
      <c r="E570" s="8" t="str">
        <f t="shared" si="64"/>
        <v>2023-08-27</v>
      </c>
      <c r="F570" s="9" t="s">
        <v>2270</v>
      </c>
      <c r="G570" s="9" t="str">
        <f t="shared" si="63"/>
        <v>FAIR-D2_2023-08-27_10-23-18</v>
      </c>
      <c r="H570" s="9">
        <v>10.869</v>
      </c>
      <c r="I570" s="6">
        <v>17539022</v>
      </c>
      <c r="J570" s="6" t="str">
        <f>IF(OR(COUNTIF(Monitoring!E:E, G570) &gt; 0, COUNTIF(Monitoring!F:F, G570) &gt; 0), "yes", "no")</f>
        <v>yes</v>
      </c>
      <c r="K570" s="60" t="str">
        <f t="shared" si="65"/>
        <v>Z:\FAIR_Device_data\Experiment_AugSep_2023\Video_captures\FAIR-D2\Camera1\2023-08-27\FAIR-D2_2023-08-27_10-23-18.mp4</v>
      </c>
    </row>
    <row r="571" spans="1:11" ht="14.25" customHeight="1" x14ac:dyDescent="0.3">
      <c r="A571" s="5" t="str">
        <f t="shared" si="59"/>
        <v>FAIR-D2</v>
      </c>
      <c r="B571" s="4">
        <f t="shared" si="60"/>
        <v>45165</v>
      </c>
      <c r="C571" s="8">
        <f t="shared" si="61"/>
        <v>0.43592592592592594</v>
      </c>
      <c r="D571" s="8">
        <f t="shared" si="62"/>
        <v>45165.435925925929</v>
      </c>
      <c r="E571" s="8" t="str">
        <f t="shared" si="64"/>
        <v>2023-08-27</v>
      </c>
      <c r="F571" s="9" t="s">
        <v>2271</v>
      </c>
      <c r="G571" s="9" t="str">
        <f t="shared" si="63"/>
        <v>FAIR-D2_2023-08-27_10-27-44</v>
      </c>
      <c r="H571" s="9">
        <v>29.670999999999999</v>
      </c>
      <c r="I571" s="6">
        <v>55857063</v>
      </c>
      <c r="J571" s="6" t="str">
        <f>IF(OR(COUNTIF(Monitoring!E:E, G571) &gt; 0, COUNTIF(Monitoring!F:F, G571) &gt; 0), "yes", "no")</f>
        <v>yes</v>
      </c>
      <c r="K571" s="60" t="str">
        <f t="shared" si="65"/>
        <v>Z:\FAIR_Device_data\Experiment_AugSep_2023\Video_captures\FAIR-D2\Camera1\2023-08-27\FAIR-D2_2023-08-27_10-27-44.mp4</v>
      </c>
    </row>
    <row r="572" spans="1:11" ht="14.25" customHeight="1" x14ac:dyDescent="0.3">
      <c r="A572" s="5" t="str">
        <f t="shared" si="59"/>
        <v>FAIR-D2</v>
      </c>
      <c r="B572" s="4">
        <f t="shared" si="60"/>
        <v>45165</v>
      </c>
      <c r="C572" s="8">
        <f t="shared" si="61"/>
        <v>0.4367361111111111</v>
      </c>
      <c r="D572" s="8">
        <f t="shared" si="62"/>
        <v>45165.436736111114</v>
      </c>
      <c r="E572" s="8" t="str">
        <f t="shared" si="64"/>
        <v>2023-08-27</v>
      </c>
      <c r="F572" s="9" t="s">
        <v>2272</v>
      </c>
      <c r="G572" s="9" t="str">
        <f t="shared" si="63"/>
        <v>FAIR-D2_2023-08-27_10-28-54</v>
      </c>
      <c r="H572" s="9">
        <v>51.171999999999997</v>
      </c>
      <c r="I572" s="6">
        <v>93482063</v>
      </c>
      <c r="J572" s="6" t="str">
        <f>IF(OR(COUNTIF(Monitoring!E:E, G572) &gt; 0, COUNTIF(Monitoring!F:F, G572) &gt; 0), "yes", "no")</f>
        <v>yes</v>
      </c>
      <c r="K572" s="60" t="str">
        <f t="shared" si="65"/>
        <v>Z:\FAIR_Device_data\Experiment_AugSep_2023\Video_captures\FAIR-D2\Camera1\2023-08-27\FAIR-D2_2023-08-27_10-28-54.mp4</v>
      </c>
    </row>
    <row r="573" spans="1:11" ht="14.25" customHeight="1" x14ac:dyDescent="0.3">
      <c r="A573" s="5" t="str">
        <f t="shared" si="59"/>
        <v>FAIR-D2</v>
      </c>
      <c r="B573" s="4">
        <f t="shared" si="60"/>
        <v>45165</v>
      </c>
      <c r="C573" s="8">
        <f t="shared" si="61"/>
        <v>0.4397685185185185</v>
      </c>
      <c r="D573" s="8">
        <f t="shared" si="62"/>
        <v>45165.439768518518</v>
      </c>
      <c r="E573" s="8" t="str">
        <f t="shared" si="64"/>
        <v>2023-08-27</v>
      </c>
      <c r="F573" s="9" t="s">
        <v>2273</v>
      </c>
      <c r="G573" s="9" t="str">
        <f t="shared" si="63"/>
        <v>FAIR-D2_2023-08-27_10-33-16</v>
      </c>
      <c r="H573" s="9">
        <v>53.158000000000001</v>
      </c>
      <c r="I573" s="6">
        <v>91944106</v>
      </c>
      <c r="J573" s="6" t="str">
        <f>IF(OR(COUNTIF(Monitoring!E:E, G573) &gt; 0, COUNTIF(Monitoring!F:F, G573) &gt; 0), "yes", "no")</f>
        <v>yes</v>
      </c>
      <c r="K573" s="60" t="str">
        <f t="shared" si="65"/>
        <v>Z:\FAIR_Device_data\Experiment_AugSep_2023\Video_captures\FAIR-D2\Camera1\2023-08-27\FAIR-D2_2023-08-27_10-33-16.mp4</v>
      </c>
    </row>
    <row r="574" spans="1:11" ht="14.25" customHeight="1" x14ac:dyDescent="0.3">
      <c r="A574" s="5" t="str">
        <f t="shared" si="59"/>
        <v>FAIR-D2</v>
      </c>
      <c r="B574" s="4">
        <f t="shared" si="60"/>
        <v>45165</v>
      </c>
      <c r="C574" s="8">
        <f t="shared" si="61"/>
        <v>0.4460763888888889</v>
      </c>
      <c r="D574" s="8">
        <f t="shared" si="62"/>
        <v>45165.446076388886</v>
      </c>
      <c r="E574" s="8" t="str">
        <f t="shared" si="64"/>
        <v>2023-08-27</v>
      </c>
      <c r="F574" s="9" t="s">
        <v>2274</v>
      </c>
      <c r="G574" s="9" t="str">
        <f t="shared" si="63"/>
        <v>FAIR-D2_2023-08-27_10-42-21</v>
      </c>
      <c r="H574" s="9">
        <v>78.435000000000002</v>
      </c>
      <c r="I574" s="6">
        <v>141694201</v>
      </c>
      <c r="J574" s="6" t="str">
        <f>IF(OR(COUNTIF(Monitoring!E:E, G574) &gt; 0, COUNTIF(Monitoring!F:F, G574) &gt; 0), "yes", "no")</f>
        <v>yes</v>
      </c>
      <c r="K574" s="60" t="str">
        <f t="shared" si="65"/>
        <v>Z:\FAIR_Device_data\Experiment_AugSep_2023\Video_captures\FAIR-D2\Camera1\2023-08-27\FAIR-D2_2023-08-27_10-42-21.mp4</v>
      </c>
    </row>
    <row r="575" spans="1:11" ht="14.25" customHeight="1" x14ac:dyDescent="0.3">
      <c r="A575" s="5" t="str">
        <f t="shared" si="59"/>
        <v>FAIR-D2</v>
      </c>
      <c r="B575" s="4">
        <f t="shared" si="60"/>
        <v>45165</v>
      </c>
      <c r="C575" s="8">
        <f t="shared" si="61"/>
        <v>0.45015046296296296</v>
      </c>
      <c r="D575" s="8">
        <f t="shared" si="62"/>
        <v>45165.450150462966</v>
      </c>
      <c r="E575" s="8" t="str">
        <f t="shared" si="64"/>
        <v>2023-08-27</v>
      </c>
      <c r="F575" s="9" t="s">
        <v>2275</v>
      </c>
      <c r="G575" s="9" t="str">
        <f t="shared" si="63"/>
        <v>FAIR-D2_2023-08-27_10-48-13</v>
      </c>
      <c r="H575" s="9">
        <v>11.871</v>
      </c>
      <c r="I575" s="6">
        <v>19664794</v>
      </c>
      <c r="J575" s="6" t="str">
        <f>IF(OR(COUNTIF(Monitoring!E:E, G575) &gt; 0, COUNTIF(Monitoring!F:F, G575) &gt; 0), "yes", "no")</f>
        <v>yes</v>
      </c>
      <c r="K575" s="60" t="str">
        <f t="shared" si="65"/>
        <v>Z:\FAIR_Device_data\Experiment_AugSep_2023\Video_captures\FAIR-D2\Camera1\2023-08-27\FAIR-D2_2023-08-27_10-48-13.mp4</v>
      </c>
    </row>
    <row r="576" spans="1:11" ht="14.25" customHeight="1" x14ac:dyDescent="0.3">
      <c r="A576" s="5" t="str">
        <f t="shared" si="59"/>
        <v>FAIR-D2</v>
      </c>
      <c r="B576" s="4">
        <f t="shared" si="60"/>
        <v>45165</v>
      </c>
      <c r="C576" s="8">
        <f t="shared" si="61"/>
        <v>0.46098379629629632</v>
      </c>
      <c r="D576" s="8">
        <f t="shared" si="62"/>
        <v>45165.4609837963</v>
      </c>
      <c r="E576" s="8" t="str">
        <f t="shared" si="64"/>
        <v>2023-08-27</v>
      </c>
      <c r="F576" s="9" t="s">
        <v>2276</v>
      </c>
      <c r="G576" s="9" t="str">
        <f t="shared" si="63"/>
        <v>FAIR-D2_2023-08-27_11-03-49</v>
      </c>
      <c r="H576" s="9">
        <v>11.205</v>
      </c>
      <c r="I576" s="6">
        <v>18061264</v>
      </c>
      <c r="J576" s="6" t="str">
        <f>IF(OR(COUNTIF(Monitoring!E:E, G576) &gt; 0, COUNTIF(Monitoring!F:F, G576) &gt; 0), "yes", "no")</f>
        <v>no</v>
      </c>
      <c r="K576" s="60" t="str">
        <f t="shared" si="65"/>
        <v>Z:\FAIR_Device_data\Experiment_AugSep_2023\Video_captures\FAIR-D2\Camera1\2023-08-27\FAIR-D2_2023-08-27_11-03-49.mp4</v>
      </c>
    </row>
    <row r="577" spans="1:11" ht="14.25" customHeight="1" x14ac:dyDescent="0.3">
      <c r="A577" s="5" t="str">
        <f t="shared" si="59"/>
        <v>FAIR-D2</v>
      </c>
      <c r="B577" s="4">
        <f t="shared" si="60"/>
        <v>45165</v>
      </c>
      <c r="C577" s="8">
        <f t="shared" si="61"/>
        <v>0.49111111111111111</v>
      </c>
      <c r="D577" s="8">
        <f t="shared" si="62"/>
        <v>45165.491111111114</v>
      </c>
      <c r="E577" s="8" t="str">
        <f t="shared" si="64"/>
        <v>2023-08-27</v>
      </c>
      <c r="F577" s="9" t="s">
        <v>2277</v>
      </c>
      <c r="G577" s="9" t="str">
        <f t="shared" si="63"/>
        <v>FAIR-D2_2023-08-27_11-47-12</v>
      </c>
      <c r="H577" s="9">
        <v>11.215999999999999</v>
      </c>
      <c r="I577" s="6">
        <v>18545285</v>
      </c>
      <c r="J577" s="6" t="str">
        <f>IF(OR(COUNTIF(Monitoring!E:E, G577) &gt; 0, COUNTIF(Monitoring!F:F, G577) &gt; 0), "yes", "no")</f>
        <v>yes</v>
      </c>
      <c r="K577" s="60" t="str">
        <f t="shared" si="65"/>
        <v>Z:\FAIR_Device_data\Experiment_AugSep_2023\Video_captures\FAIR-D2\Camera1\2023-08-27\FAIR-D2_2023-08-27_11-47-12.mp4</v>
      </c>
    </row>
    <row r="578" spans="1:11" ht="14.25" customHeight="1" x14ac:dyDescent="0.3">
      <c r="A578" s="5" t="str">
        <f t="shared" ref="A578:A641" si="66">+LEFT(G578,7)</f>
        <v>FAIR-D2</v>
      </c>
      <c r="B578" s="4">
        <f t="shared" ref="B578:B641" si="67">VALUE(MID(G578,FIND("_",G578)+1,10))</f>
        <v>45165</v>
      </c>
      <c r="C578" s="8">
        <f t="shared" ref="C578:C641" si="68">IF(ISBLANK(G578),"",TIME(LEFT(RIGHT(G578,8),2),LEFT(RIGHT(G578,5),2),RIGHT(G578,2)))</f>
        <v>0.49396990740740743</v>
      </c>
      <c r="D578" s="8">
        <f t="shared" ref="D578:D641" si="69">+B578+C578</f>
        <v>45165.493969907409</v>
      </c>
      <c r="E578" s="8" t="str">
        <f t="shared" si="64"/>
        <v>2023-08-27</v>
      </c>
      <c r="F578" s="9" t="s">
        <v>2278</v>
      </c>
      <c r="G578" s="9" t="str">
        <f t="shared" ref="G578:G641" si="70">+LEFT(F578,27)</f>
        <v>FAIR-D2_2023-08-27_11-51-19</v>
      </c>
      <c r="H578" s="9">
        <v>33.290999999999997</v>
      </c>
      <c r="I578" s="6">
        <v>58940791</v>
      </c>
      <c r="J578" s="6" t="str">
        <f>IF(OR(COUNTIF(Monitoring!E:E, G578) &gt; 0, COUNTIF(Monitoring!F:F, G578) &gt; 0), "yes", "no")</f>
        <v>yes</v>
      </c>
      <c r="K578" s="60" t="str">
        <f t="shared" si="65"/>
        <v>Z:\FAIR_Device_data\Experiment_AugSep_2023\Video_captures\FAIR-D2\Camera1\2023-08-27\FAIR-D2_2023-08-27_11-51-19.mp4</v>
      </c>
    </row>
    <row r="579" spans="1:11" ht="14.25" customHeight="1" x14ac:dyDescent="0.3">
      <c r="A579" s="5" t="str">
        <f t="shared" si="66"/>
        <v>FAIR-D2</v>
      </c>
      <c r="B579" s="4">
        <f t="shared" si="67"/>
        <v>45165</v>
      </c>
      <c r="C579" s="8">
        <f t="shared" si="68"/>
        <v>0.49615740740740738</v>
      </c>
      <c r="D579" s="8">
        <f t="shared" si="69"/>
        <v>45165.496157407404</v>
      </c>
      <c r="E579" s="8" t="str">
        <f t="shared" ref="E579:E642" si="71">+_xlfn.CONCAT(YEAR(B579),"-",TEXT(MONTH(B579),"00"),"-",TEXT(DAY(B579),"00"))</f>
        <v>2023-08-27</v>
      </c>
      <c r="F579" s="9" t="s">
        <v>2279</v>
      </c>
      <c r="G579" s="9" t="str">
        <f t="shared" si="70"/>
        <v>FAIR-D2_2023-08-27_11-54-28</v>
      </c>
      <c r="H579" s="9">
        <v>53.618000000000002</v>
      </c>
      <c r="I579" s="6">
        <v>97628121</v>
      </c>
      <c r="J579" s="6" t="str">
        <f>IF(OR(COUNTIF(Monitoring!E:E, G579) &gt; 0, COUNTIF(Monitoring!F:F, G579) &gt; 0), "yes", "no")</f>
        <v>yes</v>
      </c>
      <c r="K579" s="60" t="str">
        <f t="shared" ref="K579:K642" si="72">HYPERLINK(_xlfn.CONCAT("Z:\FAIR_Device_data\Experiment_AugSep_2023","\","Video_captures","\",A579,"\","Camera1","\",E579,"\",F579))</f>
        <v>Z:\FAIR_Device_data\Experiment_AugSep_2023\Video_captures\FAIR-D2\Camera1\2023-08-27\FAIR-D2_2023-08-27_11-54-28.mp4</v>
      </c>
    </row>
    <row r="580" spans="1:11" ht="14.25" customHeight="1" x14ac:dyDescent="0.3">
      <c r="A580" s="5" t="str">
        <f t="shared" si="66"/>
        <v>FAIR-D2</v>
      </c>
      <c r="B580" s="4">
        <f t="shared" si="67"/>
        <v>45165</v>
      </c>
      <c r="C580" s="8">
        <f t="shared" si="68"/>
        <v>0.5044791666666667</v>
      </c>
      <c r="D580" s="8">
        <f t="shared" si="69"/>
        <v>45165.504479166666</v>
      </c>
      <c r="E580" s="8" t="str">
        <f t="shared" si="71"/>
        <v>2023-08-27</v>
      </c>
      <c r="F580" s="9" t="s">
        <v>2280</v>
      </c>
      <c r="G580" s="9" t="str">
        <f t="shared" si="70"/>
        <v>FAIR-D2_2023-08-27_12-06-27</v>
      </c>
      <c r="H580" s="9">
        <v>18.155000000000001</v>
      </c>
      <c r="I580" s="6">
        <v>32858620</v>
      </c>
      <c r="J580" s="6" t="str">
        <f>IF(OR(COUNTIF(Monitoring!E:E, G580) &gt; 0, COUNTIF(Monitoring!F:F, G580) &gt; 0), "yes", "no")</f>
        <v>yes</v>
      </c>
      <c r="K580" s="60" t="str">
        <f t="shared" si="72"/>
        <v>Z:\FAIR_Device_data\Experiment_AugSep_2023\Video_captures\FAIR-D2\Camera1\2023-08-27\FAIR-D2_2023-08-27_12-06-27.mp4</v>
      </c>
    </row>
    <row r="581" spans="1:11" ht="14.25" customHeight="1" x14ac:dyDescent="0.3">
      <c r="A581" s="5" t="str">
        <f t="shared" si="66"/>
        <v>FAIR-D2</v>
      </c>
      <c r="B581" s="4">
        <f t="shared" si="67"/>
        <v>45165</v>
      </c>
      <c r="C581" s="8">
        <f t="shared" si="68"/>
        <v>0.50783564814814819</v>
      </c>
      <c r="D581" s="8">
        <f t="shared" si="69"/>
        <v>45165.507835648146</v>
      </c>
      <c r="E581" s="8" t="str">
        <f t="shared" si="71"/>
        <v>2023-08-27</v>
      </c>
      <c r="F581" s="9" t="s">
        <v>2281</v>
      </c>
      <c r="G581" s="9" t="str">
        <f t="shared" si="70"/>
        <v>FAIR-D2_2023-08-27_12-11-17</v>
      </c>
      <c r="H581" s="9">
        <v>77.284999999999997</v>
      </c>
      <c r="I581" s="6">
        <v>143121798</v>
      </c>
      <c r="J581" s="6" t="str">
        <f>IF(OR(COUNTIF(Monitoring!E:E, G581) &gt; 0, COUNTIF(Monitoring!F:F, G581) &gt; 0), "yes", "no")</f>
        <v>yes</v>
      </c>
      <c r="K581" s="60" t="str">
        <f t="shared" si="72"/>
        <v>Z:\FAIR_Device_data\Experiment_AugSep_2023\Video_captures\FAIR-D2\Camera1\2023-08-27\FAIR-D2_2023-08-27_12-11-17.mp4</v>
      </c>
    </row>
    <row r="582" spans="1:11" ht="14.25" customHeight="1" x14ac:dyDescent="0.3">
      <c r="A582" s="5" t="str">
        <f t="shared" si="66"/>
        <v>FAIR-D2</v>
      </c>
      <c r="B582" s="4">
        <f t="shared" si="67"/>
        <v>45165</v>
      </c>
      <c r="C582" s="8">
        <f t="shared" si="68"/>
        <v>0.50931712962962961</v>
      </c>
      <c r="D582" s="8">
        <f t="shared" si="69"/>
        <v>45165.509317129632</v>
      </c>
      <c r="E582" s="8" t="str">
        <f t="shared" si="71"/>
        <v>2023-08-27</v>
      </c>
      <c r="F582" s="9" t="s">
        <v>2282</v>
      </c>
      <c r="G582" s="9" t="str">
        <f t="shared" si="70"/>
        <v>FAIR-D2_2023-08-27_12-13-25</v>
      </c>
      <c r="H582" s="9">
        <v>14.737</v>
      </c>
      <c r="I582" s="6">
        <v>25323516</v>
      </c>
      <c r="J582" s="6" t="str">
        <f>IF(OR(COUNTIF(Monitoring!E:E, G582) &gt; 0, COUNTIF(Monitoring!F:F, G582) &gt; 0), "yes", "no")</f>
        <v>yes</v>
      </c>
      <c r="K582" s="60" t="str">
        <f t="shared" si="72"/>
        <v>Z:\FAIR_Device_data\Experiment_AugSep_2023\Video_captures\FAIR-D2\Camera1\2023-08-27\FAIR-D2_2023-08-27_12-13-25.mp4</v>
      </c>
    </row>
    <row r="583" spans="1:11" ht="14.25" customHeight="1" x14ac:dyDescent="0.3">
      <c r="A583" s="5" t="str">
        <f t="shared" si="66"/>
        <v>FAIR-D2</v>
      </c>
      <c r="B583" s="4">
        <f t="shared" si="67"/>
        <v>45165</v>
      </c>
      <c r="C583" s="8">
        <f t="shared" si="68"/>
        <v>0.51606481481481481</v>
      </c>
      <c r="D583" s="8">
        <f t="shared" si="69"/>
        <v>45165.516064814816</v>
      </c>
      <c r="E583" s="8" t="str">
        <f t="shared" si="71"/>
        <v>2023-08-27</v>
      </c>
      <c r="F583" s="9" t="s">
        <v>2283</v>
      </c>
      <c r="G583" s="9" t="str">
        <f t="shared" si="70"/>
        <v>FAIR-D2_2023-08-27_12-23-08</v>
      </c>
      <c r="H583" s="9">
        <v>27.811</v>
      </c>
      <c r="I583" s="6">
        <v>46613209</v>
      </c>
      <c r="J583" s="6" t="str">
        <f>IF(OR(COUNTIF(Monitoring!E:E, G583) &gt; 0, COUNTIF(Monitoring!F:F, G583) &gt; 0), "yes", "no")</f>
        <v>yes</v>
      </c>
      <c r="K583" s="60" t="str">
        <f t="shared" si="72"/>
        <v>Z:\FAIR_Device_data\Experiment_AugSep_2023\Video_captures\FAIR-D2\Camera1\2023-08-27\FAIR-D2_2023-08-27_12-23-08.mp4</v>
      </c>
    </row>
    <row r="584" spans="1:11" ht="14.25" customHeight="1" x14ac:dyDescent="0.3">
      <c r="A584" s="5" t="str">
        <f t="shared" si="66"/>
        <v>FAIR-D2</v>
      </c>
      <c r="B584" s="4">
        <f t="shared" si="67"/>
        <v>45165</v>
      </c>
      <c r="C584" s="8">
        <f t="shared" si="68"/>
        <v>0.52225694444444448</v>
      </c>
      <c r="D584" s="8">
        <f t="shared" si="69"/>
        <v>45165.522256944445</v>
      </c>
      <c r="E584" s="8" t="str">
        <f t="shared" si="71"/>
        <v>2023-08-27</v>
      </c>
      <c r="F584" s="9" t="s">
        <v>2284</v>
      </c>
      <c r="G584" s="9" t="str">
        <f t="shared" si="70"/>
        <v>FAIR-D2_2023-08-27_12-32-03</v>
      </c>
      <c r="H584" s="9">
        <v>38.536000000000001</v>
      </c>
      <c r="I584" s="6">
        <v>67301185</v>
      </c>
      <c r="J584" s="6" t="str">
        <f>IF(OR(COUNTIF(Monitoring!E:E, G584) &gt; 0, COUNTIF(Monitoring!F:F, G584) &gt; 0), "yes", "no")</f>
        <v>yes</v>
      </c>
      <c r="K584" s="60" t="str">
        <f t="shared" si="72"/>
        <v>Z:\FAIR_Device_data\Experiment_AugSep_2023\Video_captures\FAIR-D2\Camera1\2023-08-27\FAIR-D2_2023-08-27_12-32-03.mp4</v>
      </c>
    </row>
    <row r="585" spans="1:11" ht="14.25" customHeight="1" x14ac:dyDescent="0.3">
      <c r="A585" s="5" t="str">
        <f t="shared" si="66"/>
        <v>FAIR-D2</v>
      </c>
      <c r="B585" s="4">
        <f t="shared" si="67"/>
        <v>45165</v>
      </c>
      <c r="C585" s="8">
        <f t="shared" si="68"/>
        <v>0.52368055555555559</v>
      </c>
      <c r="D585" s="8">
        <f t="shared" si="69"/>
        <v>45165.523680555554</v>
      </c>
      <c r="E585" s="8" t="str">
        <f t="shared" si="71"/>
        <v>2023-08-27</v>
      </c>
      <c r="F585" s="9" t="s">
        <v>2285</v>
      </c>
      <c r="G585" s="9" t="str">
        <f t="shared" si="70"/>
        <v>FAIR-D2_2023-08-27_12-34-06</v>
      </c>
      <c r="H585" s="9">
        <v>48.622</v>
      </c>
      <c r="I585" s="6">
        <v>88622066</v>
      </c>
      <c r="J585" s="6" t="str">
        <f>IF(OR(COUNTIF(Monitoring!E:E, G585) &gt; 0, COUNTIF(Monitoring!F:F, G585) &gt; 0), "yes", "no")</f>
        <v>yes</v>
      </c>
      <c r="K585" s="60" t="str">
        <f t="shared" si="72"/>
        <v>Z:\FAIR_Device_data\Experiment_AugSep_2023\Video_captures\FAIR-D2\Camera1\2023-08-27\FAIR-D2_2023-08-27_12-34-06.mp4</v>
      </c>
    </row>
    <row r="586" spans="1:11" ht="14.25" customHeight="1" x14ac:dyDescent="0.3">
      <c r="A586" s="5" t="str">
        <f t="shared" si="66"/>
        <v>FAIR-D2</v>
      </c>
      <c r="B586" s="4">
        <f t="shared" si="67"/>
        <v>45165</v>
      </c>
      <c r="C586" s="8">
        <f t="shared" si="68"/>
        <v>0.53758101851851847</v>
      </c>
      <c r="D586" s="8">
        <f t="shared" si="69"/>
        <v>45165.537581018521</v>
      </c>
      <c r="E586" s="8" t="str">
        <f t="shared" si="71"/>
        <v>2023-08-27</v>
      </c>
      <c r="F586" s="9" t="s">
        <v>2286</v>
      </c>
      <c r="G586" s="9" t="str">
        <f t="shared" si="70"/>
        <v>FAIR-D2_2023-08-27_12-54-07</v>
      </c>
      <c r="H586" s="9">
        <v>11.786</v>
      </c>
      <c r="I586" s="6">
        <v>19426372</v>
      </c>
      <c r="J586" s="6" t="str">
        <f>IF(OR(COUNTIF(Monitoring!E:E, G586) &gt; 0, COUNTIF(Monitoring!F:F, G586) &gt; 0), "yes", "no")</f>
        <v>yes</v>
      </c>
      <c r="K586" s="60" t="str">
        <f t="shared" si="72"/>
        <v>Z:\FAIR_Device_data\Experiment_AugSep_2023\Video_captures\FAIR-D2\Camera1\2023-08-27\FAIR-D2_2023-08-27_12-54-07.mp4</v>
      </c>
    </row>
    <row r="587" spans="1:11" ht="14.25" customHeight="1" x14ac:dyDescent="0.3">
      <c r="A587" s="5" t="str">
        <f t="shared" si="66"/>
        <v>FAIR-D2</v>
      </c>
      <c r="B587" s="4">
        <f t="shared" si="67"/>
        <v>45165</v>
      </c>
      <c r="C587" s="8">
        <f t="shared" si="68"/>
        <v>0.54622685185185182</v>
      </c>
      <c r="D587" s="8">
        <f t="shared" si="69"/>
        <v>45165.546226851853</v>
      </c>
      <c r="E587" s="8" t="str">
        <f t="shared" si="71"/>
        <v>2023-08-27</v>
      </c>
      <c r="F587" s="9" t="s">
        <v>2287</v>
      </c>
      <c r="G587" s="9" t="str">
        <f t="shared" si="70"/>
        <v>FAIR-D2_2023-08-27_13-06-34</v>
      </c>
      <c r="H587" s="9">
        <v>22.556000000000001</v>
      </c>
      <c r="I587" s="6">
        <v>37166395</v>
      </c>
      <c r="J587" s="6" t="str">
        <f>IF(OR(COUNTIF(Monitoring!E:E, G587) &gt; 0, COUNTIF(Monitoring!F:F, G587) &gt; 0), "yes", "no")</f>
        <v>yes</v>
      </c>
      <c r="K587" s="60" t="str">
        <f t="shared" si="72"/>
        <v>Z:\FAIR_Device_data\Experiment_AugSep_2023\Video_captures\FAIR-D2\Camera1\2023-08-27\FAIR-D2_2023-08-27_13-06-34.mp4</v>
      </c>
    </row>
    <row r="588" spans="1:11" ht="14.25" customHeight="1" x14ac:dyDescent="0.3">
      <c r="A588" s="5" t="str">
        <f t="shared" si="66"/>
        <v>FAIR-D2</v>
      </c>
      <c r="B588" s="4">
        <f t="shared" si="67"/>
        <v>45165</v>
      </c>
      <c r="C588" s="8">
        <f t="shared" si="68"/>
        <v>0.59089120370370374</v>
      </c>
      <c r="D588" s="8">
        <f t="shared" si="69"/>
        <v>45165.590891203705</v>
      </c>
      <c r="E588" s="8" t="str">
        <f t="shared" si="71"/>
        <v>2023-08-27</v>
      </c>
      <c r="F588" s="9" t="s">
        <v>2288</v>
      </c>
      <c r="G588" s="9" t="str">
        <f t="shared" si="70"/>
        <v>FAIR-D2_2023-08-27_14-10-53</v>
      </c>
      <c r="H588" s="9">
        <v>10.961</v>
      </c>
      <c r="I588" s="6">
        <v>17825624</v>
      </c>
      <c r="J588" s="6" t="str">
        <f>IF(OR(COUNTIF(Monitoring!E:E, G588) &gt; 0, COUNTIF(Monitoring!F:F, G588) &gt; 0), "yes", "no")</f>
        <v>yes</v>
      </c>
      <c r="K588" s="60" t="str">
        <f t="shared" si="72"/>
        <v>Z:\FAIR_Device_data\Experiment_AugSep_2023\Video_captures\FAIR-D2\Camera1\2023-08-27\FAIR-D2_2023-08-27_14-10-53.mp4</v>
      </c>
    </row>
    <row r="589" spans="1:11" ht="14.25" customHeight="1" x14ac:dyDescent="0.3">
      <c r="A589" s="5" t="str">
        <f t="shared" si="66"/>
        <v>FAIR-D2</v>
      </c>
      <c r="B589" s="4">
        <f t="shared" si="67"/>
        <v>45165</v>
      </c>
      <c r="C589" s="8">
        <f t="shared" si="68"/>
        <v>0.591400462962963</v>
      </c>
      <c r="D589" s="8">
        <f t="shared" si="69"/>
        <v>45165.591400462959</v>
      </c>
      <c r="E589" s="8" t="str">
        <f t="shared" si="71"/>
        <v>2023-08-27</v>
      </c>
      <c r="F589" s="9" t="s">
        <v>2289</v>
      </c>
      <c r="G589" s="9" t="str">
        <f t="shared" si="70"/>
        <v>FAIR-D2_2023-08-27_14-11-37</v>
      </c>
      <c r="H589" s="9">
        <v>11.472</v>
      </c>
      <c r="I589" s="6">
        <v>18541888</v>
      </c>
      <c r="J589" s="6" t="str">
        <f>IF(OR(COUNTIF(Monitoring!E:E, G589) &gt; 0, COUNTIF(Monitoring!F:F, G589) &gt; 0), "yes", "no")</f>
        <v>yes</v>
      </c>
      <c r="K589" s="60" t="str">
        <f t="shared" si="72"/>
        <v>Z:\FAIR_Device_data\Experiment_AugSep_2023\Video_captures\FAIR-D2\Camera1\2023-08-27\FAIR-D2_2023-08-27_14-11-37.mp4</v>
      </c>
    </row>
    <row r="590" spans="1:11" ht="14.25" customHeight="1" x14ac:dyDescent="0.3">
      <c r="A590" s="5" t="str">
        <f t="shared" si="66"/>
        <v>FAIR-D2</v>
      </c>
      <c r="B590" s="4">
        <f t="shared" si="67"/>
        <v>45165</v>
      </c>
      <c r="C590" s="8">
        <f t="shared" si="68"/>
        <v>0.59908564814814813</v>
      </c>
      <c r="D590" s="8">
        <f t="shared" si="69"/>
        <v>45165.599085648151</v>
      </c>
      <c r="E590" s="8" t="str">
        <f t="shared" si="71"/>
        <v>2023-08-27</v>
      </c>
      <c r="F590" s="9" t="s">
        <v>2290</v>
      </c>
      <c r="G590" s="9" t="str">
        <f t="shared" si="70"/>
        <v>FAIR-D2_2023-08-27_14-22-41</v>
      </c>
      <c r="H590" s="9">
        <v>12.327</v>
      </c>
      <c r="I590" s="6">
        <v>19500429</v>
      </c>
      <c r="J590" s="6" t="str">
        <f>IF(OR(COUNTIF(Monitoring!E:E, G590) &gt; 0, COUNTIF(Monitoring!F:F, G590) &gt; 0), "yes", "no")</f>
        <v>yes</v>
      </c>
      <c r="K590" s="60" t="str">
        <f t="shared" si="72"/>
        <v>Z:\FAIR_Device_data\Experiment_AugSep_2023\Video_captures\FAIR-D2\Camera1\2023-08-27\FAIR-D2_2023-08-27_14-22-41.mp4</v>
      </c>
    </row>
    <row r="591" spans="1:11" ht="14.25" customHeight="1" x14ac:dyDescent="0.3">
      <c r="A591" s="5" t="str">
        <f t="shared" si="66"/>
        <v>FAIR-D2</v>
      </c>
      <c r="B591" s="4">
        <f t="shared" si="67"/>
        <v>45165</v>
      </c>
      <c r="C591" s="8">
        <f t="shared" si="68"/>
        <v>0.60444444444444445</v>
      </c>
      <c r="D591" s="8">
        <f t="shared" si="69"/>
        <v>45165.604444444441</v>
      </c>
      <c r="E591" s="8" t="str">
        <f t="shared" si="71"/>
        <v>2023-08-27</v>
      </c>
      <c r="F591" s="9" t="s">
        <v>2291</v>
      </c>
      <c r="G591" s="9" t="str">
        <f t="shared" si="70"/>
        <v>FAIR-D2_2023-08-27_14-30-24</v>
      </c>
      <c r="H591" s="9">
        <v>16.393999999999998</v>
      </c>
      <c r="I591" s="6">
        <v>27931669</v>
      </c>
      <c r="J591" s="6" t="str">
        <f>IF(OR(COUNTIF(Monitoring!E:E, G591) &gt; 0, COUNTIF(Monitoring!F:F, G591) &gt; 0), "yes", "no")</f>
        <v>yes</v>
      </c>
      <c r="K591" s="60" t="str">
        <f t="shared" si="72"/>
        <v>Z:\FAIR_Device_data\Experiment_AugSep_2023\Video_captures\FAIR-D2\Camera1\2023-08-27\FAIR-D2_2023-08-27_14-30-24.mp4</v>
      </c>
    </row>
    <row r="592" spans="1:11" ht="14.25" customHeight="1" x14ac:dyDescent="0.3">
      <c r="A592" s="5" t="str">
        <f t="shared" si="66"/>
        <v>FAIR-D2</v>
      </c>
      <c r="B592" s="4">
        <f t="shared" si="67"/>
        <v>45165</v>
      </c>
      <c r="C592" s="8">
        <f t="shared" si="68"/>
        <v>0.62412037037037038</v>
      </c>
      <c r="D592" s="8">
        <f t="shared" si="69"/>
        <v>45165.624120370368</v>
      </c>
      <c r="E592" s="8" t="str">
        <f t="shared" si="71"/>
        <v>2023-08-27</v>
      </c>
      <c r="F592" s="9" t="s">
        <v>2292</v>
      </c>
      <c r="G592" s="9" t="str">
        <f t="shared" si="70"/>
        <v>FAIR-D2_2023-08-27_14-58-44</v>
      </c>
      <c r="H592" s="9">
        <v>32.582000000000001</v>
      </c>
      <c r="I592" s="6">
        <v>56836334</v>
      </c>
      <c r="J592" s="6" t="str">
        <f>IF(OR(COUNTIF(Monitoring!E:E, G592) &gt; 0, COUNTIF(Monitoring!F:F, G592) &gt; 0), "yes", "no")</f>
        <v>yes</v>
      </c>
      <c r="K592" s="60" t="str">
        <f t="shared" si="72"/>
        <v>Z:\FAIR_Device_data\Experiment_AugSep_2023\Video_captures\FAIR-D2\Camera1\2023-08-27\FAIR-D2_2023-08-27_14-58-44.mp4</v>
      </c>
    </row>
    <row r="593" spans="1:11" ht="14.25" customHeight="1" x14ac:dyDescent="0.3">
      <c r="A593" s="5" t="str">
        <f t="shared" si="66"/>
        <v>FAIR-D2</v>
      </c>
      <c r="B593" s="4">
        <f t="shared" si="67"/>
        <v>45165</v>
      </c>
      <c r="C593" s="8">
        <f t="shared" si="68"/>
        <v>0.70245370370370375</v>
      </c>
      <c r="D593" s="8">
        <f t="shared" si="69"/>
        <v>45165.702453703707</v>
      </c>
      <c r="E593" s="8" t="str">
        <f t="shared" si="71"/>
        <v>2023-08-27</v>
      </c>
      <c r="F593" s="9" t="s">
        <v>2293</v>
      </c>
      <c r="G593" s="9" t="str">
        <f t="shared" si="70"/>
        <v>FAIR-D2_2023-08-27_16-51-32</v>
      </c>
      <c r="H593" s="9">
        <v>17.725000000000001</v>
      </c>
      <c r="I593" s="6">
        <v>30160668</v>
      </c>
      <c r="J593" s="6" t="str">
        <f>IF(OR(COUNTIF(Monitoring!E:E, G593) &gt; 0, COUNTIF(Monitoring!F:F, G593) &gt; 0), "yes", "no")</f>
        <v>no</v>
      </c>
      <c r="K593" s="60" t="str">
        <f t="shared" si="72"/>
        <v>Z:\FAIR_Device_data\Experiment_AugSep_2023\Video_captures\FAIR-D2\Camera1\2023-08-27\FAIR-D2_2023-08-27_16-51-32.mp4</v>
      </c>
    </row>
    <row r="594" spans="1:11" ht="14.25" customHeight="1" x14ac:dyDescent="0.3">
      <c r="A594" s="5" t="str">
        <f t="shared" si="66"/>
        <v>FAIR-D2</v>
      </c>
      <c r="B594" s="4">
        <f t="shared" si="67"/>
        <v>45165</v>
      </c>
      <c r="C594" s="8">
        <f t="shared" si="68"/>
        <v>0.70821759259259254</v>
      </c>
      <c r="D594" s="8">
        <f t="shared" si="69"/>
        <v>45165.70821759259</v>
      </c>
      <c r="E594" s="8" t="str">
        <f t="shared" si="71"/>
        <v>2023-08-27</v>
      </c>
      <c r="F594" s="9" t="s">
        <v>2294</v>
      </c>
      <c r="G594" s="9" t="str">
        <f t="shared" si="70"/>
        <v>FAIR-D2_2023-08-27_16-59-50</v>
      </c>
      <c r="H594" s="9">
        <v>24.51</v>
      </c>
      <c r="I594" s="6">
        <v>42499343</v>
      </c>
      <c r="J594" s="6" t="str">
        <f>IF(OR(COUNTIF(Monitoring!E:E, G594) &gt; 0, COUNTIF(Monitoring!F:F, G594) &gt; 0), "yes", "no")</f>
        <v>yes</v>
      </c>
      <c r="K594" s="60" t="str">
        <f t="shared" si="72"/>
        <v>Z:\FAIR_Device_data\Experiment_AugSep_2023\Video_captures\FAIR-D2\Camera1\2023-08-27\FAIR-D2_2023-08-27_16-59-50.mp4</v>
      </c>
    </row>
    <row r="595" spans="1:11" ht="14.25" customHeight="1" x14ac:dyDescent="0.3">
      <c r="A595" s="5" t="str">
        <f t="shared" si="66"/>
        <v>FAIR-D2</v>
      </c>
      <c r="B595" s="4">
        <f t="shared" si="67"/>
        <v>45165</v>
      </c>
      <c r="C595" s="8">
        <f t="shared" si="68"/>
        <v>0.71018518518518514</v>
      </c>
      <c r="D595" s="8">
        <f t="shared" si="69"/>
        <v>45165.710185185184</v>
      </c>
      <c r="E595" s="8" t="str">
        <f t="shared" si="71"/>
        <v>2023-08-27</v>
      </c>
      <c r="F595" s="9" t="s">
        <v>2295</v>
      </c>
      <c r="G595" s="9" t="str">
        <f t="shared" si="70"/>
        <v>FAIR-D2_2023-08-27_17-02-40</v>
      </c>
      <c r="H595" s="9">
        <v>27.734999999999999</v>
      </c>
      <c r="I595" s="6">
        <v>51787013</v>
      </c>
      <c r="J595" s="6" t="str">
        <f>IF(OR(COUNTIF(Monitoring!E:E, G595) &gt; 0, COUNTIF(Monitoring!F:F, G595) &gt; 0), "yes", "no")</f>
        <v>yes</v>
      </c>
      <c r="K595" s="60" t="str">
        <f t="shared" si="72"/>
        <v>Z:\FAIR_Device_data\Experiment_AugSep_2023\Video_captures\FAIR-D2\Camera1\2023-08-27\FAIR-D2_2023-08-27_17-02-40.mp4</v>
      </c>
    </row>
    <row r="596" spans="1:11" ht="14.25" customHeight="1" x14ac:dyDescent="0.3">
      <c r="A596" s="5" t="str">
        <f t="shared" si="66"/>
        <v>FAIR-D2</v>
      </c>
      <c r="B596" s="4">
        <f t="shared" si="67"/>
        <v>45165</v>
      </c>
      <c r="C596" s="8">
        <f t="shared" si="68"/>
        <v>0.7309606481481481</v>
      </c>
      <c r="D596" s="8">
        <f t="shared" si="69"/>
        <v>45165.73096064815</v>
      </c>
      <c r="E596" s="8" t="str">
        <f t="shared" si="71"/>
        <v>2023-08-27</v>
      </c>
      <c r="F596" s="9" t="s">
        <v>2296</v>
      </c>
      <c r="G596" s="9" t="str">
        <f t="shared" si="70"/>
        <v>FAIR-D2_2023-08-27_17-32-35</v>
      </c>
      <c r="H596" s="9">
        <v>25.806999999999999</v>
      </c>
      <c r="I596" s="6">
        <v>42816307</v>
      </c>
      <c r="J596" s="6" t="str">
        <f>IF(OR(COUNTIF(Monitoring!E:E, G596) &gt; 0, COUNTIF(Monitoring!F:F, G596) &gt; 0), "yes", "no")</f>
        <v>yes</v>
      </c>
      <c r="K596" s="60" t="str">
        <f t="shared" si="72"/>
        <v>Z:\FAIR_Device_data\Experiment_AugSep_2023\Video_captures\FAIR-D2\Camera1\2023-08-27\FAIR-D2_2023-08-27_17-32-35.mp4</v>
      </c>
    </row>
    <row r="597" spans="1:11" ht="14.25" customHeight="1" x14ac:dyDescent="0.3">
      <c r="A597" s="5" t="str">
        <f t="shared" si="66"/>
        <v>FAIR-D2</v>
      </c>
      <c r="B597" s="4">
        <f t="shared" si="67"/>
        <v>45165</v>
      </c>
      <c r="C597" s="8">
        <f t="shared" si="68"/>
        <v>0.73185185185185186</v>
      </c>
      <c r="D597" s="8">
        <f t="shared" si="69"/>
        <v>45165.731851851851</v>
      </c>
      <c r="E597" s="8" t="str">
        <f t="shared" si="71"/>
        <v>2023-08-27</v>
      </c>
      <c r="F597" s="9" t="s">
        <v>2297</v>
      </c>
      <c r="G597" s="9" t="str">
        <f t="shared" si="70"/>
        <v>FAIR-D2_2023-08-27_17-33-52</v>
      </c>
      <c r="H597" s="9">
        <v>15.125</v>
      </c>
      <c r="I597" s="6">
        <v>24011603</v>
      </c>
      <c r="J597" s="6" t="str">
        <f>IF(OR(COUNTIF(Monitoring!E:E, G597) &gt; 0, COUNTIF(Monitoring!F:F, G597) &gt; 0), "yes", "no")</f>
        <v>yes</v>
      </c>
      <c r="K597" s="60" t="str">
        <f t="shared" si="72"/>
        <v>Z:\FAIR_Device_data\Experiment_AugSep_2023\Video_captures\FAIR-D2\Camera1\2023-08-27\FAIR-D2_2023-08-27_17-33-52.mp4</v>
      </c>
    </row>
    <row r="598" spans="1:11" ht="14.25" customHeight="1" x14ac:dyDescent="0.3">
      <c r="A598" s="5" t="str">
        <f t="shared" si="66"/>
        <v>FAIR-D2</v>
      </c>
      <c r="B598" s="4">
        <f t="shared" si="67"/>
        <v>45165</v>
      </c>
      <c r="C598" s="8">
        <f t="shared" si="68"/>
        <v>0.73236111111111113</v>
      </c>
      <c r="D598" s="8">
        <f t="shared" si="69"/>
        <v>45165.732361111113</v>
      </c>
      <c r="E598" s="8" t="str">
        <f t="shared" si="71"/>
        <v>2023-08-27</v>
      </c>
      <c r="F598" s="9" t="s">
        <v>2298</v>
      </c>
      <c r="G598" s="9" t="str">
        <f t="shared" si="70"/>
        <v>FAIR-D2_2023-08-27_17-34-36</v>
      </c>
      <c r="H598" s="9">
        <v>22.343</v>
      </c>
      <c r="I598" s="6">
        <v>36971624</v>
      </c>
      <c r="J598" s="6" t="str">
        <f>IF(OR(COUNTIF(Monitoring!E:E, G598) &gt; 0, COUNTIF(Monitoring!F:F, G598) &gt; 0), "yes", "no")</f>
        <v>yes</v>
      </c>
      <c r="K598" s="60" t="str">
        <f t="shared" si="72"/>
        <v>Z:\FAIR_Device_data\Experiment_AugSep_2023\Video_captures\FAIR-D2\Camera1\2023-08-27\FAIR-D2_2023-08-27_17-34-36.mp4</v>
      </c>
    </row>
    <row r="599" spans="1:11" ht="14.25" customHeight="1" x14ac:dyDescent="0.3">
      <c r="A599" s="5" t="str">
        <f t="shared" si="66"/>
        <v>FAIR-D2</v>
      </c>
      <c r="B599" s="4">
        <f t="shared" si="67"/>
        <v>45165</v>
      </c>
      <c r="C599" s="8">
        <f t="shared" si="68"/>
        <v>0.7333101851851852</v>
      </c>
      <c r="D599" s="8">
        <f t="shared" si="69"/>
        <v>45165.733310185184</v>
      </c>
      <c r="E599" s="8" t="str">
        <f t="shared" si="71"/>
        <v>2023-08-27</v>
      </c>
      <c r="F599" s="9" t="s">
        <v>2299</v>
      </c>
      <c r="G599" s="9" t="str">
        <f t="shared" si="70"/>
        <v>FAIR-D2_2023-08-27_17-35-58</v>
      </c>
      <c r="H599" s="9">
        <v>11.12</v>
      </c>
      <c r="I599" s="6">
        <v>18177151</v>
      </c>
      <c r="J599" s="6" t="str">
        <f>IF(OR(COUNTIF(Monitoring!E:E, G599) &gt; 0, COUNTIF(Monitoring!F:F, G599) &gt; 0), "yes", "no")</f>
        <v>yes</v>
      </c>
      <c r="K599" s="60" t="str">
        <f t="shared" si="72"/>
        <v>Z:\FAIR_Device_data\Experiment_AugSep_2023\Video_captures\FAIR-D2\Camera1\2023-08-27\FAIR-D2_2023-08-27_17-35-58.mp4</v>
      </c>
    </row>
    <row r="600" spans="1:11" ht="14.25" customHeight="1" x14ac:dyDescent="0.3">
      <c r="A600" s="5" t="str">
        <f t="shared" si="66"/>
        <v>FAIR-D2</v>
      </c>
      <c r="B600" s="4">
        <f t="shared" si="67"/>
        <v>45165</v>
      </c>
      <c r="C600" s="8">
        <f t="shared" si="68"/>
        <v>0.75799768518518518</v>
      </c>
      <c r="D600" s="8">
        <f t="shared" si="69"/>
        <v>45165.757997685185</v>
      </c>
      <c r="E600" s="8" t="str">
        <f t="shared" si="71"/>
        <v>2023-08-27</v>
      </c>
      <c r="F600" s="9" t="s">
        <v>2300</v>
      </c>
      <c r="G600" s="9" t="str">
        <f t="shared" si="70"/>
        <v>FAIR-D2_2023-08-27_18-11-31</v>
      </c>
      <c r="H600" s="9">
        <v>15.528</v>
      </c>
      <c r="I600" s="6">
        <v>26736293</v>
      </c>
      <c r="J600" s="6" t="str">
        <f>IF(OR(COUNTIF(Monitoring!E:E, G600) &gt; 0, COUNTIF(Monitoring!F:F, G600) &gt; 0), "yes", "no")</f>
        <v>yes</v>
      </c>
      <c r="K600" s="60" t="str">
        <f t="shared" si="72"/>
        <v>Z:\FAIR_Device_data\Experiment_AugSep_2023\Video_captures\FAIR-D2\Camera1\2023-08-27\FAIR-D2_2023-08-27_18-11-31.mp4</v>
      </c>
    </row>
    <row r="601" spans="1:11" ht="14.25" customHeight="1" x14ac:dyDescent="0.3">
      <c r="A601" s="5" t="str">
        <f t="shared" si="66"/>
        <v>FAIR-D2</v>
      </c>
      <c r="B601" s="4">
        <f t="shared" si="67"/>
        <v>45165</v>
      </c>
      <c r="C601" s="8">
        <f t="shared" si="68"/>
        <v>0.76204861111111111</v>
      </c>
      <c r="D601" s="8">
        <f t="shared" si="69"/>
        <v>45165.762048611112</v>
      </c>
      <c r="E601" s="8" t="str">
        <f t="shared" si="71"/>
        <v>2023-08-27</v>
      </c>
      <c r="F601" s="9" t="s">
        <v>2301</v>
      </c>
      <c r="G601" s="9" t="str">
        <f t="shared" si="70"/>
        <v>FAIR-D2_2023-08-27_18-17-21</v>
      </c>
      <c r="H601" s="9">
        <v>11.702999999999999</v>
      </c>
      <c r="I601" s="6">
        <v>19240145</v>
      </c>
      <c r="J601" s="6" t="str">
        <f>IF(OR(COUNTIF(Monitoring!E:E, G601) &gt; 0, COUNTIF(Monitoring!F:F, G601) &gt; 0), "yes", "no")</f>
        <v>yes</v>
      </c>
      <c r="K601" s="60" t="str">
        <f t="shared" si="72"/>
        <v>Z:\FAIR_Device_data\Experiment_AugSep_2023\Video_captures\FAIR-D2\Camera1\2023-08-27\FAIR-D2_2023-08-27_18-17-21.mp4</v>
      </c>
    </row>
    <row r="602" spans="1:11" ht="14.25" customHeight="1" x14ac:dyDescent="0.3">
      <c r="A602" s="5" t="str">
        <f t="shared" si="66"/>
        <v>FAIR-D2</v>
      </c>
      <c r="B602" s="4">
        <f t="shared" si="67"/>
        <v>45174</v>
      </c>
      <c r="C602" s="8">
        <f t="shared" si="68"/>
        <v>0.41134259259259259</v>
      </c>
      <c r="D602" s="8">
        <f t="shared" si="69"/>
        <v>45174.41134259259</v>
      </c>
      <c r="E602" s="8" t="str">
        <f t="shared" si="71"/>
        <v>2023-09-05</v>
      </c>
      <c r="F602" s="9" t="s">
        <v>2302</v>
      </c>
      <c r="G602" s="9" t="str">
        <f t="shared" si="70"/>
        <v>FAIR-D2_2023-09-05_09-52-20</v>
      </c>
      <c r="H602" s="9">
        <v>26.472999999999999</v>
      </c>
      <c r="I602" s="6">
        <v>45479841</v>
      </c>
      <c r="J602" s="6" t="str">
        <f>IF(OR(COUNTIF(Monitoring!E:E, G602) &gt; 0, COUNTIF(Monitoring!F:F, G602) &gt; 0), "yes", "no")</f>
        <v>yes</v>
      </c>
      <c r="K602" s="60" t="str">
        <f t="shared" si="72"/>
        <v>Z:\FAIR_Device_data\Experiment_AugSep_2023\Video_captures\FAIR-D2\Camera1\2023-09-05\FAIR-D2_2023-09-05_09-52-20.mp4</v>
      </c>
    </row>
    <row r="603" spans="1:11" ht="14.25" customHeight="1" x14ac:dyDescent="0.3">
      <c r="A603" s="5" t="str">
        <f t="shared" si="66"/>
        <v>FAIR-D2</v>
      </c>
      <c r="B603" s="4">
        <f t="shared" si="67"/>
        <v>45174</v>
      </c>
      <c r="C603" s="8">
        <f t="shared" si="68"/>
        <v>0.59570601851851857</v>
      </c>
      <c r="D603" s="8">
        <f t="shared" si="69"/>
        <v>45174.595706018517</v>
      </c>
      <c r="E603" s="8" t="str">
        <f t="shared" si="71"/>
        <v>2023-09-05</v>
      </c>
      <c r="F603" s="9" t="s">
        <v>2303</v>
      </c>
      <c r="G603" s="9" t="str">
        <f t="shared" si="70"/>
        <v>FAIR-D2_2023-09-05_14-17-49</v>
      </c>
      <c r="H603" s="9">
        <v>12.327</v>
      </c>
      <c r="I603" s="6">
        <v>19848228</v>
      </c>
      <c r="J603" s="6" t="str">
        <f>IF(OR(COUNTIF(Monitoring!E:E, G603) &gt; 0, COUNTIF(Monitoring!F:F, G603) &gt; 0), "yes", "no")</f>
        <v>yes</v>
      </c>
      <c r="K603" s="60" t="str">
        <f t="shared" si="72"/>
        <v>Z:\FAIR_Device_data\Experiment_AugSep_2023\Video_captures\FAIR-D2\Camera1\2023-09-05\FAIR-D2_2023-09-05_14-17-49.mp4</v>
      </c>
    </row>
    <row r="604" spans="1:11" ht="14.25" customHeight="1" x14ac:dyDescent="0.3">
      <c r="A604" s="5" t="str">
        <f t="shared" si="66"/>
        <v>FAIR-D2</v>
      </c>
      <c r="B604" s="4">
        <f t="shared" si="67"/>
        <v>45174</v>
      </c>
      <c r="C604" s="8">
        <f t="shared" si="68"/>
        <v>0.59629629629629632</v>
      </c>
      <c r="D604" s="8">
        <f t="shared" si="69"/>
        <v>45174.596296296295</v>
      </c>
      <c r="E604" s="8" t="str">
        <f t="shared" si="71"/>
        <v>2023-09-05</v>
      </c>
      <c r="F604" s="9" t="s">
        <v>2304</v>
      </c>
      <c r="G604" s="9" t="str">
        <f t="shared" si="70"/>
        <v>FAIR-D2_2023-09-05_14-18-40</v>
      </c>
      <c r="H604" s="9">
        <v>130.541</v>
      </c>
      <c r="I604" s="6">
        <v>245646647</v>
      </c>
      <c r="J604" s="6" t="str">
        <f>IF(OR(COUNTIF(Monitoring!E:E, G604) &gt; 0, COUNTIF(Monitoring!F:F, G604) &gt; 0), "yes", "no")</f>
        <v>yes</v>
      </c>
      <c r="K604" s="60" t="str">
        <f t="shared" si="72"/>
        <v>Z:\FAIR_Device_data\Experiment_AugSep_2023\Video_captures\FAIR-D2\Camera1\2023-09-05\FAIR-D2_2023-09-05_14-18-40.mp4</v>
      </c>
    </row>
    <row r="605" spans="1:11" ht="14.25" customHeight="1" x14ac:dyDescent="0.3">
      <c r="A605" s="5" t="str">
        <f t="shared" si="66"/>
        <v>FAIR-D2</v>
      </c>
      <c r="B605" s="4">
        <f t="shared" si="67"/>
        <v>45175</v>
      </c>
      <c r="C605" s="8">
        <f t="shared" si="68"/>
        <v>0.32229166666666664</v>
      </c>
      <c r="D605" s="8">
        <f t="shared" si="69"/>
        <v>45175.322291666664</v>
      </c>
      <c r="E605" s="8" t="str">
        <f t="shared" si="71"/>
        <v>2023-09-06</v>
      </c>
      <c r="F605" s="9" t="s">
        <v>2305</v>
      </c>
      <c r="G605" s="9" t="str">
        <f t="shared" si="70"/>
        <v>FAIR-D2_2023-09-06_07-44-06</v>
      </c>
      <c r="H605" s="9">
        <v>10.787000000000001</v>
      </c>
      <c r="I605" s="6">
        <v>16925056</v>
      </c>
      <c r="J605" s="6" t="str">
        <f>IF(OR(COUNTIF(Monitoring!E:E, G605) &gt; 0, COUNTIF(Monitoring!F:F, G605) &gt; 0), "yes", "no")</f>
        <v>yes</v>
      </c>
      <c r="K605" s="60" t="str">
        <f t="shared" si="72"/>
        <v>Z:\FAIR_Device_data\Experiment_AugSep_2023\Video_captures\FAIR-D2\Camera1\2023-09-06\FAIR-D2_2023-09-06_07-44-06.mp4</v>
      </c>
    </row>
    <row r="606" spans="1:11" ht="14.25" customHeight="1" x14ac:dyDescent="0.3">
      <c r="A606" s="5" t="str">
        <f t="shared" si="66"/>
        <v>FAIR-D2</v>
      </c>
      <c r="B606" s="4">
        <f t="shared" si="67"/>
        <v>45179</v>
      </c>
      <c r="C606" s="8">
        <f t="shared" si="68"/>
        <v>0.46891203703703704</v>
      </c>
      <c r="D606" s="8">
        <f t="shared" si="69"/>
        <v>45179.468912037039</v>
      </c>
      <c r="E606" s="8" t="str">
        <f t="shared" si="71"/>
        <v>2023-09-10</v>
      </c>
      <c r="F606" s="9" t="s">
        <v>2306</v>
      </c>
      <c r="G606" s="9" t="str">
        <f t="shared" si="70"/>
        <v>FAIR-D2_2023-09-10_11-15-14</v>
      </c>
      <c r="H606" s="9">
        <v>10.552</v>
      </c>
      <c r="I606" s="6">
        <v>16753285</v>
      </c>
      <c r="J606" s="6" t="str">
        <f>IF(OR(COUNTIF(Monitoring!E:E, G606) &gt; 0, COUNTIF(Monitoring!F:F, G606) &gt; 0), "yes", "no")</f>
        <v>no</v>
      </c>
      <c r="K606" s="60" t="str">
        <f t="shared" si="72"/>
        <v>Z:\FAIR_Device_data\Experiment_AugSep_2023\Video_captures\FAIR-D2\Camera1\2023-09-10\FAIR-D2_2023-09-10_11-15-14.mp4</v>
      </c>
    </row>
    <row r="607" spans="1:11" ht="14.25" customHeight="1" x14ac:dyDescent="0.3">
      <c r="A607" s="5" t="str">
        <f t="shared" si="66"/>
        <v>FAIR-D2</v>
      </c>
      <c r="B607" s="4">
        <f t="shared" si="67"/>
        <v>45179</v>
      </c>
      <c r="C607" s="8">
        <f t="shared" si="68"/>
        <v>0.71547453703703701</v>
      </c>
      <c r="D607" s="8">
        <f t="shared" si="69"/>
        <v>45179.715474537035</v>
      </c>
      <c r="E607" s="8" t="str">
        <f t="shared" si="71"/>
        <v>2023-09-10</v>
      </c>
      <c r="F607" s="9" t="s">
        <v>2307</v>
      </c>
      <c r="G607" s="9" t="str">
        <f t="shared" si="70"/>
        <v>FAIR-D2_2023-09-10_17-10-17</v>
      </c>
      <c r="H607" s="9">
        <v>45.448999999999998</v>
      </c>
      <c r="I607" s="6">
        <v>83469995</v>
      </c>
      <c r="J607" s="6" t="str">
        <f>IF(OR(COUNTIF(Monitoring!E:E, G607) &gt; 0, COUNTIF(Monitoring!F:F, G607) &gt; 0), "yes", "no")</f>
        <v>yes</v>
      </c>
      <c r="K607" s="60" t="str">
        <f t="shared" si="72"/>
        <v>Z:\FAIR_Device_data\Experiment_AugSep_2023\Video_captures\FAIR-D2\Camera1\2023-09-10\FAIR-D2_2023-09-10_17-10-17.mp4</v>
      </c>
    </row>
    <row r="608" spans="1:11" ht="14.25" customHeight="1" x14ac:dyDescent="0.3">
      <c r="A608" s="5" t="str">
        <f t="shared" si="66"/>
        <v>FAIR-D2</v>
      </c>
      <c r="B608" s="4">
        <f t="shared" si="67"/>
        <v>45179</v>
      </c>
      <c r="C608" s="8">
        <f t="shared" si="68"/>
        <v>0.7324074074074074</v>
      </c>
      <c r="D608" s="8">
        <f t="shared" si="69"/>
        <v>45179.732407407406</v>
      </c>
      <c r="E608" s="8" t="str">
        <f t="shared" si="71"/>
        <v>2023-09-10</v>
      </c>
      <c r="F608" s="9" t="s">
        <v>2308</v>
      </c>
      <c r="G608" s="9" t="str">
        <f t="shared" si="70"/>
        <v>FAIR-D2_2023-09-10_17-34-40</v>
      </c>
      <c r="H608" s="9">
        <v>10.742000000000001</v>
      </c>
      <c r="I608" s="6">
        <v>17542413</v>
      </c>
      <c r="J608" s="6" t="str">
        <f>IF(OR(COUNTIF(Monitoring!E:E, G608) &gt; 0, COUNTIF(Monitoring!F:F, G608) &gt; 0), "yes", "no")</f>
        <v>yes</v>
      </c>
      <c r="K608" s="60" t="str">
        <f t="shared" si="72"/>
        <v>Z:\FAIR_Device_data\Experiment_AugSep_2023\Video_captures\FAIR-D2\Camera1\2023-09-10\FAIR-D2_2023-09-10_17-34-40.mp4</v>
      </c>
    </row>
    <row r="609" spans="1:11" ht="14.25" customHeight="1" x14ac:dyDescent="0.3">
      <c r="A609" s="5" t="str">
        <f t="shared" si="66"/>
        <v>FAIR-D2</v>
      </c>
      <c r="B609" s="4">
        <f t="shared" si="67"/>
        <v>45180</v>
      </c>
      <c r="C609" s="8">
        <f t="shared" si="68"/>
        <v>0.38291666666666668</v>
      </c>
      <c r="D609" s="8">
        <f t="shared" si="69"/>
        <v>45180.382916666669</v>
      </c>
      <c r="E609" s="8" t="str">
        <f t="shared" si="71"/>
        <v>2023-09-11</v>
      </c>
      <c r="F609" s="9" t="s">
        <v>2309</v>
      </c>
      <c r="G609" s="9" t="str">
        <f t="shared" si="70"/>
        <v>FAIR-D2_2023-09-11_09-11-24</v>
      </c>
      <c r="H609" s="9">
        <v>13.122999999999999</v>
      </c>
      <c r="I609" s="6">
        <v>22012250</v>
      </c>
      <c r="J609" s="6" t="str">
        <f>IF(OR(COUNTIF(Monitoring!E:E, G609) &gt; 0, COUNTIF(Monitoring!F:F, G609) &gt; 0), "yes", "no")</f>
        <v>yes</v>
      </c>
      <c r="K609" s="60" t="str">
        <f t="shared" si="72"/>
        <v>Z:\FAIR_Device_data\Experiment_AugSep_2023\Video_captures\FAIR-D2\Camera1\2023-09-11\FAIR-D2_2023-09-11_09-11-24.mp4</v>
      </c>
    </row>
    <row r="610" spans="1:11" ht="14.25" customHeight="1" x14ac:dyDescent="0.3">
      <c r="A610" s="5" t="str">
        <f t="shared" si="66"/>
        <v>FAIR-D2</v>
      </c>
      <c r="B610" s="4">
        <f t="shared" si="67"/>
        <v>45180</v>
      </c>
      <c r="C610" s="8">
        <f t="shared" si="68"/>
        <v>0.39909722222222221</v>
      </c>
      <c r="D610" s="8">
        <f t="shared" si="69"/>
        <v>45180.399097222224</v>
      </c>
      <c r="E610" s="8" t="str">
        <f t="shared" si="71"/>
        <v>2023-09-11</v>
      </c>
      <c r="F610" s="9" t="s">
        <v>2310</v>
      </c>
      <c r="G610" s="9" t="str">
        <f t="shared" si="70"/>
        <v>FAIR-D2_2023-09-11_09-34-42</v>
      </c>
      <c r="H610" s="9">
        <v>10.901</v>
      </c>
      <c r="I610" s="6">
        <v>17894384</v>
      </c>
      <c r="J610" s="6" t="str">
        <f>IF(OR(COUNTIF(Monitoring!E:E, G610) &gt; 0, COUNTIF(Monitoring!F:F, G610) &gt; 0), "yes", "no")</f>
        <v>yes</v>
      </c>
      <c r="K610" s="60" t="str">
        <f t="shared" si="72"/>
        <v>Z:\FAIR_Device_data\Experiment_AugSep_2023\Video_captures\FAIR-D2\Camera1\2023-09-11\FAIR-D2_2023-09-11_09-34-42.mp4</v>
      </c>
    </row>
    <row r="611" spans="1:11" ht="14.25" customHeight="1" x14ac:dyDescent="0.3">
      <c r="A611" s="5" t="str">
        <f t="shared" si="66"/>
        <v>FAIR-D2</v>
      </c>
      <c r="B611" s="4">
        <f t="shared" si="67"/>
        <v>45180</v>
      </c>
      <c r="C611" s="8">
        <f t="shared" si="68"/>
        <v>0.39988425925925924</v>
      </c>
      <c r="D611" s="8">
        <f t="shared" si="69"/>
        <v>45180.399884259263</v>
      </c>
      <c r="E611" s="8" t="str">
        <f t="shared" si="71"/>
        <v>2023-09-11</v>
      </c>
      <c r="F611" s="9" t="s">
        <v>2311</v>
      </c>
      <c r="G611" s="9" t="str">
        <f t="shared" si="70"/>
        <v>FAIR-D2_2023-09-11_09-35-50</v>
      </c>
      <c r="H611" s="9">
        <v>10.852</v>
      </c>
      <c r="I611" s="6">
        <v>17935451</v>
      </c>
      <c r="J611" s="6" t="str">
        <f>IF(OR(COUNTIF(Monitoring!E:E, G611) &gt; 0, COUNTIF(Monitoring!F:F, G611) &gt; 0), "yes", "no")</f>
        <v>yes</v>
      </c>
      <c r="K611" s="60" t="str">
        <f t="shared" si="72"/>
        <v>Z:\FAIR_Device_data\Experiment_AugSep_2023\Video_captures\FAIR-D2\Camera1\2023-09-11\FAIR-D2_2023-09-11_09-35-50.mp4</v>
      </c>
    </row>
    <row r="612" spans="1:11" ht="14.25" customHeight="1" x14ac:dyDescent="0.3">
      <c r="A612" s="5" t="str">
        <f t="shared" si="66"/>
        <v>FAIR-D2</v>
      </c>
      <c r="B612" s="4">
        <f t="shared" si="67"/>
        <v>45180</v>
      </c>
      <c r="C612" s="8">
        <f t="shared" si="68"/>
        <v>0.40061342592592591</v>
      </c>
      <c r="D612" s="8">
        <f t="shared" si="69"/>
        <v>45180.400613425925</v>
      </c>
      <c r="E612" s="8" t="str">
        <f t="shared" si="71"/>
        <v>2023-09-11</v>
      </c>
      <c r="F612" s="9" t="s">
        <v>2312</v>
      </c>
      <c r="G612" s="9" t="str">
        <f t="shared" si="70"/>
        <v>FAIR-D2_2023-09-11_09-36-53</v>
      </c>
      <c r="H612" s="9">
        <v>11.343</v>
      </c>
      <c r="I612" s="6">
        <v>18747038</v>
      </c>
      <c r="J612" s="6" t="str">
        <f>IF(OR(COUNTIF(Monitoring!E:E, G612) &gt; 0, COUNTIF(Monitoring!F:F, G612) &gt; 0), "yes", "no")</f>
        <v>yes</v>
      </c>
      <c r="K612" s="60" t="str">
        <f t="shared" si="72"/>
        <v>Z:\FAIR_Device_data\Experiment_AugSep_2023\Video_captures\FAIR-D2\Camera1\2023-09-11\FAIR-D2_2023-09-11_09-36-53.mp4</v>
      </c>
    </row>
    <row r="613" spans="1:11" ht="14.25" customHeight="1" x14ac:dyDescent="0.3">
      <c r="A613" s="5" t="str">
        <f t="shared" si="66"/>
        <v>FAIR-D3</v>
      </c>
      <c r="B613" s="4">
        <f t="shared" si="67"/>
        <v>45162</v>
      </c>
      <c r="C613" s="8">
        <f t="shared" si="68"/>
        <v>0.37228009259259259</v>
      </c>
      <c r="D613" s="8">
        <f t="shared" si="69"/>
        <v>45162.37228009259</v>
      </c>
      <c r="E613" s="8" t="str">
        <f t="shared" si="71"/>
        <v>2023-08-24</v>
      </c>
      <c r="F613" s="9" t="s">
        <v>2313</v>
      </c>
      <c r="G613" s="9" t="str">
        <f t="shared" si="70"/>
        <v>FAIR-D3_2023-08-24_08-56-05</v>
      </c>
      <c r="H613" s="9">
        <v>10.449</v>
      </c>
      <c r="I613" s="6">
        <v>17011156</v>
      </c>
      <c r="J613" s="6" t="str">
        <f>IF(OR(COUNTIF(Monitoring!E:E, G613) &gt; 0, COUNTIF(Monitoring!F:F, G613) &gt; 0), "yes", "no")</f>
        <v>no</v>
      </c>
      <c r="K613" s="60" t="str">
        <f t="shared" si="72"/>
        <v>Z:\FAIR_Device_data\Experiment_AugSep_2023\Video_captures\FAIR-D3\Camera1\2023-08-24\FAIR-D3_2023-08-24_08-56-05.mp4</v>
      </c>
    </row>
    <row r="614" spans="1:11" ht="14.25" customHeight="1" x14ac:dyDescent="0.3">
      <c r="A614" s="5" t="str">
        <f t="shared" si="66"/>
        <v>FAIR-D3</v>
      </c>
      <c r="B614" s="4">
        <f t="shared" si="67"/>
        <v>45162</v>
      </c>
      <c r="C614" s="8">
        <f t="shared" si="68"/>
        <v>0.38913194444444443</v>
      </c>
      <c r="D614" s="8">
        <f t="shared" si="69"/>
        <v>45162.389131944445</v>
      </c>
      <c r="E614" s="8" t="str">
        <f t="shared" si="71"/>
        <v>2023-08-24</v>
      </c>
      <c r="F614" s="9" t="s">
        <v>2314</v>
      </c>
      <c r="G614" s="9" t="str">
        <f t="shared" si="70"/>
        <v>FAIR-D3_2023-08-24_09-20-21</v>
      </c>
      <c r="H614" s="9">
        <v>11.294</v>
      </c>
      <c r="I614" s="6">
        <v>19268525</v>
      </c>
      <c r="J614" s="6" t="str">
        <f>IF(OR(COUNTIF(Monitoring!E:E, G614) &gt; 0, COUNTIF(Monitoring!F:F, G614) &gt; 0), "yes", "no")</f>
        <v>yes</v>
      </c>
      <c r="K614" s="60" t="str">
        <f t="shared" si="72"/>
        <v>Z:\FAIR_Device_data\Experiment_AugSep_2023\Video_captures\FAIR-D3\Camera1\2023-08-24\FAIR-D3_2023-08-24_09-20-21.mp4</v>
      </c>
    </row>
    <row r="615" spans="1:11" ht="14.25" customHeight="1" x14ac:dyDescent="0.3">
      <c r="A615" s="5" t="str">
        <f t="shared" si="66"/>
        <v>FAIR-D3</v>
      </c>
      <c r="B615" s="4">
        <f t="shared" si="67"/>
        <v>45162</v>
      </c>
      <c r="C615" s="8">
        <f t="shared" si="68"/>
        <v>0.41502314814814817</v>
      </c>
      <c r="D615" s="8">
        <f t="shared" si="69"/>
        <v>45162.415023148147</v>
      </c>
      <c r="E615" s="8" t="str">
        <f t="shared" si="71"/>
        <v>2023-08-24</v>
      </c>
      <c r="F615" s="9" t="s">
        <v>2315</v>
      </c>
      <c r="G615" s="9" t="str">
        <f t="shared" si="70"/>
        <v>FAIR-D3_2023-08-24_09-57-38</v>
      </c>
      <c r="H615" s="9">
        <v>11.551</v>
      </c>
      <c r="I615" s="6">
        <v>19509882</v>
      </c>
      <c r="J615" s="6" t="str">
        <f>IF(OR(COUNTIF(Monitoring!E:E, G615) &gt; 0, COUNTIF(Monitoring!F:F, G615) &gt; 0), "yes", "no")</f>
        <v>yes</v>
      </c>
      <c r="K615" s="60" t="str">
        <f t="shared" si="72"/>
        <v>Z:\FAIR_Device_data\Experiment_AugSep_2023\Video_captures\FAIR-D3\Camera1\2023-08-24\FAIR-D3_2023-08-24_09-57-38.mp4</v>
      </c>
    </row>
    <row r="616" spans="1:11" ht="14.25" customHeight="1" x14ac:dyDescent="0.3">
      <c r="A616" s="5" t="str">
        <f t="shared" si="66"/>
        <v>FAIR-D3</v>
      </c>
      <c r="B616" s="4">
        <f t="shared" si="67"/>
        <v>45162</v>
      </c>
      <c r="C616" s="8">
        <f t="shared" si="68"/>
        <v>0.41800925925925925</v>
      </c>
      <c r="D616" s="8">
        <f t="shared" si="69"/>
        <v>45162.418009259258</v>
      </c>
      <c r="E616" s="8" t="str">
        <f t="shared" si="71"/>
        <v>2023-08-24</v>
      </c>
      <c r="F616" s="9" t="s">
        <v>2316</v>
      </c>
      <c r="G616" s="9" t="str">
        <f t="shared" si="70"/>
        <v>FAIR-D3_2023-08-24_10-01-56</v>
      </c>
      <c r="H616" s="9">
        <v>10.643000000000001</v>
      </c>
      <c r="I616" s="6">
        <v>17406686</v>
      </c>
      <c r="J616" s="6" t="str">
        <f>IF(OR(COUNTIF(Monitoring!E:E, G616) &gt; 0, COUNTIF(Monitoring!F:F, G616) &gt; 0), "yes", "no")</f>
        <v>no</v>
      </c>
      <c r="K616" s="60" t="str">
        <f t="shared" si="72"/>
        <v>Z:\FAIR_Device_data\Experiment_AugSep_2023\Video_captures\FAIR-D3\Camera1\2023-08-24\FAIR-D3_2023-08-24_10-01-56.mp4</v>
      </c>
    </row>
    <row r="617" spans="1:11" ht="14.25" customHeight="1" x14ac:dyDescent="0.3">
      <c r="A617" s="5" t="str">
        <f t="shared" si="66"/>
        <v>FAIR-D3</v>
      </c>
      <c r="B617" s="4">
        <f t="shared" si="67"/>
        <v>45162</v>
      </c>
      <c r="C617" s="8">
        <f t="shared" si="68"/>
        <v>0.41899305555555555</v>
      </c>
      <c r="D617" s="8">
        <f t="shared" si="69"/>
        <v>45162.418993055559</v>
      </c>
      <c r="E617" s="8" t="str">
        <f t="shared" si="71"/>
        <v>2023-08-24</v>
      </c>
      <c r="F617" s="9" t="s">
        <v>2317</v>
      </c>
      <c r="G617" s="9" t="str">
        <f t="shared" si="70"/>
        <v>FAIR-D3_2023-08-24_10-03-21</v>
      </c>
      <c r="H617" s="9">
        <v>10.727</v>
      </c>
      <c r="I617" s="6">
        <v>17368684</v>
      </c>
      <c r="J617" s="6" t="str">
        <f>IF(OR(COUNTIF(Monitoring!E:E, G617) &gt; 0, COUNTIF(Monitoring!F:F, G617) &gt; 0), "yes", "no")</f>
        <v>yes</v>
      </c>
      <c r="K617" s="60" t="str">
        <f t="shared" si="72"/>
        <v>Z:\FAIR_Device_data\Experiment_AugSep_2023\Video_captures\FAIR-D3\Camera1\2023-08-24\FAIR-D3_2023-08-24_10-03-21.mp4</v>
      </c>
    </row>
    <row r="618" spans="1:11" ht="14.25" customHeight="1" x14ac:dyDescent="0.3">
      <c r="A618" s="5" t="str">
        <f t="shared" si="66"/>
        <v>FAIR-D3</v>
      </c>
      <c r="B618" s="4">
        <f t="shared" si="67"/>
        <v>45162</v>
      </c>
      <c r="C618" s="8">
        <f t="shared" si="68"/>
        <v>0.42254629629629631</v>
      </c>
      <c r="D618" s="8">
        <f t="shared" si="69"/>
        <v>45162.422546296293</v>
      </c>
      <c r="E618" s="8" t="str">
        <f t="shared" si="71"/>
        <v>2023-08-24</v>
      </c>
      <c r="F618" s="9" t="s">
        <v>2318</v>
      </c>
      <c r="G618" s="9" t="str">
        <f t="shared" si="70"/>
        <v>FAIR-D3_2023-08-24_10-08-28</v>
      </c>
      <c r="H618" s="9">
        <v>10.667</v>
      </c>
      <c r="I618" s="6">
        <v>17547102</v>
      </c>
      <c r="J618" s="6" t="str">
        <f>IF(OR(COUNTIF(Monitoring!E:E, G618) &gt; 0, COUNTIF(Monitoring!F:F, G618) &gt; 0), "yes", "no")</f>
        <v>no</v>
      </c>
      <c r="K618" s="60" t="str">
        <f t="shared" si="72"/>
        <v>Z:\FAIR_Device_data\Experiment_AugSep_2023\Video_captures\FAIR-D3\Camera1\2023-08-24\FAIR-D3_2023-08-24_10-08-28.mp4</v>
      </c>
    </row>
    <row r="619" spans="1:11" ht="14.25" customHeight="1" x14ac:dyDescent="0.3">
      <c r="A619" s="5" t="str">
        <f t="shared" si="66"/>
        <v>FAIR-D3</v>
      </c>
      <c r="B619" s="4">
        <f t="shared" si="67"/>
        <v>45162</v>
      </c>
      <c r="C619" s="8">
        <f t="shared" si="68"/>
        <v>0.4253587962962963</v>
      </c>
      <c r="D619" s="8">
        <f t="shared" si="69"/>
        <v>45162.425358796296</v>
      </c>
      <c r="E619" s="8" t="str">
        <f t="shared" si="71"/>
        <v>2023-08-24</v>
      </c>
      <c r="F619" s="9" t="s">
        <v>2319</v>
      </c>
      <c r="G619" s="9" t="str">
        <f t="shared" si="70"/>
        <v>FAIR-D3_2023-08-24_10-12-31</v>
      </c>
      <c r="H619" s="9">
        <v>11.311</v>
      </c>
      <c r="I619" s="6">
        <v>18874360</v>
      </c>
      <c r="J619" s="6" t="str">
        <f>IF(OR(COUNTIF(Monitoring!E:E, G619) &gt; 0, COUNTIF(Monitoring!F:F, G619) &gt; 0), "yes", "no")</f>
        <v>yes</v>
      </c>
      <c r="K619" s="60" t="str">
        <f t="shared" si="72"/>
        <v>Z:\FAIR_Device_data\Experiment_AugSep_2023\Video_captures\FAIR-D3\Camera1\2023-08-24\FAIR-D3_2023-08-24_10-12-31.mp4</v>
      </c>
    </row>
    <row r="620" spans="1:11" ht="14.25" customHeight="1" x14ac:dyDescent="0.3">
      <c r="A620" s="5" t="str">
        <f t="shared" si="66"/>
        <v>FAIR-D3</v>
      </c>
      <c r="B620" s="4">
        <f t="shared" si="67"/>
        <v>45162</v>
      </c>
      <c r="C620" s="8">
        <f t="shared" si="68"/>
        <v>0.42822916666666666</v>
      </c>
      <c r="D620" s="8">
        <f t="shared" si="69"/>
        <v>45162.428229166668</v>
      </c>
      <c r="E620" s="8" t="str">
        <f t="shared" si="71"/>
        <v>2023-08-24</v>
      </c>
      <c r="F620" s="9" t="s">
        <v>2320</v>
      </c>
      <c r="G620" s="9" t="str">
        <f t="shared" si="70"/>
        <v>FAIR-D3_2023-08-24_10-16-39</v>
      </c>
      <c r="H620" s="9">
        <v>20.074000000000002</v>
      </c>
      <c r="I620" s="6">
        <v>36827978</v>
      </c>
      <c r="J620" s="6" t="str">
        <f>IF(OR(COUNTIF(Monitoring!E:E, G620) &gt; 0, COUNTIF(Monitoring!F:F, G620) &gt; 0), "yes", "no")</f>
        <v>yes</v>
      </c>
      <c r="K620" s="60" t="str">
        <f t="shared" si="72"/>
        <v>Z:\FAIR_Device_data\Experiment_AugSep_2023\Video_captures\FAIR-D3\Camera1\2023-08-24\FAIR-D3_2023-08-24_10-16-39.mp4</v>
      </c>
    </row>
    <row r="621" spans="1:11" ht="14.25" customHeight="1" x14ac:dyDescent="0.3">
      <c r="A621" s="5" t="str">
        <f t="shared" si="66"/>
        <v>FAIR-D3</v>
      </c>
      <c r="B621" s="4">
        <f t="shared" si="67"/>
        <v>45162</v>
      </c>
      <c r="C621" s="8">
        <f t="shared" si="68"/>
        <v>0.43344907407407407</v>
      </c>
      <c r="D621" s="8">
        <f t="shared" si="69"/>
        <v>45162.433449074073</v>
      </c>
      <c r="E621" s="8" t="str">
        <f t="shared" si="71"/>
        <v>2023-08-24</v>
      </c>
      <c r="F621" s="9" t="s">
        <v>2321</v>
      </c>
      <c r="G621" s="9" t="str">
        <f t="shared" si="70"/>
        <v>FAIR-D3_2023-08-24_10-24-10</v>
      </c>
      <c r="H621" s="9">
        <v>28.567</v>
      </c>
      <c r="I621" s="6">
        <v>53139454</v>
      </c>
      <c r="J621" s="6" t="str">
        <f>IF(OR(COUNTIF(Monitoring!E:E, G621) &gt; 0, COUNTIF(Monitoring!F:F, G621) &gt; 0), "yes", "no")</f>
        <v>no</v>
      </c>
      <c r="K621" s="60" t="str">
        <f t="shared" si="72"/>
        <v>Z:\FAIR_Device_data\Experiment_AugSep_2023\Video_captures\FAIR-D3\Camera1\2023-08-24\FAIR-D3_2023-08-24_10-24-10.mp4</v>
      </c>
    </row>
    <row r="622" spans="1:11" ht="14.25" customHeight="1" x14ac:dyDescent="0.3">
      <c r="A622" s="5" t="str">
        <f t="shared" si="66"/>
        <v>FAIR-D3</v>
      </c>
      <c r="B622" s="4">
        <f t="shared" si="67"/>
        <v>45162</v>
      </c>
      <c r="C622" s="8">
        <f t="shared" si="68"/>
        <v>0.43410879629629628</v>
      </c>
      <c r="D622" s="8">
        <f t="shared" si="69"/>
        <v>45162.434108796297</v>
      </c>
      <c r="E622" s="8" t="str">
        <f t="shared" si="71"/>
        <v>2023-08-24</v>
      </c>
      <c r="F622" s="9" t="s">
        <v>2322</v>
      </c>
      <c r="G622" s="9" t="str">
        <f t="shared" si="70"/>
        <v>FAIR-D3_2023-08-24_10-25-07</v>
      </c>
      <c r="H622" s="9">
        <v>18.492999999999999</v>
      </c>
      <c r="I622" s="6">
        <v>30666664</v>
      </c>
      <c r="J622" s="6" t="str">
        <f>IF(OR(COUNTIF(Monitoring!E:E, G622) &gt; 0, COUNTIF(Monitoring!F:F, G622) &gt; 0), "yes", "no")</f>
        <v>no</v>
      </c>
      <c r="K622" s="60" t="str">
        <f t="shared" si="72"/>
        <v>Z:\FAIR_Device_data\Experiment_AugSep_2023\Video_captures\FAIR-D3\Camera1\2023-08-24\FAIR-D3_2023-08-24_10-25-07.mp4</v>
      </c>
    </row>
    <row r="623" spans="1:11" ht="14.25" customHeight="1" x14ac:dyDescent="0.3">
      <c r="A623" s="5" t="str">
        <f t="shared" si="66"/>
        <v>FAIR-D3</v>
      </c>
      <c r="B623" s="4">
        <f t="shared" si="67"/>
        <v>45162</v>
      </c>
      <c r="C623" s="8">
        <f t="shared" si="68"/>
        <v>0.43504629629629632</v>
      </c>
      <c r="D623" s="8">
        <f t="shared" si="69"/>
        <v>45162.435046296298</v>
      </c>
      <c r="E623" s="8" t="str">
        <f t="shared" si="71"/>
        <v>2023-08-24</v>
      </c>
      <c r="F623" s="9" t="s">
        <v>2323</v>
      </c>
      <c r="G623" s="9" t="str">
        <f t="shared" si="70"/>
        <v>FAIR-D3_2023-08-24_10-26-28</v>
      </c>
      <c r="H623" s="9">
        <v>59.353000000000002</v>
      </c>
      <c r="I623" s="6">
        <v>104583506</v>
      </c>
      <c r="J623" s="6" t="str">
        <f>IF(OR(COUNTIF(Monitoring!E:E, G623) &gt; 0, COUNTIF(Monitoring!F:F, G623) &gt; 0), "yes", "no")</f>
        <v>yes</v>
      </c>
      <c r="K623" s="60" t="str">
        <f t="shared" si="72"/>
        <v>Z:\FAIR_Device_data\Experiment_AugSep_2023\Video_captures\FAIR-D3\Camera1\2023-08-24\FAIR-D3_2023-08-24_10-26-28.mp4</v>
      </c>
    </row>
    <row r="624" spans="1:11" ht="14.25" customHeight="1" x14ac:dyDescent="0.3">
      <c r="A624" s="5" t="str">
        <f t="shared" si="66"/>
        <v>FAIR-D3</v>
      </c>
      <c r="B624" s="4">
        <f t="shared" si="67"/>
        <v>45162</v>
      </c>
      <c r="C624" s="8">
        <f t="shared" si="68"/>
        <v>0.43622685185185184</v>
      </c>
      <c r="D624" s="8">
        <f t="shared" si="69"/>
        <v>45162.436226851853</v>
      </c>
      <c r="E624" s="8" t="str">
        <f t="shared" si="71"/>
        <v>2023-08-24</v>
      </c>
      <c r="F624" s="9" t="s">
        <v>2324</v>
      </c>
      <c r="G624" s="9" t="str">
        <f t="shared" si="70"/>
        <v>FAIR-D3_2023-08-24_10-28-10</v>
      </c>
      <c r="H624" s="9">
        <v>14.596</v>
      </c>
      <c r="I624" s="6">
        <v>25759901</v>
      </c>
      <c r="J624" s="6" t="str">
        <f>IF(OR(COUNTIF(Monitoring!E:E, G624) &gt; 0, COUNTIF(Monitoring!F:F, G624) &gt; 0), "yes", "no")</f>
        <v>no</v>
      </c>
      <c r="K624" s="60" t="str">
        <f t="shared" si="72"/>
        <v>Z:\FAIR_Device_data\Experiment_AugSep_2023\Video_captures\FAIR-D3\Camera1\2023-08-24\FAIR-D3_2023-08-24_10-28-10.mp4</v>
      </c>
    </row>
    <row r="625" spans="1:11" ht="14.25" customHeight="1" x14ac:dyDescent="0.3">
      <c r="A625" s="5" t="str">
        <f t="shared" si="66"/>
        <v>FAIR-D3</v>
      </c>
      <c r="B625" s="4">
        <f t="shared" si="67"/>
        <v>45162</v>
      </c>
      <c r="C625" s="8">
        <f t="shared" si="68"/>
        <v>0.43675925925925924</v>
      </c>
      <c r="D625" s="8">
        <f t="shared" si="69"/>
        <v>45162.436759259261</v>
      </c>
      <c r="E625" s="8" t="str">
        <f t="shared" si="71"/>
        <v>2023-08-24</v>
      </c>
      <c r="F625" s="9" t="s">
        <v>2325</v>
      </c>
      <c r="G625" s="9" t="str">
        <f t="shared" si="70"/>
        <v>FAIR-D3_2023-08-24_10-28-56</v>
      </c>
      <c r="H625" s="9">
        <v>149.43799999999999</v>
      </c>
      <c r="I625" s="6">
        <v>276102860</v>
      </c>
      <c r="J625" s="6" t="str">
        <f>IF(OR(COUNTIF(Monitoring!E:E, G625) &gt; 0, COUNTIF(Monitoring!F:F, G625) &gt; 0), "yes", "no")</f>
        <v>no</v>
      </c>
      <c r="K625" s="60" t="str">
        <f t="shared" si="72"/>
        <v>Z:\FAIR_Device_data\Experiment_AugSep_2023\Video_captures\FAIR-D3\Camera1\2023-08-24\FAIR-D3_2023-08-24_10-28-56.mp4</v>
      </c>
    </row>
    <row r="626" spans="1:11" ht="14.25" customHeight="1" x14ac:dyDescent="0.3">
      <c r="A626" s="5" t="str">
        <f t="shared" si="66"/>
        <v>FAIR-D3</v>
      </c>
      <c r="B626" s="4">
        <f t="shared" si="67"/>
        <v>45162</v>
      </c>
      <c r="C626" s="8">
        <f t="shared" si="68"/>
        <v>0.43971064814814814</v>
      </c>
      <c r="D626" s="8">
        <f t="shared" si="69"/>
        <v>45162.439710648148</v>
      </c>
      <c r="E626" s="8" t="str">
        <f t="shared" si="71"/>
        <v>2023-08-24</v>
      </c>
      <c r="F626" s="9" t="s">
        <v>2326</v>
      </c>
      <c r="G626" s="9" t="str">
        <f t="shared" si="70"/>
        <v>FAIR-D3_2023-08-24_10-33-11</v>
      </c>
      <c r="H626" s="9">
        <v>11.584</v>
      </c>
      <c r="I626" s="6">
        <v>19457804</v>
      </c>
      <c r="J626" s="6" t="str">
        <f>IF(OR(COUNTIF(Monitoring!E:E, G626) &gt; 0, COUNTIF(Monitoring!F:F, G626) &gt; 0), "yes", "no")</f>
        <v>no</v>
      </c>
      <c r="K626" s="60" t="str">
        <f t="shared" si="72"/>
        <v>Z:\FAIR_Device_data\Experiment_AugSep_2023\Video_captures\FAIR-D3\Camera1\2023-08-24\FAIR-D3_2023-08-24_10-33-11.mp4</v>
      </c>
    </row>
    <row r="627" spans="1:11" ht="14.25" customHeight="1" x14ac:dyDescent="0.3">
      <c r="A627" s="5" t="str">
        <f t="shared" si="66"/>
        <v>FAIR-D3</v>
      </c>
      <c r="B627" s="4">
        <f t="shared" si="67"/>
        <v>45162</v>
      </c>
      <c r="C627" s="8">
        <f t="shared" si="68"/>
        <v>0.44278935185185186</v>
      </c>
      <c r="D627" s="8">
        <f t="shared" si="69"/>
        <v>45162.442789351851</v>
      </c>
      <c r="E627" s="8" t="str">
        <f t="shared" si="71"/>
        <v>2023-08-24</v>
      </c>
      <c r="F627" s="9" t="s">
        <v>2327</v>
      </c>
      <c r="G627" s="9" t="str">
        <f t="shared" si="70"/>
        <v>FAIR-D3_2023-08-24_10-37-37</v>
      </c>
      <c r="H627" s="9">
        <v>36.322000000000003</v>
      </c>
      <c r="I627" s="6">
        <v>61412109</v>
      </c>
      <c r="J627" s="6" t="str">
        <f>IF(OR(COUNTIF(Monitoring!E:E, G627) &gt; 0, COUNTIF(Monitoring!F:F, G627) &gt; 0), "yes", "no")</f>
        <v>yes</v>
      </c>
      <c r="K627" s="60" t="str">
        <f t="shared" si="72"/>
        <v>Z:\FAIR_Device_data\Experiment_AugSep_2023\Video_captures\FAIR-D3\Camera1\2023-08-24\FAIR-D3_2023-08-24_10-37-37.mp4</v>
      </c>
    </row>
    <row r="628" spans="1:11" ht="14.25" customHeight="1" x14ac:dyDescent="0.3">
      <c r="A628" s="5" t="str">
        <f t="shared" si="66"/>
        <v>FAIR-D3</v>
      </c>
      <c r="B628" s="4">
        <f t="shared" si="67"/>
        <v>45162</v>
      </c>
      <c r="C628" s="8">
        <f t="shared" si="68"/>
        <v>0.44690972222222225</v>
      </c>
      <c r="D628" s="8">
        <f t="shared" si="69"/>
        <v>45162.446909722225</v>
      </c>
      <c r="E628" s="8" t="str">
        <f t="shared" si="71"/>
        <v>2023-08-24</v>
      </c>
      <c r="F628" s="9" t="s">
        <v>2328</v>
      </c>
      <c r="G628" s="9" t="str">
        <f t="shared" si="70"/>
        <v>FAIR-D3_2023-08-24_10-43-33</v>
      </c>
      <c r="H628" s="9">
        <v>10.971</v>
      </c>
      <c r="I628" s="6">
        <v>18352820</v>
      </c>
      <c r="J628" s="6" t="str">
        <f>IF(OR(COUNTIF(Monitoring!E:E, G628) &gt; 0, COUNTIF(Monitoring!F:F, G628) &gt; 0), "yes", "no")</f>
        <v>no</v>
      </c>
      <c r="K628" s="60" t="str">
        <f t="shared" si="72"/>
        <v>Z:\FAIR_Device_data\Experiment_AugSep_2023\Video_captures\FAIR-D3\Camera1\2023-08-24\FAIR-D3_2023-08-24_10-43-33.mp4</v>
      </c>
    </row>
    <row r="629" spans="1:11" ht="14.25" customHeight="1" x14ac:dyDescent="0.3">
      <c r="A629" s="5" t="str">
        <f t="shared" si="66"/>
        <v>FAIR-D3</v>
      </c>
      <c r="B629" s="4">
        <f t="shared" si="67"/>
        <v>45162</v>
      </c>
      <c r="C629" s="8">
        <f t="shared" si="68"/>
        <v>0.44884259259259257</v>
      </c>
      <c r="D629" s="8">
        <f t="shared" si="69"/>
        <v>45162.448842592596</v>
      </c>
      <c r="E629" s="8" t="str">
        <f t="shared" si="71"/>
        <v>2023-08-24</v>
      </c>
      <c r="F629" s="9" t="s">
        <v>2329</v>
      </c>
      <c r="G629" s="9" t="str">
        <f t="shared" si="70"/>
        <v>FAIR-D3_2023-08-24_10-46-20</v>
      </c>
      <c r="H629" s="9">
        <v>21.22</v>
      </c>
      <c r="I629" s="6">
        <v>34798906</v>
      </c>
      <c r="J629" s="6" t="str">
        <f>IF(OR(COUNTIF(Monitoring!E:E, G629) &gt; 0, COUNTIF(Monitoring!F:F, G629) &gt; 0), "yes", "no")</f>
        <v>yes</v>
      </c>
      <c r="K629" s="60" t="str">
        <f t="shared" si="72"/>
        <v>Z:\FAIR_Device_data\Experiment_AugSep_2023\Video_captures\FAIR-D3\Camera1\2023-08-24\FAIR-D3_2023-08-24_10-46-20.mp4</v>
      </c>
    </row>
    <row r="630" spans="1:11" ht="14.25" customHeight="1" x14ac:dyDescent="0.3">
      <c r="A630" s="5" t="str">
        <f t="shared" si="66"/>
        <v>FAIR-D3</v>
      </c>
      <c r="B630" s="4">
        <f t="shared" si="67"/>
        <v>45162</v>
      </c>
      <c r="C630" s="8">
        <f t="shared" si="68"/>
        <v>0.45750000000000002</v>
      </c>
      <c r="D630" s="8">
        <f t="shared" si="69"/>
        <v>45162.457499999997</v>
      </c>
      <c r="E630" s="8" t="str">
        <f t="shared" si="71"/>
        <v>2023-08-24</v>
      </c>
      <c r="F630" s="9" t="s">
        <v>2330</v>
      </c>
      <c r="G630" s="9" t="str">
        <f t="shared" si="70"/>
        <v>FAIR-D3_2023-08-24_10-58-48</v>
      </c>
      <c r="H630" s="9">
        <v>82.274000000000001</v>
      </c>
      <c r="I630" s="6">
        <v>151427151</v>
      </c>
      <c r="J630" s="6" t="str">
        <f>IF(OR(COUNTIF(Monitoring!E:E, G630) &gt; 0, COUNTIF(Monitoring!F:F, G630) &gt; 0), "yes", "no")</f>
        <v>yes</v>
      </c>
      <c r="K630" s="60" t="str">
        <f t="shared" si="72"/>
        <v>Z:\FAIR_Device_data\Experiment_AugSep_2023\Video_captures\FAIR-D3\Camera1\2023-08-24\FAIR-D3_2023-08-24_10-58-48.mp4</v>
      </c>
    </row>
    <row r="631" spans="1:11" ht="14.25" customHeight="1" x14ac:dyDescent="0.3">
      <c r="A631" s="5" t="str">
        <f t="shared" si="66"/>
        <v>FAIR-D3</v>
      </c>
      <c r="B631" s="4">
        <f t="shared" si="67"/>
        <v>45162</v>
      </c>
      <c r="C631" s="8">
        <f t="shared" si="68"/>
        <v>0.48015046296296299</v>
      </c>
      <c r="D631" s="8">
        <f t="shared" si="69"/>
        <v>45162.480150462965</v>
      </c>
      <c r="E631" s="8" t="str">
        <f t="shared" si="71"/>
        <v>2023-08-24</v>
      </c>
      <c r="F631" s="9" t="s">
        <v>2331</v>
      </c>
      <c r="G631" s="9" t="str">
        <f t="shared" si="70"/>
        <v>FAIR-D3_2023-08-24_11-31-25</v>
      </c>
      <c r="H631" s="9">
        <v>34.579000000000001</v>
      </c>
      <c r="I631" s="6">
        <v>60275973</v>
      </c>
      <c r="J631" s="6" t="str">
        <f>IF(OR(COUNTIF(Monitoring!E:E, G631) &gt; 0, COUNTIF(Monitoring!F:F, G631) &gt; 0), "yes", "no")</f>
        <v>yes</v>
      </c>
      <c r="K631" s="60" t="str">
        <f t="shared" si="72"/>
        <v>Z:\FAIR_Device_data\Experiment_AugSep_2023\Video_captures\FAIR-D3\Camera1\2023-08-24\FAIR-D3_2023-08-24_11-31-25.mp4</v>
      </c>
    </row>
    <row r="632" spans="1:11" ht="14.25" customHeight="1" x14ac:dyDescent="0.3">
      <c r="A632" s="5" t="str">
        <f t="shared" si="66"/>
        <v>FAIR-D3</v>
      </c>
      <c r="B632" s="4">
        <f t="shared" si="67"/>
        <v>45162</v>
      </c>
      <c r="C632" s="8">
        <f t="shared" si="68"/>
        <v>0.4914351851851852</v>
      </c>
      <c r="D632" s="8">
        <f t="shared" si="69"/>
        <v>45162.491435185184</v>
      </c>
      <c r="E632" s="8" t="str">
        <f t="shared" si="71"/>
        <v>2023-08-24</v>
      </c>
      <c r="F632" s="9" t="s">
        <v>2332</v>
      </c>
      <c r="G632" s="9" t="str">
        <f t="shared" si="70"/>
        <v>FAIR-D3_2023-08-24_11-47-40</v>
      </c>
      <c r="H632" s="9">
        <v>10.952999999999999</v>
      </c>
      <c r="I632" s="6">
        <v>18251790</v>
      </c>
      <c r="J632" s="6" t="str">
        <f>IF(OR(COUNTIF(Monitoring!E:E, G632) &gt; 0, COUNTIF(Monitoring!F:F, G632) &gt; 0), "yes", "no")</f>
        <v>yes</v>
      </c>
      <c r="K632" s="60" t="str">
        <f t="shared" si="72"/>
        <v>Z:\FAIR_Device_data\Experiment_AugSep_2023\Video_captures\FAIR-D3\Camera1\2023-08-24\FAIR-D3_2023-08-24_11-47-40.mp4</v>
      </c>
    </row>
    <row r="633" spans="1:11" ht="14.25" customHeight="1" x14ac:dyDescent="0.3">
      <c r="A633" s="5" t="str">
        <f t="shared" si="66"/>
        <v>FAIR-D3</v>
      </c>
      <c r="B633" s="4">
        <f t="shared" si="67"/>
        <v>45162</v>
      </c>
      <c r="C633" s="8">
        <f t="shared" si="68"/>
        <v>0.50899305555555552</v>
      </c>
      <c r="D633" s="8">
        <f t="shared" si="69"/>
        <v>45162.508993055555</v>
      </c>
      <c r="E633" s="8" t="str">
        <f t="shared" si="71"/>
        <v>2023-08-24</v>
      </c>
      <c r="F633" s="9" t="s">
        <v>2333</v>
      </c>
      <c r="G633" s="9" t="str">
        <f t="shared" si="70"/>
        <v>FAIR-D3_2023-08-24_12-12-57</v>
      </c>
      <c r="H633" s="9">
        <v>44.76</v>
      </c>
      <c r="I633" s="6">
        <v>77433992</v>
      </c>
      <c r="J633" s="6" t="str">
        <f>IF(OR(COUNTIF(Monitoring!E:E, G633) &gt; 0, COUNTIF(Monitoring!F:F, G633) &gt; 0), "yes", "no")</f>
        <v>yes</v>
      </c>
      <c r="K633" s="60" t="str">
        <f t="shared" si="72"/>
        <v>Z:\FAIR_Device_data\Experiment_AugSep_2023\Video_captures\FAIR-D3\Camera1\2023-08-24\FAIR-D3_2023-08-24_12-12-57.mp4</v>
      </c>
    </row>
    <row r="634" spans="1:11" ht="14.25" customHeight="1" x14ac:dyDescent="0.3">
      <c r="A634" s="5" t="str">
        <f t="shared" si="66"/>
        <v>FAIR-D3</v>
      </c>
      <c r="B634" s="4">
        <f t="shared" si="67"/>
        <v>45162</v>
      </c>
      <c r="C634" s="8">
        <f t="shared" si="68"/>
        <v>0.59515046296296292</v>
      </c>
      <c r="D634" s="8">
        <f t="shared" si="69"/>
        <v>45162.595150462963</v>
      </c>
      <c r="E634" s="8" t="str">
        <f t="shared" si="71"/>
        <v>2023-08-24</v>
      </c>
      <c r="F634" s="9" t="s">
        <v>2334</v>
      </c>
      <c r="G634" s="9" t="str">
        <f t="shared" si="70"/>
        <v>FAIR-D3_2023-08-24_14-17-01</v>
      </c>
      <c r="H634" s="9">
        <v>13.37</v>
      </c>
      <c r="I634" s="6">
        <v>23166601</v>
      </c>
      <c r="J634" s="6" t="str">
        <f>IF(OR(COUNTIF(Monitoring!E:E, G634) &gt; 0, COUNTIF(Monitoring!F:F, G634) &gt; 0), "yes", "no")</f>
        <v>yes</v>
      </c>
      <c r="K634" s="60" t="str">
        <f t="shared" si="72"/>
        <v>Z:\FAIR_Device_data\Experiment_AugSep_2023\Video_captures\FAIR-D3\Camera1\2023-08-24\FAIR-D3_2023-08-24_14-17-01.mp4</v>
      </c>
    </row>
    <row r="635" spans="1:11" ht="14.25" customHeight="1" x14ac:dyDescent="0.3">
      <c r="A635" s="5" t="str">
        <f t="shared" si="66"/>
        <v>FAIR-D3</v>
      </c>
      <c r="B635" s="4">
        <f t="shared" si="67"/>
        <v>45162</v>
      </c>
      <c r="C635" s="8">
        <f t="shared" si="68"/>
        <v>0.60440972222222222</v>
      </c>
      <c r="D635" s="8">
        <f t="shared" si="69"/>
        <v>45162.604409722226</v>
      </c>
      <c r="E635" s="8" t="str">
        <f t="shared" si="71"/>
        <v>2023-08-24</v>
      </c>
      <c r="F635" s="9" t="s">
        <v>2335</v>
      </c>
      <c r="G635" s="9" t="str">
        <f t="shared" si="70"/>
        <v>FAIR-D3_2023-08-24_14-30-21</v>
      </c>
      <c r="H635" s="9">
        <v>10.254</v>
      </c>
      <c r="I635" s="6">
        <v>16600327</v>
      </c>
      <c r="J635" s="6" t="str">
        <f>IF(OR(COUNTIF(Monitoring!E:E, G635) &gt; 0, COUNTIF(Monitoring!F:F, G635) &gt; 0), "yes", "no")</f>
        <v>yes</v>
      </c>
      <c r="K635" s="60" t="str">
        <f t="shared" si="72"/>
        <v>Z:\FAIR_Device_data\Experiment_AugSep_2023\Video_captures\FAIR-D3\Camera1\2023-08-24\FAIR-D3_2023-08-24_14-30-21.mp4</v>
      </c>
    </row>
    <row r="636" spans="1:11" ht="14.25" customHeight="1" x14ac:dyDescent="0.3">
      <c r="A636" s="5" t="str">
        <f t="shared" si="66"/>
        <v>FAIR-D3</v>
      </c>
      <c r="B636" s="4">
        <f t="shared" si="67"/>
        <v>45162</v>
      </c>
      <c r="C636" s="8">
        <f t="shared" si="68"/>
        <v>0.64459490740740744</v>
      </c>
      <c r="D636" s="8">
        <f t="shared" si="69"/>
        <v>45162.644594907404</v>
      </c>
      <c r="E636" s="8" t="str">
        <f t="shared" si="71"/>
        <v>2023-08-24</v>
      </c>
      <c r="F636" s="9" t="s">
        <v>2336</v>
      </c>
      <c r="G636" s="9" t="str">
        <f t="shared" si="70"/>
        <v>FAIR-D3_2023-08-24_15-28-13</v>
      </c>
      <c r="H636" s="9">
        <v>25.013000000000002</v>
      </c>
      <c r="I636" s="6">
        <v>42302836</v>
      </c>
      <c r="J636" s="6" t="str">
        <f>IF(OR(COUNTIF(Monitoring!E:E, G636) &gt; 0, COUNTIF(Monitoring!F:F, G636) &gt; 0), "yes", "no")</f>
        <v>yes</v>
      </c>
      <c r="K636" s="60" t="str">
        <f t="shared" si="72"/>
        <v>Z:\FAIR_Device_data\Experiment_AugSep_2023\Video_captures\FAIR-D3\Camera1\2023-08-24\FAIR-D3_2023-08-24_15-28-13.mp4</v>
      </c>
    </row>
    <row r="637" spans="1:11" ht="14.25" customHeight="1" x14ac:dyDescent="0.3">
      <c r="A637" s="5" t="str">
        <f t="shared" si="66"/>
        <v>FAIR-D3</v>
      </c>
      <c r="B637" s="4">
        <f t="shared" si="67"/>
        <v>45162</v>
      </c>
      <c r="C637" s="8">
        <f t="shared" si="68"/>
        <v>0.66853009259259255</v>
      </c>
      <c r="D637" s="8">
        <f t="shared" si="69"/>
        <v>45162.668530092589</v>
      </c>
      <c r="E637" s="8" t="str">
        <f t="shared" si="71"/>
        <v>2023-08-24</v>
      </c>
      <c r="F637" s="9" t="s">
        <v>2337</v>
      </c>
      <c r="G637" s="9" t="str">
        <f t="shared" si="70"/>
        <v>FAIR-D3_2023-08-24_16-02-41</v>
      </c>
      <c r="H637" s="9">
        <v>18.771000000000001</v>
      </c>
      <c r="I637" s="6">
        <v>33415101</v>
      </c>
      <c r="J637" s="6" t="str">
        <f>IF(OR(COUNTIF(Monitoring!E:E, G637) &gt; 0, COUNTIF(Monitoring!F:F, G637) &gt; 0), "yes", "no")</f>
        <v>yes</v>
      </c>
      <c r="K637" s="60" t="str">
        <f t="shared" si="72"/>
        <v>Z:\FAIR_Device_data\Experiment_AugSep_2023\Video_captures\FAIR-D3\Camera1\2023-08-24\FAIR-D3_2023-08-24_16-02-41.mp4</v>
      </c>
    </row>
    <row r="638" spans="1:11" ht="14.25" customHeight="1" x14ac:dyDescent="0.3">
      <c r="A638" s="5" t="str">
        <f t="shared" si="66"/>
        <v>FAIR-D3</v>
      </c>
      <c r="B638" s="4">
        <f t="shared" si="67"/>
        <v>45162</v>
      </c>
      <c r="C638" s="8">
        <f t="shared" si="68"/>
        <v>0.6827199074074074</v>
      </c>
      <c r="D638" s="8">
        <f t="shared" si="69"/>
        <v>45162.682719907411</v>
      </c>
      <c r="E638" s="8" t="str">
        <f t="shared" si="71"/>
        <v>2023-08-24</v>
      </c>
      <c r="F638" s="9" t="s">
        <v>2338</v>
      </c>
      <c r="G638" s="9" t="str">
        <f t="shared" si="70"/>
        <v>FAIR-D3_2023-08-24_16-23-07</v>
      </c>
      <c r="H638" s="9">
        <v>15.089</v>
      </c>
      <c r="I638" s="6">
        <v>25457733</v>
      </c>
      <c r="J638" s="6" t="str">
        <f>IF(OR(COUNTIF(Monitoring!E:E, G638) &gt; 0, COUNTIF(Monitoring!F:F, G638) &gt; 0), "yes", "no")</f>
        <v>yes</v>
      </c>
      <c r="K638" s="60" t="str">
        <f t="shared" si="72"/>
        <v>Z:\FAIR_Device_data\Experiment_AugSep_2023\Video_captures\FAIR-D3\Camera1\2023-08-24\FAIR-D3_2023-08-24_16-23-07.mp4</v>
      </c>
    </row>
    <row r="639" spans="1:11" ht="14.25" customHeight="1" x14ac:dyDescent="0.3">
      <c r="A639" s="5" t="str">
        <f t="shared" si="66"/>
        <v>FAIR-D3</v>
      </c>
      <c r="B639" s="4">
        <f t="shared" si="67"/>
        <v>45162</v>
      </c>
      <c r="C639" s="8">
        <f t="shared" si="68"/>
        <v>0.74535879629629631</v>
      </c>
      <c r="D639" s="8">
        <f t="shared" si="69"/>
        <v>45162.745358796295</v>
      </c>
      <c r="E639" s="8" t="str">
        <f t="shared" si="71"/>
        <v>2023-08-24</v>
      </c>
      <c r="F639" s="9" t="s">
        <v>2339</v>
      </c>
      <c r="G639" s="9" t="str">
        <f t="shared" si="70"/>
        <v>FAIR-D3_2023-08-24_17-53-19</v>
      </c>
      <c r="H639" s="9">
        <v>43.283999999999999</v>
      </c>
      <c r="I639" s="6">
        <v>77281228</v>
      </c>
      <c r="J639" s="6" t="str">
        <f>IF(OR(COUNTIF(Monitoring!E:E, G639) &gt; 0, COUNTIF(Monitoring!F:F, G639) &gt; 0), "yes", "no")</f>
        <v>yes</v>
      </c>
      <c r="K639" s="60" t="str">
        <f t="shared" si="72"/>
        <v>Z:\FAIR_Device_data\Experiment_AugSep_2023\Video_captures\FAIR-D3\Camera1\2023-08-24\FAIR-D3_2023-08-24_17-53-19.mp4</v>
      </c>
    </row>
    <row r="640" spans="1:11" ht="14.25" customHeight="1" x14ac:dyDescent="0.3">
      <c r="A640" s="5" t="str">
        <f t="shared" si="66"/>
        <v>FAIR-D3</v>
      </c>
      <c r="B640" s="4">
        <f t="shared" si="67"/>
        <v>45162</v>
      </c>
      <c r="C640" s="8">
        <f t="shared" si="68"/>
        <v>0.75731481481481477</v>
      </c>
      <c r="D640" s="8">
        <f t="shared" si="69"/>
        <v>45162.757314814815</v>
      </c>
      <c r="E640" s="8" t="str">
        <f t="shared" si="71"/>
        <v>2023-08-24</v>
      </c>
      <c r="F640" s="9" t="s">
        <v>2340</v>
      </c>
      <c r="G640" s="9" t="str">
        <f t="shared" si="70"/>
        <v>FAIR-D3_2023-08-24_18-10-32</v>
      </c>
      <c r="H640" s="9">
        <v>24.216999999999999</v>
      </c>
      <c r="I640" s="6">
        <v>45278775</v>
      </c>
      <c r="J640" s="6" t="str">
        <f>IF(OR(COUNTIF(Monitoring!E:E, G640) &gt; 0, COUNTIF(Monitoring!F:F, G640) &gt; 0), "yes", "no")</f>
        <v>yes</v>
      </c>
      <c r="K640" s="60" t="str">
        <f t="shared" si="72"/>
        <v>Z:\FAIR_Device_data\Experiment_AugSep_2023\Video_captures\FAIR-D3\Camera1\2023-08-24\FAIR-D3_2023-08-24_18-10-32.mp4</v>
      </c>
    </row>
    <row r="641" spans="1:11" ht="14.25" customHeight="1" x14ac:dyDescent="0.3">
      <c r="A641" s="5" t="str">
        <f t="shared" si="66"/>
        <v>FAIR-D3</v>
      </c>
      <c r="B641" s="4">
        <f t="shared" si="67"/>
        <v>45162</v>
      </c>
      <c r="C641" s="8">
        <f t="shared" si="68"/>
        <v>0.75880787037037034</v>
      </c>
      <c r="D641" s="8">
        <f t="shared" si="69"/>
        <v>45162.75880787037</v>
      </c>
      <c r="E641" s="8" t="str">
        <f t="shared" si="71"/>
        <v>2023-08-24</v>
      </c>
      <c r="F641" s="9" t="s">
        <v>2341</v>
      </c>
      <c r="G641" s="9" t="str">
        <f t="shared" si="70"/>
        <v>FAIR-D3_2023-08-24_18-12-41</v>
      </c>
      <c r="H641" s="9">
        <v>38.893999999999998</v>
      </c>
      <c r="I641" s="6">
        <v>71939478</v>
      </c>
      <c r="J641" s="6" t="str">
        <f>IF(OR(COUNTIF(Monitoring!E:E, G641) &gt; 0, COUNTIF(Monitoring!F:F, G641) &gt; 0), "yes", "no")</f>
        <v>yes</v>
      </c>
      <c r="K641" s="60" t="str">
        <f t="shared" si="72"/>
        <v>Z:\FAIR_Device_data\Experiment_AugSep_2023\Video_captures\FAIR-D3\Camera1\2023-08-24\FAIR-D3_2023-08-24_18-12-41.mp4</v>
      </c>
    </row>
    <row r="642" spans="1:11" ht="14.25" customHeight="1" x14ac:dyDescent="0.3">
      <c r="A642" s="5" t="str">
        <f t="shared" ref="A642:A705" si="73">+LEFT(G642,7)</f>
        <v>FAIR-D3</v>
      </c>
      <c r="B642" s="4">
        <f t="shared" ref="B642:B705" si="74">VALUE(MID(G642,FIND("_",G642)+1,10))</f>
        <v>45162</v>
      </c>
      <c r="C642" s="8">
        <f t="shared" ref="C642:C705" si="75">IF(ISBLANK(G642),"",TIME(LEFT(RIGHT(G642,8),2),LEFT(RIGHT(G642,5),2),RIGHT(G642,2)))</f>
        <v>0.76855324074074072</v>
      </c>
      <c r="D642" s="8">
        <f t="shared" ref="D642:D705" si="76">+B642+C642</f>
        <v>45162.768553240741</v>
      </c>
      <c r="E642" s="8" t="str">
        <f t="shared" si="71"/>
        <v>2023-08-24</v>
      </c>
      <c r="F642" s="9" t="s">
        <v>2342</v>
      </c>
      <c r="G642" s="9" t="str">
        <f t="shared" ref="G642:G705" si="77">+LEFT(F642,27)</f>
        <v>FAIR-D3_2023-08-24_18-26-43</v>
      </c>
      <c r="H642" s="9">
        <v>16.309000000000001</v>
      </c>
      <c r="I642" s="6">
        <v>29218400</v>
      </c>
      <c r="J642" s="6" t="str">
        <f>IF(OR(COUNTIF(Monitoring!E:E, G642) &gt; 0, COUNTIF(Monitoring!F:F, G642) &gt; 0), "yes", "no")</f>
        <v>yes</v>
      </c>
      <c r="K642" s="60" t="str">
        <f t="shared" si="72"/>
        <v>Z:\FAIR_Device_data\Experiment_AugSep_2023\Video_captures\FAIR-D3\Camera1\2023-08-24\FAIR-D3_2023-08-24_18-26-43.mp4</v>
      </c>
    </row>
    <row r="643" spans="1:11" ht="14.25" customHeight="1" x14ac:dyDescent="0.3">
      <c r="A643" s="5" t="str">
        <f t="shared" si="73"/>
        <v>FAIR-D3</v>
      </c>
      <c r="B643" s="4">
        <f t="shared" si="74"/>
        <v>45166</v>
      </c>
      <c r="C643" s="8">
        <f t="shared" si="75"/>
        <v>0.33651620370370372</v>
      </c>
      <c r="D643" s="8">
        <f t="shared" si="76"/>
        <v>45166.336516203701</v>
      </c>
      <c r="E643" s="8" t="str">
        <f t="shared" ref="E643:E706" si="78">+_xlfn.CONCAT(YEAR(B643),"-",TEXT(MONTH(B643),"00"),"-",TEXT(DAY(B643),"00"))</f>
        <v>2023-08-28</v>
      </c>
      <c r="F643" s="9" t="s">
        <v>2343</v>
      </c>
      <c r="G643" s="9" t="str">
        <f t="shared" si="77"/>
        <v>FAIR-D3_2023-08-28_08-04-35</v>
      </c>
      <c r="H643" s="9">
        <v>12.32</v>
      </c>
      <c r="I643" s="6">
        <v>21074800</v>
      </c>
      <c r="J643" s="6" t="str">
        <f>IF(OR(COUNTIF(Monitoring!E:E, G643) &gt; 0, COUNTIF(Monitoring!F:F, G643) &gt; 0), "yes", "no")</f>
        <v>no</v>
      </c>
      <c r="K643" s="60" t="str">
        <f t="shared" ref="K643:K706" si="79">HYPERLINK(_xlfn.CONCAT("Z:\FAIR_Device_data\Experiment_AugSep_2023","\","Video_captures","\",A643,"\","Camera1","\",E643,"\",F643))</f>
        <v>Z:\FAIR_Device_data\Experiment_AugSep_2023\Video_captures\FAIR-D3\Camera1\2023-08-28\FAIR-D3_2023-08-28_08-04-35.mp4</v>
      </c>
    </row>
    <row r="644" spans="1:11" ht="14.25" customHeight="1" x14ac:dyDescent="0.3">
      <c r="A644" s="5" t="str">
        <f t="shared" si="73"/>
        <v>FAIR-D3</v>
      </c>
      <c r="B644" s="4">
        <f t="shared" si="74"/>
        <v>45166</v>
      </c>
      <c r="C644" s="8">
        <f t="shared" si="75"/>
        <v>0.34114583333333331</v>
      </c>
      <c r="D644" s="8">
        <f t="shared" si="76"/>
        <v>45166.341145833336</v>
      </c>
      <c r="E644" s="8" t="str">
        <f t="shared" si="78"/>
        <v>2023-08-28</v>
      </c>
      <c r="F644" s="9" t="s">
        <v>2344</v>
      </c>
      <c r="G644" s="9" t="str">
        <f t="shared" si="77"/>
        <v>FAIR-D3_2023-08-28_08-11-15</v>
      </c>
      <c r="H644" s="9">
        <v>63.691000000000003</v>
      </c>
      <c r="I644" s="6">
        <v>118188947</v>
      </c>
      <c r="J644" s="6" t="str">
        <f>IF(OR(COUNTIF(Monitoring!E:E, G644) &gt; 0, COUNTIF(Monitoring!F:F, G644) &gt; 0), "yes", "no")</f>
        <v>yes</v>
      </c>
      <c r="K644" s="60" t="str">
        <f t="shared" si="79"/>
        <v>Z:\FAIR_Device_data\Experiment_AugSep_2023\Video_captures\FAIR-D3\Camera1\2023-08-28\FAIR-D3_2023-08-28_08-11-15.mp4</v>
      </c>
    </row>
    <row r="645" spans="1:11" ht="14.25" customHeight="1" x14ac:dyDescent="0.3">
      <c r="A645" s="5" t="str">
        <f t="shared" si="73"/>
        <v>FAIR-D3</v>
      </c>
      <c r="B645" s="4">
        <f t="shared" si="74"/>
        <v>45166</v>
      </c>
      <c r="C645" s="8">
        <f t="shared" si="75"/>
        <v>0.34238425925925925</v>
      </c>
      <c r="D645" s="8">
        <f t="shared" si="76"/>
        <v>45166.34238425926</v>
      </c>
      <c r="E645" s="8" t="str">
        <f t="shared" si="78"/>
        <v>2023-08-28</v>
      </c>
      <c r="F645" s="9" t="s">
        <v>2345</v>
      </c>
      <c r="G645" s="9" t="str">
        <f t="shared" si="77"/>
        <v>FAIR-D3_2023-08-28_08-13-02</v>
      </c>
      <c r="H645" s="9">
        <v>26.547999999999998</v>
      </c>
      <c r="I645" s="6">
        <v>49236957</v>
      </c>
      <c r="J645" s="6" t="str">
        <f>IF(OR(COUNTIF(Monitoring!E:E, G645) &gt; 0, COUNTIF(Monitoring!F:F, G645) &gt; 0), "yes", "no")</f>
        <v>yes</v>
      </c>
      <c r="K645" s="60" t="str">
        <f t="shared" si="79"/>
        <v>Z:\FAIR_Device_data\Experiment_AugSep_2023\Video_captures\FAIR-D3\Camera1\2023-08-28\FAIR-D3_2023-08-28_08-13-02.mp4</v>
      </c>
    </row>
    <row r="646" spans="1:11" ht="14.25" customHeight="1" x14ac:dyDescent="0.3">
      <c r="A646" s="5" t="str">
        <f t="shared" si="73"/>
        <v>FAIR-D3</v>
      </c>
      <c r="B646" s="4">
        <f t="shared" si="74"/>
        <v>45166</v>
      </c>
      <c r="C646" s="8">
        <f t="shared" si="75"/>
        <v>0.38267361111111109</v>
      </c>
      <c r="D646" s="8">
        <f t="shared" si="76"/>
        <v>45166.382673611108</v>
      </c>
      <c r="E646" s="8" t="str">
        <f t="shared" si="78"/>
        <v>2023-08-28</v>
      </c>
      <c r="F646" s="9" t="s">
        <v>2346</v>
      </c>
      <c r="G646" s="9" t="str">
        <f t="shared" si="77"/>
        <v>FAIR-D3_2023-08-28_09-11-03</v>
      </c>
      <c r="H646" s="9">
        <v>22.03</v>
      </c>
      <c r="I646" s="6">
        <v>40318204</v>
      </c>
      <c r="J646" s="6" t="str">
        <f>IF(OR(COUNTIF(Monitoring!E:E, G646) &gt; 0, COUNTIF(Monitoring!F:F, G646) &gt; 0), "yes", "no")</f>
        <v>yes</v>
      </c>
      <c r="K646" s="60" t="str">
        <f t="shared" si="79"/>
        <v>Z:\FAIR_Device_data\Experiment_AugSep_2023\Video_captures\FAIR-D3\Camera1\2023-08-28\FAIR-D3_2023-08-28_09-11-03.mp4</v>
      </c>
    </row>
    <row r="647" spans="1:11" ht="14.25" customHeight="1" x14ac:dyDescent="0.3">
      <c r="A647" s="5" t="str">
        <f t="shared" si="73"/>
        <v>FAIR-D3</v>
      </c>
      <c r="B647" s="4">
        <f t="shared" si="74"/>
        <v>45166</v>
      </c>
      <c r="C647" s="8">
        <f t="shared" si="75"/>
        <v>0.3934375</v>
      </c>
      <c r="D647" s="8">
        <f t="shared" si="76"/>
        <v>45166.393437500003</v>
      </c>
      <c r="E647" s="8" t="str">
        <f t="shared" si="78"/>
        <v>2023-08-28</v>
      </c>
      <c r="F647" s="9" t="s">
        <v>2347</v>
      </c>
      <c r="G647" s="9" t="str">
        <f t="shared" si="77"/>
        <v>FAIR-D3_2023-08-28_09-26-33</v>
      </c>
      <c r="H647" s="9">
        <v>20.788</v>
      </c>
      <c r="I647" s="6">
        <v>38396554</v>
      </c>
      <c r="J647" s="6" t="str">
        <f>IF(OR(COUNTIF(Monitoring!E:E, G647) &gt; 0, COUNTIF(Monitoring!F:F, G647) &gt; 0), "yes", "no")</f>
        <v>no</v>
      </c>
      <c r="K647" s="60" t="str">
        <f t="shared" si="79"/>
        <v>Z:\FAIR_Device_data\Experiment_AugSep_2023\Video_captures\FAIR-D3\Camera1\2023-08-28\FAIR-D3_2023-08-28_09-26-33.mp4</v>
      </c>
    </row>
    <row r="648" spans="1:11" ht="14.25" customHeight="1" x14ac:dyDescent="0.3">
      <c r="A648" s="5" t="str">
        <f t="shared" si="73"/>
        <v>FAIR-D3</v>
      </c>
      <c r="B648" s="4">
        <f t="shared" si="74"/>
        <v>45166</v>
      </c>
      <c r="C648" s="8">
        <f t="shared" si="75"/>
        <v>0.39408564814814817</v>
      </c>
      <c r="D648" s="8">
        <f t="shared" si="76"/>
        <v>45166.394085648149</v>
      </c>
      <c r="E648" s="8" t="str">
        <f t="shared" si="78"/>
        <v>2023-08-28</v>
      </c>
      <c r="F648" s="9" t="s">
        <v>2348</v>
      </c>
      <c r="G648" s="9" t="str">
        <f t="shared" si="77"/>
        <v>FAIR-D3_2023-08-28_09-27-29</v>
      </c>
      <c r="H648" s="9">
        <v>33.162999999999997</v>
      </c>
      <c r="I648" s="6">
        <v>63160352</v>
      </c>
      <c r="J648" s="6" t="str">
        <f>IF(OR(COUNTIF(Monitoring!E:E, G648) &gt; 0, COUNTIF(Monitoring!F:F, G648) &gt; 0), "yes", "no")</f>
        <v>no</v>
      </c>
      <c r="K648" s="60" t="str">
        <f t="shared" si="79"/>
        <v>Z:\FAIR_Device_data\Experiment_AugSep_2023\Video_captures\FAIR-D3\Camera1\2023-08-28\FAIR-D3_2023-08-28_09-27-29.mp4</v>
      </c>
    </row>
    <row r="649" spans="1:11" ht="14.25" customHeight="1" x14ac:dyDescent="0.3">
      <c r="A649" s="5" t="str">
        <f t="shared" si="73"/>
        <v>FAIR-D3</v>
      </c>
      <c r="B649" s="4">
        <f t="shared" si="74"/>
        <v>45166</v>
      </c>
      <c r="C649" s="8">
        <f t="shared" si="75"/>
        <v>0.45681712962962961</v>
      </c>
      <c r="D649" s="8">
        <f t="shared" si="76"/>
        <v>45166.456817129627</v>
      </c>
      <c r="E649" s="8" t="str">
        <f t="shared" si="78"/>
        <v>2023-08-28</v>
      </c>
      <c r="F649" s="9" t="s">
        <v>2349</v>
      </c>
      <c r="G649" s="9" t="str">
        <f t="shared" si="77"/>
        <v>FAIR-D3_2023-08-28_10-57-49</v>
      </c>
      <c r="H649" s="9">
        <v>12.337</v>
      </c>
      <c r="I649" s="6">
        <v>21087371</v>
      </c>
      <c r="J649" s="6" t="str">
        <f>IF(OR(COUNTIF(Monitoring!E:E, G649) &gt; 0, COUNTIF(Monitoring!F:F, G649) &gt; 0), "yes", "no")</f>
        <v>no</v>
      </c>
      <c r="K649" s="60" t="str">
        <f t="shared" si="79"/>
        <v>Z:\FAIR_Device_data\Experiment_AugSep_2023\Video_captures\FAIR-D3\Camera1\2023-08-28\FAIR-D3_2023-08-28_10-57-49.mp4</v>
      </c>
    </row>
    <row r="650" spans="1:11" ht="14.25" customHeight="1" x14ac:dyDescent="0.3">
      <c r="A650" s="5" t="str">
        <f t="shared" si="73"/>
        <v>FAIR-D3</v>
      </c>
      <c r="B650" s="4">
        <f t="shared" si="74"/>
        <v>45166</v>
      </c>
      <c r="C650" s="8">
        <f t="shared" si="75"/>
        <v>0.46087962962962964</v>
      </c>
      <c r="D650" s="8">
        <f t="shared" si="76"/>
        <v>45166.460879629631</v>
      </c>
      <c r="E650" s="8" t="str">
        <f t="shared" si="78"/>
        <v>2023-08-28</v>
      </c>
      <c r="F650" s="9" t="s">
        <v>2350</v>
      </c>
      <c r="G650" s="9" t="str">
        <f t="shared" si="77"/>
        <v>FAIR-D3_2023-08-28_11-03-40</v>
      </c>
      <c r="H650" s="9">
        <v>58.421999999999997</v>
      </c>
      <c r="I650" s="6">
        <v>107149018</v>
      </c>
      <c r="J650" s="6" t="str">
        <f>IF(OR(COUNTIF(Monitoring!E:E, G650) &gt; 0, COUNTIF(Monitoring!F:F, G650) &gt; 0), "yes", "no")</f>
        <v>yes</v>
      </c>
      <c r="K650" s="60" t="str">
        <f t="shared" si="79"/>
        <v>Z:\FAIR_Device_data\Experiment_AugSep_2023\Video_captures\FAIR-D3\Camera1\2023-08-28\FAIR-D3_2023-08-28_11-03-40.mp4</v>
      </c>
    </row>
    <row r="651" spans="1:11" ht="14.25" customHeight="1" x14ac:dyDescent="0.3">
      <c r="A651" s="5" t="str">
        <f t="shared" si="73"/>
        <v>FAIR-D3</v>
      </c>
      <c r="B651" s="4">
        <f t="shared" si="74"/>
        <v>45166</v>
      </c>
      <c r="C651" s="8">
        <f t="shared" si="75"/>
        <v>0.46246527777777779</v>
      </c>
      <c r="D651" s="8">
        <f t="shared" si="76"/>
        <v>45166.462465277778</v>
      </c>
      <c r="E651" s="8" t="str">
        <f t="shared" si="78"/>
        <v>2023-08-28</v>
      </c>
      <c r="F651" s="9" t="s">
        <v>2351</v>
      </c>
      <c r="G651" s="9" t="str">
        <f t="shared" si="77"/>
        <v>FAIR-D3_2023-08-28_11-05-57</v>
      </c>
      <c r="H651" s="9">
        <v>83.834999999999994</v>
      </c>
      <c r="I651" s="6">
        <v>151773336</v>
      </c>
      <c r="J651" s="6" t="str">
        <f>IF(OR(COUNTIF(Monitoring!E:E, G651) &gt; 0, COUNTIF(Monitoring!F:F, G651) &gt; 0), "yes", "no")</f>
        <v>no</v>
      </c>
      <c r="K651" s="60" t="str">
        <f t="shared" si="79"/>
        <v>Z:\FAIR_Device_data\Experiment_AugSep_2023\Video_captures\FAIR-D3\Camera1\2023-08-28\FAIR-D3_2023-08-28_11-05-57.mp4</v>
      </c>
    </row>
    <row r="652" spans="1:11" ht="14.25" customHeight="1" x14ac:dyDescent="0.3">
      <c r="A652" s="5" t="str">
        <f t="shared" si="73"/>
        <v>FAIR-D3</v>
      </c>
      <c r="B652" s="4">
        <f t="shared" si="74"/>
        <v>45166</v>
      </c>
      <c r="C652" s="8">
        <f t="shared" si="75"/>
        <v>0.46534722222222225</v>
      </c>
      <c r="D652" s="8">
        <f t="shared" si="76"/>
        <v>45166.46534722222</v>
      </c>
      <c r="E652" s="8" t="str">
        <f t="shared" si="78"/>
        <v>2023-08-28</v>
      </c>
      <c r="F652" s="9" t="s">
        <v>2352</v>
      </c>
      <c r="G652" s="9" t="str">
        <f t="shared" si="77"/>
        <v>FAIR-D3_2023-08-28_11-10-06</v>
      </c>
      <c r="H652" s="9">
        <v>98.375</v>
      </c>
      <c r="I652" s="6">
        <v>185186384</v>
      </c>
      <c r="J652" s="6" t="str">
        <f>IF(OR(COUNTIF(Monitoring!E:E, G652) &gt; 0, COUNTIF(Monitoring!F:F, G652) &gt; 0), "yes", "no")</f>
        <v>yes</v>
      </c>
      <c r="K652" s="60" t="str">
        <f t="shared" si="79"/>
        <v>Z:\FAIR_Device_data\Experiment_AugSep_2023\Video_captures\FAIR-D3\Camera1\2023-08-28\FAIR-D3_2023-08-28_11-10-06.mp4</v>
      </c>
    </row>
    <row r="653" spans="1:11" ht="14.25" customHeight="1" x14ac:dyDescent="0.3">
      <c r="A653" s="5" t="str">
        <f t="shared" si="73"/>
        <v>FAIR-D3</v>
      </c>
      <c r="B653" s="4">
        <f t="shared" si="74"/>
        <v>45166</v>
      </c>
      <c r="C653" s="8">
        <f t="shared" si="75"/>
        <v>0.46761574074074075</v>
      </c>
      <c r="D653" s="8">
        <f t="shared" si="76"/>
        <v>45166.467615740738</v>
      </c>
      <c r="E653" s="8" t="str">
        <f t="shared" si="78"/>
        <v>2023-08-28</v>
      </c>
      <c r="F653" s="9" t="s">
        <v>2353</v>
      </c>
      <c r="G653" s="9" t="str">
        <f t="shared" si="77"/>
        <v>FAIR-D3_2023-08-28_11-13-22</v>
      </c>
      <c r="H653" s="9">
        <v>11.286</v>
      </c>
      <c r="I653" s="6">
        <v>19041378</v>
      </c>
      <c r="J653" s="6" t="str">
        <f>IF(OR(COUNTIF(Monitoring!E:E, G653) &gt; 0, COUNTIF(Monitoring!F:F, G653) &gt; 0), "yes", "no")</f>
        <v>no</v>
      </c>
      <c r="K653" s="60" t="str">
        <f t="shared" si="79"/>
        <v>Z:\FAIR_Device_data\Experiment_AugSep_2023\Video_captures\FAIR-D3\Camera1\2023-08-28\FAIR-D3_2023-08-28_11-13-22.mp4</v>
      </c>
    </row>
    <row r="654" spans="1:11" ht="14.25" customHeight="1" x14ac:dyDescent="0.3">
      <c r="A654" s="5" t="str">
        <f t="shared" si="73"/>
        <v>FAIR-D3</v>
      </c>
      <c r="B654" s="4">
        <f t="shared" si="74"/>
        <v>45166</v>
      </c>
      <c r="C654" s="8">
        <f t="shared" si="75"/>
        <v>0.47070601851851851</v>
      </c>
      <c r="D654" s="8">
        <f t="shared" si="76"/>
        <v>45166.470706018517</v>
      </c>
      <c r="E654" s="8" t="str">
        <f t="shared" si="78"/>
        <v>2023-08-28</v>
      </c>
      <c r="F654" s="9" t="s">
        <v>2354</v>
      </c>
      <c r="G654" s="9" t="str">
        <f t="shared" si="77"/>
        <v>FAIR-D3_2023-08-28_11-17-49</v>
      </c>
      <c r="H654" s="9">
        <v>121.762</v>
      </c>
      <c r="I654" s="6">
        <v>222792404</v>
      </c>
      <c r="J654" s="6" t="str">
        <f>IF(OR(COUNTIF(Monitoring!E:E, G654) &gt; 0, COUNTIF(Monitoring!F:F, G654) &gt; 0), "yes", "no")</f>
        <v>yes</v>
      </c>
      <c r="K654" s="60" t="str">
        <f t="shared" si="79"/>
        <v>Z:\FAIR_Device_data\Experiment_AugSep_2023\Video_captures\FAIR-D3\Camera1\2023-08-28\FAIR-D3_2023-08-28_11-17-49.mp4</v>
      </c>
    </row>
    <row r="655" spans="1:11" ht="14.25" customHeight="1" x14ac:dyDescent="0.3">
      <c r="A655" s="5" t="str">
        <f t="shared" si="73"/>
        <v>FAIR-D3</v>
      </c>
      <c r="B655" s="4">
        <f t="shared" si="74"/>
        <v>45166</v>
      </c>
      <c r="C655" s="8">
        <f t="shared" si="75"/>
        <v>0.47271990740740738</v>
      </c>
      <c r="D655" s="8">
        <f t="shared" si="76"/>
        <v>45166.472719907404</v>
      </c>
      <c r="E655" s="8" t="str">
        <f t="shared" si="78"/>
        <v>2023-08-28</v>
      </c>
      <c r="F655" s="9" t="s">
        <v>2355</v>
      </c>
      <c r="G655" s="9" t="str">
        <f t="shared" si="77"/>
        <v>FAIR-D3_2023-08-28_11-20-43</v>
      </c>
      <c r="H655" s="9">
        <v>19.920999999999999</v>
      </c>
      <c r="I655" s="6">
        <v>36983539</v>
      </c>
      <c r="J655" s="6" t="str">
        <f>IF(OR(COUNTIF(Monitoring!E:E, G655) &gt; 0, COUNTIF(Monitoring!F:F, G655) &gt; 0), "yes", "no")</f>
        <v>yes</v>
      </c>
      <c r="K655" s="60" t="str">
        <f t="shared" si="79"/>
        <v>Z:\FAIR_Device_data\Experiment_AugSep_2023\Video_captures\FAIR-D3\Camera1\2023-08-28\FAIR-D3_2023-08-28_11-20-43.mp4</v>
      </c>
    </row>
    <row r="656" spans="1:11" ht="14.25" customHeight="1" x14ac:dyDescent="0.3">
      <c r="A656" s="5" t="str">
        <f t="shared" si="73"/>
        <v>FAIR-D3</v>
      </c>
      <c r="B656" s="4">
        <f t="shared" si="74"/>
        <v>45166</v>
      </c>
      <c r="C656" s="8">
        <f t="shared" si="75"/>
        <v>0.51224537037037032</v>
      </c>
      <c r="D656" s="8">
        <f t="shared" si="76"/>
        <v>45166.512245370373</v>
      </c>
      <c r="E656" s="8" t="str">
        <f t="shared" si="78"/>
        <v>2023-08-28</v>
      </c>
      <c r="F656" s="9" t="s">
        <v>2356</v>
      </c>
      <c r="G656" s="9" t="str">
        <f t="shared" si="77"/>
        <v>FAIR-D3_2023-08-28_12-17-38</v>
      </c>
      <c r="H656" s="9">
        <v>10.832000000000001</v>
      </c>
      <c r="I656" s="6">
        <v>17986772</v>
      </c>
      <c r="J656" s="6" t="str">
        <f>IF(OR(COUNTIF(Monitoring!E:E, G656) &gt; 0, COUNTIF(Monitoring!F:F, G656) &gt; 0), "yes", "no")</f>
        <v>no</v>
      </c>
      <c r="K656" s="60" t="str">
        <f t="shared" si="79"/>
        <v>Z:\FAIR_Device_data\Experiment_AugSep_2023\Video_captures\FAIR-D3\Camera1\2023-08-28\FAIR-D3_2023-08-28_12-17-38.mp4</v>
      </c>
    </row>
    <row r="657" spans="1:11" ht="14.25" customHeight="1" x14ac:dyDescent="0.3">
      <c r="A657" s="5" t="str">
        <f t="shared" si="73"/>
        <v>FAIR-D3</v>
      </c>
      <c r="B657" s="4">
        <f t="shared" si="74"/>
        <v>45166</v>
      </c>
      <c r="C657" s="8">
        <f t="shared" si="75"/>
        <v>0.52008101851851851</v>
      </c>
      <c r="D657" s="8">
        <f t="shared" si="76"/>
        <v>45166.52008101852</v>
      </c>
      <c r="E657" s="8" t="str">
        <f t="shared" si="78"/>
        <v>2023-08-28</v>
      </c>
      <c r="F657" s="9" t="s">
        <v>2357</v>
      </c>
      <c r="G657" s="9" t="str">
        <f t="shared" si="77"/>
        <v>FAIR-D3_2023-08-28_12-28-55</v>
      </c>
      <c r="H657" s="9">
        <v>40.737000000000002</v>
      </c>
      <c r="I657" s="6">
        <v>74723813</v>
      </c>
      <c r="J657" s="6" t="str">
        <f>IF(OR(COUNTIF(Monitoring!E:E, G657) &gt; 0, COUNTIF(Monitoring!F:F, G657) &gt; 0), "yes", "no")</f>
        <v>yes</v>
      </c>
      <c r="K657" s="60" t="str">
        <f t="shared" si="79"/>
        <v>Z:\FAIR_Device_data\Experiment_AugSep_2023\Video_captures\FAIR-D3\Camera1\2023-08-28\FAIR-D3_2023-08-28_12-28-55.mp4</v>
      </c>
    </row>
    <row r="658" spans="1:11" ht="14.25" customHeight="1" x14ac:dyDescent="0.3">
      <c r="A658" s="5" t="str">
        <f t="shared" si="73"/>
        <v>FAIR-D3</v>
      </c>
      <c r="B658" s="4">
        <f t="shared" si="74"/>
        <v>45166</v>
      </c>
      <c r="C658" s="8">
        <f t="shared" si="75"/>
        <v>0.52104166666666663</v>
      </c>
      <c r="D658" s="8">
        <f t="shared" si="76"/>
        <v>45166.521041666667</v>
      </c>
      <c r="E658" s="8" t="str">
        <f t="shared" si="78"/>
        <v>2023-08-28</v>
      </c>
      <c r="F658" s="9" t="s">
        <v>2358</v>
      </c>
      <c r="G658" s="9" t="str">
        <f t="shared" si="77"/>
        <v>FAIR-D3_2023-08-28_12-30-18</v>
      </c>
      <c r="H658" s="9">
        <v>23.204999999999998</v>
      </c>
      <c r="I658" s="6">
        <v>43222010</v>
      </c>
      <c r="J658" s="6" t="str">
        <f>IF(OR(COUNTIF(Monitoring!E:E, G658) &gt; 0, COUNTIF(Monitoring!F:F, G658) &gt; 0), "yes", "no")</f>
        <v>no</v>
      </c>
      <c r="K658" s="60" t="str">
        <f t="shared" si="79"/>
        <v>Z:\FAIR_Device_data\Experiment_AugSep_2023\Video_captures\FAIR-D3\Camera1\2023-08-28\FAIR-D3_2023-08-28_12-30-18.mp4</v>
      </c>
    </row>
    <row r="659" spans="1:11" ht="14.25" customHeight="1" x14ac:dyDescent="0.3">
      <c r="A659" s="5" t="str">
        <f t="shared" si="73"/>
        <v>FAIR-D3</v>
      </c>
      <c r="B659" s="4">
        <f t="shared" si="74"/>
        <v>45166</v>
      </c>
      <c r="C659" s="8">
        <f t="shared" si="75"/>
        <v>0.52234953703703701</v>
      </c>
      <c r="D659" s="8">
        <f t="shared" si="76"/>
        <v>45166.522349537037</v>
      </c>
      <c r="E659" s="8" t="str">
        <f t="shared" si="78"/>
        <v>2023-08-28</v>
      </c>
      <c r="F659" s="9" t="s">
        <v>2359</v>
      </c>
      <c r="G659" s="9" t="str">
        <f t="shared" si="77"/>
        <v>FAIR-D3_2023-08-28_12-32-11</v>
      </c>
      <c r="H659" s="9">
        <v>13.776999999999999</v>
      </c>
      <c r="I659" s="6">
        <v>24237714</v>
      </c>
      <c r="J659" s="6" t="str">
        <f>IF(OR(COUNTIF(Monitoring!E:E, G659) &gt; 0, COUNTIF(Monitoring!F:F, G659) &gt; 0), "yes", "no")</f>
        <v>no</v>
      </c>
      <c r="K659" s="60" t="str">
        <f t="shared" si="79"/>
        <v>Z:\FAIR_Device_data\Experiment_AugSep_2023\Video_captures\FAIR-D3\Camera1\2023-08-28\FAIR-D3_2023-08-28_12-32-11.mp4</v>
      </c>
    </row>
    <row r="660" spans="1:11" ht="14.25" customHeight="1" x14ac:dyDescent="0.3">
      <c r="A660" s="5" t="str">
        <f t="shared" si="73"/>
        <v>FAIR-D3</v>
      </c>
      <c r="B660" s="4">
        <f t="shared" si="74"/>
        <v>45166</v>
      </c>
      <c r="C660" s="8">
        <f t="shared" si="75"/>
        <v>0.52287037037037032</v>
      </c>
      <c r="D660" s="8">
        <f t="shared" si="76"/>
        <v>45166.522870370369</v>
      </c>
      <c r="E660" s="8" t="str">
        <f t="shared" si="78"/>
        <v>2023-08-28</v>
      </c>
      <c r="F660" s="9" t="s">
        <v>2360</v>
      </c>
      <c r="G660" s="9" t="str">
        <f t="shared" si="77"/>
        <v>FAIR-D3_2023-08-28_12-32-56</v>
      </c>
      <c r="H660" s="9">
        <v>62.216000000000001</v>
      </c>
      <c r="I660" s="6">
        <v>112210757</v>
      </c>
      <c r="J660" s="6" t="str">
        <f>IF(OR(COUNTIF(Monitoring!E:E, G660) &gt; 0, COUNTIF(Monitoring!F:F, G660) &gt; 0), "yes", "no")</f>
        <v>yes</v>
      </c>
      <c r="K660" s="60" t="str">
        <f t="shared" si="79"/>
        <v>Z:\FAIR_Device_data\Experiment_AugSep_2023\Video_captures\FAIR-D3\Camera1\2023-08-28\FAIR-D3_2023-08-28_12-32-56.mp4</v>
      </c>
    </row>
    <row r="661" spans="1:11" ht="14.25" customHeight="1" x14ac:dyDescent="0.3">
      <c r="A661" s="5" t="str">
        <f t="shared" si="73"/>
        <v>FAIR-D3</v>
      </c>
      <c r="B661" s="4">
        <f t="shared" si="74"/>
        <v>45167</v>
      </c>
      <c r="C661" s="8">
        <f t="shared" si="75"/>
        <v>0.40873842592592591</v>
      </c>
      <c r="D661" s="8">
        <f t="shared" si="76"/>
        <v>45167.408738425926</v>
      </c>
      <c r="E661" s="8" t="str">
        <f t="shared" si="78"/>
        <v>2023-08-29</v>
      </c>
      <c r="F661" s="9" t="s">
        <v>2361</v>
      </c>
      <c r="G661" s="9" t="str">
        <f t="shared" si="77"/>
        <v>FAIR-D3_2023-08-29_09-48-35</v>
      </c>
      <c r="H661" s="9">
        <v>86.72</v>
      </c>
      <c r="I661" s="6">
        <v>158022789</v>
      </c>
      <c r="J661" s="6" t="str">
        <f>IF(OR(COUNTIF(Monitoring!E:E, G661) &gt; 0, COUNTIF(Monitoring!F:F, G661) &gt; 0), "yes", "no")</f>
        <v>yes</v>
      </c>
      <c r="K661" s="60" t="str">
        <f t="shared" si="79"/>
        <v>Z:\FAIR_Device_data\Experiment_AugSep_2023\Video_captures\FAIR-D3\Camera1\2023-08-29\FAIR-D3_2023-08-29_09-48-35.mp4</v>
      </c>
    </row>
    <row r="662" spans="1:11" ht="14.25" customHeight="1" x14ac:dyDescent="0.3">
      <c r="A662" s="5" t="str">
        <f t="shared" si="73"/>
        <v>FAIR-D3</v>
      </c>
      <c r="B662" s="4">
        <f t="shared" si="74"/>
        <v>45167</v>
      </c>
      <c r="C662" s="8">
        <f t="shared" si="75"/>
        <v>0.41012731481481479</v>
      </c>
      <c r="D662" s="8">
        <f t="shared" si="76"/>
        <v>45167.410127314812</v>
      </c>
      <c r="E662" s="8" t="str">
        <f t="shared" si="78"/>
        <v>2023-08-29</v>
      </c>
      <c r="F662" s="9" t="s">
        <v>2362</v>
      </c>
      <c r="G662" s="9" t="str">
        <f t="shared" si="77"/>
        <v>FAIR-D3_2023-08-29_09-50-35</v>
      </c>
      <c r="H662" s="9">
        <v>13.726000000000001</v>
      </c>
      <c r="I662" s="6">
        <v>22045670</v>
      </c>
      <c r="J662" s="6" t="str">
        <f>IF(OR(COUNTIF(Monitoring!E:E, G662) &gt; 0, COUNTIF(Monitoring!F:F, G662) &gt; 0), "yes", "no")</f>
        <v>no</v>
      </c>
      <c r="K662" s="60" t="str">
        <f t="shared" si="79"/>
        <v>Z:\FAIR_Device_data\Experiment_AugSep_2023\Video_captures\FAIR-D3\Camera1\2023-08-29\FAIR-D3_2023-08-29_09-50-35.mp4</v>
      </c>
    </row>
    <row r="663" spans="1:11" ht="14.25" customHeight="1" x14ac:dyDescent="0.3">
      <c r="A663" s="5" t="str">
        <f t="shared" si="73"/>
        <v>FAIR-D3</v>
      </c>
      <c r="B663" s="4">
        <f t="shared" si="74"/>
        <v>45167</v>
      </c>
      <c r="C663" s="8">
        <f t="shared" si="75"/>
        <v>0.41064814814814815</v>
      </c>
      <c r="D663" s="8">
        <f t="shared" si="76"/>
        <v>45167.41064814815</v>
      </c>
      <c r="E663" s="8" t="str">
        <f t="shared" si="78"/>
        <v>2023-08-29</v>
      </c>
      <c r="F663" s="9" t="s">
        <v>2363</v>
      </c>
      <c r="G663" s="9" t="str">
        <f t="shared" si="77"/>
        <v>FAIR-D3_2023-08-29_09-51-20</v>
      </c>
      <c r="H663" s="9">
        <v>59.32</v>
      </c>
      <c r="I663" s="6">
        <v>109995398</v>
      </c>
      <c r="J663" s="6" t="str">
        <f>IF(OR(COUNTIF(Monitoring!E:E, G663) &gt; 0, COUNTIF(Monitoring!F:F, G663) &gt; 0), "yes", "no")</f>
        <v>no</v>
      </c>
      <c r="K663" s="60" t="str">
        <f t="shared" si="79"/>
        <v>Z:\FAIR_Device_data\Experiment_AugSep_2023\Video_captures\FAIR-D3\Camera1\2023-08-29\FAIR-D3_2023-08-29_09-51-20.mp4</v>
      </c>
    </row>
    <row r="664" spans="1:11" ht="14.25" customHeight="1" x14ac:dyDescent="0.3">
      <c r="A664" s="5" t="str">
        <f t="shared" si="73"/>
        <v>FAIR-D3</v>
      </c>
      <c r="B664" s="4">
        <f t="shared" si="74"/>
        <v>45167</v>
      </c>
      <c r="C664" s="8">
        <f t="shared" si="75"/>
        <v>0.41199074074074077</v>
      </c>
      <c r="D664" s="8">
        <f t="shared" si="76"/>
        <v>45167.411990740744</v>
      </c>
      <c r="E664" s="8" t="str">
        <f t="shared" si="78"/>
        <v>2023-08-29</v>
      </c>
      <c r="F664" s="9" t="s">
        <v>2364</v>
      </c>
      <c r="G664" s="9" t="str">
        <f t="shared" si="77"/>
        <v>FAIR-D3_2023-08-29_09-53-16</v>
      </c>
      <c r="H664" s="9">
        <v>14.618</v>
      </c>
      <c r="I664" s="6">
        <v>26416115</v>
      </c>
      <c r="J664" s="6" t="str">
        <f>IF(OR(COUNTIF(Monitoring!E:E, G664) &gt; 0, COUNTIF(Monitoring!F:F, G664) &gt; 0), "yes", "no")</f>
        <v>no</v>
      </c>
      <c r="K664" s="60" t="str">
        <f t="shared" si="79"/>
        <v>Z:\FAIR_Device_data\Experiment_AugSep_2023\Video_captures\FAIR-D3\Camera1\2023-08-29\FAIR-D3_2023-08-29_09-53-16.mp4</v>
      </c>
    </row>
    <row r="665" spans="1:11" ht="14.25" customHeight="1" x14ac:dyDescent="0.3">
      <c r="A665" s="5" t="str">
        <f t="shared" si="73"/>
        <v>FAIR-D3</v>
      </c>
      <c r="B665" s="4">
        <f t="shared" si="74"/>
        <v>45167</v>
      </c>
      <c r="C665" s="8">
        <f t="shared" si="75"/>
        <v>0.41503472222222221</v>
      </c>
      <c r="D665" s="8">
        <f t="shared" si="76"/>
        <v>45167.415034722224</v>
      </c>
      <c r="E665" s="8" t="str">
        <f t="shared" si="78"/>
        <v>2023-08-29</v>
      </c>
      <c r="F665" s="9" t="s">
        <v>2365</v>
      </c>
      <c r="G665" s="9" t="str">
        <f t="shared" si="77"/>
        <v>FAIR-D3_2023-08-29_09-57-39</v>
      </c>
      <c r="H665" s="9">
        <v>88.680999999999997</v>
      </c>
      <c r="I665" s="6">
        <v>172315337</v>
      </c>
      <c r="J665" s="6" t="str">
        <f>IF(OR(COUNTIF(Monitoring!E:E, G665) &gt; 0, COUNTIF(Monitoring!F:F, G665) &gt; 0), "yes", "no")</f>
        <v>yes</v>
      </c>
      <c r="K665" s="60" t="str">
        <f t="shared" si="79"/>
        <v>Z:\FAIR_Device_data\Experiment_AugSep_2023\Video_captures\FAIR-D3\Camera1\2023-08-29\FAIR-D3_2023-08-29_09-57-39.mp4</v>
      </c>
    </row>
    <row r="666" spans="1:11" ht="14.25" customHeight="1" x14ac:dyDescent="0.3">
      <c r="A666" s="5" t="str">
        <f t="shared" si="73"/>
        <v>FAIR-D3</v>
      </c>
      <c r="B666" s="4">
        <f t="shared" si="74"/>
        <v>45167</v>
      </c>
      <c r="C666" s="8">
        <f t="shared" si="75"/>
        <v>0.47357638888888887</v>
      </c>
      <c r="D666" s="8">
        <f t="shared" si="76"/>
        <v>45167.473576388889</v>
      </c>
      <c r="E666" s="8" t="str">
        <f t="shared" si="78"/>
        <v>2023-08-29</v>
      </c>
      <c r="F666" s="9" t="s">
        <v>2366</v>
      </c>
      <c r="G666" s="9" t="str">
        <f t="shared" si="77"/>
        <v>FAIR-D3_2023-08-29_11-21-57</v>
      </c>
      <c r="H666" s="9">
        <v>11.680999999999999</v>
      </c>
      <c r="I666" s="6">
        <v>19708378</v>
      </c>
      <c r="J666" s="6" t="str">
        <f>IF(OR(COUNTIF(Monitoring!E:E, G666) &gt; 0, COUNTIF(Monitoring!F:F, G666) &gt; 0), "yes", "no")</f>
        <v>no</v>
      </c>
      <c r="K666" s="60" t="str">
        <f t="shared" si="79"/>
        <v>Z:\FAIR_Device_data\Experiment_AugSep_2023\Video_captures\FAIR-D3\Camera1\2023-08-29\FAIR-D3_2023-08-29_11-21-57.mp4</v>
      </c>
    </row>
    <row r="667" spans="1:11" ht="14.25" customHeight="1" x14ac:dyDescent="0.3">
      <c r="A667" s="5" t="str">
        <f t="shared" si="73"/>
        <v>FAIR-D3</v>
      </c>
      <c r="B667" s="4">
        <f t="shared" si="74"/>
        <v>45167</v>
      </c>
      <c r="C667" s="8">
        <f t="shared" si="75"/>
        <v>0.50075231481481486</v>
      </c>
      <c r="D667" s="8">
        <f t="shared" si="76"/>
        <v>45167.500752314816</v>
      </c>
      <c r="E667" s="8" t="str">
        <f t="shared" si="78"/>
        <v>2023-08-29</v>
      </c>
      <c r="F667" s="9" t="s">
        <v>2367</v>
      </c>
      <c r="G667" s="9" t="str">
        <f t="shared" si="77"/>
        <v>FAIR-D3_2023-08-29_12-01-05</v>
      </c>
      <c r="H667" s="9">
        <v>11.481</v>
      </c>
      <c r="I667" s="6">
        <v>19472123</v>
      </c>
      <c r="J667" s="6" t="str">
        <f>IF(OR(COUNTIF(Monitoring!E:E, G667) &gt; 0, COUNTIF(Monitoring!F:F, G667) &gt; 0), "yes", "no")</f>
        <v>no</v>
      </c>
      <c r="K667" s="60" t="str">
        <f t="shared" si="79"/>
        <v>Z:\FAIR_Device_data\Experiment_AugSep_2023\Video_captures\FAIR-D3\Camera1\2023-08-29\FAIR-D3_2023-08-29_12-01-05.mp4</v>
      </c>
    </row>
    <row r="668" spans="1:11" ht="14.25" customHeight="1" x14ac:dyDescent="0.3">
      <c r="A668" s="5" t="str">
        <f t="shared" si="73"/>
        <v>FAIR-D3</v>
      </c>
      <c r="B668" s="4">
        <f t="shared" si="74"/>
        <v>45167</v>
      </c>
      <c r="C668" s="8">
        <f t="shared" si="75"/>
        <v>0.50501157407407404</v>
      </c>
      <c r="D668" s="8">
        <f t="shared" si="76"/>
        <v>45167.505011574074</v>
      </c>
      <c r="E668" s="8" t="str">
        <f t="shared" si="78"/>
        <v>2023-08-29</v>
      </c>
      <c r="F668" s="9" t="s">
        <v>2368</v>
      </c>
      <c r="G668" s="9" t="str">
        <f t="shared" si="77"/>
        <v>FAIR-D3_2023-08-29_12-07-13</v>
      </c>
      <c r="H668" s="9">
        <v>17.585999999999999</v>
      </c>
      <c r="I668" s="6">
        <v>31965028</v>
      </c>
      <c r="J668" s="6" t="str">
        <f>IF(OR(COUNTIF(Monitoring!E:E, G668) &gt; 0, COUNTIF(Monitoring!F:F, G668) &gt; 0), "yes", "no")</f>
        <v>no</v>
      </c>
      <c r="K668" s="60" t="str">
        <f t="shared" si="79"/>
        <v>Z:\FAIR_Device_data\Experiment_AugSep_2023\Video_captures\FAIR-D3\Camera1\2023-08-29\FAIR-D3_2023-08-29_12-07-13.mp4</v>
      </c>
    </row>
    <row r="669" spans="1:11" ht="14.25" customHeight="1" x14ac:dyDescent="0.3">
      <c r="A669" s="5" t="str">
        <f t="shared" si="73"/>
        <v>FAIR-D3</v>
      </c>
      <c r="B669" s="4">
        <f t="shared" si="74"/>
        <v>45167</v>
      </c>
      <c r="C669" s="8">
        <f t="shared" si="75"/>
        <v>0.56327546296296294</v>
      </c>
      <c r="D669" s="8">
        <f t="shared" si="76"/>
        <v>45167.563275462962</v>
      </c>
      <c r="E669" s="8" t="str">
        <f t="shared" si="78"/>
        <v>2023-08-29</v>
      </c>
      <c r="F669" s="9" t="s">
        <v>2369</v>
      </c>
      <c r="G669" s="9" t="str">
        <f t="shared" si="77"/>
        <v>FAIR-D3_2023-08-29_13-31-07</v>
      </c>
      <c r="H669" s="9">
        <v>58.767000000000003</v>
      </c>
      <c r="I669" s="6">
        <v>103233413</v>
      </c>
      <c r="J669" s="6" t="str">
        <f>IF(OR(COUNTIF(Monitoring!E:E, G669) &gt; 0, COUNTIF(Monitoring!F:F, G669) &gt; 0), "yes", "no")</f>
        <v>yes</v>
      </c>
      <c r="K669" s="60" t="str">
        <f t="shared" si="79"/>
        <v>Z:\FAIR_Device_data\Experiment_AugSep_2023\Video_captures\FAIR-D3\Camera1\2023-08-29\FAIR-D3_2023-08-29_13-31-07.mp4</v>
      </c>
    </row>
    <row r="670" spans="1:11" ht="14.25" customHeight="1" x14ac:dyDescent="0.3">
      <c r="A670" s="5" t="str">
        <f t="shared" si="73"/>
        <v>FAIR-D3</v>
      </c>
      <c r="B670" s="4">
        <f t="shared" si="74"/>
        <v>45167</v>
      </c>
      <c r="C670" s="8">
        <f t="shared" si="75"/>
        <v>0.56717592592592592</v>
      </c>
      <c r="D670" s="8">
        <f t="shared" si="76"/>
        <v>45167.567175925928</v>
      </c>
      <c r="E670" s="8" t="str">
        <f t="shared" si="78"/>
        <v>2023-08-29</v>
      </c>
      <c r="F670" s="9" t="s">
        <v>2370</v>
      </c>
      <c r="G670" s="9" t="str">
        <f t="shared" si="77"/>
        <v>FAIR-D3_2023-08-29_13-36-44</v>
      </c>
      <c r="H670" s="9">
        <v>27.774999999999999</v>
      </c>
      <c r="I670" s="6">
        <v>49925173</v>
      </c>
      <c r="J670" s="6" t="str">
        <f>IF(OR(COUNTIF(Monitoring!E:E, G670) &gt; 0, COUNTIF(Monitoring!F:F, G670) &gt; 0), "yes", "no")</f>
        <v>no</v>
      </c>
      <c r="K670" s="60" t="str">
        <f t="shared" si="79"/>
        <v>Z:\FAIR_Device_data\Experiment_AugSep_2023\Video_captures\FAIR-D3\Camera1\2023-08-29\FAIR-D3_2023-08-29_13-36-44.mp4</v>
      </c>
    </row>
    <row r="671" spans="1:11" ht="14.25" customHeight="1" x14ac:dyDescent="0.3">
      <c r="A671" s="5" t="str">
        <f t="shared" si="73"/>
        <v>FAIR-D3</v>
      </c>
      <c r="B671" s="4">
        <f t="shared" si="74"/>
        <v>45167</v>
      </c>
      <c r="C671" s="8">
        <f t="shared" si="75"/>
        <v>0.5685069444444445</v>
      </c>
      <c r="D671" s="8">
        <f t="shared" si="76"/>
        <v>45167.568506944444</v>
      </c>
      <c r="E671" s="8" t="str">
        <f t="shared" si="78"/>
        <v>2023-08-29</v>
      </c>
      <c r="F671" s="9" t="s">
        <v>2371</v>
      </c>
      <c r="G671" s="9" t="str">
        <f t="shared" si="77"/>
        <v>FAIR-D3_2023-08-29_13-38-39</v>
      </c>
      <c r="H671" s="9">
        <v>24.091000000000001</v>
      </c>
      <c r="I671" s="6">
        <v>44727448</v>
      </c>
      <c r="J671" s="6" t="str">
        <f>IF(OR(COUNTIF(Monitoring!E:E, G671) &gt; 0, COUNTIF(Monitoring!F:F, G671) &gt; 0), "yes", "no")</f>
        <v>no</v>
      </c>
      <c r="K671" s="60" t="str">
        <f t="shared" si="79"/>
        <v>Z:\FAIR_Device_data\Experiment_AugSep_2023\Video_captures\FAIR-D3\Camera1\2023-08-29\FAIR-D3_2023-08-29_13-38-39.mp4</v>
      </c>
    </row>
    <row r="672" spans="1:11" ht="14.25" customHeight="1" x14ac:dyDescent="0.3">
      <c r="A672" s="5" t="str">
        <f t="shared" si="73"/>
        <v>FAIR-D3</v>
      </c>
      <c r="B672" s="4">
        <f t="shared" si="74"/>
        <v>45167</v>
      </c>
      <c r="C672" s="8">
        <f t="shared" si="75"/>
        <v>0.56951388888888888</v>
      </c>
      <c r="D672" s="8">
        <f t="shared" si="76"/>
        <v>45167.569513888891</v>
      </c>
      <c r="E672" s="8" t="str">
        <f t="shared" si="78"/>
        <v>2023-08-29</v>
      </c>
      <c r="F672" s="9" t="s">
        <v>2372</v>
      </c>
      <c r="G672" s="9" t="str">
        <f t="shared" si="77"/>
        <v>FAIR-D3_2023-08-29_13-40-06</v>
      </c>
      <c r="H672" s="9">
        <v>14.795999999999999</v>
      </c>
      <c r="I672" s="6">
        <v>26090188</v>
      </c>
      <c r="J672" s="6" t="str">
        <f>IF(OR(COUNTIF(Monitoring!E:E, G672) &gt; 0, COUNTIF(Monitoring!F:F, G672) &gt; 0), "yes", "no")</f>
        <v>yes</v>
      </c>
      <c r="K672" s="60" t="str">
        <f t="shared" si="79"/>
        <v>Z:\FAIR_Device_data\Experiment_AugSep_2023\Video_captures\FAIR-D3\Camera1\2023-08-29\FAIR-D3_2023-08-29_13-40-06.mp4</v>
      </c>
    </row>
    <row r="673" spans="1:11" ht="14.25" customHeight="1" x14ac:dyDescent="0.3">
      <c r="A673" s="5" t="str">
        <f t="shared" si="73"/>
        <v>FAIR-D3</v>
      </c>
      <c r="B673" s="4">
        <f t="shared" si="74"/>
        <v>45167</v>
      </c>
      <c r="C673" s="8">
        <f t="shared" si="75"/>
        <v>0.57920138888888884</v>
      </c>
      <c r="D673" s="8">
        <f t="shared" si="76"/>
        <v>45167.579201388886</v>
      </c>
      <c r="E673" s="8" t="str">
        <f t="shared" si="78"/>
        <v>2023-08-29</v>
      </c>
      <c r="F673" s="9" t="s">
        <v>2373</v>
      </c>
      <c r="G673" s="9" t="str">
        <f t="shared" si="77"/>
        <v>FAIR-D3_2023-08-29_13-54-03</v>
      </c>
      <c r="H673" s="9">
        <v>11.865</v>
      </c>
      <c r="I673" s="6">
        <v>19092212</v>
      </c>
      <c r="J673" s="6" t="str">
        <f>IF(OR(COUNTIF(Monitoring!E:E, G673) &gt; 0, COUNTIF(Monitoring!F:F, G673) &gt; 0), "yes", "no")</f>
        <v>yes</v>
      </c>
      <c r="K673" s="60" t="str">
        <f t="shared" si="79"/>
        <v>Z:\FAIR_Device_data\Experiment_AugSep_2023\Video_captures\FAIR-D3\Camera1\2023-08-29\FAIR-D3_2023-08-29_13-54-03.mp4</v>
      </c>
    </row>
    <row r="674" spans="1:11" ht="14.25" customHeight="1" x14ac:dyDescent="0.3">
      <c r="A674" s="5" t="str">
        <f t="shared" si="73"/>
        <v>FAIR-D3</v>
      </c>
      <c r="B674" s="4">
        <f t="shared" si="74"/>
        <v>45167</v>
      </c>
      <c r="C674" s="8">
        <f t="shared" si="75"/>
        <v>0.58423611111111107</v>
      </c>
      <c r="D674" s="8">
        <f t="shared" si="76"/>
        <v>45167.584236111114</v>
      </c>
      <c r="E674" s="8" t="str">
        <f t="shared" si="78"/>
        <v>2023-08-29</v>
      </c>
      <c r="F674" s="9" t="s">
        <v>2374</v>
      </c>
      <c r="G674" s="9" t="str">
        <f t="shared" si="77"/>
        <v>FAIR-D3_2023-08-29_14-01-18</v>
      </c>
      <c r="H674" s="9">
        <v>35.165999999999997</v>
      </c>
      <c r="I674" s="6">
        <v>60708547</v>
      </c>
      <c r="J674" s="6" t="str">
        <f>IF(OR(COUNTIF(Monitoring!E:E, G674) &gt; 0, COUNTIF(Monitoring!F:F, G674) &gt; 0), "yes", "no")</f>
        <v>yes</v>
      </c>
      <c r="K674" s="60" t="str">
        <f t="shared" si="79"/>
        <v>Z:\FAIR_Device_data\Experiment_AugSep_2023\Video_captures\FAIR-D3\Camera1\2023-08-29\FAIR-D3_2023-08-29_14-01-18.mp4</v>
      </c>
    </row>
    <row r="675" spans="1:11" ht="14.25" customHeight="1" x14ac:dyDescent="0.3">
      <c r="A675" s="5" t="str">
        <f t="shared" si="73"/>
        <v>FAIR-D3</v>
      </c>
      <c r="B675" s="4">
        <f t="shared" si="74"/>
        <v>45167</v>
      </c>
      <c r="C675" s="8">
        <f t="shared" si="75"/>
        <v>0.58636574074074077</v>
      </c>
      <c r="D675" s="8">
        <f t="shared" si="76"/>
        <v>45167.586365740739</v>
      </c>
      <c r="E675" s="8" t="str">
        <f t="shared" si="78"/>
        <v>2023-08-29</v>
      </c>
      <c r="F675" s="9" t="s">
        <v>2375</v>
      </c>
      <c r="G675" s="9" t="str">
        <f t="shared" si="77"/>
        <v>FAIR-D3_2023-08-29_14-04-22</v>
      </c>
      <c r="H675" s="9">
        <v>47.494</v>
      </c>
      <c r="I675" s="6">
        <v>85053994</v>
      </c>
      <c r="J675" s="6" t="str">
        <f>IF(OR(COUNTIF(Monitoring!E:E, G675) &gt; 0, COUNTIF(Monitoring!F:F, G675) &gt; 0), "yes", "no")</f>
        <v>yes</v>
      </c>
      <c r="K675" s="60" t="str">
        <f t="shared" si="79"/>
        <v>Z:\FAIR_Device_data\Experiment_AugSep_2023\Video_captures\FAIR-D3\Camera1\2023-08-29\FAIR-D3_2023-08-29_14-04-22.mp4</v>
      </c>
    </row>
    <row r="676" spans="1:11" ht="14.25" customHeight="1" x14ac:dyDescent="0.3">
      <c r="A676" s="5" t="str">
        <f t="shared" si="73"/>
        <v>FAIR-D3</v>
      </c>
      <c r="B676" s="4">
        <f t="shared" si="74"/>
        <v>45167</v>
      </c>
      <c r="C676" s="8">
        <f t="shared" si="75"/>
        <v>0.5876851851851852</v>
      </c>
      <c r="D676" s="8">
        <f t="shared" si="76"/>
        <v>45167.587685185186</v>
      </c>
      <c r="E676" s="8" t="str">
        <f t="shared" si="78"/>
        <v>2023-08-29</v>
      </c>
      <c r="F676" s="9" t="s">
        <v>2376</v>
      </c>
      <c r="G676" s="9" t="str">
        <f t="shared" si="77"/>
        <v>FAIR-D3_2023-08-29_14-06-16</v>
      </c>
      <c r="H676" s="9">
        <v>35.555</v>
      </c>
      <c r="I676" s="6">
        <v>62395714</v>
      </c>
      <c r="J676" s="6" t="str">
        <f>IF(OR(COUNTIF(Monitoring!E:E, G676) &gt; 0, COUNTIF(Monitoring!F:F, G676) &gt; 0), "yes", "no")</f>
        <v>yes</v>
      </c>
      <c r="K676" s="60" t="str">
        <f t="shared" si="79"/>
        <v>Z:\FAIR_Device_data\Experiment_AugSep_2023\Video_captures\FAIR-D3\Camera1\2023-08-29\FAIR-D3_2023-08-29_14-06-16.mp4</v>
      </c>
    </row>
    <row r="677" spans="1:11" ht="14.25" customHeight="1" x14ac:dyDescent="0.3">
      <c r="A677" s="5" t="str">
        <f t="shared" si="73"/>
        <v>FAIR-D3</v>
      </c>
      <c r="B677" s="4">
        <f t="shared" si="74"/>
        <v>45167</v>
      </c>
      <c r="C677" s="8">
        <f t="shared" si="75"/>
        <v>0.58900462962962963</v>
      </c>
      <c r="D677" s="8">
        <f t="shared" si="76"/>
        <v>45167.589004629626</v>
      </c>
      <c r="E677" s="8" t="str">
        <f t="shared" si="78"/>
        <v>2023-08-29</v>
      </c>
      <c r="F677" s="9" t="s">
        <v>2377</v>
      </c>
      <c r="G677" s="9" t="str">
        <f t="shared" si="77"/>
        <v>FAIR-D3_2023-08-29_14-08-10</v>
      </c>
      <c r="H677" s="9">
        <v>28.652000000000001</v>
      </c>
      <c r="I677" s="6">
        <v>48177130</v>
      </c>
      <c r="J677" s="6" t="str">
        <f>IF(OR(COUNTIF(Monitoring!E:E, G677) &gt; 0, COUNTIF(Monitoring!F:F, G677) &gt; 0), "yes", "no")</f>
        <v>no</v>
      </c>
      <c r="K677" s="60" t="str">
        <f t="shared" si="79"/>
        <v>Z:\FAIR_Device_data\Experiment_AugSep_2023\Video_captures\FAIR-D3\Camera1\2023-08-29\FAIR-D3_2023-08-29_14-08-10.mp4</v>
      </c>
    </row>
    <row r="678" spans="1:11" ht="14.25" customHeight="1" x14ac:dyDescent="0.3">
      <c r="A678" s="5" t="str">
        <f t="shared" si="73"/>
        <v>FAIR-D3</v>
      </c>
      <c r="B678" s="4">
        <f t="shared" si="74"/>
        <v>45167</v>
      </c>
      <c r="C678" s="8">
        <f t="shared" si="75"/>
        <v>0.58989583333333329</v>
      </c>
      <c r="D678" s="8">
        <f t="shared" si="76"/>
        <v>45167.589895833335</v>
      </c>
      <c r="E678" s="8" t="str">
        <f t="shared" si="78"/>
        <v>2023-08-29</v>
      </c>
      <c r="F678" s="9" t="s">
        <v>2378</v>
      </c>
      <c r="G678" s="9" t="str">
        <f t="shared" si="77"/>
        <v>FAIR-D3_2023-08-29_14-09-27</v>
      </c>
      <c r="H678" s="9">
        <v>21.317</v>
      </c>
      <c r="I678" s="6">
        <v>36604440</v>
      </c>
      <c r="J678" s="6" t="str">
        <f>IF(OR(COUNTIF(Monitoring!E:E, G678) &gt; 0, COUNTIF(Monitoring!F:F, G678) &gt; 0), "yes", "no")</f>
        <v>yes</v>
      </c>
      <c r="K678" s="60" t="str">
        <f t="shared" si="79"/>
        <v>Z:\FAIR_Device_data\Experiment_AugSep_2023\Video_captures\FAIR-D3\Camera1\2023-08-29\FAIR-D3_2023-08-29_14-09-27.mp4</v>
      </c>
    </row>
    <row r="679" spans="1:11" ht="14.25" customHeight="1" x14ac:dyDescent="0.3">
      <c r="A679" s="5" t="str">
        <f t="shared" si="73"/>
        <v>FAIR-D3</v>
      </c>
      <c r="B679" s="4">
        <f t="shared" si="74"/>
        <v>45167</v>
      </c>
      <c r="C679" s="8">
        <f t="shared" si="75"/>
        <v>0.59498842592592593</v>
      </c>
      <c r="D679" s="8">
        <f t="shared" si="76"/>
        <v>45167.594988425924</v>
      </c>
      <c r="E679" s="8" t="str">
        <f t="shared" si="78"/>
        <v>2023-08-29</v>
      </c>
      <c r="F679" s="9" t="s">
        <v>2379</v>
      </c>
      <c r="G679" s="9" t="str">
        <f t="shared" si="77"/>
        <v>FAIR-D3_2023-08-29_14-16-47</v>
      </c>
      <c r="H679" s="9">
        <v>15.26</v>
      </c>
      <c r="I679" s="6">
        <v>26927231</v>
      </c>
      <c r="J679" s="6" t="str">
        <f>IF(OR(COUNTIF(Monitoring!E:E, G679) &gt; 0, COUNTIF(Monitoring!F:F, G679) &gt; 0), "yes", "no")</f>
        <v>yes</v>
      </c>
      <c r="K679" s="60" t="str">
        <f t="shared" si="79"/>
        <v>Z:\FAIR_Device_data\Experiment_AugSep_2023\Video_captures\FAIR-D3\Camera1\2023-08-29\FAIR-D3_2023-08-29_14-16-47.mp4</v>
      </c>
    </row>
    <row r="680" spans="1:11" ht="14.25" customHeight="1" x14ac:dyDescent="0.3">
      <c r="A680" s="5" t="str">
        <f t="shared" si="73"/>
        <v>FAIR-D3</v>
      </c>
      <c r="B680" s="4">
        <f t="shared" si="74"/>
        <v>45167</v>
      </c>
      <c r="C680" s="8">
        <f t="shared" si="75"/>
        <v>0.59841435185185188</v>
      </c>
      <c r="D680" s="8">
        <f t="shared" si="76"/>
        <v>45167.598414351851</v>
      </c>
      <c r="E680" s="8" t="str">
        <f t="shared" si="78"/>
        <v>2023-08-29</v>
      </c>
      <c r="F680" s="9" t="s">
        <v>2380</v>
      </c>
      <c r="G680" s="9" t="str">
        <f t="shared" si="77"/>
        <v>FAIR-D3_2023-08-29_14-21-43</v>
      </c>
      <c r="H680" s="9">
        <v>14.423999999999999</v>
      </c>
      <c r="I680" s="6">
        <v>24176853</v>
      </c>
      <c r="J680" s="6" t="str">
        <f>IF(OR(COUNTIF(Monitoring!E:E, G680) &gt; 0, COUNTIF(Monitoring!F:F, G680) &gt; 0), "yes", "no")</f>
        <v>no</v>
      </c>
      <c r="K680" s="60" t="str">
        <f t="shared" si="79"/>
        <v>Z:\FAIR_Device_data\Experiment_AugSep_2023\Video_captures\FAIR-D3\Camera1\2023-08-29\FAIR-D3_2023-08-29_14-21-43.mp4</v>
      </c>
    </row>
    <row r="681" spans="1:11" ht="14.25" customHeight="1" x14ac:dyDescent="0.3">
      <c r="A681" s="5" t="str">
        <f t="shared" si="73"/>
        <v>FAIR-D3</v>
      </c>
      <c r="B681" s="4">
        <f t="shared" si="74"/>
        <v>45167</v>
      </c>
      <c r="C681" s="8">
        <f t="shared" si="75"/>
        <v>0.59969907407407408</v>
      </c>
      <c r="D681" s="8">
        <f t="shared" si="76"/>
        <v>45167.599699074075</v>
      </c>
      <c r="E681" s="8" t="str">
        <f t="shared" si="78"/>
        <v>2023-08-29</v>
      </c>
      <c r="F681" s="9" t="s">
        <v>2381</v>
      </c>
      <c r="G681" s="9" t="str">
        <f t="shared" si="77"/>
        <v>FAIR-D3_2023-08-29_14-23-34</v>
      </c>
      <c r="H681" s="9">
        <v>20.512</v>
      </c>
      <c r="I681" s="6">
        <v>37739086</v>
      </c>
      <c r="J681" s="6" t="str">
        <f>IF(OR(COUNTIF(Monitoring!E:E, G681) &gt; 0, COUNTIF(Monitoring!F:F, G681) &gt; 0), "yes", "no")</f>
        <v>no</v>
      </c>
      <c r="K681" s="60" t="str">
        <f t="shared" si="79"/>
        <v>Z:\FAIR_Device_data\Experiment_AugSep_2023\Video_captures\FAIR-D3\Camera1\2023-08-29\FAIR-D3_2023-08-29_14-23-34.mp4</v>
      </c>
    </row>
    <row r="682" spans="1:11" ht="14.25" customHeight="1" x14ac:dyDescent="0.3">
      <c r="A682" s="5" t="str">
        <f t="shared" si="73"/>
        <v>FAIR-D3</v>
      </c>
      <c r="B682" s="4">
        <f t="shared" si="74"/>
        <v>45167</v>
      </c>
      <c r="C682" s="8">
        <f t="shared" si="75"/>
        <v>0.6018634259259259</v>
      </c>
      <c r="D682" s="8">
        <f t="shared" si="76"/>
        <v>45167.601863425924</v>
      </c>
      <c r="E682" s="8" t="str">
        <f t="shared" si="78"/>
        <v>2023-08-29</v>
      </c>
      <c r="F682" s="9" t="s">
        <v>2382</v>
      </c>
      <c r="G682" s="9" t="str">
        <f t="shared" si="77"/>
        <v>FAIR-D3_2023-08-29_14-26-41</v>
      </c>
      <c r="H682" s="9">
        <v>37.112000000000002</v>
      </c>
      <c r="I682" s="6">
        <v>65690961</v>
      </c>
      <c r="J682" s="6" t="str">
        <f>IF(OR(COUNTIF(Monitoring!E:E, G682) &gt; 0, COUNTIF(Monitoring!F:F, G682) &gt; 0), "yes", "no")</f>
        <v>no</v>
      </c>
      <c r="K682" s="60" t="str">
        <f t="shared" si="79"/>
        <v>Z:\FAIR_Device_data\Experiment_AugSep_2023\Video_captures\FAIR-D3\Camera1\2023-08-29\FAIR-D3_2023-08-29_14-26-41.mp4</v>
      </c>
    </row>
    <row r="683" spans="1:11" ht="14.25" customHeight="1" x14ac:dyDescent="0.3">
      <c r="A683" s="5" t="str">
        <f t="shared" si="73"/>
        <v>FAIR-D3</v>
      </c>
      <c r="B683" s="4">
        <f t="shared" si="74"/>
        <v>45167</v>
      </c>
      <c r="C683" s="8">
        <f t="shared" si="75"/>
        <v>0.60273148148148148</v>
      </c>
      <c r="D683" s="8">
        <f t="shared" si="76"/>
        <v>45167.602731481478</v>
      </c>
      <c r="E683" s="8" t="str">
        <f t="shared" si="78"/>
        <v>2023-08-29</v>
      </c>
      <c r="F683" s="9" t="s">
        <v>2383</v>
      </c>
      <c r="G683" s="9" t="str">
        <f t="shared" si="77"/>
        <v>FAIR-D3_2023-08-29_14-27-56</v>
      </c>
      <c r="H683" s="9">
        <v>28.896999999999998</v>
      </c>
      <c r="I683" s="6">
        <v>54934010</v>
      </c>
      <c r="J683" s="6" t="str">
        <f>IF(OR(COUNTIF(Monitoring!E:E, G683) &gt; 0, COUNTIF(Monitoring!F:F, G683) &gt; 0), "yes", "no")</f>
        <v>no</v>
      </c>
      <c r="K683" s="60" t="str">
        <f t="shared" si="79"/>
        <v>Z:\FAIR_Device_data\Experiment_AugSep_2023\Video_captures\FAIR-D3\Camera1\2023-08-29\FAIR-D3_2023-08-29_14-27-56.mp4</v>
      </c>
    </row>
    <row r="684" spans="1:11" ht="14.25" customHeight="1" x14ac:dyDescent="0.3">
      <c r="A684" s="5" t="str">
        <f t="shared" si="73"/>
        <v>FAIR-D3</v>
      </c>
      <c r="B684" s="4">
        <f t="shared" si="74"/>
        <v>45167</v>
      </c>
      <c r="C684" s="8">
        <f t="shared" si="75"/>
        <v>0.60357638888888887</v>
      </c>
      <c r="D684" s="8">
        <f t="shared" si="76"/>
        <v>45167.603576388887</v>
      </c>
      <c r="E684" s="8" t="str">
        <f t="shared" si="78"/>
        <v>2023-08-29</v>
      </c>
      <c r="F684" s="9" t="s">
        <v>2384</v>
      </c>
      <c r="G684" s="9" t="str">
        <f t="shared" si="77"/>
        <v>FAIR-D3_2023-08-29_14-29-09</v>
      </c>
      <c r="H684" s="9">
        <v>26.363</v>
      </c>
      <c r="I684" s="6">
        <v>45392319</v>
      </c>
      <c r="J684" s="6" t="str">
        <f>IF(OR(COUNTIF(Monitoring!E:E, G684) &gt; 0, COUNTIF(Monitoring!F:F, G684) &gt; 0), "yes", "no")</f>
        <v>no</v>
      </c>
      <c r="K684" s="60" t="str">
        <f t="shared" si="79"/>
        <v>Z:\FAIR_Device_data\Experiment_AugSep_2023\Video_captures\FAIR-D3\Camera1\2023-08-29\FAIR-D3_2023-08-29_14-29-09.mp4</v>
      </c>
    </row>
    <row r="685" spans="1:11" ht="14.25" customHeight="1" x14ac:dyDescent="0.3">
      <c r="A685" s="5" t="str">
        <f t="shared" si="73"/>
        <v>FAIR-D3</v>
      </c>
      <c r="B685" s="4">
        <f t="shared" si="74"/>
        <v>45167</v>
      </c>
      <c r="C685" s="8">
        <f t="shared" si="75"/>
        <v>0.61055555555555552</v>
      </c>
      <c r="D685" s="8">
        <f t="shared" si="76"/>
        <v>45167.610555555555</v>
      </c>
      <c r="E685" s="8" t="str">
        <f t="shared" si="78"/>
        <v>2023-08-29</v>
      </c>
      <c r="F685" s="9" t="s">
        <v>2385</v>
      </c>
      <c r="G685" s="9" t="str">
        <f t="shared" si="77"/>
        <v>FAIR-D3_2023-08-29_14-39-12</v>
      </c>
      <c r="H685" s="9">
        <v>12.138</v>
      </c>
      <c r="I685" s="6">
        <v>20769393</v>
      </c>
      <c r="J685" s="6" t="str">
        <f>IF(OR(COUNTIF(Monitoring!E:E, G685) &gt; 0, COUNTIF(Monitoring!F:F, G685) &gt; 0), "yes", "no")</f>
        <v>no</v>
      </c>
      <c r="K685" s="60" t="str">
        <f t="shared" si="79"/>
        <v>Z:\FAIR_Device_data\Experiment_AugSep_2023\Video_captures\FAIR-D3\Camera1\2023-08-29\FAIR-D3_2023-08-29_14-39-12.mp4</v>
      </c>
    </row>
    <row r="686" spans="1:11" ht="14.25" customHeight="1" x14ac:dyDescent="0.3">
      <c r="A686" s="5" t="str">
        <f t="shared" si="73"/>
        <v>FAIR-D3</v>
      </c>
      <c r="B686" s="4">
        <f t="shared" si="74"/>
        <v>45167</v>
      </c>
      <c r="C686" s="8">
        <f t="shared" si="75"/>
        <v>0.6121875</v>
      </c>
      <c r="D686" s="8">
        <f t="shared" si="76"/>
        <v>45167.612187500003</v>
      </c>
      <c r="E686" s="8" t="str">
        <f t="shared" si="78"/>
        <v>2023-08-29</v>
      </c>
      <c r="F686" s="9" t="s">
        <v>2386</v>
      </c>
      <c r="G686" s="9" t="str">
        <f t="shared" si="77"/>
        <v>FAIR-D3_2023-08-29_14-41-33</v>
      </c>
      <c r="H686" s="9">
        <v>86.61</v>
      </c>
      <c r="I686" s="6">
        <v>166723544</v>
      </c>
      <c r="J686" s="6" t="str">
        <f>IF(OR(COUNTIF(Monitoring!E:E, G686) &gt; 0, COUNTIF(Monitoring!F:F, G686) &gt; 0), "yes", "no")</f>
        <v>yes</v>
      </c>
      <c r="K686" s="60" t="str">
        <f t="shared" si="79"/>
        <v>Z:\FAIR_Device_data\Experiment_AugSep_2023\Video_captures\FAIR-D3\Camera1\2023-08-29\FAIR-D3_2023-08-29_14-41-33.mp4</v>
      </c>
    </row>
    <row r="687" spans="1:11" ht="14.25" customHeight="1" x14ac:dyDescent="0.3">
      <c r="A687" s="5" t="str">
        <f t="shared" si="73"/>
        <v>FAIR-D3</v>
      </c>
      <c r="B687" s="4">
        <f t="shared" si="74"/>
        <v>45167</v>
      </c>
      <c r="C687" s="8">
        <f t="shared" si="75"/>
        <v>0.61783564814814818</v>
      </c>
      <c r="D687" s="8">
        <f t="shared" si="76"/>
        <v>45167.617835648147</v>
      </c>
      <c r="E687" s="8" t="str">
        <f t="shared" si="78"/>
        <v>2023-08-29</v>
      </c>
      <c r="F687" s="9" t="s">
        <v>2387</v>
      </c>
      <c r="G687" s="9" t="str">
        <f t="shared" si="77"/>
        <v>FAIR-D3_2023-08-29_14-49-41</v>
      </c>
      <c r="H687" s="9">
        <v>11.494999999999999</v>
      </c>
      <c r="I687" s="6">
        <v>19223426</v>
      </c>
      <c r="J687" s="6" t="str">
        <f>IF(OR(COUNTIF(Monitoring!E:E, G687) &gt; 0, COUNTIF(Monitoring!F:F, G687) &gt; 0), "yes", "no")</f>
        <v>yes</v>
      </c>
      <c r="K687" s="60" t="str">
        <f t="shared" si="79"/>
        <v>Z:\FAIR_Device_data\Experiment_AugSep_2023\Video_captures\FAIR-D3\Camera1\2023-08-29\FAIR-D3_2023-08-29_14-49-41.mp4</v>
      </c>
    </row>
    <row r="688" spans="1:11" ht="14.25" customHeight="1" x14ac:dyDescent="0.3">
      <c r="A688" s="5" t="str">
        <f t="shared" si="73"/>
        <v>FAIR-D3</v>
      </c>
      <c r="B688" s="4">
        <f t="shared" si="74"/>
        <v>45167</v>
      </c>
      <c r="C688" s="8">
        <f t="shared" si="75"/>
        <v>0.61958333333333337</v>
      </c>
      <c r="D688" s="8">
        <f t="shared" si="76"/>
        <v>45167.619583333333</v>
      </c>
      <c r="E688" s="8" t="str">
        <f t="shared" si="78"/>
        <v>2023-08-29</v>
      </c>
      <c r="F688" s="9" t="s">
        <v>2388</v>
      </c>
      <c r="G688" s="9" t="str">
        <f t="shared" si="77"/>
        <v>FAIR-D3_2023-08-29_14-52-12</v>
      </c>
      <c r="H688" s="9">
        <v>61.701000000000001</v>
      </c>
      <c r="I688" s="6">
        <v>110865331</v>
      </c>
      <c r="J688" s="6" t="str">
        <f>IF(OR(COUNTIF(Monitoring!E:E, G688) &gt; 0, COUNTIF(Monitoring!F:F, G688) &gt; 0), "yes", "no")</f>
        <v>yes</v>
      </c>
      <c r="K688" s="60" t="str">
        <f t="shared" si="79"/>
        <v>Z:\FAIR_Device_data\Experiment_AugSep_2023\Video_captures\FAIR-D3\Camera1\2023-08-29\FAIR-D3_2023-08-29_14-52-12.mp4</v>
      </c>
    </row>
    <row r="689" spans="1:11" ht="14.25" customHeight="1" x14ac:dyDescent="0.3">
      <c r="A689" s="5" t="str">
        <f t="shared" si="73"/>
        <v>FAIR-D3</v>
      </c>
      <c r="B689" s="4">
        <f t="shared" si="74"/>
        <v>45167</v>
      </c>
      <c r="C689" s="8">
        <f t="shared" si="75"/>
        <v>0.62100694444444449</v>
      </c>
      <c r="D689" s="8">
        <f t="shared" si="76"/>
        <v>45167.621006944442</v>
      </c>
      <c r="E689" s="8" t="str">
        <f t="shared" si="78"/>
        <v>2023-08-29</v>
      </c>
      <c r="F689" s="9" t="s">
        <v>2389</v>
      </c>
      <c r="G689" s="9" t="str">
        <f t="shared" si="77"/>
        <v>FAIR-D3_2023-08-29_14-54-15</v>
      </c>
      <c r="H689" s="9">
        <v>14.374000000000001</v>
      </c>
      <c r="I689" s="6">
        <v>25531853</v>
      </c>
      <c r="J689" s="6" t="str">
        <f>IF(OR(COUNTIF(Monitoring!E:E, G689) &gt; 0, COUNTIF(Monitoring!F:F, G689) &gt; 0), "yes", "no")</f>
        <v>no</v>
      </c>
      <c r="K689" s="60" t="str">
        <f t="shared" si="79"/>
        <v>Z:\FAIR_Device_data\Experiment_AugSep_2023\Video_captures\FAIR-D3\Camera1\2023-08-29\FAIR-D3_2023-08-29_14-54-15.mp4</v>
      </c>
    </row>
    <row r="690" spans="1:11" ht="14.25" customHeight="1" x14ac:dyDescent="0.3">
      <c r="A690" s="5" t="str">
        <f t="shared" si="73"/>
        <v>FAIR-D3</v>
      </c>
      <c r="B690" s="4">
        <f t="shared" si="74"/>
        <v>45167</v>
      </c>
      <c r="C690" s="8">
        <f t="shared" si="75"/>
        <v>0.62238425925925922</v>
      </c>
      <c r="D690" s="8">
        <f t="shared" si="76"/>
        <v>45167.622384259259</v>
      </c>
      <c r="E690" s="8" t="str">
        <f t="shared" si="78"/>
        <v>2023-08-29</v>
      </c>
      <c r="F690" s="9" t="s">
        <v>2390</v>
      </c>
      <c r="G690" s="9" t="str">
        <f t="shared" si="77"/>
        <v>FAIR-D3_2023-08-29_14-56-14</v>
      </c>
      <c r="H690" s="9">
        <v>23.129000000000001</v>
      </c>
      <c r="I690" s="6">
        <v>43198965</v>
      </c>
      <c r="J690" s="6" t="str">
        <f>IF(OR(COUNTIF(Monitoring!E:E, G690) &gt; 0, COUNTIF(Monitoring!F:F, G690) &gt; 0), "yes", "no")</f>
        <v>no</v>
      </c>
      <c r="K690" s="60" t="str">
        <f t="shared" si="79"/>
        <v>Z:\FAIR_Device_data\Experiment_AugSep_2023\Video_captures\FAIR-D3\Camera1\2023-08-29\FAIR-D3_2023-08-29_14-56-14.mp4</v>
      </c>
    </row>
    <row r="691" spans="1:11" ht="14.25" customHeight="1" x14ac:dyDescent="0.3">
      <c r="A691" s="5" t="str">
        <f t="shared" si="73"/>
        <v>FAIR-D3</v>
      </c>
      <c r="B691" s="4">
        <f t="shared" si="74"/>
        <v>45167</v>
      </c>
      <c r="C691" s="8">
        <f t="shared" si="75"/>
        <v>0.6246990740740741</v>
      </c>
      <c r="D691" s="8">
        <f t="shared" si="76"/>
        <v>45167.624699074076</v>
      </c>
      <c r="E691" s="8" t="str">
        <f t="shared" si="78"/>
        <v>2023-08-29</v>
      </c>
      <c r="F691" s="9" t="s">
        <v>2391</v>
      </c>
      <c r="G691" s="9" t="str">
        <f t="shared" si="77"/>
        <v>FAIR-D3_2023-08-29_14-59-34</v>
      </c>
      <c r="H691" s="9">
        <v>68.936000000000007</v>
      </c>
      <c r="I691" s="6">
        <v>128975031</v>
      </c>
      <c r="J691" s="6" t="str">
        <f>IF(OR(COUNTIF(Monitoring!E:E, G691) &gt; 0, COUNTIF(Monitoring!F:F, G691) &gt; 0), "yes", "no")</f>
        <v>no</v>
      </c>
      <c r="K691" s="60" t="str">
        <f t="shared" si="79"/>
        <v>Z:\FAIR_Device_data\Experiment_AugSep_2023\Video_captures\FAIR-D3\Camera1\2023-08-29\FAIR-D3_2023-08-29_14-59-34.mp4</v>
      </c>
    </row>
    <row r="692" spans="1:11" ht="14.25" customHeight="1" x14ac:dyDescent="0.3">
      <c r="A692" s="5" t="str">
        <f t="shared" si="73"/>
        <v>FAIR-D3</v>
      </c>
      <c r="B692" s="4">
        <f t="shared" si="74"/>
        <v>45167</v>
      </c>
      <c r="C692" s="8">
        <f t="shared" si="75"/>
        <v>0.62615740740740744</v>
      </c>
      <c r="D692" s="8">
        <f t="shared" si="76"/>
        <v>45167.626157407409</v>
      </c>
      <c r="E692" s="8" t="str">
        <f t="shared" si="78"/>
        <v>2023-08-29</v>
      </c>
      <c r="F692" s="9" t="s">
        <v>2392</v>
      </c>
      <c r="G692" s="9" t="str">
        <f t="shared" si="77"/>
        <v>FAIR-D3_2023-08-29_15-01-40</v>
      </c>
      <c r="H692" s="9">
        <v>62.514000000000003</v>
      </c>
      <c r="I692" s="6">
        <v>118318371</v>
      </c>
      <c r="J692" s="6" t="str">
        <f>IF(OR(COUNTIF(Monitoring!E:E, G692) &gt; 0, COUNTIF(Monitoring!F:F, G692) &gt; 0), "yes", "no")</f>
        <v>no</v>
      </c>
      <c r="K692" s="60" t="str">
        <f t="shared" si="79"/>
        <v>Z:\FAIR_Device_data\Experiment_AugSep_2023\Video_captures\FAIR-D3\Camera1\2023-08-29\FAIR-D3_2023-08-29_15-01-40.mp4</v>
      </c>
    </row>
    <row r="693" spans="1:11" ht="14.25" customHeight="1" x14ac:dyDescent="0.3">
      <c r="A693" s="5" t="str">
        <f t="shared" si="73"/>
        <v>FAIR-D3</v>
      </c>
      <c r="B693" s="4">
        <f t="shared" si="74"/>
        <v>45167</v>
      </c>
      <c r="C693" s="8">
        <f t="shared" si="75"/>
        <v>0.62875000000000003</v>
      </c>
      <c r="D693" s="8">
        <f t="shared" si="76"/>
        <v>45167.628750000003</v>
      </c>
      <c r="E693" s="8" t="str">
        <f t="shared" si="78"/>
        <v>2023-08-29</v>
      </c>
      <c r="F693" s="9" t="s">
        <v>2393</v>
      </c>
      <c r="G693" s="9" t="str">
        <f t="shared" si="77"/>
        <v>FAIR-D3_2023-08-29_15-05-24</v>
      </c>
      <c r="H693" s="9">
        <v>30.988</v>
      </c>
      <c r="I693" s="6">
        <v>57907184</v>
      </c>
      <c r="J693" s="6" t="str">
        <f>IF(OR(COUNTIF(Monitoring!E:E, G693) &gt; 0, COUNTIF(Monitoring!F:F, G693) &gt; 0), "yes", "no")</f>
        <v>no</v>
      </c>
      <c r="K693" s="60" t="str">
        <f t="shared" si="79"/>
        <v>Z:\FAIR_Device_data\Experiment_AugSep_2023\Video_captures\FAIR-D3\Camera1\2023-08-29\FAIR-D3_2023-08-29_15-05-24.mp4</v>
      </c>
    </row>
    <row r="694" spans="1:11" ht="14.25" customHeight="1" x14ac:dyDescent="0.3">
      <c r="A694" s="5" t="str">
        <f t="shared" si="73"/>
        <v>FAIR-D3</v>
      </c>
      <c r="B694" s="4">
        <f t="shared" si="74"/>
        <v>45167</v>
      </c>
      <c r="C694" s="8">
        <f t="shared" si="75"/>
        <v>0.62981481481481483</v>
      </c>
      <c r="D694" s="8">
        <f t="shared" si="76"/>
        <v>45167.629814814813</v>
      </c>
      <c r="E694" s="8" t="str">
        <f t="shared" si="78"/>
        <v>2023-08-29</v>
      </c>
      <c r="F694" s="9" t="s">
        <v>2394</v>
      </c>
      <c r="G694" s="9" t="str">
        <f t="shared" si="77"/>
        <v>FAIR-D3_2023-08-29_15-06-56</v>
      </c>
      <c r="H694" s="9">
        <v>11.516</v>
      </c>
      <c r="I694" s="6">
        <v>19015571</v>
      </c>
      <c r="J694" s="6" t="str">
        <f>IF(OR(COUNTIF(Monitoring!E:E, G694) &gt; 0, COUNTIF(Monitoring!F:F, G694) &gt; 0), "yes", "no")</f>
        <v>no</v>
      </c>
      <c r="K694" s="60" t="str">
        <f t="shared" si="79"/>
        <v>Z:\FAIR_Device_data\Experiment_AugSep_2023\Video_captures\FAIR-D3\Camera1\2023-08-29\FAIR-D3_2023-08-29_15-06-56.mp4</v>
      </c>
    </row>
    <row r="695" spans="1:11" ht="14.25" customHeight="1" x14ac:dyDescent="0.3">
      <c r="A695" s="5" t="str">
        <f t="shared" si="73"/>
        <v>FAIR-D3</v>
      </c>
      <c r="B695" s="4">
        <f t="shared" si="74"/>
        <v>45167</v>
      </c>
      <c r="C695" s="8">
        <f t="shared" si="75"/>
        <v>0.63062499999999999</v>
      </c>
      <c r="D695" s="8">
        <f t="shared" si="76"/>
        <v>45167.630624999998</v>
      </c>
      <c r="E695" s="8" t="str">
        <f t="shared" si="78"/>
        <v>2023-08-29</v>
      </c>
      <c r="F695" s="9" t="s">
        <v>2395</v>
      </c>
      <c r="G695" s="9" t="str">
        <f t="shared" si="77"/>
        <v>FAIR-D3_2023-08-29_15-08-06</v>
      </c>
      <c r="H695" s="9">
        <v>13.958</v>
      </c>
      <c r="I695" s="6">
        <v>24248617</v>
      </c>
      <c r="J695" s="6" t="str">
        <f>IF(OR(COUNTIF(Monitoring!E:E, G695) &gt; 0, COUNTIF(Monitoring!F:F, G695) &gt; 0), "yes", "no")</f>
        <v>yes</v>
      </c>
      <c r="K695" s="60" t="str">
        <f t="shared" si="79"/>
        <v>Z:\FAIR_Device_data\Experiment_AugSep_2023\Video_captures\FAIR-D3\Camera1\2023-08-29\FAIR-D3_2023-08-29_15-08-06.mp4</v>
      </c>
    </row>
    <row r="696" spans="1:11" ht="14.25" customHeight="1" x14ac:dyDescent="0.3">
      <c r="A696" s="5" t="str">
        <f t="shared" si="73"/>
        <v>FAIR-D3</v>
      </c>
      <c r="B696" s="4">
        <f t="shared" si="74"/>
        <v>45167</v>
      </c>
      <c r="C696" s="8">
        <f t="shared" si="75"/>
        <v>0.63373842592592589</v>
      </c>
      <c r="D696" s="8">
        <f t="shared" si="76"/>
        <v>45167.633738425924</v>
      </c>
      <c r="E696" s="8" t="str">
        <f t="shared" si="78"/>
        <v>2023-08-29</v>
      </c>
      <c r="F696" s="9" t="s">
        <v>2396</v>
      </c>
      <c r="G696" s="9" t="str">
        <f t="shared" si="77"/>
        <v>FAIR-D3_2023-08-29_15-12-35</v>
      </c>
      <c r="H696" s="9">
        <v>72.712000000000003</v>
      </c>
      <c r="I696" s="6">
        <v>143004906</v>
      </c>
      <c r="J696" s="6" t="str">
        <f>IF(OR(COUNTIF(Monitoring!E:E, G696) &gt; 0, COUNTIF(Monitoring!F:F, G696) &gt; 0), "yes", "no")</f>
        <v>no</v>
      </c>
      <c r="K696" s="60" t="str">
        <f t="shared" si="79"/>
        <v>Z:\FAIR_Device_data\Experiment_AugSep_2023\Video_captures\FAIR-D3\Camera1\2023-08-29\FAIR-D3_2023-08-29_15-12-35.mp4</v>
      </c>
    </row>
    <row r="697" spans="1:11" ht="14.25" customHeight="1" x14ac:dyDescent="0.3">
      <c r="A697" s="5" t="str">
        <f t="shared" si="73"/>
        <v>FAIR-D3</v>
      </c>
      <c r="B697" s="4">
        <f t="shared" si="74"/>
        <v>45167</v>
      </c>
      <c r="C697" s="8">
        <f t="shared" si="75"/>
        <v>0.6366087962962963</v>
      </c>
      <c r="D697" s="8">
        <f t="shared" si="76"/>
        <v>45167.636608796296</v>
      </c>
      <c r="E697" s="8" t="str">
        <f t="shared" si="78"/>
        <v>2023-08-29</v>
      </c>
      <c r="F697" s="9" t="s">
        <v>2397</v>
      </c>
      <c r="G697" s="9" t="str">
        <f t="shared" si="77"/>
        <v>FAIR-D3_2023-08-29_15-16-43</v>
      </c>
      <c r="H697" s="9">
        <v>12.016999999999999</v>
      </c>
      <c r="I697" s="6">
        <v>19316854</v>
      </c>
      <c r="J697" s="6" t="str">
        <f>IF(OR(COUNTIF(Monitoring!E:E, G697) &gt; 0, COUNTIF(Monitoring!F:F, G697) &gt; 0), "yes", "no")</f>
        <v>yes</v>
      </c>
      <c r="K697" s="60" t="str">
        <f t="shared" si="79"/>
        <v>Z:\FAIR_Device_data\Experiment_AugSep_2023\Video_captures\FAIR-D3\Camera1\2023-08-29\FAIR-D3_2023-08-29_15-16-43.mp4</v>
      </c>
    </row>
    <row r="698" spans="1:11" ht="14.25" customHeight="1" x14ac:dyDescent="0.3">
      <c r="A698" s="5" t="str">
        <f t="shared" si="73"/>
        <v>FAIR-D3</v>
      </c>
      <c r="B698" s="4">
        <f t="shared" si="74"/>
        <v>45167</v>
      </c>
      <c r="C698" s="8">
        <f t="shared" si="75"/>
        <v>0.65281250000000002</v>
      </c>
      <c r="D698" s="8">
        <f t="shared" si="76"/>
        <v>45167.652812499997</v>
      </c>
      <c r="E698" s="8" t="str">
        <f t="shared" si="78"/>
        <v>2023-08-29</v>
      </c>
      <c r="F698" s="9" t="s">
        <v>2398</v>
      </c>
      <c r="G698" s="9" t="str">
        <f t="shared" si="77"/>
        <v>FAIR-D3_2023-08-29_15-40-03</v>
      </c>
      <c r="H698" s="9">
        <v>19.831</v>
      </c>
      <c r="I698" s="6">
        <v>34192936</v>
      </c>
      <c r="J698" s="6" t="str">
        <f>IF(OR(COUNTIF(Monitoring!E:E, G698) &gt; 0, COUNTIF(Monitoring!F:F, G698) &gt; 0), "yes", "no")</f>
        <v>yes</v>
      </c>
      <c r="K698" s="60" t="str">
        <f t="shared" si="79"/>
        <v>Z:\FAIR_Device_data\Experiment_AugSep_2023\Video_captures\FAIR-D3\Camera1\2023-08-29\FAIR-D3_2023-08-29_15-40-03.mp4</v>
      </c>
    </row>
    <row r="699" spans="1:11" ht="14.25" customHeight="1" x14ac:dyDescent="0.3">
      <c r="A699" s="5" t="str">
        <f t="shared" si="73"/>
        <v>FAIR-D3</v>
      </c>
      <c r="B699" s="4">
        <f t="shared" si="74"/>
        <v>45167</v>
      </c>
      <c r="C699" s="8">
        <f t="shared" si="75"/>
        <v>0.69533564814814819</v>
      </c>
      <c r="D699" s="8">
        <f t="shared" si="76"/>
        <v>45167.695335648146</v>
      </c>
      <c r="E699" s="8" t="str">
        <f t="shared" si="78"/>
        <v>2023-08-29</v>
      </c>
      <c r="F699" s="9" t="s">
        <v>2399</v>
      </c>
      <c r="G699" s="9" t="str">
        <f t="shared" si="77"/>
        <v>FAIR-D3_2023-08-29_16-41-17</v>
      </c>
      <c r="H699" s="9">
        <v>11.797000000000001</v>
      </c>
      <c r="I699" s="6">
        <v>19840702</v>
      </c>
      <c r="J699" s="6" t="str">
        <f>IF(OR(COUNTIF(Monitoring!E:E, G699) &gt; 0, COUNTIF(Monitoring!F:F, G699) &gt; 0), "yes", "no")</f>
        <v>no</v>
      </c>
      <c r="K699" s="60" t="str">
        <f t="shared" si="79"/>
        <v>Z:\FAIR_Device_data\Experiment_AugSep_2023\Video_captures\FAIR-D3\Camera1\2023-08-29\FAIR-D3_2023-08-29_16-41-17.mp4</v>
      </c>
    </row>
    <row r="700" spans="1:11" ht="14.25" customHeight="1" x14ac:dyDescent="0.3">
      <c r="A700" s="5" t="str">
        <f t="shared" si="73"/>
        <v>FAIR-D3</v>
      </c>
      <c r="B700" s="4">
        <f t="shared" si="74"/>
        <v>45167</v>
      </c>
      <c r="C700" s="8">
        <f t="shared" si="75"/>
        <v>0.70879629629629626</v>
      </c>
      <c r="D700" s="8">
        <f t="shared" si="76"/>
        <v>45167.708796296298</v>
      </c>
      <c r="E700" s="8" t="str">
        <f t="shared" si="78"/>
        <v>2023-08-29</v>
      </c>
      <c r="F700" s="9" t="s">
        <v>2400</v>
      </c>
      <c r="G700" s="9" t="str">
        <f t="shared" si="77"/>
        <v>FAIR-D3_2023-08-29_17-00-40</v>
      </c>
      <c r="H700" s="9">
        <v>60.045999999999999</v>
      </c>
      <c r="I700" s="6">
        <v>113559337</v>
      </c>
      <c r="J700" s="6" t="str">
        <f>IF(OR(COUNTIF(Monitoring!E:E, G700) &gt; 0, COUNTIF(Monitoring!F:F, G700) &gt; 0), "yes", "no")</f>
        <v>yes</v>
      </c>
      <c r="K700" s="60" t="str">
        <f t="shared" si="79"/>
        <v>Z:\FAIR_Device_data\Experiment_AugSep_2023\Video_captures\FAIR-D3\Camera1\2023-08-29\FAIR-D3_2023-08-29_17-00-40.mp4</v>
      </c>
    </row>
    <row r="701" spans="1:11" ht="14.25" customHeight="1" x14ac:dyDescent="0.3">
      <c r="A701" s="5" t="str">
        <f t="shared" si="73"/>
        <v>FAIR-D3</v>
      </c>
      <c r="B701" s="4">
        <f t="shared" si="74"/>
        <v>45167</v>
      </c>
      <c r="C701" s="8">
        <f t="shared" si="75"/>
        <v>0.71026620370370375</v>
      </c>
      <c r="D701" s="8">
        <f t="shared" si="76"/>
        <v>45167.710266203707</v>
      </c>
      <c r="E701" s="8" t="str">
        <f t="shared" si="78"/>
        <v>2023-08-29</v>
      </c>
      <c r="F701" s="9" t="s">
        <v>2401</v>
      </c>
      <c r="G701" s="9" t="str">
        <f t="shared" si="77"/>
        <v>FAIR-D3_2023-08-29_17-02-47</v>
      </c>
      <c r="H701" s="9">
        <v>36.648000000000003</v>
      </c>
      <c r="I701" s="6">
        <v>70048447</v>
      </c>
      <c r="J701" s="6" t="str">
        <f>IF(OR(COUNTIF(Monitoring!E:E, G701) &gt; 0, COUNTIF(Monitoring!F:F, G701) &gt; 0), "yes", "no")</f>
        <v>no</v>
      </c>
      <c r="K701" s="60" t="str">
        <f t="shared" si="79"/>
        <v>Z:\FAIR_Device_data\Experiment_AugSep_2023\Video_captures\FAIR-D3\Camera1\2023-08-29\FAIR-D3_2023-08-29_17-02-47.mp4</v>
      </c>
    </row>
    <row r="702" spans="1:11" ht="14.25" customHeight="1" x14ac:dyDescent="0.3">
      <c r="A702" s="5" t="str">
        <f t="shared" si="73"/>
        <v>FAIR-D3</v>
      </c>
      <c r="B702" s="4">
        <f t="shared" si="74"/>
        <v>45167</v>
      </c>
      <c r="C702" s="8">
        <f t="shared" si="75"/>
        <v>0.71125000000000005</v>
      </c>
      <c r="D702" s="8">
        <f t="shared" si="76"/>
        <v>45167.71125</v>
      </c>
      <c r="E702" s="8" t="str">
        <f t="shared" si="78"/>
        <v>2023-08-29</v>
      </c>
      <c r="F702" s="9" t="s">
        <v>2402</v>
      </c>
      <c r="G702" s="9" t="str">
        <f t="shared" si="77"/>
        <v>FAIR-D3_2023-08-29_17-04-12</v>
      </c>
      <c r="H702" s="9">
        <v>17.645</v>
      </c>
      <c r="I702" s="6">
        <v>31817348</v>
      </c>
      <c r="J702" s="6" t="str">
        <f>IF(OR(COUNTIF(Monitoring!E:E, G702) &gt; 0, COUNTIF(Monitoring!F:F, G702) &gt; 0), "yes", "no")</f>
        <v>yes</v>
      </c>
      <c r="K702" s="60" t="str">
        <f t="shared" si="79"/>
        <v>Z:\FAIR_Device_data\Experiment_AugSep_2023\Video_captures\FAIR-D3\Camera1\2023-08-29\FAIR-D3_2023-08-29_17-04-12.mp4</v>
      </c>
    </row>
    <row r="703" spans="1:11" ht="14.25" customHeight="1" x14ac:dyDescent="0.3">
      <c r="A703" s="5" t="str">
        <f t="shared" si="73"/>
        <v>FAIR-D3</v>
      </c>
      <c r="B703" s="4">
        <f t="shared" si="74"/>
        <v>45167</v>
      </c>
      <c r="C703" s="8">
        <f t="shared" si="75"/>
        <v>0.7151967592592593</v>
      </c>
      <c r="D703" s="8">
        <f t="shared" si="76"/>
        <v>45167.715196759258</v>
      </c>
      <c r="E703" s="8" t="str">
        <f t="shared" si="78"/>
        <v>2023-08-29</v>
      </c>
      <c r="F703" s="9" t="s">
        <v>2403</v>
      </c>
      <c r="G703" s="9" t="str">
        <f t="shared" si="77"/>
        <v>FAIR-D3_2023-08-29_17-09-53</v>
      </c>
      <c r="H703" s="9">
        <v>76.369</v>
      </c>
      <c r="I703" s="6">
        <v>138598224</v>
      </c>
      <c r="J703" s="6" t="str">
        <f>IF(OR(COUNTIF(Monitoring!E:E, G703) &gt; 0, COUNTIF(Monitoring!F:F, G703) &gt; 0), "yes", "no")</f>
        <v>yes</v>
      </c>
      <c r="K703" s="60" t="str">
        <f t="shared" si="79"/>
        <v>Z:\FAIR_Device_data\Experiment_AugSep_2023\Video_captures\FAIR-D3\Camera1\2023-08-29\FAIR-D3_2023-08-29_17-09-53.mp4</v>
      </c>
    </row>
    <row r="704" spans="1:11" ht="14.25" customHeight="1" x14ac:dyDescent="0.3">
      <c r="A704" s="5" t="str">
        <f t="shared" si="73"/>
        <v>FAIR-D3</v>
      </c>
      <c r="B704" s="4">
        <f t="shared" si="74"/>
        <v>45167</v>
      </c>
      <c r="C704" s="8">
        <f t="shared" si="75"/>
        <v>0.72951388888888891</v>
      </c>
      <c r="D704" s="8">
        <f t="shared" si="76"/>
        <v>45167.729513888888</v>
      </c>
      <c r="E704" s="8" t="str">
        <f t="shared" si="78"/>
        <v>2023-08-29</v>
      </c>
      <c r="F704" s="9" t="s">
        <v>2404</v>
      </c>
      <c r="G704" s="9" t="str">
        <f t="shared" si="77"/>
        <v>FAIR-D3_2023-08-29_17-30-30</v>
      </c>
      <c r="H704" s="9">
        <v>15.569000000000001</v>
      </c>
      <c r="I704" s="6">
        <v>27856001</v>
      </c>
      <c r="J704" s="6" t="str">
        <f>IF(OR(COUNTIF(Monitoring!E:E, G704) &gt; 0, COUNTIF(Monitoring!F:F, G704) &gt; 0), "yes", "no")</f>
        <v>no</v>
      </c>
      <c r="K704" s="60" t="str">
        <f t="shared" si="79"/>
        <v>Z:\FAIR_Device_data\Experiment_AugSep_2023\Video_captures\FAIR-D3\Camera1\2023-08-29\FAIR-D3_2023-08-29_17-30-30.mp4</v>
      </c>
    </row>
    <row r="705" spans="1:11" ht="14.25" customHeight="1" x14ac:dyDescent="0.3">
      <c r="A705" s="5" t="str">
        <f t="shared" si="73"/>
        <v>FAIR-D3</v>
      </c>
      <c r="B705" s="4">
        <f t="shared" si="74"/>
        <v>45167</v>
      </c>
      <c r="C705" s="8">
        <f t="shared" si="75"/>
        <v>0.74624999999999997</v>
      </c>
      <c r="D705" s="8">
        <f t="shared" si="76"/>
        <v>45167.746249999997</v>
      </c>
      <c r="E705" s="8" t="str">
        <f t="shared" si="78"/>
        <v>2023-08-29</v>
      </c>
      <c r="F705" s="9" t="s">
        <v>2405</v>
      </c>
      <c r="G705" s="9" t="str">
        <f t="shared" si="77"/>
        <v>FAIR-D3_2023-08-29_17-54-36</v>
      </c>
      <c r="H705" s="9">
        <v>32.79</v>
      </c>
      <c r="I705" s="6">
        <v>62946374</v>
      </c>
      <c r="J705" s="6" t="str">
        <f>IF(OR(COUNTIF(Monitoring!E:E, G705) &gt; 0, COUNTIF(Monitoring!F:F, G705) &gt; 0), "yes", "no")</f>
        <v>yes</v>
      </c>
      <c r="K705" s="60" t="str">
        <f t="shared" si="79"/>
        <v>Z:\FAIR_Device_data\Experiment_AugSep_2023\Video_captures\FAIR-D3\Camera1\2023-08-29\FAIR-D3_2023-08-29_17-54-36.mp4</v>
      </c>
    </row>
    <row r="706" spans="1:11" ht="14.25" customHeight="1" x14ac:dyDescent="0.3">
      <c r="A706" s="5" t="str">
        <f t="shared" ref="A706:A769" si="80">+LEFT(G706,7)</f>
        <v>FAIR-D3</v>
      </c>
      <c r="B706" s="4">
        <f t="shared" ref="B706:B769" si="81">VALUE(MID(G706,FIND("_",G706)+1,10))</f>
        <v>45167</v>
      </c>
      <c r="C706" s="8">
        <f t="shared" ref="C706:C769" si="82">IF(ISBLANK(G706),"",TIME(LEFT(RIGHT(G706,8),2),LEFT(RIGHT(G706,5),2),RIGHT(G706,2)))</f>
        <v>0.74716435185185182</v>
      </c>
      <c r="D706" s="8">
        <f t="shared" ref="D706:D769" si="83">+B706+C706</f>
        <v>45167.747164351851</v>
      </c>
      <c r="E706" s="8" t="str">
        <f t="shared" si="78"/>
        <v>2023-08-29</v>
      </c>
      <c r="F706" s="9" t="s">
        <v>2406</v>
      </c>
      <c r="G706" s="9" t="str">
        <f t="shared" ref="G706:G769" si="84">+LEFT(F706,27)</f>
        <v>FAIR-D3_2023-08-29_17-55-55</v>
      </c>
      <c r="H706" s="9">
        <v>28.885999999999999</v>
      </c>
      <c r="I706" s="6">
        <v>51815977</v>
      </c>
      <c r="J706" s="6" t="str">
        <f>IF(OR(COUNTIF(Monitoring!E:E, G706) &gt; 0, COUNTIF(Monitoring!F:F, G706) &gt; 0), "yes", "no")</f>
        <v>no</v>
      </c>
      <c r="K706" s="60" t="str">
        <f t="shared" si="79"/>
        <v>Z:\FAIR_Device_data\Experiment_AugSep_2023\Video_captures\FAIR-D3\Camera1\2023-08-29\FAIR-D3_2023-08-29_17-55-55.mp4</v>
      </c>
    </row>
    <row r="707" spans="1:11" ht="14.25" customHeight="1" x14ac:dyDescent="0.3">
      <c r="A707" s="5" t="str">
        <f t="shared" si="80"/>
        <v>FAIR-D3</v>
      </c>
      <c r="B707" s="4">
        <f t="shared" si="81"/>
        <v>45167</v>
      </c>
      <c r="C707" s="8">
        <f t="shared" si="82"/>
        <v>0.74790509259259264</v>
      </c>
      <c r="D707" s="8">
        <f t="shared" si="83"/>
        <v>45167.74790509259</v>
      </c>
      <c r="E707" s="8" t="str">
        <f t="shared" ref="E707:E770" si="85">+_xlfn.CONCAT(YEAR(B707),"-",TEXT(MONTH(B707),"00"),"-",TEXT(DAY(B707),"00"))</f>
        <v>2023-08-29</v>
      </c>
      <c r="F707" s="9" t="s">
        <v>2407</v>
      </c>
      <c r="G707" s="9" t="str">
        <f t="shared" si="84"/>
        <v>FAIR-D3_2023-08-29_17-56-59</v>
      </c>
      <c r="H707" s="9">
        <v>11.625999999999999</v>
      </c>
      <c r="I707" s="6">
        <v>20109404</v>
      </c>
      <c r="J707" s="6" t="str">
        <f>IF(OR(COUNTIF(Monitoring!E:E, G707) &gt; 0, COUNTIF(Monitoring!F:F, G707) &gt; 0), "yes", "no")</f>
        <v>yes</v>
      </c>
      <c r="K707" s="60" t="str">
        <f t="shared" ref="K707:K770" si="86">HYPERLINK(_xlfn.CONCAT("Z:\FAIR_Device_data\Experiment_AugSep_2023","\","Video_captures","\",A707,"\","Camera1","\",E707,"\",F707))</f>
        <v>Z:\FAIR_Device_data\Experiment_AugSep_2023\Video_captures\FAIR-D3\Camera1\2023-08-29\FAIR-D3_2023-08-29_17-56-59.mp4</v>
      </c>
    </row>
    <row r="708" spans="1:11" ht="14.25" customHeight="1" x14ac:dyDescent="0.3">
      <c r="A708" s="5" t="str">
        <f t="shared" si="80"/>
        <v>FAIR-D3</v>
      </c>
      <c r="B708" s="4">
        <f t="shared" si="81"/>
        <v>45167</v>
      </c>
      <c r="C708" s="8">
        <f t="shared" si="82"/>
        <v>0.76033564814814814</v>
      </c>
      <c r="D708" s="8">
        <f t="shared" si="83"/>
        <v>45167.760335648149</v>
      </c>
      <c r="E708" s="8" t="str">
        <f t="shared" si="85"/>
        <v>2023-08-29</v>
      </c>
      <c r="F708" s="9" t="s">
        <v>2408</v>
      </c>
      <c r="G708" s="9" t="str">
        <f t="shared" si="84"/>
        <v>FAIR-D3_2023-08-29_18-14-53</v>
      </c>
      <c r="H708" s="9">
        <v>59.482999999999997</v>
      </c>
      <c r="I708" s="6">
        <v>114739945</v>
      </c>
      <c r="J708" s="6" t="str">
        <f>IF(OR(COUNTIF(Monitoring!E:E, G708) &gt; 0, COUNTIF(Monitoring!F:F, G708) &gt; 0), "yes", "no")</f>
        <v>no</v>
      </c>
      <c r="K708" s="60" t="str">
        <f t="shared" si="86"/>
        <v>Z:\FAIR_Device_data\Experiment_AugSep_2023\Video_captures\FAIR-D3\Camera1\2023-08-29\FAIR-D3_2023-08-29_18-14-53.mp4</v>
      </c>
    </row>
    <row r="709" spans="1:11" ht="14.25" customHeight="1" x14ac:dyDescent="0.3">
      <c r="A709" s="5" t="str">
        <f t="shared" si="80"/>
        <v>FAIR-D3</v>
      </c>
      <c r="B709" s="4">
        <f t="shared" si="81"/>
        <v>45167</v>
      </c>
      <c r="C709" s="8">
        <f t="shared" si="82"/>
        <v>0.76140046296296293</v>
      </c>
      <c r="D709" s="8">
        <f t="shared" si="83"/>
        <v>45167.761400462965</v>
      </c>
      <c r="E709" s="8" t="str">
        <f t="shared" si="85"/>
        <v>2023-08-29</v>
      </c>
      <c r="F709" s="9" t="s">
        <v>2409</v>
      </c>
      <c r="G709" s="9" t="str">
        <f t="shared" si="84"/>
        <v>FAIR-D3_2023-08-29_18-16-25</v>
      </c>
      <c r="H709" s="9">
        <v>27.28</v>
      </c>
      <c r="I709" s="6">
        <v>49576590</v>
      </c>
      <c r="J709" s="6" t="str">
        <f>IF(OR(COUNTIF(Monitoring!E:E, G709) &gt; 0, COUNTIF(Monitoring!F:F, G709) &gt; 0), "yes", "no")</f>
        <v>yes</v>
      </c>
      <c r="K709" s="60" t="str">
        <f t="shared" si="86"/>
        <v>Z:\FAIR_Device_data\Experiment_AugSep_2023\Video_captures\FAIR-D3\Camera1\2023-08-29\FAIR-D3_2023-08-29_18-16-25.mp4</v>
      </c>
    </row>
    <row r="710" spans="1:11" ht="14.25" customHeight="1" x14ac:dyDescent="0.3">
      <c r="A710" s="5" t="str">
        <f t="shared" si="80"/>
        <v>FAIR-D3</v>
      </c>
      <c r="B710" s="4">
        <f t="shared" si="81"/>
        <v>45167</v>
      </c>
      <c r="C710" s="8">
        <f t="shared" si="82"/>
        <v>0.76726851851851852</v>
      </c>
      <c r="D710" s="8">
        <f t="shared" si="83"/>
        <v>45167.767268518517</v>
      </c>
      <c r="E710" s="8" t="str">
        <f t="shared" si="85"/>
        <v>2023-08-29</v>
      </c>
      <c r="F710" s="9" t="s">
        <v>2410</v>
      </c>
      <c r="G710" s="9" t="str">
        <f t="shared" si="84"/>
        <v>FAIR-D3_2023-08-29_18-24-52</v>
      </c>
      <c r="H710" s="9">
        <v>45.96</v>
      </c>
      <c r="I710" s="6">
        <v>87808839</v>
      </c>
      <c r="J710" s="6" t="str">
        <f>IF(OR(COUNTIF(Monitoring!E:E, G710) &gt; 0, COUNTIF(Monitoring!F:F, G710) &gt; 0), "yes", "no")</f>
        <v>yes</v>
      </c>
      <c r="K710" s="60" t="str">
        <f t="shared" si="86"/>
        <v>Z:\FAIR_Device_data\Experiment_AugSep_2023\Video_captures\FAIR-D3\Camera1\2023-08-29\FAIR-D3_2023-08-29_18-24-52.mp4</v>
      </c>
    </row>
    <row r="711" spans="1:11" ht="14.25" customHeight="1" x14ac:dyDescent="0.3">
      <c r="A711" s="5" t="str">
        <f t="shared" si="80"/>
        <v>FAIR-D3</v>
      </c>
      <c r="B711" s="4">
        <f t="shared" si="81"/>
        <v>45167</v>
      </c>
      <c r="C711" s="8">
        <f t="shared" si="82"/>
        <v>0.76861111111111113</v>
      </c>
      <c r="D711" s="8">
        <f t="shared" si="83"/>
        <v>45167.768611111111</v>
      </c>
      <c r="E711" s="8" t="str">
        <f t="shared" si="85"/>
        <v>2023-08-29</v>
      </c>
      <c r="F711" s="9" t="s">
        <v>2411</v>
      </c>
      <c r="G711" s="9" t="str">
        <f t="shared" si="84"/>
        <v>FAIR-D3_2023-08-29_18-26-48</v>
      </c>
      <c r="H711" s="9">
        <v>25.945</v>
      </c>
      <c r="I711" s="6">
        <v>45655907</v>
      </c>
      <c r="J711" s="6" t="str">
        <f>IF(OR(COUNTIF(Monitoring!E:E, G711) &gt; 0, COUNTIF(Monitoring!F:F, G711) &gt; 0), "yes", "no")</f>
        <v>no</v>
      </c>
      <c r="K711" s="60" t="str">
        <f t="shared" si="86"/>
        <v>Z:\FAIR_Device_data\Experiment_AugSep_2023\Video_captures\FAIR-D3\Camera1\2023-08-29\FAIR-D3_2023-08-29_18-26-48.mp4</v>
      </c>
    </row>
    <row r="712" spans="1:11" ht="14.25" customHeight="1" x14ac:dyDescent="0.3">
      <c r="A712" s="5" t="str">
        <f t="shared" si="80"/>
        <v>FAIR-D3</v>
      </c>
      <c r="B712" s="4">
        <f t="shared" si="81"/>
        <v>45168</v>
      </c>
      <c r="C712" s="8">
        <f t="shared" si="82"/>
        <v>0.37952546296296297</v>
      </c>
      <c r="D712" s="8">
        <f t="shared" si="83"/>
        <v>45168.379525462966</v>
      </c>
      <c r="E712" s="8" t="str">
        <f t="shared" si="85"/>
        <v>2023-08-30</v>
      </c>
      <c r="F712" s="9" t="s">
        <v>2412</v>
      </c>
      <c r="G712" s="9" t="str">
        <f t="shared" si="84"/>
        <v>FAIR-D3_2023-08-30_09-06-31</v>
      </c>
      <c r="H712" s="9">
        <v>75.052999999999997</v>
      </c>
      <c r="I712" s="6">
        <v>139316157</v>
      </c>
      <c r="J712" s="6" t="str">
        <f>IF(OR(COUNTIF(Monitoring!E:E, G712) &gt; 0, COUNTIF(Monitoring!F:F, G712) &gt; 0), "yes", "no")</f>
        <v>yes</v>
      </c>
      <c r="K712" s="60" t="str">
        <f t="shared" si="86"/>
        <v>Z:\FAIR_Device_data\Experiment_AugSep_2023\Video_captures\FAIR-D3\Camera1\2023-08-30\FAIR-D3_2023-08-30_09-06-31.mp4</v>
      </c>
    </row>
    <row r="713" spans="1:11" ht="14.25" customHeight="1" x14ac:dyDescent="0.3">
      <c r="A713" s="5" t="str">
        <f t="shared" si="80"/>
        <v>FAIR-D3</v>
      </c>
      <c r="B713" s="4">
        <f t="shared" si="81"/>
        <v>45168</v>
      </c>
      <c r="C713" s="8">
        <f t="shared" si="82"/>
        <v>0.42071759259259262</v>
      </c>
      <c r="D713" s="8">
        <f t="shared" si="83"/>
        <v>45168.420717592591</v>
      </c>
      <c r="E713" s="8" t="str">
        <f t="shared" si="85"/>
        <v>2023-08-30</v>
      </c>
      <c r="F713" s="9" t="s">
        <v>2413</v>
      </c>
      <c r="G713" s="9" t="str">
        <f t="shared" si="84"/>
        <v>FAIR-D3_2023-08-30_10-05-50</v>
      </c>
      <c r="H713" s="9">
        <v>55.375</v>
      </c>
      <c r="I713" s="6">
        <v>96195708</v>
      </c>
      <c r="J713" s="6" t="str">
        <f>IF(OR(COUNTIF(Monitoring!E:E, G713) &gt; 0, COUNTIF(Monitoring!F:F, G713) &gt; 0), "yes", "no")</f>
        <v>yes</v>
      </c>
      <c r="K713" s="60" t="str">
        <f t="shared" si="86"/>
        <v>Z:\FAIR_Device_data\Experiment_AugSep_2023\Video_captures\FAIR-D3\Camera1\2023-08-30\FAIR-D3_2023-08-30_10-05-50.mp4</v>
      </c>
    </row>
    <row r="714" spans="1:11" ht="14.25" customHeight="1" x14ac:dyDescent="0.3">
      <c r="A714" s="5" t="str">
        <f t="shared" si="80"/>
        <v>FAIR-D3</v>
      </c>
      <c r="B714" s="4">
        <f t="shared" si="81"/>
        <v>45168</v>
      </c>
      <c r="C714" s="8">
        <f t="shared" si="82"/>
        <v>0.43552083333333336</v>
      </c>
      <c r="D714" s="8">
        <f t="shared" si="83"/>
        <v>45168.435520833336</v>
      </c>
      <c r="E714" s="8" t="str">
        <f t="shared" si="85"/>
        <v>2023-08-30</v>
      </c>
      <c r="F714" s="9" t="s">
        <v>2414</v>
      </c>
      <c r="G714" s="9" t="str">
        <f t="shared" si="84"/>
        <v>FAIR-D3_2023-08-30_10-27-09</v>
      </c>
      <c r="H714" s="9">
        <v>93.697999999999993</v>
      </c>
      <c r="I714" s="6">
        <v>168037184</v>
      </c>
      <c r="J714" s="6" t="str">
        <f>IF(OR(COUNTIF(Monitoring!E:E, G714) &gt; 0, COUNTIF(Monitoring!F:F, G714) &gt; 0), "yes", "no")</f>
        <v>yes</v>
      </c>
      <c r="K714" s="60" t="str">
        <f t="shared" si="86"/>
        <v>Z:\FAIR_Device_data\Experiment_AugSep_2023\Video_captures\FAIR-D3\Camera1\2023-08-30\FAIR-D3_2023-08-30_10-27-09.mp4</v>
      </c>
    </row>
    <row r="715" spans="1:11" ht="14.25" customHeight="1" x14ac:dyDescent="0.3">
      <c r="A715" s="5" t="str">
        <f t="shared" si="80"/>
        <v>FAIR-D3</v>
      </c>
      <c r="B715" s="4">
        <f t="shared" si="81"/>
        <v>45168</v>
      </c>
      <c r="C715" s="8">
        <f t="shared" si="82"/>
        <v>0.43746527777777777</v>
      </c>
      <c r="D715" s="8">
        <f t="shared" si="83"/>
        <v>45168.437465277777</v>
      </c>
      <c r="E715" s="8" t="str">
        <f t="shared" si="85"/>
        <v>2023-08-30</v>
      </c>
      <c r="F715" s="9" t="s">
        <v>2415</v>
      </c>
      <c r="G715" s="9" t="str">
        <f t="shared" si="84"/>
        <v>FAIR-D3_2023-08-30_10-29-57</v>
      </c>
      <c r="H715" s="9">
        <v>11.442</v>
      </c>
      <c r="I715" s="6">
        <v>19619447</v>
      </c>
      <c r="J715" s="6" t="str">
        <f>IF(OR(COUNTIF(Monitoring!E:E, G715) &gt; 0, COUNTIF(Monitoring!F:F, G715) &gt; 0), "yes", "no")</f>
        <v>yes</v>
      </c>
      <c r="K715" s="60" t="str">
        <f t="shared" si="86"/>
        <v>Z:\FAIR_Device_data\Experiment_AugSep_2023\Video_captures\FAIR-D3\Camera1\2023-08-30\FAIR-D3_2023-08-30_10-29-57.mp4</v>
      </c>
    </row>
    <row r="716" spans="1:11" ht="14.25" customHeight="1" x14ac:dyDescent="0.3">
      <c r="A716" s="5" t="str">
        <f t="shared" si="80"/>
        <v>FAIR-D3</v>
      </c>
      <c r="B716" s="4">
        <f t="shared" si="81"/>
        <v>45168</v>
      </c>
      <c r="C716" s="8">
        <f t="shared" si="82"/>
        <v>0.45453703703703702</v>
      </c>
      <c r="D716" s="8">
        <f t="shared" si="83"/>
        <v>45168.45453703704</v>
      </c>
      <c r="E716" s="8" t="str">
        <f t="shared" si="85"/>
        <v>2023-08-30</v>
      </c>
      <c r="F716" s="9" t="s">
        <v>2416</v>
      </c>
      <c r="G716" s="9" t="str">
        <f t="shared" si="84"/>
        <v>FAIR-D3_2023-08-30_10-54-32</v>
      </c>
      <c r="H716" s="9">
        <v>40.835999999999999</v>
      </c>
      <c r="I716" s="6">
        <v>68024453</v>
      </c>
      <c r="J716" s="6" t="str">
        <f>IF(OR(COUNTIF(Monitoring!E:E, G716) &gt; 0, COUNTIF(Monitoring!F:F, G716) &gt; 0), "yes", "no")</f>
        <v>yes</v>
      </c>
      <c r="K716" s="60" t="str">
        <f t="shared" si="86"/>
        <v>Z:\FAIR_Device_data\Experiment_AugSep_2023\Video_captures\FAIR-D3\Camera1\2023-08-30\FAIR-D3_2023-08-30_10-54-32.mp4</v>
      </c>
    </row>
    <row r="717" spans="1:11" ht="14.25" customHeight="1" x14ac:dyDescent="0.3">
      <c r="A717" s="5" t="str">
        <f t="shared" si="80"/>
        <v>FAIR-D3</v>
      </c>
      <c r="B717" s="4">
        <f t="shared" si="81"/>
        <v>45168</v>
      </c>
      <c r="C717" s="8">
        <f t="shared" si="82"/>
        <v>0.46579861111111109</v>
      </c>
      <c r="D717" s="8">
        <f t="shared" si="83"/>
        <v>45168.465798611112</v>
      </c>
      <c r="E717" s="8" t="str">
        <f t="shared" si="85"/>
        <v>2023-08-30</v>
      </c>
      <c r="F717" s="9" t="s">
        <v>2417</v>
      </c>
      <c r="G717" s="9" t="str">
        <f t="shared" si="84"/>
        <v>FAIR-D3_2023-08-30_11-10-45</v>
      </c>
      <c r="H717" s="9">
        <v>38.081000000000003</v>
      </c>
      <c r="I717" s="6">
        <v>68253790</v>
      </c>
      <c r="J717" s="6" t="str">
        <f>IF(OR(COUNTIF(Monitoring!E:E, G717) &gt; 0, COUNTIF(Monitoring!F:F, G717) &gt; 0), "yes", "no")</f>
        <v>yes</v>
      </c>
      <c r="K717" s="60" t="str">
        <f t="shared" si="86"/>
        <v>Z:\FAIR_Device_data\Experiment_AugSep_2023\Video_captures\FAIR-D3\Camera1\2023-08-30\FAIR-D3_2023-08-30_11-10-45.mp4</v>
      </c>
    </row>
    <row r="718" spans="1:11" ht="14.25" customHeight="1" x14ac:dyDescent="0.3">
      <c r="A718" s="5" t="str">
        <f t="shared" si="80"/>
        <v>FAIR-D3</v>
      </c>
      <c r="B718" s="4">
        <f t="shared" si="81"/>
        <v>45168</v>
      </c>
      <c r="C718" s="8">
        <f t="shared" si="82"/>
        <v>0.47437499999999999</v>
      </c>
      <c r="D718" s="8">
        <f t="shared" si="83"/>
        <v>45168.474374999998</v>
      </c>
      <c r="E718" s="8" t="str">
        <f t="shared" si="85"/>
        <v>2023-08-30</v>
      </c>
      <c r="F718" s="9" t="s">
        <v>2418</v>
      </c>
      <c r="G718" s="9" t="str">
        <f t="shared" si="84"/>
        <v>FAIR-D3_2023-08-30_11-23-06</v>
      </c>
      <c r="H718" s="9">
        <v>30.413</v>
      </c>
      <c r="I718" s="6">
        <v>52939808</v>
      </c>
      <c r="J718" s="6" t="str">
        <f>IF(OR(COUNTIF(Monitoring!E:E, G718) &gt; 0, COUNTIF(Monitoring!F:F, G718) &gt; 0), "yes", "no")</f>
        <v>no</v>
      </c>
      <c r="K718" s="60" t="str">
        <f t="shared" si="86"/>
        <v>Z:\FAIR_Device_data\Experiment_AugSep_2023\Video_captures\FAIR-D3\Camera1\2023-08-30\FAIR-D3_2023-08-30_11-23-06.mp4</v>
      </c>
    </row>
    <row r="719" spans="1:11" ht="14.25" customHeight="1" x14ac:dyDescent="0.3">
      <c r="A719" s="5" t="str">
        <f t="shared" si="80"/>
        <v>FAIR-D3</v>
      </c>
      <c r="B719" s="4">
        <f t="shared" si="81"/>
        <v>45168</v>
      </c>
      <c r="C719" s="8">
        <f t="shared" si="82"/>
        <v>0.48372685185185182</v>
      </c>
      <c r="D719" s="8">
        <f t="shared" si="83"/>
        <v>45168.483726851853</v>
      </c>
      <c r="E719" s="8" t="str">
        <f t="shared" si="85"/>
        <v>2023-08-30</v>
      </c>
      <c r="F719" s="9" t="s">
        <v>2419</v>
      </c>
      <c r="G719" s="9" t="str">
        <f t="shared" si="84"/>
        <v>FAIR-D3_2023-08-30_11-36-34</v>
      </c>
      <c r="H719" s="9">
        <v>139.49100000000001</v>
      </c>
      <c r="I719" s="6">
        <v>266336898</v>
      </c>
      <c r="J719" s="6" t="str">
        <f>IF(OR(COUNTIF(Monitoring!E:E, G719) &gt; 0, COUNTIF(Monitoring!F:F, G719) &gt; 0), "yes", "no")</f>
        <v>yes</v>
      </c>
      <c r="K719" s="60" t="str">
        <f t="shared" si="86"/>
        <v>Z:\FAIR_Device_data\Experiment_AugSep_2023\Video_captures\FAIR-D3\Camera1\2023-08-30\FAIR-D3_2023-08-30_11-36-34.mp4</v>
      </c>
    </row>
    <row r="720" spans="1:11" ht="14.25" customHeight="1" x14ac:dyDescent="0.3">
      <c r="A720" s="5" t="str">
        <f t="shared" si="80"/>
        <v>FAIR-D3</v>
      </c>
      <c r="B720" s="4">
        <f t="shared" si="81"/>
        <v>45168</v>
      </c>
      <c r="C720" s="8">
        <f t="shared" si="82"/>
        <v>0.48625000000000002</v>
      </c>
      <c r="D720" s="8">
        <f t="shared" si="83"/>
        <v>45168.486250000002</v>
      </c>
      <c r="E720" s="8" t="str">
        <f t="shared" si="85"/>
        <v>2023-08-30</v>
      </c>
      <c r="F720" s="9" t="s">
        <v>2420</v>
      </c>
      <c r="G720" s="9" t="str">
        <f t="shared" si="84"/>
        <v>FAIR-D3_2023-08-30_11-40-12</v>
      </c>
      <c r="H720" s="9">
        <v>60.448</v>
      </c>
      <c r="I720" s="6">
        <v>107030403</v>
      </c>
      <c r="J720" s="6" t="str">
        <f>IF(OR(COUNTIF(Monitoring!E:E, G720) &gt; 0, COUNTIF(Monitoring!F:F, G720) &gt; 0), "yes", "no")</f>
        <v>no</v>
      </c>
      <c r="K720" s="60" t="str">
        <f t="shared" si="86"/>
        <v>Z:\FAIR_Device_data\Experiment_AugSep_2023\Video_captures\FAIR-D3\Camera1\2023-08-30\FAIR-D3_2023-08-30_11-40-12.mp4</v>
      </c>
    </row>
    <row r="721" spans="1:11" ht="14.25" customHeight="1" x14ac:dyDescent="0.3">
      <c r="A721" s="5" t="str">
        <f t="shared" si="80"/>
        <v>FAIR-D3</v>
      </c>
      <c r="B721" s="4">
        <f t="shared" si="81"/>
        <v>45168</v>
      </c>
      <c r="C721" s="8">
        <f t="shared" si="82"/>
        <v>0.4881712962962963</v>
      </c>
      <c r="D721" s="8">
        <f t="shared" si="83"/>
        <v>45168.488171296296</v>
      </c>
      <c r="E721" s="8" t="str">
        <f t="shared" si="85"/>
        <v>2023-08-30</v>
      </c>
      <c r="F721" s="9" t="s">
        <v>2421</v>
      </c>
      <c r="G721" s="9" t="str">
        <f t="shared" si="84"/>
        <v>FAIR-D3_2023-08-30_11-42-58</v>
      </c>
      <c r="H721" s="9">
        <v>13.25</v>
      </c>
      <c r="I721" s="6">
        <v>22862147</v>
      </c>
      <c r="J721" s="6" t="str">
        <f>IF(OR(COUNTIF(Monitoring!E:E, G721) &gt; 0, COUNTIF(Monitoring!F:F, G721) &gt; 0), "yes", "no")</f>
        <v>yes</v>
      </c>
      <c r="K721" s="60" t="str">
        <f t="shared" si="86"/>
        <v>Z:\FAIR_Device_data\Experiment_AugSep_2023\Video_captures\FAIR-D3\Camera1\2023-08-30\FAIR-D3_2023-08-30_11-42-58.mp4</v>
      </c>
    </row>
    <row r="722" spans="1:11" ht="14.25" customHeight="1" x14ac:dyDescent="0.3">
      <c r="A722" s="5" t="str">
        <f t="shared" si="80"/>
        <v>FAIR-D3</v>
      </c>
      <c r="B722" s="4">
        <f t="shared" si="81"/>
        <v>45168</v>
      </c>
      <c r="C722" s="8">
        <f t="shared" si="82"/>
        <v>0.50179398148148147</v>
      </c>
      <c r="D722" s="8">
        <f t="shared" si="83"/>
        <v>45168.501793981479</v>
      </c>
      <c r="E722" s="8" t="str">
        <f t="shared" si="85"/>
        <v>2023-08-30</v>
      </c>
      <c r="F722" s="9" t="s">
        <v>2422</v>
      </c>
      <c r="G722" s="9" t="str">
        <f t="shared" si="84"/>
        <v>FAIR-D3_2023-08-30_12-02-35</v>
      </c>
      <c r="H722" s="9">
        <v>46.255000000000003</v>
      </c>
      <c r="I722" s="6">
        <v>84360198</v>
      </c>
      <c r="J722" s="6" t="str">
        <f>IF(OR(COUNTIF(Monitoring!E:E, G722) &gt; 0, COUNTIF(Monitoring!F:F, G722) &gt; 0), "yes", "no")</f>
        <v>yes</v>
      </c>
      <c r="K722" s="60" t="str">
        <f t="shared" si="86"/>
        <v>Z:\FAIR_Device_data\Experiment_AugSep_2023\Video_captures\FAIR-D3\Camera1\2023-08-30\FAIR-D3_2023-08-30_12-02-35.mp4</v>
      </c>
    </row>
    <row r="723" spans="1:11" ht="14.25" customHeight="1" x14ac:dyDescent="0.3">
      <c r="A723" s="5" t="str">
        <f t="shared" si="80"/>
        <v>FAIR-D3</v>
      </c>
      <c r="B723" s="4">
        <f t="shared" si="81"/>
        <v>45168</v>
      </c>
      <c r="C723" s="8">
        <f t="shared" si="82"/>
        <v>0.50814814814814813</v>
      </c>
      <c r="D723" s="8">
        <f t="shared" si="83"/>
        <v>45168.508148148147</v>
      </c>
      <c r="E723" s="8" t="str">
        <f t="shared" si="85"/>
        <v>2023-08-30</v>
      </c>
      <c r="F723" s="9" t="s">
        <v>2423</v>
      </c>
      <c r="G723" s="9" t="str">
        <f t="shared" si="84"/>
        <v>FAIR-D3_2023-08-30_12-11-44</v>
      </c>
      <c r="H723" s="9">
        <v>15.176</v>
      </c>
      <c r="I723" s="6">
        <v>26265018</v>
      </c>
      <c r="J723" s="6" t="str">
        <f>IF(OR(COUNTIF(Monitoring!E:E, G723) &gt; 0, COUNTIF(Monitoring!F:F, G723) &gt; 0), "yes", "no")</f>
        <v>yes</v>
      </c>
      <c r="K723" s="60" t="str">
        <f t="shared" si="86"/>
        <v>Z:\FAIR_Device_data\Experiment_AugSep_2023\Video_captures\FAIR-D3\Camera1\2023-08-30\FAIR-D3_2023-08-30_12-11-44.mp4</v>
      </c>
    </row>
    <row r="724" spans="1:11" ht="14.25" customHeight="1" x14ac:dyDescent="0.3">
      <c r="A724" s="5" t="str">
        <f t="shared" si="80"/>
        <v>FAIR-D3</v>
      </c>
      <c r="B724" s="4">
        <f t="shared" si="81"/>
        <v>45168</v>
      </c>
      <c r="C724" s="8">
        <f t="shared" si="82"/>
        <v>0.521087962962963</v>
      </c>
      <c r="D724" s="8">
        <f t="shared" si="83"/>
        <v>45168.521087962959</v>
      </c>
      <c r="E724" s="8" t="str">
        <f t="shared" si="85"/>
        <v>2023-08-30</v>
      </c>
      <c r="F724" s="9" t="s">
        <v>2424</v>
      </c>
      <c r="G724" s="9" t="str">
        <f t="shared" si="84"/>
        <v>FAIR-D3_2023-08-30_12-30-22</v>
      </c>
      <c r="H724" s="9">
        <v>12.256</v>
      </c>
      <c r="I724" s="6">
        <v>20531443</v>
      </c>
      <c r="J724" s="6" t="str">
        <f>IF(OR(COUNTIF(Monitoring!E:E, G724) &gt; 0, COUNTIF(Monitoring!F:F, G724) &gt; 0), "yes", "no")</f>
        <v>yes</v>
      </c>
      <c r="K724" s="60" t="str">
        <f t="shared" si="86"/>
        <v>Z:\FAIR_Device_data\Experiment_AugSep_2023\Video_captures\FAIR-D3\Camera1\2023-08-30\FAIR-D3_2023-08-30_12-30-22.mp4</v>
      </c>
    </row>
    <row r="725" spans="1:11" ht="14.25" customHeight="1" x14ac:dyDescent="0.3">
      <c r="A725" s="5" t="str">
        <f t="shared" si="80"/>
        <v>FAIR-D3</v>
      </c>
      <c r="B725" s="4">
        <f t="shared" si="81"/>
        <v>45168</v>
      </c>
      <c r="C725" s="8">
        <f t="shared" si="82"/>
        <v>0.52793981481481478</v>
      </c>
      <c r="D725" s="8">
        <f t="shared" si="83"/>
        <v>45168.527939814812</v>
      </c>
      <c r="E725" s="8" t="str">
        <f t="shared" si="85"/>
        <v>2023-08-30</v>
      </c>
      <c r="F725" s="9" t="s">
        <v>2425</v>
      </c>
      <c r="G725" s="9" t="str">
        <f t="shared" si="84"/>
        <v>FAIR-D3_2023-08-30_12-40-14</v>
      </c>
      <c r="H725" s="9">
        <v>10.795999999999999</v>
      </c>
      <c r="I725" s="6">
        <v>17856288</v>
      </c>
      <c r="J725" s="6" t="str">
        <f>IF(OR(COUNTIF(Monitoring!E:E, G725) &gt; 0, COUNTIF(Monitoring!F:F, G725) &gt; 0), "yes", "no")</f>
        <v>yes</v>
      </c>
      <c r="K725" s="60" t="str">
        <f t="shared" si="86"/>
        <v>Z:\FAIR_Device_data\Experiment_AugSep_2023\Video_captures\FAIR-D3\Camera1\2023-08-30\FAIR-D3_2023-08-30_12-40-14.mp4</v>
      </c>
    </row>
    <row r="726" spans="1:11" ht="14.25" customHeight="1" x14ac:dyDescent="0.3">
      <c r="A726" s="5" t="str">
        <f t="shared" si="80"/>
        <v>FAIR-D3</v>
      </c>
      <c r="B726" s="4">
        <f t="shared" si="81"/>
        <v>45168</v>
      </c>
      <c r="C726" s="8">
        <f t="shared" si="82"/>
        <v>0.55336805555555557</v>
      </c>
      <c r="D726" s="8">
        <f t="shared" si="83"/>
        <v>45168.553368055553</v>
      </c>
      <c r="E726" s="8" t="str">
        <f t="shared" si="85"/>
        <v>2023-08-30</v>
      </c>
      <c r="F726" s="9" t="s">
        <v>2426</v>
      </c>
      <c r="G726" s="9" t="str">
        <f t="shared" si="84"/>
        <v>FAIR-D3_2023-08-30_13-16-51</v>
      </c>
      <c r="H726" s="9">
        <v>26.472000000000001</v>
      </c>
      <c r="I726" s="6">
        <v>48483647</v>
      </c>
      <c r="J726" s="6" t="str">
        <f>IF(OR(COUNTIF(Monitoring!E:E, G726) &gt; 0, COUNTIF(Monitoring!F:F, G726) &gt; 0), "yes", "no")</f>
        <v>yes</v>
      </c>
      <c r="K726" s="60" t="str">
        <f t="shared" si="86"/>
        <v>Z:\FAIR_Device_data\Experiment_AugSep_2023\Video_captures\FAIR-D3\Camera1\2023-08-30\FAIR-D3_2023-08-30_13-16-51.mp4</v>
      </c>
    </row>
    <row r="727" spans="1:11" ht="14.25" customHeight="1" x14ac:dyDescent="0.3">
      <c r="A727" s="5" t="str">
        <f t="shared" si="80"/>
        <v>FAIR-D3</v>
      </c>
      <c r="B727" s="4">
        <f t="shared" si="81"/>
        <v>45168</v>
      </c>
      <c r="C727" s="8">
        <f t="shared" si="82"/>
        <v>0.55754629629629626</v>
      </c>
      <c r="D727" s="8">
        <f t="shared" si="83"/>
        <v>45168.557546296295</v>
      </c>
      <c r="E727" s="8" t="str">
        <f t="shared" si="85"/>
        <v>2023-08-30</v>
      </c>
      <c r="F727" s="9" t="s">
        <v>2427</v>
      </c>
      <c r="G727" s="9" t="str">
        <f t="shared" si="84"/>
        <v>FAIR-D3_2023-08-30_13-22-52</v>
      </c>
      <c r="H727" s="9">
        <v>154.55799999999999</v>
      </c>
      <c r="I727" s="6">
        <v>291235265</v>
      </c>
      <c r="J727" s="6" t="str">
        <f>IF(OR(COUNTIF(Monitoring!E:E, G727) &gt; 0, COUNTIF(Monitoring!F:F, G727) &gt; 0), "yes", "no")</f>
        <v>yes</v>
      </c>
      <c r="K727" s="60" t="str">
        <f t="shared" si="86"/>
        <v>Z:\FAIR_Device_data\Experiment_AugSep_2023\Video_captures\FAIR-D3\Camera1\2023-08-30\FAIR-D3_2023-08-30_13-22-52.mp4</v>
      </c>
    </row>
    <row r="728" spans="1:11" ht="14.25" customHeight="1" x14ac:dyDescent="0.3">
      <c r="A728" s="5" t="str">
        <f t="shared" si="80"/>
        <v>FAIR-D3</v>
      </c>
      <c r="B728" s="4">
        <f t="shared" si="81"/>
        <v>45168</v>
      </c>
      <c r="C728" s="8">
        <f t="shared" si="82"/>
        <v>0.57392361111111112</v>
      </c>
      <c r="D728" s="8">
        <f t="shared" si="83"/>
        <v>45168.573923611111</v>
      </c>
      <c r="E728" s="8" t="str">
        <f t="shared" si="85"/>
        <v>2023-08-30</v>
      </c>
      <c r="F728" s="9" t="s">
        <v>2428</v>
      </c>
      <c r="G728" s="9" t="str">
        <f t="shared" si="84"/>
        <v>FAIR-D3_2023-08-30_13-46-27</v>
      </c>
      <c r="H728" s="9">
        <v>14.843</v>
      </c>
      <c r="I728" s="6">
        <v>24630677</v>
      </c>
      <c r="J728" s="6" t="str">
        <f>IF(OR(COUNTIF(Monitoring!E:E, G728) &gt; 0, COUNTIF(Monitoring!F:F, G728) &gt; 0), "yes", "no")</f>
        <v>yes</v>
      </c>
      <c r="K728" s="60" t="str">
        <f t="shared" si="86"/>
        <v>Z:\FAIR_Device_data\Experiment_AugSep_2023\Video_captures\FAIR-D3\Camera1\2023-08-30\FAIR-D3_2023-08-30_13-46-27.mp4</v>
      </c>
    </row>
    <row r="729" spans="1:11" ht="14.25" customHeight="1" x14ac:dyDescent="0.3">
      <c r="A729" s="5" t="str">
        <f t="shared" si="80"/>
        <v>FAIR-D3</v>
      </c>
      <c r="B729" s="4">
        <f t="shared" si="81"/>
        <v>45168</v>
      </c>
      <c r="C729" s="8">
        <f t="shared" si="82"/>
        <v>0.57754629629629628</v>
      </c>
      <c r="D729" s="8">
        <f t="shared" si="83"/>
        <v>45168.577546296299</v>
      </c>
      <c r="E729" s="8" t="str">
        <f t="shared" si="85"/>
        <v>2023-08-30</v>
      </c>
      <c r="F729" s="9" t="s">
        <v>2429</v>
      </c>
      <c r="G729" s="9" t="str">
        <f t="shared" si="84"/>
        <v>FAIR-D3_2023-08-30_13-51-40</v>
      </c>
      <c r="H729" s="9">
        <v>18.209</v>
      </c>
      <c r="I729" s="6">
        <v>32509679</v>
      </c>
      <c r="J729" s="6" t="str">
        <f>IF(OR(COUNTIF(Monitoring!E:E, G729) &gt; 0, COUNTIF(Monitoring!F:F, G729) &gt; 0), "yes", "no")</f>
        <v>yes</v>
      </c>
      <c r="K729" s="60" t="str">
        <f t="shared" si="86"/>
        <v>Z:\FAIR_Device_data\Experiment_AugSep_2023\Video_captures\FAIR-D3\Camera1\2023-08-30\FAIR-D3_2023-08-30_13-51-40.mp4</v>
      </c>
    </row>
    <row r="730" spans="1:11" ht="14.25" customHeight="1" x14ac:dyDescent="0.3">
      <c r="A730" s="5" t="str">
        <f t="shared" si="80"/>
        <v>FAIR-D3</v>
      </c>
      <c r="B730" s="4">
        <f t="shared" si="81"/>
        <v>45168</v>
      </c>
      <c r="C730" s="8">
        <f t="shared" si="82"/>
        <v>0.58493055555555551</v>
      </c>
      <c r="D730" s="8">
        <f t="shared" si="83"/>
        <v>45168.584930555553</v>
      </c>
      <c r="E730" s="8" t="str">
        <f t="shared" si="85"/>
        <v>2023-08-30</v>
      </c>
      <c r="F730" s="9" t="s">
        <v>2430</v>
      </c>
      <c r="G730" s="9" t="str">
        <f t="shared" si="84"/>
        <v>FAIR-D3_2023-08-30_14-02-18</v>
      </c>
      <c r="H730" s="9">
        <v>24.538</v>
      </c>
      <c r="I730" s="6">
        <v>42518734</v>
      </c>
      <c r="J730" s="6" t="str">
        <f>IF(OR(COUNTIF(Monitoring!E:E, G730) &gt; 0, COUNTIF(Monitoring!F:F, G730) &gt; 0), "yes", "no")</f>
        <v>yes</v>
      </c>
      <c r="K730" s="60" t="str">
        <f t="shared" si="86"/>
        <v>Z:\FAIR_Device_data\Experiment_AugSep_2023\Video_captures\FAIR-D3\Camera1\2023-08-30\FAIR-D3_2023-08-30_14-02-18.mp4</v>
      </c>
    </row>
    <row r="731" spans="1:11" ht="14.25" customHeight="1" x14ac:dyDescent="0.3">
      <c r="A731" s="5" t="str">
        <f t="shared" si="80"/>
        <v>FAIR-D3</v>
      </c>
      <c r="B731" s="4">
        <f t="shared" si="81"/>
        <v>45168</v>
      </c>
      <c r="C731" s="8">
        <f t="shared" si="82"/>
        <v>0.63564814814814818</v>
      </c>
      <c r="D731" s="8">
        <f t="shared" si="83"/>
        <v>45168.635648148149</v>
      </c>
      <c r="E731" s="8" t="str">
        <f t="shared" si="85"/>
        <v>2023-08-30</v>
      </c>
      <c r="F731" s="9" t="s">
        <v>2431</v>
      </c>
      <c r="G731" s="9" t="str">
        <f t="shared" si="84"/>
        <v>FAIR-D3_2023-08-30_15-15-20</v>
      </c>
      <c r="H731" s="9">
        <v>10.856999999999999</v>
      </c>
      <c r="I731" s="6">
        <v>17930083</v>
      </c>
      <c r="J731" s="6" t="str">
        <f>IF(OR(COUNTIF(Monitoring!E:E, G731) &gt; 0, COUNTIF(Monitoring!F:F, G731) &gt; 0), "yes", "no")</f>
        <v>no</v>
      </c>
      <c r="K731" s="60" t="str">
        <f t="shared" si="86"/>
        <v>Z:\FAIR_Device_data\Experiment_AugSep_2023\Video_captures\FAIR-D3\Camera1\2023-08-30\FAIR-D3_2023-08-30_15-15-20.mp4</v>
      </c>
    </row>
    <row r="732" spans="1:11" ht="14.25" customHeight="1" x14ac:dyDescent="0.3">
      <c r="A732" s="5" t="str">
        <f t="shared" si="80"/>
        <v>FAIR-D3</v>
      </c>
      <c r="B732" s="4">
        <f t="shared" si="81"/>
        <v>45168</v>
      </c>
      <c r="C732" s="8">
        <f t="shared" si="82"/>
        <v>0.64855324074074072</v>
      </c>
      <c r="D732" s="8">
        <f t="shared" si="83"/>
        <v>45168.648553240739</v>
      </c>
      <c r="E732" s="8" t="str">
        <f t="shared" si="85"/>
        <v>2023-08-30</v>
      </c>
      <c r="F732" s="9" t="s">
        <v>2432</v>
      </c>
      <c r="G732" s="9" t="str">
        <f t="shared" si="84"/>
        <v>FAIR-D3_2023-08-30_15-33-55</v>
      </c>
      <c r="H732" s="9">
        <v>10.898999999999999</v>
      </c>
      <c r="I732" s="6">
        <v>17434225</v>
      </c>
      <c r="J732" s="6" t="str">
        <f>IF(OR(COUNTIF(Monitoring!E:E, G732) &gt; 0, COUNTIF(Monitoring!F:F, G732) &gt; 0), "yes", "no")</f>
        <v>no</v>
      </c>
      <c r="K732" s="60" t="str">
        <f t="shared" si="86"/>
        <v>Z:\FAIR_Device_data\Experiment_AugSep_2023\Video_captures\FAIR-D3\Camera1\2023-08-30\FAIR-D3_2023-08-30_15-33-55.mp4</v>
      </c>
    </row>
    <row r="733" spans="1:11" ht="14.25" customHeight="1" x14ac:dyDescent="0.3">
      <c r="A733" s="5" t="str">
        <f t="shared" si="80"/>
        <v>FAIR-D3</v>
      </c>
      <c r="B733" s="4">
        <f t="shared" si="81"/>
        <v>45168</v>
      </c>
      <c r="C733" s="8">
        <f t="shared" si="82"/>
        <v>0.65427083333333336</v>
      </c>
      <c r="D733" s="8">
        <f t="shared" si="83"/>
        <v>45168.654270833336</v>
      </c>
      <c r="E733" s="8" t="str">
        <f t="shared" si="85"/>
        <v>2023-08-30</v>
      </c>
      <c r="F733" s="9" t="s">
        <v>2433</v>
      </c>
      <c r="G733" s="9" t="str">
        <f t="shared" si="84"/>
        <v>FAIR-D3_2023-08-30_15-42-09</v>
      </c>
      <c r="H733" s="9">
        <v>22.023</v>
      </c>
      <c r="I733" s="6">
        <v>38029894</v>
      </c>
      <c r="J733" s="6" t="str">
        <f>IF(OR(COUNTIF(Monitoring!E:E, G733) &gt; 0, COUNTIF(Monitoring!F:F, G733) &gt; 0), "yes", "no")</f>
        <v>yes</v>
      </c>
      <c r="K733" s="60" t="str">
        <f t="shared" si="86"/>
        <v>Z:\FAIR_Device_data\Experiment_AugSep_2023\Video_captures\FAIR-D3\Camera1\2023-08-30\FAIR-D3_2023-08-30_15-42-09.mp4</v>
      </c>
    </row>
    <row r="734" spans="1:11" ht="14.25" customHeight="1" x14ac:dyDescent="0.3">
      <c r="A734" s="5" t="str">
        <f t="shared" si="80"/>
        <v>FAIR-D3</v>
      </c>
      <c r="B734" s="4">
        <f t="shared" si="81"/>
        <v>45168</v>
      </c>
      <c r="C734" s="8">
        <f t="shared" si="82"/>
        <v>0.65494212962962961</v>
      </c>
      <c r="D734" s="8">
        <f t="shared" si="83"/>
        <v>45168.654942129629</v>
      </c>
      <c r="E734" s="8" t="str">
        <f t="shared" si="85"/>
        <v>2023-08-30</v>
      </c>
      <c r="F734" s="9" t="s">
        <v>2434</v>
      </c>
      <c r="G734" s="9" t="str">
        <f t="shared" si="84"/>
        <v>FAIR-D3_2023-08-30_15-43-07</v>
      </c>
      <c r="H734" s="9">
        <v>17.12</v>
      </c>
      <c r="I734" s="6">
        <v>30253526</v>
      </c>
      <c r="J734" s="6" t="str">
        <f>IF(OR(COUNTIF(Monitoring!E:E, G734) &gt; 0, COUNTIF(Monitoring!F:F, G734) &gt; 0), "yes", "no")</f>
        <v>no</v>
      </c>
      <c r="K734" s="60" t="str">
        <f t="shared" si="86"/>
        <v>Z:\FAIR_Device_data\Experiment_AugSep_2023\Video_captures\FAIR-D3\Camera1\2023-08-30\FAIR-D3_2023-08-30_15-43-07.mp4</v>
      </c>
    </row>
    <row r="735" spans="1:11" ht="14.25" customHeight="1" x14ac:dyDescent="0.3">
      <c r="A735" s="5" t="str">
        <f t="shared" si="80"/>
        <v>FAIR-D3</v>
      </c>
      <c r="B735" s="4">
        <f t="shared" si="81"/>
        <v>45168</v>
      </c>
      <c r="C735" s="8">
        <f t="shared" si="82"/>
        <v>0.65550925925925929</v>
      </c>
      <c r="D735" s="8">
        <f t="shared" si="83"/>
        <v>45168.655509259261</v>
      </c>
      <c r="E735" s="8" t="str">
        <f t="shared" si="85"/>
        <v>2023-08-30</v>
      </c>
      <c r="F735" s="9" t="s">
        <v>2435</v>
      </c>
      <c r="G735" s="9" t="str">
        <f t="shared" si="84"/>
        <v>FAIR-D3_2023-08-30_15-43-56</v>
      </c>
      <c r="H735" s="9">
        <v>59.892000000000003</v>
      </c>
      <c r="I735" s="6">
        <v>106177990</v>
      </c>
      <c r="J735" s="6" t="str">
        <f>IF(OR(COUNTIF(Monitoring!E:E, G735) &gt; 0, COUNTIF(Monitoring!F:F, G735) &gt; 0), "yes", "no")</f>
        <v>yes</v>
      </c>
      <c r="K735" s="60" t="str">
        <f t="shared" si="86"/>
        <v>Z:\FAIR_Device_data\Experiment_AugSep_2023\Video_captures\FAIR-D3\Camera1\2023-08-30\FAIR-D3_2023-08-30_15-43-56.mp4</v>
      </c>
    </row>
    <row r="736" spans="1:11" ht="14.25" customHeight="1" x14ac:dyDescent="0.3">
      <c r="A736" s="5" t="str">
        <f t="shared" si="80"/>
        <v>FAIR-D3</v>
      </c>
      <c r="B736" s="4">
        <f t="shared" si="81"/>
        <v>45168</v>
      </c>
      <c r="C736" s="8">
        <f t="shared" si="82"/>
        <v>0.6582175925925926</v>
      </c>
      <c r="D736" s="8">
        <f t="shared" si="83"/>
        <v>45168.658217592594</v>
      </c>
      <c r="E736" s="8" t="str">
        <f t="shared" si="85"/>
        <v>2023-08-30</v>
      </c>
      <c r="F736" s="9" t="s">
        <v>2436</v>
      </c>
      <c r="G736" s="9" t="str">
        <f t="shared" si="84"/>
        <v>FAIR-D3_2023-08-30_15-47-50</v>
      </c>
      <c r="H736" s="9">
        <v>11.86</v>
      </c>
      <c r="I736" s="6">
        <v>19630106</v>
      </c>
      <c r="J736" s="6" t="str">
        <f>IF(OR(COUNTIF(Monitoring!E:E, G736) &gt; 0, COUNTIF(Monitoring!F:F, G736) &gt; 0), "yes", "no")</f>
        <v>yes</v>
      </c>
      <c r="K736" s="60" t="str">
        <f t="shared" si="86"/>
        <v>Z:\FAIR_Device_data\Experiment_AugSep_2023\Video_captures\FAIR-D3\Camera1\2023-08-30\FAIR-D3_2023-08-30_15-47-50.mp4</v>
      </c>
    </row>
    <row r="737" spans="1:11" ht="14.25" customHeight="1" x14ac:dyDescent="0.3">
      <c r="A737" s="5" t="str">
        <f t="shared" si="80"/>
        <v>FAIR-D3</v>
      </c>
      <c r="B737" s="4">
        <f t="shared" si="81"/>
        <v>45168</v>
      </c>
      <c r="C737" s="8">
        <f t="shared" si="82"/>
        <v>0.68094907407407412</v>
      </c>
      <c r="D737" s="8">
        <f t="shared" si="83"/>
        <v>45168.680949074071</v>
      </c>
      <c r="E737" s="8" t="str">
        <f t="shared" si="85"/>
        <v>2023-08-30</v>
      </c>
      <c r="F737" s="9" t="s">
        <v>2437</v>
      </c>
      <c r="G737" s="9" t="str">
        <f t="shared" si="84"/>
        <v>FAIR-D3_2023-08-30_16-20-34</v>
      </c>
      <c r="H737" s="9">
        <v>11.186</v>
      </c>
      <c r="I737" s="6">
        <v>18489777</v>
      </c>
      <c r="J737" s="6" t="str">
        <f>IF(OR(COUNTIF(Monitoring!E:E, G737) &gt; 0, COUNTIF(Monitoring!F:F, G737) &gt; 0), "yes", "no")</f>
        <v>yes</v>
      </c>
      <c r="K737" s="60" t="str">
        <f t="shared" si="86"/>
        <v>Z:\FAIR_Device_data\Experiment_AugSep_2023\Video_captures\FAIR-D3\Camera1\2023-08-30\FAIR-D3_2023-08-30_16-20-34.mp4</v>
      </c>
    </row>
    <row r="738" spans="1:11" ht="14.25" customHeight="1" x14ac:dyDescent="0.3">
      <c r="A738" s="5" t="str">
        <f t="shared" si="80"/>
        <v>FAIR-D3</v>
      </c>
      <c r="B738" s="4">
        <f t="shared" si="81"/>
        <v>45168</v>
      </c>
      <c r="C738" s="8">
        <f t="shared" si="82"/>
        <v>0.6825</v>
      </c>
      <c r="D738" s="8">
        <f t="shared" si="83"/>
        <v>45168.682500000003</v>
      </c>
      <c r="E738" s="8" t="str">
        <f t="shared" si="85"/>
        <v>2023-08-30</v>
      </c>
      <c r="F738" s="9" t="s">
        <v>2438</v>
      </c>
      <c r="G738" s="9" t="str">
        <f t="shared" si="84"/>
        <v>FAIR-D3_2023-08-30_16-22-48</v>
      </c>
      <c r="H738" s="9">
        <v>11.132999999999999</v>
      </c>
      <c r="I738" s="6">
        <v>18561583</v>
      </c>
      <c r="J738" s="6" t="str">
        <f>IF(OR(COUNTIF(Monitoring!E:E, G738) &gt; 0, COUNTIF(Monitoring!F:F, G738) &gt; 0), "yes", "no")</f>
        <v>no</v>
      </c>
      <c r="K738" s="60" t="str">
        <f t="shared" si="86"/>
        <v>Z:\FAIR_Device_data\Experiment_AugSep_2023\Video_captures\FAIR-D3\Camera1\2023-08-30\FAIR-D3_2023-08-30_16-22-48.mp4</v>
      </c>
    </row>
    <row r="739" spans="1:11" ht="14.25" customHeight="1" x14ac:dyDescent="0.3">
      <c r="A739" s="5" t="str">
        <f t="shared" si="80"/>
        <v>FAIR-D3</v>
      </c>
      <c r="B739" s="4">
        <f t="shared" si="81"/>
        <v>45168</v>
      </c>
      <c r="C739" s="8">
        <f t="shared" si="82"/>
        <v>0.68809027777777776</v>
      </c>
      <c r="D739" s="8">
        <f t="shared" si="83"/>
        <v>45168.688090277778</v>
      </c>
      <c r="E739" s="8" t="str">
        <f t="shared" si="85"/>
        <v>2023-08-30</v>
      </c>
      <c r="F739" s="9" t="s">
        <v>2439</v>
      </c>
      <c r="G739" s="9" t="str">
        <f t="shared" si="84"/>
        <v>FAIR-D3_2023-08-30_16-30-51</v>
      </c>
      <c r="H739" s="9">
        <v>13.88</v>
      </c>
      <c r="I739" s="6">
        <v>24439505</v>
      </c>
      <c r="J739" s="6" t="str">
        <f>IF(OR(COUNTIF(Monitoring!E:E, G739) &gt; 0, COUNTIF(Monitoring!F:F, G739) &gt; 0), "yes", "no")</f>
        <v>no</v>
      </c>
      <c r="K739" s="60" t="str">
        <f t="shared" si="86"/>
        <v>Z:\FAIR_Device_data\Experiment_AugSep_2023\Video_captures\FAIR-D3\Camera1\2023-08-30\FAIR-D3_2023-08-30_16-30-51.mp4</v>
      </c>
    </row>
    <row r="740" spans="1:11" ht="14.25" customHeight="1" x14ac:dyDescent="0.3">
      <c r="A740" s="5" t="str">
        <f t="shared" si="80"/>
        <v>FAIR-D3</v>
      </c>
      <c r="B740" s="4">
        <f t="shared" si="81"/>
        <v>45168</v>
      </c>
      <c r="C740" s="8">
        <f t="shared" si="82"/>
        <v>0.68855324074074076</v>
      </c>
      <c r="D740" s="8">
        <f t="shared" si="83"/>
        <v>45168.68855324074</v>
      </c>
      <c r="E740" s="8" t="str">
        <f t="shared" si="85"/>
        <v>2023-08-30</v>
      </c>
      <c r="F740" s="9" t="s">
        <v>2440</v>
      </c>
      <c r="G740" s="9" t="str">
        <f t="shared" si="84"/>
        <v>FAIR-D3_2023-08-30_16-31-31</v>
      </c>
      <c r="H740" s="9">
        <v>39.192</v>
      </c>
      <c r="I740" s="6">
        <v>65822827</v>
      </c>
      <c r="J740" s="6" t="str">
        <f>IF(OR(COUNTIF(Monitoring!E:E, G740) &gt; 0, COUNTIF(Monitoring!F:F, G740) &gt; 0), "yes", "no")</f>
        <v>no</v>
      </c>
      <c r="K740" s="60" t="str">
        <f t="shared" si="86"/>
        <v>Z:\FAIR_Device_data\Experiment_AugSep_2023\Video_captures\FAIR-D3\Camera1\2023-08-30\FAIR-D3_2023-08-30_16-31-31.mp4</v>
      </c>
    </row>
    <row r="741" spans="1:11" ht="14.25" customHeight="1" x14ac:dyDescent="0.3">
      <c r="A741" s="5" t="str">
        <f t="shared" si="80"/>
        <v>FAIR-D3</v>
      </c>
      <c r="B741" s="4">
        <f t="shared" si="81"/>
        <v>45168</v>
      </c>
      <c r="C741" s="8">
        <f t="shared" si="82"/>
        <v>0.69034722222222222</v>
      </c>
      <c r="D741" s="8">
        <f t="shared" si="83"/>
        <v>45168.690347222226</v>
      </c>
      <c r="E741" s="8" t="str">
        <f t="shared" si="85"/>
        <v>2023-08-30</v>
      </c>
      <c r="F741" s="9" t="s">
        <v>2441</v>
      </c>
      <c r="G741" s="9" t="str">
        <f t="shared" si="84"/>
        <v>FAIR-D3_2023-08-30_16-34-06</v>
      </c>
      <c r="H741" s="9">
        <v>24.332000000000001</v>
      </c>
      <c r="I741" s="6">
        <v>41806138</v>
      </c>
      <c r="J741" s="6" t="str">
        <f>IF(OR(COUNTIF(Monitoring!E:E, G741) &gt; 0, COUNTIF(Monitoring!F:F, G741) &gt; 0), "yes", "no")</f>
        <v>yes</v>
      </c>
      <c r="K741" s="60" t="str">
        <f t="shared" si="86"/>
        <v>Z:\FAIR_Device_data\Experiment_AugSep_2023\Video_captures\FAIR-D3\Camera1\2023-08-30\FAIR-D3_2023-08-30_16-34-06.mp4</v>
      </c>
    </row>
    <row r="742" spans="1:11" ht="14.25" customHeight="1" x14ac:dyDescent="0.3">
      <c r="A742" s="5" t="str">
        <f t="shared" si="80"/>
        <v>FAIR-D3</v>
      </c>
      <c r="B742" s="4">
        <f t="shared" si="81"/>
        <v>45168</v>
      </c>
      <c r="C742" s="8">
        <f t="shared" si="82"/>
        <v>0.72162037037037041</v>
      </c>
      <c r="D742" s="8">
        <f t="shared" si="83"/>
        <v>45168.721620370372</v>
      </c>
      <c r="E742" s="8" t="str">
        <f t="shared" si="85"/>
        <v>2023-08-30</v>
      </c>
      <c r="F742" s="9" t="s">
        <v>2442</v>
      </c>
      <c r="G742" s="9" t="str">
        <f t="shared" si="84"/>
        <v>FAIR-D3_2023-08-30_17-19-08</v>
      </c>
      <c r="H742" s="9">
        <v>12.112</v>
      </c>
      <c r="I742" s="6">
        <v>19619649</v>
      </c>
      <c r="J742" s="6" t="str">
        <f>IF(OR(COUNTIF(Monitoring!E:E, G742) &gt; 0, COUNTIF(Monitoring!F:F, G742) &gt; 0), "yes", "no")</f>
        <v>yes</v>
      </c>
      <c r="K742" s="60" t="str">
        <f t="shared" si="86"/>
        <v>Z:\FAIR_Device_data\Experiment_AugSep_2023\Video_captures\FAIR-D3\Camera1\2023-08-30\FAIR-D3_2023-08-30_17-19-08.mp4</v>
      </c>
    </row>
    <row r="743" spans="1:11" ht="14.25" customHeight="1" x14ac:dyDescent="0.3">
      <c r="A743" s="5" t="str">
        <f t="shared" si="80"/>
        <v>FAIR-D3</v>
      </c>
      <c r="B743" s="4">
        <f t="shared" si="81"/>
        <v>45168</v>
      </c>
      <c r="C743" s="8">
        <f t="shared" si="82"/>
        <v>0.7222453703703704</v>
      </c>
      <c r="D743" s="8">
        <f t="shared" si="83"/>
        <v>45168.722245370373</v>
      </c>
      <c r="E743" s="8" t="str">
        <f t="shared" si="85"/>
        <v>2023-08-30</v>
      </c>
      <c r="F743" s="9" t="s">
        <v>2443</v>
      </c>
      <c r="G743" s="9" t="str">
        <f t="shared" si="84"/>
        <v>FAIR-D3_2023-08-30_17-20-02</v>
      </c>
      <c r="H743" s="9">
        <v>50.084000000000003</v>
      </c>
      <c r="I743" s="6">
        <v>96289407</v>
      </c>
      <c r="J743" s="6" t="str">
        <f>IF(OR(COUNTIF(Monitoring!E:E, G743) &gt; 0, COUNTIF(Monitoring!F:F, G743) &gt; 0), "yes", "no")</f>
        <v>no</v>
      </c>
      <c r="K743" s="60" t="str">
        <f t="shared" si="86"/>
        <v>Z:\FAIR_Device_data\Experiment_AugSep_2023\Video_captures\FAIR-D3\Camera1\2023-08-30\FAIR-D3_2023-08-30_17-20-02.mp4</v>
      </c>
    </row>
    <row r="744" spans="1:11" ht="14.25" customHeight="1" x14ac:dyDescent="0.3">
      <c r="A744" s="5" t="str">
        <f t="shared" si="80"/>
        <v>FAIR-D3</v>
      </c>
      <c r="B744" s="4">
        <f t="shared" si="81"/>
        <v>45168</v>
      </c>
      <c r="C744" s="8">
        <f t="shared" si="82"/>
        <v>0.7243518518518518</v>
      </c>
      <c r="D744" s="8">
        <f t="shared" si="83"/>
        <v>45168.724351851852</v>
      </c>
      <c r="E744" s="8" t="str">
        <f t="shared" si="85"/>
        <v>2023-08-30</v>
      </c>
      <c r="F744" s="9" t="s">
        <v>2444</v>
      </c>
      <c r="G744" s="9" t="str">
        <f t="shared" si="84"/>
        <v>FAIR-D3_2023-08-30_17-23-04</v>
      </c>
      <c r="H744" s="9">
        <v>86.375</v>
      </c>
      <c r="I744" s="6">
        <v>163288297</v>
      </c>
      <c r="J744" s="6" t="str">
        <f>IF(OR(COUNTIF(Monitoring!E:E, G744) &gt; 0, COUNTIF(Monitoring!F:F, G744) &gt; 0), "yes", "no")</f>
        <v>no</v>
      </c>
      <c r="K744" s="60" t="str">
        <f t="shared" si="86"/>
        <v>Z:\FAIR_Device_data\Experiment_AugSep_2023\Video_captures\FAIR-D3\Camera1\2023-08-30\FAIR-D3_2023-08-30_17-23-04.mp4</v>
      </c>
    </row>
    <row r="745" spans="1:11" ht="14.25" customHeight="1" x14ac:dyDescent="0.3">
      <c r="A745" s="5" t="str">
        <f t="shared" si="80"/>
        <v>FAIR-D3</v>
      </c>
      <c r="B745" s="4">
        <f t="shared" si="81"/>
        <v>45168</v>
      </c>
      <c r="C745" s="8">
        <f t="shared" si="82"/>
        <v>0.72832175925925924</v>
      </c>
      <c r="D745" s="8">
        <f t="shared" si="83"/>
        <v>45168.728321759256</v>
      </c>
      <c r="E745" s="8" t="str">
        <f t="shared" si="85"/>
        <v>2023-08-30</v>
      </c>
      <c r="F745" s="9" t="s">
        <v>2445</v>
      </c>
      <c r="G745" s="9" t="str">
        <f t="shared" si="84"/>
        <v>FAIR-D3_2023-08-30_17-28-47</v>
      </c>
      <c r="H745" s="9">
        <v>19.934999999999999</v>
      </c>
      <c r="I745" s="6">
        <v>36204281</v>
      </c>
      <c r="J745" s="6" t="str">
        <f>IF(OR(COUNTIF(Monitoring!E:E, G745) &gt; 0, COUNTIF(Monitoring!F:F, G745) &gt; 0), "yes", "no")</f>
        <v>yes</v>
      </c>
      <c r="K745" s="60" t="str">
        <f t="shared" si="86"/>
        <v>Z:\FAIR_Device_data\Experiment_AugSep_2023\Video_captures\FAIR-D3\Camera1\2023-08-30\FAIR-D3_2023-08-30_17-28-47.mp4</v>
      </c>
    </row>
    <row r="746" spans="1:11" ht="14.25" customHeight="1" x14ac:dyDescent="0.3">
      <c r="A746" s="5" t="str">
        <f t="shared" si="80"/>
        <v>FAIR-D3</v>
      </c>
      <c r="B746" s="4">
        <f t="shared" si="81"/>
        <v>45169</v>
      </c>
      <c r="C746" s="8">
        <f t="shared" si="82"/>
        <v>0.35567129629629629</v>
      </c>
      <c r="D746" s="8">
        <f t="shared" si="83"/>
        <v>45169.355671296296</v>
      </c>
      <c r="E746" s="8" t="str">
        <f t="shared" si="85"/>
        <v>2023-08-31</v>
      </c>
      <c r="F746" s="9" t="s">
        <v>2446</v>
      </c>
      <c r="G746" s="9" t="str">
        <f t="shared" si="84"/>
        <v>FAIR-D3_2023-08-31_08-32-10</v>
      </c>
      <c r="H746" s="9">
        <v>11.228</v>
      </c>
      <c r="I746" s="6">
        <v>18649581</v>
      </c>
      <c r="J746" s="6" t="str">
        <f>IF(OR(COUNTIF(Monitoring!E:E, G746) &gt; 0, COUNTIF(Monitoring!F:F, G746) &gt; 0), "yes", "no")</f>
        <v>no</v>
      </c>
      <c r="K746" s="60" t="str">
        <f t="shared" si="86"/>
        <v>Z:\FAIR_Device_data\Experiment_AugSep_2023\Video_captures\FAIR-D3\Camera1\2023-08-31\FAIR-D3_2023-08-31_08-32-10.mp4</v>
      </c>
    </row>
    <row r="747" spans="1:11" ht="14.25" customHeight="1" x14ac:dyDescent="0.3">
      <c r="A747" s="5" t="str">
        <f t="shared" si="80"/>
        <v>FAIR-D3</v>
      </c>
      <c r="B747" s="4">
        <f t="shared" si="81"/>
        <v>45169</v>
      </c>
      <c r="C747" s="8">
        <f t="shared" si="82"/>
        <v>0.37593749999999998</v>
      </c>
      <c r="D747" s="8">
        <f t="shared" si="83"/>
        <v>45169.375937500001</v>
      </c>
      <c r="E747" s="8" t="str">
        <f t="shared" si="85"/>
        <v>2023-08-31</v>
      </c>
      <c r="F747" s="9" t="s">
        <v>2447</v>
      </c>
      <c r="G747" s="9" t="str">
        <f t="shared" si="84"/>
        <v>FAIR-D3_2023-08-31_09-01-21</v>
      </c>
      <c r="H747" s="9">
        <v>10.497999999999999</v>
      </c>
      <c r="I747" s="6">
        <v>17390541</v>
      </c>
      <c r="J747" s="6" t="str">
        <f>IF(OR(COUNTIF(Monitoring!E:E, G747) &gt; 0, COUNTIF(Monitoring!F:F, G747) &gt; 0), "yes", "no")</f>
        <v>no</v>
      </c>
      <c r="K747" s="60" t="str">
        <f t="shared" si="86"/>
        <v>Z:\FAIR_Device_data\Experiment_AugSep_2023\Video_captures\FAIR-D3\Camera1\2023-08-31\FAIR-D3_2023-08-31_09-01-21.mp4</v>
      </c>
    </row>
    <row r="748" spans="1:11" ht="14.25" customHeight="1" x14ac:dyDescent="0.3">
      <c r="A748" s="5" t="str">
        <f t="shared" si="80"/>
        <v>FAIR-D3</v>
      </c>
      <c r="B748" s="4">
        <f t="shared" si="81"/>
        <v>45169</v>
      </c>
      <c r="C748" s="8">
        <f t="shared" si="82"/>
        <v>0.39449074074074075</v>
      </c>
      <c r="D748" s="8">
        <f t="shared" si="83"/>
        <v>45169.394490740742</v>
      </c>
      <c r="E748" s="8" t="str">
        <f t="shared" si="85"/>
        <v>2023-08-31</v>
      </c>
      <c r="F748" s="9" t="s">
        <v>2448</v>
      </c>
      <c r="G748" s="9" t="str">
        <f t="shared" si="84"/>
        <v>FAIR-D3_2023-08-31_09-28-04</v>
      </c>
      <c r="H748" s="9">
        <v>10.585000000000001</v>
      </c>
      <c r="I748" s="6">
        <v>17265086</v>
      </c>
      <c r="J748" s="6" t="str">
        <f>IF(OR(COUNTIF(Monitoring!E:E, G748) &gt; 0, COUNTIF(Monitoring!F:F, G748) &gt; 0), "yes", "no")</f>
        <v>no</v>
      </c>
      <c r="K748" s="60" t="str">
        <f t="shared" si="86"/>
        <v>Z:\FAIR_Device_data\Experiment_AugSep_2023\Video_captures\FAIR-D3\Camera1\2023-08-31\FAIR-D3_2023-08-31_09-28-04.mp4</v>
      </c>
    </row>
    <row r="749" spans="1:11" ht="14.25" customHeight="1" x14ac:dyDescent="0.3">
      <c r="A749" s="5" t="str">
        <f t="shared" si="80"/>
        <v>FAIR-D3</v>
      </c>
      <c r="B749" s="4">
        <f t="shared" si="81"/>
        <v>45169</v>
      </c>
      <c r="C749" s="8">
        <f t="shared" si="82"/>
        <v>0.39581018518518518</v>
      </c>
      <c r="D749" s="8">
        <f t="shared" si="83"/>
        <v>45169.395810185182</v>
      </c>
      <c r="E749" s="8" t="str">
        <f t="shared" si="85"/>
        <v>2023-08-31</v>
      </c>
      <c r="F749" s="9" t="s">
        <v>2449</v>
      </c>
      <c r="G749" s="9" t="str">
        <f t="shared" si="84"/>
        <v>FAIR-D3_2023-08-31_09-29-58</v>
      </c>
      <c r="H749" s="9">
        <v>14.778</v>
      </c>
      <c r="I749" s="6">
        <v>25908131</v>
      </c>
      <c r="J749" s="6" t="str">
        <f>IF(OR(COUNTIF(Monitoring!E:E, G749) &gt; 0, COUNTIF(Monitoring!F:F, G749) &gt; 0), "yes", "no")</f>
        <v>yes</v>
      </c>
      <c r="K749" s="60" t="str">
        <f t="shared" si="86"/>
        <v>Z:\FAIR_Device_data\Experiment_AugSep_2023\Video_captures\FAIR-D3\Camera1\2023-08-31\FAIR-D3_2023-08-31_09-29-58.mp4</v>
      </c>
    </row>
    <row r="750" spans="1:11" ht="14.25" customHeight="1" x14ac:dyDescent="0.3">
      <c r="A750" s="5" t="str">
        <f t="shared" si="80"/>
        <v>FAIR-D3</v>
      </c>
      <c r="B750" s="4">
        <f t="shared" si="81"/>
        <v>45169</v>
      </c>
      <c r="C750" s="8">
        <f t="shared" si="82"/>
        <v>0.39648148148148149</v>
      </c>
      <c r="D750" s="8">
        <f t="shared" si="83"/>
        <v>45169.396481481483</v>
      </c>
      <c r="E750" s="8" t="str">
        <f t="shared" si="85"/>
        <v>2023-08-31</v>
      </c>
      <c r="F750" s="9" t="s">
        <v>2450</v>
      </c>
      <c r="G750" s="9" t="str">
        <f t="shared" si="84"/>
        <v>FAIR-D3_2023-08-31_09-30-56</v>
      </c>
      <c r="H750" s="9">
        <v>30.407</v>
      </c>
      <c r="I750" s="6">
        <v>56305302</v>
      </c>
      <c r="J750" s="6" t="str">
        <f>IF(OR(COUNTIF(Monitoring!E:E, G750) &gt; 0, COUNTIF(Monitoring!F:F, G750) &gt; 0), "yes", "no")</f>
        <v>yes</v>
      </c>
      <c r="K750" s="60" t="str">
        <f t="shared" si="86"/>
        <v>Z:\FAIR_Device_data\Experiment_AugSep_2023\Video_captures\FAIR-D3\Camera1\2023-08-31\FAIR-D3_2023-08-31_09-30-56.mp4</v>
      </c>
    </row>
    <row r="751" spans="1:11" ht="14.25" customHeight="1" x14ac:dyDescent="0.3">
      <c r="A751" s="5" t="str">
        <f t="shared" si="80"/>
        <v>FAIR-D3</v>
      </c>
      <c r="B751" s="4">
        <f t="shared" si="81"/>
        <v>45169</v>
      </c>
      <c r="C751" s="8">
        <f t="shared" si="82"/>
        <v>0.40738425925925925</v>
      </c>
      <c r="D751" s="8">
        <f t="shared" si="83"/>
        <v>45169.407384259262</v>
      </c>
      <c r="E751" s="8" t="str">
        <f t="shared" si="85"/>
        <v>2023-08-31</v>
      </c>
      <c r="F751" s="9" t="s">
        <v>2451</v>
      </c>
      <c r="G751" s="9" t="str">
        <f t="shared" si="84"/>
        <v>FAIR-D3_2023-08-31_09-46-38</v>
      </c>
      <c r="H751" s="9">
        <v>10.680999999999999</v>
      </c>
      <c r="I751" s="6">
        <v>17142065</v>
      </c>
      <c r="J751" s="6" t="str">
        <f>IF(OR(COUNTIF(Monitoring!E:E, G751) &gt; 0, COUNTIF(Monitoring!F:F, G751) &gt; 0), "yes", "no")</f>
        <v>no</v>
      </c>
      <c r="K751" s="60" t="str">
        <f t="shared" si="86"/>
        <v>Z:\FAIR_Device_data\Experiment_AugSep_2023\Video_captures\FAIR-D3\Camera1\2023-08-31\FAIR-D3_2023-08-31_09-46-38.mp4</v>
      </c>
    </row>
    <row r="752" spans="1:11" ht="14.25" customHeight="1" x14ac:dyDescent="0.3">
      <c r="A752" s="5" t="str">
        <f t="shared" si="80"/>
        <v>FAIR-D3</v>
      </c>
      <c r="B752" s="4">
        <f t="shared" si="81"/>
        <v>45169</v>
      </c>
      <c r="C752" s="8">
        <f t="shared" si="82"/>
        <v>0.41920138888888892</v>
      </c>
      <c r="D752" s="8">
        <f t="shared" si="83"/>
        <v>45169.41920138889</v>
      </c>
      <c r="E752" s="8" t="str">
        <f t="shared" si="85"/>
        <v>2023-08-31</v>
      </c>
      <c r="F752" s="9" t="s">
        <v>2452</v>
      </c>
      <c r="G752" s="9" t="str">
        <f t="shared" si="84"/>
        <v>FAIR-D3_2023-08-31_10-03-39</v>
      </c>
      <c r="H752" s="9">
        <v>11.318</v>
      </c>
      <c r="I752" s="6">
        <v>19002018</v>
      </c>
      <c r="J752" s="6" t="str">
        <f>IF(OR(COUNTIF(Monitoring!E:E, G752) &gt; 0, COUNTIF(Monitoring!F:F, G752) &gt; 0), "yes", "no")</f>
        <v>no</v>
      </c>
      <c r="K752" s="60" t="str">
        <f t="shared" si="86"/>
        <v>Z:\FAIR_Device_data\Experiment_AugSep_2023\Video_captures\FAIR-D3\Camera1\2023-08-31\FAIR-D3_2023-08-31_10-03-39.mp4</v>
      </c>
    </row>
    <row r="753" spans="1:11" ht="14.25" customHeight="1" x14ac:dyDescent="0.3">
      <c r="A753" s="5" t="str">
        <f t="shared" si="80"/>
        <v>FAIR-D3</v>
      </c>
      <c r="B753" s="4">
        <f t="shared" si="81"/>
        <v>45169</v>
      </c>
      <c r="C753" s="8">
        <f t="shared" si="82"/>
        <v>0.43616898148148148</v>
      </c>
      <c r="D753" s="8">
        <f t="shared" si="83"/>
        <v>45169.436168981483</v>
      </c>
      <c r="E753" s="8" t="str">
        <f t="shared" si="85"/>
        <v>2023-08-31</v>
      </c>
      <c r="F753" s="9" t="s">
        <v>2453</v>
      </c>
      <c r="G753" s="9" t="str">
        <f t="shared" si="84"/>
        <v>FAIR-D3_2023-08-31_10-28-05</v>
      </c>
      <c r="H753" s="9">
        <v>11.355</v>
      </c>
      <c r="I753" s="6">
        <v>17529827</v>
      </c>
      <c r="J753" s="6" t="str">
        <f>IF(OR(COUNTIF(Monitoring!E:E, G753) &gt; 0, COUNTIF(Monitoring!F:F, G753) &gt; 0), "yes", "no")</f>
        <v>no</v>
      </c>
      <c r="K753" s="60" t="str">
        <f t="shared" si="86"/>
        <v>Z:\FAIR_Device_data\Experiment_AugSep_2023\Video_captures\FAIR-D3\Camera1\2023-08-31\FAIR-D3_2023-08-31_10-28-05.mp4</v>
      </c>
    </row>
    <row r="754" spans="1:11" ht="14.25" customHeight="1" x14ac:dyDescent="0.3">
      <c r="A754" s="5" t="str">
        <f t="shared" si="80"/>
        <v>FAIR-D3</v>
      </c>
      <c r="B754" s="4">
        <f t="shared" si="81"/>
        <v>45169</v>
      </c>
      <c r="C754" s="8">
        <f t="shared" si="82"/>
        <v>0.47862268518518519</v>
      </c>
      <c r="D754" s="8">
        <f t="shared" si="83"/>
        <v>45169.478622685187</v>
      </c>
      <c r="E754" s="8" t="str">
        <f t="shared" si="85"/>
        <v>2023-08-31</v>
      </c>
      <c r="F754" s="9" t="s">
        <v>2454</v>
      </c>
      <c r="G754" s="9" t="str">
        <f t="shared" si="84"/>
        <v>FAIR-D3_2023-08-31_11-29-13</v>
      </c>
      <c r="H754" s="9">
        <v>16.018999999999998</v>
      </c>
      <c r="I754" s="6">
        <v>28931926</v>
      </c>
      <c r="J754" s="6" t="str">
        <f>IF(OR(COUNTIF(Monitoring!E:E, G754) &gt; 0, COUNTIF(Monitoring!F:F, G754) &gt; 0), "yes", "no")</f>
        <v>yes</v>
      </c>
      <c r="K754" s="60" t="str">
        <f t="shared" si="86"/>
        <v>Z:\FAIR_Device_data\Experiment_AugSep_2023\Video_captures\FAIR-D3\Camera1\2023-08-31\FAIR-D3_2023-08-31_11-29-13.mp4</v>
      </c>
    </row>
    <row r="755" spans="1:11" ht="14.25" customHeight="1" x14ac:dyDescent="0.3">
      <c r="A755" s="5" t="str">
        <f t="shared" si="80"/>
        <v>FAIR-D3</v>
      </c>
      <c r="B755" s="4">
        <f t="shared" si="81"/>
        <v>45169</v>
      </c>
      <c r="C755" s="8">
        <f t="shared" si="82"/>
        <v>0.47912037037037036</v>
      </c>
      <c r="D755" s="8">
        <f t="shared" si="83"/>
        <v>45169.479120370372</v>
      </c>
      <c r="E755" s="8" t="str">
        <f t="shared" si="85"/>
        <v>2023-08-31</v>
      </c>
      <c r="F755" s="9" t="s">
        <v>2455</v>
      </c>
      <c r="G755" s="9" t="str">
        <f t="shared" si="84"/>
        <v>FAIR-D3_2023-08-31_11-29-56</v>
      </c>
      <c r="H755" s="9">
        <v>252.328</v>
      </c>
      <c r="I755" s="6">
        <v>478576649</v>
      </c>
      <c r="J755" s="6" t="str">
        <f>IF(OR(COUNTIF(Monitoring!E:E, G755) &gt; 0, COUNTIF(Monitoring!F:F, G755) &gt; 0), "yes", "no")</f>
        <v>yes</v>
      </c>
      <c r="K755" s="60" t="str">
        <f t="shared" si="86"/>
        <v>Z:\FAIR_Device_data\Experiment_AugSep_2023\Video_captures\FAIR-D3\Camera1\2023-08-31\FAIR-D3_2023-08-31_11-29-56.mp4</v>
      </c>
    </row>
    <row r="756" spans="1:11" ht="14.25" customHeight="1" x14ac:dyDescent="0.3">
      <c r="A756" s="5" t="str">
        <f t="shared" si="80"/>
        <v>FAIR-D3</v>
      </c>
      <c r="B756" s="4">
        <f t="shared" si="81"/>
        <v>45169</v>
      </c>
      <c r="C756" s="8">
        <f t="shared" si="82"/>
        <v>0.52224537037037033</v>
      </c>
      <c r="D756" s="8">
        <f t="shared" si="83"/>
        <v>45169.522245370368</v>
      </c>
      <c r="E756" s="8" t="str">
        <f t="shared" si="85"/>
        <v>2023-08-31</v>
      </c>
      <c r="F756" s="9" t="s">
        <v>2456</v>
      </c>
      <c r="G756" s="9" t="str">
        <f t="shared" si="84"/>
        <v>FAIR-D3_2023-08-31_12-32-02</v>
      </c>
      <c r="H756" s="9">
        <v>17.734000000000002</v>
      </c>
      <c r="I756" s="6">
        <v>32102864</v>
      </c>
      <c r="J756" s="6" t="str">
        <f>IF(OR(COUNTIF(Monitoring!E:E, G756) &gt; 0, COUNTIF(Monitoring!F:F, G756) &gt; 0), "yes", "no")</f>
        <v>yes</v>
      </c>
      <c r="K756" s="60" t="str">
        <f t="shared" si="86"/>
        <v>Z:\FAIR_Device_data\Experiment_AugSep_2023\Video_captures\FAIR-D3\Camera1\2023-08-31\FAIR-D3_2023-08-31_12-32-02.mp4</v>
      </c>
    </row>
    <row r="757" spans="1:11" ht="14.25" customHeight="1" x14ac:dyDescent="0.3">
      <c r="A757" s="5" t="str">
        <f t="shared" si="80"/>
        <v>FAIR-D3</v>
      </c>
      <c r="B757" s="4">
        <f t="shared" si="81"/>
        <v>45169</v>
      </c>
      <c r="C757" s="8">
        <f t="shared" si="82"/>
        <v>0.52335648148148151</v>
      </c>
      <c r="D757" s="8">
        <f t="shared" si="83"/>
        <v>45169.523356481484</v>
      </c>
      <c r="E757" s="8" t="str">
        <f t="shared" si="85"/>
        <v>2023-08-31</v>
      </c>
      <c r="F757" s="9" t="s">
        <v>2457</v>
      </c>
      <c r="G757" s="9" t="str">
        <f t="shared" si="84"/>
        <v>FAIR-D3_2023-08-31_12-33-38</v>
      </c>
      <c r="H757" s="9">
        <v>16.966000000000001</v>
      </c>
      <c r="I757" s="6">
        <v>29697749</v>
      </c>
      <c r="J757" s="6" t="str">
        <f>IF(OR(COUNTIF(Monitoring!E:E, G757) &gt; 0, COUNTIF(Monitoring!F:F, G757) &gt; 0), "yes", "no")</f>
        <v>no</v>
      </c>
      <c r="K757" s="60" t="str">
        <f t="shared" si="86"/>
        <v>Z:\FAIR_Device_data\Experiment_AugSep_2023\Video_captures\FAIR-D3\Camera1\2023-08-31\FAIR-D3_2023-08-31_12-33-38.mp4</v>
      </c>
    </row>
    <row r="758" spans="1:11" ht="14.25" customHeight="1" x14ac:dyDescent="0.3">
      <c r="A758" s="5" t="str">
        <f t="shared" si="80"/>
        <v>FAIR-D3</v>
      </c>
      <c r="B758" s="4">
        <f t="shared" si="81"/>
        <v>45169</v>
      </c>
      <c r="C758" s="8">
        <f t="shared" si="82"/>
        <v>0.5245023148148148</v>
      </c>
      <c r="D758" s="8">
        <f t="shared" si="83"/>
        <v>45169.524502314816</v>
      </c>
      <c r="E758" s="8" t="str">
        <f t="shared" si="85"/>
        <v>2023-08-31</v>
      </c>
      <c r="F758" s="9" t="s">
        <v>2458</v>
      </c>
      <c r="G758" s="9" t="str">
        <f t="shared" si="84"/>
        <v>FAIR-D3_2023-08-31_12-35-17</v>
      </c>
      <c r="H758" s="9">
        <v>23.381</v>
      </c>
      <c r="I758" s="6">
        <v>43527797</v>
      </c>
      <c r="J758" s="6" t="str">
        <f>IF(OR(COUNTIF(Monitoring!E:E, G758) &gt; 0, COUNTIF(Monitoring!F:F, G758) &gt; 0), "yes", "no")</f>
        <v>no</v>
      </c>
      <c r="K758" s="60" t="str">
        <f t="shared" si="86"/>
        <v>Z:\FAIR_Device_data\Experiment_AugSep_2023\Video_captures\FAIR-D3\Camera1\2023-08-31\FAIR-D3_2023-08-31_12-35-17.mp4</v>
      </c>
    </row>
    <row r="759" spans="1:11" ht="14.25" customHeight="1" x14ac:dyDescent="0.3">
      <c r="A759" s="5" t="str">
        <f t="shared" si="80"/>
        <v>FAIR-D3</v>
      </c>
      <c r="B759" s="4">
        <f t="shared" si="81"/>
        <v>45169</v>
      </c>
      <c r="C759" s="8">
        <f t="shared" si="82"/>
        <v>0.52517361111111116</v>
      </c>
      <c r="D759" s="8">
        <f t="shared" si="83"/>
        <v>45169.525173611109</v>
      </c>
      <c r="E759" s="8" t="str">
        <f t="shared" si="85"/>
        <v>2023-08-31</v>
      </c>
      <c r="F759" s="9" t="s">
        <v>2459</v>
      </c>
      <c r="G759" s="9" t="str">
        <f t="shared" si="84"/>
        <v>FAIR-D3_2023-08-31_12-36-15</v>
      </c>
      <c r="H759" s="9">
        <v>21.843</v>
      </c>
      <c r="I759" s="6">
        <v>36309619</v>
      </c>
      <c r="J759" s="6" t="str">
        <f>IF(OR(COUNTIF(Monitoring!E:E, G759) &gt; 0, COUNTIF(Monitoring!F:F, G759) &gt; 0), "yes", "no")</f>
        <v>yes</v>
      </c>
      <c r="K759" s="60" t="str">
        <f t="shared" si="86"/>
        <v>Z:\FAIR_Device_data\Experiment_AugSep_2023\Video_captures\FAIR-D3\Camera1\2023-08-31\FAIR-D3_2023-08-31_12-36-15.mp4</v>
      </c>
    </row>
    <row r="760" spans="1:11" ht="14.25" customHeight="1" x14ac:dyDescent="0.3">
      <c r="A760" s="5" t="str">
        <f t="shared" si="80"/>
        <v>FAIR-D3</v>
      </c>
      <c r="B760" s="4">
        <f t="shared" si="81"/>
        <v>45169</v>
      </c>
      <c r="C760" s="8">
        <f t="shared" si="82"/>
        <v>0.53568287037037032</v>
      </c>
      <c r="D760" s="8">
        <f t="shared" si="83"/>
        <v>45169.535682870373</v>
      </c>
      <c r="E760" s="8" t="str">
        <f t="shared" si="85"/>
        <v>2023-08-31</v>
      </c>
      <c r="F760" s="9" t="s">
        <v>2460</v>
      </c>
      <c r="G760" s="9" t="str">
        <f t="shared" si="84"/>
        <v>FAIR-D3_2023-08-31_12-51-23</v>
      </c>
      <c r="H760" s="9">
        <v>11.132999999999999</v>
      </c>
      <c r="I760" s="6">
        <v>17901959</v>
      </c>
      <c r="J760" s="6" t="str">
        <f>IF(OR(COUNTIF(Monitoring!E:E, G760) &gt; 0, COUNTIF(Monitoring!F:F, G760) &gt; 0), "yes", "no")</f>
        <v>no</v>
      </c>
      <c r="K760" s="60" t="str">
        <f t="shared" si="86"/>
        <v>Z:\FAIR_Device_data\Experiment_AugSep_2023\Video_captures\FAIR-D3\Camera1\2023-08-31\FAIR-D3_2023-08-31_12-51-23.mp4</v>
      </c>
    </row>
    <row r="761" spans="1:11" ht="14.25" customHeight="1" x14ac:dyDescent="0.3">
      <c r="A761" s="5" t="str">
        <f t="shared" si="80"/>
        <v>FAIR-D3</v>
      </c>
      <c r="B761" s="4">
        <f t="shared" si="81"/>
        <v>45169</v>
      </c>
      <c r="C761" s="8">
        <f t="shared" si="82"/>
        <v>0.58037037037037043</v>
      </c>
      <c r="D761" s="8">
        <f t="shared" si="83"/>
        <v>45169.580370370371</v>
      </c>
      <c r="E761" s="8" t="str">
        <f t="shared" si="85"/>
        <v>2023-08-31</v>
      </c>
      <c r="F761" s="9" t="s">
        <v>2461</v>
      </c>
      <c r="G761" s="9" t="str">
        <f t="shared" si="84"/>
        <v>FAIR-D3_2023-08-31_13-55-44</v>
      </c>
      <c r="H761" s="9">
        <v>11.167999999999999</v>
      </c>
      <c r="I761" s="6">
        <v>18788927</v>
      </c>
      <c r="J761" s="6" t="str">
        <f>IF(OR(COUNTIF(Monitoring!E:E, G761) &gt; 0, COUNTIF(Monitoring!F:F, G761) &gt; 0), "yes", "no")</f>
        <v>no</v>
      </c>
      <c r="K761" s="60" t="str">
        <f t="shared" si="86"/>
        <v>Z:\FAIR_Device_data\Experiment_AugSep_2023\Video_captures\FAIR-D3\Camera1\2023-08-31\FAIR-D3_2023-08-31_13-55-44.mp4</v>
      </c>
    </row>
    <row r="762" spans="1:11" ht="14.25" customHeight="1" x14ac:dyDescent="0.3">
      <c r="A762" s="5" t="str">
        <f t="shared" si="80"/>
        <v>FAIR-D3</v>
      </c>
      <c r="B762" s="4">
        <f t="shared" si="81"/>
        <v>45169</v>
      </c>
      <c r="C762" s="8">
        <f t="shared" si="82"/>
        <v>0.60672453703703699</v>
      </c>
      <c r="D762" s="8">
        <f t="shared" si="83"/>
        <v>45169.606724537036</v>
      </c>
      <c r="E762" s="8" t="str">
        <f t="shared" si="85"/>
        <v>2023-08-31</v>
      </c>
      <c r="F762" s="9" t="s">
        <v>2462</v>
      </c>
      <c r="G762" s="9" t="str">
        <f t="shared" si="84"/>
        <v>FAIR-D3_2023-08-31_14-33-41</v>
      </c>
      <c r="H762" s="9">
        <v>12.135999999999999</v>
      </c>
      <c r="I762" s="6">
        <v>20309170</v>
      </c>
      <c r="J762" s="6" t="str">
        <f>IF(OR(COUNTIF(Monitoring!E:E, G762) &gt; 0, COUNTIF(Monitoring!F:F, G762) &gt; 0), "yes", "no")</f>
        <v>yes</v>
      </c>
      <c r="K762" s="60" t="str">
        <f t="shared" si="86"/>
        <v>Z:\FAIR_Device_data\Experiment_AugSep_2023\Video_captures\FAIR-D3\Camera1\2023-08-31\FAIR-D3_2023-08-31_14-33-41.mp4</v>
      </c>
    </row>
    <row r="763" spans="1:11" ht="14.25" customHeight="1" x14ac:dyDescent="0.3">
      <c r="A763" s="5" t="str">
        <f t="shared" si="80"/>
        <v>FAIR-D3</v>
      </c>
      <c r="B763" s="4">
        <f t="shared" si="81"/>
        <v>45169</v>
      </c>
      <c r="C763" s="8">
        <f t="shared" si="82"/>
        <v>0.61001157407407403</v>
      </c>
      <c r="D763" s="8">
        <f t="shared" si="83"/>
        <v>45169.610011574077</v>
      </c>
      <c r="E763" s="8" t="str">
        <f t="shared" si="85"/>
        <v>2023-08-31</v>
      </c>
      <c r="F763" s="9" t="s">
        <v>2463</v>
      </c>
      <c r="G763" s="9" t="str">
        <f t="shared" si="84"/>
        <v>FAIR-D3_2023-08-31_14-38-25</v>
      </c>
      <c r="H763" s="9">
        <v>13.103</v>
      </c>
      <c r="I763" s="6">
        <v>22637967</v>
      </c>
      <c r="J763" s="6" t="str">
        <f>IF(OR(COUNTIF(Monitoring!E:E, G763) &gt; 0, COUNTIF(Monitoring!F:F, G763) &gt; 0), "yes", "no")</f>
        <v>yes</v>
      </c>
      <c r="K763" s="60" t="str">
        <f t="shared" si="86"/>
        <v>Z:\FAIR_Device_data\Experiment_AugSep_2023\Video_captures\FAIR-D3\Camera1\2023-08-31\FAIR-D3_2023-08-31_14-38-25.mp4</v>
      </c>
    </row>
    <row r="764" spans="1:11" ht="14.25" customHeight="1" x14ac:dyDescent="0.3">
      <c r="A764" s="5" t="str">
        <f t="shared" si="80"/>
        <v>FAIR-D3</v>
      </c>
      <c r="B764" s="4">
        <f t="shared" si="81"/>
        <v>45169</v>
      </c>
      <c r="C764" s="8">
        <f t="shared" si="82"/>
        <v>0.61115740740740743</v>
      </c>
      <c r="D764" s="8">
        <f t="shared" si="83"/>
        <v>45169.611157407409</v>
      </c>
      <c r="E764" s="8" t="str">
        <f t="shared" si="85"/>
        <v>2023-08-31</v>
      </c>
      <c r="F764" s="9" t="s">
        <v>2464</v>
      </c>
      <c r="G764" s="9" t="str">
        <f t="shared" si="84"/>
        <v>FAIR-D3_2023-08-31_14-40-04</v>
      </c>
      <c r="H764" s="9">
        <v>90.51</v>
      </c>
      <c r="I764" s="6">
        <v>171143437</v>
      </c>
      <c r="J764" s="6" t="str">
        <f>IF(OR(COUNTIF(Monitoring!E:E, G764) &gt; 0, COUNTIF(Monitoring!F:F, G764) &gt; 0), "yes", "no")</f>
        <v>no</v>
      </c>
      <c r="K764" s="60" t="str">
        <f t="shared" si="86"/>
        <v>Z:\FAIR_Device_data\Experiment_AugSep_2023\Video_captures\FAIR-D3\Camera1\2023-08-31\FAIR-D3_2023-08-31_14-40-04.mp4</v>
      </c>
    </row>
    <row r="765" spans="1:11" ht="14.25" customHeight="1" x14ac:dyDescent="0.3">
      <c r="A765" s="5" t="str">
        <f t="shared" si="80"/>
        <v>FAIR-D3</v>
      </c>
      <c r="B765" s="4">
        <f t="shared" si="81"/>
        <v>45169</v>
      </c>
      <c r="C765" s="8">
        <f t="shared" si="82"/>
        <v>0.61505787037037041</v>
      </c>
      <c r="D765" s="8">
        <f t="shared" si="83"/>
        <v>45169.615057870367</v>
      </c>
      <c r="E765" s="8" t="str">
        <f t="shared" si="85"/>
        <v>2023-08-31</v>
      </c>
      <c r="F765" s="9" t="s">
        <v>2465</v>
      </c>
      <c r="G765" s="9" t="str">
        <f t="shared" si="84"/>
        <v>FAIR-D3_2023-08-31_14-45-41</v>
      </c>
      <c r="H765" s="9">
        <v>35.57</v>
      </c>
      <c r="I765" s="6">
        <v>63972245</v>
      </c>
      <c r="J765" s="6" t="str">
        <f>IF(OR(COUNTIF(Monitoring!E:E, G765) &gt; 0, COUNTIF(Monitoring!F:F, G765) &gt; 0), "yes", "no")</f>
        <v>yes</v>
      </c>
      <c r="K765" s="60" t="str">
        <f t="shared" si="86"/>
        <v>Z:\FAIR_Device_data\Experiment_AugSep_2023\Video_captures\FAIR-D3\Camera1\2023-08-31\FAIR-D3_2023-08-31_14-45-41.mp4</v>
      </c>
    </row>
    <row r="766" spans="1:11" ht="14.25" customHeight="1" x14ac:dyDescent="0.3">
      <c r="A766" s="5" t="str">
        <f t="shared" si="80"/>
        <v>FAIR-D3</v>
      </c>
      <c r="B766" s="4">
        <f t="shared" si="81"/>
        <v>45169</v>
      </c>
      <c r="C766" s="8">
        <f t="shared" si="82"/>
        <v>0.61798611111111112</v>
      </c>
      <c r="D766" s="8">
        <f t="shared" si="83"/>
        <v>45169.617986111109</v>
      </c>
      <c r="E766" s="8" t="str">
        <f t="shared" si="85"/>
        <v>2023-08-31</v>
      </c>
      <c r="F766" s="9" t="s">
        <v>2466</v>
      </c>
      <c r="G766" s="9" t="str">
        <f t="shared" si="84"/>
        <v>FAIR-D3_2023-08-31_14-49-54</v>
      </c>
      <c r="H766" s="9">
        <v>23.584</v>
      </c>
      <c r="I766" s="6">
        <v>39838657</v>
      </c>
      <c r="J766" s="6" t="str">
        <f>IF(OR(COUNTIF(Monitoring!E:E, G766) &gt; 0, COUNTIF(Monitoring!F:F, G766) &gt; 0), "yes", "no")</f>
        <v>yes</v>
      </c>
      <c r="K766" s="60" t="str">
        <f t="shared" si="86"/>
        <v>Z:\FAIR_Device_data\Experiment_AugSep_2023\Video_captures\FAIR-D3\Camera1\2023-08-31\FAIR-D3_2023-08-31_14-49-54.mp4</v>
      </c>
    </row>
    <row r="767" spans="1:11" ht="14.25" customHeight="1" x14ac:dyDescent="0.3">
      <c r="A767" s="5" t="str">
        <f t="shared" si="80"/>
        <v>FAIR-D3</v>
      </c>
      <c r="B767" s="4">
        <f t="shared" si="81"/>
        <v>45169</v>
      </c>
      <c r="C767" s="8">
        <f t="shared" si="82"/>
        <v>0.63807870370370368</v>
      </c>
      <c r="D767" s="8">
        <f t="shared" si="83"/>
        <v>45169.638078703705</v>
      </c>
      <c r="E767" s="8" t="str">
        <f t="shared" si="85"/>
        <v>2023-08-31</v>
      </c>
      <c r="F767" s="9" t="s">
        <v>2467</v>
      </c>
      <c r="G767" s="9" t="str">
        <f t="shared" si="84"/>
        <v>FAIR-D3_2023-08-31_15-18-50</v>
      </c>
      <c r="H767" s="9">
        <v>12.933</v>
      </c>
      <c r="I767" s="6">
        <v>21988660</v>
      </c>
      <c r="J767" s="6" t="str">
        <f>IF(OR(COUNTIF(Monitoring!E:E, G767) &gt; 0, COUNTIF(Monitoring!F:F, G767) &gt; 0), "yes", "no")</f>
        <v>yes</v>
      </c>
      <c r="K767" s="60" t="str">
        <f t="shared" si="86"/>
        <v>Z:\FAIR_Device_data\Experiment_AugSep_2023\Video_captures\FAIR-D3\Camera1\2023-08-31\FAIR-D3_2023-08-31_15-18-50.mp4</v>
      </c>
    </row>
    <row r="768" spans="1:11" ht="14.25" customHeight="1" x14ac:dyDescent="0.3">
      <c r="A768" s="5" t="str">
        <f t="shared" si="80"/>
        <v>FAIR-D3</v>
      </c>
      <c r="B768" s="4">
        <f t="shared" si="81"/>
        <v>45169</v>
      </c>
      <c r="C768" s="8">
        <f t="shared" si="82"/>
        <v>0.67912037037037032</v>
      </c>
      <c r="D768" s="8">
        <f t="shared" si="83"/>
        <v>45169.679120370369</v>
      </c>
      <c r="E768" s="8" t="str">
        <f t="shared" si="85"/>
        <v>2023-08-31</v>
      </c>
      <c r="F768" s="9" t="s">
        <v>2468</v>
      </c>
      <c r="G768" s="9" t="str">
        <f t="shared" si="84"/>
        <v>FAIR-D3_2023-08-31_16-17-56</v>
      </c>
      <c r="H768" s="9">
        <v>10.829000000000001</v>
      </c>
      <c r="I768" s="6">
        <v>17434413</v>
      </c>
      <c r="J768" s="6" t="str">
        <f>IF(OR(COUNTIF(Monitoring!E:E, G768) &gt; 0, COUNTIF(Monitoring!F:F, G768) &gt; 0), "yes", "no")</f>
        <v>no</v>
      </c>
      <c r="K768" s="60" t="str">
        <f t="shared" si="86"/>
        <v>Z:\FAIR_Device_data\Experiment_AugSep_2023\Video_captures\FAIR-D3\Camera1\2023-08-31\FAIR-D3_2023-08-31_16-17-56.mp4</v>
      </c>
    </row>
    <row r="769" spans="1:11" ht="14.25" customHeight="1" x14ac:dyDescent="0.3">
      <c r="A769" s="5" t="str">
        <f t="shared" si="80"/>
        <v>FAIR-D3</v>
      </c>
      <c r="B769" s="4">
        <f t="shared" si="81"/>
        <v>45169</v>
      </c>
      <c r="C769" s="8">
        <f t="shared" si="82"/>
        <v>0.71518518518518515</v>
      </c>
      <c r="D769" s="8">
        <f t="shared" si="83"/>
        <v>45169.715185185189</v>
      </c>
      <c r="E769" s="8" t="str">
        <f t="shared" si="85"/>
        <v>2023-08-31</v>
      </c>
      <c r="F769" s="9" t="s">
        <v>2469</v>
      </c>
      <c r="G769" s="9" t="str">
        <f t="shared" si="84"/>
        <v>FAIR-D3_2023-08-31_17-09-52</v>
      </c>
      <c r="H769" s="9">
        <v>15.321999999999999</v>
      </c>
      <c r="I769" s="6">
        <v>26236813</v>
      </c>
      <c r="J769" s="6" t="str">
        <f>IF(OR(COUNTIF(Monitoring!E:E, G769) &gt; 0, COUNTIF(Monitoring!F:F, G769) &gt; 0), "yes", "no")</f>
        <v>yes</v>
      </c>
      <c r="K769" s="60" t="str">
        <f t="shared" si="86"/>
        <v>Z:\FAIR_Device_data\Experiment_AugSep_2023\Video_captures\FAIR-D3\Camera1\2023-08-31\FAIR-D3_2023-08-31_17-09-52.mp4</v>
      </c>
    </row>
    <row r="770" spans="1:11" ht="14.25" customHeight="1" x14ac:dyDescent="0.3">
      <c r="A770" s="5" t="str">
        <f t="shared" ref="A770:A833" si="87">+LEFT(G770,7)</f>
        <v>FAIR-D3</v>
      </c>
      <c r="B770" s="4">
        <f t="shared" ref="B770:B833" si="88">VALUE(MID(G770,FIND("_",G770)+1,10))</f>
        <v>45169</v>
      </c>
      <c r="C770" s="8">
        <f t="shared" ref="C770:C833" si="89">IF(ISBLANK(G770),"",TIME(LEFT(RIGHT(G770,8),2),LEFT(RIGHT(G770,5),2),RIGHT(G770,2)))</f>
        <v>0.7522685185185185</v>
      </c>
      <c r="D770" s="8">
        <f t="shared" ref="D770:D833" si="90">+B770+C770</f>
        <v>45169.752268518518</v>
      </c>
      <c r="E770" s="8" t="str">
        <f t="shared" si="85"/>
        <v>2023-08-31</v>
      </c>
      <c r="F770" s="9" t="s">
        <v>2470</v>
      </c>
      <c r="G770" s="9" t="str">
        <f t="shared" ref="G770:G833" si="91">+LEFT(F770,27)</f>
        <v>FAIR-D3_2023-08-31_18-03-16</v>
      </c>
      <c r="H770" s="9">
        <v>28.007000000000001</v>
      </c>
      <c r="I770" s="6">
        <v>53000441</v>
      </c>
      <c r="J770" s="6" t="str">
        <f>IF(OR(COUNTIF(Monitoring!E:E, G770) &gt; 0, COUNTIF(Monitoring!F:F, G770) &gt; 0), "yes", "no")</f>
        <v>yes</v>
      </c>
      <c r="K770" s="60" t="str">
        <f t="shared" si="86"/>
        <v>Z:\FAIR_Device_data\Experiment_AugSep_2023\Video_captures\FAIR-D3\Camera1\2023-08-31\FAIR-D3_2023-08-31_18-03-16.mp4</v>
      </c>
    </row>
    <row r="771" spans="1:11" ht="14.25" customHeight="1" x14ac:dyDescent="0.3">
      <c r="A771" s="5" t="str">
        <f t="shared" si="87"/>
        <v>FAIR-D3</v>
      </c>
      <c r="B771" s="4">
        <f t="shared" si="88"/>
        <v>45169</v>
      </c>
      <c r="C771" s="8">
        <f t="shared" si="89"/>
        <v>0.76388888888888884</v>
      </c>
      <c r="D771" s="8">
        <f t="shared" si="90"/>
        <v>45169.763888888891</v>
      </c>
      <c r="E771" s="8" t="str">
        <f t="shared" ref="E771:E834" si="92">+_xlfn.CONCAT(YEAR(B771),"-",TEXT(MONTH(B771),"00"),"-",TEXT(DAY(B771),"00"))</f>
        <v>2023-08-31</v>
      </c>
      <c r="F771" s="9" t="s">
        <v>2471</v>
      </c>
      <c r="G771" s="9" t="str">
        <f t="shared" si="91"/>
        <v>FAIR-D3_2023-08-31_18-20-00</v>
      </c>
      <c r="H771" s="9">
        <v>11.88</v>
      </c>
      <c r="I771" s="6">
        <v>20148990</v>
      </c>
      <c r="J771" s="6" t="str">
        <f>IF(OR(COUNTIF(Monitoring!E:E, G771) &gt; 0, COUNTIF(Monitoring!F:F, G771) &gt; 0), "yes", "no")</f>
        <v>no</v>
      </c>
      <c r="K771" s="60" t="str">
        <f t="shared" ref="K771:K834" si="93">HYPERLINK(_xlfn.CONCAT("Z:\FAIR_Device_data\Experiment_AugSep_2023","\","Video_captures","\",A771,"\","Camera1","\",E771,"\",F771))</f>
        <v>Z:\FAIR_Device_data\Experiment_AugSep_2023\Video_captures\FAIR-D3\Camera1\2023-08-31\FAIR-D3_2023-08-31_18-20-00.mp4</v>
      </c>
    </row>
    <row r="772" spans="1:11" ht="14.25" customHeight="1" x14ac:dyDescent="0.3">
      <c r="A772" s="5" t="str">
        <f t="shared" si="87"/>
        <v>FAIR-D3</v>
      </c>
      <c r="B772" s="4">
        <f t="shared" si="88"/>
        <v>45169</v>
      </c>
      <c r="C772" s="8">
        <f t="shared" si="89"/>
        <v>0.76471064814814815</v>
      </c>
      <c r="D772" s="8">
        <f t="shared" si="90"/>
        <v>45169.764710648145</v>
      </c>
      <c r="E772" s="8" t="str">
        <f t="shared" si="92"/>
        <v>2023-08-31</v>
      </c>
      <c r="F772" s="9" t="s">
        <v>2472</v>
      </c>
      <c r="G772" s="9" t="str">
        <f t="shared" si="91"/>
        <v>FAIR-D3_2023-08-31_18-21-11</v>
      </c>
      <c r="H772" s="9">
        <v>14.058999999999999</v>
      </c>
      <c r="I772" s="6">
        <v>24528857</v>
      </c>
      <c r="J772" s="6" t="str">
        <f>IF(OR(COUNTIF(Monitoring!E:E, G772) &gt; 0, COUNTIF(Monitoring!F:F, G772) &gt; 0), "yes", "no")</f>
        <v>yes</v>
      </c>
      <c r="K772" s="60" t="str">
        <f t="shared" si="93"/>
        <v>Z:\FAIR_Device_data\Experiment_AugSep_2023\Video_captures\FAIR-D3\Camera1\2023-08-31\FAIR-D3_2023-08-31_18-21-11.mp4</v>
      </c>
    </row>
    <row r="773" spans="1:11" ht="14.25" customHeight="1" x14ac:dyDescent="0.3">
      <c r="A773" s="5" t="str">
        <f t="shared" si="87"/>
        <v>FAIR-D3</v>
      </c>
      <c r="B773" s="4">
        <f t="shared" si="88"/>
        <v>45170</v>
      </c>
      <c r="C773" s="8">
        <f t="shared" si="89"/>
        <v>0.32324074074074072</v>
      </c>
      <c r="D773" s="8">
        <f t="shared" si="90"/>
        <v>45170.323240740741</v>
      </c>
      <c r="E773" s="8" t="str">
        <f t="shared" si="92"/>
        <v>2023-09-01</v>
      </c>
      <c r="F773" s="9" t="s">
        <v>2473</v>
      </c>
      <c r="G773" s="9" t="str">
        <f t="shared" si="91"/>
        <v>FAIR-D3_2023-09-01_07-45-28</v>
      </c>
      <c r="H773" s="9">
        <v>64.010000000000005</v>
      </c>
      <c r="I773" s="6">
        <v>122825499</v>
      </c>
      <c r="J773" s="6" t="str">
        <f>IF(OR(COUNTIF(Monitoring!E:E, G773) &gt; 0, COUNTIF(Monitoring!F:F, G773) &gt; 0), "yes", "no")</f>
        <v>yes</v>
      </c>
      <c r="K773" s="60" t="str">
        <f t="shared" si="93"/>
        <v>Z:\FAIR_Device_data\Experiment_AugSep_2023\Video_captures\FAIR-D3\Camera1\2023-09-01\FAIR-D3_2023-09-01_07-45-28.mp4</v>
      </c>
    </row>
    <row r="774" spans="1:11" ht="14.25" customHeight="1" x14ac:dyDescent="0.3">
      <c r="A774" s="5" t="str">
        <f t="shared" si="87"/>
        <v>FAIR-D3</v>
      </c>
      <c r="B774" s="4">
        <f t="shared" si="88"/>
        <v>45170</v>
      </c>
      <c r="C774" s="8">
        <f t="shared" si="89"/>
        <v>0.32689814814814816</v>
      </c>
      <c r="D774" s="8">
        <f t="shared" si="90"/>
        <v>45170.326898148145</v>
      </c>
      <c r="E774" s="8" t="str">
        <f t="shared" si="92"/>
        <v>2023-09-01</v>
      </c>
      <c r="F774" s="9" t="s">
        <v>2474</v>
      </c>
      <c r="G774" s="9" t="str">
        <f t="shared" si="91"/>
        <v>FAIR-D3_2023-09-01_07-50-44</v>
      </c>
      <c r="H774" s="9">
        <v>30.420999999999999</v>
      </c>
      <c r="I774" s="6">
        <v>57830968</v>
      </c>
      <c r="J774" s="6" t="str">
        <f>IF(OR(COUNTIF(Monitoring!E:E, G774) &gt; 0, COUNTIF(Monitoring!F:F, G774) &gt; 0), "yes", "no")</f>
        <v>no</v>
      </c>
      <c r="K774" s="60" t="str">
        <f t="shared" si="93"/>
        <v>Z:\FAIR_Device_data\Experiment_AugSep_2023\Video_captures\FAIR-D3\Camera1\2023-09-01\FAIR-D3_2023-09-01_07-50-44.mp4</v>
      </c>
    </row>
    <row r="775" spans="1:11" ht="14.25" customHeight="1" x14ac:dyDescent="0.3">
      <c r="A775" s="5" t="str">
        <f t="shared" si="87"/>
        <v>FAIR-D3</v>
      </c>
      <c r="B775" s="4">
        <f t="shared" si="88"/>
        <v>45170</v>
      </c>
      <c r="C775" s="8">
        <f t="shared" si="89"/>
        <v>0.32839120370370373</v>
      </c>
      <c r="D775" s="8">
        <f t="shared" si="90"/>
        <v>45170.3283912037</v>
      </c>
      <c r="E775" s="8" t="str">
        <f t="shared" si="92"/>
        <v>2023-09-01</v>
      </c>
      <c r="F775" s="9" t="s">
        <v>2475</v>
      </c>
      <c r="G775" s="9" t="str">
        <f t="shared" si="91"/>
        <v>FAIR-D3_2023-09-01_07-52-53</v>
      </c>
      <c r="H775" s="9">
        <v>19.074000000000002</v>
      </c>
      <c r="I775" s="6">
        <v>35401795</v>
      </c>
      <c r="J775" s="6" t="str">
        <f>IF(OR(COUNTIF(Monitoring!E:E, G775) &gt; 0, COUNTIF(Monitoring!F:F, G775) &gt; 0), "yes", "no")</f>
        <v>no</v>
      </c>
      <c r="K775" s="60" t="str">
        <f t="shared" si="93"/>
        <v>Z:\FAIR_Device_data\Experiment_AugSep_2023\Video_captures\FAIR-D3\Camera1\2023-09-01\FAIR-D3_2023-09-01_07-52-53.mp4</v>
      </c>
    </row>
    <row r="776" spans="1:11" ht="14.25" customHeight="1" x14ac:dyDescent="0.3">
      <c r="A776" s="5" t="str">
        <f t="shared" si="87"/>
        <v>FAIR-D3</v>
      </c>
      <c r="B776" s="4">
        <f t="shared" si="88"/>
        <v>45170</v>
      </c>
      <c r="C776" s="8">
        <f t="shared" si="89"/>
        <v>0.32959490740740743</v>
      </c>
      <c r="D776" s="8">
        <f t="shared" si="90"/>
        <v>45170.329594907409</v>
      </c>
      <c r="E776" s="8" t="str">
        <f t="shared" si="92"/>
        <v>2023-09-01</v>
      </c>
      <c r="F776" s="9" t="s">
        <v>2476</v>
      </c>
      <c r="G776" s="9" t="str">
        <f t="shared" si="91"/>
        <v>FAIR-D3_2023-09-01_07-54-37</v>
      </c>
      <c r="H776" s="9">
        <v>31.902000000000001</v>
      </c>
      <c r="I776" s="6">
        <v>61794721</v>
      </c>
      <c r="J776" s="6" t="str">
        <f>IF(OR(COUNTIF(Monitoring!E:E, G776) &gt; 0, COUNTIF(Monitoring!F:F, G776) &gt; 0), "yes", "no")</f>
        <v>no</v>
      </c>
      <c r="K776" s="60" t="str">
        <f t="shared" si="93"/>
        <v>Z:\FAIR_Device_data\Experiment_AugSep_2023\Video_captures\FAIR-D3\Camera1\2023-09-01\FAIR-D3_2023-09-01_07-54-37.mp4</v>
      </c>
    </row>
    <row r="777" spans="1:11" ht="14.25" customHeight="1" x14ac:dyDescent="0.3">
      <c r="A777" s="5" t="str">
        <f t="shared" si="87"/>
        <v>FAIR-D3</v>
      </c>
      <c r="B777" s="4">
        <f t="shared" si="88"/>
        <v>45170</v>
      </c>
      <c r="C777" s="8">
        <f t="shared" si="89"/>
        <v>0.33027777777777778</v>
      </c>
      <c r="D777" s="8">
        <f t="shared" si="90"/>
        <v>45170.330277777779</v>
      </c>
      <c r="E777" s="8" t="str">
        <f t="shared" si="92"/>
        <v>2023-09-01</v>
      </c>
      <c r="F777" s="9" t="s">
        <v>2477</v>
      </c>
      <c r="G777" s="9" t="str">
        <f t="shared" si="91"/>
        <v>FAIR-D3_2023-09-01_07-55-36</v>
      </c>
      <c r="H777" s="9">
        <v>40.414999999999999</v>
      </c>
      <c r="I777" s="6">
        <v>73432278</v>
      </c>
      <c r="J777" s="6" t="str">
        <f>IF(OR(COUNTIF(Monitoring!E:E, G777) &gt; 0, COUNTIF(Monitoring!F:F, G777) &gt; 0), "yes", "no")</f>
        <v>yes</v>
      </c>
      <c r="K777" s="60" t="str">
        <f t="shared" si="93"/>
        <v>Z:\FAIR_Device_data\Experiment_AugSep_2023\Video_captures\FAIR-D3\Camera1\2023-09-01\FAIR-D3_2023-09-01_07-55-36.mp4</v>
      </c>
    </row>
    <row r="778" spans="1:11" ht="14.25" customHeight="1" x14ac:dyDescent="0.3">
      <c r="A778" s="5" t="str">
        <f t="shared" si="87"/>
        <v>FAIR-D3</v>
      </c>
      <c r="B778" s="4">
        <f t="shared" si="88"/>
        <v>45170</v>
      </c>
      <c r="C778" s="8">
        <f t="shared" si="89"/>
        <v>0.34004629629629629</v>
      </c>
      <c r="D778" s="8">
        <f t="shared" si="90"/>
        <v>45170.340046296296</v>
      </c>
      <c r="E778" s="8" t="str">
        <f t="shared" si="92"/>
        <v>2023-09-01</v>
      </c>
      <c r="F778" s="9" t="s">
        <v>2478</v>
      </c>
      <c r="G778" s="9" t="str">
        <f t="shared" si="91"/>
        <v>FAIR-D3_2023-09-01_08-09-40</v>
      </c>
      <c r="H778" s="9">
        <v>12.214</v>
      </c>
      <c r="I778" s="6">
        <v>20570577</v>
      </c>
      <c r="J778" s="6" t="str">
        <f>IF(OR(COUNTIF(Monitoring!E:E, G778) &gt; 0, COUNTIF(Monitoring!F:F, G778) &gt; 0), "yes", "no")</f>
        <v>yes</v>
      </c>
      <c r="K778" s="60" t="str">
        <f t="shared" si="93"/>
        <v>Z:\FAIR_Device_data\Experiment_AugSep_2023\Video_captures\FAIR-D3\Camera1\2023-09-01\FAIR-D3_2023-09-01_08-09-40.mp4</v>
      </c>
    </row>
    <row r="779" spans="1:11" ht="14.25" customHeight="1" x14ac:dyDescent="0.3">
      <c r="A779" s="5" t="str">
        <f t="shared" si="87"/>
        <v>FAIR-D3</v>
      </c>
      <c r="B779" s="4">
        <f t="shared" si="88"/>
        <v>45170</v>
      </c>
      <c r="C779" s="8">
        <f t="shared" si="89"/>
        <v>0.34237268518518521</v>
      </c>
      <c r="D779" s="8">
        <f t="shared" si="90"/>
        <v>45170.342372685183</v>
      </c>
      <c r="E779" s="8" t="str">
        <f t="shared" si="92"/>
        <v>2023-09-01</v>
      </c>
      <c r="F779" s="9" t="s">
        <v>2479</v>
      </c>
      <c r="G779" s="9" t="str">
        <f t="shared" si="91"/>
        <v>FAIR-D3_2023-09-01_08-13-01</v>
      </c>
      <c r="H779" s="9">
        <v>11.461</v>
      </c>
      <c r="I779" s="6">
        <v>19797093</v>
      </c>
      <c r="J779" s="6" t="str">
        <f>IF(OR(COUNTIF(Monitoring!E:E, G779) &gt; 0, COUNTIF(Monitoring!F:F, G779) &gt; 0), "yes", "no")</f>
        <v>no</v>
      </c>
      <c r="K779" s="60" t="str">
        <f t="shared" si="93"/>
        <v>Z:\FAIR_Device_data\Experiment_AugSep_2023\Video_captures\FAIR-D3\Camera1\2023-09-01\FAIR-D3_2023-09-01_08-13-01.mp4</v>
      </c>
    </row>
    <row r="780" spans="1:11" ht="14.25" customHeight="1" x14ac:dyDescent="0.3">
      <c r="A780" s="5" t="str">
        <f t="shared" si="87"/>
        <v>FAIR-D3</v>
      </c>
      <c r="B780" s="4">
        <f t="shared" si="88"/>
        <v>45170</v>
      </c>
      <c r="C780" s="8">
        <f t="shared" si="89"/>
        <v>0.35334490740740743</v>
      </c>
      <c r="D780" s="8">
        <f t="shared" si="90"/>
        <v>45170.353344907409</v>
      </c>
      <c r="E780" s="8" t="str">
        <f t="shared" si="92"/>
        <v>2023-09-01</v>
      </c>
      <c r="F780" s="9" t="s">
        <v>2480</v>
      </c>
      <c r="G780" s="9" t="str">
        <f t="shared" si="91"/>
        <v>FAIR-D3_2023-09-01_08-28-49</v>
      </c>
      <c r="H780" s="9">
        <v>21.504999999999999</v>
      </c>
      <c r="I780" s="6">
        <v>39830680</v>
      </c>
      <c r="J780" s="6" t="str">
        <f>IF(OR(COUNTIF(Monitoring!E:E, G780) &gt; 0, COUNTIF(Monitoring!F:F, G780) &gt; 0), "yes", "no")</f>
        <v>no</v>
      </c>
      <c r="K780" s="60" t="str">
        <f t="shared" si="93"/>
        <v>Z:\FAIR_Device_data\Experiment_AugSep_2023\Video_captures\FAIR-D3\Camera1\2023-09-01\FAIR-D3_2023-09-01_08-28-49.mp4</v>
      </c>
    </row>
    <row r="781" spans="1:11" ht="14.25" customHeight="1" x14ac:dyDescent="0.3">
      <c r="A781" s="5" t="str">
        <f t="shared" si="87"/>
        <v>FAIR-D3</v>
      </c>
      <c r="B781" s="4">
        <f t="shared" si="88"/>
        <v>45170</v>
      </c>
      <c r="C781" s="8">
        <f t="shared" si="89"/>
        <v>0.35473379629629631</v>
      </c>
      <c r="D781" s="8">
        <f t="shared" si="90"/>
        <v>45170.354733796295</v>
      </c>
      <c r="E781" s="8" t="str">
        <f t="shared" si="92"/>
        <v>2023-09-01</v>
      </c>
      <c r="F781" s="9" t="s">
        <v>2481</v>
      </c>
      <c r="G781" s="9" t="str">
        <f t="shared" si="91"/>
        <v>FAIR-D3_2023-09-01_08-30-49</v>
      </c>
      <c r="H781" s="9">
        <v>16.681000000000001</v>
      </c>
      <c r="I781" s="6">
        <v>30442915</v>
      </c>
      <c r="J781" s="6" t="str">
        <f>IF(OR(COUNTIF(Monitoring!E:E, G781) &gt; 0, COUNTIF(Monitoring!F:F, G781) &gt; 0), "yes", "no")</f>
        <v>no</v>
      </c>
      <c r="K781" s="60" t="str">
        <f t="shared" si="93"/>
        <v>Z:\FAIR_Device_data\Experiment_AugSep_2023\Video_captures\FAIR-D3\Camera1\2023-09-01\FAIR-D3_2023-09-01_08-30-49.mp4</v>
      </c>
    </row>
    <row r="782" spans="1:11" ht="14.25" customHeight="1" x14ac:dyDescent="0.3">
      <c r="A782" s="5" t="str">
        <f t="shared" si="87"/>
        <v>FAIR-D3</v>
      </c>
      <c r="B782" s="4">
        <f t="shared" si="88"/>
        <v>45170</v>
      </c>
      <c r="C782" s="8">
        <f t="shared" si="89"/>
        <v>0.35586805555555556</v>
      </c>
      <c r="D782" s="8">
        <f t="shared" si="90"/>
        <v>45170.355868055558</v>
      </c>
      <c r="E782" s="8" t="str">
        <f t="shared" si="92"/>
        <v>2023-09-01</v>
      </c>
      <c r="F782" s="9" t="s">
        <v>2482</v>
      </c>
      <c r="G782" s="9" t="str">
        <f t="shared" si="91"/>
        <v>FAIR-D3_2023-09-01_08-32-27</v>
      </c>
      <c r="H782" s="9">
        <v>12.131</v>
      </c>
      <c r="I782" s="6">
        <v>21159348</v>
      </c>
      <c r="J782" s="6" t="str">
        <f>IF(OR(COUNTIF(Monitoring!E:E, G782) &gt; 0, COUNTIF(Monitoring!F:F, G782) &gt; 0), "yes", "no")</f>
        <v>yes</v>
      </c>
      <c r="K782" s="60" t="str">
        <f t="shared" si="93"/>
        <v>Z:\FAIR_Device_data\Experiment_AugSep_2023\Video_captures\FAIR-D3\Camera1\2023-09-01\FAIR-D3_2023-09-01_08-32-27.mp4</v>
      </c>
    </row>
    <row r="783" spans="1:11" ht="14.25" customHeight="1" x14ac:dyDescent="0.3">
      <c r="A783" s="5" t="str">
        <f t="shared" si="87"/>
        <v>FAIR-D3</v>
      </c>
      <c r="B783" s="4">
        <f t="shared" si="88"/>
        <v>45170</v>
      </c>
      <c r="C783" s="8">
        <f t="shared" si="89"/>
        <v>0.37131944444444442</v>
      </c>
      <c r="D783" s="8">
        <f t="shared" si="90"/>
        <v>45170.371319444443</v>
      </c>
      <c r="E783" s="8" t="str">
        <f t="shared" si="92"/>
        <v>2023-09-01</v>
      </c>
      <c r="F783" s="9" t="s">
        <v>2483</v>
      </c>
      <c r="G783" s="9" t="str">
        <f t="shared" si="91"/>
        <v>FAIR-D3_2023-09-01_08-54-42</v>
      </c>
      <c r="H783" s="9">
        <v>11.606</v>
      </c>
      <c r="I783" s="6">
        <v>19771815</v>
      </c>
      <c r="J783" s="6" t="str">
        <f>IF(OR(COUNTIF(Monitoring!E:E, G783) &gt; 0, COUNTIF(Monitoring!F:F, G783) &gt; 0), "yes", "no")</f>
        <v>yes</v>
      </c>
      <c r="K783" s="60" t="str">
        <f t="shared" si="93"/>
        <v>Z:\FAIR_Device_data\Experiment_AugSep_2023\Video_captures\FAIR-D3\Camera1\2023-09-01\FAIR-D3_2023-09-01_08-54-42.mp4</v>
      </c>
    </row>
    <row r="784" spans="1:11" ht="14.25" customHeight="1" x14ac:dyDescent="0.3">
      <c r="A784" s="5" t="str">
        <f t="shared" si="87"/>
        <v>FAIR-D3</v>
      </c>
      <c r="B784" s="4">
        <f t="shared" si="88"/>
        <v>45170</v>
      </c>
      <c r="C784" s="8">
        <f t="shared" si="89"/>
        <v>0.37824074074074077</v>
      </c>
      <c r="D784" s="8">
        <f t="shared" si="90"/>
        <v>45170.378240740742</v>
      </c>
      <c r="E784" s="8" t="str">
        <f t="shared" si="92"/>
        <v>2023-09-01</v>
      </c>
      <c r="F784" s="9" t="s">
        <v>2484</v>
      </c>
      <c r="G784" s="9" t="str">
        <f t="shared" si="91"/>
        <v>FAIR-D3_2023-09-01_09-04-40</v>
      </c>
      <c r="H784" s="9">
        <v>13.686</v>
      </c>
      <c r="I784" s="6">
        <v>24157504</v>
      </c>
      <c r="J784" s="6" t="str">
        <f>IF(OR(COUNTIF(Monitoring!E:E, G784) &gt; 0, COUNTIF(Monitoring!F:F, G784) &gt; 0), "yes", "no")</f>
        <v>yes</v>
      </c>
      <c r="K784" s="60" t="str">
        <f t="shared" si="93"/>
        <v>Z:\FAIR_Device_data\Experiment_AugSep_2023\Video_captures\FAIR-D3\Camera1\2023-09-01\FAIR-D3_2023-09-01_09-04-40.mp4</v>
      </c>
    </row>
    <row r="785" spans="1:11" ht="14.25" customHeight="1" x14ac:dyDescent="0.3">
      <c r="A785" s="5" t="str">
        <f t="shared" si="87"/>
        <v>FAIR-D3</v>
      </c>
      <c r="B785" s="4">
        <f t="shared" si="88"/>
        <v>45170</v>
      </c>
      <c r="C785" s="8">
        <f t="shared" si="89"/>
        <v>0.41793981481481479</v>
      </c>
      <c r="D785" s="8">
        <f t="shared" si="90"/>
        <v>45170.417939814812</v>
      </c>
      <c r="E785" s="8" t="str">
        <f t="shared" si="92"/>
        <v>2023-09-01</v>
      </c>
      <c r="F785" s="9" t="s">
        <v>2485</v>
      </c>
      <c r="G785" s="9" t="str">
        <f t="shared" si="91"/>
        <v>FAIR-D3_2023-09-01_10-01-50</v>
      </c>
      <c r="H785" s="9">
        <v>12.888999999999999</v>
      </c>
      <c r="I785" s="6">
        <v>22110054</v>
      </c>
      <c r="J785" s="6" t="str">
        <f>IF(OR(COUNTIF(Monitoring!E:E, G785) &gt; 0, COUNTIF(Monitoring!F:F, G785) &gt; 0), "yes", "no")</f>
        <v>yes</v>
      </c>
      <c r="K785" s="60" t="str">
        <f t="shared" si="93"/>
        <v>Z:\FAIR_Device_data\Experiment_AugSep_2023\Video_captures\FAIR-D3\Camera1\2023-09-01\FAIR-D3_2023-09-01_10-01-50.mp4</v>
      </c>
    </row>
    <row r="786" spans="1:11" ht="14.25" customHeight="1" x14ac:dyDescent="0.3">
      <c r="A786" s="5" t="str">
        <f t="shared" si="87"/>
        <v>FAIR-D3</v>
      </c>
      <c r="B786" s="4">
        <f t="shared" si="88"/>
        <v>45170</v>
      </c>
      <c r="C786" s="8">
        <f t="shared" si="89"/>
        <v>0.41849537037037038</v>
      </c>
      <c r="D786" s="8">
        <f t="shared" si="90"/>
        <v>45170.418495370373</v>
      </c>
      <c r="E786" s="8" t="str">
        <f t="shared" si="92"/>
        <v>2023-09-01</v>
      </c>
      <c r="F786" s="9" t="s">
        <v>2486</v>
      </c>
      <c r="G786" s="9" t="str">
        <f t="shared" si="91"/>
        <v>FAIR-D3_2023-09-01_10-02-38</v>
      </c>
      <c r="H786" s="9">
        <v>48.871000000000002</v>
      </c>
      <c r="I786" s="6">
        <v>95336233</v>
      </c>
      <c r="J786" s="6" t="str">
        <f>IF(OR(COUNTIF(Monitoring!E:E, G786) &gt; 0, COUNTIF(Monitoring!F:F, G786) &gt; 0), "yes", "no")</f>
        <v>no</v>
      </c>
      <c r="K786" s="60" t="str">
        <f t="shared" si="93"/>
        <v>Z:\FAIR_Device_data\Experiment_AugSep_2023\Video_captures\FAIR-D3\Camera1\2023-09-01\FAIR-D3_2023-09-01_10-02-38.mp4</v>
      </c>
    </row>
    <row r="787" spans="1:11" ht="14.25" customHeight="1" x14ac:dyDescent="0.3">
      <c r="A787" s="5" t="str">
        <f t="shared" si="87"/>
        <v>FAIR-D3</v>
      </c>
      <c r="B787" s="4">
        <f t="shared" si="88"/>
        <v>45170</v>
      </c>
      <c r="C787" s="8">
        <f t="shared" si="89"/>
        <v>0.42064814814814816</v>
      </c>
      <c r="D787" s="8">
        <f t="shared" si="90"/>
        <v>45170.420648148145</v>
      </c>
      <c r="E787" s="8" t="str">
        <f t="shared" si="92"/>
        <v>2023-09-01</v>
      </c>
      <c r="F787" s="9" t="s">
        <v>2487</v>
      </c>
      <c r="G787" s="9" t="str">
        <f t="shared" si="91"/>
        <v>FAIR-D3_2023-09-01_10-05-44</v>
      </c>
      <c r="H787" s="9">
        <v>11.816000000000001</v>
      </c>
      <c r="I787" s="6">
        <v>20015055</v>
      </c>
      <c r="J787" s="6" t="str">
        <f>IF(OR(COUNTIF(Monitoring!E:E, G787) &gt; 0, COUNTIF(Monitoring!F:F, G787) &gt; 0), "yes", "no")</f>
        <v>no</v>
      </c>
      <c r="K787" s="60" t="str">
        <f t="shared" si="93"/>
        <v>Z:\FAIR_Device_data\Experiment_AugSep_2023\Video_captures\FAIR-D3\Camera1\2023-09-01\FAIR-D3_2023-09-01_10-05-44.mp4</v>
      </c>
    </row>
    <row r="788" spans="1:11" ht="14.25" customHeight="1" x14ac:dyDescent="0.3">
      <c r="A788" s="5" t="str">
        <f t="shared" si="87"/>
        <v>FAIR-D3</v>
      </c>
      <c r="B788" s="4">
        <f t="shared" si="88"/>
        <v>45170</v>
      </c>
      <c r="C788" s="8">
        <f t="shared" si="89"/>
        <v>0.42182870370370368</v>
      </c>
      <c r="D788" s="8">
        <f t="shared" si="90"/>
        <v>45170.4218287037</v>
      </c>
      <c r="E788" s="8" t="str">
        <f t="shared" si="92"/>
        <v>2023-09-01</v>
      </c>
      <c r="F788" s="9" t="s">
        <v>2488</v>
      </c>
      <c r="G788" s="9" t="str">
        <f t="shared" si="91"/>
        <v>FAIR-D3_2023-09-01_10-07-26</v>
      </c>
      <c r="H788" s="9">
        <v>17.416</v>
      </c>
      <c r="I788" s="6">
        <v>31368432</v>
      </c>
      <c r="J788" s="6" t="str">
        <f>IF(OR(COUNTIF(Monitoring!E:E, G788) &gt; 0, COUNTIF(Monitoring!F:F, G788) &gt; 0), "yes", "no")</f>
        <v>no</v>
      </c>
      <c r="K788" s="60" t="str">
        <f t="shared" si="93"/>
        <v>Z:\FAIR_Device_data\Experiment_AugSep_2023\Video_captures\FAIR-D3\Camera1\2023-09-01\FAIR-D3_2023-09-01_10-07-26.mp4</v>
      </c>
    </row>
    <row r="789" spans="1:11" ht="14.25" customHeight="1" x14ac:dyDescent="0.3">
      <c r="A789" s="5" t="str">
        <f t="shared" si="87"/>
        <v>FAIR-D3</v>
      </c>
      <c r="B789" s="4">
        <f t="shared" si="88"/>
        <v>45170</v>
      </c>
      <c r="C789" s="8">
        <f t="shared" si="89"/>
        <v>0.42239583333333336</v>
      </c>
      <c r="D789" s="8">
        <f t="shared" si="90"/>
        <v>45170.422395833331</v>
      </c>
      <c r="E789" s="8" t="str">
        <f t="shared" si="92"/>
        <v>2023-09-01</v>
      </c>
      <c r="F789" s="9" t="s">
        <v>2489</v>
      </c>
      <c r="G789" s="9" t="str">
        <f t="shared" si="91"/>
        <v>FAIR-D3_2023-09-01_10-08-15</v>
      </c>
      <c r="H789" s="9">
        <v>11.712</v>
      </c>
      <c r="I789" s="6">
        <v>17878577</v>
      </c>
      <c r="J789" s="6" t="str">
        <f>IF(OR(COUNTIF(Monitoring!E:E, G789) &gt; 0, COUNTIF(Monitoring!F:F, G789) &gt; 0), "yes", "no")</f>
        <v>yes</v>
      </c>
      <c r="K789" s="60" t="str">
        <f t="shared" si="93"/>
        <v>Z:\FAIR_Device_data\Experiment_AugSep_2023\Video_captures\FAIR-D3\Camera1\2023-09-01\FAIR-D3_2023-09-01_10-08-15.mp4</v>
      </c>
    </row>
    <row r="790" spans="1:11" ht="14.25" customHeight="1" x14ac:dyDescent="0.3">
      <c r="A790" s="5" t="str">
        <f t="shared" si="87"/>
        <v>FAIR-D3</v>
      </c>
      <c r="B790" s="4">
        <f t="shared" si="88"/>
        <v>45170</v>
      </c>
      <c r="C790" s="8">
        <f t="shared" si="89"/>
        <v>0.42351851851851852</v>
      </c>
      <c r="D790" s="8">
        <f t="shared" si="90"/>
        <v>45170.423518518517</v>
      </c>
      <c r="E790" s="8" t="str">
        <f t="shared" si="92"/>
        <v>2023-09-01</v>
      </c>
      <c r="F790" s="9" t="s">
        <v>2490</v>
      </c>
      <c r="G790" s="9" t="str">
        <f t="shared" si="91"/>
        <v>FAIR-D3_2023-09-01_10-09-52</v>
      </c>
      <c r="H790" s="9">
        <v>10.696</v>
      </c>
      <c r="I790" s="6">
        <v>18052797</v>
      </c>
      <c r="J790" s="6" t="str">
        <f>IF(OR(COUNTIF(Monitoring!E:E, G790) &gt; 0, COUNTIF(Monitoring!F:F, G790) &gt; 0), "yes", "no")</f>
        <v>no</v>
      </c>
      <c r="K790" s="60" t="str">
        <f t="shared" si="93"/>
        <v>Z:\FAIR_Device_data\Experiment_AugSep_2023\Video_captures\FAIR-D3\Camera1\2023-09-01\FAIR-D3_2023-09-01_10-09-52.mp4</v>
      </c>
    </row>
    <row r="791" spans="1:11" ht="14.25" customHeight="1" x14ac:dyDescent="0.3">
      <c r="A791" s="5" t="str">
        <f t="shared" si="87"/>
        <v>FAIR-D3</v>
      </c>
      <c r="B791" s="4">
        <f t="shared" si="88"/>
        <v>45170</v>
      </c>
      <c r="C791" s="8">
        <f t="shared" si="89"/>
        <v>0.43443287037037037</v>
      </c>
      <c r="D791" s="8">
        <f t="shared" si="90"/>
        <v>45170.434432870374</v>
      </c>
      <c r="E791" s="8" t="str">
        <f t="shared" si="92"/>
        <v>2023-09-01</v>
      </c>
      <c r="F791" s="9" t="s">
        <v>2491</v>
      </c>
      <c r="G791" s="9" t="str">
        <f t="shared" si="91"/>
        <v>FAIR-D3_2023-09-01_10-25-35</v>
      </c>
      <c r="H791" s="9">
        <v>63.436</v>
      </c>
      <c r="I791" s="6">
        <v>118127474</v>
      </c>
      <c r="J791" s="6" t="str">
        <f>IF(OR(COUNTIF(Monitoring!E:E, G791) &gt; 0, COUNTIF(Monitoring!F:F, G791) &gt; 0), "yes", "no")</f>
        <v>yes</v>
      </c>
      <c r="K791" s="60" t="str">
        <f t="shared" si="93"/>
        <v>Z:\FAIR_Device_data\Experiment_AugSep_2023\Video_captures\FAIR-D3\Camera1\2023-09-01\FAIR-D3_2023-09-01_10-25-35.mp4</v>
      </c>
    </row>
    <row r="792" spans="1:11" ht="14.25" customHeight="1" x14ac:dyDescent="0.3">
      <c r="A792" s="5" t="str">
        <f t="shared" si="87"/>
        <v>FAIR-D3</v>
      </c>
      <c r="B792" s="4">
        <f t="shared" si="88"/>
        <v>45170</v>
      </c>
      <c r="C792" s="8">
        <f t="shared" si="89"/>
        <v>0.43917824074074074</v>
      </c>
      <c r="D792" s="8">
        <f t="shared" si="90"/>
        <v>45170.43917824074</v>
      </c>
      <c r="E792" s="8" t="str">
        <f t="shared" si="92"/>
        <v>2023-09-01</v>
      </c>
      <c r="F792" s="9" t="s">
        <v>2492</v>
      </c>
      <c r="G792" s="9" t="str">
        <f t="shared" si="91"/>
        <v>FAIR-D3_2023-09-01_10-32-25</v>
      </c>
      <c r="H792" s="9">
        <v>17.242999999999999</v>
      </c>
      <c r="I792" s="6">
        <v>30725681</v>
      </c>
      <c r="J792" s="6" t="str">
        <f>IF(OR(COUNTIF(Monitoring!E:E, G792) &gt; 0, COUNTIF(Monitoring!F:F, G792) &gt; 0), "yes", "no")</f>
        <v>no</v>
      </c>
      <c r="K792" s="60" t="str">
        <f t="shared" si="93"/>
        <v>Z:\FAIR_Device_data\Experiment_AugSep_2023\Video_captures\FAIR-D3\Camera1\2023-09-01\FAIR-D3_2023-09-01_10-32-25.mp4</v>
      </c>
    </row>
    <row r="793" spans="1:11" ht="14.25" customHeight="1" x14ac:dyDescent="0.3">
      <c r="A793" s="5" t="str">
        <f t="shared" si="87"/>
        <v>FAIR-D3</v>
      </c>
      <c r="B793" s="4">
        <f t="shared" si="88"/>
        <v>45170</v>
      </c>
      <c r="C793" s="8">
        <f t="shared" si="89"/>
        <v>0.44127314814814816</v>
      </c>
      <c r="D793" s="8">
        <f t="shared" si="90"/>
        <v>45170.44127314815</v>
      </c>
      <c r="E793" s="8" t="str">
        <f t="shared" si="92"/>
        <v>2023-09-01</v>
      </c>
      <c r="F793" s="9" t="s">
        <v>2493</v>
      </c>
      <c r="G793" s="9" t="str">
        <f t="shared" si="91"/>
        <v>FAIR-D3_2023-09-01_10-35-26</v>
      </c>
      <c r="H793" s="9">
        <v>46.22</v>
      </c>
      <c r="I793" s="6">
        <v>81863920</v>
      </c>
      <c r="J793" s="6" t="str">
        <f>IF(OR(COUNTIF(Monitoring!E:E, G793) &gt; 0, COUNTIF(Monitoring!F:F, G793) &gt; 0), "yes", "no")</f>
        <v>yes</v>
      </c>
      <c r="K793" s="60" t="str">
        <f t="shared" si="93"/>
        <v>Z:\FAIR_Device_data\Experiment_AugSep_2023\Video_captures\FAIR-D3\Camera1\2023-09-01\FAIR-D3_2023-09-01_10-35-26.mp4</v>
      </c>
    </row>
    <row r="794" spans="1:11" ht="14.25" customHeight="1" x14ac:dyDescent="0.3">
      <c r="A794" s="5" t="str">
        <f t="shared" si="87"/>
        <v>FAIR-D3</v>
      </c>
      <c r="B794" s="4">
        <f t="shared" si="88"/>
        <v>45170</v>
      </c>
      <c r="C794" s="8">
        <f t="shared" si="89"/>
        <v>0.47778935185185184</v>
      </c>
      <c r="D794" s="8">
        <f t="shared" si="90"/>
        <v>45170.477789351855</v>
      </c>
      <c r="E794" s="8" t="str">
        <f t="shared" si="92"/>
        <v>2023-09-01</v>
      </c>
      <c r="F794" s="9" t="s">
        <v>2494</v>
      </c>
      <c r="G794" s="9" t="str">
        <f t="shared" si="91"/>
        <v>FAIR-D3_2023-09-01_11-28-01</v>
      </c>
      <c r="H794" s="9">
        <v>16.131</v>
      </c>
      <c r="I794" s="6">
        <v>28575465</v>
      </c>
      <c r="J794" s="6" t="str">
        <f>IF(OR(COUNTIF(Monitoring!E:E, G794) &gt; 0, COUNTIF(Monitoring!F:F, G794) &gt; 0), "yes", "no")</f>
        <v>yes</v>
      </c>
      <c r="K794" s="60" t="str">
        <f t="shared" si="93"/>
        <v>Z:\FAIR_Device_data\Experiment_AugSep_2023\Video_captures\FAIR-D3\Camera1\2023-09-01\FAIR-D3_2023-09-01_11-28-01.mp4</v>
      </c>
    </row>
    <row r="795" spans="1:11" ht="14.25" customHeight="1" x14ac:dyDescent="0.3">
      <c r="A795" s="5" t="str">
        <f t="shared" si="87"/>
        <v>FAIR-D3</v>
      </c>
      <c r="B795" s="4">
        <f t="shared" si="88"/>
        <v>45170</v>
      </c>
      <c r="C795" s="8">
        <f t="shared" si="89"/>
        <v>0.47949074074074072</v>
      </c>
      <c r="D795" s="8">
        <f t="shared" si="90"/>
        <v>45170.479490740741</v>
      </c>
      <c r="E795" s="8" t="str">
        <f t="shared" si="92"/>
        <v>2023-09-01</v>
      </c>
      <c r="F795" s="9" t="s">
        <v>2495</v>
      </c>
      <c r="G795" s="9" t="str">
        <f t="shared" si="91"/>
        <v>FAIR-D3_2023-09-01_11-30-28</v>
      </c>
      <c r="H795" s="9">
        <v>17.073</v>
      </c>
      <c r="I795" s="6">
        <v>30391941</v>
      </c>
      <c r="J795" s="6" t="str">
        <f>IF(OR(COUNTIF(Monitoring!E:E, G795) &gt; 0, COUNTIF(Monitoring!F:F, G795) &gt; 0), "yes", "no")</f>
        <v>no</v>
      </c>
      <c r="K795" s="60" t="str">
        <f t="shared" si="93"/>
        <v>Z:\FAIR_Device_data\Experiment_AugSep_2023\Video_captures\FAIR-D3\Camera1\2023-09-01\FAIR-D3_2023-09-01_11-30-28.mp4</v>
      </c>
    </row>
    <row r="796" spans="1:11" ht="14.25" customHeight="1" x14ac:dyDescent="0.3">
      <c r="A796" s="5" t="str">
        <f t="shared" si="87"/>
        <v>FAIR-D3</v>
      </c>
      <c r="B796" s="4">
        <f t="shared" si="88"/>
        <v>45170</v>
      </c>
      <c r="C796" s="8">
        <f t="shared" si="89"/>
        <v>0.48457175925925927</v>
      </c>
      <c r="D796" s="8">
        <f t="shared" si="90"/>
        <v>45170.484571759262</v>
      </c>
      <c r="E796" s="8" t="str">
        <f t="shared" si="92"/>
        <v>2023-09-01</v>
      </c>
      <c r="F796" s="9" t="s">
        <v>2496</v>
      </c>
      <c r="G796" s="9" t="str">
        <f t="shared" si="91"/>
        <v>FAIR-D3_2023-09-01_11-37-47</v>
      </c>
      <c r="H796" s="9">
        <v>51.395000000000003</v>
      </c>
      <c r="I796" s="6">
        <v>95194088</v>
      </c>
      <c r="J796" s="6" t="str">
        <f>IF(OR(COUNTIF(Monitoring!E:E, G796) &gt; 0, COUNTIF(Monitoring!F:F, G796) &gt; 0), "yes", "no")</f>
        <v>yes</v>
      </c>
      <c r="K796" s="60" t="str">
        <f t="shared" si="93"/>
        <v>Z:\FAIR_Device_data\Experiment_AugSep_2023\Video_captures\FAIR-D3\Camera1\2023-09-01\FAIR-D3_2023-09-01_11-37-47.mp4</v>
      </c>
    </row>
    <row r="797" spans="1:11" ht="14.25" customHeight="1" x14ac:dyDescent="0.3">
      <c r="A797" s="5" t="str">
        <f t="shared" si="87"/>
        <v>FAIR-D3</v>
      </c>
      <c r="B797" s="4">
        <f t="shared" si="88"/>
        <v>45170</v>
      </c>
      <c r="C797" s="8">
        <f t="shared" si="89"/>
        <v>0.50278935185185181</v>
      </c>
      <c r="D797" s="8">
        <f t="shared" si="90"/>
        <v>45170.502789351849</v>
      </c>
      <c r="E797" s="8" t="str">
        <f t="shared" si="92"/>
        <v>2023-09-01</v>
      </c>
      <c r="F797" s="9" t="s">
        <v>2497</v>
      </c>
      <c r="G797" s="9" t="str">
        <f t="shared" si="91"/>
        <v>FAIR-D3_2023-09-01_12-04-01</v>
      </c>
      <c r="H797" s="9">
        <v>16.670999999999999</v>
      </c>
      <c r="I797" s="6">
        <v>28777899</v>
      </c>
      <c r="J797" s="6" t="str">
        <f>IF(OR(COUNTIF(Monitoring!E:E, G797) &gt; 0, COUNTIF(Monitoring!F:F, G797) &gt; 0), "yes", "no")</f>
        <v>no</v>
      </c>
      <c r="K797" s="60" t="str">
        <f t="shared" si="93"/>
        <v>Z:\FAIR_Device_data\Experiment_AugSep_2023\Video_captures\FAIR-D3\Camera1\2023-09-01\FAIR-D3_2023-09-01_12-04-01.mp4</v>
      </c>
    </row>
    <row r="798" spans="1:11" ht="14.25" customHeight="1" x14ac:dyDescent="0.3">
      <c r="A798" s="5" t="str">
        <f t="shared" si="87"/>
        <v>FAIR-D3</v>
      </c>
      <c r="B798" s="4">
        <f t="shared" si="88"/>
        <v>45170</v>
      </c>
      <c r="C798" s="8">
        <f t="shared" si="89"/>
        <v>0.50464120370370369</v>
      </c>
      <c r="D798" s="8">
        <f t="shared" si="90"/>
        <v>45170.504641203705</v>
      </c>
      <c r="E798" s="8" t="str">
        <f t="shared" si="92"/>
        <v>2023-09-01</v>
      </c>
      <c r="F798" s="9" t="s">
        <v>2498</v>
      </c>
      <c r="G798" s="9" t="str">
        <f t="shared" si="91"/>
        <v>FAIR-D3_2023-09-01_12-06-41</v>
      </c>
      <c r="H798" s="9">
        <v>15.839</v>
      </c>
      <c r="I798" s="6">
        <v>27372021</v>
      </c>
      <c r="J798" s="6" t="str">
        <f>IF(OR(COUNTIF(Monitoring!E:E, G798) &gt; 0, COUNTIF(Monitoring!F:F, G798) &gt; 0), "yes", "no")</f>
        <v>no</v>
      </c>
      <c r="K798" s="60" t="str">
        <f t="shared" si="93"/>
        <v>Z:\FAIR_Device_data\Experiment_AugSep_2023\Video_captures\FAIR-D3\Camera1\2023-09-01\FAIR-D3_2023-09-01_12-06-41.mp4</v>
      </c>
    </row>
    <row r="799" spans="1:11" ht="14.25" customHeight="1" x14ac:dyDescent="0.3">
      <c r="A799" s="5" t="str">
        <f t="shared" si="87"/>
        <v>FAIR-D3</v>
      </c>
      <c r="B799" s="4">
        <f t="shared" si="88"/>
        <v>45170</v>
      </c>
      <c r="C799" s="8">
        <f t="shared" si="89"/>
        <v>0.5352662037037037</v>
      </c>
      <c r="D799" s="8">
        <f t="shared" si="90"/>
        <v>45170.535266203704</v>
      </c>
      <c r="E799" s="8" t="str">
        <f t="shared" si="92"/>
        <v>2023-09-01</v>
      </c>
      <c r="F799" s="9" t="s">
        <v>2499</v>
      </c>
      <c r="G799" s="9" t="str">
        <f t="shared" si="91"/>
        <v>FAIR-D3_2023-09-01_12-50-47</v>
      </c>
      <c r="H799" s="9">
        <v>39.198</v>
      </c>
      <c r="I799" s="6">
        <v>66053959</v>
      </c>
      <c r="J799" s="6" t="str">
        <f>IF(OR(COUNTIF(Monitoring!E:E, G799) &gt; 0, COUNTIF(Monitoring!F:F, G799) &gt; 0), "yes", "no")</f>
        <v>yes</v>
      </c>
      <c r="K799" s="60" t="str">
        <f t="shared" si="93"/>
        <v>Z:\FAIR_Device_data\Experiment_AugSep_2023\Video_captures\FAIR-D3\Camera1\2023-09-01\FAIR-D3_2023-09-01_12-50-47.mp4</v>
      </c>
    </row>
    <row r="800" spans="1:11" ht="14.25" customHeight="1" x14ac:dyDescent="0.3">
      <c r="A800" s="5" t="str">
        <f t="shared" si="87"/>
        <v>FAIR-D3</v>
      </c>
      <c r="B800" s="4">
        <f t="shared" si="88"/>
        <v>45170</v>
      </c>
      <c r="C800" s="8">
        <f t="shared" si="89"/>
        <v>0.57351851851851854</v>
      </c>
      <c r="D800" s="8">
        <f t="shared" si="90"/>
        <v>45170.573518518519</v>
      </c>
      <c r="E800" s="8" t="str">
        <f t="shared" si="92"/>
        <v>2023-09-01</v>
      </c>
      <c r="F800" s="9" t="s">
        <v>2500</v>
      </c>
      <c r="G800" s="9" t="str">
        <f t="shared" si="91"/>
        <v>FAIR-D3_2023-09-01_13-45-52</v>
      </c>
      <c r="H800" s="9">
        <v>12.413</v>
      </c>
      <c r="I800" s="6">
        <v>20096788</v>
      </c>
      <c r="J800" s="6" t="str">
        <f>IF(OR(COUNTIF(Monitoring!E:E, G800) &gt; 0, COUNTIF(Monitoring!F:F, G800) &gt; 0), "yes", "no")</f>
        <v>yes</v>
      </c>
      <c r="K800" s="60" t="str">
        <f t="shared" si="93"/>
        <v>Z:\FAIR_Device_data\Experiment_AugSep_2023\Video_captures\FAIR-D3\Camera1\2023-09-01\FAIR-D3_2023-09-01_13-45-52.mp4</v>
      </c>
    </row>
    <row r="801" spans="1:11" ht="14.25" customHeight="1" x14ac:dyDescent="0.3">
      <c r="A801" s="5" t="str">
        <f t="shared" si="87"/>
        <v>FAIR-D3</v>
      </c>
      <c r="B801" s="4">
        <f t="shared" si="88"/>
        <v>45170</v>
      </c>
      <c r="C801" s="8">
        <f t="shared" si="89"/>
        <v>0.59004629629629635</v>
      </c>
      <c r="D801" s="8">
        <f t="shared" si="90"/>
        <v>45170.590046296296</v>
      </c>
      <c r="E801" s="8" t="str">
        <f t="shared" si="92"/>
        <v>2023-09-01</v>
      </c>
      <c r="F801" s="9" t="s">
        <v>2501</v>
      </c>
      <c r="G801" s="9" t="str">
        <f t="shared" si="91"/>
        <v>FAIR-D3_2023-09-01_14-09-40</v>
      </c>
      <c r="H801" s="9">
        <v>12.108000000000001</v>
      </c>
      <c r="I801" s="6">
        <v>20513262</v>
      </c>
      <c r="J801" s="6" t="str">
        <f>IF(OR(COUNTIF(Monitoring!E:E, G801) &gt; 0, COUNTIF(Monitoring!F:F, G801) &gt; 0), "yes", "no")</f>
        <v>yes</v>
      </c>
      <c r="K801" s="60" t="str">
        <f t="shared" si="93"/>
        <v>Z:\FAIR_Device_data\Experiment_AugSep_2023\Video_captures\FAIR-D3\Camera1\2023-09-01\FAIR-D3_2023-09-01_14-09-40.mp4</v>
      </c>
    </row>
    <row r="802" spans="1:11" ht="14.25" customHeight="1" x14ac:dyDescent="0.3">
      <c r="A802" s="5" t="str">
        <f t="shared" si="87"/>
        <v>FAIR-D3</v>
      </c>
      <c r="B802" s="4">
        <f t="shared" si="88"/>
        <v>45170</v>
      </c>
      <c r="C802" s="8">
        <f t="shared" si="89"/>
        <v>0.59287037037037038</v>
      </c>
      <c r="D802" s="8">
        <f t="shared" si="90"/>
        <v>45170.592870370368</v>
      </c>
      <c r="E802" s="8" t="str">
        <f t="shared" si="92"/>
        <v>2023-09-01</v>
      </c>
      <c r="F802" s="9" t="s">
        <v>2502</v>
      </c>
      <c r="G802" s="9" t="str">
        <f t="shared" si="91"/>
        <v>FAIR-D3_2023-09-01_14-13-44</v>
      </c>
      <c r="H802" s="9">
        <v>13.26</v>
      </c>
      <c r="I802" s="6">
        <v>22565336</v>
      </c>
      <c r="J802" s="6" t="str">
        <f>IF(OR(COUNTIF(Monitoring!E:E, G802) &gt; 0, COUNTIF(Monitoring!F:F, G802) &gt; 0), "yes", "no")</f>
        <v>no</v>
      </c>
      <c r="K802" s="60" t="str">
        <f t="shared" si="93"/>
        <v>Z:\FAIR_Device_data\Experiment_AugSep_2023\Video_captures\FAIR-D3\Camera1\2023-09-01\FAIR-D3_2023-09-01_14-13-44.mp4</v>
      </c>
    </row>
    <row r="803" spans="1:11" ht="14.25" customHeight="1" x14ac:dyDescent="0.3">
      <c r="A803" s="5" t="str">
        <f t="shared" si="87"/>
        <v>FAIR-D3</v>
      </c>
      <c r="B803" s="4">
        <f t="shared" si="88"/>
        <v>45170</v>
      </c>
      <c r="C803" s="8">
        <f t="shared" si="89"/>
        <v>0.61673611111111115</v>
      </c>
      <c r="D803" s="8">
        <f t="shared" si="90"/>
        <v>45170.616736111115</v>
      </c>
      <c r="E803" s="8" t="str">
        <f t="shared" si="92"/>
        <v>2023-09-01</v>
      </c>
      <c r="F803" s="9" t="s">
        <v>2503</v>
      </c>
      <c r="G803" s="9" t="str">
        <f t="shared" si="91"/>
        <v>FAIR-D3_2023-09-01_14-48-06</v>
      </c>
      <c r="H803" s="9">
        <v>36.488</v>
      </c>
      <c r="I803" s="6">
        <v>66446580</v>
      </c>
      <c r="J803" s="6" t="str">
        <f>IF(OR(COUNTIF(Monitoring!E:E, G803) &gt; 0, COUNTIF(Monitoring!F:F, G803) &gt; 0), "yes", "no")</f>
        <v>yes</v>
      </c>
      <c r="K803" s="60" t="str">
        <f t="shared" si="93"/>
        <v>Z:\FAIR_Device_data\Experiment_AugSep_2023\Video_captures\FAIR-D3\Camera1\2023-09-01\FAIR-D3_2023-09-01_14-48-06.mp4</v>
      </c>
    </row>
    <row r="804" spans="1:11" ht="14.25" customHeight="1" x14ac:dyDescent="0.3">
      <c r="A804" s="5" t="str">
        <f t="shared" si="87"/>
        <v>FAIR-D3</v>
      </c>
      <c r="B804" s="4">
        <f t="shared" si="88"/>
        <v>45170</v>
      </c>
      <c r="C804" s="8">
        <f t="shared" si="89"/>
        <v>0.62532407407407409</v>
      </c>
      <c r="D804" s="8">
        <f t="shared" si="90"/>
        <v>45170.625324074077</v>
      </c>
      <c r="E804" s="8" t="str">
        <f t="shared" si="92"/>
        <v>2023-09-01</v>
      </c>
      <c r="F804" s="9" t="s">
        <v>2504</v>
      </c>
      <c r="G804" s="9" t="str">
        <f t="shared" si="91"/>
        <v>FAIR-D3_2023-09-01_15-00-28</v>
      </c>
      <c r="H804" s="9">
        <v>33.262</v>
      </c>
      <c r="I804" s="6">
        <v>56315127</v>
      </c>
      <c r="J804" s="6" t="str">
        <f>IF(OR(COUNTIF(Monitoring!E:E, G804) &gt; 0, COUNTIF(Monitoring!F:F, G804) &gt; 0), "yes", "no")</f>
        <v>no</v>
      </c>
      <c r="K804" s="60" t="str">
        <f t="shared" si="93"/>
        <v>Z:\FAIR_Device_data\Experiment_AugSep_2023\Video_captures\FAIR-D3\Camera1\2023-09-01\FAIR-D3_2023-09-01_15-00-28.mp4</v>
      </c>
    </row>
    <row r="805" spans="1:11" ht="14.25" customHeight="1" x14ac:dyDescent="0.3">
      <c r="A805" s="5" t="str">
        <f t="shared" si="87"/>
        <v>FAIR-D3</v>
      </c>
      <c r="B805" s="4">
        <f t="shared" si="88"/>
        <v>45170</v>
      </c>
      <c r="C805" s="8">
        <f t="shared" si="89"/>
        <v>0.62687499999999996</v>
      </c>
      <c r="D805" s="8">
        <f t="shared" si="90"/>
        <v>45170.626875000002</v>
      </c>
      <c r="E805" s="8" t="str">
        <f t="shared" si="92"/>
        <v>2023-09-01</v>
      </c>
      <c r="F805" s="9" t="s">
        <v>2505</v>
      </c>
      <c r="G805" s="9" t="str">
        <f t="shared" si="91"/>
        <v>FAIR-D3_2023-09-01_15-02-42</v>
      </c>
      <c r="H805" s="9">
        <v>12.827</v>
      </c>
      <c r="I805" s="6">
        <v>21225916</v>
      </c>
      <c r="J805" s="6" t="str">
        <f>IF(OR(COUNTIF(Monitoring!E:E, G805) &gt; 0, COUNTIF(Monitoring!F:F, G805) &gt; 0), "yes", "no")</f>
        <v>yes</v>
      </c>
      <c r="K805" s="60" t="str">
        <f t="shared" si="93"/>
        <v>Z:\FAIR_Device_data\Experiment_AugSep_2023\Video_captures\FAIR-D3\Camera1\2023-09-01\FAIR-D3_2023-09-01_15-02-42.mp4</v>
      </c>
    </row>
    <row r="806" spans="1:11" ht="14.25" customHeight="1" x14ac:dyDescent="0.3">
      <c r="A806" s="5" t="str">
        <f t="shared" si="87"/>
        <v>FAIR-D3</v>
      </c>
      <c r="B806" s="4">
        <f t="shared" si="88"/>
        <v>45170</v>
      </c>
      <c r="C806" s="8">
        <f t="shared" si="89"/>
        <v>0.65952546296296299</v>
      </c>
      <c r="D806" s="8">
        <f t="shared" si="90"/>
        <v>45170.659525462965</v>
      </c>
      <c r="E806" s="8" t="str">
        <f t="shared" si="92"/>
        <v>2023-09-01</v>
      </c>
      <c r="F806" s="9" t="s">
        <v>2506</v>
      </c>
      <c r="G806" s="9" t="str">
        <f t="shared" si="91"/>
        <v>FAIR-D3_2023-09-01_15-49-43</v>
      </c>
      <c r="H806" s="9">
        <v>81.522999999999996</v>
      </c>
      <c r="I806" s="6">
        <v>151743212</v>
      </c>
      <c r="J806" s="6" t="str">
        <f>IF(OR(COUNTIF(Monitoring!E:E, G806) &gt; 0, COUNTIF(Monitoring!F:F, G806) &gt; 0), "yes", "no")</f>
        <v>yes</v>
      </c>
      <c r="K806" s="60" t="str">
        <f t="shared" si="93"/>
        <v>Z:\FAIR_Device_data\Experiment_AugSep_2023\Video_captures\FAIR-D3\Camera1\2023-09-01\FAIR-D3_2023-09-01_15-49-43.mp4</v>
      </c>
    </row>
    <row r="807" spans="1:11" ht="14.25" customHeight="1" x14ac:dyDescent="0.3">
      <c r="A807" s="5" t="str">
        <f t="shared" si="87"/>
        <v>FAIR-D3</v>
      </c>
      <c r="B807" s="4">
        <f t="shared" si="88"/>
        <v>45170</v>
      </c>
      <c r="C807" s="8">
        <f t="shared" si="89"/>
        <v>0.66696759259259264</v>
      </c>
      <c r="D807" s="8">
        <f t="shared" si="90"/>
        <v>45170.666967592595</v>
      </c>
      <c r="E807" s="8" t="str">
        <f t="shared" si="92"/>
        <v>2023-09-01</v>
      </c>
      <c r="F807" s="9" t="s">
        <v>2507</v>
      </c>
      <c r="G807" s="9" t="str">
        <f t="shared" si="91"/>
        <v>FAIR-D3_2023-09-01_16-00-26</v>
      </c>
      <c r="H807" s="9">
        <v>11.202</v>
      </c>
      <c r="I807" s="6">
        <v>17448367</v>
      </c>
      <c r="J807" s="6" t="str">
        <f>IF(OR(COUNTIF(Monitoring!E:E, G807) &gt; 0, COUNTIF(Monitoring!F:F, G807) &gt; 0), "yes", "no")</f>
        <v>no</v>
      </c>
      <c r="K807" s="60" t="str">
        <f t="shared" si="93"/>
        <v>Z:\FAIR_Device_data\Experiment_AugSep_2023\Video_captures\FAIR-D3\Camera1\2023-09-01\FAIR-D3_2023-09-01_16-00-26.mp4</v>
      </c>
    </row>
    <row r="808" spans="1:11" ht="14.25" customHeight="1" x14ac:dyDescent="0.3">
      <c r="A808" s="5" t="str">
        <f t="shared" si="87"/>
        <v>FAIR-D3</v>
      </c>
      <c r="B808" s="4">
        <f t="shared" si="88"/>
        <v>45170</v>
      </c>
      <c r="C808" s="8">
        <f t="shared" si="89"/>
        <v>0.67025462962962967</v>
      </c>
      <c r="D808" s="8">
        <f t="shared" si="90"/>
        <v>45170.670254629629</v>
      </c>
      <c r="E808" s="8" t="str">
        <f t="shared" si="92"/>
        <v>2023-09-01</v>
      </c>
      <c r="F808" s="9" t="s">
        <v>2508</v>
      </c>
      <c r="G808" s="9" t="str">
        <f t="shared" si="91"/>
        <v>FAIR-D3_2023-09-01_16-05-10</v>
      </c>
      <c r="H808" s="9">
        <v>11.012</v>
      </c>
      <c r="I808" s="6">
        <v>17993946</v>
      </c>
      <c r="J808" s="6" t="str">
        <f>IF(OR(COUNTIF(Monitoring!E:E, G808) &gt; 0, COUNTIF(Monitoring!F:F, G808) &gt; 0), "yes", "no")</f>
        <v>no</v>
      </c>
      <c r="K808" s="60" t="str">
        <f t="shared" si="93"/>
        <v>Z:\FAIR_Device_data\Experiment_AugSep_2023\Video_captures\FAIR-D3\Camera1\2023-09-01\FAIR-D3_2023-09-01_16-05-10.mp4</v>
      </c>
    </row>
    <row r="809" spans="1:11" ht="14.25" customHeight="1" x14ac:dyDescent="0.3">
      <c r="A809" s="5" t="str">
        <f t="shared" si="87"/>
        <v>FAIR-D3</v>
      </c>
      <c r="B809" s="4">
        <f t="shared" si="88"/>
        <v>45170</v>
      </c>
      <c r="C809" s="8">
        <f t="shared" si="89"/>
        <v>0.67267361111111112</v>
      </c>
      <c r="D809" s="8">
        <f t="shared" si="90"/>
        <v>45170.672673611109</v>
      </c>
      <c r="E809" s="8" t="str">
        <f t="shared" si="92"/>
        <v>2023-09-01</v>
      </c>
      <c r="F809" s="9" t="s">
        <v>2509</v>
      </c>
      <c r="G809" s="9" t="str">
        <f t="shared" si="91"/>
        <v>FAIR-D3_2023-09-01_16-08-39</v>
      </c>
      <c r="H809" s="9">
        <v>151.548</v>
      </c>
      <c r="I809" s="6">
        <v>294865543</v>
      </c>
      <c r="J809" s="6" t="str">
        <f>IF(OR(COUNTIF(Monitoring!E:E, G809) &gt; 0, COUNTIF(Monitoring!F:F, G809) &gt; 0), "yes", "no")</f>
        <v>yes</v>
      </c>
      <c r="K809" s="60" t="str">
        <f t="shared" si="93"/>
        <v>Z:\FAIR_Device_data\Experiment_AugSep_2023\Video_captures\FAIR-D3\Camera1\2023-09-01\FAIR-D3_2023-09-01_16-08-39.mp4</v>
      </c>
    </row>
    <row r="810" spans="1:11" ht="14.25" customHeight="1" x14ac:dyDescent="0.3">
      <c r="A810" s="5" t="str">
        <f t="shared" si="87"/>
        <v>FAIR-D3</v>
      </c>
      <c r="B810" s="4">
        <f t="shared" si="88"/>
        <v>45170</v>
      </c>
      <c r="C810" s="8">
        <f t="shared" si="89"/>
        <v>0.70914351851851853</v>
      </c>
      <c r="D810" s="8">
        <f t="shared" si="90"/>
        <v>45170.709143518521</v>
      </c>
      <c r="E810" s="8" t="str">
        <f t="shared" si="92"/>
        <v>2023-09-01</v>
      </c>
      <c r="F810" s="9" t="s">
        <v>2510</v>
      </c>
      <c r="G810" s="9" t="str">
        <f t="shared" si="91"/>
        <v>FAIR-D3_2023-09-01_17-01-10</v>
      </c>
      <c r="H810" s="9">
        <v>12.2</v>
      </c>
      <c r="I810" s="6">
        <v>20360729</v>
      </c>
      <c r="J810" s="6" t="str">
        <f>IF(OR(COUNTIF(Monitoring!E:E, G810) &gt; 0, COUNTIF(Monitoring!F:F, G810) &gt; 0), "yes", "no")</f>
        <v>no</v>
      </c>
      <c r="K810" s="60" t="str">
        <f t="shared" si="93"/>
        <v>Z:\FAIR_Device_data\Experiment_AugSep_2023\Video_captures\FAIR-D3\Camera1\2023-09-01\FAIR-D3_2023-09-01_17-01-10.mp4</v>
      </c>
    </row>
    <row r="811" spans="1:11" ht="14.25" customHeight="1" x14ac:dyDescent="0.3">
      <c r="A811" s="5" t="str">
        <f t="shared" si="87"/>
        <v>FAIR-D3</v>
      </c>
      <c r="B811" s="4">
        <f t="shared" si="88"/>
        <v>45170</v>
      </c>
      <c r="C811" s="8">
        <f t="shared" si="89"/>
        <v>0.74968749999999995</v>
      </c>
      <c r="D811" s="8">
        <f t="shared" si="90"/>
        <v>45170.7496875</v>
      </c>
      <c r="E811" s="8" t="str">
        <f t="shared" si="92"/>
        <v>2023-09-01</v>
      </c>
      <c r="F811" s="9" t="s">
        <v>2511</v>
      </c>
      <c r="G811" s="9" t="str">
        <f t="shared" si="91"/>
        <v>FAIR-D3_2023-09-01_17-59-33</v>
      </c>
      <c r="H811" s="9">
        <v>88.631</v>
      </c>
      <c r="I811" s="6">
        <v>159689016</v>
      </c>
      <c r="J811" s="6" t="str">
        <f>IF(OR(COUNTIF(Monitoring!E:E, G811) &gt; 0, COUNTIF(Monitoring!F:F, G811) &gt; 0), "yes", "no")</f>
        <v>yes</v>
      </c>
      <c r="K811" s="60" t="str">
        <f t="shared" si="93"/>
        <v>Z:\FAIR_Device_data\Experiment_AugSep_2023\Video_captures\FAIR-D3\Camera1\2023-09-01\FAIR-D3_2023-09-01_17-59-33.mp4</v>
      </c>
    </row>
    <row r="812" spans="1:11" ht="14.25" customHeight="1" x14ac:dyDescent="0.3">
      <c r="A812" s="5" t="str">
        <f t="shared" si="87"/>
        <v>FAIR-D3</v>
      </c>
      <c r="B812" s="4">
        <f t="shared" si="88"/>
        <v>45171</v>
      </c>
      <c r="C812" s="8">
        <f t="shared" si="89"/>
        <v>0.34688657407407408</v>
      </c>
      <c r="D812" s="8">
        <f t="shared" si="90"/>
        <v>45171.346886574072</v>
      </c>
      <c r="E812" s="8" t="str">
        <f t="shared" si="92"/>
        <v>2023-09-02</v>
      </c>
      <c r="F812" s="9" t="s">
        <v>2512</v>
      </c>
      <c r="G812" s="9" t="str">
        <f t="shared" si="91"/>
        <v>FAIR-D3_2023-09-02_08-19-31</v>
      </c>
      <c r="H812" s="9">
        <v>50.991999999999997</v>
      </c>
      <c r="I812" s="6">
        <v>91369687</v>
      </c>
      <c r="J812" s="6" t="str">
        <f>IF(OR(COUNTIF(Monitoring!E:E, G812) &gt; 0, COUNTIF(Monitoring!F:F, G812) &gt; 0), "yes", "no")</f>
        <v>yes</v>
      </c>
      <c r="K812" s="60" t="str">
        <f t="shared" si="93"/>
        <v>Z:\FAIR_Device_data\Experiment_AugSep_2023\Video_captures\FAIR-D3\Camera1\2023-09-02\FAIR-D3_2023-09-02_08-19-31.mp4</v>
      </c>
    </row>
    <row r="813" spans="1:11" ht="14.25" customHeight="1" x14ac:dyDescent="0.3">
      <c r="A813" s="5" t="str">
        <f t="shared" si="87"/>
        <v>FAIR-D3</v>
      </c>
      <c r="B813" s="4">
        <f t="shared" si="88"/>
        <v>45171</v>
      </c>
      <c r="C813" s="8">
        <f t="shared" si="89"/>
        <v>0.35369212962962965</v>
      </c>
      <c r="D813" s="8">
        <f t="shared" si="90"/>
        <v>45171.353692129633</v>
      </c>
      <c r="E813" s="8" t="str">
        <f t="shared" si="92"/>
        <v>2023-09-02</v>
      </c>
      <c r="F813" s="9" t="s">
        <v>2513</v>
      </c>
      <c r="G813" s="9" t="str">
        <f t="shared" si="91"/>
        <v>FAIR-D3_2023-09-02_08-29-19</v>
      </c>
      <c r="H813" s="9">
        <v>20.802</v>
      </c>
      <c r="I813" s="6">
        <v>37135830</v>
      </c>
      <c r="J813" s="6" t="str">
        <f>IF(OR(COUNTIF(Monitoring!E:E, G813) &gt; 0, COUNTIF(Monitoring!F:F, G813) &gt; 0), "yes", "no")</f>
        <v>yes</v>
      </c>
      <c r="K813" s="60" t="str">
        <f t="shared" si="93"/>
        <v>Z:\FAIR_Device_data\Experiment_AugSep_2023\Video_captures\FAIR-D3\Camera1\2023-09-02\FAIR-D3_2023-09-02_08-29-19.mp4</v>
      </c>
    </row>
    <row r="814" spans="1:11" ht="14.25" customHeight="1" x14ac:dyDescent="0.3">
      <c r="A814" s="5" t="str">
        <f t="shared" si="87"/>
        <v>FAIR-D3</v>
      </c>
      <c r="B814" s="4">
        <f t="shared" si="88"/>
        <v>45171</v>
      </c>
      <c r="C814" s="8">
        <f t="shared" si="89"/>
        <v>0.35502314814814817</v>
      </c>
      <c r="D814" s="8">
        <f t="shared" si="90"/>
        <v>45171.355023148149</v>
      </c>
      <c r="E814" s="8" t="str">
        <f t="shared" si="92"/>
        <v>2023-09-02</v>
      </c>
      <c r="F814" s="9" t="s">
        <v>2514</v>
      </c>
      <c r="G814" s="9" t="str">
        <f t="shared" si="91"/>
        <v>FAIR-D3_2023-09-02_08-31-14</v>
      </c>
      <c r="H814" s="9">
        <v>37.981999999999999</v>
      </c>
      <c r="I814" s="6">
        <v>71998608</v>
      </c>
      <c r="J814" s="6" t="str">
        <f>IF(OR(COUNTIF(Monitoring!E:E, G814) &gt; 0, COUNTIF(Monitoring!F:F, G814) &gt; 0), "yes", "no")</f>
        <v>no</v>
      </c>
      <c r="K814" s="60" t="str">
        <f t="shared" si="93"/>
        <v>Z:\FAIR_Device_data\Experiment_AugSep_2023\Video_captures\FAIR-D3\Camera1\2023-09-02\FAIR-D3_2023-09-02_08-31-14.mp4</v>
      </c>
    </row>
    <row r="815" spans="1:11" ht="14.25" customHeight="1" x14ac:dyDescent="0.3">
      <c r="A815" s="5" t="str">
        <f t="shared" si="87"/>
        <v>FAIR-D3</v>
      </c>
      <c r="B815" s="4">
        <f t="shared" si="88"/>
        <v>45171</v>
      </c>
      <c r="C815" s="8">
        <f t="shared" si="89"/>
        <v>0.35855324074074074</v>
      </c>
      <c r="D815" s="8">
        <f t="shared" si="90"/>
        <v>45171.358553240738</v>
      </c>
      <c r="E815" s="8" t="str">
        <f t="shared" si="92"/>
        <v>2023-09-02</v>
      </c>
      <c r="F815" s="9" t="s">
        <v>2515</v>
      </c>
      <c r="G815" s="9" t="str">
        <f t="shared" si="91"/>
        <v>FAIR-D3_2023-09-02_08-36-19</v>
      </c>
      <c r="H815" s="9">
        <v>62.54</v>
      </c>
      <c r="I815" s="6">
        <v>113002569</v>
      </c>
      <c r="J815" s="6" t="str">
        <f>IF(OR(COUNTIF(Monitoring!E:E, G815) &gt; 0, COUNTIF(Monitoring!F:F, G815) &gt; 0), "yes", "no")</f>
        <v>yes</v>
      </c>
      <c r="K815" s="60" t="str">
        <f t="shared" si="93"/>
        <v>Z:\FAIR_Device_data\Experiment_AugSep_2023\Video_captures\FAIR-D3\Camera1\2023-09-02\FAIR-D3_2023-09-02_08-36-19.mp4</v>
      </c>
    </row>
    <row r="816" spans="1:11" ht="14.25" customHeight="1" x14ac:dyDescent="0.3">
      <c r="A816" s="5" t="str">
        <f t="shared" si="87"/>
        <v>FAIR-D3</v>
      </c>
      <c r="B816" s="4">
        <f t="shared" si="88"/>
        <v>45171</v>
      </c>
      <c r="C816" s="8">
        <f t="shared" si="89"/>
        <v>0.3784837962962963</v>
      </c>
      <c r="D816" s="8">
        <f t="shared" si="90"/>
        <v>45171.378483796296</v>
      </c>
      <c r="E816" s="8" t="str">
        <f t="shared" si="92"/>
        <v>2023-09-02</v>
      </c>
      <c r="F816" s="9" t="s">
        <v>2516</v>
      </c>
      <c r="G816" s="9" t="str">
        <f t="shared" si="91"/>
        <v>FAIR-D3_2023-09-02_09-05-01</v>
      </c>
      <c r="H816" s="9">
        <v>10.93</v>
      </c>
      <c r="I816" s="6">
        <v>17837084</v>
      </c>
      <c r="J816" s="6" t="str">
        <f>IF(OR(COUNTIF(Monitoring!E:E, G816) &gt; 0, COUNTIF(Monitoring!F:F, G816) &gt; 0), "yes", "no")</f>
        <v>no</v>
      </c>
      <c r="K816" s="60" t="str">
        <f t="shared" si="93"/>
        <v>Z:\FAIR_Device_data\Experiment_AugSep_2023\Video_captures\FAIR-D3\Camera1\2023-09-02\FAIR-D3_2023-09-02_09-05-01.mp4</v>
      </c>
    </row>
    <row r="817" spans="1:11" ht="14.25" customHeight="1" x14ac:dyDescent="0.3">
      <c r="A817" s="5" t="str">
        <f t="shared" si="87"/>
        <v>FAIR-D3</v>
      </c>
      <c r="B817" s="4">
        <f t="shared" si="88"/>
        <v>45171</v>
      </c>
      <c r="C817" s="8">
        <f t="shared" si="89"/>
        <v>0.38623842592592594</v>
      </c>
      <c r="D817" s="8">
        <f t="shared" si="90"/>
        <v>45171.386238425926</v>
      </c>
      <c r="E817" s="8" t="str">
        <f t="shared" si="92"/>
        <v>2023-09-02</v>
      </c>
      <c r="F817" s="9" t="s">
        <v>2517</v>
      </c>
      <c r="G817" s="9" t="str">
        <f t="shared" si="91"/>
        <v>FAIR-D3_2023-09-02_09-16-11</v>
      </c>
      <c r="H817" s="9">
        <v>10.795999999999999</v>
      </c>
      <c r="I817" s="6">
        <v>17992434</v>
      </c>
      <c r="J817" s="6" t="str">
        <f>IF(OR(COUNTIF(Monitoring!E:E, G817) &gt; 0, COUNTIF(Monitoring!F:F, G817) &gt; 0), "yes", "no")</f>
        <v>no</v>
      </c>
      <c r="K817" s="60" t="str">
        <f t="shared" si="93"/>
        <v>Z:\FAIR_Device_data\Experiment_AugSep_2023\Video_captures\FAIR-D3\Camera1\2023-09-02\FAIR-D3_2023-09-02_09-16-11.mp4</v>
      </c>
    </row>
    <row r="818" spans="1:11" ht="14.25" customHeight="1" x14ac:dyDescent="0.3">
      <c r="A818" s="5" t="str">
        <f t="shared" si="87"/>
        <v>FAIR-D3</v>
      </c>
      <c r="B818" s="4">
        <f t="shared" si="88"/>
        <v>45171</v>
      </c>
      <c r="C818" s="8">
        <f t="shared" si="89"/>
        <v>0.455625</v>
      </c>
      <c r="D818" s="8">
        <f t="shared" si="90"/>
        <v>45171.455625000002</v>
      </c>
      <c r="E818" s="8" t="str">
        <f t="shared" si="92"/>
        <v>2023-09-02</v>
      </c>
      <c r="F818" s="9" t="s">
        <v>2518</v>
      </c>
      <c r="G818" s="9" t="str">
        <f t="shared" si="91"/>
        <v>FAIR-D3_2023-09-02_10-56-06</v>
      </c>
      <c r="H818" s="9">
        <v>10.747</v>
      </c>
      <c r="I818" s="6">
        <v>17321111</v>
      </c>
      <c r="J818" s="6" t="str">
        <f>IF(OR(COUNTIF(Monitoring!E:E, G818) &gt; 0, COUNTIF(Monitoring!F:F, G818) &gt; 0), "yes", "no")</f>
        <v>no</v>
      </c>
      <c r="K818" s="60" t="str">
        <f t="shared" si="93"/>
        <v>Z:\FAIR_Device_data\Experiment_AugSep_2023\Video_captures\FAIR-D3\Camera1\2023-09-02\FAIR-D3_2023-09-02_10-56-06.mp4</v>
      </c>
    </row>
    <row r="819" spans="1:11" ht="14.25" customHeight="1" x14ac:dyDescent="0.3">
      <c r="A819" s="5" t="str">
        <f t="shared" si="87"/>
        <v>FAIR-D3</v>
      </c>
      <c r="B819" s="4">
        <f t="shared" si="88"/>
        <v>45171</v>
      </c>
      <c r="C819" s="8">
        <f t="shared" si="89"/>
        <v>0.46153935185185185</v>
      </c>
      <c r="D819" s="8">
        <f t="shared" si="90"/>
        <v>45171.461539351854</v>
      </c>
      <c r="E819" s="8" t="str">
        <f t="shared" si="92"/>
        <v>2023-09-02</v>
      </c>
      <c r="F819" s="9" t="s">
        <v>2519</v>
      </c>
      <c r="G819" s="9" t="str">
        <f t="shared" si="91"/>
        <v>FAIR-D3_2023-09-02_11-04-37</v>
      </c>
      <c r="H819" s="9">
        <v>11.141</v>
      </c>
      <c r="I819" s="6">
        <v>18941891</v>
      </c>
      <c r="J819" s="6" t="str">
        <f>IF(OR(COUNTIF(Monitoring!E:E, G819) &gt; 0, COUNTIF(Monitoring!F:F, G819) &gt; 0), "yes", "no")</f>
        <v>no</v>
      </c>
      <c r="K819" s="60" t="str">
        <f t="shared" si="93"/>
        <v>Z:\FAIR_Device_data\Experiment_AugSep_2023\Video_captures\FAIR-D3\Camera1\2023-09-02\FAIR-D3_2023-09-02_11-04-37.mp4</v>
      </c>
    </row>
    <row r="820" spans="1:11" ht="14.25" customHeight="1" x14ac:dyDescent="0.3">
      <c r="A820" s="5" t="str">
        <f t="shared" si="87"/>
        <v>FAIR-D3</v>
      </c>
      <c r="B820" s="4">
        <f t="shared" si="88"/>
        <v>45171</v>
      </c>
      <c r="C820" s="8">
        <f t="shared" si="89"/>
        <v>0.52298611111111115</v>
      </c>
      <c r="D820" s="8">
        <f t="shared" si="90"/>
        <v>45171.522986111115</v>
      </c>
      <c r="E820" s="8" t="str">
        <f t="shared" si="92"/>
        <v>2023-09-02</v>
      </c>
      <c r="F820" s="9" t="s">
        <v>2520</v>
      </c>
      <c r="G820" s="9" t="str">
        <f t="shared" si="91"/>
        <v>FAIR-D3_2023-09-02_12-33-06</v>
      </c>
      <c r="H820" s="9">
        <v>42.915999999999997</v>
      </c>
      <c r="I820" s="6">
        <v>80864567</v>
      </c>
      <c r="J820" s="6" t="str">
        <f>IF(OR(COUNTIF(Monitoring!E:E, G820) &gt; 0, COUNTIF(Monitoring!F:F, G820) &gt; 0), "yes", "no")</f>
        <v>yes</v>
      </c>
      <c r="K820" s="60" t="str">
        <f t="shared" si="93"/>
        <v>Z:\FAIR_Device_data\Experiment_AugSep_2023\Video_captures\FAIR-D3\Camera1\2023-09-02\FAIR-D3_2023-09-02_12-33-06.mp4</v>
      </c>
    </row>
    <row r="821" spans="1:11" ht="14.25" customHeight="1" x14ac:dyDescent="0.3">
      <c r="A821" s="5" t="str">
        <f t="shared" si="87"/>
        <v>FAIR-D3</v>
      </c>
      <c r="B821" s="4">
        <f t="shared" si="88"/>
        <v>45171</v>
      </c>
      <c r="C821" s="8">
        <f t="shared" si="89"/>
        <v>0.54265046296296293</v>
      </c>
      <c r="D821" s="8">
        <f t="shared" si="90"/>
        <v>45171.542650462965</v>
      </c>
      <c r="E821" s="8" t="str">
        <f t="shared" si="92"/>
        <v>2023-09-02</v>
      </c>
      <c r="F821" s="9" t="s">
        <v>2521</v>
      </c>
      <c r="G821" s="9" t="str">
        <f t="shared" si="91"/>
        <v>FAIR-D3_2023-09-02_13-01-25</v>
      </c>
      <c r="H821" s="9">
        <v>19.917000000000002</v>
      </c>
      <c r="I821" s="6">
        <v>35744821</v>
      </c>
      <c r="J821" s="6" t="str">
        <f>IF(OR(COUNTIF(Monitoring!E:E, G821) &gt; 0, COUNTIF(Monitoring!F:F, G821) &gt; 0), "yes", "no")</f>
        <v>yes</v>
      </c>
      <c r="K821" s="60" t="str">
        <f t="shared" si="93"/>
        <v>Z:\FAIR_Device_data\Experiment_AugSep_2023\Video_captures\FAIR-D3\Camera1\2023-09-02\FAIR-D3_2023-09-02_13-01-25.mp4</v>
      </c>
    </row>
    <row r="822" spans="1:11" ht="14.25" customHeight="1" x14ac:dyDescent="0.3">
      <c r="A822" s="5" t="str">
        <f t="shared" si="87"/>
        <v>FAIR-D3</v>
      </c>
      <c r="B822" s="4">
        <f t="shared" si="88"/>
        <v>45171</v>
      </c>
      <c r="C822" s="8">
        <f t="shared" si="89"/>
        <v>0.54409722222222223</v>
      </c>
      <c r="D822" s="8">
        <f t="shared" si="90"/>
        <v>45171.54409722222</v>
      </c>
      <c r="E822" s="8" t="str">
        <f t="shared" si="92"/>
        <v>2023-09-02</v>
      </c>
      <c r="F822" s="9" t="s">
        <v>2522</v>
      </c>
      <c r="G822" s="9" t="str">
        <f t="shared" si="91"/>
        <v>FAIR-D3_2023-09-02_13-03-30</v>
      </c>
      <c r="H822" s="9">
        <v>10.792</v>
      </c>
      <c r="I822" s="6">
        <v>17803130</v>
      </c>
      <c r="J822" s="6" t="str">
        <f>IF(OR(COUNTIF(Monitoring!E:E, G822) &gt; 0, COUNTIF(Monitoring!F:F, G822) &gt; 0), "yes", "no")</f>
        <v>no</v>
      </c>
      <c r="K822" s="60" t="str">
        <f t="shared" si="93"/>
        <v>Z:\FAIR_Device_data\Experiment_AugSep_2023\Video_captures\FAIR-D3\Camera1\2023-09-02\FAIR-D3_2023-09-02_13-03-30.mp4</v>
      </c>
    </row>
    <row r="823" spans="1:11" ht="14.25" customHeight="1" x14ac:dyDescent="0.3">
      <c r="A823" s="5" t="str">
        <f t="shared" si="87"/>
        <v>FAIR-D3</v>
      </c>
      <c r="B823" s="4">
        <f t="shared" si="88"/>
        <v>45171</v>
      </c>
      <c r="C823" s="8">
        <f t="shared" si="89"/>
        <v>0.5462731481481482</v>
      </c>
      <c r="D823" s="8">
        <f t="shared" si="90"/>
        <v>45171.546273148146</v>
      </c>
      <c r="E823" s="8" t="str">
        <f t="shared" si="92"/>
        <v>2023-09-02</v>
      </c>
      <c r="F823" s="9" t="s">
        <v>2523</v>
      </c>
      <c r="G823" s="9" t="str">
        <f t="shared" si="91"/>
        <v>FAIR-D3_2023-09-02_13-06-38</v>
      </c>
      <c r="H823" s="9">
        <v>34.656999999999996</v>
      </c>
      <c r="I823" s="6">
        <v>65935913</v>
      </c>
      <c r="J823" s="6" t="str">
        <f>IF(OR(COUNTIF(Monitoring!E:E, G823) &gt; 0, COUNTIF(Monitoring!F:F, G823) &gt; 0), "yes", "no")</f>
        <v>no</v>
      </c>
      <c r="K823" s="60" t="str">
        <f t="shared" si="93"/>
        <v>Z:\FAIR_Device_data\Experiment_AugSep_2023\Video_captures\FAIR-D3\Camera1\2023-09-02\FAIR-D3_2023-09-02_13-06-38.mp4</v>
      </c>
    </row>
    <row r="824" spans="1:11" ht="14.25" customHeight="1" x14ac:dyDescent="0.3">
      <c r="A824" s="5" t="str">
        <f t="shared" si="87"/>
        <v>FAIR-D3</v>
      </c>
      <c r="B824" s="4">
        <f t="shared" si="88"/>
        <v>45171</v>
      </c>
      <c r="C824" s="8">
        <f t="shared" si="89"/>
        <v>0.57125000000000004</v>
      </c>
      <c r="D824" s="8">
        <f t="shared" si="90"/>
        <v>45171.571250000001</v>
      </c>
      <c r="E824" s="8" t="str">
        <f t="shared" si="92"/>
        <v>2023-09-02</v>
      </c>
      <c r="F824" s="9" t="s">
        <v>2524</v>
      </c>
      <c r="G824" s="9" t="str">
        <f t="shared" si="91"/>
        <v>FAIR-D3_2023-09-02_13-42-36</v>
      </c>
      <c r="H824" s="9">
        <v>427.32299999999998</v>
      </c>
      <c r="I824" s="6">
        <v>808845815</v>
      </c>
      <c r="J824" s="6" t="str">
        <f>IF(OR(COUNTIF(Monitoring!E:E, G824) &gt; 0, COUNTIF(Monitoring!F:F, G824) &gt; 0), "yes", "no")</f>
        <v>yes</v>
      </c>
      <c r="K824" s="60" t="str">
        <f t="shared" si="93"/>
        <v>Z:\FAIR_Device_data\Experiment_AugSep_2023\Video_captures\FAIR-D3\Camera1\2023-09-02\FAIR-D3_2023-09-02_13-42-36.mp4</v>
      </c>
    </row>
    <row r="825" spans="1:11" ht="14.25" customHeight="1" x14ac:dyDescent="0.3">
      <c r="A825" s="5" t="str">
        <f t="shared" si="87"/>
        <v>FAIR-D3</v>
      </c>
      <c r="B825" s="4">
        <f t="shared" si="88"/>
        <v>45171</v>
      </c>
      <c r="C825" s="8">
        <f t="shared" si="89"/>
        <v>0.57789351851851856</v>
      </c>
      <c r="D825" s="8">
        <f t="shared" si="90"/>
        <v>45171.577893518515</v>
      </c>
      <c r="E825" s="8" t="str">
        <f t="shared" si="92"/>
        <v>2023-09-02</v>
      </c>
      <c r="F825" s="9" t="s">
        <v>2525</v>
      </c>
      <c r="G825" s="9" t="str">
        <f t="shared" si="91"/>
        <v>FAIR-D3_2023-09-02_13-52-10</v>
      </c>
      <c r="H825" s="9">
        <v>10.637</v>
      </c>
      <c r="I825" s="6">
        <v>17244382</v>
      </c>
      <c r="J825" s="6" t="str">
        <f>IF(OR(COUNTIF(Monitoring!E:E, G825) &gt; 0, COUNTIF(Monitoring!F:F, G825) &gt; 0), "yes", "no")</f>
        <v>no</v>
      </c>
      <c r="K825" s="60" t="str">
        <f t="shared" si="93"/>
        <v>Z:\FAIR_Device_data\Experiment_AugSep_2023\Video_captures\FAIR-D3\Camera1\2023-09-02\FAIR-D3_2023-09-02_13-52-10.mp4</v>
      </c>
    </row>
    <row r="826" spans="1:11" ht="14.25" customHeight="1" x14ac:dyDescent="0.3">
      <c r="A826" s="5" t="str">
        <f t="shared" si="87"/>
        <v>FAIR-D3</v>
      </c>
      <c r="B826" s="4">
        <f t="shared" si="88"/>
        <v>45171</v>
      </c>
      <c r="C826" s="8">
        <f t="shared" si="89"/>
        <v>0.64375000000000004</v>
      </c>
      <c r="D826" s="8">
        <f t="shared" si="90"/>
        <v>45171.643750000003</v>
      </c>
      <c r="E826" s="8" t="str">
        <f t="shared" si="92"/>
        <v>2023-09-02</v>
      </c>
      <c r="F826" s="9" t="s">
        <v>2526</v>
      </c>
      <c r="G826" s="9" t="str">
        <f t="shared" si="91"/>
        <v>FAIR-D3_2023-09-02_15-27-00</v>
      </c>
      <c r="H826" s="9">
        <v>10.746</v>
      </c>
      <c r="I826" s="6">
        <v>17326286</v>
      </c>
      <c r="J826" s="6" t="str">
        <f>IF(OR(COUNTIF(Monitoring!E:E, G826) &gt; 0, COUNTIF(Monitoring!F:F, G826) &gt; 0), "yes", "no")</f>
        <v>no</v>
      </c>
      <c r="K826" s="60" t="str">
        <f t="shared" si="93"/>
        <v>Z:\FAIR_Device_data\Experiment_AugSep_2023\Video_captures\FAIR-D3\Camera1\2023-09-02\FAIR-D3_2023-09-02_15-27-00.mp4</v>
      </c>
    </row>
    <row r="827" spans="1:11" ht="14.25" customHeight="1" x14ac:dyDescent="0.3">
      <c r="A827" s="5" t="str">
        <f t="shared" si="87"/>
        <v>FAIR-D3</v>
      </c>
      <c r="B827" s="4">
        <f t="shared" si="88"/>
        <v>45171</v>
      </c>
      <c r="C827" s="8">
        <f t="shared" si="89"/>
        <v>0.66214120370370366</v>
      </c>
      <c r="D827" s="8">
        <f t="shared" si="90"/>
        <v>45171.662141203706</v>
      </c>
      <c r="E827" s="8" t="str">
        <f t="shared" si="92"/>
        <v>2023-09-02</v>
      </c>
      <c r="F827" s="9" t="s">
        <v>2527</v>
      </c>
      <c r="G827" s="9" t="str">
        <f t="shared" si="91"/>
        <v>FAIR-D3_2023-09-02_15-53-29</v>
      </c>
      <c r="H827" s="9">
        <v>95.495999999999995</v>
      </c>
      <c r="I827" s="6">
        <v>177216289</v>
      </c>
      <c r="J827" s="6" t="str">
        <f>IF(OR(COUNTIF(Monitoring!E:E, G827) &gt; 0, COUNTIF(Monitoring!F:F, G827) &gt; 0), "yes", "no")</f>
        <v>yes</v>
      </c>
      <c r="K827" s="60" t="str">
        <f t="shared" si="93"/>
        <v>Z:\FAIR_Device_data\Experiment_AugSep_2023\Video_captures\FAIR-D3\Camera1\2023-09-02\FAIR-D3_2023-09-02_15-53-29.mp4</v>
      </c>
    </row>
    <row r="828" spans="1:11" ht="14.25" customHeight="1" x14ac:dyDescent="0.3">
      <c r="A828" s="5" t="str">
        <f t="shared" si="87"/>
        <v>FAIR-D3</v>
      </c>
      <c r="B828" s="4">
        <f t="shared" si="88"/>
        <v>45171</v>
      </c>
      <c r="C828" s="8">
        <f t="shared" si="89"/>
        <v>0.66421296296296295</v>
      </c>
      <c r="D828" s="8">
        <f t="shared" si="90"/>
        <v>45171.664212962962</v>
      </c>
      <c r="E828" s="8" t="str">
        <f t="shared" si="92"/>
        <v>2023-09-02</v>
      </c>
      <c r="F828" s="9" t="s">
        <v>2528</v>
      </c>
      <c r="G828" s="9" t="str">
        <f t="shared" si="91"/>
        <v>FAIR-D3_2023-09-02_15-56-28</v>
      </c>
      <c r="H828" s="9">
        <v>15.042999999999999</v>
      </c>
      <c r="I828" s="6">
        <v>26322322</v>
      </c>
      <c r="J828" s="6" t="str">
        <f>IF(OR(COUNTIF(Monitoring!E:E, G828) &gt; 0, COUNTIF(Monitoring!F:F, G828) &gt; 0), "yes", "no")</f>
        <v>no</v>
      </c>
      <c r="K828" s="60" t="str">
        <f t="shared" si="93"/>
        <v>Z:\FAIR_Device_data\Experiment_AugSep_2023\Video_captures\FAIR-D3\Camera1\2023-09-02\FAIR-D3_2023-09-02_15-56-28.mp4</v>
      </c>
    </row>
    <row r="829" spans="1:11" ht="14.25" customHeight="1" x14ac:dyDescent="0.3">
      <c r="A829" s="5" t="str">
        <f t="shared" si="87"/>
        <v>FAIR-D3</v>
      </c>
      <c r="B829" s="4">
        <f t="shared" si="88"/>
        <v>45171</v>
      </c>
      <c r="C829" s="8">
        <f t="shared" si="89"/>
        <v>0.67196759259259264</v>
      </c>
      <c r="D829" s="8">
        <f t="shared" si="90"/>
        <v>45171.671967592592</v>
      </c>
      <c r="E829" s="8" t="str">
        <f t="shared" si="92"/>
        <v>2023-09-02</v>
      </c>
      <c r="F829" s="9" t="s">
        <v>2529</v>
      </c>
      <c r="G829" s="9" t="str">
        <f t="shared" si="91"/>
        <v>FAIR-D3_2023-09-02_16-07-38</v>
      </c>
      <c r="H829" s="9">
        <v>26.48</v>
      </c>
      <c r="I829" s="6">
        <v>49300696</v>
      </c>
      <c r="J829" s="6" t="str">
        <f>IF(OR(COUNTIF(Monitoring!E:E, G829) &gt; 0, COUNTIF(Monitoring!F:F, G829) &gt; 0), "yes", "no")</f>
        <v>no</v>
      </c>
      <c r="K829" s="60" t="str">
        <f t="shared" si="93"/>
        <v>Z:\FAIR_Device_data\Experiment_AugSep_2023\Video_captures\FAIR-D3\Camera1\2023-09-02\FAIR-D3_2023-09-02_16-07-38.mp4</v>
      </c>
    </row>
    <row r="830" spans="1:11" ht="14.25" customHeight="1" x14ac:dyDescent="0.3">
      <c r="A830" s="5" t="str">
        <f t="shared" si="87"/>
        <v>FAIR-D3</v>
      </c>
      <c r="B830" s="4">
        <f t="shared" si="88"/>
        <v>45171</v>
      </c>
      <c r="C830" s="8">
        <f t="shared" si="89"/>
        <v>0.67300925925925925</v>
      </c>
      <c r="D830" s="8">
        <f t="shared" si="90"/>
        <v>45171.673009259262</v>
      </c>
      <c r="E830" s="8" t="str">
        <f t="shared" si="92"/>
        <v>2023-09-02</v>
      </c>
      <c r="F830" s="9" t="s">
        <v>2530</v>
      </c>
      <c r="G830" s="9" t="str">
        <f t="shared" si="91"/>
        <v>FAIR-D3_2023-09-02_16-09-08</v>
      </c>
      <c r="H830" s="9">
        <v>16.751000000000001</v>
      </c>
      <c r="I830" s="6">
        <v>29630460</v>
      </c>
      <c r="J830" s="6" t="str">
        <f>IF(OR(COUNTIF(Monitoring!E:E, G830) &gt; 0, COUNTIF(Monitoring!F:F, G830) &gt; 0), "yes", "no")</f>
        <v>no</v>
      </c>
      <c r="K830" s="60" t="str">
        <f t="shared" si="93"/>
        <v>Z:\FAIR_Device_data\Experiment_AugSep_2023\Video_captures\FAIR-D3\Camera1\2023-09-02\FAIR-D3_2023-09-02_16-09-08.mp4</v>
      </c>
    </row>
    <row r="831" spans="1:11" ht="14.25" customHeight="1" x14ac:dyDescent="0.3">
      <c r="A831" s="5" t="str">
        <f t="shared" si="87"/>
        <v>FAIR-D3</v>
      </c>
      <c r="B831" s="4">
        <f t="shared" si="88"/>
        <v>45171</v>
      </c>
      <c r="C831" s="8">
        <f t="shared" si="89"/>
        <v>0.67552083333333335</v>
      </c>
      <c r="D831" s="8">
        <f t="shared" si="90"/>
        <v>45171.675520833334</v>
      </c>
      <c r="E831" s="8" t="str">
        <f t="shared" si="92"/>
        <v>2023-09-02</v>
      </c>
      <c r="F831" s="9" t="s">
        <v>2531</v>
      </c>
      <c r="G831" s="9" t="str">
        <f t="shared" si="91"/>
        <v>FAIR-D3_2023-09-02_16-12-45</v>
      </c>
      <c r="H831" s="9">
        <v>16.548999999999999</v>
      </c>
      <c r="I831" s="6">
        <v>28993760</v>
      </c>
      <c r="J831" s="6" t="str">
        <f>IF(OR(COUNTIF(Monitoring!E:E, G831) &gt; 0, COUNTIF(Monitoring!F:F, G831) &gt; 0), "yes", "no")</f>
        <v>no</v>
      </c>
      <c r="K831" s="60" t="str">
        <f t="shared" si="93"/>
        <v>Z:\FAIR_Device_data\Experiment_AugSep_2023\Video_captures\FAIR-D3\Camera1\2023-09-02\FAIR-D3_2023-09-02_16-12-45.mp4</v>
      </c>
    </row>
    <row r="832" spans="1:11" ht="14.25" customHeight="1" x14ac:dyDescent="0.3">
      <c r="A832" s="5" t="str">
        <f t="shared" si="87"/>
        <v>FAIR-D3</v>
      </c>
      <c r="B832" s="4">
        <f t="shared" si="88"/>
        <v>45171</v>
      </c>
      <c r="C832" s="8">
        <f t="shared" si="89"/>
        <v>0.67606481481481484</v>
      </c>
      <c r="D832" s="8">
        <f t="shared" si="90"/>
        <v>45171.676064814812</v>
      </c>
      <c r="E832" s="8" t="str">
        <f t="shared" si="92"/>
        <v>2023-09-02</v>
      </c>
      <c r="F832" s="9" t="s">
        <v>2532</v>
      </c>
      <c r="G832" s="9" t="str">
        <f t="shared" si="91"/>
        <v>FAIR-D3_2023-09-02_16-13-32</v>
      </c>
      <c r="H832" s="9">
        <v>16.71</v>
      </c>
      <c r="I832" s="6">
        <v>27269646</v>
      </c>
      <c r="J832" s="6" t="str">
        <f>IF(OR(COUNTIF(Monitoring!E:E, G832) &gt; 0, COUNTIF(Monitoring!F:F, G832) &gt; 0), "yes", "no")</f>
        <v>no</v>
      </c>
      <c r="K832" s="60" t="str">
        <f t="shared" si="93"/>
        <v>Z:\FAIR_Device_data\Experiment_AugSep_2023\Video_captures\FAIR-D3\Camera1\2023-09-02\FAIR-D3_2023-09-02_16-13-32.mp4</v>
      </c>
    </row>
    <row r="833" spans="1:11" ht="14.25" customHeight="1" x14ac:dyDescent="0.3">
      <c r="A833" s="5" t="str">
        <f t="shared" si="87"/>
        <v>FAIR-D3</v>
      </c>
      <c r="B833" s="4">
        <f t="shared" si="88"/>
        <v>45171</v>
      </c>
      <c r="C833" s="8">
        <f t="shared" si="89"/>
        <v>0.6766550925925926</v>
      </c>
      <c r="D833" s="8">
        <f t="shared" si="90"/>
        <v>45171.676655092589</v>
      </c>
      <c r="E833" s="8" t="str">
        <f t="shared" si="92"/>
        <v>2023-09-02</v>
      </c>
      <c r="F833" s="9" t="s">
        <v>2533</v>
      </c>
      <c r="G833" s="9" t="str">
        <f t="shared" si="91"/>
        <v>FAIR-D3_2023-09-02_16-14-23</v>
      </c>
      <c r="H833" s="9">
        <v>16.922000000000001</v>
      </c>
      <c r="I833" s="6">
        <v>29668615</v>
      </c>
      <c r="J833" s="6" t="str">
        <f>IF(OR(COUNTIF(Monitoring!E:E, G833) &gt; 0, COUNTIF(Monitoring!F:F, G833) &gt; 0), "yes", "no")</f>
        <v>no</v>
      </c>
      <c r="K833" s="60" t="str">
        <f t="shared" si="93"/>
        <v>Z:\FAIR_Device_data\Experiment_AugSep_2023\Video_captures\FAIR-D3\Camera1\2023-09-02\FAIR-D3_2023-09-02_16-14-23.mp4</v>
      </c>
    </row>
    <row r="834" spans="1:11" ht="14.25" customHeight="1" x14ac:dyDescent="0.3">
      <c r="A834" s="5" t="str">
        <f t="shared" ref="A834:A897" si="94">+LEFT(G834,7)</f>
        <v>FAIR-D3</v>
      </c>
      <c r="B834" s="4">
        <f t="shared" ref="B834:B897" si="95">VALUE(MID(G834,FIND("_",G834)+1,10))</f>
        <v>45171</v>
      </c>
      <c r="C834" s="8">
        <f t="shared" ref="C834:C897" si="96">IF(ISBLANK(G834),"",TIME(LEFT(RIGHT(G834,8),2),LEFT(RIGHT(G834,5),2),RIGHT(G834,2)))</f>
        <v>0.67761574074074071</v>
      </c>
      <c r="D834" s="8">
        <f t="shared" ref="D834:D897" si="97">+B834+C834</f>
        <v>45171.677615740744</v>
      </c>
      <c r="E834" s="8" t="str">
        <f t="shared" si="92"/>
        <v>2023-09-02</v>
      </c>
      <c r="F834" s="9" t="s">
        <v>2534</v>
      </c>
      <c r="G834" s="9" t="str">
        <f t="shared" ref="G834:G897" si="98">+LEFT(F834,27)</f>
        <v>FAIR-D3_2023-09-02_16-15-46</v>
      </c>
      <c r="H834" s="9">
        <v>12.135999999999999</v>
      </c>
      <c r="I834" s="6">
        <v>20271297</v>
      </c>
      <c r="J834" s="6" t="str">
        <f>IF(OR(COUNTIF(Monitoring!E:E, G834) &gt; 0, COUNTIF(Monitoring!F:F, G834) &gt; 0), "yes", "no")</f>
        <v>yes</v>
      </c>
      <c r="K834" s="60" t="str">
        <f t="shared" si="93"/>
        <v>Z:\FAIR_Device_data\Experiment_AugSep_2023\Video_captures\FAIR-D3\Camera1\2023-09-02\FAIR-D3_2023-09-02_16-15-46.mp4</v>
      </c>
    </row>
    <row r="835" spans="1:11" ht="14.25" customHeight="1" x14ac:dyDescent="0.3">
      <c r="A835" s="5" t="str">
        <f t="shared" si="94"/>
        <v>FAIR-D3</v>
      </c>
      <c r="B835" s="4">
        <f t="shared" si="95"/>
        <v>45171</v>
      </c>
      <c r="C835" s="8">
        <f t="shared" si="96"/>
        <v>0.76195601851851846</v>
      </c>
      <c r="D835" s="8">
        <f t="shared" si="97"/>
        <v>45171.761956018519</v>
      </c>
      <c r="E835" s="8" t="str">
        <f t="shared" ref="E835:E898" si="99">+_xlfn.CONCAT(YEAR(B835),"-",TEXT(MONTH(B835),"00"),"-",TEXT(DAY(B835),"00"))</f>
        <v>2023-09-02</v>
      </c>
      <c r="F835" s="9" t="s">
        <v>2535</v>
      </c>
      <c r="G835" s="9" t="str">
        <f t="shared" si="98"/>
        <v>FAIR-D3_2023-09-02_18-17-13</v>
      </c>
      <c r="H835" s="9">
        <v>14.324999999999999</v>
      </c>
      <c r="I835" s="6">
        <v>23198479</v>
      </c>
      <c r="J835" s="6" t="str">
        <f>IF(OR(COUNTIF(Monitoring!E:E, G835) &gt; 0, COUNTIF(Monitoring!F:F, G835) &gt; 0), "yes", "no")</f>
        <v>no</v>
      </c>
      <c r="K835" s="60" t="str">
        <f t="shared" ref="K835:K898" si="100">HYPERLINK(_xlfn.CONCAT("Z:\FAIR_Device_data\Experiment_AugSep_2023","\","Video_captures","\",A835,"\","Camera1","\",E835,"\",F835))</f>
        <v>Z:\FAIR_Device_data\Experiment_AugSep_2023\Video_captures\FAIR-D3\Camera1\2023-09-02\FAIR-D3_2023-09-02_18-17-13.mp4</v>
      </c>
    </row>
    <row r="836" spans="1:11" ht="14.25" customHeight="1" x14ac:dyDescent="0.3">
      <c r="A836" s="5" t="str">
        <f t="shared" si="94"/>
        <v>FAIR-D3</v>
      </c>
      <c r="B836" s="4">
        <f t="shared" si="95"/>
        <v>45172</v>
      </c>
      <c r="C836" s="8">
        <f t="shared" si="96"/>
        <v>0.38881944444444444</v>
      </c>
      <c r="D836" s="8">
        <f t="shared" si="97"/>
        <v>45172.388819444444</v>
      </c>
      <c r="E836" s="8" t="str">
        <f t="shared" si="99"/>
        <v>2023-09-03</v>
      </c>
      <c r="F836" s="9" t="s">
        <v>2536</v>
      </c>
      <c r="G836" s="9" t="str">
        <f t="shared" si="98"/>
        <v>FAIR-D3_2023-09-03_09-19-54</v>
      </c>
      <c r="H836" s="9">
        <v>73.861999999999995</v>
      </c>
      <c r="I836" s="6">
        <v>138924266</v>
      </c>
      <c r="J836" s="6" t="str">
        <f>IF(OR(COUNTIF(Monitoring!E:E, G836) &gt; 0, COUNTIF(Monitoring!F:F, G836) &gt; 0), "yes", "no")</f>
        <v>yes</v>
      </c>
      <c r="K836" s="60" t="str">
        <f t="shared" si="100"/>
        <v>Z:\FAIR_Device_data\Experiment_AugSep_2023\Video_captures\FAIR-D3\Camera1\2023-09-03\FAIR-D3_2023-09-03_09-19-54.mp4</v>
      </c>
    </row>
    <row r="837" spans="1:11" ht="14.25" customHeight="1" x14ac:dyDescent="0.3">
      <c r="A837" s="5" t="str">
        <f t="shared" si="94"/>
        <v>FAIR-D3</v>
      </c>
      <c r="B837" s="4">
        <f t="shared" si="95"/>
        <v>45172</v>
      </c>
      <c r="C837" s="8">
        <f t="shared" si="96"/>
        <v>0.50968749999999996</v>
      </c>
      <c r="D837" s="8">
        <f t="shared" si="97"/>
        <v>45172.509687500002</v>
      </c>
      <c r="E837" s="8" t="str">
        <f t="shared" si="99"/>
        <v>2023-09-03</v>
      </c>
      <c r="F837" s="9" t="s">
        <v>2537</v>
      </c>
      <c r="G837" s="9" t="str">
        <f t="shared" si="98"/>
        <v>FAIR-D3_2023-09-03_12-13-57</v>
      </c>
      <c r="H837" s="9">
        <v>16.151</v>
      </c>
      <c r="I837" s="6">
        <v>28239771</v>
      </c>
      <c r="J837" s="6" t="str">
        <f>IF(OR(COUNTIF(Monitoring!E:E, G837) &gt; 0, COUNTIF(Monitoring!F:F, G837) &gt; 0), "yes", "no")</f>
        <v>yes</v>
      </c>
      <c r="K837" s="60" t="str">
        <f t="shared" si="100"/>
        <v>Z:\FAIR_Device_data\Experiment_AugSep_2023\Video_captures\FAIR-D3\Camera1\2023-09-03\FAIR-D3_2023-09-03_12-13-57.mp4</v>
      </c>
    </row>
    <row r="838" spans="1:11" ht="14.25" customHeight="1" x14ac:dyDescent="0.3">
      <c r="A838" s="5" t="str">
        <f t="shared" si="94"/>
        <v>FAIR-D3</v>
      </c>
      <c r="B838" s="4">
        <f t="shared" si="95"/>
        <v>45172</v>
      </c>
      <c r="C838" s="8">
        <f t="shared" si="96"/>
        <v>0.5131944444444444</v>
      </c>
      <c r="D838" s="8">
        <f t="shared" si="97"/>
        <v>45172.513194444444</v>
      </c>
      <c r="E838" s="8" t="str">
        <f t="shared" si="99"/>
        <v>2023-09-03</v>
      </c>
      <c r="F838" s="9" t="s">
        <v>2538</v>
      </c>
      <c r="G838" s="9" t="str">
        <f t="shared" si="98"/>
        <v>FAIR-D3_2023-09-03_12-19-00</v>
      </c>
      <c r="H838" s="9">
        <v>34.32</v>
      </c>
      <c r="I838" s="6">
        <v>63201256</v>
      </c>
      <c r="J838" s="6" t="str">
        <f>IF(OR(COUNTIF(Monitoring!E:E, G838) &gt; 0, COUNTIF(Monitoring!F:F, G838) &gt; 0), "yes", "no")</f>
        <v>no</v>
      </c>
      <c r="K838" s="60" t="str">
        <f t="shared" si="100"/>
        <v>Z:\FAIR_Device_data\Experiment_AugSep_2023\Video_captures\FAIR-D3\Camera1\2023-09-03\FAIR-D3_2023-09-03_12-19-00.mp4</v>
      </c>
    </row>
    <row r="839" spans="1:11" ht="14.25" customHeight="1" x14ac:dyDescent="0.3">
      <c r="A839" s="5" t="str">
        <f t="shared" si="94"/>
        <v>FAIR-D3</v>
      </c>
      <c r="B839" s="4">
        <f t="shared" si="95"/>
        <v>45172</v>
      </c>
      <c r="C839" s="8">
        <f t="shared" si="96"/>
        <v>0.52810185185185188</v>
      </c>
      <c r="D839" s="8">
        <f t="shared" si="97"/>
        <v>45172.528101851851</v>
      </c>
      <c r="E839" s="8" t="str">
        <f t="shared" si="99"/>
        <v>2023-09-03</v>
      </c>
      <c r="F839" s="9" t="s">
        <v>2539</v>
      </c>
      <c r="G839" s="9" t="str">
        <f t="shared" si="98"/>
        <v>FAIR-D3_2023-09-03_12-40-28</v>
      </c>
      <c r="H839" s="9">
        <v>32.991</v>
      </c>
      <c r="I839" s="6">
        <v>62280915</v>
      </c>
      <c r="J839" s="6" t="str">
        <f>IF(OR(COUNTIF(Monitoring!E:E, G839) &gt; 0, COUNTIF(Monitoring!F:F, G839) &gt; 0), "yes", "no")</f>
        <v>yes</v>
      </c>
      <c r="K839" s="60" t="str">
        <f t="shared" si="100"/>
        <v>Z:\FAIR_Device_data\Experiment_AugSep_2023\Video_captures\FAIR-D3\Camera1\2023-09-03\FAIR-D3_2023-09-03_12-40-28.mp4</v>
      </c>
    </row>
    <row r="840" spans="1:11" ht="14.25" customHeight="1" x14ac:dyDescent="0.3">
      <c r="A840" s="5" t="str">
        <f t="shared" si="94"/>
        <v>FAIR-D3</v>
      </c>
      <c r="B840" s="4">
        <f t="shared" si="95"/>
        <v>45172</v>
      </c>
      <c r="C840" s="8">
        <f t="shared" si="96"/>
        <v>0.53293981481481478</v>
      </c>
      <c r="D840" s="8">
        <f t="shared" si="97"/>
        <v>45172.532939814817</v>
      </c>
      <c r="E840" s="8" t="str">
        <f t="shared" si="99"/>
        <v>2023-09-03</v>
      </c>
      <c r="F840" s="9" t="s">
        <v>2540</v>
      </c>
      <c r="G840" s="9" t="str">
        <f t="shared" si="98"/>
        <v>FAIR-D3_2023-09-03_12-47-26</v>
      </c>
      <c r="H840" s="9">
        <v>18.18</v>
      </c>
      <c r="I840" s="6">
        <v>32564001</v>
      </c>
      <c r="J840" s="6" t="str">
        <f>IF(OR(COUNTIF(Monitoring!E:E, G840) &gt; 0, COUNTIF(Monitoring!F:F, G840) &gt; 0), "yes", "no")</f>
        <v>no</v>
      </c>
      <c r="K840" s="60" t="str">
        <f t="shared" si="100"/>
        <v>Z:\FAIR_Device_data\Experiment_AugSep_2023\Video_captures\FAIR-D3\Camera1\2023-09-03\FAIR-D3_2023-09-03_12-47-26.mp4</v>
      </c>
    </row>
    <row r="841" spans="1:11" ht="14.25" customHeight="1" x14ac:dyDescent="0.3">
      <c r="A841" s="5" t="str">
        <f t="shared" si="94"/>
        <v>FAIR-D3</v>
      </c>
      <c r="B841" s="4">
        <f t="shared" si="95"/>
        <v>45172</v>
      </c>
      <c r="C841" s="8">
        <f t="shared" si="96"/>
        <v>0.53546296296296292</v>
      </c>
      <c r="D841" s="8">
        <f t="shared" si="97"/>
        <v>45172.535462962966</v>
      </c>
      <c r="E841" s="8" t="str">
        <f t="shared" si="99"/>
        <v>2023-09-03</v>
      </c>
      <c r="F841" s="9" t="s">
        <v>2541</v>
      </c>
      <c r="G841" s="9" t="str">
        <f t="shared" si="98"/>
        <v>FAIR-D3_2023-09-03_12-51-04</v>
      </c>
      <c r="H841" s="9">
        <v>82.296000000000006</v>
      </c>
      <c r="I841" s="6">
        <v>147079499</v>
      </c>
      <c r="J841" s="6" t="str">
        <f>IF(OR(COUNTIF(Monitoring!E:E, G841) &gt; 0, COUNTIF(Monitoring!F:F, G841) &gt; 0), "yes", "no")</f>
        <v>no</v>
      </c>
      <c r="K841" s="60" t="str">
        <f t="shared" si="100"/>
        <v>Z:\FAIR_Device_data\Experiment_AugSep_2023\Video_captures\FAIR-D3\Camera1\2023-09-03\FAIR-D3_2023-09-03_12-51-04.mp4</v>
      </c>
    </row>
    <row r="842" spans="1:11" ht="14.25" customHeight="1" x14ac:dyDescent="0.3">
      <c r="A842" s="5" t="str">
        <f t="shared" si="94"/>
        <v>FAIR-D3</v>
      </c>
      <c r="B842" s="4">
        <f t="shared" si="95"/>
        <v>45172</v>
      </c>
      <c r="C842" s="8">
        <f t="shared" si="96"/>
        <v>0.53905092592592596</v>
      </c>
      <c r="D842" s="8">
        <f t="shared" si="97"/>
        <v>45172.539050925923</v>
      </c>
      <c r="E842" s="8" t="str">
        <f t="shared" si="99"/>
        <v>2023-09-03</v>
      </c>
      <c r="F842" s="9" t="s">
        <v>2542</v>
      </c>
      <c r="G842" s="9" t="str">
        <f t="shared" si="98"/>
        <v>FAIR-D3_2023-09-03_12-56-14</v>
      </c>
      <c r="H842" s="9">
        <v>19.960999999999999</v>
      </c>
      <c r="I842" s="6">
        <v>35445250</v>
      </c>
      <c r="J842" s="6" t="str">
        <f>IF(OR(COUNTIF(Monitoring!E:E, G842) &gt; 0, COUNTIF(Monitoring!F:F, G842) &gt; 0), "yes", "no")</f>
        <v>no</v>
      </c>
      <c r="K842" s="60" t="str">
        <f t="shared" si="100"/>
        <v>Z:\FAIR_Device_data\Experiment_AugSep_2023\Video_captures\FAIR-D3\Camera1\2023-09-03\FAIR-D3_2023-09-03_12-56-14.mp4</v>
      </c>
    </row>
    <row r="843" spans="1:11" ht="14.25" customHeight="1" x14ac:dyDescent="0.3">
      <c r="A843" s="5" t="str">
        <f t="shared" si="94"/>
        <v>FAIR-D3</v>
      </c>
      <c r="B843" s="4">
        <f t="shared" si="95"/>
        <v>45172</v>
      </c>
      <c r="C843" s="8">
        <f t="shared" si="96"/>
        <v>0.54210648148148144</v>
      </c>
      <c r="D843" s="8">
        <f t="shared" si="97"/>
        <v>45172.54210648148</v>
      </c>
      <c r="E843" s="8" t="str">
        <f t="shared" si="99"/>
        <v>2023-09-03</v>
      </c>
      <c r="F843" s="9" t="s">
        <v>2543</v>
      </c>
      <c r="G843" s="9" t="str">
        <f t="shared" si="98"/>
        <v>FAIR-D3_2023-09-03_13-00-38</v>
      </c>
      <c r="H843" s="9">
        <v>17.998999999999999</v>
      </c>
      <c r="I843" s="6">
        <v>30134204</v>
      </c>
      <c r="J843" s="6" t="str">
        <f>IF(OR(COUNTIF(Monitoring!E:E, G843) &gt; 0, COUNTIF(Monitoring!F:F, G843) &gt; 0), "yes", "no")</f>
        <v>no</v>
      </c>
      <c r="K843" s="60" t="str">
        <f t="shared" si="100"/>
        <v>Z:\FAIR_Device_data\Experiment_AugSep_2023\Video_captures\FAIR-D3\Camera1\2023-09-03\FAIR-D3_2023-09-03_13-00-38.mp4</v>
      </c>
    </row>
    <row r="844" spans="1:11" ht="14.25" customHeight="1" x14ac:dyDescent="0.3">
      <c r="A844" s="5" t="str">
        <f t="shared" si="94"/>
        <v>FAIR-D3</v>
      </c>
      <c r="B844" s="4">
        <f t="shared" si="95"/>
        <v>45172</v>
      </c>
      <c r="C844" s="8">
        <f t="shared" si="96"/>
        <v>0.54262731481481485</v>
      </c>
      <c r="D844" s="8">
        <f t="shared" si="97"/>
        <v>45172.542627314811</v>
      </c>
      <c r="E844" s="8" t="str">
        <f t="shared" si="99"/>
        <v>2023-09-03</v>
      </c>
      <c r="F844" s="9" t="s">
        <v>2544</v>
      </c>
      <c r="G844" s="9" t="str">
        <f t="shared" si="98"/>
        <v>FAIR-D3_2023-09-03_13-01-23</v>
      </c>
      <c r="H844" s="9">
        <v>19.84</v>
      </c>
      <c r="I844" s="6">
        <v>32993041</v>
      </c>
      <c r="J844" s="6" t="str">
        <f>IF(OR(COUNTIF(Monitoring!E:E, G844) &gt; 0, COUNTIF(Monitoring!F:F, G844) &gt; 0), "yes", "no")</f>
        <v>no</v>
      </c>
      <c r="K844" s="60" t="str">
        <f t="shared" si="100"/>
        <v>Z:\FAIR_Device_data\Experiment_AugSep_2023\Video_captures\FAIR-D3\Camera1\2023-09-03\FAIR-D3_2023-09-03_13-01-23.mp4</v>
      </c>
    </row>
    <row r="845" spans="1:11" ht="14.25" customHeight="1" x14ac:dyDescent="0.3">
      <c r="A845" s="5" t="str">
        <f t="shared" si="94"/>
        <v>FAIR-D3</v>
      </c>
      <c r="B845" s="4">
        <f t="shared" si="95"/>
        <v>45172</v>
      </c>
      <c r="C845" s="8">
        <f t="shared" si="96"/>
        <v>0.54425925925925922</v>
      </c>
      <c r="D845" s="8">
        <f t="shared" si="97"/>
        <v>45172.544259259259</v>
      </c>
      <c r="E845" s="8" t="str">
        <f t="shared" si="99"/>
        <v>2023-09-03</v>
      </c>
      <c r="F845" s="9" t="s">
        <v>2545</v>
      </c>
      <c r="G845" s="9" t="str">
        <f t="shared" si="98"/>
        <v>FAIR-D3_2023-09-03_13-03-44</v>
      </c>
      <c r="H845" s="9">
        <v>86.263000000000005</v>
      </c>
      <c r="I845" s="6">
        <v>154542098</v>
      </c>
      <c r="J845" s="6" t="str">
        <f>IF(OR(COUNTIF(Monitoring!E:E, G845) &gt; 0, COUNTIF(Monitoring!F:F, G845) &gt; 0), "yes", "no")</f>
        <v>no</v>
      </c>
      <c r="K845" s="60" t="str">
        <f t="shared" si="100"/>
        <v>Z:\FAIR_Device_data\Experiment_AugSep_2023\Video_captures\FAIR-D3\Camera1\2023-09-03\FAIR-D3_2023-09-03_13-03-44.mp4</v>
      </c>
    </row>
    <row r="846" spans="1:11" ht="14.25" customHeight="1" x14ac:dyDescent="0.3">
      <c r="A846" s="5" t="str">
        <f t="shared" si="94"/>
        <v>FAIR-D3</v>
      </c>
      <c r="B846" s="4">
        <f t="shared" si="95"/>
        <v>45172</v>
      </c>
      <c r="C846" s="8">
        <f t="shared" si="96"/>
        <v>0.54579861111111116</v>
      </c>
      <c r="D846" s="8">
        <f t="shared" si="97"/>
        <v>45172.545798611114</v>
      </c>
      <c r="E846" s="8" t="str">
        <f t="shared" si="99"/>
        <v>2023-09-03</v>
      </c>
      <c r="F846" s="9" t="s">
        <v>2546</v>
      </c>
      <c r="G846" s="9" t="str">
        <f t="shared" si="98"/>
        <v>FAIR-D3_2023-09-03_13-05-57</v>
      </c>
      <c r="H846" s="9">
        <v>43.098999999999997</v>
      </c>
      <c r="I846" s="6">
        <v>78150885</v>
      </c>
      <c r="J846" s="6" t="str">
        <f>IF(OR(COUNTIF(Monitoring!E:E, G846) &gt; 0, COUNTIF(Monitoring!F:F, G846) &gt; 0), "yes", "no")</f>
        <v>no</v>
      </c>
      <c r="K846" s="60" t="str">
        <f t="shared" si="100"/>
        <v>Z:\FAIR_Device_data\Experiment_AugSep_2023\Video_captures\FAIR-D3\Camera1\2023-09-03\FAIR-D3_2023-09-03_13-05-57.mp4</v>
      </c>
    </row>
    <row r="847" spans="1:11" ht="14.25" customHeight="1" x14ac:dyDescent="0.3">
      <c r="A847" s="5" t="str">
        <f t="shared" si="94"/>
        <v>FAIR-D3</v>
      </c>
      <c r="B847" s="4">
        <f t="shared" si="95"/>
        <v>45172</v>
      </c>
      <c r="C847" s="8">
        <f t="shared" si="96"/>
        <v>0.5466550925925926</v>
      </c>
      <c r="D847" s="8">
        <f t="shared" si="97"/>
        <v>45172.546655092592</v>
      </c>
      <c r="E847" s="8" t="str">
        <f t="shared" si="99"/>
        <v>2023-09-03</v>
      </c>
      <c r="F847" s="9" t="s">
        <v>2547</v>
      </c>
      <c r="G847" s="9" t="str">
        <f t="shared" si="98"/>
        <v>FAIR-D3_2023-09-03_13-07-11</v>
      </c>
      <c r="H847" s="9">
        <v>17.398</v>
      </c>
      <c r="I847" s="6">
        <v>28733739</v>
      </c>
      <c r="J847" s="6" t="str">
        <f>IF(OR(COUNTIF(Monitoring!E:E, G847) &gt; 0, COUNTIF(Monitoring!F:F, G847) &gt; 0), "yes", "no")</f>
        <v>yes</v>
      </c>
      <c r="K847" s="60" t="str">
        <f t="shared" si="100"/>
        <v>Z:\FAIR_Device_data\Experiment_AugSep_2023\Video_captures\FAIR-D3\Camera1\2023-09-03\FAIR-D3_2023-09-03_13-07-11.mp4</v>
      </c>
    </row>
    <row r="848" spans="1:11" ht="14.25" customHeight="1" x14ac:dyDescent="0.3">
      <c r="A848" s="5" t="str">
        <f t="shared" si="94"/>
        <v>FAIR-D3</v>
      </c>
      <c r="B848" s="4">
        <f t="shared" si="95"/>
        <v>45172</v>
      </c>
      <c r="C848" s="8">
        <f t="shared" si="96"/>
        <v>0.55391203703703706</v>
      </c>
      <c r="D848" s="8">
        <f t="shared" si="97"/>
        <v>45172.553912037038</v>
      </c>
      <c r="E848" s="8" t="str">
        <f t="shared" si="99"/>
        <v>2023-09-03</v>
      </c>
      <c r="F848" s="9" t="s">
        <v>2548</v>
      </c>
      <c r="G848" s="9" t="str">
        <f t="shared" si="98"/>
        <v>FAIR-D3_2023-09-03_13-17-38</v>
      </c>
      <c r="H848" s="9">
        <v>50.709000000000003</v>
      </c>
      <c r="I848" s="6">
        <v>86867213</v>
      </c>
      <c r="J848" s="6" t="str">
        <f>IF(OR(COUNTIF(Monitoring!E:E, G848) &gt; 0, COUNTIF(Monitoring!F:F, G848) &gt; 0), "yes", "no")</f>
        <v>no</v>
      </c>
      <c r="K848" s="60" t="str">
        <f t="shared" si="100"/>
        <v>Z:\FAIR_Device_data\Experiment_AugSep_2023\Video_captures\FAIR-D3\Camera1\2023-09-03\FAIR-D3_2023-09-03_13-17-38.mp4</v>
      </c>
    </row>
    <row r="849" spans="1:11" ht="14.25" customHeight="1" x14ac:dyDescent="0.3">
      <c r="A849" s="5" t="str">
        <f t="shared" si="94"/>
        <v>FAIR-D3</v>
      </c>
      <c r="B849" s="4">
        <f t="shared" si="95"/>
        <v>45172</v>
      </c>
      <c r="C849" s="8">
        <f t="shared" si="96"/>
        <v>0.55616898148148153</v>
      </c>
      <c r="D849" s="8">
        <f t="shared" si="97"/>
        <v>45172.556168981479</v>
      </c>
      <c r="E849" s="8" t="str">
        <f t="shared" si="99"/>
        <v>2023-09-03</v>
      </c>
      <c r="F849" s="9" t="s">
        <v>2549</v>
      </c>
      <c r="G849" s="9" t="str">
        <f t="shared" si="98"/>
        <v>FAIR-D3_2023-09-03_13-20-53</v>
      </c>
      <c r="H849" s="9">
        <v>11.26</v>
      </c>
      <c r="I849" s="6">
        <v>18592210</v>
      </c>
      <c r="J849" s="6" t="str">
        <f>IF(OR(COUNTIF(Monitoring!E:E, G849) &gt; 0, COUNTIF(Monitoring!F:F, G849) &gt; 0), "yes", "no")</f>
        <v>no</v>
      </c>
      <c r="K849" s="60" t="str">
        <f t="shared" si="100"/>
        <v>Z:\FAIR_Device_data\Experiment_AugSep_2023\Video_captures\FAIR-D3\Camera1\2023-09-03\FAIR-D3_2023-09-03_13-20-53.mp4</v>
      </c>
    </row>
    <row r="850" spans="1:11" ht="14.25" customHeight="1" x14ac:dyDescent="0.3">
      <c r="A850" s="5" t="str">
        <f t="shared" si="94"/>
        <v>FAIR-D3</v>
      </c>
      <c r="B850" s="4">
        <f t="shared" si="95"/>
        <v>45172</v>
      </c>
      <c r="C850" s="8">
        <f t="shared" si="96"/>
        <v>0.55898148148148152</v>
      </c>
      <c r="D850" s="8">
        <f t="shared" si="97"/>
        <v>45172.558981481481</v>
      </c>
      <c r="E850" s="8" t="str">
        <f t="shared" si="99"/>
        <v>2023-09-03</v>
      </c>
      <c r="F850" s="9" t="s">
        <v>2550</v>
      </c>
      <c r="G850" s="9" t="str">
        <f t="shared" si="98"/>
        <v>FAIR-D3_2023-09-03_13-24-56</v>
      </c>
      <c r="H850" s="9">
        <v>14.26</v>
      </c>
      <c r="I850" s="6">
        <v>24338608</v>
      </c>
      <c r="J850" s="6" t="str">
        <f>IF(OR(COUNTIF(Monitoring!E:E, G850) &gt; 0, COUNTIF(Monitoring!F:F, G850) &gt; 0), "yes", "no")</f>
        <v>yes</v>
      </c>
      <c r="K850" s="60" t="str">
        <f t="shared" si="100"/>
        <v>Z:\FAIR_Device_data\Experiment_AugSep_2023\Video_captures\FAIR-D3\Camera1\2023-09-03\FAIR-D3_2023-09-03_13-24-56.mp4</v>
      </c>
    </row>
    <row r="851" spans="1:11" ht="14.25" customHeight="1" x14ac:dyDescent="0.3">
      <c r="A851" s="5" t="str">
        <f t="shared" si="94"/>
        <v>FAIR-D3</v>
      </c>
      <c r="B851" s="4">
        <f t="shared" si="95"/>
        <v>45172</v>
      </c>
      <c r="C851" s="8">
        <f t="shared" si="96"/>
        <v>0.56488425925925922</v>
      </c>
      <c r="D851" s="8">
        <f t="shared" si="97"/>
        <v>45172.564884259256</v>
      </c>
      <c r="E851" s="8" t="str">
        <f t="shared" si="99"/>
        <v>2023-09-03</v>
      </c>
      <c r="F851" s="9" t="s">
        <v>2551</v>
      </c>
      <c r="G851" s="9" t="str">
        <f t="shared" si="98"/>
        <v>FAIR-D3_2023-09-03_13-33-26</v>
      </c>
      <c r="H851" s="9">
        <v>15.132</v>
      </c>
      <c r="I851" s="6">
        <v>25254616</v>
      </c>
      <c r="J851" s="6" t="str">
        <f>IF(OR(COUNTIF(Monitoring!E:E, G851) &gt; 0, COUNTIF(Monitoring!F:F, G851) &gt; 0), "yes", "no")</f>
        <v>yes</v>
      </c>
      <c r="K851" s="60" t="str">
        <f t="shared" si="100"/>
        <v>Z:\FAIR_Device_data\Experiment_AugSep_2023\Video_captures\FAIR-D3\Camera1\2023-09-03\FAIR-D3_2023-09-03_13-33-26.mp4</v>
      </c>
    </row>
    <row r="852" spans="1:11" ht="14.25" customHeight="1" x14ac:dyDescent="0.3">
      <c r="A852" s="5" t="str">
        <f t="shared" si="94"/>
        <v>FAIR-D3</v>
      </c>
      <c r="B852" s="4">
        <f t="shared" si="95"/>
        <v>45172</v>
      </c>
      <c r="C852" s="8">
        <f t="shared" si="96"/>
        <v>0.59141203703703704</v>
      </c>
      <c r="D852" s="8">
        <f t="shared" si="97"/>
        <v>45172.591412037036</v>
      </c>
      <c r="E852" s="8" t="str">
        <f t="shared" si="99"/>
        <v>2023-09-03</v>
      </c>
      <c r="F852" s="9" t="s">
        <v>2552</v>
      </c>
      <c r="G852" s="9" t="str">
        <f t="shared" si="98"/>
        <v>FAIR-D3_2023-09-03_14-11-38</v>
      </c>
      <c r="H852" s="9">
        <v>12.125999999999999</v>
      </c>
      <c r="I852" s="6">
        <v>19878068</v>
      </c>
      <c r="J852" s="6" t="str">
        <f>IF(OR(COUNTIF(Monitoring!E:E, G852) &gt; 0, COUNTIF(Monitoring!F:F, G852) &gt; 0), "yes", "no")</f>
        <v>yes</v>
      </c>
      <c r="K852" s="60" t="str">
        <f t="shared" si="100"/>
        <v>Z:\FAIR_Device_data\Experiment_AugSep_2023\Video_captures\FAIR-D3\Camera1\2023-09-03\FAIR-D3_2023-09-03_14-11-38.mp4</v>
      </c>
    </row>
    <row r="853" spans="1:11" ht="14.25" customHeight="1" x14ac:dyDescent="0.3">
      <c r="A853" s="5" t="str">
        <f t="shared" si="94"/>
        <v>FAIR-D3</v>
      </c>
      <c r="B853" s="4">
        <f t="shared" si="95"/>
        <v>45172</v>
      </c>
      <c r="C853" s="8">
        <f t="shared" si="96"/>
        <v>0.59196759259259257</v>
      </c>
      <c r="D853" s="8">
        <f t="shared" si="97"/>
        <v>45172.591967592591</v>
      </c>
      <c r="E853" s="8" t="str">
        <f t="shared" si="99"/>
        <v>2023-09-03</v>
      </c>
      <c r="F853" s="9" t="s">
        <v>2553</v>
      </c>
      <c r="G853" s="9" t="str">
        <f t="shared" si="98"/>
        <v>FAIR-D3_2023-09-03_14-12-26</v>
      </c>
      <c r="H853" s="9">
        <v>27.027000000000001</v>
      </c>
      <c r="I853" s="6">
        <v>46397976</v>
      </c>
      <c r="J853" s="6" t="str">
        <f>IF(OR(COUNTIF(Monitoring!E:E, G853) &gt; 0, COUNTIF(Monitoring!F:F, G853) &gt; 0), "yes", "no")</f>
        <v>yes</v>
      </c>
      <c r="K853" s="60" t="str">
        <f t="shared" si="100"/>
        <v>Z:\FAIR_Device_data\Experiment_AugSep_2023\Video_captures\FAIR-D3\Camera1\2023-09-03\FAIR-D3_2023-09-03_14-12-26.mp4</v>
      </c>
    </row>
    <row r="854" spans="1:11" ht="14.25" customHeight="1" x14ac:dyDescent="0.3">
      <c r="A854" s="5" t="str">
        <f t="shared" si="94"/>
        <v>FAIR-D3</v>
      </c>
      <c r="B854" s="4">
        <f t="shared" si="95"/>
        <v>45172</v>
      </c>
      <c r="C854" s="8">
        <f t="shared" si="96"/>
        <v>0.63480324074074079</v>
      </c>
      <c r="D854" s="8">
        <f t="shared" si="97"/>
        <v>45172.63480324074</v>
      </c>
      <c r="E854" s="8" t="str">
        <f t="shared" si="99"/>
        <v>2023-09-03</v>
      </c>
      <c r="F854" s="9" t="s">
        <v>2554</v>
      </c>
      <c r="G854" s="9" t="str">
        <f t="shared" si="98"/>
        <v>FAIR-D3_2023-09-03_15-14-07</v>
      </c>
      <c r="H854" s="9">
        <v>14.509</v>
      </c>
      <c r="I854" s="6">
        <v>24849688</v>
      </c>
      <c r="J854" s="6" t="str">
        <f>IF(OR(COUNTIF(Monitoring!E:E, G854) &gt; 0, COUNTIF(Monitoring!F:F, G854) &gt; 0), "yes", "no")</f>
        <v>yes</v>
      </c>
      <c r="K854" s="60" t="str">
        <f t="shared" si="100"/>
        <v>Z:\FAIR_Device_data\Experiment_AugSep_2023\Video_captures\FAIR-D3\Camera1\2023-09-03\FAIR-D3_2023-09-03_15-14-07.mp4</v>
      </c>
    </row>
    <row r="855" spans="1:11" ht="14.25" customHeight="1" x14ac:dyDescent="0.3">
      <c r="A855" s="5" t="str">
        <f t="shared" si="94"/>
        <v>FAIR-D3</v>
      </c>
      <c r="B855" s="4">
        <f t="shared" si="95"/>
        <v>45172</v>
      </c>
      <c r="C855" s="8">
        <f t="shared" si="96"/>
        <v>0.70180555555555557</v>
      </c>
      <c r="D855" s="8">
        <f t="shared" si="97"/>
        <v>45172.701805555553</v>
      </c>
      <c r="E855" s="8" t="str">
        <f t="shared" si="99"/>
        <v>2023-09-03</v>
      </c>
      <c r="F855" s="9" t="s">
        <v>2555</v>
      </c>
      <c r="G855" s="9" t="str">
        <f t="shared" si="98"/>
        <v>FAIR-D3_2023-09-03_16-50-36</v>
      </c>
      <c r="H855" s="9">
        <v>14.978</v>
      </c>
      <c r="I855" s="6">
        <v>26460077</v>
      </c>
      <c r="J855" s="6" t="str">
        <f>IF(OR(COUNTIF(Monitoring!E:E, G855) &gt; 0, COUNTIF(Monitoring!F:F, G855) &gt; 0), "yes", "no")</f>
        <v>no</v>
      </c>
      <c r="K855" s="60" t="str">
        <f t="shared" si="100"/>
        <v>Z:\FAIR_Device_data\Experiment_AugSep_2023\Video_captures\FAIR-D3\Camera1\2023-09-03\FAIR-D3_2023-09-03_16-50-36.mp4</v>
      </c>
    </row>
    <row r="856" spans="1:11" ht="14.25" customHeight="1" x14ac:dyDescent="0.3">
      <c r="A856" s="5" t="str">
        <f t="shared" si="94"/>
        <v>FAIR-D3</v>
      </c>
      <c r="B856" s="4">
        <f t="shared" si="95"/>
        <v>45172</v>
      </c>
      <c r="C856" s="8">
        <f t="shared" si="96"/>
        <v>0.70826388888888892</v>
      </c>
      <c r="D856" s="8">
        <f t="shared" si="97"/>
        <v>45172.70826388889</v>
      </c>
      <c r="E856" s="8" t="str">
        <f t="shared" si="99"/>
        <v>2023-09-03</v>
      </c>
      <c r="F856" s="9" t="s">
        <v>2556</v>
      </c>
      <c r="G856" s="9" t="str">
        <f t="shared" si="98"/>
        <v>FAIR-D3_2023-09-03_16-59-54</v>
      </c>
      <c r="H856" s="9">
        <v>10.863</v>
      </c>
      <c r="I856" s="6">
        <v>17740264</v>
      </c>
      <c r="J856" s="6" t="str">
        <f>IF(OR(COUNTIF(Monitoring!E:E, G856) &gt; 0, COUNTIF(Monitoring!F:F, G856) &gt; 0), "yes", "no")</f>
        <v>no</v>
      </c>
      <c r="K856" s="60" t="str">
        <f t="shared" si="100"/>
        <v>Z:\FAIR_Device_data\Experiment_AugSep_2023\Video_captures\FAIR-D3\Camera1\2023-09-03\FAIR-D3_2023-09-03_16-59-54.mp4</v>
      </c>
    </row>
    <row r="857" spans="1:11" ht="14.25" customHeight="1" x14ac:dyDescent="0.3">
      <c r="A857" s="5" t="str">
        <f t="shared" si="94"/>
        <v>FAIR-D3</v>
      </c>
      <c r="B857" s="4">
        <f t="shared" si="95"/>
        <v>45172</v>
      </c>
      <c r="C857" s="8">
        <f t="shared" si="96"/>
        <v>0.72829861111111116</v>
      </c>
      <c r="D857" s="8">
        <f t="shared" si="97"/>
        <v>45172.728298611109</v>
      </c>
      <c r="E857" s="8" t="str">
        <f t="shared" si="99"/>
        <v>2023-09-03</v>
      </c>
      <c r="F857" s="9" t="s">
        <v>2557</v>
      </c>
      <c r="G857" s="9" t="str">
        <f t="shared" si="98"/>
        <v>FAIR-D3_2023-09-03_17-28-45</v>
      </c>
      <c r="H857" s="9">
        <v>11.063000000000001</v>
      </c>
      <c r="I857" s="6">
        <v>18246597</v>
      </c>
      <c r="J857" s="6" t="str">
        <f>IF(OR(COUNTIF(Monitoring!E:E, G857) &gt; 0, COUNTIF(Monitoring!F:F, G857) &gt; 0), "yes", "no")</f>
        <v>no</v>
      </c>
      <c r="K857" s="60" t="str">
        <f t="shared" si="100"/>
        <v>Z:\FAIR_Device_data\Experiment_AugSep_2023\Video_captures\FAIR-D3\Camera1\2023-09-03\FAIR-D3_2023-09-03_17-28-45.mp4</v>
      </c>
    </row>
    <row r="858" spans="1:11" ht="14.25" customHeight="1" x14ac:dyDescent="0.3">
      <c r="A858" s="5" t="str">
        <f t="shared" si="94"/>
        <v>FAIR-D3</v>
      </c>
      <c r="B858" s="4">
        <f t="shared" si="95"/>
        <v>45172</v>
      </c>
      <c r="C858" s="8">
        <f t="shared" si="96"/>
        <v>0.75079861111111112</v>
      </c>
      <c r="D858" s="8">
        <f t="shared" si="97"/>
        <v>45172.750798611109</v>
      </c>
      <c r="E858" s="8" t="str">
        <f t="shared" si="99"/>
        <v>2023-09-03</v>
      </c>
      <c r="F858" s="9" t="s">
        <v>2558</v>
      </c>
      <c r="G858" s="9" t="str">
        <f t="shared" si="98"/>
        <v>FAIR-D3_2023-09-03_18-01-09</v>
      </c>
      <c r="H858" s="9">
        <v>12.238</v>
      </c>
      <c r="I858" s="6">
        <v>20746873</v>
      </c>
      <c r="J858" s="6" t="str">
        <f>IF(OR(COUNTIF(Monitoring!E:E, G858) &gt; 0, COUNTIF(Monitoring!F:F, G858) &gt; 0), "yes", "no")</f>
        <v>yes</v>
      </c>
      <c r="K858" s="60" t="str">
        <f t="shared" si="100"/>
        <v>Z:\FAIR_Device_data\Experiment_AugSep_2023\Video_captures\FAIR-D3\Camera1\2023-09-03\FAIR-D3_2023-09-03_18-01-09.mp4</v>
      </c>
    </row>
    <row r="859" spans="1:11" ht="14.25" customHeight="1" x14ac:dyDescent="0.3">
      <c r="A859" s="5" t="str">
        <f t="shared" si="94"/>
        <v>FAIR-D3</v>
      </c>
      <c r="B859" s="4">
        <f t="shared" si="95"/>
        <v>45172</v>
      </c>
      <c r="C859" s="8">
        <f t="shared" si="96"/>
        <v>0.75156250000000002</v>
      </c>
      <c r="D859" s="8">
        <f t="shared" si="97"/>
        <v>45172.751562500001</v>
      </c>
      <c r="E859" s="8" t="str">
        <f t="shared" si="99"/>
        <v>2023-09-03</v>
      </c>
      <c r="F859" s="9" t="s">
        <v>2559</v>
      </c>
      <c r="G859" s="9" t="str">
        <f t="shared" si="98"/>
        <v>FAIR-D3_2023-09-03_18-02-15</v>
      </c>
      <c r="H859" s="9">
        <v>53.613</v>
      </c>
      <c r="I859" s="6">
        <v>100661781</v>
      </c>
      <c r="J859" s="6" t="str">
        <f>IF(OR(COUNTIF(Monitoring!E:E, G859) &gt; 0, COUNTIF(Monitoring!F:F, G859) &gt; 0), "yes", "no")</f>
        <v>yes</v>
      </c>
      <c r="K859" s="60" t="str">
        <f t="shared" si="100"/>
        <v>Z:\FAIR_Device_data\Experiment_AugSep_2023\Video_captures\FAIR-D3\Camera1\2023-09-03\FAIR-D3_2023-09-03_18-02-15.mp4</v>
      </c>
    </row>
    <row r="860" spans="1:11" ht="14.25" customHeight="1" x14ac:dyDescent="0.3">
      <c r="A860" s="5" t="str">
        <f t="shared" si="94"/>
        <v>FAIR-D3</v>
      </c>
      <c r="B860" s="4">
        <f t="shared" si="95"/>
        <v>45173</v>
      </c>
      <c r="C860" s="8">
        <f t="shared" si="96"/>
        <v>0.31584490740740739</v>
      </c>
      <c r="D860" s="8">
        <f t="shared" si="97"/>
        <v>45173.315844907411</v>
      </c>
      <c r="E860" s="8" t="str">
        <f t="shared" si="99"/>
        <v>2023-09-04</v>
      </c>
      <c r="F860" s="9" t="s">
        <v>2560</v>
      </c>
      <c r="G860" s="9" t="str">
        <f t="shared" si="98"/>
        <v>FAIR-D3_2023-09-04_07-34-49</v>
      </c>
      <c r="H860" s="9">
        <v>36.837000000000003</v>
      </c>
      <c r="I860" s="6">
        <v>70532681</v>
      </c>
      <c r="J860" s="6" t="str">
        <f>IF(OR(COUNTIF(Monitoring!E:E, G860) &gt; 0, COUNTIF(Monitoring!F:F, G860) &gt; 0), "yes", "no")</f>
        <v>yes</v>
      </c>
      <c r="K860" s="60" t="str">
        <f t="shared" si="100"/>
        <v>Z:\FAIR_Device_data\Experiment_AugSep_2023\Video_captures\FAIR-D3\Camera1\2023-09-04\FAIR-D3_2023-09-04_07-34-49.mp4</v>
      </c>
    </row>
    <row r="861" spans="1:11" ht="14.25" customHeight="1" x14ac:dyDescent="0.3">
      <c r="A861" s="5" t="str">
        <f t="shared" si="94"/>
        <v>FAIR-D3</v>
      </c>
      <c r="B861" s="4">
        <f t="shared" si="95"/>
        <v>45173</v>
      </c>
      <c r="C861" s="8">
        <f t="shared" si="96"/>
        <v>0.31665509259259261</v>
      </c>
      <c r="D861" s="8">
        <f t="shared" si="97"/>
        <v>45173.316655092596</v>
      </c>
      <c r="E861" s="8" t="str">
        <f t="shared" si="99"/>
        <v>2023-09-04</v>
      </c>
      <c r="F861" s="9" t="s">
        <v>2561</v>
      </c>
      <c r="G861" s="9" t="str">
        <f t="shared" si="98"/>
        <v>FAIR-D3_2023-09-04_07-35-59</v>
      </c>
      <c r="H861" s="9">
        <v>20.318999999999999</v>
      </c>
      <c r="I861" s="6">
        <v>35969104</v>
      </c>
      <c r="J861" s="6" t="str">
        <f>IF(OR(COUNTIF(Monitoring!E:E, G861) &gt; 0, COUNTIF(Monitoring!F:F, G861) &gt; 0), "yes", "no")</f>
        <v>no</v>
      </c>
      <c r="K861" s="60" t="str">
        <f t="shared" si="100"/>
        <v>Z:\FAIR_Device_data\Experiment_AugSep_2023\Video_captures\FAIR-D3\Camera1\2023-09-04\FAIR-D3_2023-09-04_07-35-59.mp4</v>
      </c>
    </row>
    <row r="862" spans="1:11" ht="14.25" customHeight="1" x14ac:dyDescent="0.3">
      <c r="A862" s="5" t="str">
        <f t="shared" si="94"/>
        <v>FAIR-D3</v>
      </c>
      <c r="B862" s="4">
        <f t="shared" si="95"/>
        <v>45173</v>
      </c>
      <c r="C862" s="8">
        <f t="shared" si="96"/>
        <v>0.31770833333333331</v>
      </c>
      <c r="D862" s="8">
        <f t="shared" si="97"/>
        <v>45173.317708333336</v>
      </c>
      <c r="E862" s="8" t="str">
        <f t="shared" si="99"/>
        <v>2023-09-04</v>
      </c>
      <c r="F862" s="9" t="s">
        <v>2562</v>
      </c>
      <c r="G862" s="9" t="str">
        <f t="shared" si="98"/>
        <v>FAIR-D3_2023-09-04_07-37-30</v>
      </c>
      <c r="H862" s="9">
        <v>41.704000000000001</v>
      </c>
      <c r="I862" s="6">
        <v>80771136</v>
      </c>
      <c r="J862" s="6" t="str">
        <f>IF(OR(COUNTIF(Monitoring!E:E, G862) &gt; 0, COUNTIF(Monitoring!F:F, G862) &gt; 0), "yes", "no")</f>
        <v>no</v>
      </c>
      <c r="K862" s="60" t="str">
        <f t="shared" si="100"/>
        <v>Z:\FAIR_Device_data\Experiment_AugSep_2023\Video_captures\FAIR-D3\Camera1\2023-09-04\FAIR-D3_2023-09-04_07-37-30.mp4</v>
      </c>
    </row>
    <row r="863" spans="1:11" ht="14.25" customHeight="1" x14ac:dyDescent="0.3">
      <c r="A863" s="5" t="str">
        <f t="shared" si="94"/>
        <v>FAIR-D3</v>
      </c>
      <c r="B863" s="4">
        <f t="shared" si="95"/>
        <v>45173</v>
      </c>
      <c r="C863" s="8">
        <f t="shared" si="96"/>
        <v>0.3568634259259259</v>
      </c>
      <c r="D863" s="8">
        <f t="shared" si="97"/>
        <v>45173.356863425928</v>
      </c>
      <c r="E863" s="8" t="str">
        <f t="shared" si="99"/>
        <v>2023-09-04</v>
      </c>
      <c r="F863" s="9" t="s">
        <v>2563</v>
      </c>
      <c r="G863" s="9" t="str">
        <f t="shared" si="98"/>
        <v>FAIR-D3_2023-09-04_08-33-53</v>
      </c>
      <c r="H863" s="9">
        <v>17.972999999999999</v>
      </c>
      <c r="I863" s="6">
        <v>31859518</v>
      </c>
      <c r="J863" s="6" t="str">
        <f>IF(OR(COUNTIF(Monitoring!E:E, G863) &gt; 0, COUNTIF(Monitoring!F:F, G863) &gt; 0), "yes", "no")</f>
        <v>no</v>
      </c>
      <c r="K863" s="60" t="str">
        <f t="shared" si="100"/>
        <v>Z:\FAIR_Device_data\Experiment_AugSep_2023\Video_captures\FAIR-D3\Camera1\2023-09-04\FAIR-D3_2023-09-04_08-33-53.mp4</v>
      </c>
    </row>
    <row r="864" spans="1:11" ht="14.25" customHeight="1" x14ac:dyDescent="0.3">
      <c r="A864" s="5" t="str">
        <f t="shared" si="94"/>
        <v>FAIR-D3</v>
      </c>
      <c r="B864" s="4">
        <f t="shared" si="95"/>
        <v>45173</v>
      </c>
      <c r="C864" s="8">
        <f t="shared" si="96"/>
        <v>0.35739583333333336</v>
      </c>
      <c r="D864" s="8">
        <f t="shared" si="97"/>
        <v>45173.357395833336</v>
      </c>
      <c r="E864" s="8" t="str">
        <f t="shared" si="99"/>
        <v>2023-09-04</v>
      </c>
      <c r="F864" s="9" t="s">
        <v>2564</v>
      </c>
      <c r="G864" s="9" t="str">
        <f t="shared" si="98"/>
        <v>FAIR-D3_2023-09-04_08-34-39</v>
      </c>
      <c r="H864" s="9">
        <v>63.826999999999998</v>
      </c>
      <c r="I864" s="6">
        <v>113752785</v>
      </c>
      <c r="J864" s="6" t="str">
        <f>IF(OR(COUNTIF(Monitoring!E:E, G864) &gt; 0, COUNTIF(Monitoring!F:F, G864) &gt; 0), "yes", "no")</f>
        <v>no</v>
      </c>
      <c r="K864" s="60" t="str">
        <f t="shared" si="100"/>
        <v>Z:\FAIR_Device_data\Experiment_AugSep_2023\Video_captures\FAIR-D3\Camera1\2023-09-04\FAIR-D3_2023-09-04_08-34-39.mp4</v>
      </c>
    </row>
    <row r="865" spans="1:11" ht="14.25" customHeight="1" x14ac:dyDescent="0.3">
      <c r="A865" s="5" t="str">
        <f t="shared" si="94"/>
        <v>FAIR-D3</v>
      </c>
      <c r="B865" s="4">
        <f t="shared" si="95"/>
        <v>45173</v>
      </c>
      <c r="C865" s="8">
        <f t="shared" si="96"/>
        <v>0.35876157407407405</v>
      </c>
      <c r="D865" s="8">
        <f t="shared" si="97"/>
        <v>45173.358761574076</v>
      </c>
      <c r="E865" s="8" t="str">
        <f t="shared" si="99"/>
        <v>2023-09-04</v>
      </c>
      <c r="F865" s="9" t="s">
        <v>2565</v>
      </c>
      <c r="G865" s="9" t="str">
        <f t="shared" si="98"/>
        <v>FAIR-D3_2023-09-04_08-36-37</v>
      </c>
      <c r="H865" s="9">
        <v>83.040999999999997</v>
      </c>
      <c r="I865" s="6">
        <v>150722343</v>
      </c>
      <c r="J865" s="6" t="str">
        <f>IF(OR(COUNTIF(Monitoring!E:E, G865) &gt; 0, COUNTIF(Monitoring!F:F, G865) &gt; 0), "yes", "no")</f>
        <v>no</v>
      </c>
      <c r="K865" s="60" t="str">
        <f t="shared" si="100"/>
        <v>Z:\FAIR_Device_data\Experiment_AugSep_2023\Video_captures\FAIR-D3\Camera1\2023-09-04\FAIR-D3_2023-09-04_08-36-37.mp4</v>
      </c>
    </row>
    <row r="866" spans="1:11" ht="14.25" customHeight="1" x14ac:dyDescent="0.3">
      <c r="A866" s="5" t="str">
        <f t="shared" si="94"/>
        <v>FAIR-D3</v>
      </c>
      <c r="B866" s="4">
        <f t="shared" si="95"/>
        <v>45173</v>
      </c>
      <c r="C866" s="8">
        <f t="shared" si="96"/>
        <v>0.36072916666666666</v>
      </c>
      <c r="D866" s="8">
        <f t="shared" si="97"/>
        <v>45173.360729166663</v>
      </c>
      <c r="E866" s="8" t="str">
        <f t="shared" si="99"/>
        <v>2023-09-04</v>
      </c>
      <c r="F866" s="9" t="s">
        <v>2566</v>
      </c>
      <c r="G866" s="9" t="str">
        <f t="shared" si="98"/>
        <v>FAIR-D3_2023-09-04_08-39-27</v>
      </c>
      <c r="H866" s="9">
        <v>196.541</v>
      </c>
      <c r="I866" s="6">
        <v>357033687</v>
      </c>
      <c r="J866" s="6" t="str">
        <f>IF(OR(COUNTIF(Monitoring!E:E, G866) &gt; 0, COUNTIF(Monitoring!F:F, G866) &gt; 0), "yes", "no")</f>
        <v>no</v>
      </c>
      <c r="K866" s="60" t="str">
        <f t="shared" si="100"/>
        <v>Z:\FAIR_Device_data\Experiment_AugSep_2023\Video_captures\FAIR-D3\Camera1\2023-09-04\FAIR-D3_2023-09-04_08-39-27.mp4</v>
      </c>
    </row>
    <row r="867" spans="1:11" ht="14.25" customHeight="1" x14ac:dyDescent="0.3">
      <c r="A867" s="5" t="str">
        <f t="shared" si="94"/>
        <v>FAIR-D3</v>
      </c>
      <c r="B867" s="4">
        <f t="shared" si="95"/>
        <v>45173</v>
      </c>
      <c r="C867" s="8">
        <f t="shared" si="96"/>
        <v>0.36478009259259259</v>
      </c>
      <c r="D867" s="8">
        <f t="shared" si="97"/>
        <v>45173.36478009259</v>
      </c>
      <c r="E867" s="8" t="str">
        <f t="shared" si="99"/>
        <v>2023-09-04</v>
      </c>
      <c r="F867" s="9" t="s">
        <v>2567</v>
      </c>
      <c r="G867" s="9" t="str">
        <f t="shared" si="98"/>
        <v>FAIR-D3_2023-09-04_08-45-17</v>
      </c>
      <c r="H867" s="9">
        <v>17.939</v>
      </c>
      <c r="I867" s="6">
        <v>29216316</v>
      </c>
      <c r="J867" s="6" t="str">
        <f>IF(OR(COUNTIF(Monitoring!E:E, G867) &gt; 0, COUNTIF(Monitoring!F:F, G867) &gt; 0), "yes", "no")</f>
        <v>no</v>
      </c>
      <c r="K867" s="60" t="str">
        <f t="shared" si="100"/>
        <v>Z:\FAIR_Device_data\Experiment_AugSep_2023\Video_captures\FAIR-D3\Camera1\2023-09-04\FAIR-D3_2023-09-04_08-45-17.mp4</v>
      </c>
    </row>
    <row r="868" spans="1:11" ht="14.25" customHeight="1" x14ac:dyDescent="0.3">
      <c r="A868" s="5" t="str">
        <f t="shared" si="94"/>
        <v>FAIR-D3</v>
      </c>
      <c r="B868" s="4">
        <f t="shared" si="95"/>
        <v>45173</v>
      </c>
      <c r="C868" s="8">
        <f t="shared" si="96"/>
        <v>0.36532407407407408</v>
      </c>
      <c r="D868" s="8">
        <f t="shared" si="97"/>
        <v>45173.365324074075</v>
      </c>
      <c r="E868" s="8" t="str">
        <f t="shared" si="99"/>
        <v>2023-09-04</v>
      </c>
      <c r="F868" s="9" t="s">
        <v>2568</v>
      </c>
      <c r="G868" s="9" t="str">
        <f t="shared" si="98"/>
        <v>FAIR-D3_2023-09-04_08-46-04</v>
      </c>
      <c r="H868" s="9">
        <v>17.693999999999999</v>
      </c>
      <c r="I868" s="6">
        <v>28543598</v>
      </c>
      <c r="J868" s="6" t="str">
        <f>IF(OR(COUNTIF(Monitoring!E:E, G868) &gt; 0, COUNTIF(Monitoring!F:F, G868) &gt; 0), "yes", "no")</f>
        <v>no</v>
      </c>
      <c r="K868" s="60" t="str">
        <f t="shared" si="100"/>
        <v>Z:\FAIR_Device_data\Experiment_AugSep_2023\Video_captures\FAIR-D3\Camera1\2023-09-04\FAIR-D3_2023-09-04_08-46-04.mp4</v>
      </c>
    </row>
    <row r="869" spans="1:11" ht="14.25" customHeight="1" x14ac:dyDescent="0.3">
      <c r="A869" s="5" t="str">
        <f t="shared" si="94"/>
        <v>FAIR-D3</v>
      </c>
      <c r="B869" s="4">
        <f t="shared" si="95"/>
        <v>45173</v>
      </c>
      <c r="C869" s="8">
        <f t="shared" si="96"/>
        <v>0.36607638888888888</v>
      </c>
      <c r="D869" s="8">
        <f t="shared" si="97"/>
        <v>45173.366076388891</v>
      </c>
      <c r="E869" s="8" t="str">
        <f t="shared" si="99"/>
        <v>2023-09-04</v>
      </c>
      <c r="F869" s="9" t="s">
        <v>2569</v>
      </c>
      <c r="G869" s="9" t="str">
        <f t="shared" si="98"/>
        <v>FAIR-D3_2023-09-04_08-47-09</v>
      </c>
      <c r="H869" s="9">
        <v>30.745999999999999</v>
      </c>
      <c r="I869" s="6">
        <v>57156862</v>
      </c>
      <c r="J869" s="6" t="str">
        <f>IF(OR(COUNTIF(Monitoring!E:E, G869) &gt; 0, COUNTIF(Monitoring!F:F, G869) &gt; 0), "yes", "no")</f>
        <v>no</v>
      </c>
      <c r="K869" s="60" t="str">
        <f t="shared" si="100"/>
        <v>Z:\FAIR_Device_data\Experiment_AugSep_2023\Video_captures\FAIR-D3\Camera1\2023-09-04\FAIR-D3_2023-09-04_08-47-09.mp4</v>
      </c>
    </row>
    <row r="870" spans="1:11" ht="14.25" customHeight="1" x14ac:dyDescent="0.3">
      <c r="A870" s="5" t="str">
        <f t="shared" si="94"/>
        <v>FAIR-D3</v>
      </c>
      <c r="B870" s="4">
        <f t="shared" si="95"/>
        <v>45173</v>
      </c>
      <c r="C870" s="8">
        <f t="shared" si="96"/>
        <v>0.36704861111111109</v>
      </c>
      <c r="D870" s="8">
        <f t="shared" si="97"/>
        <v>45173.367048611108</v>
      </c>
      <c r="E870" s="8" t="str">
        <f t="shared" si="99"/>
        <v>2023-09-04</v>
      </c>
      <c r="F870" s="9" t="s">
        <v>2570</v>
      </c>
      <c r="G870" s="9" t="str">
        <f t="shared" si="98"/>
        <v>FAIR-D3_2023-09-04_08-48-33</v>
      </c>
      <c r="H870" s="9">
        <v>138.35499999999999</v>
      </c>
      <c r="I870" s="6">
        <v>265013241</v>
      </c>
      <c r="J870" s="6" t="str">
        <f>IF(OR(COUNTIF(Monitoring!E:E, G870) &gt; 0, COUNTIF(Monitoring!F:F, G870) &gt; 0), "yes", "no")</f>
        <v>yes</v>
      </c>
      <c r="K870" s="60" t="str">
        <f t="shared" si="100"/>
        <v>Z:\FAIR_Device_data\Experiment_AugSep_2023\Video_captures\FAIR-D3\Camera1\2023-09-04\FAIR-D3_2023-09-04_08-48-33.mp4</v>
      </c>
    </row>
    <row r="871" spans="1:11" ht="14.25" customHeight="1" x14ac:dyDescent="0.3">
      <c r="A871" s="5" t="str">
        <f t="shared" si="94"/>
        <v>FAIR-D3</v>
      </c>
      <c r="B871" s="4">
        <f t="shared" si="95"/>
        <v>45173</v>
      </c>
      <c r="C871" s="8">
        <f t="shared" si="96"/>
        <v>0.37775462962962963</v>
      </c>
      <c r="D871" s="8">
        <f t="shared" si="97"/>
        <v>45173.377754629626</v>
      </c>
      <c r="E871" s="8" t="str">
        <f t="shared" si="99"/>
        <v>2023-09-04</v>
      </c>
      <c r="F871" s="9" t="s">
        <v>2571</v>
      </c>
      <c r="G871" s="9" t="str">
        <f t="shared" si="98"/>
        <v>FAIR-D3_2023-09-04_09-03-58</v>
      </c>
      <c r="H871" s="9">
        <v>11.06</v>
      </c>
      <c r="I871" s="6">
        <v>18046345</v>
      </c>
      <c r="J871" s="6" t="str">
        <f>IF(OR(COUNTIF(Monitoring!E:E, G871) &gt; 0, COUNTIF(Monitoring!F:F, G871) &gt; 0), "yes", "no")</f>
        <v>no</v>
      </c>
      <c r="K871" s="60" t="str">
        <f t="shared" si="100"/>
        <v>Z:\FAIR_Device_data\Experiment_AugSep_2023\Video_captures\FAIR-D3\Camera1\2023-09-04\FAIR-D3_2023-09-04_09-03-58.mp4</v>
      </c>
    </row>
    <row r="872" spans="1:11" ht="14.25" customHeight="1" x14ac:dyDescent="0.3">
      <c r="A872" s="5" t="str">
        <f t="shared" si="94"/>
        <v>FAIR-D3</v>
      </c>
      <c r="B872" s="4">
        <f t="shared" si="95"/>
        <v>45173</v>
      </c>
      <c r="C872" s="8">
        <f t="shared" si="96"/>
        <v>0.38276620370370368</v>
      </c>
      <c r="D872" s="8">
        <f t="shared" si="97"/>
        <v>45173.3827662037</v>
      </c>
      <c r="E872" s="8" t="str">
        <f t="shared" si="99"/>
        <v>2023-09-04</v>
      </c>
      <c r="F872" s="9" t="s">
        <v>2572</v>
      </c>
      <c r="G872" s="9" t="str">
        <f t="shared" si="98"/>
        <v>FAIR-D3_2023-09-04_09-11-11</v>
      </c>
      <c r="H872" s="9">
        <v>60.945</v>
      </c>
      <c r="I872" s="6">
        <v>113716695</v>
      </c>
      <c r="J872" s="6" t="str">
        <f>IF(OR(COUNTIF(Monitoring!E:E, G872) &gt; 0, COUNTIF(Monitoring!F:F, G872) &gt; 0), "yes", "no")</f>
        <v>yes</v>
      </c>
      <c r="K872" s="60" t="str">
        <f t="shared" si="100"/>
        <v>Z:\FAIR_Device_data\Experiment_AugSep_2023\Video_captures\FAIR-D3\Camera1\2023-09-04\FAIR-D3_2023-09-04_09-11-11.mp4</v>
      </c>
    </row>
    <row r="873" spans="1:11" ht="14.25" customHeight="1" x14ac:dyDescent="0.3">
      <c r="A873" s="5" t="str">
        <f t="shared" si="94"/>
        <v>FAIR-D3</v>
      </c>
      <c r="B873" s="4">
        <f t="shared" si="95"/>
        <v>45173</v>
      </c>
      <c r="C873" s="8">
        <f t="shared" si="96"/>
        <v>0.39759259259259261</v>
      </c>
      <c r="D873" s="8">
        <f t="shared" si="97"/>
        <v>45173.397592592592</v>
      </c>
      <c r="E873" s="8" t="str">
        <f t="shared" si="99"/>
        <v>2023-09-04</v>
      </c>
      <c r="F873" s="9" t="s">
        <v>2573</v>
      </c>
      <c r="G873" s="9" t="str">
        <f t="shared" si="98"/>
        <v>FAIR-D3_2023-09-04_09-32-32</v>
      </c>
      <c r="H873" s="9">
        <v>13.555999999999999</v>
      </c>
      <c r="I873" s="6">
        <v>22539527</v>
      </c>
      <c r="J873" s="6" t="str">
        <f>IF(OR(COUNTIF(Monitoring!E:E, G873) &gt; 0, COUNTIF(Monitoring!F:F, G873) &gt; 0), "yes", "no")</f>
        <v>yes</v>
      </c>
      <c r="K873" s="60" t="str">
        <f t="shared" si="100"/>
        <v>Z:\FAIR_Device_data\Experiment_AugSep_2023\Video_captures\FAIR-D3\Camera1\2023-09-04\FAIR-D3_2023-09-04_09-32-32.mp4</v>
      </c>
    </row>
    <row r="874" spans="1:11" ht="14.25" customHeight="1" x14ac:dyDescent="0.3">
      <c r="A874" s="5" t="str">
        <f t="shared" si="94"/>
        <v>FAIR-D3</v>
      </c>
      <c r="B874" s="4">
        <f t="shared" si="95"/>
        <v>45173</v>
      </c>
      <c r="C874" s="8">
        <f t="shared" si="96"/>
        <v>0.40636574074074072</v>
      </c>
      <c r="D874" s="8">
        <f t="shared" si="97"/>
        <v>45173.406365740739</v>
      </c>
      <c r="E874" s="8" t="str">
        <f t="shared" si="99"/>
        <v>2023-09-04</v>
      </c>
      <c r="F874" s="9" t="s">
        <v>2574</v>
      </c>
      <c r="G874" s="9" t="str">
        <f t="shared" si="98"/>
        <v>FAIR-D3_2023-09-04_09-45-10</v>
      </c>
      <c r="H874" s="9">
        <v>12.180999999999999</v>
      </c>
      <c r="I874" s="6">
        <v>20361340</v>
      </c>
      <c r="J874" s="6" t="str">
        <f>IF(OR(COUNTIF(Monitoring!E:E, G874) &gt; 0, COUNTIF(Monitoring!F:F, G874) &gt; 0), "yes", "no")</f>
        <v>no</v>
      </c>
      <c r="K874" s="60" t="str">
        <f t="shared" si="100"/>
        <v>Z:\FAIR_Device_data\Experiment_AugSep_2023\Video_captures\FAIR-D3\Camera1\2023-09-04\FAIR-D3_2023-09-04_09-45-10.mp4</v>
      </c>
    </row>
    <row r="875" spans="1:11" ht="14.25" customHeight="1" x14ac:dyDescent="0.3">
      <c r="A875" s="5" t="str">
        <f t="shared" si="94"/>
        <v>FAIR-D3</v>
      </c>
      <c r="B875" s="4">
        <f t="shared" si="95"/>
        <v>45173</v>
      </c>
      <c r="C875" s="8">
        <f t="shared" si="96"/>
        <v>0.40817129629629628</v>
      </c>
      <c r="D875" s="8">
        <f t="shared" si="97"/>
        <v>45173.408171296294</v>
      </c>
      <c r="E875" s="8" t="str">
        <f t="shared" si="99"/>
        <v>2023-09-04</v>
      </c>
      <c r="F875" s="9" t="s">
        <v>2575</v>
      </c>
      <c r="G875" s="9" t="str">
        <f t="shared" si="98"/>
        <v>FAIR-D3_2023-09-04_09-47-46</v>
      </c>
      <c r="H875" s="9">
        <v>59.268999999999998</v>
      </c>
      <c r="I875" s="6">
        <v>107648768</v>
      </c>
      <c r="J875" s="6" t="str">
        <f>IF(OR(COUNTIF(Monitoring!E:E, G875) &gt; 0, COUNTIF(Monitoring!F:F, G875) &gt; 0), "yes", "no")</f>
        <v>no</v>
      </c>
      <c r="K875" s="60" t="str">
        <f t="shared" si="100"/>
        <v>Z:\FAIR_Device_data\Experiment_AugSep_2023\Video_captures\FAIR-D3\Camera1\2023-09-04\FAIR-D3_2023-09-04_09-47-46.mp4</v>
      </c>
    </row>
    <row r="876" spans="1:11" ht="14.25" customHeight="1" x14ac:dyDescent="0.3">
      <c r="A876" s="5" t="str">
        <f t="shared" si="94"/>
        <v>FAIR-D3</v>
      </c>
      <c r="B876" s="4">
        <f t="shared" si="95"/>
        <v>45173</v>
      </c>
      <c r="C876" s="8">
        <f t="shared" si="96"/>
        <v>0.40952546296296294</v>
      </c>
      <c r="D876" s="8">
        <f t="shared" si="97"/>
        <v>45173.409525462965</v>
      </c>
      <c r="E876" s="8" t="str">
        <f t="shared" si="99"/>
        <v>2023-09-04</v>
      </c>
      <c r="F876" s="9" t="s">
        <v>2576</v>
      </c>
      <c r="G876" s="9" t="str">
        <f t="shared" si="98"/>
        <v>FAIR-D3_2023-09-04_09-49-43</v>
      </c>
      <c r="H876" s="9">
        <v>13.923</v>
      </c>
      <c r="I876" s="6">
        <v>23614882</v>
      </c>
      <c r="J876" s="6" t="str">
        <f>IF(OR(COUNTIF(Monitoring!E:E, G876) &gt; 0, COUNTIF(Monitoring!F:F, G876) &gt; 0), "yes", "no")</f>
        <v>no</v>
      </c>
      <c r="K876" s="60" t="str">
        <f t="shared" si="100"/>
        <v>Z:\FAIR_Device_data\Experiment_AugSep_2023\Video_captures\FAIR-D3\Camera1\2023-09-04\FAIR-D3_2023-09-04_09-49-43.mp4</v>
      </c>
    </row>
    <row r="877" spans="1:11" ht="14.25" customHeight="1" x14ac:dyDescent="0.3">
      <c r="A877" s="5" t="str">
        <f t="shared" si="94"/>
        <v>FAIR-D3</v>
      </c>
      <c r="B877" s="4">
        <f t="shared" si="95"/>
        <v>45173</v>
      </c>
      <c r="C877" s="8">
        <f t="shared" si="96"/>
        <v>0.41096064814814814</v>
      </c>
      <c r="D877" s="8">
        <f t="shared" si="97"/>
        <v>45173.410960648151</v>
      </c>
      <c r="E877" s="8" t="str">
        <f t="shared" si="99"/>
        <v>2023-09-04</v>
      </c>
      <c r="F877" s="9" t="s">
        <v>2577</v>
      </c>
      <c r="G877" s="9" t="str">
        <f t="shared" si="98"/>
        <v>FAIR-D3_2023-09-04_09-51-47</v>
      </c>
      <c r="H877" s="9">
        <v>12.912000000000001</v>
      </c>
      <c r="I877" s="6">
        <v>21725838</v>
      </c>
      <c r="J877" s="6" t="str">
        <f>IF(OR(COUNTIF(Monitoring!E:E, G877) &gt; 0, COUNTIF(Monitoring!F:F, G877) &gt; 0), "yes", "no")</f>
        <v>no</v>
      </c>
      <c r="K877" s="60" t="str">
        <f t="shared" si="100"/>
        <v>Z:\FAIR_Device_data\Experiment_AugSep_2023\Video_captures\FAIR-D3\Camera1\2023-09-04\FAIR-D3_2023-09-04_09-51-47.mp4</v>
      </c>
    </row>
    <row r="878" spans="1:11" ht="14.25" customHeight="1" x14ac:dyDescent="0.3">
      <c r="A878" s="5" t="str">
        <f t="shared" si="94"/>
        <v>FAIR-D3</v>
      </c>
      <c r="B878" s="4">
        <f t="shared" si="95"/>
        <v>45173</v>
      </c>
      <c r="C878" s="8">
        <f t="shared" si="96"/>
        <v>0.42511574074074077</v>
      </c>
      <c r="D878" s="8">
        <f t="shared" si="97"/>
        <v>45173.425115740742</v>
      </c>
      <c r="E878" s="8" t="str">
        <f t="shared" si="99"/>
        <v>2023-09-04</v>
      </c>
      <c r="F878" s="9" t="s">
        <v>2578</v>
      </c>
      <c r="G878" s="9" t="str">
        <f t="shared" si="98"/>
        <v>FAIR-D3_2023-09-04_10-12-10</v>
      </c>
      <c r="H878" s="9">
        <v>11.14</v>
      </c>
      <c r="I878" s="6">
        <v>18240524</v>
      </c>
      <c r="J878" s="6" t="str">
        <f>IF(OR(COUNTIF(Monitoring!E:E, G878) &gt; 0, COUNTIF(Monitoring!F:F, G878) &gt; 0), "yes", "no")</f>
        <v>yes</v>
      </c>
      <c r="K878" s="60" t="str">
        <f t="shared" si="100"/>
        <v>Z:\FAIR_Device_data\Experiment_AugSep_2023\Video_captures\FAIR-D3\Camera1\2023-09-04\FAIR-D3_2023-09-04_10-12-10.mp4</v>
      </c>
    </row>
    <row r="879" spans="1:11" ht="14.25" customHeight="1" x14ac:dyDescent="0.3">
      <c r="A879" s="5" t="str">
        <f t="shared" si="94"/>
        <v>FAIR-D3</v>
      </c>
      <c r="B879" s="4">
        <f t="shared" si="95"/>
        <v>45173</v>
      </c>
      <c r="C879" s="8">
        <f t="shared" si="96"/>
        <v>0.55276620370370366</v>
      </c>
      <c r="D879" s="8">
        <f t="shared" si="97"/>
        <v>45173.552766203706</v>
      </c>
      <c r="E879" s="8" t="str">
        <f t="shared" si="99"/>
        <v>2023-09-04</v>
      </c>
      <c r="F879" s="9" t="s">
        <v>2579</v>
      </c>
      <c r="G879" s="9" t="str">
        <f t="shared" si="98"/>
        <v>FAIR-D3_2023-09-04_13-15-59</v>
      </c>
      <c r="H879" s="9">
        <v>22.158000000000001</v>
      </c>
      <c r="I879" s="6">
        <v>36869063</v>
      </c>
      <c r="J879" s="6" t="str">
        <f>IF(OR(COUNTIF(Monitoring!E:E, G879) &gt; 0, COUNTIF(Monitoring!F:F, G879) &gt; 0), "yes", "no")</f>
        <v>no</v>
      </c>
      <c r="K879" s="60" t="str">
        <f t="shared" si="100"/>
        <v>Z:\FAIR_Device_data\Experiment_AugSep_2023\Video_captures\FAIR-D3\Camera1\2023-09-04\FAIR-D3_2023-09-04_13-15-59.mp4</v>
      </c>
    </row>
    <row r="880" spans="1:11" ht="14.25" customHeight="1" x14ac:dyDescent="0.3">
      <c r="A880" s="5" t="str">
        <f t="shared" si="94"/>
        <v>FAIR-D3</v>
      </c>
      <c r="B880" s="4">
        <f t="shared" si="95"/>
        <v>45173</v>
      </c>
      <c r="C880" s="8">
        <f t="shared" si="96"/>
        <v>0.55358796296296298</v>
      </c>
      <c r="D880" s="8">
        <f t="shared" si="97"/>
        <v>45173.553587962961</v>
      </c>
      <c r="E880" s="8" t="str">
        <f t="shared" si="99"/>
        <v>2023-09-04</v>
      </c>
      <c r="F880" s="9" t="s">
        <v>2580</v>
      </c>
      <c r="G880" s="9" t="str">
        <f t="shared" si="98"/>
        <v>FAIR-D3_2023-09-04_13-17-10</v>
      </c>
      <c r="H880" s="9">
        <v>22.335000000000001</v>
      </c>
      <c r="I880" s="6">
        <v>39092214</v>
      </c>
      <c r="J880" s="6" t="str">
        <f>IF(OR(COUNTIF(Monitoring!E:E, G880) &gt; 0, COUNTIF(Monitoring!F:F, G880) &gt; 0), "yes", "no")</f>
        <v>no</v>
      </c>
      <c r="K880" s="60" t="str">
        <f t="shared" si="100"/>
        <v>Z:\FAIR_Device_data\Experiment_AugSep_2023\Video_captures\FAIR-D3\Camera1\2023-09-04\FAIR-D3_2023-09-04_13-17-10.mp4</v>
      </c>
    </row>
    <row r="881" spans="1:11" ht="14.25" customHeight="1" x14ac:dyDescent="0.3">
      <c r="A881" s="5" t="str">
        <f t="shared" si="94"/>
        <v>FAIR-D3</v>
      </c>
      <c r="B881" s="4">
        <f t="shared" si="95"/>
        <v>45173</v>
      </c>
      <c r="C881" s="8">
        <f t="shared" si="96"/>
        <v>0.5552893518518518</v>
      </c>
      <c r="D881" s="8">
        <f t="shared" si="97"/>
        <v>45173.555289351854</v>
      </c>
      <c r="E881" s="8" t="str">
        <f t="shared" si="99"/>
        <v>2023-09-04</v>
      </c>
      <c r="F881" s="9" t="s">
        <v>2581</v>
      </c>
      <c r="G881" s="9" t="str">
        <f t="shared" si="98"/>
        <v>FAIR-D3_2023-09-04_13-19-37</v>
      </c>
      <c r="H881" s="9">
        <v>10.956</v>
      </c>
      <c r="I881" s="6">
        <v>18202216</v>
      </c>
      <c r="J881" s="6" t="str">
        <f>IF(OR(COUNTIF(Monitoring!E:E, G881) &gt; 0, COUNTIF(Monitoring!F:F, G881) &gt; 0), "yes", "no")</f>
        <v>no</v>
      </c>
      <c r="K881" s="60" t="str">
        <f t="shared" si="100"/>
        <v>Z:\FAIR_Device_data\Experiment_AugSep_2023\Video_captures\FAIR-D3\Camera1\2023-09-04\FAIR-D3_2023-09-04_13-19-37.mp4</v>
      </c>
    </row>
    <row r="882" spans="1:11" ht="14.25" customHeight="1" x14ac:dyDescent="0.3">
      <c r="A882" s="5" t="str">
        <f t="shared" si="94"/>
        <v>FAIR-D3</v>
      </c>
      <c r="B882" s="4">
        <f t="shared" si="95"/>
        <v>45173</v>
      </c>
      <c r="C882" s="8">
        <f t="shared" si="96"/>
        <v>0.55681712962962959</v>
      </c>
      <c r="D882" s="8">
        <f t="shared" si="97"/>
        <v>45173.556817129633</v>
      </c>
      <c r="E882" s="8" t="str">
        <f t="shared" si="99"/>
        <v>2023-09-04</v>
      </c>
      <c r="F882" s="9" t="s">
        <v>2582</v>
      </c>
      <c r="G882" s="9" t="str">
        <f t="shared" si="98"/>
        <v>FAIR-D3_2023-09-04_13-21-49</v>
      </c>
      <c r="H882" s="9">
        <v>10.664999999999999</v>
      </c>
      <c r="I882" s="6">
        <v>17485353</v>
      </c>
      <c r="J882" s="6" t="str">
        <f>IF(OR(COUNTIF(Monitoring!E:E, G882) &gt; 0, COUNTIF(Monitoring!F:F, G882) &gt; 0), "yes", "no")</f>
        <v>no</v>
      </c>
      <c r="K882" s="60" t="str">
        <f t="shared" si="100"/>
        <v>Z:\FAIR_Device_data\Experiment_AugSep_2023\Video_captures\FAIR-D3\Camera1\2023-09-04\FAIR-D3_2023-09-04_13-21-49.mp4</v>
      </c>
    </row>
    <row r="883" spans="1:11" ht="14.25" customHeight="1" x14ac:dyDescent="0.3">
      <c r="A883" s="5" t="str">
        <f t="shared" si="94"/>
        <v>FAIR-D3</v>
      </c>
      <c r="B883" s="4">
        <f t="shared" si="95"/>
        <v>45173</v>
      </c>
      <c r="C883" s="8">
        <f t="shared" si="96"/>
        <v>0.57968750000000002</v>
      </c>
      <c r="D883" s="8">
        <f t="shared" si="97"/>
        <v>45173.579687500001</v>
      </c>
      <c r="E883" s="8" t="str">
        <f t="shared" si="99"/>
        <v>2023-09-04</v>
      </c>
      <c r="F883" s="9" t="s">
        <v>2583</v>
      </c>
      <c r="G883" s="9" t="str">
        <f t="shared" si="98"/>
        <v>FAIR-D3_2023-09-04_13-54-45</v>
      </c>
      <c r="H883" s="9">
        <v>15.571999999999999</v>
      </c>
      <c r="I883" s="6">
        <v>27836238</v>
      </c>
      <c r="J883" s="6" t="str">
        <f>IF(OR(COUNTIF(Monitoring!E:E, G883) &gt; 0, COUNTIF(Monitoring!F:F, G883) &gt; 0), "yes", "no")</f>
        <v>no</v>
      </c>
      <c r="K883" s="60" t="str">
        <f t="shared" si="100"/>
        <v>Z:\FAIR_Device_data\Experiment_AugSep_2023\Video_captures\FAIR-D3\Camera1\2023-09-04\FAIR-D3_2023-09-04_13-54-45.mp4</v>
      </c>
    </row>
    <row r="884" spans="1:11" ht="14.25" customHeight="1" x14ac:dyDescent="0.3">
      <c r="A884" s="5" t="str">
        <f t="shared" si="94"/>
        <v>FAIR-D3</v>
      </c>
      <c r="B884" s="4">
        <f t="shared" si="95"/>
        <v>45173</v>
      </c>
      <c r="C884" s="8">
        <f t="shared" si="96"/>
        <v>0.58086805555555554</v>
      </c>
      <c r="D884" s="8">
        <f t="shared" si="97"/>
        <v>45173.580868055556</v>
      </c>
      <c r="E884" s="8" t="str">
        <f t="shared" si="99"/>
        <v>2023-09-04</v>
      </c>
      <c r="F884" s="9" t="s">
        <v>2584</v>
      </c>
      <c r="G884" s="9" t="str">
        <f t="shared" si="98"/>
        <v>FAIR-D3_2023-09-04_13-56-27</v>
      </c>
      <c r="H884" s="9">
        <v>13.747999999999999</v>
      </c>
      <c r="I884" s="6">
        <v>24295435</v>
      </c>
      <c r="J884" s="6" t="str">
        <f>IF(OR(COUNTIF(Monitoring!E:E, G884) &gt; 0, COUNTIF(Monitoring!F:F, G884) &gt; 0), "yes", "no")</f>
        <v>no</v>
      </c>
      <c r="K884" s="60" t="str">
        <f t="shared" si="100"/>
        <v>Z:\FAIR_Device_data\Experiment_AugSep_2023\Video_captures\FAIR-D3\Camera1\2023-09-04\FAIR-D3_2023-09-04_13-56-27.mp4</v>
      </c>
    </row>
    <row r="885" spans="1:11" ht="14.25" customHeight="1" x14ac:dyDescent="0.3">
      <c r="A885" s="5" t="str">
        <f t="shared" si="94"/>
        <v>FAIR-D3</v>
      </c>
      <c r="B885" s="4">
        <f t="shared" si="95"/>
        <v>45173</v>
      </c>
      <c r="C885" s="8">
        <f t="shared" si="96"/>
        <v>0.58188657407407407</v>
      </c>
      <c r="D885" s="8">
        <f t="shared" si="97"/>
        <v>45173.581886574073</v>
      </c>
      <c r="E885" s="8" t="str">
        <f t="shared" si="99"/>
        <v>2023-09-04</v>
      </c>
      <c r="F885" s="9" t="s">
        <v>2585</v>
      </c>
      <c r="G885" s="9" t="str">
        <f t="shared" si="98"/>
        <v>FAIR-D3_2023-09-04_13-57-55</v>
      </c>
      <c r="H885" s="9">
        <v>20.271000000000001</v>
      </c>
      <c r="I885" s="6">
        <v>35233147</v>
      </c>
      <c r="J885" s="6" t="str">
        <f>IF(OR(COUNTIF(Monitoring!E:E, G885) &gt; 0, COUNTIF(Monitoring!F:F, G885) &gt; 0), "yes", "no")</f>
        <v>no</v>
      </c>
      <c r="K885" s="60" t="str">
        <f t="shared" si="100"/>
        <v>Z:\FAIR_Device_data\Experiment_AugSep_2023\Video_captures\FAIR-D3\Camera1\2023-09-04\FAIR-D3_2023-09-04_13-57-55.mp4</v>
      </c>
    </row>
    <row r="886" spans="1:11" ht="14.25" customHeight="1" x14ac:dyDescent="0.3">
      <c r="A886" s="5" t="str">
        <f t="shared" si="94"/>
        <v>FAIR-D3</v>
      </c>
      <c r="B886" s="4">
        <f t="shared" si="95"/>
        <v>45173</v>
      </c>
      <c r="C886" s="8">
        <f t="shared" si="96"/>
        <v>0.59464120370370366</v>
      </c>
      <c r="D886" s="8">
        <f t="shared" si="97"/>
        <v>45173.594641203701</v>
      </c>
      <c r="E886" s="8" t="str">
        <f t="shared" si="99"/>
        <v>2023-09-04</v>
      </c>
      <c r="F886" s="9" t="s">
        <v>2586</v>
      </c>
      <c r="G886" s="9" t="str">
        <f t="shared" si="98"/>
        <v>FAIR-D3_2023-09-04_14-16-17</v>
      </c>
      <c r="H886" s="9">
        <v>10.71</v>
      </c>
      <c r="I886" s="6">
        <v>17692160</v>
      </c>
      <c r="J886" s="6" t="str">
        <f>IF(OR(COUNTIF(Monitoring!E:E, G886) &gt; 0, COUNTIF(Monitoring!F:F, G886) &gt; 0), "yes", "no")</f>
        <v>no</v>
      </c>
      <c r="K886" s="60" t="str">
        <f t="shared" si="100"/>
        <v>Z:\FAIR_Device_data\Experiment_AugSep_2023\Video_captures\FAIR-D3\Camera1\2023-09-04\FAIR-D3_2023-09-04_14-16-17.mp4</v>
      </c>
    </row>
    <row r="887" spans="1:11" ht="14.25" customHeight="1" x14ac:dyDescent="0.3">
      <c r="A887" s="5" t="str">
        <f t="shared" si="94"/>
        <v>FAIR-D3</v>
      </c>
      <c r="B887" s="4">
        <f t="shared" si="95"/>
        <v>45173</v>
      </c>
      <c r="C887" s="8">
        <f t="shared" si="96"/>
        <v>0.7121643518518519</v>
      </c>
      <c r="D887" s="8">
        <f t="shared" si="97"/>
        <v>45173.712164351855</v>
      </c>
      <c r="E887" s="8" t="str">
        <f t="shared" si="99"/>
        <v>2023-09-04</v>
      </c>
      <c r="F887" s="9" t="s">
        <v>2587</v>
      </c>
      <c r="G887" s="9" t="str">
        <f t="shared" si="98"/>
        <v>FAIR-D3_2023-09-04_17-05-31</v>
      </c>
      <c r="H887" s="9">
        <v>14.321999999999999</v>
      </c>
      <c r="I887" s="6">
        <v>24538432</v>
      </c>
      <c r="J887" s="6" t="str">
        <f>IF(OR(COUNTIF(Monitoring!E:E, G887) &gt; 0, COUNTIF(Monitoring!F:F, G887) &gt; 0), "yes", "no")</f>
        <v>no</v>
      </c>
      <c r="K887" s="60" t="str">
        <f t="shared" si="100"/>
        <v>Z:\FAIR_Device_data\Experiment_AugSep_2023\Video_captures\FAIR-D3\Camera1\2023-09-04\FAIR-D3_2023-09-04_17-05-31.mp4</v>
      </c>
    </row>
    <row r="888" spans="1:11" ht="14.25" customHeight="1" x14ac:dyDescent="0.3">
      <c r="A888" s="5" t="str">
        <f t="shared" si="94"/>
        <v>FAIR-D3</v>
      </c>
      <c r="B888" s="4">
        <f t="shared" si="95"/>
        <v>45173</v>
      </c>
      <c r="C888" s="8">
        <f t="shared" si="96"/>
        <v>0.72368055555555555</v>
      </c>
      <c r="D888" s="8">
        <f t="shared" si="97"/>
        <v>45173.723680555559</v>
      </c>
      <c r="E888" s="8" t="str">
        <f t="shared" si="99"/>
        <v>2023-09-04</v>
      </c>
      <c r="F888" s="9" t="s">
        <v>2588</v>
      </c>
      <c r="G888" s="9" t="str">
        <f t="shared" si="98"/>
        <v>FAIR-D3_2023-09-04_17-22-06</v>
      </c>
      <c r="H888" s="9">
        <v>48.033999999999999</v>
      </c>
      <c r="I888" s="6">
        <v>85357608</v>
      </c>
      <c r="J888" s="6" t="str">
        <f>IF(OR(COUNTIF(Monitoring!E:E, G888) &gt; 0, COUNTIF(Monitoring!F:F, G888) &gt; 0), "yes", "no")</f>
        <v>yes</v>
      </c>
      <c r="K888" s="60" t="str">
        <f t="shared" si="100"/>
        <v>Z:\FAIR_Device_data\Experiment_AugSep_2023\Video_captures\FAIR-D3\Camera1\2023-09-04\FAIR-D3_2023-09-04_17-22-06.mp4</v>
      </c>
    </row>
    <row r="889" spans="1:11" ht="14.25" customHeight="1" x14ac:dyDescent="0.3">
      <c r="A889" s="5" t="str">
        <f t="shared" si="94"/>
        <v>FAIR-D3</v>
      </c>
      <c r="B889" s="4">
        <f t="shared" si="95"/>
        <v>45173</v>
      </c>
      <c r="C889" s="8">
        <f t="shared" si="96"/>
        <v>0.74004629629629626</v>
      </c>
      <c r="D889" s="8">
        <f t="shared" si="97"/>
        <v>45173.740046296298</v>
      </c>
      <c r="E889" s="8" t="str">
        <f t="shared" si="99"/>
        <v>2023-09-04</v>
      </c>
      <c r="F889" s="9" t="s">
        <v>2589</v>
      </c>
      <c r="G889" s="9" t="str">
        <f t="shared" si="98"/>
        <v>FAIR-D3_2023-09-04_17-45-40</v>
      </c>
      <c r="H889" s="9">
        <v>18.658999999999999</v>
      </c>
      <c r="I889" s="6">
        <v>32075099</v>
      </c>
      <c r="J889" s="6" t="str">
        <f>IF(OR(COUNTIF(Monitoring!E:E, G889) &gt; 0, COUNTIF(Monitoring!F:F, G889) &gt; 0), "yes", "no")</f>
        <v>no</v>
      </c>
      <c r="K889" s="60" t="str">
        <f t="shared" si="100"/>
        <v>Z:\FAIR_Device_data\Experiment_AugSep_2023\Video_captures\FAIR-D3\Camera1\2023-09-04\FAIR-D3_2023-09-04_17-45-40.mp4</v>
      </c>
    </row>
    <row r="890" spans="1:11" ht="14.25" customHeight="1" x14ac:dyDescent="0.3">
      <c r="A890" s="5" t="str">
        <f t="shared" si="94"/>
        <v>FAIR-D3</v>
      </c>
      <c r="B890" s="4">
        <f t="shared" si="95"/>
        <v>45173</v>
      </c>
      <c r="C890" s="8">
        <f t="shared" si="96"/>
        <v>0.75248842592592591</v>
      </c>
      <c r="D890" s="8">
        <f t="shared" si="97"/>
        <v>45173.752488425926</v>
      </c>
      <c r="E890" s="8" t="str">
        <f t="shared" si="99"/>
        <v>2023-09-04</v>
      </c>
      <c r="F890" s="9" t="s">
        <v>2590</v>
      </c>
      <c r="G890" s="9" t="str">
        <f t="shared" si="98"/>
        <v>FAIR-D3_2023-09-04_18-03-35</v>
      </c>
      <c r="H890" s="9">
        <v>17.402999999999999</v>
      </c>
      <c r="I890" s="6">
        <v>31446563</v>
      </c>
      <c r="J890" s="6" t="str">
        <f>IF(OR(COUNTIF(Monitoring!E:E, G890) &gt; 0, COUNTIF(Monitoring!F:F, G890) &gt; 0), "yes", "no")</f>
        <v>yes</v>
      </c>
      <c r="K890" s="60" t="str">
        <f t="shared" si="100"/>
        <v>Z:\FAIR_Device_data\Experiment_AugSep_2023\Video_captures\FAIR-D3\Camera1\2023-09-04\FAIR-D3_2023-09-04_18-03-35.mp4</v>
      </c>
    </row>
    <row r="891" spans="1:11" ht="14.25" customHeight="1" x14ac:dyDescent="0.3">
      <c r="A891" s="5" t="str">
        <f t="shared" si="94"/>
        <v>FAIR-D3</v>
      </c>
      <c r="B891" s="4">
        <f t="shared" si="95"/>
        <v>45181</v>
      </c>
      <c r="C891" s="8">
        <f t="shared" si="96"/>
        <v>0.39103009259259258</v>
      </c>
      <c r="D891" s="8">
        <f t="shared" si="97"/>
        <v>45181.391030092593</v>
      </c>
      <c r="E891" s="8" t="str">
        <f t="shared" si="99"/>
        <v>2023-09-12</v>
      </c>
      <c r="F891" s="9" t="s">
        <v>2591</v>
      </c>
      <c r="G891" s="9" t="str">
        <f t="shared" si="98"/>
        <v>FAIR-D3_2023-09-12_09-23-05</v>
      </c>
      <c r="H891" s="9">
        <v>110.717</v>
      </c>
      <c r="I891" s="6">
        <v>206503756</v>
      </c>
      <c r="J891" s="6" t="str">
        <f>IF(OR(COUNTIF(Monitoring!E:E, G891) &gt; 0, COUNTIF(Monitoring!F:F, G891) &gt; 0), "yes", "no")</f>
        <v>yes</v>
      </c>
      <c r="K891" s="60" t="str">
        <f t="shared" si="100"/>
        <v>Z:\FAIR_Device_data\Experiment_AugSep_2023\Video_captures\FAIR-D3\Camera1\2023-09-12\FAIR-D3_2023-09-12_09-23-05.mp4</v>
      </c>
    </row>
    <row r="892" spans="1:11" ht="14.25" customHeight="1" x14ac:dyDescent="0.3">
      <c r="A892" s="5" t="str">
        <f t="shared" si="94"/>
        <v>FAIR-D3</v>
      </c>
      <c r="B892" s="4">
        <f t="shared" si="95"/>
        <v>45181</v>
      </c>
      <c r="C892" s="8">
        <f t="shared" si="96"/>
        <v>0.40572916666666664</v>
      </c>
      <c r="D892" s="8">
        <f t="shared" si="97"/>
        <v>45181.405729166669</v>
      </c>
      <c r="E892" s="8" t="str">
        <f t="shared" si="99"/>
        <v>2023-09-12</v>
      </c>
      <c r="F892" s="9" t="s">
        <v>2592</v>
      </c>
      <c r="G892" s="9" t="str">
        <f t="shared" si="98"/>
        <v>FAIR-D3_2023-09-12_09-44-15</v>
      </c>
      <c r="H892" s="9">
        <v>11.862</v>
      </c>
      <c r="I892" s="6">
        <v>19436154</v>
      </c>
      <c r="J892" s="6" t="str">
        <f>IF(OR(COUNTIF(Monitoring!E:E, G892) &gt; 0, COUNTIF(Monitoring!F:F, G892) &gt; 0), "yes", "no")</f>
        <v>yes</v>
      </c>
      <c r="K892" s="60" t="str">
        <f t="shared" si="100"/>
        <v>Z:\FAIR_Device_data\Experiment_AugSep_2023\Video_captures\FAIR-D3\Camera1\2023-09-12\FAIR-D3_2023-09-12_09-44-15.mp4</v>
      </c>
    </row>
    <row r="893" spans="1:11" ht="14.25" customHeight="1" x14ac:dyDescent="0.3">
      <c r="A893" s="5" t="str">
        <f t="shared" si="94"/>
        <v>FAIR-D3</v>
      </c>
      <c r="B893" s="4">
        <f t="shared" si="95"/>
        <v>45181</v>
      </c>
      <c r="C893" s="8">
        <f t="shared" si="96"/>
        <v>0.5305671296296296</v>
      </c>
      <c r="D893" s="8">
        <f t="shared" si="97"/>
        <v>45181.53056712963</v>
      </c>
      <c r="E893" s="8" t="str">
        <f t="shared" si="99"/>
        <v>2023-09-12</v>
      </c>
      <c r="F893" s="9" t="s">
        <v>2593</v>
      </c>
      <c r="G893" s="9" t="str">
        <f t="shared" si="98"/>
        <v>FAIR-D3_2023-09-12_12-44-01</v>
      </c>
      <c r="H893" s="9">
        <v>37.968000000000004</v>
      </c>
      <c r="I893" s="6">
        <v>72054005</v>
      </c>
      <c r="J893" s="6" t="str">
        <f>IF(OR(COUNTIF(Monitoring!E:E, G893) &gt; 0, COUNTIF(Monitoring!F:F, G893) &gt; 0), "yes", "no")</f>
        <v>yes</v>
      </c>
      <c r="K893" s="60" t="str">
        <f t="shared" si="100"/>
        <v>Z:\FAIR_Device_data\Experiment_AugSep_2023\Video_captures\FAIR-D3\Camera1\2023-09-12\FAIR-D3_2023-09-12_12-44-01.mp4</v>
      </c>
    </row>
    <row r="894" spans="1:11" ht="14.25" customHeight="1" x14ac:dyDescent="0.3">
      <c r="A894" s="5" t="str">
        <f t="shared" si="94"/>
        <v>FAIR-D3</v>
      </c>
      <c r="B894" s="4">
        <f t="shared" si="95"/>
        <v>45181</v>
      </c>
      <c r="C894" s="8">
        <f t="shared" si="96"/>
        <v>0.53819444444444442</v>
      </c>
      <c r="D894" s="8">
        <f t="shared" si="97"/>
        <v>45181.538194444445</v>
      </c>
      <c r="E894" s="8" t="str">
        <f t="shared" si="99"/>
        <v>2023-09-12</v>
      </c>
      <c r="F894" s="9" t="s">
        <v>2594</v>
      </c>
      <c r="G894" s="9" t="str">
        <f t="shared" si="98"/>
        <v>FAIR-D3_2023-09-12_12-55-00</v>
      </c>
      <c r="H894" s="9">
        <v>11.571</v>
      </c>
      <c r="I894" s="6">
        <v>19153786</v>
      </c>
      <c r="J894" s="6" t="str">
        <f>IF(OR(COUNTIF(Monitoring!E:E, G894) &gt; 0, COUNTIF(Monitoring!F:F, G894) &gt; 0), "yes", "no")</f>
        <v>yes</v>
      </c>
      <c r="K894" s="60" t="str">
        <f t="shared" si="100"/>
        <v>Z:\FAIR_Device_data\Experiment_AugSep_2023\Video_captures\FAIR-D3\Camera1\2023-09-12\FAIR-D3_2023-09-12_12-55-00.mp4</v>
      </c>
    </row>
    <row r="895" spans="1:11" ht="14.25" customHeight="1" x14ac:dyDescent="0.3">
      <c r="A895" s="5" t="str">
        <f t="shared" si="94"/>
        <v>FAIR-D3</v>
      </c>
      <c r="B895" s="4">
        <f t="shared" si="95"/>
        <v>45181</v>
      </c>
      <c r="C895" s="8">
        <f t="shared" si="96"/>
        <v>0.71803240740740737</v>
      </c>
      <c r="D895" s="8">
        <f t="shared" si="97"/>
        <v>45181.718032407407</v>
      </c>
      <c r="E895" s="8" t="str">
        <f t="shared" si="99"/>
        <v>2023-09-12</v>
      </c>
      <c r="F895" s="9" t="s">
        <v>2595</v>
      </c>
      <c r="G895" s="9" t="str">
        <f t="shared" si="98"/>
        <v>FAIR-D3_2023-09-12_17-13-58</v>
      </c>
      <c r="H895" s="9">
        <v>73.358999999999995</v>
      </c>
      <c r="I895" s="6">
        <v>133509422</v>
      </c>
      <c r="J895" s="6" t="str">
        <f>IF(OR(COUNTIF(Monitoring!E:E, G895) &gt; 0, COUNTIF(Monitoring!F:F, G895) &gt; 0), "yes", "no")</f>
        <v>yes</v>
      </c>
      <c r="K895" s="60" t="str">
        <f t="shared" si="100"/>
        <v>Z:\FAIR_Device_data\Experiment_AugSep_2023\Video_captures\FAIR-D3\Camera1\2023-09-12\FAIR-D3_2023-09-12_17-13-58.mp4</v>
      </c>
    </row>
    <row r="896" spans="1:11" ht="14.25" customHeight="1" x14ac:dyDescent="0.3">
      <c r="A896" s="5" t="str">
        <f t="shared" si="94"/>
        <v>FAIR-D3</v>
      </c>
      <c r="B896" s="4">
        <f t="shared" si="95"/>
        <v>45181</v>
      </c>
      <c r="C896" s="8">
        <f t="shared" si="96"/>
        <v>0.75675925925925924</v>
      </c>
      <c r="D896" s="8">
        <f t="shared" si="97"/>
        <v>45181.75675925926</v>
      </c>
      <c r="E896" s="8" t="str">
        <f t="shared" si="99"/>
        <v>2023-09-12</v>
      </c>
      <c r="F896" s="9" t="s">
        <v>2596</v>
      </c>
      <c r="G896" s="9" t="str">
        <f t="shared" si="98"/>
        <v>FAIR-D3_2023-09-12_18-09-44</v>
      </c>
      <c r="H896" s="9">
        <v>48.441000000000003</v>
      </c>
      <c r="I896" s="6">
        <v>82557471</v>
      </c>
      <c r="J896" s="6" t="str">
        <f>IF(OR(COUNTIF(Monitoring!E:E, G896) &gt; 0, COUNTIF(Monitoring!F:F, G896) &gt; 0), "yes", "no")</f>
        <v>yes</v>
      </c>
      <c r="K896" s="60" t="str">
        <f t="shared" si="100"/>
        <v>Z:\FAIR_Device_data\Experiment_AugSep_2023\Video_captures\FAIR-D3\Camera1\2023-09-12\FAIR-D3_2023-09-12_18-09-44.mp4</v>
      </c>
    </row>
    <row r="897" spans="1:11" ht="14.25" customHeight="1" x14ac:dyDescent="0.3">
      <c r="A897" s="5" t="str">
        <f t="shared" si="94"/>
        <v>FAIR-D3</v>
      </c>
      <c r="B897" s="4">
        <f t="shared" si="95"/>
        <v>45182</v>
      </c>
      <c r="C897" s="8">
        <f t="shared" si="96"/>
        <v>0.29326388888888888</v>
      </c>
      <c r="D897" s="8">
        <f t="shared" si="97"/>
        <v>45182.293263888889</v>
      </c>
      <c r="E897" s="8" t="str">
        <f t="shared" si="99"/>
        <v>2023-09-13</v>
      </c>
      <c r="F897" s="9" t="s">
        <v>2597</v>
      </c>
      <c r="G897" s="9" t="str">
        <f t="shared" si="98"/>
        <v>FAIR-D3_2023-09-13_07-02-18</v>
      </c>
      <c r="H897" s="9">
        <v>13.067</v>
      </c>
      <c r="I897" s="6">
        <v>21840137</v>
      </c>
      <c r="J897" s="6" t="str">
        <f>IF(OR(COUNTIF(Monitoring!E:E, G897) &gt; 0, COUNTIF(Monitoring!F:F, G897) &gt; 0), "yes", "no")</f>
        <v>no</v>
      </c>
      <c r="K897" s="60" t="str">
        <f t="shared" si="100"/>
        <v>Z:\FAIR_Device_data\Experiment_AugSep_2023\Video_captures\FAIR-D3\Camera1\2023-09-13\FAIR-D3_2023-09-13_07-02-18.mp4</v>
      </c>
    </row>
    <row r="898" spans="1:11" ht="14.25" customHeight="1" x14ac:dyDescent="0.3">
      <c r="A898" s="5" t="str">
        <f t="shared" ref="A898:A961" si="101">+LEFT(G898,7)</f>
        <v>FAIR-D3</v>
      </c>
      <c r="B898" s="4">
        <f t="shared" ref="B898:B961" si="102">VALUE(MID(G898,FIND("_",G898)+1,10))</f>
        <v>45182</v>
      </c>
      <c r="C898" s="8">
        <f t="shared" ref="C898:C961" si="103">IF(ISBLANK(G898),"",TIME(LEFT(RIGHT(G898,8),2),LEFT(RIGHT(G898,5),2),RIGHT(G898,2)))</f>
        <v>0.39111111111111113</v>
      </c>
      <c r="D898" s="8">
        <f t="shared" ref="D898:D961" si="104">+B898+C898</f>
        <v>45182.391111111108</v>
      </c>
      <c r="E898" s="8" t="str">
        <f t="shared" si="99"/>
        <v>2023-09-13</v>
      </c>
      <c r="F898" s="9" t="s">
        <v>2598</v>
      </c>
      <c r="G898" s="9" t="str">
        <f t="shared" ref="G898:G961" si="105">+LEFT(F898,27)</f>
        <v>FAIR-D3_2023-09-13_09-23-12</v>
      </c>
      <c r="H898" s="9">
        <v>11.385</v>
      </c>
      <c r="I898" s="6">
        <v>17931308</v>
      </c>
      <c r="J898" s="6" t="str">
        <f>IF(OR(COUNTIF(Monitoring!E:E, G898) &gt; 0, COUNTIF(Monitoring!F:F, G898) &gt; 0), "yes", "no")</f>
        <v>no</v>
      </c>
      <c r="K898" s="60" t="str">
        <f t="shared" si="100"/>
        <v>Z:\FAIR_Device_data\Experiment_AugSep_2023\Video_captures\FAIR-D3\Camera1\2023-09-13\FAIR-D3_2023-09-13_09-23-12.mp4</v>
      </c>
    </row>
    <row r="899" spans="1:11" ht="14.25" customHeight="1" x14ac:dyDescent="0.3">
      <c r="A899" s="5" t="str">
        <f t="shared" si="101"/>
        <v>FAIR-D3</v>
      </c>
      <c r="B899" s="4">
        <f t="shared" si="102"/>
        <v>45182</v>
      </c>
      <c r="C899" s="8">
        <f t="shared" si="103"/>
        <v>0.60251157407407407</v>
      </c>
      <c r="D899" s="8">
        <f t="shared" si="104"/>
        <v>45182.602511574078</v>
      </c>
      <c r="E899" s="8" t="str">
        <f t="shared" ref="E899:E962" si="106">+_xlfn.CONCAT(YEAR(B899),"-",TEXT(MONTH(B899),"00"),"-",TEXT(DAY(B899),"00"))</f>
        <v>2023-09-13</v>
      </c>
      <c r="F899" s="9" t="s">
        <v>2599</v>
      </c>
      <c r="G899" s="9" t="str">
        <f t="shared" si="105"/>
        <v>FAIR-D3_2023-09-13_14-27-37</v>
      </c>
      <c r="H899" s="9">
        <v>17.597000000000001</v>
      </c>
      <c r="I899" s="6">
        <v>31708449</v>
      </c>
      <c r="J899" s="6" t="str">
        <f>IF(OR(COUNTIF(Monitoring!E:E, G899) &gt; 0, COUNTIF(Monitoring!F:F, G899) &gt; 0), "yes", "no")</f>
        <v>yes</v>
      </c>
      <c r="K899" s="60" t="str">
        <f t="shared" ref="K899:K962" si="107">HYPERLINK(_xlfn.CONCAT("Z:\FAIR_Device_data\Experiment_AugSep_2023","\","Video_captures","\",A899,"\","Camera1","\",E899,"\",F899))</f>
        <v>Z:\FAIR_Device_data\Experiment_AugSep_2023\Video_captures\FAIR-D3\Camera1\2023-09-13\FAIR-D3_2023-09-13_14-27-37.mp4</v>
      </c>
    </row>
    <row r="900" spans="1:11" ht="14.25" customHeight="1" x14ac:dyDescent="0.3">
      <c r="A900" s="5" t="str">
        <f t="shared" si="101"/>
        <v>FAIR-D3</v>
      </c>
      <c r="B900" s="4">
        <f t="shared" si="102"/>
        <v>45182</v>
      </c>
      <c r="C900" s="8">
        <f t="shared" si="103"/>
        <v>0.61993055555555554</v>
      </c>
      <c r="D900" s="8">
        <f t="shared" si="104"/>
        <v>45182.619930555556</v>
      </c>
      <c r="E900" s="8" t="str">
        <f t="shared" si="106"/>
        <v>2023-09-13</v>
      </c>
      <c r="F900" s="9" t="s">
        <v>2600</v>
      </c>
      <c r="G900" s="9" t="str">
        <f t="shared" si="105"/>
        <v>FAIR-D3_2023-09-13_14-52-42</v>
      </c>
      <c r="H900" s="9">
        <v>15.205</v>
      </c>
      <c r="I900" s="6">
        <v>26457939</v>
      </c>
      <c r="J900" s="6" t="str">
        <f>IF(OR(COUNTIF(Monitoring!E:E, G900) &gt; 0, COUNTIF(Monitoring!F:F, G900) &gt; 0), "yes", "no")</f>
        <v>yes</v>
      </c>
      <c r="K900" s="60" t="str">
        <f t="shared" si="107"/>
        <v>Z:\FAIR_Device_data\Experiment_AugSep_2023\Video_captures\FAIR-D3\Camera1\2023-09-13\FAIR-D3_2023-09-13_14-52-42.mp4</v>
      </c>
    </row>
    <row r="901" spans="1:11" ht="14.25" customHeight="1" x14ac:dyDescent="0.3">
      <c r="A901" s="5" t="str">
        <f t="shared" si="101"/>
        <v>FAIR-D3</v>
      </c>
      <c r="B901" s="4">
        <f t="shared" si="102"/>
        <v>45182</v>
      </c>
      <c r="C901" s="8">
        <f t="shared" si="103"/>
        <v>0.72942129629629626</v>
      </c>
      <c r="D901" s="8">
        <f t="shared" si="104"/>
        <v>45182.729421296295</v>
      </c>
      <c r="E901" s="8" t="str">
        <f t="shared" si="106"/>
        <v>2023-09-13</v>
      </c>
      <c r="F901" s="9" t="s">
        <v>2601</v>
      </c>
      <c r="G901" s="9" t="str">
        <f t="shared" si="105"/>
        <v>FAIR-D3_2023-09-13_17-30-22</v>
      </c>
      <c r="H901" s="9">
        <v>47.762</v>
      </c>
      <c r="I901" s="6">
        <v>90255811</v>
      </c>
      <c r="J901" s="6" t="str">
        <f>IF(OR(COUNTIF(Monitoring!E:E, G901) &gt; 0, COUNTIF(Monitoring!F:F, G901) &gt; 0), "yes", "no")</f>
        <v>yes</v>
      </c>
      <c r="K901" s="60" t="str">
        <f t="shared" si="107"/>
        <v>Z:\FAIR_Device_data\Experiment_AugSep_2023\Video_captures\FAIR-D3\Camera1\2023-09-13\FAIR-D3_2023-09-13_17-30-22.mp4</v>
      </c>
    </row>
    <row r="902" spans="1:11" ht="14.25" customHeight="1" x14ac:dyDescent="0.3">
      <c r="A902" s="5" t="str">
        <f t="shared" si="101"/>
        <v>FAIR-D3</v>
      </c>
      <c r="B902" s="4">
        <f t="shared" si="102"/>
        <v>45182</v>
      </c>
      <c r="C902" s="8">
        <f t="shared" si="103"/>
        <v>0.75664351851851852</v>
      </c>
      <c r="D902" s="8">
        <f t="shared" si="104"/>
        <v>45182.756643518522</v>
      </c>
      <c r="E902" s="8" t="str">
        <f t="shared" si="106"/>
        <v>2023-09-13</v>
      </c>
      <c r="F902" s="9" t="s">
        <v>2602</v>
      </c>
      <c r="G902" s="9" t="str">
        <f t="shared" si="105"/>
        <v>FAIR-D3_2023-09-13_18-09-34</v>
      </c>
      <c r="H902" s="9">
        <v>72.421000000000006</v>
      </c>
      <c r="I902" s="6">
        <v>135064633</v>
      </c>
      <c r="J902" s="6" t="str">
        <f>IF(OR(COUNTIF(Monitoring!E:E, G902) &gt; 0, COUNTIF(Monitoring!F:F, G902) &gt; 0), "yes", "no")</f>
        <v>yes</v>
      </c>
      <c r="K902" s="60" t="str">
        <f t="shared" si="107"/>
        <v>Z:\FAIR_Device_data\Experiment_AugSep_2023\Video_captures\FAIR-D3\Camera1\2023-09-13\FAIR-D3_2023-09-13_18-09-34.mp4</v>
      </c>
    </row>
    <row r="903" spans="1:11" ht="14.25" customHeight="1" x14ac:dyDescent="0.3">
      <c r="A903" s="5" t="str">
        <f t="shared" si="101"/>
        <v>FAIR-D3</v>
      </c>
      <c r="B903" s="4">
        <f t="shared" si="102"/>
        <v>45182</v>
      </c>
      <c r="C903" s="8">
        <f t="shared" si="103"/>
        <v>0.75791666666666668</v>
      </c>
      <c r="D903" s="8">
        <f t="shared" si="104"/>
        <v>45182.757916666669</v>
      </c>
      <c r="E903" s="8" t="str">
        <f t="shared" si="106"/>
        <v>2023-09-13</v>
      </c>
      <c r="F903" s="9" t="s">
        <v>2603</v>
      </c>
      <c r="G903" s="9" t="str">
        <f t="shared" si="105"/>
        <v>FAIR-D3_2023-09-13_18-11-24</v>
      </c>
      <c r="H903" s="9">
        <v>13.699</v>
      </c>
      <c r="I903" s="6">
        <v>22331762</v>
      </c>
      <c r="J903" s="6" t="str">
        <f>IF(OR(COUNTIF(Monitoring!E:E, G903) &gt; 0, COUNTIF(Monitoring!F:F, G903) &gt; 0), "yes", "no")</f>
        <v>yes</v>
      </c>
      <c r="K903" s="60" t="str">
        <f t="shared" si="107"/>
        <v>Z:\FAIR_Device_data\Experiment_AugSep_2023\Video_captures\FAIR-D3\Camera1\2023-09-13\FAIR-D3_2023-09-13_18-11-24.mp4</v>
      </c>
    </row>
    <row r="904" spans="1:11" ht="14.25" customHeight="1" x14ac:dyDescent="0.3">
      <c r="A904" s="5" t="str">
        <f t="shared" si="101"/>
        <v>FAIR-D3</v>
      </c>
      <c r="B904" s="4">
        <f t="shared" si="102"/>
        <v>45161</v>
      </c>
      <c r="C904" s="8">
        <f t="shared" si="103"/>
        <v>0.33608796296296295</v>
      </c>
      <c r="D904" s="8">
        <f t="shared" si="104"/>
        <v>45161.336087962962</v>
      </c>
      <c r="E904" s="8" t="str">
        <f t="shared" si="106"/>
        <v>2023-08-23</v>
      </c>
      <c r="F904" s="9" t="s">
        <v>2604</v>
      </c>
      <c r="G904" s="9" t="str">
        <f t="shared" si="105"/>
        <v>FAIR-D3_2023-08-23_08-03-58</v>
      </c>
      <c r="H904" s="9">
        <v>13.865</v>
      </c>
      <c r="I904" s="6">
        <v>24116083</v>
      </c>
      <c r="J904" s="6" t="str">
        <f>IF(OR(COUNTIF(Monitoring!E:E, G904) &gt; 0, COUNTIF(Monitoring!F:F, G904) &gt; 0), "yes", "no")</f>
        <v>no</v>
      </c>
      <c r="K904" s="60" t="str">
        <f t="shared" si="107"/>
        <v>Z:\FAIR_Device_data\Experiment_AugSep_2023\Video_captures\FAIR-D3\Camera1\2023-08-23\FAIR-D3_2023-08-23_08-03-58.mp4</v>
      </c>
    </row>
    <row r="905" spans="1:11" ht="14.25" customHeight="1" x14ac:dyDescent="0.3">
      <c r="A905" s="5" t="str">
        <f t="shared" si="101"/>
        <v>FAIR-D3</v>
      </c>
      <c r="B905" s="4">
        <f t="shared" si="102"/>
        <v>45161</v>
      </c>
      <c r="C905" s="8">
        <f t="shared" si="103"/>
        <v>0.36108796296296297</v>
      </c>
      <c r="D905" s="8">
        <f t="shared" si="104"/>
        <v>45161.361087962963</v>
      </c>
      <c r="E905" s="8" t="str">
        <f t="shared" si="106"/>
        <v>2023-08-23</v>
      </c>
      <c r="F905" s="9" t="s">
        <v>2605</v>
      </c>
      <c r="G905" s="9" t="str">
        <f t="shared" si="105"/>
        <v>FAIR-D3_2023-08-23_08-39-58</v>
      </c>
      <c r="H905" s="9">
        <v>10.893000000000001</v>
      </c>
      <c r="I905" s="6">
        <v>17958854</v>
      </c>
      <c r="J905" s="6" t="str">
        <f>IF(OR(COUNTIF(Monitoring!E:E, G905) &gt; 0, COUNTIF(Monitoring!F:F, G905) &gt; 0), "yes", "no")</f>
        <v>yes</v>
      </c>
      <c r="K905" s="60" t="str">
        <f t="shared" si="107"/>
        <v>Z:\FAIR_Device_data\Experiment_AugSep_2023\Video_captures\FAIR-D3\Camera1\2023-08-23\FAIR-D3_2023-08-23_08-39-58.mp4</v>
      </c>
    </row>
    <row r="906" spans="1:11" ht="14.25" customHeight="1" x14ac:dyDescent="0.3">
      <c r="A906" s="5" t="str">
        <f t="shared" si="101"/>
        <v>FAIR-D3</v>
      </c>
      <c r="B906" s="4">
        <f t="shared" si="102"/>
        <v>45161</v>
      </c>
      <c r="C906" s="8">
        <f t="shared" si="103"/>
        <v>0.36346064814814816</v>
      </c>
      <c r="D906" s="8">
        <f t="shared" si="104"/>
        <v>45161.36346064815</v>
      </c>
      <c r="E906" s="8" t="str">
        <f t="shared" si="106"/>
        <v>2023-08-23</v>
      </c>
      <c r="F906" s="9" t="s">
        <v>2606</v>
      </c>
      <c r="G906" s="9" t="str">
        <f t="shared" si="105"/>
        <v>FAIR-D3_2023-08-23_08-43-23</v>
      </c>
      <c r="H906" s="9">
        <v>10.612</v>
      </c>
      <c r="I906" s="6">
        <v>17165192</v>
      </c>
      <c r="J906" s="6" t="str">
        <f>IF(OR(COUNTIF(Monitoring!E:E, G906) &gt; 0, COUNTIF(Monitoring!F:F, G906) &gt; 0), "yes", "no")</f>
        <v>yes</v>
      </c>
      <c r="K906" s="60" t="str">
        <f t="shared" si="107"/>
        <v>Z:\FAIR_Device_data\Experiment_AugSep_2023\Video_captures\FAIR-D3\Camera1\2023-08-23\FAIR-D3_2023-08-23_08-43-23.mp4</v>
      </c>
    </row>
    <row r="907" spans="1:11" ht="14.25" customHeight="1" x14ac:dyDescent="0.3">
      <c r="A907" s="5" t="str">
        <f t="shared" si="101"/>
        <v>FAIR-D3</v>
      </c>
      <c r="B907" s="4">
        <f t="shared" si="102"/>
        <v>45161</v>
      </c>
      <c r="C907" s="8">
        <f t="shared" si="103"/>
        <v>0.3709027777777778</v>
      </c>
      <c r="D907" s="8">
        <f t="shared" si="104"/>
        <v>45161.37090277778</v>
      </c>
      <c r="E907" s="8" t="str">
        <f t="shared" si="106"/>
        <v>2023-08-23</v>
      </c>
      <c r="F907" s="9" t="s">
        <v>2607</v>
      </c>
      <c r="G907" s="9" t="str">
        <f t="shared" si="105"/>
        <v>FAIR-D3_2023-08-23_08-54-06</v>
      </c>
      <c r="H907" s="9">
        <v>12.733000000000001</v>
      </c>
      <c r="I907" s="6">
        <v>19032600</v>
      </c>
      <c r="J907" s="6" t="str">
        <f>IF(OR(COUNTIF(Monitoring!E:E, G907) &gt; 0, COUNTIF(Monitoring!F:F, G907) &gt; 0), "yes", "no")</f>
        <v>yes</v>
      </c>
      <c r="K907" s="60" t="str">
        <f t="shared" si="107"/>
        <v>Z:\FAIR_Device_data\Experiment_AugSep_2023\Video_captures\FAIR-D3\Camera1\2023-08-23\FAIR-D3_2023-08-23_08-54-06.mp4</v>
      </c>
    </row>
    <row r="908" spans="1:11" ht="14.25" customHeight="1" x14ac:dyDescent="0.3">
      <c r="A908" s="5" t="str">
        <f t="shared" si="101"/>
        <v>FAIR-D3</v>
      </c>
      <c r="B908" s="4">
        <f t="shared" si="102"/>
        <v>45161</v>
      </c>
      <c r="C908" s="8">
        <f t="shared" si="103"/>
        <v>0.37304398148148149</v>
      </c>
      <c r="D908" s="8">
        <f t="shared" si="104"/>
        <v>45161.373043981483</v>
      </c>
      <c r="E908" s="8" t="str">
        <f t="shared" si="106"/>
        <v>2023-08-23</v>
      </c>
      <c r="F908" s="9" t="s">
        <v>2608</v>
      </c>
      <c r="G908" s="9" t="str">
        <f t="shared" si="105"/>
        <v>FAIR-D3_2023-08-23_08-57-11</v>
      </c>
      <c r="H908" s="9">
        <v>34.499000000000002</v>
      </c>
      <c r="I908" s="6">
        <v>53147453</v>
      </c>
      <c r="J908" s="6" t="str">
        <f>IF(OR(COUNTIF(Monitoring!E:E, G908) &gt; 0, COUNTIF(Monitoring!F:F, G908) &gt; 0), "yes", "no")</f>
        <v>yes</v>
      </c>
      <c r="K908" s="60" t="str">
        <f t="shared" si="107"/>
        <v>Z:\FAIR_Device_data\Experiment_AugSep_2023\Video_captures\FAIR-D3\Camera1\2023-08-23\FAIR-D3_2023-08-23_08-57-11.mp4</v>
      </c>
    </row>
    <row r="909" spans="1:11" ht="14.25" customHeight="1" x14ac:dyDescent="0.3">
      <c r="A909" s="5" t="str">
        <f t="shared" si="101"/>
        <v>FAIR-D3</v>
      </c>
      <c r="B909" s="4">
        <f t="shared" si="102"/>
        <v>45161</v>
      </c>
      <c r="C909" s="8">
        <f t="shared" si="103"/>
        <v>0.37416666666666665</v>
      </c>
      <c r="D909" s="8">
        <f t="shared" si="104"/>
        <v>45161.374166666668</v>
      </c>
      <c r="E909" s="8" t="str">
        <f t="shared" si="106"/>
        <v>2023-08-23</v>
      </c>
      <c r="F909" s="9" t="s">
        <v>2609</v>
      </c>
      <c r="G909" s="9" t="str">
        <f t="shared" si="105"/>
        <v>FAIR-D3_2023-08-23_08-58-48</v>
      </c>
      <c r="H909" s="9">
        <v>25.596</v>
      </c>
      <c r="I909" s="6">
        <v>43839290</v>
      </c>
      <c r="J909" s="6" t="str">
        <f>IF(OR(COUNTIF(Monitoring!E:E, G909) &gt; 0, COUNTIF(Monitoring!F:F, G909) &gt; 0), "yes", "no")</f>
        <v>yes</v>
      </c>
      <c r="K909" s="60" t="str">
        <f t="shared" si="107"/>
        <v>Z:\FAIR_Device_data\Experiment_AugSep_2023\Video_captures\FAIR-D3\Camera1\2023-08-23\FAIR-D3_2023-08-23_08-58-48.mp4</v>
      </c>
    </row>
    <row r="910" spans="1:11" ht="14.25" customHeight="1" x14ac:dyDescent="0.3">
      <c r="A910" s="5" t="str">
        <f t="shared" si="101"/>
        <v>FAIR-D3</v>
      </c>
      <c r="B910" s="4">
        <f t="shared" si="102"/>
        <v>45161</v>
      </c>
      <c r="C910" s="8">
        <f t="shared" si="103"/>
        <v>0.37754629629629627</v>
      </c>
      <c r="D910" s="8">
        <f t="shared" si="104"/>
        <v>45161.377546296295</v>
      </c>
      <c r="E910" s="8" t="str">
        <f t="shared" si="106"/>
        <v>2023-08-23</v>
      </c>
      <c r="F910" s="9" t="s">
        <v>2610</v>
      </c>
      <c r="G910" s="9" t="str">
        <f t="shared" si="105"/>
        <v>FAIR-D3_2023-08-23_09-03-40</v>
      </c>
      <c r="H910" s="9">
        <v>12.832000000000001</v>
      </c>
      <c r="I910" s="6">
        <v>20874903</v>
      </c>
      <c r="J910" s="6" t="str">
        <f>IF(OR(COUNTIF(Monitoring!E:E, G910) &gt; 0, COUNTIF(Monitoring!F:F, G910) &gt; 0), "yes", "no")</f>
        <v>no</v>
      </c>
      <c r="K910" s="60" t="str">
        <f t="shared" si="107"/>
        <v>Z:\FAIR_Device_data\Experiment_AugSep_2023\Video_captures\FAIR-D3\Camera1\2023-08-23\FAIR-D3_2023-08-23_09-03-40.mp4</v>
      </c>
    </row>
    <row r="911" spans="1:11" ht="14.25" customHeight="1" x14ac:dyDescent="0.3">
      <c r="A911" s="5" t="str">
        <f t="shared" si="101"/>
        <v>FAIR-D3</v>
      </c>
      <c r="B911" s="4">
        <f t="shared" si="102"/>
        <v>45161</v>
      </c>
      <c r="C911" s="8">
        <f t="shared" si="103"/>
        <v>0.3784837962962963</v>
      </c>
      <c r="D911" s="8">
        <f t="shared" si="104"/>
        <v>45161.378483796296</v>
      </c>
      <c r="E911" s="8" t="str">
        <f t="shared" si="106"/>
        <v>2023-08-23</v>
      </c>
      <c r="F911" s="9" t="s">
        <v>2611</v>
      </c>
      <c r="G911" s="9" t="str">
        <f t="shared" si="105"/>
        <v>FAIR-D3_2023-08-23_09-05-01</v>
      </c>
      <c r="H911" s="9">
        <v>12.099</v>
      </c>
      <c r="I911" s="6">
        <v>20101448</v>
      </c>
      <c r="J911" s="6" t="str">
        <f>IF(OR(COUNTIF(Monitoring!E:E, G911) &gt; 0, COUNTIF(Monitoring!F:F, G911) &gt; 0), "yes", "no")</f>
        <v>yes</v>
      </c>
      <c r="K911" s="60" t="str">
        <f t="shared" si="107"/>
        <v>Z:\FAIR_Device_data\Experiment_AugSep_2023\Video_captures\FAIR-D3\Camera1\2023-08-23\FAIR-D3_2023-08-23_09-05-01.mp4</v>
      </c>
    </row>
    <row r="912" spans="1:11" ht="14.25" customHeight="1" x14ac:dyDescent="0.3">
      <c r="A912" s="5" t="str">
        <f t="shared" si="101"/>
        <v>FAIR-D3</v>
      </c>
      <c r="B912" s="4">
        <f t="shared" si="102"/>
        <v>45161</v>
      </c>
      <c r="C912" s="8">
        <f t="shared" si="103"/>
        <v>0.40435185185185185</v>
      </c>
      <c r="D912" s="8">
        <f t="shared" si="104"/>
        <v>45161.404351851852</v>
      </c>
      <c r="E912" s="8" t="str">
        <f t="shared" si="106"/>
        <v>2023-08-23</v>
      </c>
      <c r="F912" s="9" t="s">
        <v>2612</v>
      </c>
      <c r="G912" s="9" t="str">
        <f t="shared" si="105"/>
        <v>FAIR-D3_2023-08-23_09-42-16</v>
      </c>
      <c r="H912" s="9">
        <v>25.526</v>
      </c>
      <c r="I912" s="6">
        <v>47313653</v>
      </c>
      <c r="J912" s="6" t="str">
        <f>IF(OR(COUNTIF(Monitoring!E:E, G912) &gt; 0, COUNTIF(Monitoring!F:F, G912) &gt; 0), "yes", "no")</f>
        <v>yes</v>
      </c>
      <c r="K912" s="60" t="str">
        <f t="shared" si="107"/>
        <v>Z:\FAIR_Device_data\Experiment_AugSep_2023\Video_captures\FAIR-D3\Camera1\2023-08-23\FAIR-D3_2023-08-23_09-42-16.mp4</v>
      </c>
    </row>
    <row r="913" spans="1:11" ht="14.25" customHeight="1" x14ac:dyDescent="0.3">
      <c r="A913" s="5" t="str">
        <f t="shared" si="101"/>
        <v>FAIR-D3</v>
      </c>
      <c r="B913" s="4">
        <f t="shared" si="102"/>
        <v>45161</v>
      </c>
      <c r="C913" s="8">
        <f t="shared" si="103"/>
        <v>0.4049537037037037</v>
      </c>
      <c r="D913" s="8">
        <f t="shared" si="104"/>
        <v>45161.404953703706</v>
      </c>
      <c r="E913" s="8" t="str">
        <f t="shared" si="106"/>
        <v>2023-08-23</v>
      </c>
      <c r="F913" s="9" t="s">
        <v>2613</v>
      </c>
      <c r="G913" s="9" t="str">
        <f t="shared" si="105"/>
        <v>FAIR-D3_2023-08-23_09-43-08</v>
      </c>
      <c r="H913" s="9">
        <v>22.498000000000001</v>
      </c>
      <c r="I913" s="6">
        <v>38678192</v>
      </c>
      <c r="J913" s="6" t="str">
        <f>IF(OR(COUNTIF(Monitoring!E:E, G913) &gt; 0, COUNTIF(Monitoring!F:F, G913) &gt; 0), "yes", "no")</f>
        <v>yes</v>
      </c>
      <c r="K913" s="60" t="str">
        <f t="shared" si="107"/>
        <v>Z:\FAIR_Device_data\Experiment_AugSep_2023\Video_captures\FAIR-D3\Camera1\2023-08-23\FAIR-D3_2023-08-23_09-43-08.mp4</v>
      </c>
    </row>
    <row r="914" spans="1:11" ht="14.25" customHeight="1" x14ac:dyDescent="0.3">
      <c r="A914" s="5" t="str">
        <f t="shared" si="101"/>
        <v>FAIR-D3</v>
      </c>
      <c r="B914" s="4">
        <f t="shared" si="102"/>
        <v>45161</v>
      </c>
      <c r="C914" s="8">
        <f t="shared" si="103"/>
        <v>0.4271759259259259</v>
      </c>
      <c r="D914" s="8">
        <f t="shared" si="104"/>
        <v>45161.427175925928</v>
      </c>
      <c r="E914" s="8" t="str">
        <f t="shared" si="106"/>
        <v>2023-08-23</v>
      </c>
      <c r="F914" s="9" t="s">
        <v>2614</v>
      </c>
      <c r="G914" s="9" t="str">
        <f t="shared" si="105"/>
        <v>FAIR-D3_2023-08-23_10-15-08</v>
      </c>
      <c r="H914" s="9">
        <v>10.581</v>
      </c>
      <c r="I914" s="6">
        <v>17432473</v>
      </c>
      <c r="J914" s="6" t="str">
        <f>IF(OR(COUNTIF(Monitoring!E:E, G914) &gt; 0, COUNTIF(Monitoring!F:F, G914) &gt; 0), "yes", "no")</f>
        <v>no</v>
      </c>
      <c r="K914" s="60" t="str">
        <f t="shared" si="107"/>
        <v>Z:\FAIR_Device_data\Experiment_AugSep_2023\Video_captures\FAIR-D3\Camera1\2023-08-23\FAIR-D3_2023-08-23_10-15-08.mp4</v>
      </c>
    </row>
    <row r="915" spans="1:11" ht="14.25" customHeight="1" x14ac:dyDescent="0.3">
      <c r="A915" s="5" t="str">
        <f t="shared" si="101"/>
        <v>FAIR-D3</v>
      </c>
      <c r="B915" s="4">
        <f t="shared" si="102"/>
        <v>45161</v>
      </c>
      <c r="C915" s="8">
        <f t="shared" si="103"/>
        <v>0.43930555555555556</v>
      </c>
      <c r="D915" s="8">
        <f t="shared" si="104"/>
        <v>45161.439305555556</v>
      </c>
      <c r="E915" s="8" t="str">
        <f t="shared" si="106"/>
        <v>2023-08-23</v>
      </c>
      <c r="F915" s="9" t="s">
        <v>2615</v>
      </c>
      <c r="G915" s="9" t="str">
        <f t="shared" si="105"/>
        <v>FAIR-D3_2023-08-23_10-32-36</v>
      </c>
      <c r="H915" s="9">
        <v>11.239000000000001</v>
      </c>
      <c r="I915" s="6">
        <v>18755218</v>
      </c>
      <c r="J915" s="6" t="str">
        <f>IF(OR(COUNTIF(Monitoring!E:E, G915) &gt; 0, COUNTIF(Monitoring!F:F, G915) &gt; 0), "yes", "no")</f>
        <v>yes</v>
      </c>
      <c r="K915" s="60" t="str">
        <f t="shared" si="107"/>
        <v>Z:\FAIR_Device_data\Experiment_AugSep_2023\Video_captures\FAIR-D3\Camera1\2023-08-23\FAIR-D3_2023-08-23_10-32-36.mp4</v>
      </c>
    </row>
    <row r="916" spans="1:11" ht="14.25" customHeight="1" x14ac:dyDescent="0.3">
      <c r="A916" s="5" t="str">
        <f t="shared" si="101"/>
        <v>FAIR-D3</v>
      </c>
      <c r="B916" s="4">
        <f t="shared" si="102"/>
        <v>45161</v>
      </c>
      <c r="C916" s="8">
        <f t="shared" si="103"/>
        <v>0.44040509259259258</v>
      </c>
      <c r="D916" s="8">
        <f t="shared" si="104"/>
        <v>45161.440405092595</v>
      </c>
      <c r="E916" s="8" t="str">
        <f t="shared" si="106"/>
        <v>2023-08-23</v>
      </c>
      <c r="F916" s="9" t="s">
        <v>2616</v>
      </c>
      <c r="G916" s="9" t="str">
        <f t="shared" si="105"/>
        <v>FAIR-D3_2023-08-23_10-34-11</v>
      </c>
      <c r="H916" s="9">
        <v>10.598000000000001</v>
      </c>
      <c r="I916" s="6">
        <v>17382315</v>
      </c>
      <c r="J916" s="6" t="str">
        <f>IF(OR(COUNTIF(Monitoring!E:E, G916) &gt; 0, COUNTIF(Monitoring!F:F, G916) &gt; 0), "yes", "no")</f>
        <v>no</v>
      </c>
      <c r="K916" s="60" t="str">
        <f t="shared" si="107"/>
        <v>Z:\FAIR_Device_data\Experiment_AugSep_2023\Video_captures\FAIR-D3\Camera1\2023-08-23\FAIR-D3_2023-08-23_10-34-11.mp4</v>
      </c>
    </row>
    <row r="917" spans="1:11" ht="14.25" customHeight="1" x14ac:dyDescent="0.3">
      <c r="A917" s="5" t="str">
        <f t="shared" si="101"/>
        <v>FAIR-D3</v>
      </c>
      <c r="B917" s="4">
        <f t="shared" si="102"/>
        <v>45161</v>
      </c>
      <c r="C917" s="8">
        <f t="shared" si="103"/>
        <v>0.46993055555555557</v>
      </c>
      <c r="D917" s="8">
        <f t="shared" si="104"/>
        <v>45161.469930555555</v>
      </c>
      <c r="E917" s="8" t="str">
        <f t="shared" si="106"/>
        <v>2023-08-23</v>
      </c>
      <c r="F917" s="9" t="s">
        <v>2617</v>
      </c>
      <c r="G917" s="9" t="str">
        <f t="shared" si="105"/>
        <v>FAIR-D3_2023-08-23_11-16-42</v>
      </c>
      <c r="H917" s="9">
        <v>28.706</v>
      </c>
      <c r="I917" s="6">
        <v>53465753</v>
      </c>
      <c r="J917" s="6" t="str">
        <f>IF(OR(COUNTIF(Monitoring!E:E, G917) &gt; 0, COUNTIF(Monitoring!F:F, G917) &gt; 0), "yes", "no")</f>
        <v>yes</v>
      </c>
      <c r="K917" s="60" t="str">
        <f t="shared" si="107"/>
        <v>Z:\FAIR_Device_data\Experiment_AugSep_2023\Video_captures\FAIR-D3\Camera1\2023-08-23\FAIR-D3_2023-08-23_11-16-42.mp4</v>
      </c>
    </row>
    <row r="918" spans="1:11" ht="14.25" customHeight="1" x14ac:dyDescent="0.3">
      <c r="A918" s="5" t="str">
        <f t="shared" si="101"/>
        <v>FAIR-D3</v>
      </c>
      <c r="B918" s="4">
        <f t="shared" si="102"/>
        <v>45161</v>
      </c>
      <c r="C918" s="8">
        <f t="shared" si="103"/>
        <v>0.47195601851851854</v>
      </c>
      <c r="D918" s="8">
        <f t="shared" si="104"/>
        <v>45161.471956018519</v>
      </c>
      <c r="E918" s="8" t="str">
        <f t="shared" si="106"/>
        <v>2023-08-23</v>
      </c>
      <c r="F918" s="9" t="s">
        <v>2618</v>
      </c>
      <c r="G918" s="9" t="str">
        <f t="shared" si="105"/>
        <v>FAIR-D3_2023-08-23_11-19-37</v>
      </c>
      <c r="H918" s="9">
        <v>17.204999999999998</v>
      </c>
      <c r="I918" s="6">
        <v>30725008</v>
      </c>
      <c r="J918" s="6" t="str">
        <f>IF(OR(COUNTIF(Monitoring!E:E, G918) &gt; 0, COUNTIF(Monitoring!F:F, G918) &gt; 0), "yes", "no")</f>
        <v>yes</v>
      </c>
      <c r="K918" s="60" t="str">
        <f t="shared" si="107"/>
        <v>Z:\FAIR_Device_data\Experiment_AugSep_2023\Video_captures\FAIR-D3\Camera1\2023-08-23\FAIR-D3_2023-08-23_11-19-37.mp4</v>
      </c>
    </row>
    <row r="919" spans="1:11" ht="14.25" customHeight="1" x14ac:dyDescent="0.3">
      <c r="A919" s="5" t="str">
        <f t="shared" si="101"/>
        <v>FAIR-D3</v>
      </c>
      <c r="B919" s="4">
        <f t="shared" si="102"/>
        <v>45161</v>
      </c>
      <c r="C919" s="8">
        <f t="shared" si="103"/>
        <v>0.49531249999999999</v>
      </c>
      <c r="D919" s="8">
        <f t="shared" si="104"/>
        <v>45161.495312500003</v>
      </c>
      <c r="E919" s="8" t="str">
        <f t="shared" si="106"/>
        <v>2023-08-23</v>
      </c>
      <c r="F919" s="9" t="s">
        <v>2619</v>
      </c>
      <c r="G919" s="9" t="str">
        <f t="shared" si="105"/>
        <v>FAIR-D3_2023-08-23_11-53-15</v>
      </c>
      <c r="H919" s="9">
        <v>17.991</v>
      </c>
      <c r="I919" s="6">
        <v>31831257</v>
      </c>
      <c r="J919" s="6" t="str">
        <f>IF(OR(COUNTIF(Monitoring!E:E, G919) &gt; 0, COUNTIF(Monitoring!F:F, G919) &gt; 0), "yes", "no")</f>
        <v>yes</v>
      </c>
      <c r="K919" s="60" t="str">
        <f t="shared" si="107"/>
        <v>Z:\FAIR_Device_data\Experiment_AugSep_2023\Video_captures\FAIR-D3\Camera1\2023-08-23\FAIR-D3_2023-08-23_11-53-15.mp4</v>
      </c>
    </row>
    <row r="920" spans="1:11" ht="14.25" customHeight="1" x14ac:dyDescent="0.3">
      <c r="A920" s="5" t="str">
        <f t="shared" si="101"/>
        <v>FAIR-D3</v>
      </c>
      <c r="B920" s="4">
        <f t="shared" si="102"/>
        <v>45161</v>
      </c>
      <c r="C920" s="8">
        <f t="shared" si="103"/>
        <v>0.4962152777777778</v>
      </c>
      <c r="D920" s="8">
        <f t="shared" si="104"/>
        <v>45161.496215277781</v>
      </c>
      <c r="E920" s="8" t="str">
        <f t="shared" si="106"/>
        <v>2023-08-23</v>
      </c>
      <c r="F920" s="9" t="s">
        <v>2620</v>
      </c>
      <c r="G920" s="9" t="str">
        <f t="shared" si="105"/>
        <v>FAIR-D3_2023-08-23_11-54-33</v>
      </c>
      <c r="H920" s="9">
        <v>48.204999999999998</v>
      </c>
      <c r="I920" s="6">
        <v>79905556</v>
      </c>
      <c r="J920" s="6" t="str">
        <f>IF(OR(COUNTIF(Monitoring!E:E, G920) &gt; 0, COUNTIF(Monitoring!F:F, G920) &gt; 0), "yes", "no")</f>
        <v>no</v>
      </c>
      <c r="K920" s="60" t="str">
        <f t="shared" si="107"/>
        <v>Z:\FAIR_Device_data\Experiment_AugSep_2023\Video_captures\FAIR-D3\Camera1\2023-08-23\FAIR-D3_2023-08-23_11-54-33.mp4</v>
      </c>
    </row>
    <row r="921" spans="1:11" ht="14.25" customHeight="1" x14ac:dyDescent="0.3">
      <c r="A921" s="5" t="str">
        <f t="shared" si="101"/>
        <v>FAIR-D3</v>
      </c>
      <c r="B921" s="4">
        <f t="shared" si="102"/>
        <v>45161</v>
      </c>
      <c r="C921" s="8">
        <f t="shared" si="103"/>
        <v>0.50028935185185186</v>
      </c>
      <c r="D921" s="8">
        <f t="shared" si="104"/>
        <v>45161.500289351854</v>
      </c>
      <c r="E921" s="8" t="str">
        <f t="shared" si="106"/>
        <v>2023-08-23</v>
      </c>
      <c r="F921" s="9" t="s">
        <v>2621</v>
      </c>
      <c r="G921" s="9" t="str">
        <f t="shared" si="105"/>
        <v>FAIR-D3_2023-08-23_12-00-25</v>
      </c>
      <c r="H921" s="9">
        <v>20</v>
      </c>
      <c r="I921" s="6">
        <v>35518763</v>
      </c>
      <c r="J921" s="6" t="str">
        <f>IF(OR(COUNTIF(Monitoring!E:E, G921) &gt; 0, COUNTIF(Monitoring!F:F, G921) &gt; 0), "yes", "no")</f>
        <v>yes</v>
      </c>
      <c r="K921" s="60" t="str">
        <f t="shared" si="107"/>
        <v>Z:\FAIR_Device_data\Experiment_AugSep_2023\Video_captures\FAIR-D3\Camera1\2023-08-23\FAIR-D3_2023-08-23_12-00-25.mp4</v>
      </c>
    </row>
    <row r="922" spans="1:11" ht="14.25" customHeight="1" x14ac:dyDescent="0.3">
      <c r="A922" s="5" t="str">
        <f t="shared" si="101"/>
        <v>FAIR-D3</v>
      </c>
      <c r="B922" s="4">
        <f t="shared" si="102"/>
        <v>45161</v>
      </c>
      <c r="C922" s="8">
        <f t="shared" si="103"/>
        <v>0.52089120370370368</v>
      </c>
      <c r="D922" s="8">
        <f t="shared" si="104"/>
        <v>45161.520891203705</v>
      </c>
      <c r="E922" s="8" t="str">
        <f t="shared" si="106"/>
        <v>2023-08-23</v>
      </c>
      <c r="F922" s="9" t="s">
        <v>2622</v>
      </c>
      <c r="G922" s="9" t="str">
        <f t="shared" si="105"/>
        <v>FAIR-D3_2023-08-23_12-30-05</v>
      </c>
      <c r="H922" s="9">
        <v>111.931</v>
      </c>
      <c r="I922" s="6">
        <v>203726604</v>
      </c>
      <c r="J922" s="6" t="str">
        <f>IF(OR(COUNTIF(Monitoring!E:E, G922) &gt; 0, COUNTIF(Monitoring!F:F, G922) &gt; 0), "yes", "no")</f>
        <v>yes</v>
      </c>
      <c r="K922" s="60" t="str">
        <f t="shared" si="107"/>
        <v>Z:\FAIR_Device_data\Experiment_AugSep_2023\Video_captures\FAIR-D3\Camera1\2023-08-23\FAIR-D3_2023-08-23_12-30-05.mp4</v>
      </c>
    </row>
    <row r="923" spans="1:11" ht="14.25" customHeight="1" x14ac:dyDescent="0.3">
      <c r="A923" s="5" t="str">
        <f t="shared" si="101"/>
        <v>FAIR-D3</v>
      </c>
      <c r="B923" s="4">
        <f t="shared" si="102"/>
        <v>45161</v>
      </c>
      <c r="C923" s="8">
        <f t="shared" si="103"/>
        <v>0.56395833333333334</v>
      </c>
      <c r="D923" s="8">
        <f t="shared" si="104"/>
        <v>45161.563958333332</v>
      </c>
      <c r="E923" s="8" t="str">
        <f t="shared" si="106"/>
        <v>2023-08-23</v>
      </c>
      <c r="F923" s="9" t="s">
        <v>2623</v>
      </c>
      <c r="G923" s="9" t="str">
        <f t="shared" si="105"/>
        <v>FAIR-D3_2023-08-23_13-32-06</v>
      </c>
      <c r="H923" s="9">
        <v>128.892</v>
      </c>
      <c r="I923" s="6">
        <v>239568464</v>
      </c>
      <c r="J923" s="6" t="str">
        <f>IF(OR(COUNTIF(Monitoring!E:E, G923) &gt; 0, COUNTIF(Monitoring!F:F, G923) &gt; 0), "yes", "no")</f>
        <v>yes</v>
      </c>
      <c r="K923" s="60" t="str">
        <f t="shared" si="107"/>
        <v>Z:\FAIR_Device_data\Experiment_AugSep_2023\Video_captures\FAIR-D3\Camera1\2023-08-23\FAIR-D3_2023-08-23_13-32-06.mp4</v>
      </c>
    </row>
    <row r="924" spans="1:11" ht="14.25" customHeight="1" x14ac:dyDescent="0.3">
      <c r="A924" s="5" t="str">
        <f t="shared" si="101"/>
        <v>FAIR-D3</v>
      </c>
      <c r="B924" s="4">
        <f t="shared" si="102"/>
        <v>45161</v>
      </c>
      <c r="C924" s="8">
        <f t="shared" si="103"/>
        <v>0.58230324074074069</v>
      </c>
      <c r="D924" s="8">
        <f t="shared" si="104"/>
        <v>45161.582303240742</v>
      </c>
      <c r="E924" s="8" t="str">
        <f t="shared" si="106"/>
        <v>2023-08-23</v>
      </c>
      <c r="F924" s="9" t="s">
        <v>2624</v>
      </c>
      <c r="G924" s="9" t="str">
        <f t="shared" si="105"/>
        <v>FAIR-D3_2023-08-23_13-58-31</v>
      </c>
      <c r="H924" s="9">
        <v>16.771000000000001</v>
      </c>
      <c r="I924" s="6">
        <v>29679902</v>
      </c>
      <c r="J924" s="6" t="str">
        <f>IF(OR(COUNTIF(Monitoring!E:E, G924) &gt; 0, COUNTIF(Monitoring!F:F, G924) &gt; 0), "yes", "no")</f>
        <v>yes</v>
      </c>
      <c r="K924" s="60" t="str">
        <f t="shared" si="107"/>
        <v>Z:\FAIR_Device_data\Experiment_AugSep_2023\Video_captures\FAIR-D3\Camera1\2023-08-23\FAIR-D3_2023-08-23_13-58-31.mp4</v>
      </c>
    </row>
    <row r="925" spans="1:11" ht="14.25" customHeight="1" x14ac:dyDescent="0.3">
      <c r="A925" s="5" t="str">
        <f t="shared" si="101"/>
        <v>FAIR-D3</v>
      </c>
      <c r="B925" s="4">
        <f t="shared" si="102"/>
        <v>45161</v>
      </c>
      <c r="C925" s="8">
        <f t="shared" si="103"/>
        <v>0.58353009259259259</v>
      </c>
      <c r="D925" s="8">
        <f t="shared" si="104"/>
        <v>45161.58353009259</v>
      </c>
      <c r="E925" s="8" t="str">
        <f t="shared" si="106"/>
        <v>2023-08-23</v>
      </c>
      <c r="F925" s="9" t="s">
        <v>2625</v>
      </c>
      <c r="G925" s="9" t="str">
        <f t="shared" si="105"/>
        <v>FAIR-D3_2023-08-23_14-00-17</v>
      </c>
      <c r="H925" s="9">
        <v>79.488</v>
      </c>
      <c r="I925" s="6">
        <v>142821911</v>
      </c>
      <c r="J925" s="6" t="str">
        <f>IF(OR(COUNTIF(Monitoring!E:E, G925) &gt; 0, COUNTIF(Monitoring!F:F, G925) &gt; 0), "yes", "no")</f>
        <v>yes</v>
      </c>
      <c r="K925" s="60" t="str">
        <f t="shared" si="107"/>
        <v>Z:\FAIR_Device_data\Experiment_AugSep_2023\Video_captures\FAIR-D3\Camera1\2023-08-23\FAIR-D3_2023-08-23_14-00-17.mp4</v>
      </c>
    </row>
    <row r="926" spans="1:11" ht="14.25" customHeight="1" x14ac:dyDescent="0.3">
      <c r="A926" s="5" t="str">
        <f t="shared" si="101"/>
        <v>FAIR-D3</v>
      </c>
      <c r="B926" s="4">
        <f t="shared" si="102"/>
        <v>45161</v>
      </c>
      <c r="C926" s="8">
        <f t="shared" si="103"/>
        <v>0.59231481481481485</v>
      </c>
      <c r="D926" s="8">
        <f t="shared" si="104"/>
        <v>45161.592314814814</v>
      </c>
      <c r="E926" s="8" t="str">
        <f t="shared" si="106"/>
        <v>2023-08-23</v>
      </c>
      <c r="F926" s="9" t="s">
        <v>2626</v>
      </c>
      <c r="G926" s="9" t="str">
        <f t="shared" si="105"/>
        <v>FAIR-D3_2023-08-23_14-12-56</v>
      </c>
      <c r="H926" s="9">
        <v>10.946999999999999</v>
      </c>
      <c r="I926" s="6">
        <v>18186419</v>
      </c>
      <c r="J926" s="6" t="str">
        <f>IF(OR(COUNTIF(Monitoring!E:E, G926) &gt; 0, COUNTIF(Monitoring!F:F, G926) &gt; 0), "yes", "no")</f>
        <v>yes</v>
      </c>
      <c r="K926" s="60" t="str">
        <f t="shared" si="107"/>
        <v>Z:\FAIR_Device_data\Experiment_AugSep_2023\Video_captures\FAIR-D3\Camera1\2023-08-23\FAIR-D3_2023-08-23_14-12-56.mp4</v>
      </c>
    </row>
    <row r="927" spans="1:11" ht="14.25" customHeight="1" x14ac:dyDescent="0.3">
      <c r="A927" s="5" t="str">
        <f t="shared" si="101"/>
        <v>FAIR-D3</v>
      </c>
      <c r="B927" s="4">
        <f t="shared" si="102"/>
        <v>45161</v>
      </c>
      <c r="C927" s="8">
        <f t="shared" si="103"/>
        <v>0.6959143518518518</v>
      </c>
      <c r="D927" s="8">
        <f t="shared" si="104"/>
        <v>45161.695914351854</v>
      </c>
      <c r="E927" s="8" t="str">
        <f t="shared" si="106"/>
        <v>2023-08-23</v>
      </c>
      <c r="F927" s="9" t="s">
        <v>2627</v>
      </c>
      <c r="G927" s="9" t="str">
        <f t="shared" si="105"/>
        <v>FAIR-D3_2023-08-23_16-42-07</v>
      </c>
      <c r="H927" s="9">
        <v>32.529000000000003</v>
      </c>
      <c r="I927" s="6">
        <v>58041302</v>
      </c>
      <c r="J927" s="6" t="str">
        <f>IF(OR(COUNTIF(Monitoring!E:E, G927) &gt; 0, COUNTIF(Monitoring!F:F, G927) &gt; 0), "yes", "no")</f>
        <v>yes</v>
      </c>
      <c r="K927" s="60" t="str">
        <f t="shared" si="107"/>
        <v>Z:\FAIR_Device_data\Experiment_AugSep_2023\Video_captures\FAIR-D3\Camera1\2023-08-23\FAIR-D3_2023-08-23_16-42-07.mp4</v>
      </c>
    </row>
    <row r="928" spans="1:11" ht="14.25" customHeight="1" x14ac:dyDescent="0.3">
      <c r="A928" s="5" t="str">
        <f t="shared" si="101"/>
        <v>FAIR-D3</v>
      </c>
      <c r="B928" s="4">
        <f t="shared" si="102"/>
        <v>45161</v>
      </c>
      <c r="C928" s="8">
        <f t="shared" si="103"/>
        <v>0.71626157407407409</v>
      </c>
      <c r="D928" s="8">
        <f t="shared" si="104"/>
        <v>45161.716261574074</v>
      </c>
      <c r="E928" s="8" t="str">
        <f t="shared" si="106"/>
        <v>2023-08-23</v>
      </c>
      <c r="F928" s="9" t="s">
        <v>2628</v>
      </c>
      <c r="G928" s="9" t="str">
        <f t="shared" si="105"/>
        <v>FAIR-D3_2023-08-23_17-11-25</v>
      </c>
      <c r="H928" s="9">
        <v>15.499000000000001</v>
      </c>
      <c r="I928" s="6">
        <v>27232208</v>
      </c>
      <c r="J928" s="6" t="str">
        <f>IF(OR(COUNTIF(Monitoring!E:E, G928) &gt; 0, COUNTIF(Monitoring!F:F, G928) &gt; 0), "yes", "no")</f>
        <v>no</v>
      </c>
      <c r="K928" s="60" t="str">
        <f t="shared" si="107"/>
        <v>Z:\FAIR_Device_data\Experiment_AugSep_2023\Video_captures\FAIR-D3\Camera1\2023-08-23\FAIR-D3_2023-08-23_17-11-25.mp4</v>
      </c>
    </row>
    <row r="929" spans="1:11" ht="14.25" customHeight="1" x14ac:dyDescent="0.3">
      <c r="A929" s="5" t="str">
        <f t="shared" si="101"/>
        <v>FAIR-D3</v>
      </c>
      <c r="B929" s="4">
        <f t="shared" si="102"/>
        <v>45161</v>
      </c>
      <c r="C929" s="8">
        <f t="shared" si="103"/>
        <v>0.7213194444444444</v>
      </c>
      <c r="D929" s="8">
        <f t="shared" si="104"/>
        <v>45161.721319444441</v>
      </c>
      <c r="E929" s="8" t="str">
        <f t="shared" si="106"/>
        <v>2023-08-23</v>
      </c>
      <c r="F929" s="9" t="s">
        <v>2629</v>
      </c>
      <c r="G929" s="9" t="str">
        <f t="shared" si="105"/>
        <v>FAIR-D3_2023-08-23_17-18-42</v>
      </c>
      <c r="H929" s="9">
        <v>22.332999999999998</v>
      </c>
      <c r="I929" s="6">
        <v>40726650</v>
      </c>
      <c r="J929" s="6" t="str">
        <f>IF(OR(COUNTIF(Monitoring!E:E, G929) &gt; 0, COUNTIF(Monitoring!F:F, G929) &gt; 0), "yes", "no")</f>
        <v>yes</v>
      </c>
      <c r="K929" s="60" t="str">
        <f t="shared" si="107"/>
        <v>Z:\FAIR_Device_data\Experiment_AugSep_2023\Video_captures\FAIR-D3\Camera1\2023-08-23\FAIR-D3_2023-08-23_17-18-42.mp4</v>
      </c>
    </row>
    <row r="930" spans="1:11" ht="14.25" customHeight="1" x14ac:dyDescent="0.3">
      <c r="A930" s="5" t="str">
        <f t="shared" si="101"/>
        <v>FAIR-D3</v>
      </c>
      <c r="B930" s="4">
        <f t="shared" si="102"/>
        <v>45161</v>
      </c>
      <c r="C930" s="8">
        <f t="shared" si="103"/>
        <v>0.72332175925925923</v>
      </c>
      <c r="D930" s="8">
        <f t="shared" si="104"/>
        <v>45161.723321759258</v>
      </c>
      <c r="E930" s="8" t="str">
        <f t="shared" si="106"/>
        <v>2023-08-23</v>
      </c>
      <c r="F930" s="9" t="s">
        <v>2630</v>
      </c>
      <c r="G930" s="9" t="str">
        <f t="shared" si="105"/>
        <v>FAIR-D3_2023-08-23_17-21-35</v>
      </c>
      <c r="H930" s="9">
        <v>14.128</v>
      </c>
      <c r="I930" s="6">
        <v>24668699</v>
      </c>
      <c r="J930" s="6" t="str">
        <f>IF(OR(COUNTIF(Monitoring!E:E, G930) &gt; 0, COUNTIF(Monitoring!F:F, G930) &gt; 0), "yes", "no")</f>
        <v>no</v>
      </c>
      <c r="K930" s="60" t="str">
        <f t="shared" si="107"/>
        <v>Z:\FAIR_Device_data\Experiment_AugSep_2023\Video_captures\FAIR-D3\Camera1\2023-08-23\FAIR-D3_2023-08-23_17-21-35.mp4</v>
      </c>
    </row>
    <row r="931" spans="1:11" ht="14.25" customHeight="1" x14ac:dyDescent="0.3">
      <c r="A931" s="5" t="str">
        <f t="shared" si="101"/>
        <v>FAIR-D3</v>
      </c>
      <c r="B931" s="4">
        <f t="shared" si="102"/>
        <v>45161</v>
      </c>
      <c r="C931" s="8">
        <f t="shared" si="103"/>
        <v>0.7289930555555556</v>
      </c>
      <c r="D931" s="8">
        <f t="shared" si="104"/>
        <v>45161.728993055556</v>
      </c>
      <c r="E931" s="8" t="str">
        <f t="shared" si="106"/>
        <v>2023-08-23</v>
      </c>
      <c r="F931" s="9" t="s">
        <v>2631</v>
      </c>
      <c r="G931" s="9" t="str">
        <f t="shared" si="105"/>
        <v>FAIR-D3_2023-08-23_17-29-45</v>
      </c>
      <c r="H931" s="9">
        <v>11.109</v>
      </c>
      <c r="I931" s="6">
        <v>18587668</v>
      </c>
      <c r="J931" s="6" t="str">
        <f>IF(OR(COUNTIF(Monitoring!E:E, G931) &gt; 0, COUNTIF(Monitoring!F:F, G931) &gt; 0), "yes", "no")</f>
        <v>no</v>
      </c>
      <c r="K931" s="60" t="str">
        <f t="shared" si="107"/>
        <v>Z:\FAIR_Device_data\Experiment_AugSep_2023\Video_captures\FAIR-D3\Camera1\2023-08-23\FAIR-D3_2023-08-23_17-29-45.mp4</v>
      </c>
    </row>
    <row r="932" spans="1:11" ht="14.25" customHeight="1" x14ac:dyDescent="0.3">
      <c r="A932" s="5" t="str">
        <f t="shared" si="101"/>
        <v>FAIR-D3</v>
      </c>
      <c r="B932" s="4">
        <f t="shared" si="102"/>
        <v>45161</v>
      </c>
      <c r="C932" s="8">
        <f t="shared" si="103"/>
        <v>0.73799768518518516</v>
      </c>
      <c r="D932" s="8">
        <f t="shared" si="104"/>
        <v>45161.737997685188</v>
      </c>
      <c r="E932" s="8" t="str">
        <f t="shared" si="106"/>
        <v>2023-08-23</v>
      </c>
      <c r="F932" s="9" t="s">
        <v>2632</v>
      </c>
      <c r="G932" s="9" t="str">
        <f t="shared" si="105"/>
        <v>FAIR-D3_2023-08-23_17-42-43</v>
      </c>
      <c r="H932" s="9">
        <v>17.774000000000001</v>
      </c>
      <c r="I932" s="6">
        <v>31664404</v>
      </c>
      <c r="J932" s="6" t="str">
        <f>IF(OR(COUNTIF(Monitoring!E:E, G932) &gt; 0, COUNTIF(Monitoring!F:F, G932) &gt; 0), "yes", "no")</f>
        <v>yes</v>
      </c>
      <c r="K932" s="60" t="str">
        <f t="shared" si="107"/>
        <v>Z:\FAIR_Device_data\Experiment_AugSep_2023\Video_captures\FAIR-D3\Camera1\2023-08-23\FAIR-D3_2023-08-23_17-42-43.mp4</v>
      </c>
    </row>
    <row r="933" spans="1:11" ht="14.25" customHeight="1" x14ac:dyDescent="0.3">
      <c r="A933" s="5" t="str">
        <f t="shared" si="101"/>
        <v>FAIR-D3</v>
      </c>
      <c r="B933" s="4">
        <f t="shared" si="102"/>
        <v>45161</v>
      </c>
      <c r="C933" s="8">
        <f t="shared" si="103"/>
        <v>0.74</v>
      </c>
      <c r="D933" s="8">
        <f t="shared" si="104"/>
        <v>45161.74</v>
      </c>
      <c r="E933" s="8" t="str">
        <f t="shared" si="106"/>
        <v>2023-08-23</v>
      </c>
      <c r="F933" s="9" t="s">
        <v>2633</v>
      </c>
      <c r="G933" s="9" t="str">
        <f t="shared" si="105"/>
        <v>FAIR-D3_2023-08-23_17-45-36</v>
      </c>
      <c r="H933" s="9">
        <v>16.754000000000001</v>
      </c>
      <c r="I933" s="6">
        <v>29776842</v>
      </c>
      <c r="J933" s="6" t="str">
        <f>IF(OR(COUNTIF(Monitoring!E:E, G933) &gt; 0, COUNTIF(Monitoring!F:F, G933) &gt; 0), "yes", "no")</f>
        <v>yes</v>
      </c>
      <c r="K933" s="60" t="str">
        <f t="shared" si="107"/>
        <v>Z:\FAIR_Device_data\Experiment_AugSep_2023\Video_captures\FAIR-D3\Camera1\2023-08-23\FAIR-D3_2023-08-23_17-45-36.mp4</v>
      </c>
    </row>
    <row r="934" spans="1:11" ht="14.25" customHeight="1" x14ac:dyDescent="0.3">
      <c r="A934" s="5" t="str">
        <f t="shared" si="101"/>
        <v>FAIR-D3</v>
      </c>
      <c r="B934" s="4">
        <f t="shared" si="102"/>
        <v>45161</v>
      </c>
      <c r="C934" s="8">
        <f t="shared" si="103"/>
        <v>0.74332175925925925</v>
      </c>
      <c r="D934" s="8">
        <f t="shared" si="104"/>
        <v>45161.743321759262</v>
      </c>
      <c r="E934" s="8" t="str">
        <f t="shared" si="106"/>
        <v>2023-08-23</v>
      </c>
      <c r="F934" s="9" t="s">
        <v>2634</v>
      </c>
      <c r="G934" s="9" t="str">
        <f t="shared" si="105"/>
        <v>FAIR-D3_2023-08-23_17-50-23</v>
      </c>
      <c r="H934" s="9">
        <v>11.558</v>
      </c>
      <c r="I934" s="6">
        <v>19563581</v>
      </c>
      <c r="J934" s="6" t="str">
        <f>IF(OR(COUNTIF(Monitoring!E:E, G934) &gt; 0, COUNTIF(Monitoring!F:F, G934) &gt; 0), "yes", "no")</f>
        <v>no</v>
      </c>
      <c r="K934" s="60" t="str">
        <f t="shared" si="107"/>
        <v>Z:\FAIR_Device_data\Experiment_AugSep_2023\Video_captures\FAIR-D3\Camera1\2023-08-23\FAIR-D3_2023-08-23_17-50-23.mp4</v>
      </c>
    </row>
    <row r="935" spans="1:11" ht="14.25" customHeight="1" x14ac:dyDescent="0.3">
      <c r="A935" s="5" t="str">
        <f t="shared" si="101"/>
        <v>FAIR-D3</v>
      </c>
      <c r="B935" s="4">
        <f t="shared" si="102"/>
        <v>45161</v>
      </c>
      <c r="C935" s="8">
        <f t="shared" si="103"/>
        <v>0.75547453703703704</v>
      </c>
      <c r="D935" s="8">
        <f t="shared" si="104"/>
        <v>45161.755474537036</v>
      </c>
      <c r="E935" s="8" t="str">
        <f t="shared" si="106"/>
        <v>2023-08-23</v>
      </c>
      <c r="F935" s="9" t="s">
        <v>2635</v>
      </c>
      <c r="G935" s="9" t="str">
        <f t="shared" si="105"/>
        <v>FAIR-D3_2023-08-23_18-07-53</v>
      </c>
      <c r="H935" s="9">
        <v>11.971</v>
      </c>
      <c r="I935" s="6">
        <v>20245674</v>
      </c>
      <c r="J935" s="6" t="str">
        <f>IF(OR(COUNTIF(Monitoring!E:E, G935) &gt; 0, COUNTIF(Monitoring!F:F, G935) &gt; 0), "yes", "no")</f>
        <v>yes</v>
      </c>
      <c r="K935" s="60" t="str">
        <f t="shared" si="107"/>
        <v>Z:\FAIR_Device_data\Experiment_AugSep_2023\Video_captures\FAIR-D3\Camera1\2023-08-23\FAIR-D3_2023-08-23_18-07-53.mp4</v>
      </c>
    </row>
    <row r="936" spans="1:11" ht="14.25" customHeight="1" x14ac:dyDescent="0.3">
      <c r="A936" s="5" t="str">
        <f t="shared" si="101"/>
        <v>FAIR-D3</v>
      </c>
      <c r="B936" s="4">
        <f t="shared" si="102"/>
        <v>45161</v>
      </c>
      <c r="C936" s="8">
        <f t="shared" si="103"/>
        <v>0.75868055555555558</v>
      </c>
      <c r="D936" s="8">
        <f t="shared" si="104"/>
        <v>45161.758680555555</v>
      </c>
      <c r="E936" s="8" t="str">
        <f t="shared" si="106"/>
        <v>2023-08-23</v>
      </c>
      <c r="F936" s="9" t="s">
        <v>2636</v>
      </c>
      <c r="G936" s="9" t="str">
        <f t="shared" si="105"/>
        <v>FAIR-D3_2023-08-23_18-12-30</v>
      </c>
      <c r="H936" s="9">
        <v>11.038</v>
      </c>
      <c r="I936" s="6">
        <v>18288409</v>
      </c>
      <c r="J936" s="6" t="str">
        <f>IF(OR(COUNTIF(Monitoring!E:E, G936) &gt; 0, COUNTIF(Monitoring!F:F, G936) &gt; 0), "yes", "no")</f>
        <v>no</v>
      </c>
      <c r="K936" s="60" t="str">
        <f t="shared" si="107"/>
        <v>Z:\FAIR_Device_data\Experiment_AugSep_2023\Video_captures\FAIR-D3\Camera1\2023-08-23\FAIR-D3_2023-08-23_18-12-30.mp4</v>
      </c>
    </row>
    <row r="937" spans="1:11" ht="14.25" customHeight="1" x14ac:dyDescent="0.3">
      <c r="A937" s="5" t="str">
        <f t="shared" si="101"/>
        <v>FAIR-D3</v>
      </c>
      <c r="B937" s="4">
        <f t="shared" si="102"/>
        <v>45161</v>
      </c>
      <c r="C937" s="8">
        <f t="shared" si="103"/>
        <v>0.76234953703703701</v>
      </c>
      <c r="D937" s="8">
        <f t="shared" si="104"/>
        <v>45161.762349537035</v>
      </c>
      <c r="E937" s="8" t="str">
        <f t="shared" si="106"/>
        <v>2023-08-23</v>
      </c>
      <c r="F937" s="9" t="s">
        <v>2637</v>
      </c>
      <c r="G937" s="9" t="str">
        <f t="shared" si="105"/>
        <v>FAIR-D3_2023-08-23_18-17-47</v>
      </c>
      <c r="H937" s="9">
        <v>23.803000000000001</v>
      </c>
      <c r="I937" s="6">
        <v>39715944</v>
      </c>
      <c r="J937" s="6" t="str">
        <f>IF(OR(COUNTIF(Monitoring!E:E, G937) &gt; 0, COUNTIF(Monitoring!F:F, G937) &gt; 0), "yes", "no")</f>
        <v>yes</v>
      </c>
      <c r="K937" s="60" t="str">
        <f t="shared" si="107"/>
        <v>Z:\FAIR_Device_data\Experiment_AugSep_2023\Video_captures\FAIR-D3\Camera1\2023-08-23\FAIR-D3_2023-08-23_18-17-47.mp4</v>
      </c>
    </row>
    <row r="938" spans="1:11" ht="14.25" customHeight="1" x14ac:dyDescent="0.3">
      <c r="A938" s="5" t="str">
        <f t="shared" si="101"/>
        <v>FAIR-D3</v>
      </c>
      <c r="B938" s="4">
        <f t="shared" si="102"/>
        <v>45163</v>
      </c>
      <c r="C938" s="8">
        <f t="shared" si="103"/>
        <v>0.3064236111111111</v>
      </c>
      <c r="D938" s="8">
        <f t="shared" si="104"/>
        <v>45163.306423611109</v>
      </c>
      <c r="E938" s="8" t="str">
        <f t="shared" si="106"/>
        <v>2023-08-25</v>
      </c>
      <c r="F938" s="9" t="s">
        <v>2638</v>
      </c>
      <c r="G938" s="9" t="str">
        <f t="shared" si="105"/>
        <v>FAIR-D3_2023-08-25_07-21-15</v>
      </c>
      <c r="H938" s="9">
        <v>42.676000000000002</v>
      </c>
      <c r="I938" s="6">
        <v>78871134</v>
      </c>
      <c r="J938" s="6" t="str">
        <f>IF(OR(COUNTIF(Monitoring!E:E, G938) &gt; 0, COUNTIF(Monitoring!F:F, G938) &gt; 0), "yes", "no")</f>
        <v>yes</v>
      </c>
      <c r="K938" s="60" t="str">
        <f t="shared" si="107"/>
        <v>Z:\FAIR_Device_data\Experiment_AugSep_2023\Video_captures\FAIR-D3\Camera1\2023-08-25\FAIR-D3_2023-08-25_07-21-15.mp4</v>
      </c>
    </row>
    <row r="939" spans="1:11" ht="14.25" customHeight="1" x14ac:dyDescent="0.3">
      <c r="A939" s="5" t="str">
        <f t="shared" si="101"/>
        <v>FAIR-D3</v>
      </c>
      <c r="B939" s="4">
        <f t="shared" si="102"/>
        <v>45163</v>
      </c>
      <c r="C939" s="8">
        <f t="shared" si="103"/>
        <v>0.30732638888888891</v>
      </c>
      <c r="D939" s="8">
        <f t="shared" si="104"/>
        <v>45163.307326388887</v>
      </c>
      <c r="E939" s="8" t="str">
        <f t="shared" si="106"/>
        <v>2023-08-25</v>
      </c>
      <c r="F939" s="9" t="s">
        <v>2639</v>
      </c>
      <c r="G939" s="9" t="str">
        <f t="shared" si="105"/>
        <v>FAIR-D3_2023-08-25_07-22-33</v>
      </c>
      <c r="H939" s="9">
        <v>58.119</v>
      </c>
      <c r="I939" s="6">
        <v>105798927</v>
      </c>
      <c r="J939" s="6" t="str">
        <f>IF(OR(COUNTIF(Monitoring!E:E, G939) &gt; 0, COUNTIF(Monitoring!F:F, G939) &gt; 0), "yes", "no")</f>
        <v>yes</v>
      </c>
      <c r="K939" s="60" t="str">
        <f t="shared" si="107"/>
        <v>Z:\FAIR_Device_data\Experiment_AugSep_2023\Video_captures\FAIR-D3\Camera1\2023-08-25\FAIR-D3_2023-08-25_07-22-33.mp4</v>
      </c>
    </row>
    <row r="940" spans="1:11" ht="14.25" customHeight="1" x14ac:dyDescent="0.3">
      <c r="A940" s="5" t="str">
        <f t="shared" si="101"/>
        <v>FAIR-D3</v>
      </c>
      <c r="B940" s="4">
        <f t="shared" si="102"/>
        <v>45163</v>
      </c>
      <c r="C940" s="8">
        <f t="shared" si="103"/>
        <v>0.33986111111111111</v>
      </c>
      <c r="D940" s="8">
        <f t="shared" si="104"/>
        <v>45163.339861111112</v>
      </c>
      <c r="E940" s="8" t="str">
        <f t="shared" si="106"/>
        <v>2023-08-25</v>
      </c>
      <c r="F940" s="9" t="s">
        <v>2640</v>
      </c>
      <c r="G940" s="9" t="str">
        <f t="shared" si="105"/>
        <v>FAIR-D3_2023-08-25_08-09-24</v>
      </c>
      <c r="H940" s="9">
        <v>12.045</v>
      </c>
      <c r="I940" s="6">
        <v>19351977</v>
      </c>
      <c r="J940" s="6" t="str">
        <f>IF(OR(COUNTIF(Monitoring!E:E, G940) &gt; 0, COUNTIF(Monitoring!F:F, G940) &gt; 0), "yes", "no")</f>
        <v>yes</v>
      </c>
      <c r="K940" s="60" t="str">
        <f t="shared" si="107"/>
        <v>Z:\FAIR_Device_data\Experiment_AugSep_2023\Video_captures\FAIR-D3\Camera1\2023-08-25\FAIR-D3_2023-08-25_08-09-24.mp4</v>
      </c>
    </row>
    <row r="941" spans="1:11" ht="14.25" customHeight="1" x14ac:dyDescent="0.3">
      <c r="A941" s="5" t="str">
        <f t="shared" si="101"/>
        <v>FAIR-D3</v>
      </c>
      <c r="B941" s="4">
        <f t="shared" si="102"/>
        <v>45163</v>
      </c>
      <c r="C941" s="8">
        <f t="shared" si="103"/>
        <v>0.34370370370370368</v>
      </c>
      <c r="D941" s="8">
        <f t="shared" si="104"/>
        <v>45163.3437037037</v>
      </c>
      <c r="E941" s="8" t="str">
        <f t="shared" si="106"/>
        <v>2023-08-25</v>
      </c>
      <c r="F941" s="9" t="s">
        <v>2641</v>
      </c>
      <c r="G941" s="9" t="str">
        <f t="shared" si="105"/>
        <v>FAIR-D3_2023-08-25_08-14-56</v>
      </c>
      <c r="H941" s="9">
        <v>40.298000000000002</v>
      </c>
      <c r="I941" s="6">
        <v>66552544</v>
      </c>
      <c r="J941" s="6" t="str">
        <f>IF(OR(COUNTIF(Monitoring!E:E, G941) &gt; 0, COUNTIF(Monitoring!F:F, G941) &gt; 0), "yes", "no")</f>
        <v>no</v>
      </c>
      <c r="K941" s="60" t="str">
        <f t="shared" si="107"/>
        <v>Z:\FAIR_Device_data\Experiment_AugSep_2023\Video_captures\FAIR-D3\Camera1\2023-08-25\FAIR-D3_2023-08-25_08-14-56.mp4</v>
      </c>
    </row>
    <row r="942" spans="1:11" ht="14.25" customHeight="1" x14ac:dyDescent="0.3">
      <c r="A942" s="5" t="str">
        <f t="shared" si="101"/>
        <v>FAIR-D3</v>
      </c>
      <c r="B942" s="4">
        <f t="shared" si="102"/>
        <v>45163</v>
      </c>
      <c r="C942" s="8">
        <f t="shared" si="103"/>
        <v>0.36090277777777779</v>
      </c>
      <c r="D942" s="8">
        <f t="shared" si="104"/>
        <v>45163.360902777778</v>
      </c>
      <c r="E942" s="8" t="str">
        <f t="shared" si="106"/>
        <v>2023-08-25</v>
      </c>
      <c r="F942" s="9" t="s">
        <v>2642</v>
      </c>
      <c r="G942" s="9" t="str">
        <f t="shared" si="105"/>
        <v>FAIR-D3_2023-08-25_08-39-42</v>
      </c>
      <c r="H942" s="9">
        <v>25.132999999999999</v>
      </c>
      <c r="I942" s="6">
        <v>41638511</v>
      </c>
      <c r="J942" s="6" t="str">
        <f>IF(OR(COUNTIF(Monitoring!E:E, G942) &gt; 0, COUNTIF(Monitoring!F:F, G942) &gt; 0), "yes", "no")</f>
        <v>yes</v>
      </c>
      <c r="K942" s="60" t="str">
        <f t="shared" si="107"/>
        <v>Z:\FAIR_Device_data\Experiment_AugSep_2023\Video_captures\FAIR-D3\Camera1\2023-08-25\FAIR-D3_2023-08-25_08-39-42.mp4</v>
      </c>
    </row>
    <row r="943" spans="1:11" ht="14.25" customHeight="1" x14ac:dyDescent="0.3">
      <c r="A943" s="5" t="str">
        <f t="shared" si="101"/>
        <v>FAIR-D3</v>
      </c>
      <c r="B943" s="4">
        <f t="shared" si="102"/>
        <v>45163</v>
      </c>
      <c r="C943" s="8">
        <f t="shared" si="103"/>
        <v>0.36153935185185188</v>
      </c>
      <c r="D943" s="8">
        <f t="shared" si="104"/>
        <v>45163.361539351848</v>
      </c>
      <c r="E943" s="8" t="str">
        <f t="shared" si="106"/>
        <v>2023-08-25</v>
      </c>
      <c r="F943" s="9" t="s">
        <v>2643</v>
      </c>
      <c r="G943" s="9" t="str">
        <f t="shared" si="105"/>
        <v>FAIR-D3_2023-08-25_08-40-37</v>
      </c>
      <c r="H943" s="9">
        <v>43.999000000000002</v>
      </c>
      <c r="I943" s="6">
        <v>78297275</v>
      </c>
      <c r="J943" s="6" t="str">
        <f>IF(OR(COUNTIF(Monitoring!E:E, G943) &gt; 0, COUNTIF(Monitoring!F:F, G943) &gt; 0), "yes", "no")</f>
        <v>yes</v>
      </c>
      <c r="K943" s="60" t="str">
        <f t="shared" si="107"/>
        <v>Z:\FAIR_Device_data\Experiment_AugSep_2023\Video_captures\FAIR-D3\Camera1\2023-08-25\FAIR-D3_2023-08-25_08-40-37.mp4</v>
      </c>
    </row>
    <row r="944" spans="1:11" ht="14.25" customHeight="1" x14ac:dyDescent="0.3">
      <c r="A944" s="5" t="str">
        <f t="shared" si="101"/>
        <v>FAIR-D3</v>
      </c>
      <c r="B944" s="4">
        <f t="shared" si="102"/>
        <v>45163</v>
      </c>
      <c r="C944" s="8">
        <f t="shared" si="103"/>
        <v>0.36631944444444442</v>
      </c>
      <c r="D944" s="8">
        <f t="shared" si="104"/>
        <v>45163.366319444445</v>
      </c>
      <c r="E944" s="8" t="str">
        <f t="shared" si="106"/>
        <v>2023-08-25</v>
      </c>
      <c r="F944" s="9" t="s">
        <v>2644</v>
      </c>
      <c r="G944" s="9" t="str">
        <f t="shared" si="105"/>
        <v>FAIR-D3_2023-08-25_08-47-30</v>
      </c>
      <c r="H944" s="9">
        <v>13.978</v>
      </c>
      <c r="I944" s="6">
        <v>24028475</v>
      </c>
      <c r="J944" s="6" t="str">
        <f>IF(OR(COUNTIF(Monitoring!E:E, G944) &gt; 0, COUNTIF(Monitoring!F:F, G944) &gt; 0), "yes", "no")</f>
        <v>no</v>
      </c>
      <c r="K944" s="60" t="str">
        <f t="shared" si="107"/>
        <v>Z:\FAIR_Device_data\Experiment_AugSep_2023\Video_captures\FAIR-D3\Camera1\2023-08-25\FAIR-D3_2023-08-25_08-47-30.mp4</v>
      </c>
    </row>
    <row r="945" spans="1:11" ht="14.25" customHeight="1" x14ac:dyDescent="0.3">
      <c r="A945" s="5" t="str">
        <f t="shared" si="101"/>
        <v>FAIR-D3</v>
      </c>
      <c r="B945" s="4">
        <f t="shared" si="102"/>
        <v>45163</v>
      </c>
      <c r="C945" s="8">
        <f t="shared" si="103"/>
        <v>0.38901620370370371</v>
      </c>
      <c r="D945" s="8">
        <f t="shared" si="104"/>
        <v>45163.389016203706</v>
      </c>
      <c r="E945" s="8" t="str">
        <f t="shared" si="106"/>
        <v>2023-08-25</v>
      </c>
      <c r="F945" s="9" t="s">
        <v>2645</v>
      </c>
      <c r="G945" s="9" t="str">
        <f t="shared" si="105"/>
        <v>FAIR-D3_2023-08-25_09-20-11</v>
      </c>
      <c r="H945" s="9">
        <v>17.122</v>
      </c>
      <c r="I945" s="6">
        <v>30253556</v>
      </c>
      <c r="J945" s="6" t="str">
        <f>IF(OR(COUNTIF(Monitoring!E:E, G945) &gt; 0, COUNTIF(Monitoring!F:F, G945) &gt; 0), "yes", "no")</f>
        <v>yes</v>
      </c>
      <c r="K945" s="60" t="str">
        <f t="shared" si="107"/>
        <v>Z:\FAIR_Device_data\Experiment_AugSep_2023\Video_captures\FAIR-D3\Camera1\2023-08-25\FAIR-D3_2023-08-25_09-20-11.mp4</v>
      </c>
    </row>
    <row r="946" spans="1:11" ht="14.25" customHeight="1" x14ac:dyDescent="0.3">
      <c r="A946" s="5" t="str">
        <f t="shared" si="101"/>
        <v>FAIR-D3</v>
      </c>
      <c r="B946" s="4">
        <f t="shared" si="102"/>
        <v>45163</v>
      </c>
      <c r="C946" s="8">
        <f t="shared" si="103"/>
        <v>0.39113425925925926</v>
      </c>
      <c r="D946" s="8">
        <f t="shared" si="104"/>
        <v>45163.391134259262</v>
      </c>
      <c r="E946" s="8" t="str">
        <f t="shared" si="106"/>
        <v>2023-08-25</v>
      </c>
      <c r="F946" s="9" t="s">
        <v>2646</v>
      </c>
      <c r="G946" s="9" t="str">
        <f t="shared" si="105"/>
        <v>FAIR-D3_2023-08-25_09-23-14</v>
      </c>
      <c r="H946" s="9">
        <v>15.831</v>
      </c>
      <c r="I946" s="6">
        <v>26916505</v>
      </c>
      <c r="J946" s="6" t="str">
        <f>IF(OR(COUNTIF(Monitoring!E:E, G946) &gt; 0, COUNTIF(Monitoring!F:F, G946) &gt; 0), "yes", "no")</f>
        <v>yes</v>
      </c>
      <c r="K946" s="60" t="str">
        <f t="shared" si="107"/>
        <v>Z:\FAIR_Device_data\Experiment_AugSep_2023\Video_captures\FAIR-D3\Camera1\2023-08-25\FAIR-D3_2023-08-25_09-23-14.mp4</v>
      </c>
    </row>
    <row r="947" spans="1:11" ht="14.25" customHeight="1" x14ac:dyDescent="0.3">
      <c r="A947" s="5" t="str">
        <f t="shared" si="101"/>
        <v>FAIR-D3</v>
      </c>
      <c r="B947" s="4">
        <f t="shared" si="102"/>
        <v>45163</v>
      </c>
      <c r="C947" s="8">
        <f t="shared" si="103"/>
        <v>0.3961689814814815</v>
      </c>
      <c r="D947" s="8">
        <f t="shared" si="104"/>
        <v>45163.396168981482</v>
      </c>
      <c r="E947" s="8" t="str">
        <f t="shared" si="106"/>
        <v>2023-08-25</v>
      </c>
      <c r="F947" s="9" t="s">
        <v>2647</v>
      </c>
      <c r="G947" s="9" t="str">
        <f t="shared" si="105"/>
        <v>FAIR-D3_2023-08-25_09-30-29</v>
      </c>
      <c r="H947" s="9">
        <v>11.601000000000001</v>
      </c>
      <c r="I947" s="6">
        <v>19227955</v>
      </c>
      <c r="J947" s="6" t="str">
        <f>IF(OR(COUNTIF(Monitoring!E:E, G947) &gt; 0, COUNTIF(Monitoring!F:F, G947) &gt; 0), "yes", "no")</f>
        <v>no</v>
      </c>
      <c r="K947" s="60" t="str">
        <f t="shared" si="107"/>
        <v>Z:\FAIR_Device_data\Experiment_AugSep_2023\Video_captures\FAIR-D3\Camera1\2023-08-25\FAIR-D3_2023-08-25_09-30-29.mp4</v>
      </c>
    </row>
    <row r="948" spans="1:11" ht="14.25" customHeight="1" x14ac:dyDescent="0.3">
      <c r="A948" s="5" t="str">
        <f t="shared" si="101"/>
        <v>FAIR-D3</v>
      </c>
      <c r="B948" s="4">
        <f t="shared" si="102"/>
        <v>45163</v>
      </c>
      <c r="C948" s="8">
        <f t="shared" si="103"/>
        <v>0.3979861111111111</v>
      </c>
      <c r="D948" s="8">
        <f t="shared" si="104"/>
        <v>45163.397986111115</v>
      </c>
      <c r="E948" s="8" t="str">
        <f t="shared" si="106"/>
        <v>2023-08-25</v>
      </c>
      <c r="F948" s="9" t="s">
        <v>2648</v>
      </c>
      <c r="G948" s="9" t="str">
        <f t="shared" si="105"/>
        <v>FAIR-D3_2023-08-25_09-33-06</v>
      </c>
      <c r="H948" s="9">
        <v>22.602</v>
      </c>
      <c r="I948" s="6">
        <v>40039598</v>
      </c>
      <c r="J948" s="6" t="str">
        <f>IF(OR(COUNTIF(Monitoring!E:E, G948) &gt; 0, COUNTIF(Monitoring!F:F, G948) &gt; 0), "yes", "no")</f>
        <v>yes</v>
      </c>
      <c r="K948" s="60" t="str">
        <f t="shared" si="107"/>
        <v>Z:\FAIR_Device_data\Experiment_AugSep_2023\Video_captures\FAIR-D3\Camera1\2023-08-25\FAIR-D3_2023-08-25_09-33-06.mp4</v>
      </c>
    </row>
    <row r="949" spans="1:11" ht="14.25" customHeight="1" x14ac:dyDescent="0.3">
      <c r="A949" s="5" t="str">
        <f t="shared" si="101"/>
        <v>FAIR-D3</v>
      </c>
      <c r="B949" s="4">
        <f t="shared" si="102"/>
        <v>45163</v>
      </c>
      <c r="C949" s="8">
        <f t="shared" si="103"/>
        <v>0.47532407407407407</v>
      </c>
      <c r="D949" s="8">
        <f t="shared" si="104"/>
        <v>45163.475324074076</v>
      </c>
      <c r="E949" s="8" t="str">
        <f t="shared" si="106"/>
        <v>2023-08-25</v>
      </c>
      <c r="F949" s="9" t="s">
        <v>2649</v>
      </c>
      <c r="G949" s="9" t="str">
        <f t="shared" si="105"/>
        <v>FAIR-D3_2023-08-25_11-24-28</v>
      </c>
      <c r="H949" s="9">
        <v>25.285</v>
      </c>
      <c r="I949" s="6">
        <v>43220727</v>
      </c>
      <c r="J949" s="6" t="str">
        <f>IF(OR(COUNTIF(Monitoring!E:E, G949) &gt; 0, COUNTIF(Monitoring!F:F, G949) &gt; 0), "yes", "no")</f>
        <v>yes</v>
      </c>
      <c r="K949" s="60" t="str">
        <f t="shared" si="107"/>
        <v>Z:\FAIR_Device_data\Experiment_AugSep_2023\Video_captures\FAIR-D3\Camera1\2023-08-25\FAIR-D3_2023-08-25_11-24-28.mp4</v>
      </c>
    </row>
    <row r="950" spans="1:11" ht="14.25" customHeight="1" x14ac:dyDescent="0.3">
      <c r="A950" s="5" t="str">
        <f t="shared" si="101"/>
        <v>FAIR-D3</v>
      </c>
      <c r="B950" s="4">
        <f t="shared" si="102"/>
        <v>45163</v>
      </c>
      <c r="C950" s="8">
        <f t="shared" si="103"/>
        <v>0.47890046296296296</v>
      </c>
      <c r="D950" s="8">
        <f t="shared" si="104"/>
        <v>45163.478900462964</v>
      </c>
      <c r="E950" s="8" t="str">
        <f t="shared" si="106"/>
        <v>2023-08-25</v>
      </c>
      <c r="F950" s="9" t="s">
        <v>2650</v>
      </c>
      <c r="G950" s="9" t="str">
        <f t="shared" si="105"/>
        <v>FAIR-D3_2023-08-25_11-29-37</v>
      </c>
      <c r="H950" s="9">
        <v>11.657</v>
      </c>
      <c r="I950" s="6">
        <v>19803174</v>
      </c>
      <c r="J950" s="6" t="str">
        <f>IF(OR(COUNTIF(Monitoring!E:E, G950) &gt; 0, COUNTIF(Monitoring!F:F, G950) &gt; 0), "yes", "no")</f>
        <v>yes</v>
      </c>
      <c r="K950" s="60" t="str">
        <f t="shared" si="107"/>
        <v>Z:\FAIR_Device_data\Experiment_AugSep_2023\Video_captures\FAIR-D3\Camera1\2023-08-25\FAIR-D3_2023-08-25_11-29-37.mp4</v>
      </c>
    </row>
    <row r="951" spans="1:11" ht="14.25" customHeight="1" x14ac:dyDescent="0.3">
      <c r="A951" s="5" t="str">
        <f t="shared" si="101"/>
        <v>FAIR-D3</v>
      </c>
      <c r="B951" s="4">
        <f t="shared" si="102"/>
        <v>45163</v>
      </c>
      <c r="C951" s="8">
        <f t="shared" si="103"/>
        <v>0.47952546296296295</v>
      </c>
      <c r="D951" s="8">
        <f t="shared" si="104"/>
        <v>45163.479525462964</v>
      </c>
      <c r="E951" s="8" t="str">
        <f t="shared" si="106"/>
        <v>2023-08-25</v>
      </c>
      <c r="F951" s="9" t="s">
        <v>2651</v>
      </c>
      <c r="G951" s="9" t="str">
        <f t="shared" si="105"/>
        <v>FAIR-D3_2023-08-25_11-30-31</v>
      </c>
      <c r="H951" s="9">
        <v>97.308999999999997</v>
      </c>
      <c r="I951" s="6">
        <v>176593357</v>
      </c>
      <c r="J951" s="6" t="str">
        <f>IF(OR(COUNTIF(Monitoring!E:E, G951) &gt; 0, COUNTIF(Monitoring!F:F, G951) &gt; 0), "yes", "no")</f>
        <v>yes</v>
      </c>
      <c r="K951" s="60" t="str">
        <f t="shared" si="107"/>
        <v>Z:\FAIR_Device_data\Experiment_AugSep_2023\Video_captures\FAIR-D3\Camera1\2023-08-25\FAIR-D3_2023-08-25_11-30-31.mp4</v>
      </c>
    </row>
    <row r="952" spans="1:11" ht="14.25" customHeight="1" x14ac:dyDescent="0.3">
      <c r="A952" s="5" t="str">
        <f t="shared" si="101"/>
        <v>FAIR-D3</v>
      </c>
      <c r="B952" s="4">
        <f t="shared" si="102"/>
        <v>45163</v>
      </c>
      <c r="C952" s="8">
        <f t="shared" si="103"/>
        <v>0.49354166666666666</v>
      </c>
      <c r="D952" s="8">
        <f t="shared" si="104"/>
        <v>45163.493541666663</v>
      </c>
      <c r="E952" s="8" t="str">
        <f t="shared" si="106"/>
        <v>2023-08-25</v>
      </c>
      <c r="F952" s="9" t="s">
        <v>2652</v>
      </c>
      <c r="G952" s="9" t="str">
        <f t="shared" si="105"/>
        <v>FAIR-D3_2023-08-25_11-50-42</v>
      </c>
      <c r="H952" s="9">
        <v>64.278999999999996</v>
      </c>
      <c r="I952" s="6">
        <v>122956854</v>
      </c>
      <c r="J952" s="6" t="str">
        <f>IF(OR(COUNTIF(Monitoring!E:E, G952) &gt; 0, COUNTIF(Monitoring!F:F, G952) &gt; 0), "yes", "no")</f>
        <v>yes</v>
      </c>
      <c r="K952" s="60" t="str">
        <f t="shared" si="107"/>
        <v>Z:\FAIR_Device_data\Experiment_AugSep_2023\Video_captures\FAIR-D3\Camera1\2023-08-25\FAIR-D3_2023-08-25_11-50-42.mp4</v>
      </c>
    </row>
    <row r="953" spans="1:11" ht="14.25" customHeight="1" x14ac:dyDescent="0.3">
      <c r="A953" s="5" t="str">
        <f t="shared" si="101"/>
        <v>FAIR-D3</v>
      </c>
      <c r="B953" s="4">
        <f t="shared" si="102"/>
        <v>45163</v>
      </c>
      <c r="C953" s="8">
        <f t="shared" si="103"/>
        <v>0.49543981481481481</v>
      </c>
      <c r="D953" s="8">
        <f t="shared" si="104"/>
        <v>45163.495439814818</v>
      </c>
      <c r="E953" s="8" t="str">
        <f t="shared" si="106"/>
        <v>2023-08-25</v>
      </c>
      <c r="F953" s="9" t="s">
        <v>2653</v>
      </c>
      <c r="G953" s="9" t="str">
        <f t="shared" si="105"/>
        <v>FAIR-D3_2023-08-25_11-53-26</v>
      </c>
      <c r="H953" s="9">
        <v>36.360999999999997</v>
      </c>
      <c r="I953" s="6">
        <v>70044866</v>
      </c>
      <c r="J953" s="6" t="str">
        <f>IF(OR(COUNTIF(Monitoring!E:E, G953) &gt; 0, COUNTIF(Monitoring!F:F, G953) &gt; 0), "yes", "no")</f>
        <v>yes</v>
      </c>
      <c r="K953" s="60" t="str">
        <f t="shared" si="107"/>
        <v>Z:\FAIR_Device_data\Experiment_AugSep_2023\Video_captures\FAIR-D3\Camera1\2023-08-25\FAIR-D3_2023-08-25_11-53-26.mp4</v>
      </c>
    </row>
    <row r="954" spans="1:11" ht="14.25" customHeight="1" x14ac:dyDescent="0.3">
      <c r="A954" s="5" t="str">
        <f t="shared" si="101"/>
        <v>FAIR-D3</v>
      </c>
      <c r="B954" s="4">
        <f t="shared" si="102"/>
        <v>45163</v>
      </c>
      <c r="C954" s="8">
        <f t="shared" si="103"/>
        <v>0.50258101851851855</v>
      </c>
      <c r="D954" s="8">
        <f t="shared" si="104"/>
        <v>45163.502581018518</v>
      </c>
      <c r="E954" s="8" t="str">
        <f t="shared" si="106"/>
        <v>2023-08-25</v>
      </c>
      <c r="F954" s="9" t="s">
        <v>2654</v>
      </c>
      <c r="G954" s="9" t="str">
        <f t="shared" si="105"/>
        <v>FAIR-D3_2023-08-25_12-03-43</v>
      </c>
      <c r="H954" s="9">
        <v>27.876999999999999</v>
      </c>
      <c r="I954" s="6">
        <v>49880142</v>
      </c>
      <c r="J954" s="6" t="str">
        <f>IF(OR(COUNTIF(Monitoring!E:E, G954) &gt; 0, COUNTIF(Monitoring!F:F, G954) &gt; 0), "yes", "no")</f>
        <v>yes</v>
      </c>
      <c r="K954" s="60" t="str">
        <f t="shared" si="107"/>
        <v>Z:\FAIR_Device_data\Experiment_AugSep_2023\Video_captures\FAIR-D3\Camera1\2023-08-25\FAIR-D3_2023-08-25_12-03-43.mp4</v>
      </c>
    </row>
    <row r="955" spans="1:11" ht="14.25" customHeight="1" x14ac:dyDescent="0.3">
      <c r="A955" s="5" t="str">
        <f t="shared" si="101"/>
        <v>FAIR-D3</v>
      </c>
      <c r="B955" s="4">
        <f t="shared" si="102"/>
        <v>45163</v>
      </c>
      <c r="C955" s="8">
        <f t="shared" si="103"/>
        <v>0.53172453703703704</v>
      </c>
      <c r="D955" s="8">
        <f t="shared" si="104"/>
        <v>45163.531724537039</v>
      </c>
      <c r="E955" s="8" t="str">
        <f t="shared" si="106"/>
        <v>2023-08-25</v>
      </c>
      <c r="F955" s="9" t="s">
        <v>2655</v>
      </c>
      <c r="G955" s="9" t="str">
        <f t="shared" si="105"/>
        <v>FAIR-D3_2023-08-25_12-45-41</v>
      </c>
      <c r="H955" s="9">
        <v>102.361</v>
      </c>
      <c r="I955" s="6">
        <v>195520426</v>
      </c>
      <c r="J955" s="6" t="str">
        <f>IF(OR(COUNTIF(Monitoring!E:E, G955) &gt; 0, COUNTIF(Monitoring!F:F, G955) &gt; 0), "yes", "no")</f>
        <v>yes</v>
      </c>
      <c r="K955" s="60" t="str">
        <f t="shared" si="107"/>
        <v>Z:\FAIR_Device_data\Experiment_AugSep_2023\Video_captures\FAIR-D3\Camera1\2023-08-25\FAIR-D3_2023-08-25_12-45-41.mp4</v>
      </c>
    </row>
    <row r="956" spans="1:11" ht="14.25" customHeight="1" x14ac:dyDescent="0.3">
      <c r="A956" s="5" t="str">
        <f t="shared" si="101"/>
        <v>FAIR-D3</v>
      </c>
      <c r="B956" s="4">
        <f t="shared" si="102"/>
        <v>45163</v>
      </c>
      <c r="C956" s="8">
        <f t="shared" si="103"/>
        <v>0.5687268518518519</v>
      </c>
      <c r="D956" s="8">
        <f t="shared" si="104"/>
        <v>45163.568726851852</v>
      </c>
      <c r="E956" s="8" t="str">
        <f t="shared" si="106"/>
        <v>2023-08-25</v>
      </c>
      <c r="F956" s="9" t="s">
        <v>2656</v>
      </c>
      <c r="G956" s="9" t="str">
        <f t="shared" si="105"/>
        <v>FAIR-D3_2023-08-25_13-38-58</v>
      </c>
      <c r="H956" s="9">
        <v>36.662999999999997</v>
      </c>
      <c r="I956" s="6">
        <v>65107244</v>
      </c>
      <c r="J956" s="6" t="str">
        <f>IF(OR(COUNTIF(Monitoring!E:E, G956) &gt; 0, COUNTIF(Monitoring!F:F, G956) &gt; 0), "yes", "no")</f>
        <v>yes</v>
      </c>
      <c r="K956" s="60" t="str">
        <f t="shared" si="107"/>
        <v>Z:\FAIR_Device_data\Experiment_AugSep_2023\Video_captures\FAIR-D3\Camera1\2023-08-25\FAIR-D3_2023-08-25_13-38-58.mp4</v>
      </c>
    </row>
    <row r="957" spans="1:11" ht="14.25" customHeight="1" x14ac:dyDescent="0.3">
      <c r="A957" s="5" t="str">
        <f t="shared" si="101"/>
        <v>FAIR-D3</v>
      </c>
      <c r="B957" s="4">
        <f t="shared" si="102"/>
        <v>45163</v>
      </c>
      <c r="C957" s="8">
        <f t="shared" si="103"/>
        <v>0.57016203703703705</v>
      </c>
      <c r="D957" s="8">
        <f t="shared" si="104"/>
        <v>45163.570162037038</v>
      </c>
      <c r="E957" s="8" t="str">
        <f t="shared" si="106"/>
        <v>2023-08-25</v>
      </c>
      <c r="F957" s="9" t="s">
        <v>2657</v>
      </c>
      <c r="G957" s="9" t="str">
        <f t="shared" si="105"/>
        <v>FAIR-D3_2023-08-25_13-41-02</v>
      </c>
      <c r="H957" s="9">
        <v>85.477999999999994</v>
      </c>
      <c r="I957" s="6">
        <v>150515723</v>
      </c>
      <c r="J957" s="6" t="str">
        <f>IF(OR(COUNTIF(Monitoring!E:E, G957) &gt; 0, COUNTIF(Monitoring!F:F, G957) &gt; 0), "yes", "no")</f>
        <v>no</v>
      </c>
      <c r="K957" s="60" t="str">
        <f t="shared" si="107"/>
        <v>Z:\FAIR_Device_data\Experiment_AugSep_2023\Video_captures\FAIR-D3\Camera1\2023-08-25\FAIR-D3_2023-08-25_13-41-02.mp4</v>
      </c>
    </row>
    <row r="958" spans="1:11" ht="14.25" customHeight="1" x14ac:dyDescent="0.3">
      <c r="A958" s="5" t="str">
        <f t="shared" si="101"/>
        <v>FAIR-D3</v>
      </c>
      <c r="B958" s="4">
        <f t="shared" si="102"/>
        <v>45163</v>
      </c>
      <c r="C958" s="8">
        <f t="shared" si="103"/>
        <v>0.57255787037037043</v>
      </c>
      <c r="D958" s="8">
        <f t="shared" si="104"/>
        <v>45163.572557870371</v>
      </c>
      <c r="E958" s="8" t="str">
        <f t="shared" si="106"/>
        <v>2023-08-25</v>
      </c>
      <c r="F958" s="9" t="s">
        <v>2658</v>
      </c>
      <c r="G958" s="9" t="str">
        <f t="shared" si="105"/>
        <v>FAIR-D3_2023-08-25_13-44-29</v>
      </c>
      <c r="H958" s="9">
        <v>45.11</v>
      </c>
      <c r="I958" s="6">
        <v>85327404</v>
      </c>
      <c r="J958" s="6" t="str">
        <f>IF(OR(COUNTIF(Monitoring!E:E, G958) &gt; 0, COUNTIF(Monitoring!F:F, G958) &gt; 0), "yes", "no")</f>
        <v>no</v>
      </c>
      <c r="K958" s="60" t="str">
        <f t="shared" si="107"/>
        <v>Z:\FAIR_Device_data\Experiment_AugSep_2023\Video_captures\FAIR-D3\Camera1\2023-08-25\FAIR-D3_2023-08-25_13-44-29.mp4</v>
      </c>
    </row>
    <row r="959" spans="1:11" ht="14.25" customHeight="1" x14ac:dyDescent="0.3">
      <c r="A959" s="5" t="str">
        <f t="shared" si="101"/>
        <v>FAIR-D3</v>
      </c>
      <c r="B959" s="4">
        <f t="shared" si="102"/>
        <v>45163</v>
      </c>
      <c r="C959" s="8">
        <f t="shared" si="103"/>
        <v>0.57365740740740745</v>
      </c>
      <c r="D959" s="8">
        <f t="shared" si="104"/>
        <v>45163.573657407411</v>
      </c>
      <c r="E959" s="8" t="str">
        <f t="shared" si="106"/>
        <v>2023-08-25</v>
      </c>
      <c r="F959" s="9" t="s">
        <v>2659</v>
      </c>
      <c r="G959" s="9" t="str">
        <f t="shared" si="105"/>
        <v>FAIR-D3_2023-08-25_13-46-04</v>
      </c>
      <c r="H959" s="9">
        <v>16.901</v>
      </c>
      <c r="I959" s="6">
        <v>29917668</v>
      </c>
      <c r="J959" s="6" t="str">
        <f>IF(OR(COUNTIF(Monitoring!E:E, G959) &gt; 0, COUNTIF(Monitoring!F:F, G959) &gt; 0), "yes", "no")</f>
        <v>no</v>
      </c>
      <c r="K959" s="60" t="str">
        <f t="shared" si="107"/>
        <v>Z:\FAIR_Device_data\Experiment_AugSep_2023\Video_captures\FAIR-D3\Camera1\2023-08-25\FAIR-D3_2023-08-25_13-46-04.mp4</v>
      </c>
    </row>
    <row r="960" spans="1:11" ht="14.25" customHeight="1" x14ac:dyDescent="0.3">
      <c r="A960" s="5" t="str">
        <f t="shared" si="101"/>
        <v>FAIR-D3</v>
      </c>
      <c r="B960" s="4">
        <f t="shared" si="102"/>
        <v>45163</v>
      </c>
      <c r="C960" s="8">
        <f t="shared" si="103"/>
        <v>0.57765046296296296</v>
      </c>
      <c r="D960" s="8">
        <f t="shared" si="104"/>
        <v>45163.577650462961</v>
      </c>
      <c r="E960" s="8" t="str">
        <f t="shared" si="106"/>
        <v>2023-08-25</v>
      </c>
      <c r="F960" s="9" t="s">
        <v>2660</v>
      </c>
      <c r="G960" s="9" t="str">
        <f t="shared" si="105"/>
        <v>FAIR-D3_2023-08-25_13-51-49</v>
      </c>
      <c r="H960" s="9">
        <v>26.789000000000001</v>
      </c>
      <c r="I960" s="6">
        <v>46123388</v>
      </c>
      <c r="J960" s="6" t="str">
        <f>IF(OR(COUNTIF(Monitoring!E:E, G960) &gt; 0, COUNTIF(Monitoring!F:F, G960) &gt; 0), "yes", "no")</f>
        <v>no</v>
      </c>
      <c r="K960" s="60" t="str">
        <f t="shared" si="107"/>
        <v>Z:\FAIR_Device_data\Experiment_AugSep_2023\Video_captures\FAIR-D3\Camera1\2023-08-25\FAIR-D3_2023-08-25_13-51-49.mp4</v>
      </c>
    </row>
    <row r="961" spans="1:11" ht="14.25" customHeight="1" x14ac:dyDescent="0.3">
      <c r="A961" s="5" t="str">
        <f t="shared" si="101"/>
        <v>FAIR-D3</v>
      </c>
      <c r="B961" s="4">
        <f t="shared" si="102"/>
        <v>45163</v>
      </c>
      <c r="C961" s="8">
        <f t="shared" si="103"/>
        <v>0.58432870370370371</v>
      </c>
      <c r="D961" s="8">
        <f t="shared" si="104"/>
        <v>45163.584328703706</v>
      </c>
      <c r="E961" s="8" t="str">
        <f t="shared" si="106"/>
        <v>2023-08-25</v>
      </c>
      <c r="F961" s="9" t="s">
        <v>2661</v>
      </c>
      <c r="G961" s="9" t="str">
        <f t="shared" si="105"/>
        <v>FAIR-D3_2023-08-25_14-01-26</v>
      </c>
      <c r="H961" s="9">
        <v>16.056000000000001</v>
      </c>
      <c r="I961" s="6">
        <v>28634063</v>
      </c>
      <c r="J961" s="6" t="str">
        <f>IF(OR(COUNTIF(Monitoring!E:E, G961) &gt; 0, COUNTIF(Monitoring!F:F, G961) &gt; 0), "yes", "no")</f>
        <v>no</v>
      </c>
      <c r="K961" s="60" t="str">
        <f t="shared" si="107"/>
        <v>Z:\FAIR_Device_data\Experiment_AugSep_2023\Video_captures\FAIR-D3\Camera1\2023-08-25\FAIR-D3_2023-08-25_14-01-26.mp4</v>
      </c>
    </row>
    <row r="962" spans="1:11" ht="14.25" customHeight="1" x14ac:dyDescent="0.3">
      <c r="A962" s="5" t="str">
        <f t="shared" ref="A962:A1025" si="108">+LEFT(G962,7)</f>
        <v>FAIR-D3</v>
      </c>
      <c r="B962" s="4">
        <f t="shared" ref="B962:B1025" si="109">VALUE(MID(G962,FIND("_",G962)+1,10))</f>
        <v>45163</v>
      </c>
      <c r="C962" s="8">
        <f t="shared" ref="C962:C1025" si="110">IF(ISBLANK(G962),"",TIME(LEFT(RIGHT(G962,8),2),LEFT(RIGHT(G962,5),2),RIGHT(G962,2)))</f>
        <v>0.58642361111111108</v>
      </c>
      <c r="D962" s="8">
        <f t="shared" ref="D962:D1025" si="111">+B962+C962</f>
        <v>45163.586423611108</v>
      </c>
      <c r="E962" s="8" t="str">
        <f t="shared" si="106"/>
        <v>2023-08-25</v>
      </c>
      <c r="F962" s="9" t="s">
        <v>2662</v>
      </c>
      <c r="G962" s="9" t="str">
        <f t="shared" ref="G962:G1025" si="112">+LEFT(F962,27)</f>
        <v>FAIR-D3_2023-08-25_14-04-27</v>
      </c>
      <c r="H962" s="9">
        <v>54.485999999999997</v>
      </c>
      <c r="I962" s="6">
        <v>102729205</v>
      </c>
      <c r="J962" s="6" t="str">
        <f>IF(OR(COUNTIF(Monitoring!E:E, G962) &gt; 0, COUNTIF(Monitoring!F:F, G962) &gt; 0), "yes", "no")</f>
        <v>no</v>
      </c>
      <c r="K962" s="60" t="str">
        <f t="shared" si="107"/>
        <v>Z:\FAIR_Device_data\Experiment_AugSep_2023\Video_captures\FAIR-D3\Camera1\2023-08-25\FAIR-D3_2023-08-25_14-04-27.mp4</v>
      </c>
    </row>
    <row r="963" spans="1:11" ht="14.25" customHeight="1" x14ac:dyDescent="0.3">
      <c r="A963" s="5" t="str">
        <f t="shared" si="108"/>
        <v>FAIR-D3</v>
      </c>
      <c r="B963" s="4">
        <f t="shared" si="109"/>
        <v>45163</v>
      </c>
      <c r="C963" s="8">
        <f t="shared" si="110"/>
        <v>0.58891203703703698</v>
      </c>
      <c r="D963" s="8">
        <f t="shared" si="111"/>
        <v>45163.588912037034</v>
      </c>
      <c r="E963" s="8" t="str">
        <f t="shared" ref="E963:E1026" si="113">+_xlfn.CONCAT(YEAR(B963),"-",TEXT(MONTH(B963),"00"),"-",TEXT(DAY(B963),"00"))</f>
        <v>2023-08-25</v>
      </c>
      <c r="F963" s="9" t="s">
        <v>2663</v>
      </c>
      <c r="G963" s="9" t="str">
        <f t="shared" si="112"/>
        <v>FAIR-D3_2023-08-25_14-08-02</v>
      </c>
      <c r="H963" s="9">
        <v>37.96</v>
      </c>
      <c r="I963" s="6">
        <v>65795280</v>
      </c>
      <c r="J963" s="6" t="str">
        <f>IF(OR(COUNTIF(Monitoring!E:E, G963) &gt; 0, COUNTIF(Monitoring!F:F, G963) &gt; 0), "yes", "no")</f>
        <v>no</v>
      </c>
      <c r="K963" s="60" t="str">
        <f t="shared" ref="K963:K1026" si="114">HYPERLINK(_xlfn.CONCAT("Z:\FAIR_Device_data\Experiment_AugSep_2023","\","Video_captures","\",A963,"\","Camera1","\",E963,"\",F963))</f>
        <v>Z:\FAIR_Device_data\Experiment_AugSep_2023\Video_captures\FAIR-D3\Camera1\2023-08-25\FAIR-D3_2023-08-25_14-08-02.mp4</v>
      </c>
    </row>
    <row r="964" spans="1:11" ht="14.25" customHeight="1" x14ac:dyDescent="0.3">
      <c r="A964" s="5" t="str">
        <f t="shared" si="108"/>
        <v>FAIR-D3</v>
      </c>
      <c r="B964" s="4">
        <f t="shared" si="109"/>
        <v>45163</v>
      </c>
      <c r="C964" s="8">
        <f t="shared" si="110"/>
        <v>0.60282407407407412</v>
      </c>
      <c r="D964" s="8">
        <f t="shared" si="111"/>
        <v>45163.602824074071</v>
      </c>
      <c r="E964" s="8" t="str">
        <f t="shared" si="113"/>
        <v>2023-08-25</v>
      </c>
      <c r="F964" s="9" t="s">
        <v>2664</v>
      </c>
      <c r="G964" s="9" t="str">
        <f t="shared" si="112"/>
        <v>FAIR-D3_2023-08-25_14-28-04</v>
      </c>
      <c r="H964" s="9">
        <v>64.736999999999995</v>
      </c>
      <c r="I964" s="6">
        <v>110567998</v>
      </c>
      <c r="J964" s="6" t="str">
        <f>IF(OR(COUNTIF(Monitoring!E:E, G964) &gt; 0, COUNTIF(Monitoring!F:F, G964) &gt; 0), "yes", "no")</f>
        <v>yes</v>
      </c>
      <c r="K964" s="60" t="str">
        <f t="shared" si="114"/>
        <v>Z:\FAIR_Device_data\Experiment_AugSep_2023\Video_captures\FAIR-D3\Camera1\2023-08-25\FAIR-D3_2023-08-25_14-28-04.mp4</v>
      </c>
    </row>
    <row r="965" spans="1:11" ht="14.25" customHeight="1" x14ac:dyDescent="0.3">
      <c r="A965" s="5" t="str">
        <f t="shared" si="108"/>
        <v>FAIR-D3</v>
      </c>
      <c r="B965" s="4">
        <f t="shared" si="109"/>
        <v>45163</v>
      </c>
      <c r="C965" s="8">
        <f t="shared" si="110"/>
        <v>0.60685185185185186</v>
      </c>
      <c r="D965" s="8">
        <f t="shared" si="111"/>
        <v>45163.606851851851</v>
      </c>
      <c r="E965" s="8" t="str">
        <f t="shared" si="113"/>
        <v>2023-08-25</v>
      </c>
      <c r="F965" s="9" t="s">
        <v>2665</v>
      </c>
      <c r="G965" s="9" t="str">
        <f t="shared" si="112"/>
        <v>FAIR-D3_2023-08-25_14-33-52</v>
      </c>
      <c r="H965" s="9">
        <v>66.02</v>
      </c>
      <c r="I965" s="6">
        <v>125325075</v>
      </c>
      <c r="J965" s="6" t="str">
        <f>IF(OR(COUNTIF(Monitoring!E:E, G965) &gt; 0, COUNTIF(Monitoring!F:F, G965) &gt; 0), "yes", "no")</f>
        <v>yes</v>
      </c>
      <c r="K965" s="60" t="str">
        <f t="shared" si="114"/>
        <v>Z:\FAIR_Device_data\Experiment_AugSep_2023\Video_captures\FAIR-D3\Camera1\2023-08-25\FAIR-D3_2023-08-25_14-33-52.mp4</v>
      </c>
    </row>
    <row r="966" spans="1:11" ht="14.25" customHeight="1" x14ac:dyDescent="0.3">
      <c r="A966" s="5" t="str">
        <f t="shared" si="108"/>
        <v>FAIR-D3</v>
      </c>
      <c r="B966" s="4">
        <f t="shared" si="109"/>
        <v>45163</v>
      </c>
      <c r="C966" s="8">
        <f t="shared" si="110"/>
        <v>0.60991898148148149</v>
      </c>
      <c r="D966" s="8">
        <f t="shared" si="111"/>
        <v>45163.609918981485</v>
      </c>
      <c r="E966" s="8" t="str">
        <f t="shared" si="113"/>
        <v>2023-08-25</v>
      </c>
      <c r="F966" s="9" t="s">
        <v>2666</v>
      </c>
      <c r="G966" s="9" t="str">
        <f t="shared" si="112"/>
        <v>FAIR-D3_2023-08-25_14-38-17</v>
      </c>
      <c r="H966" s="9">
        <v>54.932000000000002</v>
      </c>
      <c r="I966" s="6">
        <v>108103642</v>
      </c>
      <c r="J966" s="6" t="str">
        <f>IF(OR(COUNTIF(Monitoring!E:E, G966) &gt; 0, COUNTIF(Monitoring!F:F, G966) &gt; 0), "yes", "no")</f>
        <v>no</v>
      </c>
      <c r="K966" s="60" t="str">
        <f t="shared" si="114"/>
        <v>Z:\FAIR_Device_data\Experiment_AugSep_2023\Video_captures\FAIR-D3\Camera1\2023-08-25\FAIR-D3_2023-08-25_14-38-17.mp4</v>
      </c>
    </row>
    <row r="967" spans="1:11" ht="14.25" customHeight="1" x14ac:dyDescent="0.3">
      <c r="A967" s="5" t="str">
        <f t="shared" si="108"/>
        <v>FAIR-D3</v>
      </c>
      <c r="B967" s="4">
        <f t="shared" si="109"/>
        <v>45163</v>
      </c>
      <c r="C967" s="8">
        <f t="shared" si="110"/>
        <v>0.61261574074074077</v>
      </c>
      <c r="D967" s="8">
        <f t="shared" si="111"/>
        <v>45163.612615740742</v>
      </c>
      <c r="E967" s="8" t="str">
        <f t="shared" si="113"/>
        <v>2023-08-25</v>
      </c>
      <c r="F967" s="9" t="s">
        <v>2667</v>
      </c>
      <c r="G967" s="9" t="str">
        <f t="shared" si="112"/>
        <v>FAIR-D3_2023-08-25_14-42-10</v>
      </c>
      <c r="H967" s="9">
        <v>59.246000000000002</v>
      </c>
      <c r="I967" s="6">
        <v>108066737</v>
      </c>
      <c r="J967" s="6" t="str">
        <f>IF(OR(COUNTIF(Monitoring!E:E, G967) &gt; 0, COUNTIF(Monitoring!F:F, G967) &gt; 0), "yes", "no")</f>
        <v>no</v>
      </c>
      <c r="K967" s="60" t="str">
        <f t="shared" si="114"/>
        <v>Z:\FAIR_Device_data\Experiment_AugSep_2023\Video_captures\FAIR-D3\Camera1\2023-08-25\FAIR-D3_2023-08-25_14-42-10.mp4</v>
      </c>
    </row>
    <row r="968" spans="1:11" ht="14.25" customHeight="1" x14ac:dyDescent="0.3">
      <c r="A968" s="5" t="str">
        <f t="shared" si="108"/>
        <v>FAIR-D3</v>
      </c>
      <c r="B968" s="4">
        <f t="shared" si="109"/>
        <v>45163</v>
      </c>
      <c r="C968" s="8">
        <f t="shared" si="110"/>
        <v>0.61400462962962965</v>
      </c>
      <c r="D968" s="8">
        <f t="shared" si="111"/>
        <v>45163.614004629628</v>
      </c>
      <c r="E968" s="8" t="str">
        <f t="shared" si="113"/>
        <v>2023-08-25</v>
      </c>
      <c r="F968" s="9" t="s">
        <v>2668</v>
      </c>
      <c r="G968" s="9" t="str">
        <f t="shared" si="112"/>
        <v>FAIR-D3_2023-08-25_14-44-10</v>
      </c>
      <c r="H968" s="9">
        <v>107.959</v>
      </c>
      <c r="I968" s="6">
        <v>201132251</v>
      </c>
      <c r="J968" s="6" t="str">
        <f>IF(OR(COUNTIF(Monitoring!E:E, G968) &gt; 0, COUNTIF(Monitoring!F:F, G968) &gt; 0), "yes", "no")</f>
        <v>no</v>
      </c>
      <c r="K968" s="60" t="str">
        <f t="shared" si="114"/>
        <v>Z:\FAIR_Device_data\Experiment_AugSep_2023\Video_captures\FAIR-D3\Camera1\2023-08-25\FAIR-D3_2023-08-25_14-44-10.mp4</v>
      </c>
    </row>
    <row r="969" spans="1:11" ht="14.25" customHeight="1" x14ac:dyDescent="0.3">
      <c r="A969" s="5" t="str">
        <f t="shared" si="108"/>
        <v>FAIR-D3</v>
      </c>
      <c r="B969" s="4">
        <f t="shared" si="109"/>
        <v>45163</v>
      </c>
      <c r="C969" s="8">
        <f t="shared" si="110"/>
        <v>0.61628472222222219</v>
      </c>
      <c r="D969" s="8">
        <f t="shared" si="111"/>
        <v>45163.616284722222</v>
      </c>
      <c r="E969" s="8" t="str">
        <f t="shared" si="113"/>
        <v>2023-08-25</v>
      </c>
      <c r="F969" s="9" t="s">
        <v>2669</v>
      </c>
      <c r="G969" s="9" t="str">
        <f t="shared" si="112"/>
        <v>FAIR-D3_2023-08-25_14-47-27</v>
      </c>
      <c r="H969" s="9">
        <v>11.304</v>
      </c>
      <c r="I969" s="6">
        <v>19071906</v>
      </c>
      <c r="J969" s="6" t="str">
        <f>IF(OR(COUNTIF(Monitoring!E:E, G969) &gt; 0, COUNTIF(Monitoring!F:F, G969) &gt; 0), "yes", "no")</f>
        <v>no</v>
      </c>
      <c r="K969" s="60" t="str">
        <f t="shared" si="114"/>
        <v>Z:\FAIR_Device_data\Experiment_AugSep_2023\Video_captures\FAIR-D3\Camera1\2023-08-25\FAIR-D3_2023-08-25_14-47-27.mp4</v>
      </c>
    </row>
    <row r="970" spans="1:11" ht="14.25" customHeight="1" x14ac:dyDescent="0.3">
      <c r="A970" s="5" t="str">
        <f t="shared" si="108"/>
        <v>FAIR-D3</v>
      </c>
      <c r="B970" s="4">
        <f t="shared" si="109"/>
        <v>45163</v>
      </c>
      <c r="C970" s="8">
        <f t="shared" si="110"/>
        <v>0.6186342592592593</v>
      </c>
      <c r="D970" s="8">
        <f t="shared" si="111"/>
        <v>45163.618634259263</v>
      </c>
      <c r="E970" s="8" t="str">
        <f t="shared" si="113"/>
        <v>2023-08-25</v>
      </c>
      <c r="F970" s="9" t="s">
        <v>2670</v>
      </c>
      <c r="G970" s="9" t="str">
        <f t="shared" si="112"/>
        <v>FAIR-D3_2023-08-25_14-50-50</v>
      </c>
      <c r="H970" s="9">
        <v>16.584</v>
      </c>
      <c r="I970" s="6">
        <v>29555161</v>
      </c>
      <c r="J970" s="6" t="str">
        <f>IF(OR(COUNTIF(Monitoring!E:E, G970) &gt; 0, COUNTIF(Monitoring!F:F, G970) &gt; 0), "yes", "no")</f>
        <v>no</v>
      </c>
      <c r="K970" s="60" t="str">
        <f t="shared" si="114"/>
        <v>Z:\FAIR_Device_data\Experiment_AugSep_2023\Video_captures\FAIR-D3\Camera1\2023-08-25\FAIR-D3_2023-08-25_14-50-50.mp4</v>
      </c>
    </row>
    <row r="971" spans="1:11" ht="14.25" customHeight="1" x14ac:dyDescent="0.3">
      <c r="A971" s="5" t="str">
        <f t="shared" si="108"/>
        <v>FAIR-D3</v>
      </c>
      <c r="B971" s="4">
        <f t="shared" si="109"/>
        <v>45163</v>
      </c>
      <c r="C971" s="8">
        <f t="shared" si="110"/>
        <v>0.62652777777777779</v>
      </c>
      <c r="D971" s="8">
        <f t="shared" si="111"/>
        <v>45163.626527777778</v>
      </c>
      <c r="E971" s="8" t="str">
        <f t="shared" si="113"/>
        <v>2023-08-25</v>
      </c>
      <c r="F971" s="9" t="s">
        <v>2671</v>
      </c>
      <c r="G971" s="9" t="str">
        <f t="shared" si="112"/>
        <v>FAIR-D3_2023-08-25_15-02-12</v>
      </c>
      <c r="H971" s="9">
        <v>37.814</v>
      </c>
      <c r="I971" s="6">
        <v>72319537</v>
      </c>
      <c r="J971" s="6" t="str">
        <f>IF(OR(COUNTIF(Monitoring!E:E, G971) &gt; 0, COUNTIF(Monitoring!F:F, G971) &gt; 0), "yes", "no")</f>
        <v>no</v>
      </c>
      <c r="K971" s="60" t="str">
        <f t="shared" si="114"/>
        <v>Z:\FAIR_Device_data\Experiment_AugSep_2023\Video_captures\FAIR-D3\Camera1\2023-08-25\FAIR-D3_2023-08-25_15-02-12.mp4</v>
      </c>
    </row>
    <row r="972" spans="1:11" ht="14.25" customHeight="1" x14ac:dyDescent="0.3">
      <c r="A972" s="5" t="str">
        <f t="shared" si="108"/>
        <v>FAIR-D3</v>
      </c>
      <c r="B972" s="4">
        <f t="shared" si="109"/>
        <v>45163</v>
      </c>
      <c r="C972" s="8">
        <f t="shared" si="110"/>
        <v>0.62737268518518519</v>
      </c>
      <c r="D972" s="8">
        <f t="shared" si="111"/>
        <v>45163.627372685187</v>
      </c>
      <c r="E972" s="8" t="str">
        <f t="shared" si="113"/>
        <v>2023-08-25</v>
      </c>
      <c r="F972" s="9" t="s">
        <v>2672</v>
      </c>
      <c r="G972" s="9" t="str">
        <f t="shared" si="112"/>
        <v>FAIR-D3_2023-08-25_15-03-25</v>
      </c>
      <c r="H972" s="9">
        <v>14.714</v>
      </c>
      <c r="I972" s="6">
        <v>25748553</v>
      </c>
      <c r="J972" s="6" t="str">
        <f>IF(OR(COUNTIF(Monitoring!E:E, G972) &gt; 0, COUNTIF(Monitoring!F:F, G972) &gt; 0), "yes", "no")</f>
        <v>no</v>
      </c>
      <c r="K972" s="60" t="str">
        <f t="shared" si="114"/>
        <v>Z:\FAIR_Device_data\Experiment_AugSep_2023\Video_captures\FAIR-D3\Camera1\2023-08-25\FAIR-D3_2023-08-25_15-03-25.mp4</v>
      </c>
    </row>
    <row r="973" spans="1:11" ht="14.25" customHeight="1" x14ac:dyDescent="0.3">
      <c r="A973" s="5" t="str">
        <f t="shared" si="108"/>
        <v>FAIR-D3</v>
      </c>
      <c r="B973" s="4">
        <f t="shared" si="109"/>
        <v>45163</v>
      </c>
      <c r="C973" s="8">
        <f t="shared" si="110"/>
        <v>0.62842592592592594</v>
      </c>
      <c r="D973" s="8">
        <f t="shared" si="111"/>
        <v>45163.628425925926</v>
      </c>
      <c r="E973" s="8" t="str">
        <f t="shared" si="113"/>
        <v>2023-08-25</v>
      </c>
      <c r="F973" s="9" t="s">
        <v>2673</v>
      </c>
      <c r="G973" s="9" t="str">
        <f t="shared" si="112"/>
        <v>FAIR-D3_2023-08-25_15-04-56</v>
      </c>
      <c r="H973" s="9">
        <v>209.45400000000001</v>
      </c>
      <c r="I973" s="6">
        <v>391907344</v>
      </c>
      <c r="J973" s="6" t="str">
        <f>IF(OR(COUNTIF(Monitoring!E:E, G973) &gt; 0, COUNTIF(Monitoring!F:F, G973) &gt; 0), "yes", "no")</f>
        <v>yes</v>
      </c>
      <c r="K973" s="60" t="str">
        <f t="shared" si="114"/>
        <v>Z:\FAIR_Device_data\Experiment_AugSep_2023\Video_captures\FAIR-D3\Camera1\2023-08-25\FAIR-D3_2023-08-25_15-04-56.mp4</v>
      </c>
    </row>
    <row r="974" spans="1:11" ht="14.25" customHeight="1" x14ac:dyDescent="0.3">
      <c r="A974" s="5" t="str">
        <f t="shared" si="108"/>
        <v>FAIR-D3</v>
      </c>
      <c r="B974" s="4">
        <f t="shared" si="109"/>
        <v>45163</v>
      </c>
      <c r="C974" s="8">
        <f t="shared" si="110"/>
        <v>0.63315972222222228</v>
      </c>
      <c r="D974" s="8">
        <f t="shared" si="111"/>
        <v>45163.633159722223</v>
      </c>
      <c r="E974" s="8" t="str">
        <f t="shared" si="113"/>
        <v>2023-08-25</v>
      </c>
      <c r="F974" s="9" t="s">
        <v>2674</v>
      </c>
      <c r="G974" s="9" t="str">
        <f t="shared" si="112"/>
        <v>FAIR-D3_2023-08-25_15-11-45</v>
      </c>
      <c r="H974" s="9">
        <v>11.051</v>
      </c>
      <c r="I974" s="6">
        <v>18735602</v>
      </c>
      <c r="J974" s="6" t="str">
        <f>IF(OR(COUNTIF(Monitoring!E:E, G974) &gt; 0, COUNTIF(Monitoring!F:F, G974) &gt; 0), "yes", "no")</f>
        <v>no</v>
      </c>
      <c r="K974" s="60" t="str">
        <f t="shared" si="114"/>
        <v>Z:\FAIR_Device_data\Experiment_AugSep_2023\Video_captures\FAIR-D3\Camera1\2023-08-25\FAIR-D3_2023-08-25_15-11-45.mp4</v>
      </c>
    </row>
    <row r="975" spans="1:11" ht="14.25" customHeight="1" x14ac:dyDescent="0.3">
      <c r="A975" s="5" t="str">
        <f t="shared" si="108"/>
        <v>FAIR-D3</v>
      </c>
      <c r="B975" s="4">
        <f t="shared" si="109"/>
        <v>45163</v>
      </c>
      <c r="C975" s="8">
        <f t="shared" si="110"/>
        <v>0.63414351851851847</v>
      </c>
      <c r="D975" s="8">
        <f t="shared" si="111"/>
        <v>45163.634143518517</v>
      </c>
      <c r="E975" s="8" t="str">
        <f t="shared" si="113"/>
        <v>2023-08-25</v>
      </c>
      <c r="F975" s="9" t="s">
        <v>2675</v>
      </c>
      <c r="G975" s="9" t="str">
        <f t="shared" si="112"/>
        <v>FAIR-D3_2023-08-25_15-13-10</v>
      </c>
      <c r="H975" s="9">
        <v>89.728999999999999</v>
      </c>
      <c r="I975" s="6">
        <v>178925725</v>
      </c>
      <c r="J975" s="6" t="str">
        <f>IF(OR(COUNTIF(Monitoring!E:E, G975) &gt; 0, COUNTIF(Monitoring!F:F, G975) &gt; 0), "yes", "no")</f>
        <v>yes</v>
      </c>
      <c r="K975" s="60" t="str">
        <f t="shared" si="114"/>
        <v>Z:\FAIR_Device_data\Experiment_AugSep_2023\Video_captures\FAIR-D3\Camera1\2023-08-25\FAIR-D3_2023-08-25_15-13-10.mp4</v>
      </c>
    </row>
    <row r="976" spans="1:11" ht="14.25" customHeight="1" x14ac:dyDescent="0.3">
      <c r="A976" s="5" t="str">
        <f t="shared" si="108"/>
        <v>FAIR-D3</v>
      </c>
      <c r="B976" s="4">
        <f t="shared" si="109"/>
        <v>45163</v>
      </c>
      <c r="C976" s="8">
        <f t="shared" si="110"/>
        <v>0.6605092592592593</v>
      </c>
      <c r="D976" s="8">
        <f t="shared" si="111"/>
        <v>45163.660509259258</v>
      </c>
      <c r="E976" s="8" t="str">
        <f t="shared" si="113"/>
        <v>2023-08-25</v>
      </c>
      <c r="F976" s="9" t="s">
        <v>2676</v>
      </c>
      <c r="G976" s="9" t="str">
        <f t="shared" si="112"/>
        <v>FAIR-D3_2023-08-25_15-51-08</v>
      </c>
      <c r="H976" s="9">
        <v>22.041</v>
      </c>
      <c r="I976" s="6">
        <v>40406644</v>
      </c>
      <c r="J976" s="6" t="str">
        <f>IF(OR(COUNTIF(Monitoring!E:E, G976) &gt; 0, COUNTIF(Monitoring!F:F, G976) &gt; 0), "yes", "no")</f>
        <v>yes</v>
      </c>
      <c r="K976" s="60" t="str">
        <f t="shared" si="114"/>
        <v>Z:\FAIR_Device_data\Experiment_AugSep_2023\Video_captures\FAIR-D3\Camera1\2023-08-25\FAIR-D3_2023-08-25_15-51-08.mp4</v>
      </c>
    </row>
    <row r="977" spans="1:11" ht="14.25" customHeight="1" x14ac:dyDescent="0.3">
      <c r="A977" s="5" t="str">
        <f t="shared" si="108"/>
        <v>FAIR-D3</v>
      </c>
      <c r="B977" s="4">
        <f t="shared" si="109"/>
        <v>45163</v>
      </c>
      <c r="C977" s="8">
        <f t="shared" si="110"/>
        <v>0.67182870370370373</v>
      </c>
      <c r="D977" s="8">
        <f t="shared" si="111"/>
        <v>45163.6718287037</v>
      </c>
      <c r="E977" s="8" t="str">
        <f t="shared" si="113"/>
        <v>2023-08-25</v>
      </c>
      <c r="F977" s="9" t="s">
        <v>2677</v>
      </c>
      <c r="G977" s="9" t="str">
        <f t="shared" si="112"/>
        <v>FAIR-D3_2023-08-25_16-07-26</v>
      </c>
      <c r="H977" s="9">
        <v>109.57</v>
      </c>
      <c r="I977" s="6">
        <v>209493397</v>
      </c>
      <c r="J977" s="6" t="str">
        <f>IF(OR(COUNTIF(Monitoring!E:E, G977) &gt; 0, COUNTIF(Monitoring!F:F, G977) &gt; 0), "yes", "no")</f>
        <v>yes</v>
      </c>
      <c r="K977" s="60" t="str">
        <f t="shared" si="114"/>
        <v>Z:\FAIR_Device_data\Experiment_AugSep_2023\Video_captures\FAIR-D3\Camera1\2023-08-25\FAIR-D3_2023-08-25_16-07-26.mp4</v>
      </c>
    </row>
    <row r="978" spans="1:11" ht="14.25" customHeight="1" x14ac:dyDescent="0.3">
      <c r="A978" s="5" t="str">
        <f t="shared" si="108"/>
        <v>FAIR-D3</v>
      </c>
      <c r="B978" s="4">
        <f t="shared" si="109"/>
        <v>45163</v>
      </c>
      <c r="C978" s="8">
        <f t="shared" si="110"/>
        <v>0.69792824074074078</v>
      </c>
      <c r="D978" s="8">
        <f t="shared" si="111"/>
        <v>45163.697928240741</v>
      </c>
      <c r="E978" s="8" t="str">
        <f t="shared" si="113"/>
        <v>2023-08-25</v>
      </c>
      <c r="F978" s="9" t="s">
        <v>2678</v>
      </c>
      <c r="G978" s="9" t="str">
        <f t="shared" si="112"/>
        <v>FAIR-D3_2023-08-25_16-45-01</v>
      </c>
      <c r="H978" s="9">
        <v>33.509</v>
      </c>
      <c r="I978" s="6">
        <v>56630222</v>
      </c>
      <c r="J978" s="6" t="str">
        <f>IF(OR(COUNTIF(Monitoring!E:E, G978) &gt; 0, COUNTIF(Monitoring!F:F, G978) &gt; 0), "yes", "no")</f>
        <v>yes</v>
      </c>
      <c r="K978" s="60" t="str">
        <f t="shared" si="114"/>
        <v>Z:\FAIR_Device_data\Experiment_AugSep_2023\Video_captures\FAIR-D3\Camera1\2023-08-25\FAIR-D3_2023-08-25_16-45-01.mp4</v>
      </c>
    </row>
    <row r="979" spans="1:11" ht="14.25" customHeight="1" x14ac:dyDescent="0.3">
      <c r="A979" s="5" t="str">
        <f t="shared" si="108"/>
        <v>FAIR-D3</v>
      </c>
      <c r="B979" s="4">
        <f t="shared" si="109"/>
        <v>45163</v>
      </c>
      <c r="C979" s="8">
        <f t="shared" si="110"/>
        <v>0.70707175925925925</v>
      </c>
      <c r="D979" s="8">
        <f t="shared" si="111"/>
        <v>45163.707071759258</v>
      </c>
      <c r="E979" s="8" t="str">
        <f t="shared" si="113"/>
        <v>2023-08-25</v>
      </c>
      <c r="F979" s="9" t="s">
        <v>2679</v>
      </c>
      <c r="G979" s="9" t="str">
        <f t="shared" si="112"/>
        <v>FAIR-D3_2023-08-25_16-58-11</v>
      </c>
      <c r="H979" s="9">
        <v>22.218</v>
      </c>
      <c r="I979" s="6">
        <v>39901830</v>
      </c>
      <c r="J979" s="6" t="str">
        <f>IF(OR(COUNTIF(Monitoring!E:E, G979) &gt; 0, COUNTIF(Monitoring!F:F, G979) &gt; 0), "yes", "no")</f>
        <v>yes</v>
      </c>
      <c r="K979" s="60" t="str">
        <f t="shared" si="114"/>
        <v>Z:\FAIR_Device_data\Experiment_AugSep_2023\Video_captures\FAIR-D3\Camera1\2023-08-25\FAIR-D3_2023-08-25_16-58-11.mp4</v>
      </c>
    </row>
    <row r="980" spans="1:11" ht="14.25" customHeight="1" x14ac:dyDescent="0.3">
      <c r="A980" s="5" t="str">
        <f t="shared" si="108"/>
        <v>FAIR-D3</v>
      </c>
      <c r="B980" s="4">
        <f t="shared" si="109"/>
        <v>45163</v>
      </c>
      <c r="C980" s="8">
        <f t="shared" si="110"/>
        <v>0.71293981481481483</v>
      </c>
      <c r="D980" s="8">
        <f t="shared" si="111"/>
        <v>45163.712939814817</v>
      </c>
      <c r="E980" s="8" t="str">
        <f t="shared" si="113"/>
        <v>2023-08-25</v>
      </c>
      <c r="F980" s="9" t="s">
        <v>2680</v>
      </c>
      <c r="G980" s="9" t="str">
        <f t="shared" si="112"/>
        <v>FAIR-D3_2023-08-25_17-06-38</v>
      </c>
      <c r="H980" s="9">
        <v>135.452</v>
      </c>
      <c r="I980" s="6">
        <v>249720496</v>
      </c>
      <c r="J980" s="6" t="str">
        <f>IF(OR(COUNTIF(Monitoring!E:E, G980) &gt; 0, COUNTIF(Monitoring!F:F, G980) &gt; 0), "yes", "no")</f>
        <v>yes</v>
      </c>
      <c r="K980" s="60" t="str">
        <f t="shared" si="114"/>
        <v>Z:\FAIR_Device_data\Experiment_AugSep_2023\Video_captures\FAIR-D3\Camera1\2023-08-25\FAIR-D3_2023-08-25_17-06-38.mp4</v>
      </c>
    </row>
    <row r="981" spans="1:11" ht="14.25" customHeight="1" x14ac:dyDescent="0.3">
      <c r="A981" s="5" t="str">
        <f t="shared" si="108"/>
        <v>FAIR-D3</v>
      </c>
      <c r="B981" s="4">
        <f t="shared" si="109"/>
        <v>45163</v>
      </c>
      <c r="C981" s="8">
        <f t="shared" si="110"/>
        <v>0.73902777777777773</v>
      </c>
      <c r="D981" s="8">
        <f t="shared" si="111"/>
        <v>45163.739027777781</v>
      </c>
      <c r="E981" s="8" t="str">
        <f t="shared" si="113"/>
        <v>2023-08-25</v>
      </c>
      <c r="F981" s="9" t="s">
        <v>2681</v>
      </c>
      <c r="G981" s="9" t="str">
        <f t="shared" si="112"/>
        <v>FAIR-D3_2023-08-25_17-44-12</v>
      </c>
      <c r="H981" s="9">
        <v>36.552999999999997</v>
      </c>
      <c r="I981" s="6">
        <v>63107340</v>
      </c>
      <c r="J981" s="6" t="str">
        <f>IF(OR(COUNTIF(Monitoring!E:E, G981) &gt; 0, COUNTIF(Monitoring!F:F, G981) &gt; 0), "yes", "no")</f>
        <v>yes</v>
      </c>
      <c r="K981" s="60" t="str">
        <f t="shared" si="114"/>
        <v>Z:\FAIR_Device_data\Experiment_AugSep_2023\Video_captures\FAIR-D3\Camera1\2023-08-25\FAIR-D3_2023-08-25_17-44-12.mp4</v>
      </c>
    </row>
    <row r="982" spans="1:11" ht="14.25" customHeight="1" x14ac:dyDescent="0.3">
      <c r="A982" s="5" t="str">
        <f t="shared" si="108"/>
        <v>FAIR-D3</v>
      </c>
      <c r="B982" s="4">
        <f t="shared" si="109"/>
        <v>45163</v>
      </c>
      <c r="C982" s="8">
        <f t="shared" si="110"/>
        <v>0.74609953703703702</v>
      </c>
      <c r="D982" s="8">
        <f t="shared" si="111"/>
        <v>45163.746099537035</v>
      </c>
      <c r="E982" s="8" t="str">
        <f t="shared" si="113"/>
        <v>2023-08-25</v>
      </c>
      <c r="F982" s="9" t="s">
        <v>2682</v>
      </c>
      <c r="G982" s="9" t="str">
        <f t="shared" si="112"/>
        <v>FAIR-D3_2023-08-25_17-54-23</v>
      </c>
      <c r="H982" s="9">
        <v>13.531000000000001</v>
      </c>
      <c r="I982" s="6">
        <v>22775691</v>
      </c>
      <c r="J982" s="6" t="str">
        <f>IF(OR(COUNTIF(Monitoring!E:E, G982) &gt; 0, COUNTIF(Monitoring!F:F, G982) &gt; 0), "yes", "no")</f>
        <v>yes</v>
      </c>
      <c r="K982" s="60" t="str">
        <f t="shared" si="114"/>
        <v>Z:\FAIR_Device_data\Experiment_AugSep_2023\Video_captures\FAIR-D3\Camera1\2023-08-25\FAIR-D3_2023-08-25_17-54-23.mp4</v>
      </c>
    </row>
    <row r="983" spans="1:11" ht="14.25" customHeight="1" x14ac:dyDescent="0.3">
      <c r="A983" s="5" t="str">
        <f t="shared" si="108"/>
        <v>FAIR-D3</v>
      </c>
      <c r="B983" s="4">
        <f t="shared" si="109"/>
        <v>45163</v>
      </c>
      <c r="C983" s="8">
        <f t="shared" si="110"/>
        <v>0.7572106481481482</v>
      </c>
      <c r="D983" s="8">
        <f t="shared" si="111"/>
        <v>45163.757210648146</v>
      </c>
      <c r="E983" s="8" t="str">
        <f t="shared" si="113"/>
        <v>2023-08-25</v>
      </c>
      <c r="F983" s="9" t="s">
        <v>2683</v>
      </c>
      <c r="G983" s="9" t="str">
        <f t="shared" si="112"/>
        <v>FAIR-D3_2023-08-25_18-10-23</v>
      </c>
      <c r="H983" s="9">
        <v>34.481999999999999</v>
      </c>
      <c r="I983" s="6">
        <v>64934847</v>
      </c>
      <c r="J983" s="6" t="str">
        <f>IF(OR(COUNTIF(Monitoring!E:E, G983) &gt; 0, COUNTIF(Monitoring!F:F, G983) &gt; 0), "yes", "no")</f>
        <v>yes</v>
      </c>
      <c r="K983" s="60" t="str">
        <f t="shared" si="114"/>
        <v>Z:\FAIR_Device_data\Experiment_AugSep_2023\Video_captures\FAIR-D3\Camera1\2023-08-25\FAIR-D3_2023-08-25_18-10-23.mp4</v>
      </c>
    </row>
    <row r="984" spans="1:11" ht="14.25" customHeight="1" x14ac:dyDescent="0.3">
      <c r="A984" s="5" t="str">
        <f t="shared" si="108"/>
        <v>FAIR-D3</v>
      </c>
      <c r="B984" s="4">
        <f t="shared" si="109"/>
        <v>45163</v>
      </c>
      <c r="C984" s="8">
        <f t="shared" si="110"/>
        <v>0.76202546296296292</v>
      </c>
      <c r="D984" s="8">
        <f t="shared" si="111"/>
        <v>45163.762025462966</v>
      </c>
      <c r="E984" s="8" t="str">
        <f t="shared" si="113"/>
        <v>2023-08-25</v>
      </c>
      <c r="F984" s="9" t="s">
        <v>2684</v>
      </c>
      <c r="G984" s="9" t="str">
        <f t="shared" si="112"/>
        <v>FAIR-D3_2023-08-25_18-17-19</v>
      </c>
      <c r="H984" s="9">
        <v>56.917999999999999</v>
      </c>
      <c r="I984" s="6">
        <v>102607388</v>
      </c>
      <c r="J984" s="6" t="str">
        <f>IF(OR(COUNTIF(Monitoring!E:E, G984) &gt; 0, COUNTIF(Monitoring!F:F, G984) &gt; 0), "yes", "no")</f>
        <v>no</v>
      </c>
      <c r="K984" s="60" t="str">
        <f t="shared" si="114"/>
        <v>Z:\FAIR_Device_data\Experiment_AugSep_2023\Video_captures\FAIR-D3\Camera1\2023-08-25\FAIR-D3_2023-08-25_18-17-19.mp4</v>
      </c>
    </row>
    <row r="985" spans="1:11" ht="14.25" customHeight="1" x14ac:dyDescent="0.3">
      <c r="A985" s="5" t="str">
        <f t="shared" si="108"/>
        <v>FAIR-D3</v>
      </c>
      <c r="B985" s="4">
        <f t="shared" si="109"/>
        <v>45163</v>
      </c>
      <c r="C985" s="8">
        <f t="shared" si="110"/>
        <v>0.76724537037037033</v>
      </c>
      <c r="D985" s="8">
        <f t="shared" si="111"/>
        <v>45163.767245370371</v>
      </c>
      <c r="E985" s="8" t="str">
        <f t="shared" si="113"/>
        <v>2023-08-25</v>
      </c>
      <c r="F985" s="9" t="s">
        <v>2685</v>
      </c>
      <c r="G985" s="9" t="str">
        <f t="shared" si="112"/>
        <v>FAIR-D3_2023-08-25_18-24-50</v>
      </c>
      <c r="H985" s="9">
        <v>11.569000000000001</v>
      </c>
      <c r="I985" s="6">
        <v>19240222</v>
      </c>
      <c r="J985" s="6" t="str">
        <f>IF(OR(COUNTIF(Monitoring!E:E, G985) &gt; 0, COUNTIF(Monitoring!F:F, G985) &gt; 0), "yes", "no")</f>
        <v>yes</v>
      </c>
      <c r="K985" s="60" t="str">
        <f t="shared" si="114"/>
        <v>Z:\FAIR_Device_data\Experiment_AugSep_2023\Video_captures\FAIR-D3\Camera1\2023-08-25\FAIR-D3_2023-08-25_18-24-50.mp4</v>
      </c>
    </row>
    <row r="986" spans="1:11" ht="14.25" customHeight="1" x14ac:dyDescent="0.3">
      <c r="A986" s="5" t="str">
        <f t="shared" si="108"/>
        <v>FAIR-D3</v>
      </c>
      <c r="B986" s="4">
        <f t="shared" si="109"/>
        <v>45164</v>
      </c>
      <c r="C986" s="8">
        <f t="shared" si="110"/>
        <v>0.29267361111111112</v>
      </c>
      <c r="D986" s="8">
        <f t="shared" si="111"/>
        <v>45164.292673611111</v>
      </c>
      <c r="E986" s="8" t="str">
        <f t="shared" si="113"/>
        <v>2023-08-26</v>
      </c>
      <c r="F986" s="9" t="s">
        <v>2686</v>
      </c>
      <c r="G986" s="9" t="str">
        <f t="shared" si="112"/>
        <v>FAIR-D3_2023-08-26_07-01-27</v>
      </c>
      <c r="H986" s="9">
        <v>12.066000000000001</v>
      </c>
      <c r="I986" s="6">
        <v>20389999</v>
      </c>
      <c r="J986" s="6" t="str">
        <f>IF(OR(COUNTIF(Monitoring!E:E, G986) &gt; 0, COUNTIF(Monitoring!F:F, G986) &gt; 0), "yes", "no")</f>
        <v>yes</v>
      </c>
      <c r="K986" s="60" t="str">
        <f t="shared" si="114"/>
        <v>Z:\FAIR_Device_data\Experiment_AugSep_2023\Video_captures\FAIR-D3\Camera1\2023-08-26\FAIR-D3_2023-08-26_07-01-27.mp4</v>
      </c>
    </row>
    <row r="987" spans="1:11" ht="14.25" customHeight="1" x14ac:dyDescent="0.3">
      <c r="A987" s="5" t="str">
        <f t="shared" si="108"/>
        <v>FAIR-D3</v>
      </c>
      <c r="B987" s="4">
        <f t="shared" si="109"/>
        <v>45164</v>
      </c>
      <c r="C987" s="8">
        <f t="shared" si="110"/>
        <v>0.29425925925925928</v>
      </c>
      <c r="D987" s="8">
        <f t="shared" si="111"/>
        <v>45164.294259259259</v>
      </c>
      <c r="E987" s="8" t="str">
        <f t="shared" si="113"/>
        <v>2023-08-26</v>
      </c>
      <c r="F987" s="9" t="s">
        <v>2687</v>
      </c>
      <c r="G987" s="9" t="str">
        <f t="shared" si="112"/>
        <v>FAIR-D3_2023-08-26_07-03-44</v>
      </c>
      <c r="H987" s="9">
        <v>15.923999999999999</v>
      </c>
      <c r="I987" s="6">
        <v>27531749</v>
      </c>
      <c r="J987" s="6" t="str">
        <f>IF(OR(COUNTIF(Monitoring!E:E, G987) &gt; 0, COUNTIF(Monitoring!F:F, G987) &gt; 0), "yes", "no")</f>
        <v>no</v>
      </c>
      <c r="K987" s="60" t="str">
        <f t="shared" si="114"/>
        <v>Z:\FAIR_Device_data\Experiment_AugSep_2023\Video_captures\FAIR-D3\Camera1\2023-08-26\FAIR-D3_2023-08-26_07-03-44.mp4</v>
      </c>
    </row>
    <row r="988" spans="1:11" ht="14.25" customHeight="1" x14ac:dyDescent="0.3">
      <c r="A988" s="5" t="str">
        <f t="shared" si="108"/>
        <v>FAIR-D3</v>
      </c>
      <c r="B988" s="4">
        <f t="shared" si="109"/>
        <v>45164</v>
      </c>
      <c r="C988" s="8">
        <f t="shared" si="110"/>
        <v>0.29582175925925924</v>
      </c>
      <c r="D988" s="8">
        <f t="shared" si="111"/>
        <v>45164.29582175926</v>
      </c>
      <c r="E988" s="8" t="str">
        <f t="shared" si="113"/>
        <v>2023-08-26</v>
      </c>
      <c r="F988" s="9" t="s">
        <v>2688</v>
      </c>
      <c r="G988" s="9" t="str">
        <f t="shared" si="112"/>
        <v>FAIR-D3_2023-08-26_07-05-59</v>
      </c>
      <c r="H988" s="9">
        <v>89.531999999999996</v>
      </c>
      <c r="I988" s="6">
        <v>166655513</v>
      </c>
      <c r="J988" s="6" t="str">
        <f>IF(OR(COUNTIF(Monitoring!E:E, G988) &gt; 0, COUNTIF(Monitoring!F:F, G988) &gt; 0), "yes", "no")</f>
        <v>no</v>
      </c>
      <c r="K988" s="60" t="str">
        <f t="shared" si="114"/>
        <v>Z:\FAIR_Device_data\Experiment_AugSep_2023\Video_captures\FAIR-D3\Camera1\2023-08-26\FAIR-D3_2023-08-26_07-05-59.mp4</v>
      </c>
    </row>
    <row r="989" spans="1:11" ht="14.25" customHeight="1" x14ac:dyDescent="0.3">
      <c r="A989" s="5" t="str">
        <f t="shared" si="108"/>
        <v>FAIR-D3</v>
      </c>
      <c r="B989" s="4">
        <f t="shared" si="109"/>
        <v>45164</v>
      </c>
      <c r="C989" s="8">
        <f t="shared" si="110"/>
        <v>0.29760416666666667</v>
      </c>
      <c r="D989" s="8">
        <f t="shared" si="111"/>
        <v>45164.29760416667</v>
      </c>
      <c r="E989" s="8" t="str">
        <f t="shared" si="113"/>
        <v>2023-08-26</v>
      </c>
      <c r="F989" s="9" t="s">
        <v>2689</v>
      </c>
      <c r="G989" s="9" t="str">
        <f t="shared" si="112"/>
        <v>FAIR-D3_2023-08-26_07-08-33</v>
      </c>
      <c r="H989" s="9">
        <v>82.055999999999997</v>
      </c>
      <c r="I989" s="6">
        <v>156508611</v>
      </c>
      <c r="J989" s="6" t="str">
        <f>IF(OR(COUNTIF(Monitoring!E:E, G989) &gt; 0, COUNTIF(Monitoring!F:F, G989) &gt; 0), "yes", "no")</f>
        <v>no</v>
      </c>
      <c r="K989" s="60" t="str">
        <f t="shared" si="114"/>
        <v>Z:\FAIR_Device_data\Experiment_AugSep_2023\Video_captures\FAIR-D3\Camera1\2023-08-26\FAIR-D3_2023-08-26_07-08-33.mp4</v>
      </c>
    </row>
    <row r="990" spans="1:11" ht="14.25" customHeight="1" x14ac:dyDescent="0.3">
      <c r="A990" s="5" t="str">
        <f t="shared" si="108"/>
        <v>FAIR-D3</v>
      </c>
      <c r="B990" s="4">
        <f t="shared" si="109"/>
        <v>45164</v>
      </c>
      <c r="C990" s="8">
        <f t="shared" si="110"/>
        <v>0.30023148148148149</v>
      </c>
      <c r="D990" s="8">
        <f t="shared" si="111"/>
        <v>45164.30023148148</v>
      </c>
      <c r="E990" s="8" t="str">
        <f t="shared" si="113"/>
        <v>2023-08-26</v>
      </c>
      <c r="F990" s="9" t="s">
        <v>2690</v>
      </c>
      <c r="G990" s="9" t="str">
        <f t="shared" si="112"/>
        <v>FAIR-D3_2023-08-26_07-12-20</v>
      </c>
      <c r="H990" s="9">
        <v>75.367999999999995</v>
      </c>
      <c r="I990" s="6">
        <v>146525104</v>
      </c>
      <c r="J990" s="6" t="str">
        <f>IF(OR(COUNTIF(Monitoring!E:E, G990) &gt; 0, COUNTIF(Monitoring!F:F, G990) &gt; 0), "yes", "no")</f>
        <v>no</v>
      </c>
      <c r="K990" s="60" t="str">
        <f t="shared" si="114"/>
        <v>Z:\FAIR_Device_data\Experiment_AugSep_2023\Video_captures\FAIR-D3\Camera1\2023-08-26\FAIR-D3_2023-08-26_07-12-20.mp4</v>
      </c>
    </row>
    <row r="991" spans="1:11" ht="14.25" customHeight="1" x14ac:dyDescent="0.3">
      <c r="A991" s="5" t="str">
        <f t="shared" si="108"/>
        <v>FAIR-D3</v>
      </c>
      <c r="B991" s="4">
        <f t="shared" si="109"/>
        <v>45164</v>
      </c>
      <c r="C991" s="8">
        <f t="shared" si="110"/>
        <v>0.30321759259259257</v>
      </c>
      <c r="D991" s="8">
        <f t="shared" si="111"/>
        <v>45164.303217592591</v>
      </c>
      <c r="E991" s="8" t="str">
        <f t="shared" si="113"/>
        <v>2023-08-26</v>
      </c>
      <c r="F991" s="9" t="s">
        <v>2691</v>
      </c>
      <c r="G991" s="9" t="str">
        <f t="shared" si="112"/>
        <v>FAIR-D3_2023-08-26_07-16-38</v>
      </c>
      <c r="H991" s="9">
        <v>81.147999999999996</v>
      </c>
      <c r="I991" s="6">
        <v>147179717</v>
      </c>
      <c r="J991" s="6" t="str">
        <f>IF(OR(COUNTIF(Monitoring!E:E, G991) &gt; 0, COUNTIF(Monitoring!F:F, G991) &gt; 0), "yes", "no")</f>
        <v>yes</v>
      </c>
      <c r="K991" s="60" t="str">
        <f t="shared" si="114"/>
        <v>Z:\FAIR_Device_data\Experiment_AugSep_2023\Video_captures\FAIR-D3\Camera1\2023-08-26\FAIR-D3_2023-08-26_07-16-38.mp4</v>
      </c>
    </row>
    <row r="992" spans="1:11" ht="14.25" customHeight="1" x14ac:dyDescent="0.3">
      <c r="A992" s="5" t="str">
        <f t="shared" si="108"/>
        <v>FAIR-D3</v>
      </c>
      <c r="B992" s="4">
        <f t="shared" si="109"/>
        <v>45164</v>
      </c>
      <c r="C992" s="8">
        <f t="shared" si="110"/>
        <v>0.30471064814814813</v>
      </c>
      <c r="D992" s="8">
        <f t="shared" si="111"/>
        <v>45164.304710648146</v>
      </c>
      <c r="E992" s="8" t="str">
        <f t="shared" si="113"/>
        <v>2023-08-26</v>
      </c>
      <c r="F992" s="9" t="s">
        <v>2692</v>
      </c>
      <c r="G992" s="9" t="str">
        <f t="shared" si="112"/>
        <v>FAIR-D3_2023-08-26_07-18-47</v>
      </c>
      <c r="H992" s="9">
        <v>43.343000000000004</v>
      </c>
      <c r="I992" s="6">
        <v>76975780</v>
      </c>
      <c r="J992" s="6" t="str">
        <f>IF(OR(COUNTIF(Monitoring!E:E, G992) &gt; 0, COUNTIF(Monitoring!F:F, G992) &gt; 0), "yes", "no")</f>
        <v>no</v>
      </c>
      <c r="K992" s="60" t="str">
        <f t="shared" si="114"/>
        <v>Z:\FAIR_Device_data\Experiment_AugSep_2023\Video_captures\FAIR-D3\Camera1\2023-08-26\FAIR-D3_2023-08-26_07-18-47.mp4</v>
      </c>
    </row>
    <row r="993" spans="1:11" ht="14.25" customHeight="1" x14ac:dyDescent="0.3">
      <c r="A993" s="5" t="str">
        <f t="shared" si="108"/>
        <v>FAIR-D3</v>
      </c>
      <c r="B993" s="4">
        <f t="shared" si="109"/>
        <v>45164</v>
      </c>
      <c r="C993" s="8">
        <f t="shared" si="110"/>
        <v>0.30556712962962962</v>
      </c>
      <c r="D993" s="8">
        <f t="shared" si="111"/>
        <v>45164.305567129632</v>
      </c>
      <c r="E993" s="8" t="str">
        <f t="shared" si="113"/>
        <v>2023-08-26</v>
      </c>
      <c r="F993" s="9" t="s">
        <v>2693</v>
      </c>
      <c r="G993" s="9" t="str">
        <f t="shared" si="112"/>
        <v>FAIR-D3_2023-08-26_07-20-01</v>
      </c>
      <c r="H993" s="9">
        <v>27.606000000000002</v>
      </c>
      <c r="I993" s="6">
        <v>46388059</v>
      </c>
      <c r="J993" s="6" t="str">
        <f>IF(OR(COUNTIF(Monitoring!E:E, G993) &gt; 0, COUNTIF(Monitoring!F:F, G993) &gt; 0), "yes", "no")</f>
        <v>no</v>
      </c>
      <c r="K993" s="60" t="str">
        <f t="shared" si="114"/>
        <v>Z:\FAIR_Device_data\Experiment_AugSep_2023\Video_captures\FAIR-D3\Camera1\2023-08-26\FAIR-D3_2023-08-26_07-20-01.mp4</v>
      </c>
    </row>
    <row r="994" spans="1:11" ht="14.25" customHeight="1" x14ac:dyDescent="0.3">
      <c r="A994" s="5" t="str">
        <f t="shared" si="108"/>
        <v>FAIR-D3</v>
      </c>
      <c r="B994" s="4">
        <f t="shared" si="109"/>
        <v>45164</v>
      </c>
      <c r="C994" s="8">
        <f t="shared" si="110"/>
        <v>0.30675925925925923</v>
      </c>
      <c r="D994" s="8">
        <f t="shared" si="111"/>
        <v>45164.306759259256</v>
      </c>
      <c r="E994" s="8" t="str">
        <f t="shared" si="113"/>
        <v>2023-08-26</v>
      </c>
      <c r="F994" s="9" t="s">
        <v>2694</v>
      </c>
      <c r="G994" s="9" t="str">
        <f t="shared" si="112"/>
        <v>FAIR-D3_2023-08-26_07-21-44</v>
      </c>
      <c r="H994" s="9">
        <v>86.338999999999999</v>
      </c>
      <c r="I994" s="6">
        <v>158697053</v>
      </c>
      <c r="J994" s="6" t="str">
        <f>IF(OR(COUNTIF(Monitoring!E:E, G994) &gt; 0, COUNTIF(Monitoring!F:F, G994) &gt; 0), "yes", "no")</f>
        <v>no</v>
      </c>
      <c r="K994" s="60" t="str">
        <f t="shared" si="114"/>
        <v>Z:\FAIR_Device_data\Experiment_AugSep_2023\Video_captures\FAIR-D3\Camera1\2023-08-26\FAIR-D3_2023-08-26_07-21-44.mp4</v>
      </c>
    </row>
    <row r="995" spans="1:11" ht="14.25" customHeight="1" x14ac:dyDescent="0.3">
      <c r="A995" s="5" t="str">
        <f t="shared" si="108"/>
        <v>FAIR-D3</v>
      </c>
      <c r="B995" s="4">
        <f t="shared" si="109"/>
        <v>45164</v>
      </c>
      <c r="C995" s="8">
        <f t="shared" si="110"/>
        <v>0.30812499999999998</v>
      </c>
      <c r="D995" s="8">
        <f t="shared" si="111"/>
        <v>45164.308125000003</v>
      </c>
      <c r="E995" s="8" t="str">
        <f t="shared" si="113"/>
        <v>2023-08-26</v>
      </c>
      <c r="F995" s="9" t="s">
        <v>2695</v>
      </c>
      <c r="G995" s="9" t="str">
        <f t="shared" si="112"/>
        <v>FAIR-D3_2023-08-26_07-23-42</v>
      </c>
      <c r="H995" s="9">
        <v>57.298999999999999</v>
      </c>
      <c r="I995" s="6">
        <v>100958660</v>
      </c>
      <c r="J995" s="6" t="str">
        <f>IF(OR(COUNTIF(Monitoring!E:E, G995) &gt; 0, COUNTIF(Monitoring!F:F, G995) &gt; 0), "yes", "no")</f>
        <v>no</v>
      </c>
      <c r="K995" s="60" t="str">
        <f t="shared" si="114"/>
        <v>Z:\FAIR_Device_data\Experiment_AugSep_2023\Video_captures\FAIR-D3\Camera1\2023-08-26\FAIR-D3_2023-08-26_07-23-42.mp4</v>
      </c>
    </row>
    <row r="996" spans="1:11" ht="14.25" customHeight="1" x14ac:dyDescent="0.3">
      <c r="A996" s="5" t="str">
        <f t="shared" si="108"/>
        <v>FAIR-D3</v>
      </c>
      <c r="B996" s="4">
        <f t="shared" si="109"/>
        <v>45164</v>
      </c>
      <c r="C996" s="8">
        <f t="shared" si="110"/>
        <v>0.30940972222222224</v>
      </c>
      <c r="D996" s="8">
        <f t="shared" si="111"/>
        <v>45164.30940972222</v>
      </c>
      <c r="E996" s="8" t="str">
        <f t="shared" si="113"/>
        <v>2023-08-26</v>
      </c>
      <c r="F996" s="9" t="s">
        <v>2696</v>
      </c>
      <c r="G996" s="9" t="str">
        <f t="shared" si="112"/>
        <v>FAIR-D3_2023-08-26_07-25-33</v>
      </c>
      <c r="H996" s="9">
        <v>153.36099999999999</v>
      </c>
      <c r="I996" s="6">
        <v>280973263</v>
      </c>
      <c r="J996" s="6" t="str">
        <f>IF(OR(COUNTIF(Monitoring!E:E, G996) &gt; 0, COUNTIF(Monitoring!F:F, G996) &gt; 0), "yes", "no")</f>
        <v>no</v>
      </c>
      <c r="K996" s="60" t="str">
        <f t="shared" si="114"/>
        <v>Z:\FAIR_Device_data\Experiment_AugSep_2023\Video_captures\FAIR-D3\Camera1\2023-08-26\FAIR-D3_2023-08-26_07-25-33.mp4</v>
      </c>
    </row>
    <row r="997" spans="1:11" ht="14.25" customHeight="1" x14ac:dyDescent="0.3">
      <c r="A997" s="5" t="str">
        <f t="shared" si="108"/>
        <v>FAIR-D3</v>
      </c>
      <c r="B997" s="4">
        <f t="shared" si="109"/>
        <v>45164</v>
      </c>
      <c r="C997" s="8">
        <f t="shared" si="110"/>
        <v>0.31190972222222224</v>
      </c>
      <c r="D997" s="8">
        <f t="shared" si="111"/>
        <v>45164.311909722222</v>
      </c>
      <c r="E997" s="8" t="str">
        <f t="shared" si="113"/>
        <v>2023-08-26</v>
      </c>
      <c r="F997" s="9" t="s">
        <v>2697</v>
      </c>
      <c r="G997" s="9" t="str">
        <f t="shared" si="112"/>
        <v>FAIR-D3_2023-08-26_07-29-09</v>
      </c>
      <c r="H997" s="9">
        <v>49.512</v>
      </c>
      <c r="I997" s="6">
        <v>92804546</v>
      </c>
      <c r="J997" s="6" t="str">
        <f>IF(OR(COUNTIF(Monitoring!E:E, G997) &gt; 0, COUNTIF(Monitoring!F:F, G997) &gt; 0), "yes", "no")</f>
        <v>no</v>
      </c>
      <c r="K997" s="60" t="str">
        <f t="shared" si="114"/>
        <v>Z:\FAIR_Device_data\Experiment_AugSep_2023\Video_captures\FAIR-D3\Camera1\2023-08-26\FAIR-D3_2023-08-26_07-29-09.mp4</v>
      </c>
    </row>
    <row r="998" spans="1:11" ht="14.25" customHeight="1" x14ac:dyDescent="0.3">
      <c r="A998" s="5" t="str">
        <f t="shared" si="108"/>
        <v>FAIR-D3</v>
      </c>
      <c r="B998" s="4">
        <f t="shared" si="109"/>
        <v>45164</v>
      </c>
      <c r="C998" s="8">
        <f t="shared" si="110"/>
        <v>0.31306712962962963</v>
      </c>
      <c r="D998" s="8">
        <f t="shared" si="111"/>
        <v>45164.313067129631</v>
      </c>
      <c r="E998" s="8" t="str">
        <f t="shared" si="113"/>
        <v>2023-08-26</v>
      </c>
      <c r="F998" s="9" t="s">
        <v>2698</v>
      </c>
      <c r="G998" s="9" t="str">
        <f t="shared" si="112"/>
        <v>FAIR-D3_2023-08-26_07-30-49</v>
      </c>
      <c r="H998" s="9">
        <v>37.006999999999998</v>
      </c>
      <c r="I998" s="6">
        <v>70843914</v>
      </c>
      <c r="J998" s="6" t="str">
        <f>IF(OR(COUNTIF(Monitoring!E:E, G998) &gt; 0, COUNTIF(Monitoring!F:F, G998) &gt; 0), "yes", "no")</f>
        <v>no</v>
      </c>
      <c r="K998" s="60" t="str">
        <f t="shared" si="114"/>
        <v>Z:\FAIR_Device_data\Experiment_AugSep_2023\Video_captures\FAIR-D3\Camera1\2023-08-26\FAIR-D3_2023-08-26_07-30-49.mp4</v>
      </c>
    </row>
    <row r="999" spans="1:11" ht="14.25" customHeight="1" x14ac:dyDescent="0.3">
      <c r="A999" s="5" t="str">
        <f t="shared" si="108"/>
        <v>FAIR-D3</v>
      </c>
      <c r="B999" s="4">
        <f t="shared" si="109"/>
        <v>45164</v>
      </c>
      <c r="C999" s="8">
        <f t="shared" si="110"/>
        <v>0.31385416666666666</v>
      </c>
      <c r="D999" s="8">
        <f t="shared" si="111"/>
        <v>45164.313854166663</v>
      </c>
      <c r="E999" s="8" t="str">
        <f t="shared" si="113"/>
        <v>2023-08-26</v>
      </c>
      <c r="F999" s="9" t="s">
        <v>2699</v>
      </c>
      <c r="G999" s="9" t="str">
        <f t="shared" si="112"/>
        <v>FAIR-D3_2023-08-26_07-31-57</v>
      </c>
      <c r="H999" s="9">
        <v>37.305999999999997</v>
      </c>
      <c r="I999" s="6">
        <v>70097831</v>
      </c>
      <c r="J999" s="6" t="str">
        <f>IF(OR(COUNTIF(Monitoring!E:E, G999) &gt; 0, COUNTIF(Monitoring!F:F, G999) &gt; 0), "yes", "no")</f>
        <v>no</v>
      </c>
      <c r="K999" s="60" t="str">
        <f t="shared" si="114"/>
        <v>Z:\FAIR_Device_data\Experiment_AugSep_2023\Video_captures\FAIR-D3\Camera1\2023-08-26\FAIR-D3_2023-08-26_07-31-57.mp4</v>
      </c>
    </row>
    <row r="1000" spans="1:11" ht="14.25" customHeight="1" x14ac:dyDescent="0.3">
      <c r="A1000" s="5" t="str">
        <f t="shared" si="108"/>
        <v>FAIR-D3</v>
      </c>
      <c r="B1000" s="4">
        <f t="shared" si="109"/>
        <v>45164</v>
      </c>
      <c r="C1000" s="8">
        <f t="shared" si="110"/>
        <v>0.32039351851851849</v>
      </c>
      <c r="D1000" s="8">
        <f t="shared" si="111"/>
        <v>45164.320393518516</v>
      </c>
      <c r="E1000" s="8" t="str">
        <f t="shared" si="113"/>
        <v>2023-08-26</v>
      </c>
      <c r="F1000" s="9" t="s">
        <v>2700</v>
      </c>
      <c r="G1000" s="9" t="str">
        <f t="shared" si="112"/>
        <v>FAIR-D3_2023-08-26_07-41-22</v>
      </c>
      <c r="H1000" s="9">
        <v>24.001999999999999</v>
      </c>
      <c r="I1000" s="6">
        <v>45080561</v>
      </c>
      <c r="J1000" s="6" t="str">
        <f>IF(OR(COUNTIF(Monitoring!E:E, G1000) &gt; 0, COUNTIF(Monitoring!F:F, G1000) &gt; 0), "yes", "no")</f>
        <v>no</v>
      </c>
      <c r="K1000" s="60" t="str">
        <f t="shared" si="114"/>
        <v>Z:\FAIR_Device_data\Experiment_AugSep_2023\Video_captures\FAIR-D3\Camera1\2023-08-26\FAIR-D3_2023-08-26_07-41-22.mp4</v>
      </c>
    </row>
    <row r="1001" spans="1:11" ht="14.25" customHeight="1" x14ac:dyDescent="0.3">
      <c r="A1001" s="5" t="str">
        <f t="shared" si="108"/>
        <v>FAIR-D3</v>
      </c>
      <c r="B1001" s="4">
        <f t="shared" si="109"/>
        <v>45164</v>
      </c>
      <c r="C1001" s="8">
        <f t="shared" si="110"/>
        <v>0.32270833333333332</v>
      </c>
      <c r="D1001" s="8">
        <f t="shared" si="111"/>
        <v>45164.322708333333</v>
      </c>
      <c r="E1001" s="8" t="str">
        <f t="shared" si="113"/>
        <v>2023-08-26</v>
      </c>
      <c r="F1001" s="9" t="s">
        <v>2701</v>
      </c>
      <c r="G1001" s="9" t="str">
        <f t="shared" si="112"/>
        <v>FAIR-D3_2023-08-26_07-44-42</v>
      </c>
      <c r="H1001" s="9">
        <v>192.63399999999999</v>
      </c>
      <c r="I1001" s="6">
        <v>358201577</v>
      </c>
      <c r="J1001" s="6" t="str">
        <f>IF(OR(COUNTIF(Monitoring!E:E, G1001) &gt; 0, COUNTIF(Monitoring!F:F, G1001) &gt; 0), "yes", "no")</f>
        <v>yes</v>
      </c>
      <c r="K1001" s="60" t="str">
        <f t="shared" si="114"/>
        <v>Z:\FAIR_Device_data\Experiment_AugSep_2023\Video_captures\FAIR-D3\Camera1\2023-08-26\FAIR-D3_2023-08-26_07-44-42.mp4</v>
      </c>
    </row>
    <row r="1002" spans="1:11" ht="14.25" customHeight="1" x14ac:dyDescent="0.3">
      <c r="A1002" s="5" t="str">
        <f t="shared" si="108"/>
        <v>FAIR-D3</v>
      </c>
      <c r="B1002" s="4">
        <f t="shared" si="109"/>
        <v>45164</v>
      </c>
      <c r="C1002" s="8">
        <f t="shared" si="110"/>
        <v>0.36424768518518519</v>
      </c>
      <c r="D1002" s="8">
        <f t="shared" si="111"/>
        <v>45164.364247685182</v>
      </c>
      <c r="E1002" s="8" t="str">
        <f t="shared" si="113"/>
        <v>2023-08-26</v>
      </c>
      <c r="F1002" s="9" t="s">
        <v>2702</v>
      </c>
      <c r="G1002" s="9" t="str">
        <f t="shared" si="112"/>
        <v>FAIR-D3_2023-08-26_08-44-31</v>
      </c>
      <c r="H1002" s="9">
        <v>14.409000000000001</v>
      </c>
      <c r="I1002" s="6">
        <v>25180997</v>
      </c>
      <c r="J1002" s="6" t="str">
        <f>IF(OR(COUNTIF(Monitoring!E:E, G1002) &gt; 0, COUNTIF(Monitoring!F:F, G1002) &gt; 0), "yes", "no")</f>
        <v>yes</v>
      </c>
      <c r="K1002" s="60" t="str">
        <f t="shared" si="114"/>
        <v>Z:\FAIR_Device_data\Experiment_AugSep_2023\Video_captures\FAIR-D3\Camera1\2023-08-26\FAIR-D3_2023-08-26_08-44-31.mp4</v>
      </c>
    </row>
    <row r="1003" spans="1:11" ht="14.25" customHeight="1" x14ac:dyDescent="0.3">
      <c r="A1003" s="5" t="str">
        <f t="shared" si="108"/>
        <v>FAIR-D3</v>
      </c>
      <c r="B1003" s="4">
        <f t="shared" si="109"/>
        <v>45164</v>
      </c>
      <c r="C1003" s="8">
        <f t="shared" si="110"/>
        <v>0.36604166666666665</v>
      </c>
      <c r="D1003" s="8">
        <f t="shared" si="111"/>
        <v>45164.366041666668</v>
      </c>
      <c r="E1003" s="8" t="str">
        <f t="shared" si="113"/>
        <v>2023-08-26</v>
      </c>
      <c r="F1003" s="9" t="s">
        <v>2703</v>
      </c>
      <c r="G1003" s="9" t="str">
        <f t="shared" si="112"/>
        <v>FAIR-D3_2023-08-26_08-47-06</v>
      </c>
      <c r="H1003" s="9">
        <v>75.646000000000001</v>
      </c>
      <c r="I1003" s="6">
        <v>143203082</v>
      </c>
      <c r="J1003" s="6" t="str">
        <f>IF(OR(COUNTIF(Monitoring!E:E, G1003) &gt; 0, COUNTIF(Monitoring!F:F, G1003) &gt; 0), "yes", "no")</f>
        <v>yes</v>
      </c>
      <c r="K1003" s="60" t="str">
        <f t="shared" si="114"/>
        <v>Z:\FAIR_Device_data\Experiment_AugSep_2023\Video_captures\FAIR-D3\Camera1\2023-08-26\FAIR-D3_2023-08-26_08-47-06.mp4</v>
      </c>
    </row>
    <row r="1004" spans="1:11" ht="14.25" customHeight="1" x14ac:dyDescent="0.3">
      <c r="A1004" s="5" t="str">
        <f t="shared" si="108"/>
        <v>FAIR-D3</v>
      </c>
      <c r="B1004" s="4">
        <f t="shared" si="109"/>
        <v>45164</v>
      </c>
      <c r="C1004" s="8">
        <f t="shared" si="110"/>
        <v>0.3681712962962963</v>
      </c>
      <c r="D1004" s="8">
        <f t="shared" si="111"/>
        <v>45164.368171296293</v>
      </c>
      <c r="E1004" s="8" t="str">
        <f t="shared" si="113"/>
        <v>2023-08-26</v>
      </c>
      <c r="F1004" s="9" t="s">
        <v>2704</v>
      </c>
      <c r="G1004" s="9" t="str">
        <f t="shared" si="112"/>
        <v>FAIR-D3_2023-08-26_08-50-10</v>
      </c>
      <c r="H1004" s="9">
        <v>45.503999999999998</v>
      </c>
      <c r="I1004" s="6">
        <v>88713228</v>
      </c>
      <c r="J1004" s="6" t="str">
        <f>IF(OR(COUNTIF(Monitoring!E:E, G1004) &gt; 0, COUNTIF(Monitoring!F:F, G1004) &gt; 0), "yes", "no")</f>
        <v>yes</v>
      </c>
      <c r="K1004" s="60" t="str">
        <f t="shared" si="114"/>
        <v>Z:\FAIR_Device_data\Experiment_AugSep_2023\Video_captures\FAIR-D3\Camera1\2023-08-26\FAIR-D3_2023-08-26_08-50-10.mp4</v>
      </c>
    </row>
    <row r="1005" spans="1:11" ht="14.25" customHeight="1" x14ac:dyDescent="0.3">
      <c r="A1005" s="5" t="str">
        <f t="shared" si="108"/>
        <v>FAIR-D3</v>
      </c>
      <c r="B1005" s="4">
        <f t="shared" si="109"/>
        <v>45164</v>
      </c>
      <c r="C1005" s="8">
        <f t="shared" si="110"/>
        <v>0.37396990740740743</v>
      </c>
      <c r="D1005" s="8">
        <f t="shared" si="111"/>
        <v>45164.373969907407</v>
      </c>
      <c r="E1005" s="8" t="str">
        <f t="shared" si="113"/>
        <v>2023-08-26</v>
      </c>
      <c r="F1005" s="9" t="s">
        <v>2705</v>
      </c>
      <c r="G1005" s="9" t="str">
        <f t="shared" si="112"/>
        <v>FAIR-D3_2023-08-26_08-58-31</v>
      </c>
      <c r="H1005" s="9">
        <v>13.26</v>
      </c>
      <c r="I1005" s="6">
        <v>23020993</v>
      </c>
      <c r="J1005" s="6" t="str">
        <f>IF(OR(COUNTIF(Monitoring!E:E, G1005) &gt; 0, COUNTIF(Monitoring!F:F, G1005) &gt; 0), "yes", "no")</f>
        <v>no</v>
      </c>
      <c r="K1005" s="60" t="str">
        <f t="shared" si="114"/>
        <v>Z:\FAIR_Device_data\Experiment_AugSep_2023\Video_captures\FAIR-D3\Camera1\2023-08-26\FAIR-D3_2023-08-26_08-58-31.mp4</v>
      </c>
    </row>
    <row r="1006" spans="1:11" ht="14.25" customHeight="1" x14ac:dyDescent="0.3">
      <c r="A1006" s="5" t="str">
        <f t="shared" si="108"/>
        <v>FAIR-D3</v>
      </c>
      <c r="B1006" s="4">
        <f t="shared" si="109"/>
        <v>45164</v>
      </c>
      <c r="C1006" s="8">
        <f t="shared" si="110"/>
        <v>0.38203703703703706</v>
      </c>
      <c r="D1006" s="8">
        <f t="shared" si="111"/>
        <v>45164.382037037038</v>
      </c>
      <c r="E1006" s="8" t="str">
        <f t="shared" si="113"/>
        <v>2023-08-26</v>
      </c>
      <c r="F1006" s="9" t="s">
        <v>2706</v>
      </c>
      <c r="G1006" s="9" t="str">
        <f t="shared" si="112"/>
        <v>FAIR-D3_2023-08-26_09-10-08</v>
      </c>
      <c r="H1006" s="9">
        <v>10.455</v>
      </c>
      <c r="I1006" s="6">
        <v>17344332</v>
      </c>
      <c r="J1006" s="6" t="str">
        <f>IF(OR(COUNTIF(Monitoring!E:E, G1006) &gt; 0, COUNTIF(Monitoring!F:F, G1006) &gt; 0), "yes", "no")</f>
        <v>no</v>
      </c>
      <c r="K1006" s="60" t="str">
        <f t="shared" si="114"/>
        <v>Z:\FAIR_Device_data\Experiment_AugSep_2023\Video_captures\FAIR-D3\Camera1\2023-08-26\FAIR-D3_2023-08-26_09-10-08.mp4</v>
      </c>
    </row>
    <row r="1007" spans="1:11" ht="14.25" customHeight="1" x14ac:dyDescent="0.3">
      <c r="A1007" s="5" t="str">
        <f t="shared" si="108"/>
        <v>FAIR-D3</v>
      </c>
      <c r="B1007" s="4">
        <f t="shared" si="109"/>
        <v>45164</v>
      </c>
      <c r="C1007" s="8">
        <f t="shared" si="110"/>
        <v>0.38371527777777775</v>
      </c>
      <c r="D1007" s="8">
        <f t="shared" si="111"/>
        <v>45164.383715277778</v>
      </c>
      <c r="E1007" s="8" t="str">
        <f t="shared" si="113"/>
        <v>2023-08-26</v>
      </c>
      <c r="F1007" s="9" t="s">
        <v>2707</v>
      </c>
      <c r="G1007" s="9" t="str">
        <f t="shared" si="112"/>
        <v>FAIR-D3_2023-08-26_09-12-33</v>
      </c>
      <c r="H1007" s="9">
        <v>10.967000000000001</v>
      </c>
      <c r="I1007" s="6">
        <v>18380189</v>
      </c>
      <c r="J1007" s="6" t="str">
        <f>IF(OR(COUNTIF(Monitoring!E:E, G1007) &gt; 0, COUNTIF(Monitoring!F:F, G1007) &gt; 0), "yes", "no")</f>
        <v>no</v>
      </c>
      <c r="K1007" s="60" t="str">
        <f t="shared" si="114"/>
        <v>Z:\FAIR_Device_data\Experiment_AugSep_2023\Video_captures\FAIR-D3\Camera1\2023-08-26\FAIR-D3_2023-08-26_09-12-33.mp4</v>
      </c>
    </row>
    <row r="1008" spans="1:11" ht="14.25" customHeight="1" x14ac:dyDescent="0.3">
      <c r="A1008" s="5" t="str">
        <f t="shared" si="108"/>
        <v>FAIR-D3</v>
      </c>
      <c r="B1008" s="4">
        <f t="shared" si="109"/>
        <v>45164</v>
      </c>
      <c r="C1008" s="8">
        <f t="shared" si="110"/>
        <v>0.38424768518518521</v>
      </c>
      <c r="D1008" s="8">
        <f t="shared" si="111"/>
        <v>45164.384247685186</v>
      </c>
      <c r="E1008" s="8" t="str">
        <f t="shared" si="113"/>
        <v>2023-08-26</v>
      </c>
      <c r="F1008" s="9" t="s">
        <v>2708</v>
      </c>
      <c r="G1008" s="9" t="str">
        <f t="shared" si="112"/>
        <v>FAIR-D3_2023-08-26_09-13-19</v>
      </c>
      <c r="H1008" s="9">
        <v>22.568999999999999</v>
      </c>
      <c r="I1008" s="6">
        <v>37280481</v>
      </c>
      <c r="J1008" s="6" t="str">
        <f>IF(OR(COUNTIF(Monitoring!E:E, G1008) &gt; 0, COUNTIF(Monitoring!F:F, G1008) &gt; 0), "yes", "no")</f>
        <v>no</v>
      </c>
      <c r="K1008" s="60" t="str">
        <f t="shared" si="114"/>
        <v>Z:\FAIR_Device_data\Experiment_AugSep_2023\Video_captures\FAIR-D3\Camera1\2023-08-26\FAIR-D3_2023-08-26_09-13-19.mp4</v>
      </c>
    </row>
    <row r="1009" spans="1:11" ht="14.25" customHeight="1" x14ac:dyDescent="0.3">
      <c r="A1009" s="5" t="str">
        <f t="shared" si="108"/>
        <v>FAIR-D3</v>
      </c>
      <c r="B1009" s="4">
        <f t="shared" si="109"/>
        <v>45164</v>
      </c>
      <c r="C1009" s="8">
        <f t="shared" si="110"/>
        <v>0.38510416666666669</v>
      </c>
      <c r="D1009" s="8">
        <f t="shared" si="111"/>
        <v>45164.385104166664</v>
      </c>
      <c r="E1009" s="8" t="str">
        <f t="shared" si="113"/>
        <v>2023-08-26</v>
      </c>
      <c r="F1009" s="9" t="s">
        <v>2709</v>
      </c>
      <c r="G1009" s="9" t="str">
        <f t="shared" si="112"/>
        <v>FAIR-D3_2023-08-26_09-14-33</v>
      </c>
      <c r="H1009" s="9">
        <v>10.945</v>
      </c>
      <c r="I1009" s="6">
        <v>18168817</v>
      </c>
      <c r="J1009" s="6" t="str">
        <f>IF(OR(COUNTIF(Monitoring!E:E, G1009) &gt; 0, COUNTIF(Monitoring!F:F, G1009) &gt; 0), "yes", "no")</f>
        <v>no</v>
      </c>
      <c r="K1009" s="60" t="str">
        <f t="shared" si="114"/>
        <v>Z:\FAIR_Device_data\Experiment_AugSep_2023\Video_captures\FAIR-D3\Camera1\2023-08-26\FAIR-D3_2023-08-26_09-14-33.mp4</v>
      </c>
    </row>
    <row r="1010" spans="1:11" ht="14.25" customHeight="1" x14ac:dyDescent="0.3">
      <c r="A1010" s="5" t="str">
        <f t="shared" si="108"/>
        <v>FAIR-D3</v>
      </c>
      <c r="B1010" s="4">
        <f t="shared" si="109"/>
        <v>45164</v>
      </c>
      <c r="C1010" s="8">
        <f t="shared" si="110"/>
        <v>0.39207175925925924</v>
      </c>
      <c r="D1010" s="8">
        <f t="shared" si="111"/>
        <v>45164.392071759263</v>
      </c>
      <c r="E1010" s="8" t="str">
        <f t="shared" si="113"/>
        <v>2023-08-26</v>
      </c>
      <c r="F1010" s="9" t="s">
        <v>2710</v>
      </c>
      <c r="G1010" s="9" t="str">
        <f t="shared" si="112"/>
        <v>FAIR-D3_2023-08-26_09-24-35</v>
      </c>
      <c r="H1010" s="9">
        <v>12.823</v>
      </c>
      <c r="I1010" s="6">
        <v>21263670</v>
      </c>
      <c r="J1010" s="6" t="str">
        <f>IF(OR(COUNTIF(Monitoring!E:E, G1010) &gt; 0, COUNTIF(Monitoring!F:F, G1010) &gt; 0), "yes", "no")</f>
        <v>no</v>
      </c>
      <c r="K1010" s="60" t="str">
        <f t="shared" si="114"/>
        <v>Z:\FAIR_Device_data\Experiment_AugSep_2023\Video_captures\FAIR-D3\Camera1\2023-08-26\FAIR-D3_2023-08-26_09-24-35.mp4</v>
      </c>
    </row>
    <row r="1011" spans="1:11" ht="14.25" customHeight="1" x14ac:dyDescent="0.3">
      <c r="A1011" s="5" t="str">
        <f t="shared" si="108"/>
        <v>FAIR-D3</v>
      </c>
      <c r="B1011" s="4">
        <f t="shared" si="109"/>
        <v>45164</v>
      </c>
      <c r="C1011" s="8">
        <f t="shared" si="110"/>
        <v>0.39416666666666667</v>
      </c>
      <c r="D1011" s="8">
        <f t="shared" si="111"/>
        <v>45164.394166666665</v>
      </c>
      <c r="E1011" s="8" t="str">
        <f t="shared" si="113"/>
        <v>2023-08-26</v>
      </c>
      <c r="F1011" s="9" t="s">
        <v>2711</v>
      </c>
      <c r="G1011" s="9" t="str">
        <f t="shared" si="112"/>
        <v>FAIR-D3_2023-08-26_09-27-36</v>
      </c>
      <c r="H1011" s="9">
        <v>130.16399999999999</v>
      </c>
      <c r="I1011" s="6">
        <v>251591860</v>
      </c>
      <c r="J1011" s="6" t="str">
        <f>IF(OR(COUNTIF(Monitoring!E:E, G1011) &gt; 0, COUNTIF(Monitoring!F:F, G1011) &gt; 0), "yes", "no")</f>
        <v>yes</v>
      </c>
      <c r="K1011" s="60" t="str">
        <f t="shared" si="114"/>
        <v>Z:\FAIR_Device_data\Experiment_AugSep_2023\Video_captures\FAIR-D3\Camera1\2023-08-26\FAIR-D3_2023-08-26_09-27-36.mp4</v>
      </c>
    </row>
    <row r="1012" spans="1:11" ht="14.25" customHeight="1" x14ac:dyDescent="0.3">
      <c r="A1012" s="5" t="str">
        <f t="shared" si="108"/>
        <v>FAIR-D3</v>
      </c>
      <c r="B1012" s="4">
        <f t="shared" si="109"/>
        <v>45164</v>
      </c>
      <c r="C1012" s="8">
        <f t="shared" si="110"/>
        <v>0.39606481481481481</v>
      </c>
      <c r="D1012" s="8">
        <f t="shared" si="111"/>
        <v>45164.396064814813</v>
      </c>
      <c r="E1012" s="8" t="str">
        <f t="shared" si="113"/>
        <v>2023-08-26</v>
      </c>
      <c r="F1012" s="9" t="s">
        <v>2712</v>
      </c>
      <c r="G1012" s="9" t="str">
        <f t="shared" si="112"/>
        <v>FAIR-D3_2023-08-26_09-30-20</v>
      </c>
      <c r="H1012" s="9">
        <v>37.795000000000002</v>
      </c>
      <c r="I1012" s="6">
        <v>67798665</v>
      </c>
      <c r="J1012" s="6" t="str">
        <f>IF(OR(COUNTIF(Monitoring!E:E, G1012) &gt; 0, COUNTIF(Monitoring!F:F, G1012) &gt; 0), "yes", "no")</f>
        <v>yes</v>
      </c>
      <c r="K1012" s="60" t="str">
        <f t="shared" si="114"/>
        <v>Z:\FAIR_Device_data\Experiment_AugSep_2023\Video_captures\FAIR-D3\Camera1\2023-08-26\FAIR-D3_2023-08-26_09-30-20.mp4</v>
      </c>
    </row>
    <row r="1013" spans="1:11" ht="14.25" customHeight="1" x14ac:dyDescent="0.3">
      <c r="A1013" s="5" t="str">
        <f t="shared" si="108"/>
        <v>FAIR-D3</v>
      </c>
      <c r="B1013" s="4">
        <f t="shared" si="109"/>
        <v>45164</v>
      </c>
      <c r="C1013" s="8">
        <f t="shared" si="110"/>
        <v>0.39988425925925924</v>
      </c>
      <c r="D1013" s="8">
        <f t="shared" si="111"/>
        <v>45164.399884259263</v>
      </c>
      <c r="E1013" s="8" t="str">
        <f t="shared" si="113"/>
        <v>2023-08-26</v>
      </c>
      <c r="F1013" s="9" t="s">
        <v>2713</v>
      </c>
      <c r="G1013" s="9" t="str">
        <f t="shared" si="112"/>
        <v>FAIR-D3_2023-08-26_09-35-50</v>
      </c>
      <c r="H1013" s="9">
        <v>21.911000000000001</v>
      </c>
      <c r="I1013" s="6">
        <v>36410019</v>
      </c>
      <c r="J1013" s="6" t="str">
        <f>IF(OR(COUNTIF(Monitoring!E:E, G1013) &gt; 0, COUNTIF(Monitoring!F:F, G1013) &gt; 0), "yes", "no")</f>
        <v>yes</v>
      </c>
      <c r="K1013" s="60" t="str">
        <f t="shared" si="114"/>
        <v>Z:\FAIR_Device_data\Experiment_AugSep_2023\Video_captures\FAIR-D3\Camera1\2023-08-26\FAIR-D3_2023-08-26_09-35-50.mp4</v>
      </c>
    </row>
    <row r="1014" spans="1:11" ht="14.25" customHeight="1" x14ac:dyDescent="0.3">
      <c r="A1014" s="5" t="str">
        <f t="shared" si="108"/>
        <v>FAIR-D3</v>
      </c>
      <c r="B1014" s="4">
        <f t="shared" si="109"/>
        <v>45164</v>
      </c>
      <c r="C1014" s="8">
        <f t="shared" si="110"/>
        <v>0.40695601851851854</v>
      </c>
      <c r="D1014" s="8">
        <f t="shared" si="111"/>
        <v>45164.406956018516</v>
      </c>
      <c r="E1014" s="8" t="str">
        <f t="shared" si="113"/>
        <v>2023-08-26</v>
      </c>
      <c r="F1014" s="9" t="s">
        <v>2714</v>
      </c>
      <c r="G1014" s="9" t="str">
        <f t="shared" si="112"/>
        <v>FAIR-D3_2023-08-26_09-46-01</v>
      </c>
      <c r="H1014" s="9">
        <v>21.19</v>
      </c>
      <c r="I1014" s="6">
        <v>38541992</v>
      </c>
      <c r="J1014" s="6" t="str">
        <f>IF(OR(COUNTIF(Monitoring!E:E, G1014) &gt; 0, COUNTIF(Monitoring!F:F, G1014) &gt; 0), "yes", "no")</f>
        <v>yes</v>
      </c>
      <c r="K1014" s="60" t="str">
        <f t="shared" si="114"/>
        <v>Z:\FAIR_Device_data\Experiment_AugSep_2023\Video_captures\FAIR-D3\Camera1\2023-08-26\FAIR-D3_2023-08-26_09-46-01.mp4</v>
      </c>
    </row>
    <row r="1015" spans="1:11" ht="14.25" customHeight="1" x14ac:dyDescent="0.3">
      <c r="A1015" s="5" t="str">
        <f t="shared" si="108"/>
        <v>FAIR-D3</v>
      </c>
      <c r="B1015" s="4">
        <f t="shared" si="109"/>
        <v>45164</v>
      </c>
      <c r="C1015" s="8">
        <f t="shared" si="110"/>
        <v>0.41643518518518519</v>
      </c>
      <c r="D1015" s="8">
        <f t="shared" si="111"/>
        <v>45164.416435185187</v>
      </c>
      <c r="E1015" s="8" t="str">
        <f t="shared" si="113"/>
        <v>2023-08-26</v>
      </c>
      <c r="F1015" s="9" t="s">
        <v>2715</v>
      </c>
      <c r="G1015" s="9" t="str">
        <f t="shared" si="112"/>
        <v>FAIR-D3_2023-08-26_09-59-40</v>
      </c>
      <c r="H1015" s="9">
        <v>10.788</v>
      </c>
      <c r="I1015" s="6">
        <v>17612523</v>
      </c>
      <c r="J1015" s="6" t="str">
        <f>IF(OR(COUNTIF(Monitoring!E:E, G1015) &gt; 0, COUNTIF(Monitoring!F:F, G1015) &gt; 0), "yes", "no")</f>
        <v>no</v>
      </c>
      <c r="K1015" s="60" t="str">
        <f t="shared" si="114"/>
        <v>Z:\FAIR_Device_data\Experiment_AugSep_2023\Video_captures\FAIR-D3\Camera1\2023-08-26\FAIR-D3_2023-08-26_09-59-40.mp4</v>
      </c>
    </row>
    <row r="1016" spans="1:11" ht="14.25" customHeight="1" x14ac:dyDescent="0.3">
      <c r="A1016" s="5" t="str">
        <f t="shared" si="108"/>
        <v>FAIR-D3</v>
      </c>
      <c r="B1016" s="4">
        <f t="shared" si="109"/>
        <v>45164</v>
      </c>
      <c r="C1016" s="8">
        <f t="shared" si="110"/>
        <v>0.41700231481481481</v>
      </c>
      <c r="D1016" s="8">
        <f t="shared" si="111"/>
        <v>45164.417002314818</v>
      </c>
      <c r="E1016" s="8" t="str">
        <f t="shared" si="113"/>
        <v>2023-08-26</v>
      </c>
      <c r="F1016" s="9" t="s">
        <v>2716</v>
      </c>
      <c r="G1016" s="9" t="str">
        <f t="shared" si="112"/>
        <v>FAIR-D3_2023-08-26_10-00-29</v>
      </c>
      <c r="H1016" s="9">
        <v>24.263999999999999</v>
      </c>
      <c r="I1016" s="6">
        <v>45356295</v>
      </c>
      <c r="J1016" s="6" t="str">
        <f>IF(OR(COUNTIF(Monitoring!E:E, G1016) &gt; 0, COUNTIF(Monitoring!F:F, G1016) &gt; 0), "yes", "no")</f>
        <v>yes</v>
      </c>
      <c r="K1016" s="60" t="str">
        <f t="shared" si="114"/>
        <v>Z:\FAIR_Device_data\Experiment_AugSep_2023\Video_captures\FAIR-D3\Camera1\2023-08-26\FAIR-D3_2023-08-26_10-00-29.mp4</v>
      </c>
    </row>
    <row r="1017" spans="1:11" ht="14.25" customHeight="1" x14ac:dyDescent="0.3">
      <c r="A1017" s="5" t="str">
        <f t="shared" si="108"/>
        <v>FAIR-D3</v>
      </c>
      <c r="B1017" s="4">
        <f t="shared" si="109"/>
        <v>45164</v>
      </c>
      <c r="C1017" s="8">
        <f t="shared" si="110"/>
        <v>0.42039351851851853</v>
      </c>
      <c r="D1017" s="8">
        <f t="shared" si="111"/>
        <v>45164.420393518521</v>
      </c>
      <c r="E1017" s="8" t="str">
        <f t="shared" si="113"/>
        <v>2023-08-26</v>
      </c>
      <c r="F1017" s="9" t="s">
        <v>2717</v>
      </c>
      <c r="G1017" s="9" t="str">
        <f t="shared" si="112"/>
        <v>FAIR-D3_2023-08-26_10-05-22</v>
      </c>
      <c r="H1017" s="9">
        <v>59.680999999999997</v>
      </c>
      <c r="I1017" s="6">
        <v>106935008</v>
      </c>
      <c r="J1017" s="6" t="str">
        <f>IF(OR(COUNTIF(Monitoring!E:E, G1017) &gt; 0, COUNTIF(Monitoring!F:F, G1017) &gt; 0), "yes", "no")</f>
        <v>yes</v>
      </c>
      <c r="K1017" s="60" t="str">
        <f t="shared" si="114"/>
        <v>Z:\FAIR_Device_data\Experiment_AugSep_2023\Video_captures\FAIR-D3\Camera1\2023-08-26\FAIR-D3_2023-08-26_10-05-22.mp4</v>
      </c>
    </row>
    <row r="1018" spans="1:11" ht="14.25" customHeight="1" x14ac:dyDescent="0.3">
      <c r="A1018" s="5" t="str">
        <f t="shared" si="108"/>
        <v>FAIR-D3</v>
      </c>
      <c r="B1018" s="4">
        <f t="shared" si="109"/>
        <v>45164</v>
      </c>
      <c r="C1018" s="8">
        <f t="shared" si="110"/>
        <v>0.42662037037037037</v>
      </c>
      <c r="D1018" s="8">
        <f t="shared" si="111"/>
        <v>45164.426620370374</v>
      </c>
      <c r="E1018" s="8" t="str">
        <f t="shared" si="113"/>
        <v>2023-08-26</v>
      </c>
      <c r="F1018" s="9" t="s">
        <v>2718</v>
      </c>
      <c r="G1018" s="9" t="str">
        <f t="shared" si="112"/>
        <v>FAIR-D3_2023-08-26_10-14-20</v>
      </c>
      <c r="H1018" s="9">
        <v>20.151</v>
      </c>
      <c r="I1018" s="6">
        <v>36592655</v>
      </c>
      <c r="J1018" s="6" t="str">
        <f>IF(OR(COUNTIF(Monitoring!E:E, G1018) &gt; 0, COUNTIF(Monitoring!F:F, G1018) &gt; 0), "yes", "no")</f>
        <v>yes</v>
      </c>
      <c r="K1018" s="60" t="str">
        <f t="shared" si="114"/>
        <v>Z:\FAIR_Device_data\Experiment_AugSep_2023\Video_captures\FAIR-D3\Camera1\2023-08-26\FAIR-D3_2023-08-26_10-14-20.mp4</v>
      </c>
    </row>
    <row r="1019" spans="1:11" ht="14.25" customHeight="1" x14ac:dyDescent="0.3">
      <c r="A1019" s="5" t="str">
        <f t="shared" si="108"/>
        <v>FAIR-D3</v>
      </c>
      <c r="B1019" s="4">
        <f t="shared" si="109"/>
        <v>45164</v>
      </c>
      <c r="C1019" s="8">
        <f t="shared" si="110"/>
        <v>0.42744212962962963</v>
      </c>
      <c r="D1019" s="8">
        <f t="shared" si="111"/>
        <v>45164.427442129629</v>
      </c>
      <c r="E1019" s="8" t="str">
        <f t="shared" si="113"/>
        <v>2023-08-26</v>
      </c>
      <c r="F1019" s="9" t="s">
        <v>2719</v>
      </c>
      <c r="G1019" s="9" t="str">
        <f t="shared" si="112"/>
        <v>FAIR-D3_2023-08-26_10-15-31</v>
      </c>
      <c r="H1019" s="9">
        <v>70.123000000000005</v>
      </c>
      <c r="I1019" s="6">
        <v>132790026</v>
      </c>
      <c r="J1019" s="6" t="str">
        <f>IF(OR(COUNTIF(Monitoring!E:E, G1019) &gt; 0, COUNTIF(Monitoring!F:F, G1019) &gt; 0), "yes", "no")</f>
        <v>yes</v>
      </c>
      <c r="K1019" s="60" t="str">
        <f t="shared" si="114"/>
        <v>Z:\FAIR_Device_data\Experiment_AugSep_2023\Video_captures\FAIR-D3\Camera1\2023-08-26\FAIR-D3_2023-08-26_10-15-31.mp4</v>
      </c>
    </row>
    <row r="1020" spans="1:11" ht="14.25" customHeight="1" x14ac:dyDescent="0.3">
      <c r="A1020" s="5" t="str">
        <f t="shared" si="108"/>
        <v>FAIR-D3</v>
      </c>
      <c r="B1020" s="4">
        <f t="shared" si="109"/>
        <v>45164</v>
      </c>
      <c r="C1020" s="8">
        <f t="shared" si="110"/>
        <v>0.4289351851851852</v>
      </c>
      <c r="D1020" s="8">
        <f t="shared" si="111"/>
        <v>45164.428935185184</v>
      </c>
      <c r="E1020" s="8" t="str">
        <f t="shared" si="113"/>
        <v>2023-08-26</v>
      </c>
      <c r="F1020" s="9" t="s">
        <v>2720</v>
      </c>
      <c r="G1020" s="9" t="str">
        <f t="shared" si="112"/>
        <v>FAIR-D3_2023-08-26_10-17-40</v>
      </c>
      <c r="H1020" s="9">
        <v>12.785</v>
      </c>
      <c r="I1020" s="6">
        <v>20381642</v>
      </c>
      <c r="J1020" s="6" t="str">
        <f>IF(OR(COUNTIF(Monitoring!E:E, G1020) &gt; 0, COUNTIF(Monitoring!F:F, G1020) &gt; 0), "yes", "no")</f>
        <v>yes</v>
      </c>
      <c r="K1020" s="60" t="str">
        <f t="shared" si="114"/>
        <v>Z:\FAIR_Device_data\Experiment_AugSep_2023\Video_captures\FAIR-D3\Camera1\2023-08-26\FAIR-D3_2023-08-26_10-17-40.mp4</v>
      </c>
    </row>
    <row r="1021" spans="1:11" ht="14.25" customHeight="1" x14ac:dyDescent="0.3">
      <c r="A1021" s="5" t="str">
        <f t="shared" si="108"/>
        <v>FAIR-D3</v>
      </c>
      <c r="B1021" s="4">
        <f t="shared" si="109"/>
        <v>45164</v>
      </c>
      <c r="C1021" s="8">
        <f t="shared" si="110"/>
        <v>0.42982638888888891</v>
      </c>
      <c r="D1021" s="8">
        <f t="shared" si="111"/>
        <v>45164.429826388892</v>
      </c>
      <c r="E1021" s="8" t="str">
        <f t="shared" si="113"/>
        <v>2023-08-26</v>
      </c>
      <c r="F1021" s="9" t="s">
        <v>2721</v>
      </c>
      <c r="G1021" s="9" t="str">
        <f t="shared" si="112"/>
        <v>FAIR-D3_2023-08-26_10-18-57</v>
      </c>
      <c r="H1021" s="9">
        <v>71.433000000000007</v>
      </c>
      <c r="I1021" s="6">
        <v>133572755</v>
      </c>
      <c r="J1021" s="6" t="str">
        <f>IF(OR(COUNTIF(Monitoring!E:E, G1021) &gt; 0, COUNTIF(Monitoring!F:F, G1021) &gt; 0), "yes", "no")</f>
        <v>no</v>
      </c>
      <c r="K1021" s="60" t="str">
        <f t="shared" si="114"/>
        <v>Z:\FAIR_Device_data\Experiment_AugSep_2023\Video_captures\FAIR-D3\Camera1\2023-08-26\FAIR-D3_2023-08-26_10-18-57.mp4</v>
      </c>
    </row>
    <row r="1022" spans="1:11" ht="14.25" customHeight="1" x14ac:dyDescent="0.3">
      <c r="A1022" s="5" t="str">
        <f t="shared" si="108"/>
        <v>FAIR-D3</v>
      </c>
      <c r="B1022" s="4">
        <f t="shared" si="109"/>
        <v>45164</v>
      </c>
      <c r="C1022" s="8">
        <f t="shared" si="110"/>
        <v>0.43144675925925924</v>
      </c>
      <c r="D1022" s="8">
        <f t="shared" si="111"/>
        <v>45164.431446759256</v>
      </c>
      <c r="E1022" s="8" t="str">
        <f t="shared" si="113"/>
        <v>2023-08-26</v>
      </c>
      <c r="F1022" s="9" t="s">
        <v>2722</v>
      </c>
      <c r="G1022" s="9" t="str">
        <f t="shared" si="112"/>
        <v>FAIR-D3_2023-08-26_10-21-17</v>
      </c>
      <c r="H1022" s="9">
        <v>36.148000000000003</v>
      </c>
      <c r="I1022" s="6">
        <v>64487030</v>
      </c>
      <c r="J1022" s="6" t="str">
        <f>IF(OR(COUNTIF(Monitoring!E:E, G1022) &gt; 0, COUNTIF(Monitoring!F:F, G1022) &gt; 0), "yes", "no")</f>
        <v>yes</v>
      </c>
      <c r="K1022" s="60" t="str">
        <f t="shared" si="114"/>
        <v>Z:\FAIR_Device_data\Experiment_AugSep_2023\Video_captures\FAIR-D3\Camera1\2023-08-26\FAIR-D3_2023-08-26_10-21-17.mp4</v>
      </c>
    </row>
    <row r="1023" spans="1:11" ht="14.25" customHeight="1" x14ac:dyDescent="0.3">
      <c r="A1023" s="5" t="str">
        <f t="shared" si="108"/>
        <v>FAIR-D3</v>
      </c>
      <c r="B1023" s="4">
        <f t="shared" si="109"/>
        <v>45164</v>
      </c>
      <c r="C1023" s="8">
        <f t="shared" si="110"/>
        <v>0.43986111111111109</v>
      </c>
      <c r="D1023" s="8">
        <f t="shared" si="111"/>
        <v>45164.43986111111</v>
      </c>
      <c r="E1023" s="8" t="str">
        <f t="shared" si="113"/>
        <v>2023-08-26</v>
      </c>
      <c r="F1023" s="9" t="s">
        <v>2723</v>
      </c>
      <c r="G1023" s="9" t="str">
        <f t="shared" si="112"/>
        <v>FAIR-D3_2023-08-26_10-33-24</v>
      </c>
      <c r="H1023" s="9">
        <v>10.492000000000001</v>
      </c>
      <c r="I1023" s="6">
        <v>17016150</v>
      </c>
      <c r="J1023" s="6" t="str">
        <f>IF(OR(COUNTIF(Monitoring!E:E, G1023) &gt; 0, COUNTIF(Monitoring!F:F, G1023) &gt; 0), "yes", "no")</f>
        <v>no</v>
      </c>
      <c r="K1023" s="60" t="str">
        <f t="shared" si="114"/>
        <v>Z:\FAIR_Device_data\Experiment_AugSep_2023\Video_captures\FAIR-D3\Camera1\2023-08-26\FAIR-D3_2023-08-26_10-33-24.mp4</v>
      </c>
    </row>
    <row r="1024" spans="1:11" ht="14.25" customHeight="1" x14ac:dyDescent="0.3">
      <c r="A1024" s="5" t="str">
        <f t="shared" si="108"/>
        <v>FAIR-D3</v>
      </c>
      <c r="B1024" s="4">
        <f t="shared" si="109"/>
        <v>45164</v>
      </c>
      <c r="C1024" s="8">
        <f t="shared" si="110"/>
        <v>0.44166666666666665</v>
      </c>
      <c r="D1024" s="8">
        <f t="shared" si="111"/>
        <v>45164.441666666666</v>
      </c>
      <c r="E1024" s="8" t="str">
        <f t="shared" si="113"/>
        <v>2023-08-26</v>
      </c>
      <c r="F1024" s="9" t="s">
        <v>2724</v>
      </c>
      <c r="G1024" s="9" t="str">
        <f t="shared" si="112"/>
        <v>FAIR-D3_2023-08-26_10-36-00</v>
      </c>
      <c r="H1024" s="9">
        <v>10.699</v>
      </c>
      <c r="I1024" s="6">
        <v>17463168</v>
      </c>
      <c r="J1024" s="6" t="str">
        <f>IF(OR(COUNTIF(Monitoring!E:E, G1024) &gt; 0, COUNTIF(Monitoring!F:F, G1024) &gt; 0), "yes", "no")</f>
        <v>no</v>
      </c>
      <c r="K1024" s="60" t="str">
        <f t="shared" si="114"/>
        <v>Z:\FAIR_Device_data\Experiment_AugSep_2023\Video_captures\FAIR-D3\Camera1\2023-08-26\FAIR-D3_2023-08-26_10-36-00.mp4</v>
      </c>
    </row>
    <row r="1025" spans="1:11" ht="14.25" customHeight="1" x14ac:dyDescent="0.3">
      <c r="A1025" s="5" t="str">
        <f t="shared" si="108"/>
        <v>FAIR-D3</v>
      </c>
      <c r="B1025" s="4">
        <f t="shared" si="109"/>
        <v>45164</v>
      </c>
      <c r="C1025" s="8">
        <f t="shared" si="110"/>
        <v>0.45082175925925927</v>
      </c>
      <c r="D1025" s="8">
        <f t="shared" si="111"/>
        <v>45164.450821759259</v>
      </c>
      <c r="E1025" s="8" t="str">
        <f t="shared" si="113"/>
        <v>2023-08-26</v>
      </c>
      <c r="F1025" s="9" t="s">
        <v>2725</v>
      </c>
      <c r="G1025" s="9" t="str">
        <f t="shared" si="112"/>
        <v>FAIR-D3_2023-08-26_10-49-11</v>
      </c>
      <c r="H1025" s="9">
        <v>11.97</v>
      </c>
      <c r="I1025" s="6">
        <v>19817460</v>
      </c>
      <c r="J1025" s="6" t="str">
        <f>IF(OR(COUNTIF(Monitoring!E:E, G1025) &gt; 0, COUNTIF(Monitoring!F:F, G1025) &gt; 0), "yes", "no")</f>
        <v>yes</v>
      </c>
      <c r="K1025" s="60" t="str">
        <f t="shared" si="114"/>
        <v>Z:\FAIR_Device_data\Experiment_AugSep_2023\Video_captures\FAIR-D3\Camera1\2023-08-26\FAIR-D3_2023-08-26_10-49-11.mp4</v>
      </c>
    </row>
    <row r="1026" spans="1:11" ht="14.25" customHeight="1" x14ac:dyDescent="0.3">
      <c r="A1026" s="5" t="str">
        <f t="shared" ref="A1026:A1089" si="115">+LEFT(G1026,7)</f>
        <v>FAIR-D3</v>
      </c>
      <c r="B1026" s="4">
        <f t="shared" ref="B1026:B1057" si="116">VALUE(MID(G1026, FIND("_", G1026)+1,10))</f>
        <v>45164</v>
      </c>
      <c r="C1026" s="8">
        <f t="shared" ref="C1026:C1089" si="117">IF(ISBLANK(G1026),"",TIME(LEFT(RIGHT(G1026,8),2),LEFT(RIGHT(G1026,5),2),RIGHT(G1026,2)))</f>
        <v>0.45748842592592592</v>
      </c>
      <c r="D1026" s="8">
        <f t="shared" ref="D1026:D1089" si="118">+B1026+C1026</f>
        <v>45164.457488425927</v>
      </c>
      <c r="E1026" s="8" t="str">
        <f t="shared" si="113"/>
        <v>2023-08-26</v>
      </c>
      <c r="F1026" s="9" t="s">
        <v>2726</v>
      </c>
      <c r="G1026" s="9" t="str">
        <f t="shared" ref="G1026:G1089" si="119">+LEFT(F1026,27)</f>
        <v>FAIR-D3_2023-08-26_10-58-47</v>
      </c>
      <c r="H1026" s="9">
        <v>10.67</v>
      </c>
      <c r="I1026" s="6">
        <v>17565925</v>
      </c>
      <c r="J1026" s="6" t="str">
        <f>IF(OR(COUNTIF(Monitoring!E:E, G1026) &gt; 0, COUNTIF(Monitoring!F:F, G1026) &gt; 0), "yes", "no")</f>
        <v>no</v>
      </c>
      <c r="K1026" s="60" t="str">
        <f t="shared" si="114"/>
        <v>Z:\FAIR_Device_data\Experiment_AugSep_2023\Video_captures\FAIR-D3\Camera1\2023-08-26\FAIR-D3_2023-08-26_10-58-47.mp4</v>
      </c>
    </row>
    <row r="1027" spans="1:11" ht="14.25" customHeight="1" x14ac:dyDescent="0.3">
      <c r="A1027" s="5" t="str">
        <f t="shared" si="115"/>
        <v>FAIR-D3</v>
      </c>
      <c r="B1027" s="4">
        <f t="shared" si="116"/>
        <v>45164</v>
      </c>
      <c r="C1027" s="8">
        <f t="shared" si="117"/>
        <v>0.46512731481481484</v>
      </c>
      <c r="D1027" s="8">
        <f t="shared" si="118"/>
        <v>45164.465127314812</v>
      </c>
      <c r="E1027" s="8" t="str">
        <f t="shared" ref="E1027:E1090" si="120">+_xlfn.CONCAT(YEAR(B1027),"-",TEXT(MONTH(B1027),"00"),"-",TEXT(DAY(B1027),"00"))</f>
        <v>2023-08-26</v>
      </c>
      <c r="F1027" s="9" t="s">
        <v>2727</v>
      </c>
      <c r="G1027" s="9" t="str">
        <f t="shared" si="119"/>
        <v>FAIR-D3_2023-08-26_11-09-47</v>
      </c>
      <c r="H1027" s="9">
        <v>10.872999999999999</v>
      </c>
      <c r="I1027" s="6">
        <v>17945992</v>
      </c>
      <c r="J1027" s="6" t="str">
        <f>IF(OR(COUNTIF(Monitoring!E:E, G1027) &gt; 0, COUNTIF(Monitoring!F:F, G1027) &gt; 0), "yes", "no")</f>
        <v>no</v>
      </c>
      <c r="K1027" s="60" t="str">
        <f t="shared" ref="K1027:K1090" si="121">HYPERLINK(_xlfn.CONCAT("Z:\FAIR_Device_data\Experiment_AugSep_2023","\","Video_captures","\",A1027,"\","Camera1","\",E1027,"\",F1027))</f>
        <v>Z:\FAIR_Device_data\Experiment_AugSep_2023\Video_captures\FAIR-D3\Camera1\2023-08-26\FAIR-D3_2023-08-26_11-09-47.mp4</v>
      </c>
    </row>
    <row r="1028" spans="1:11" ht="14.25" customHeight="1" x14ac:dyDescent="0.3">
      <c r="A1028" s="5" t="str">
        <f t="shared" si="115"/>
        <v>FAIR-D3</v>
      </c>
      <c r="B1028" s="4">
        <f t="shared" si="116"/>
        <v>45164</v>
      </c>
      <c r="C1028" s="8">
        <f t="shared" si="117"/>
        <v>0.46792824074074074</v>
      </c>
      <c r="D1028" s="8">
        <f t="shared" si="118"/>
        <v>45164.467928240738</v>
      </c>
      <c r="E1028" s="8" t="str">
        <f t="shared" si="120"/>
        <v>2023-08-26</v>
      </c>
      <c r="F1028" s="9" t="s">
        <v>2728</v>
      </c>
      <c r="G1028" s="9" t="str">
        <f t="shared" si="119"/>
        <v>FAIR-D3_2023-08-26_11-13-49</v>
      </c>
      <c r="H1028" s="9">
        <v>33.017000000000003</v>
      </c>
      <c r="I1028" s="6">
        <v>60482162</v>
      </c>
      <c r="J1028" s="6" t="str">
        <f>IF(OR(COUNTIF(Monitoring!E:E, G1028) &gt; 0, COUNTIF(Monitoring!F:F, G1028) &gt; 0), "yes", "no")</f>
        <v>yes</v>
      </c>
      <c r="K1028" s="60" t="str">
        <f t="shared" si="121"/>
        <v>Z:\FAIR_Device_data\Experiment_AugSep_2023\Video_captures\FAIR-D3\Camera1\2023-08-26\FAIR-D3_2023-08-26_11-13-49.mp4</v>
      </c>
    </row>
    <row r="1029" spans="1:11" ht="14.25" customHeight="1" x14ac:dyDescent="0.3">
      <c r="A1029" s="5" t="str">
        <f t="shared" si="115"/>
        <v>FAIR-D3</v>
      </c>
      <c r="B1029" s="4">
        <f t="shared" si="116"/>
        <v>45164</v>
      </c>
      <c r="C1029" s="8">
        <f t="shared" si="117"/>
        <v>0.47027777777777779</v>
      </c>
      <c r="D1029" s="8">
        <f t="shared" si="118"/>
        <v>45164.470277777778</v>
      </c>
      <c r="E1029" s="8" t="str">
        <f t="shared" si="120"/>
        <v>2023-08-26</v>
      </c>
      <c r="F1029" s="9" t="s">
        <v>2729</v>
      </c>
      <c r="G1029" s="9" t="str">
        <f t="shared" si="119"/>
        <v>FAIR-D3_2023-08-26_11-17-12</v>
      </c>
      <c r="H1029" s="9">
        <v>12.414</v>
      </c>
      <c r="I1029" s="6">
        <v>21498763</v>
      </c>
      <c r="J1029" s="6" t="str">
        <f>IF(OR(COUNTIF(Monitoring!E:E, G1029) &gt; 0, COUNTIF(Monitoring!F:F, G1029) &gt; 0), "yes", "no")</f>
        <v>yes</v>
      </c>
      <c r="K1029" s="60" t="str">
        <f t="shared" si="121"/>
        <v>Z:\FAIR_Device_data\Experiment_AugSep_2023\Video_captures\FAIR-D3\Camera1\2023-08-26\FAIR-D3_2023-08-26_11-17-12.mp4</v>
      </c>
    </row>
    <row r="1030" spans="1:11" ht="14.25" customHeight="1" x14ac:dyDescent="0.3">
      <c r="A1030" s="5" t="str">
        <f t="shared" si="115"/>
        <v>FAIR-D3</v>
      </c>
      <c r="B1030" s="4">
        <f t="shared" si="116"/>
        <v>45164</v>
      </c>
      <c r="C1030" s="8">
        <f t="shared" si="117"/>
        <v>0.47416666666666668</v>
      </c>
      <c r="D1030" s="8">
        <f t="shared" si="118"/>
        <v>45164.474166666667</v>
      </c>
      <c r="E1030" s="8" t="str">
        <f t="shared" si="120"/>
        <v>2023-08-26</v>
      </c>
      <c r="F1030" s="9" t="s">
        <v>2730</v>
      </c>
      <c r="G1030" s="9" t="str">
        <f t="shared" si="119"/>
        <v>FAIR-D3_2023-08-26_11-22-48</v>
      </c>
      <c r="H1030" s="9">
        <v>22.582000000000001</v>
      </c>
      <c r="I1030" s="6">
        <v>41565725</v>
      </c>
      <c r="J1030" s="6" t="str">
        <f>IF(OR(COUNTIF(Monitoring!E:E, G1030) &gt; 0, COUNTIF(Monitoring!F:F, G1030) &gt; 0), "yes", "no")</f>
        <v>yes</v>
      </c>
      <c r="K1030" s="60" t="str">
        <f t="shared" si="121"/>
        <v>Z:\FAIR_Device_data\Experiment_AugSep_2023\Video_captures\FAIR-D3\Camera1\2023-08-26\FAIR-D3_2023-08-26_11-22-48.mp4</v>
      </c>
    </row>
    <row r="1031" spans="1:11" ht="14.25" customHeight="1" x14ac:dyDescent="0.3">
      <c r="A1031" s="5" t="str">
        <f t="shared" si="115"/>
        <v>FAIR-D3</v>
      </c>
      <c r="B1031" s="4">
        <f t="shared" si="116"/>
        <v>45164</v>
      </c>
      <c r="C1031" s="8">
        <f t="shared" si="117"/>
        <v>0.48126157407407405</v>
      </c>
      <c r="D1031" s="8">
        <f t="shared" si="118"/>
        <v>45164.481261574074</v>
      </c>
      <c r="E1031" s="8" t="str">
        <f t="shared" si="120"/>
        <v>2023-08-26</v>
      </c>
      <c r="F1031" s="9" t="s">
        <v>2731</v>
      </c>
      <c r="G1031" s="9" t="str">
        <f t="shared" si="119"/>
        <v>FAIR-D3_2023-08-26_11-33-01</v>
      </c>
      <c r="H1031" s="9">
        <v>24.933</v>
      </c>
      <c r="I1031" s="6">
        <v>46479571</v>
      </c>
      <c r="J1031" s="6" t="str">
        <f>IF(OR(COUNTIF(Monitoring!E:E, G1031) &gt; 0, COUNTIF(Monitoring!F:F, G1031) &gt; 0), "yes", "no")</f>
        <v>yes</v>
      </c>
      <c r="K1031" s="60" t="str">
        <f t="shared" si="121"/>
        <v>Z:\FAIR_Device_data\Experiment_AugSep_2023\Video_captures\FAIR-D3\Camera1\2023-08-26\FAIR-D3_2023-08-26_11-33-01.mp4</v>
      </c>
    </row>
    <row r="1032" spans="1:11" ht="14.25" customHeight="1" x14ac:dyDescent="0.3">
      <c r="A1032" s="5" t="str">
        <f t="shared" si="115"/>
        <v>FAIR-D3</v>
      </c>
      <c r="B1032" s="4">
        <f t="shared" si="116"/>
        <v>45164</v>
      </c>
      <c r="C1032" s="8">
        <f t="shared" si="117"/>
        <v>0.48201388888888891</v>
      </c>
      <c r="D1032" s="8">
        <f t="shared" si="118"/>
        <v>45164.48201388889</v>
      </c>
      <c r="E1032" s="8" t="str">
        <f t="shared" si="120"/>
        <v>2023-08-26</v>
      </c>
      <c r="F1032" s="9" t="s">
        <v>2732</v>
      </c>
      <c r="G1032" s="9" t="str">
        <f t="shared" si="119"/>
        <v>FAIR-D3_2023-08-26_11-34-06</v>
      </c>
      <c r="H1032" s="9">
        <v>10.805999999999999</v>
      </c>
      <c r="I1032" s="6">
        <v>18033844</v>
      </c>
      <c r="J1032" s="6" t="str">
        <f>IF(OR(COUNTIF(Monitoring!E:E, G1032) &gt; 0, COUNTIF(Monitoring!F:F, G1032) &gt; 0), "yes", "no")</f>
        <v>no</v>
      </c>
      <c r="K1032" s="60" t="str">
        <f t="shared" si="121"/>
        <v>Z:\FAIR_Device_data\Experiment_AugSep_2023\Video_captures\FAIR-D3\Camera1\2023-08-26\FAIR-D3_2023-08-26_11-34-06.mp4</v>
      </c>
    </row>
    <row r="1033" spans="1:11" ht="14.25" customHeight="1" x14ac:dyDescent="0.3">
      <c r="A1033" s="5" t="str">
        <f t="shared" si="115"/>
        <v>FAIR-D3</v>
      </c>
      <c r="B1033" s="4">
        <f t="shared" si="116"/>
        <v>45164</v>
      </c>
      <c r="C1033" s="8">
        <f t="shared" si="117"/>
        <v>0.4831597222222222</v>
      </c>
      <c r="D1033" s="8">
        <f t="shared" si="118"/>
        <v>45164.483159722222</v>
      </c>
      <c r="E1033" s="8" t="str">
        <f t="shared" si="120"/>
        <v>2023-08-26</v>
      </c>
      <c r="F1033" s="9" t="s">
        <v>2733</v>
      </c>
      <c r="G1033" s="9" t="str">
        <f t="shared" si="119"/>
        <v>FAIR-D3_2023-08-26_11-35-45</v>
      </c>
      <c r="H1033" s="9">
        <v>42.1</v>
      </c>
      <c r="I1033" s="6">
        <v>72798469</v>
      </c>
      <c r="J1033" s="6" t="str">
        <f>IF(OR(COUNTIF(Monitoring!E:E, G1033) &gt; 0, COUNTIF(Monitoring!F:F, G1033) &gt; 0), "yes", "no")</f>
        <v>yes</v>
      </c>
      <c r="K1033" s="60" t="str">
        <f t="shared" si="121"/>
        <v>Z:\FAIR_Device_data\Experiment_AugSep_2023\Video_captures\FAIR-D3\Camera1\2023-08-26\FAIR-D3_2023-08-26_11-35-45.mp4</v>
      </c>
    </row>
    <row r="1034" spans="1:11" ht="14.25" customHeight="1" x14ac:dyDescent="0.3">
      <c r="A1034" s="5" t="str">
        <f t="shared" si="115"/>
        <v>FAIR-D3</v>
      </c>
      <c r="B1034" s="4">
        <f t="shared" si="116"/>
        <v>45164</v>
      </c>
      <c r="C1034" s="8">
        <f t="shared" si="117"/>
        <v>0.48965277777777777</v>
      </c>
      <c r="D1034" s="8">
        <f t="shared" si="118"/>
        <v>45164.489652777775</v>
      </c>
      <c r="E1034" s="8" t="str">
        <f t="shared" si="120"/>
        <v>2023-08-26</v>
      </c>
      <c r="F1034" s="9" t="s">
        <v>2734</v>
      </c>
      <c r="G1034" s="9" t="str">
        <f t="shared" si="119"/>
        <v>FAIR-D3_2023-08-26_11-45-06</v>
      </c>
      <c r="H1034" s="9">
        <v>10.749000000000001</v>
      </c>
      <c r="I1034" s="6">
        <v>17717713</v>
      </c>
      <c r="J1034" s="6" t="str">
        <f>IF(OR(COUNTIF(Monitoring!E:E, G1034) &gt; 0, COUNTIF(Monitoring!F:F, G1034) &gt; 0), "yes", "no")</f>
        <v>no</v>
      </c>
      <c r="K1034" s="60" t="str">
        <f t="shared" si="121"/>
        <v>Z:\FAIR_Device_data\Experiment_AugSep_2023\Video_captures\FAIR-D3\Camera1\2023-08-26\FAIR-D3_2023-08-26_11-45-06.mp4</v>
      </c>
    </row>
    <row r="1035" spans="1:11" ht="14.25" customHeight="1" x14ac:dyDescent="0.3">
      <c r="A1035" s="5" t="str">
        <f t="shared" si="115"/>
        <v>FAIR-D3</v>
      </c>
      <c r="B1035" s="4">
        <f t="shared" si="116"/>
        <v>45164</v>
      </c>
      <c r="C1035" s="8">
        <f t="shared" si="117"/>
        <v>0.49182870370370368</v>
      </c>
      <c r="D1035" s="8">
        <f t="shared" si="118"/>
        <v>45164.491828703707</v>
      </c>
      <c r="E1035" s="8" t="str">
        <f t="shared" si="120"/>
        <v>2023-08-26</v>
      </c>
      <c r="F1035" s="9" t="s">
        <v>2735</v>
      </c>
      <c r="G1035" s="9" t="str">
        <f t="shared" si="119"/>
        <v>FAIR-D3_2023-08-26_11-48-14</v>
      </c>
      <c r="H1035" s="9">
        <v>10.808</v>
      </c>
      <c r="I1035" s="6">
        <v>18094245</v>
      </c>
      <c r="J1035" s="6" t="str">
        <f>IF(OR(COUNTIF(Monitoring!E:E, G1035) &gt; 0, COUNTIF(Monitoring!F:F, G1035) &gt; 0), "yes", "no")</f>
        <v>no</v>
      </c>
      <c r="K1035" s="60" t="str">
        <f t="shared" si="121"/>
        <v>Z:\FAIR_Device_data\Experiment_AugSep_2023\Video_captures\FAIR-D3\Camera1\2023-08-26\FAIR-D3_2023-08-26_11-48-14.mp4</v>
      </c>
    </row>
    <row r="1036" spans="1:11" ht="14.25" customHeight="1" x14ac:dyDescent="0.3">
      <c r="A1036" s="5" t="str">
        <f t="shared" si="115"/>
        <v>FAIR-D3</v>
      </c>
      <c r="B1036" s="4">
        <f t="shared" si="116"/>
        <v>45164</v>
      </c>
      <c r="C1036" s="8">
        <f t="shared" si="117"/>
        <v>0.49600694444444443</v>
      </c>
      <c r="D1036" s="8">
        <f t="shared" si="118"/>
        <v>45164.496006944442</v>
      </c>
      <c r="E1036" s="8" t="str">
        <f t="shared" si="120"/>
        <v>2023-08-26</v>
      </c>
      <c r="F1036" s="9" t="s">
        <v>2736</v>
      </c>
      <c r="G1036" s="9" t="str">
        <f t="shared" si="119"/>
        <v>FAIR-D3_2023-08-26_11-54-15</v>
      </c>
      <c r="H1036" s="9">
        <v>12.503</v>
      </c>
      <c r="I1036" s="6">
        <v>21291143</v>
      </c>
      <c r="J1036" s="6" t="str">
        <f>IF(OR(COUNTIF(Monitoring!E:E, G1036) &gt; 0, COUNTIF(Monitoring!F:F, G1036) &gt; 0), "yes", "no")</f>
        <v>yes</v>
      </c>
      <c r="K1036" s="60" t="str">
        <f t="shared" si="121"/>
        <v>Z:\FAIR_Device_data\Experiment_AugSep_2023\Video_captures\FAIR-D3\Camera1\2023-08-26\FAIR-D3_2023-08-26_11-54-15.mp4</v>
      </c>
    </row>
    <row r="1037" spans="1:11" ht="14.25" customHeight="1" x14ac:dyDescent="0.3">
      <c r="A1037" s="5" t="str">
        <f t="shared" si="115"/>
        <v>FAIR-D3</v>
      </c>
      <c r="B1037" s="4">
        <f t="shared" si="116"/>
        <v>45164</v>
      </c>
      <c r="C1037" s="8">
        <f t="shared" si="117"/>
        <v>0.50920138888888888</v>
      </c>
      <c r="D1037" s="8">
        <f t="shared" si="118"/>
        <v>45164.509201388886</v>
      </c>
      <c r="E1037" s="8" t="str">
        <f t="shared" si="120"/>
        <v>2023-08-26</v>
      </c>
      <c r="F1037" s="9" t="s">
        <v>2737</v>
      </c>
      <c r="G1037" s="9" t="str">
        <f t="shared" si="119"/>
        <v>FAIR-D3_2023-08-26_12-13-15</v>
      </c>
      <c r="H1037" s="9">
        <v>10.678000000000001</v>
      </c>
      <c r="I1037" s="6">
        <v>17329389</v>
      </c>
      <c r="J1037" s="6" t="str">
        <f>IF(OR(COUNTIF(Monitoring!E:E, G1037) &gt; 0, COUNTIF(Monitoring!F:F, G1037) &gt; 0), "yes", "no")</f>
        <v>yes</v>
      </c>
      <c r="K1037" s="60" t="str">
        <f t="shared" si="121"/>
        <v>Z:\FAIR_Device_data\Experiment_AugSep_2023\Video_captures\FAIR-D3\Camera1\2023-08-26\FAIR-D3_2023-08-26_12-13-15.mp4</v>
      </c>
    </row>
    <row r="1038" spans="1:11" ht="14.25" customHeight="1" x14ac:dyDescent="0.3">
      <c r="A1038" s="5" t="str">
        <f t="shared" si="115"/>
        <v>FAIR-D3</v>
      </c>
      <c r="B1038" s="4">
        <f t="shared" si="116"/>
        <v>45164</v>
      </c>
      <c r="C1038" s="8">
        <f t="shared" si="117"/>
        <v>0.5124305555555555</v>
      </c>
      <c r="D1038" s="8">
        <f t="shared" si="118"/>
        <v>45164.512430555558</v>
      </c>
      <c r="E1038" s="8" t="str">
        <f t="shared" si="120"/>
        <v>2023-08-26</v>
      </c>
      <c r="F1038" s="9" t="s">
        <v>2738</v>
      </c>
      <c r="G1038" s="9" t="str">
        <f t="shared" si="119"/>
        <v>FAIR-D3_2023-08-26_12-17-54</v>
      </c>
      <c r="H1038" s="9">
        <v>48.652999999999999</v>
      </c>
      <c r="I1038" s="6">
        <v>86351133</v>
      </c>
      <c r="J1038" s="6" t="str">
        <f>IF(OR(COUNTIF(Monitoring!E:E, G1038) &gt; 0, COUNTIF(Monitoring!F:F, G1038) &gt; 0), "yes", "no")</f>
        <v>yes</v>
      </c>
      <c r="K1038" s="60" t="str">
        <f t="shared" si="121"/>
        <v>Z:\FAIR_Device_data\Experiment_AugSep_2023\Video_captures\FAIR-D3\Camera1\2023-08-26\FAIR-D3_2023-08-26_12-17-54.mp4</v>
      </c>
    </row>
    <row r="1039" spans="1:11" ht="14.25" customHeight="1" x14ac:dyDescent="0.3">
      <c r="A1039" s="5" t="str">
        <f t="shared" si="115"/>
        <v>FAIR-D3</v>
      </c>
      <c r="B1039" s="4">
        <f t="shared" si="116"/>
        <v>45164</v>
      </c>
      <c r="C1039" s="8">
        <f t="shared" si="117"/>
        <v>0.51908564814814817</v>
      </c>
      <c r="D1039" s="8">
        <f t="shared" si="118"/>
        <v>45164.519085648149</v>
      </c>
      <c r="E1039" s="8" t="str">
        <f t="shared" si="120"/>
        <v>2023-08-26</v>
      </c>
      <c r="F1039" s="9" t="s">
        <v>2739</v>
      </c>
      <c r="G1039" s="9" t="str">
        <f t="shared" si="119"/>
        <v>FAIR-D3_2023-08-26_12-27-29</v>
      </c>
      <c r="H1039" s="9">
        <v>11.368</v>
      </c>
      <c r="I1039" s="6">
        <v>18671731</v>
      </c>
      <c r="J1039" s="6" t="str">
        <f>IF(OR(COUNTIF(Monitoring!E:E, G1039) &gt; 0, COUNTIF(Monitoring!F:F, G1039) &gt; 0), "yes", "no")</f>
        <v>yes</v>
      </c>
      <c r="K1039" s="60" t="str">
        <f t="shared" si="121"/>
        <v>Z:\FAIR_Device_data\Experiment_AugSep_2023\Video_captures\FAIR-D3\Camera1\2023-08-26\FAIR-D3_2023-08-26_12-27-29.mp4</v>
      </c>
    </row>
    <row r="1040" spans="1:11" ht="14.25" customHeight="1" x14ac:dyDescent="0.3">
      <c r="A1040" s="5" t="str">
        <f t="shared" si="115"/>
        <v>FAIR-D3</v>
      </c>
      <c r="B1040" s="4">
        <f t="shared" si="116"/>
        <v>45164</v>
      </c>
      <c r="C1040" s="8">
        <f t="shared" si="117"/>
        <v>0.52303240740740742</v>
      </c>
      <c r="D1040" s="8">
        <f t="shared" si="118"/>
        <v>45164.523032407407</v>
      </c>
      <c r="E1040" s="8" t="str">
        <f t="shared" si="120"/>
        <v>2023-08-26</v>
      </c>
      <c r="F1040" s="9" t="s">
        <v>2740</v>
      </c>
      <c r="G1040" s="9" t="str">
        <f t="shared" si="119"/>
        <v>FAIR-D3_2023-08-26_12-33-10</v>
      </c>
      <c r="H1040" s="9">
        <v>20.212</v>
      </c>
      <c r="I1040" s="6">
        <v>36879680</v>
      </c>
      <c r="J1040" s="6" t="str">
        <f>IF(OR(COUNTIF(Monitoring!E:E, G1040) &gt; 0, COUNTIF(Monitoring!F:F, G1040) &gt; 0), "yes", "no")</f>
        <v>yes</v>
      </c>
      <c r="K1040" s="60" t="str">
        <f t="shared" si="121"/>
        <v>Z:\FAIR_Device_data\Experiment_AugSep_2023\Video_captures\FAIR-D3\Camera1\2023-08-26\FAIR-D3_2023-08-26_12-33-10.mp4</v>
      </c>
    </row>
    <row r="1041" spans="1:11" ht="14.25" customHeight="1" x14ac:dyDescent="0.3">
      <c r="A1041" s="5" t="str">
        <f t="shared" si="115"/>
        <v>FAIR-D3</v>
      </c>
      <c r="B1041" s="4">
        <f t="shared" si="116"/>
        <v>45164</v>
      </c>
      <c r="C1041" s="8">
        <f t="shared" si="117"/>
        <v>0.52561342592592597</v>
      </c>
      <c r="D1041" s="8">
        <f t="shared" si="118"/>
        <v>45164.525613425925</v>
      </c>
      <c r="E1041" s="8" t="str">
        <f t="shared" si="120"/>
        <v>2023-08-26</v>
      </c>
      <c r="F1041" s="9" t="s">
        <v>2741</v>
      </c>
      <c r="G1041" s="9" t="str">
        <f t="shared" si="119"/>
        <v>FAIR-D3_2023-08-26_12-36-53</v>
      </c>
      <c r="H1041" s="9">
        <v>57.945</v>
      </c>
      <c r="I1041" s="6">
        <v>97094248</v>
      </c>
      <c r="J1041" s="6" t="str">
        <f>IF(OR(COUNTIF(Monitoring!E:E, G1041) &gt; 0, COUNTIF(Monitoring!F:F, G1041) &gt; 0), "yes", "no")</f>
        <v>yes</v>
      </c>
      <c r="K1041" s="60" t="str">
        <f t="shared" si="121"/>
        <v>Z:\FAIR_Device_data\Experiment_AugSep_2023\Video_captures\FAIR-D3\Camera1\2023-08-26\FAIR-D3_2023-08-26_12-36-53.mp4</v>
      </c>
    </row>
    <row r="1042" spans="1:11" ht="14.25" customHeight="1" x14ac:dyDescent="0.3">
      <c r="A1042" s="5" t="str">
        <f t="shared" si="115"/>
        <v>FAIR-D3</v>
      </c>
      <c r="B1042" s="4">
        <f t="shared" si="116"/>
        <v>45164</v>
      </c>
      <c r="C1042" s="8">
        <f t="shared" si="117"/>
        <v>0.5292013888888889</v>
      </c>
      <c r="D1042" s="8">
        <f t="shared" si="118"/>
        <v>45164.52920138889</v>
      </c>
      <c r="E1042" s="8" t="str">
        <f t="shared" si="120"/>
        <v>2023-08-26</v>
      </c>
      <c r="F1042" s="9" t="s">
        <v>2742</v>
      </c>
      <c r="G1042" s="9" t="str">
        <f t="shared" si="119"/>
        <v>FAIR-D3_2023-08-26_12-42-03</v>
      </c>
      <c r="H1042" s="9">
        <v>24.324000000000002</v>
      </c>
      <c r="I1042" s="6">
        <v>41578943</v>
      </c>
      <c r="J1042" s="6" t="str">
        <f>IF(OR(COUNTIF(Monitoring!E:E, G1042) &gt; 0, COUNTIF(Monitoring!F:F, G1042) &gt; 0), "yes", "no")</f>
        <v>yes</v>
      </c>
      <c r="K1042" s="60" t="str">
        <f t="shared" si="121"/>
        <v>Z:\FAIR_Device_data\Experiment_AugSep_2023\Video_captures\FAIR-D3\Camera1\2023-08-26\FAIR-D3_2023-08-26_12-42-03.mp4</v>
      </c>
    </row>
    <row r="1043" spans="1:11" ht="14.25" customHeight="1" x14ac:dyDescent="0.3">
      <c r="A1043" s="5" t="str">
        <f t="shared" si="115"/>
        <v>FAIR-D3</v>
      </c>
      <c r="B1043" s="4">
        <f t="shared" si="116"/>
        <v>45164</v>
      </c>
      <c r="C1043" s="8">
        <f t="shared" si="117"/>
        <v>0.53200231481481486</v>
      </c>
      <c r="D1043" s="8">
        <f t="shared" si="118"/>
        <v>45164.532002314816</v>
      </c>
      <c r="E1043" s="8" t="str">
        <f t="shared" si="120"/>
        <v>2023-08-26</v>
      </c>
      <c r="F1043" s="9" t="s">
        <v>2743</v>
      </c>
      <c r="G1043" s="9" t="str">
        <f t="shared" si="119"/>
        <v>FAIR-D3_2023-08-26_12-46-05</v>
      </c>
      <c r="H1043" s="9">
        <v>10.624000000000001</v>
      </c>
      <c r="I1043" s="6">
        <v>17433932</v>
      </c>
      <c r="J1043" s="6" t="str">
        <f>IF(OR(COUNTIF(Monitoring!E:E, G1043) &gt; 0, COUNTIF(Monitoring!F:F, G1043) &gt; 0), "yes", "no")</f>
        <v>yes</v>
      </c>
      <c r="K1043" s="60" t="str">
        <f t="shared" si="121"/>
        <v>Z:\FAIR_Device_data\Experiment_AugSep_2023\Video_captures\FAIR-D3\Camera1\2023-08-26\FAIR-D3_2023-08-26_12-46-05.mp4</v>
      </c>
    </row>
    <row r="1044" spans="1:11" ht="14.25" customHeight="1" x14ac:dyDescent="0.3">
      <c r="A1044" s="5" t="str">
        <f t="shared" si="115"/>
        <v>FAIR-D3</v>
      </c>
      <c r="B1044" s="4">
        <f t="shared" si="116"/>
        <v>45164</v>
      </c>
      <c r="C1044" s="8">
        <f t="shared" si="117"/>
        <v>0.53384259259259259</v>
      </c>
      <c r="D1044" s="8">
        <f t="shared" si="118"/>
        <v>45164.533842592595</v>
      </c>
      <c r="E1044" s="8" t="str">
        <f t="shared" si="120"/>
        <v>2023-08-26</v>
      </c>
      <c r="F1044" s="9" t="s">
        <v>2744</v>
      </c>
      <c r="G1044" s="9" t="str">
        <f t="shared" si="119"/>
        <v>FAIR-D3_2023-08-26_12-48-44</v>
      </c>
      <c r="H1044" s="9">
        <v>12.012</v>
      </c>
      <c r="I1044" s="6">
        <v>20063787</v>
      </c>
      <c r="J1044" s="6" t="str">
        <f>IF(OR(COUNTIF(Monitoring!E:E, G1044) &gt; 0, COUNTIF(Monitoring!F:F, G1044) &gt; 0), "yes", "no")</f>
        <v>yes</v>
      </c>
      <c r="K1044" s="60" t="str">
        <f t="shared" si="121"/>
        <v>Z:\FAIR_Device_data\Experiment_AugSep_2023\Video_captures\FAIR-D3\Camera1\2023-08-26\FAIR-D3_2023-08-26_12-48-44.mp4</v>
      </c>
    </row>
    <row r="1045" spans="1:11" ht="14.25" customHeight="1" x14ac:dyDescent="0.3">
      <c r="A1045" s="5" t="str">
        <f t="shared" si="115"/>
        <v>FAIR-D3</v>
      </c>
      <c r="B1045" s="4">
        <f t="shared" si="116"/>
        <v>45164</v>
      </c>
      <c r="C1045" s="8">
        <f t="shared" si="117"/>
        <v>0.53605324074074079</v>
      </c>
      <c r="D1045" s="8">
        <f t="shared" si="118"/>
        <v>45164.536053240743</v>
      </c>
      <c r="E1045" s="8" t="str">
        <f t="shared" si="120"/>
        <v>2023-08-26</v>
      </c>
      <c r="F1045" s="9" t="s">
        <v>2745</v>
      </c>
      <c r="G1045" s="9" t="str">
        <f t="shared" si="119"/>
        <v>FAIR-D3_2023-08-26_12-51-55</v>
      </c>
      <c r="H1045" s="9">
        <v>11.202999999999999</v>
      </c>
      <c r="I1045" s="6">
        <v>18774328</v>
      </c>
      <c r="J1045" s="6" t="str">
        <f>IF(OR(COUNTIF(Monitoring!E:E, G1045) &gt; 0, COUNTIF(Monitoring!F:F, G1045) &gt; 0), "yes", "no")</f>
        <v>no</v>
      </c>
      <c r="K1045" s="60" t="str">
        <f t="shared" si="121"/>
        <v>Z:\FAIR_Device_data\Experiment_AugSep_2023\Video_captures\FAIR-D3\Camera1\2023-08-26\FAIR-D3_2023-08-26_12-51-55.mp4</v>
      </c>
    </row>
    <row r="1046" spans="1:11" ht="14.25" customHeight="1" x14ac:dyDescent="0.3">
      <c r="A1046" s="5" t="str">
        <f t="shared" si="115"/>
        <v>FAIR-D3</v>
      </c>
      <c r="B1046" s="4">
        <f t="shared" si="116"/>
        <v>45164</v>
      </c>
      <c r="C1046" s="8">
        <f t="shared" si="117"/>
        <v>0.54017361111111106</v>
      </c>
      <c r="D1046" s="8">
        <f t="shared" si="118"/>
        <v>45164.540173611109</v>
      </c>
      <c r="E1046" s="8" t="str">
        <f t="shared" si="120"/>
        <v>2023-08-26</v>
      </c>
      <c r="F1046" s="9" t="s">
        <v>2746</v>
      </c>
      <c r="G1046" s="9" t="str">
        <f t="shared" si="119"/>
        <v>FAIR-D3_2023-08-26_12-57-51</v>
      </c>
      <c r="H1046" s="9">
        <v>11.255000000000001</v>
      </c>
      <c r="I1046" s="6">
        <v>18834897</v>
      </c>
      <c r="J1046" s="6" t="str">
        <f>IF(OR(COUNTIF(Monitoring!E:E, G1046) &gt; 0, COUNTIF(Monitoring!F:F, G1046) &gt; 0), "yes", "no")</f>
        <v>no</v>
      </c>
      <c r="K1046" s="60" t="str">
        <f t="shared" si="121"/>
        <v>Z:\FAIR_Device_data\Experiment_AugSep_2023\Video_captures\FAIR-D3\Camera1\2023-08-26\FAIR-D3_2023-08-26_12-57-51.mp4</v>
      </c>
    </row>
    <row r="1047" spans="1:11" ht="14.25" customHeight="1" x14ac:dyDescent="0.3">
      <c r="A1047" s="5" t="str">
        <f t="shared" si="115"/>
        <v>FAIR-D3</v>
      </c>
      <c r="B1047" s="4">
        <f t="shared" si="116"/>
        <v>45164</v>
      </c>
      <c r="C1047" s="8">
        <f t="shared" si="117"/>
        <v>0.54254629629629625</v>
      </c>
      <c r="D1047" s="8">
        <f t="shared" si="118"/>
        <v>45164.542546296296</v>
      </c>
      <c r="E1047" s="8" t="str">
        <f t="shared" si="120"/>
        <v>2023-08-26</v>
      </c>
      <c r="F1047" s="9" t="s">
        <v>2747</v>
      </c>
      <c r="G1047" s="9" t="str">
        <f t="shared" si="119"/>
        <v>FAIR-D3_2023-08-26_13-01-16</v>
      </c>
      <c r="H1047" s="9">
        <v>11.667</v>
      </c>
      <c r="I1047" s="6">
        <v>19233529</v>
      </c>
      <c r="J1047" s="6" t="str">
        <f>IF(OR(COUNTIF(Monitoring!E:E, G1047) &gt; 0, COUNTIF(Monitoring!F:F, G1047) &gt; 0), "yes", "no")</f>
        <v>yes</v>
      </c>
      <c r="K1047" s="60" t="str">
        <f t="shared" si="121"/>
        <v>Z:\FAIR_Device_data\Experiment_AugSep_2023\Video_captures\FAIR-D3\Camera1\2023-08-26\FAIR-D3_2023-08-26_13-01-16.mp4</v>
      </c>
    </row>
    <row r="1048" spans="1:11" ht="14.25" customHeight="1" x14ac:dyDescent="0.3">
      <c r="A1048" s="5" t="str">
        <f t="shared" si="115"/>
        <v>FAIR-D3</v>
      </c>
      <c r="B1048" s="4">
        <f t="shared" si="116"/>
        <v>45164</v>
      </c>
      <c r="C1048" s="8">
        <f t="shared" si="117"/>
        <v>0.54449074074074078</v>
      </c>
      <c r="D1048" s="8">
        <f t="shared" si="118"/>
        <v>45164.544490740744</v>
      </c>
      <c r="E1048" s="8" t="str">
        <f t="shared" si="120"/>
        <v>2023-08-26</v>
      </c>
      <c r="F1048" s="9" t="s">
        <v>2748</v>
      </c>
      <c r="G1048" s="9" t="str">
        <f t="shared" si="119"/>
        <v>FAIR-D3_2023-08-26_13-04-04</v>
      </c>
      <c r="H1048" s="9">
        <v>23.03</v>
      </c>
      <c r="I1048" s="6">
        <v>38262134</v>
      </c>
      <c r="J1048" s="6" t="str">
        <f>IF(OR(COUNTIF(Monitoring!E:E, G1048) &gt; 0, COUNTIF(Monitoring!F:F, G1048) &gt; 0), "yes", "no")</f>
        <v>yes</v>
      </c>
      <c r="K1048" s="60" t="str">
        <f t="shared" si="121"/>
        <v>Z:\FAIR_Device_data\Experiment_AugSep_2023\Video_captures\FAIR-D3\Camera1\2023-08-26\FAIR-D3_2023-08-26_13-04-04.mp4</v>
      </c>
    </row>
    <row r="1049" spans="1:11" ht="14.25" customHeight="1" x14ac:dyDescent="0.3">
      <c r="A1049" s="5" t="str">
        <f t="shared" si="115"/>
        <v>FAIR-D3</v>
      </c>
      <c r="B1049" s="4">
        <f t="shared" si="116"/>
        <v>45164</v>
      </c>
      <c r="C1049" s="8">
        <f t="shared" si="117"/>
        <v>0.5458101851851852</v>
      </c>
      <c r="D1049" s="8">
        <f t="shared" si="118"/>
        <v>45164.545810185184</v>
      </c>
      <c r="E1049" s="8" t="str">
        <f t="shared" si="120"/>
        <v>2023-08-26</v>
      </c>
      <c r="F1049" s="9" t="s">
        <v>2749</v>
      </c>
      <c r="G1049" s="9" t="str">
        <f t="shared" si="119"/>
        <v>FAIR-D3_2023-08-26_13-05-58</v>
      </c>
      <c r="H1049" s="9">
        <v>12.275</v>
      </c>
      <c r="I1049" s="6">
        <v>20844060</v>
      </c>
      <c r="J1049" s="6" t="str">
        <f>IF(OR(COUNTIF(Monitoring!E:E, G1049) &gt; 0, COUNTIF(Monitoring!F:F, G1049) &gt; 0), "yes", "no")</f>
        <v>no</v>
      </c>
      <c r="K1049" s="60" t="str">
        <f t="shared" si="121"/>
        <v>Z:\FAIR_Device_data\Experiment_AugSep_2023\Video_captures\FAIR-D3\Camera1\2023-08-26\FAIR-D3_2023-08-26_13-05-58.mp4</v>
      </c>
    </row>
    <row r="1050" spans="1:11" ht="14.25" customHeight="1" x14ac:dyDescent="0.3">
      <c r="A1050" s="5" t="str">
        <f t="shared" si="115"/>
        <v>FAIR-D3</v>
      </c>
      <c r="B1050" s="4">
        <f t="shared" si="116"/>
        <v>45164</v>
      </c>
      <c r="C1050" s="8">
        <f t="shared" si="117"/>
        <v>0.55185185185185182</v>
      </c>
      <c r="D1050" s="8">
        <f t="shared" si="118"/>
        <v>45164.551851851851</v>
      </c>
      <c r="E1050" s="8" t="str">
        <f t="shared" si="120"/>
        <v>2023-08-26</v>
      </c>
      <c r="F1050" s="9" t="s">
        <v>2750</v>
      </c>
      <c r="G1050" s="9" t="str">
        <f t="shared" si="119"/>
        <v>FAIR-D3_2023-08-26_13-14-40</v>
      </c>
      <c r="H1050" s="9">
        <v>11.173</v>
      </c>
      <c r="I1050" s="6">
        <v>17319843</v>
      </c>
      <c r="J1050" s="6" t="str">
        <f>IF(OR(COUNTIF(Monitoring!E:E, G1050) &gt; 0, COUNTIF(Monitoring!F:F, G1050) &gt; 0), "yes", "no")</f>
        <v>no</v>
      </c>
      <c r="K1050" s="60" t="str">
        <f t="shared" si="121"/>
        <v>Z:\FAIR_Device_data\Experiment_AugSep_2023\Video_captures\FAIR-D3\Camera1\2023-08-26\FAIR-D3_2023-08-26_13-14-40.mp4</v>
      </c>
    </row>
    <row r="1051" spans="1:11" ht="14.25" customHeight="1" x14ac:dyDescent="0.3">
      <c r="A1051" s="5" t="str">
        <f t="shared" si="115"/>
        <v>FAIR-D3</v>
      </c>
      <c r="B1051" s="4">
        <f t="shared" si="116"/>
        <v>45164</v>
      </c>
      <c r="C1051" s="8">
        <f t="shared" si="117"/>
        <v>0.55759259259259264</v>
      </c>
      <c r="D1051" s="8">
        <f t="shared" si="118"/>
        <v>45164.557592592595</v>
      </c>
      <c r="E1051" s="8" t="str">
        <f t="shared" si="120"/>
        <v>2023-08-26</v>
      </c>
      <c r="F1051" s="9" t="s">
        <v>2751</v>
      </c>
      <c r="G1051" s="9" t="str">
        <f t="shared" si="119"/>
        <v>FAIR-D3_2023-08-26_13-22-56</v>
      </c>
      <c r="H1051" s="9">
        <v>23.69</v>
      </c>
      <c r="I1051" s="6">
        <v>38931520</v>
      </c>
      <c r="J1051" s="6" t="str">
        <f>IF(OR(COUNTIF(Monitoring!E:E, G1051) &gt; 0, COUNTIF(Monitoring!F:F, G1051) &gt; 0), "yes", "no")</f>
        <v>yes</v>
      </c>
      <c r="K1051" s="60" t="str">
        <f t="shared" si="121"/>
        <v>Z:\FAIR_Device_data\Experiment_AugSep_2023\Video_captures\FAIR-D3\Camera1\2023-08-26\FAIR-D3_2023-08-26_13-22-56.mp4</v>
      </c>
    </row>
    <row r="1052" spans="1:11" ht="14.25" customHeight="1" x14ac:dyDescent="0.3">
      <c r="A1052" s="5" t="str">
        <f t="shared" si="115"/>
        <v>FAIR-D3</v>
      </c>
      <c r="B1052" s="4">
        <f t="shared" si="116"/>
        <v>45164</v>
      </c>
      <c r="C1052" s="8">
        <f t="shared" si="117"/>
        <v>0.56020833333333331</v>
      </c>
      <c r="D1052" s="8">
        <f t="shared" si="118"/>
        <v>45164.560208333336</v>
      </c>
      <c r="E1052" s="8" t="str">
        <f t="shared" si="120"/>
        <v>2023-08-26</v>
      </c>
      <c r="F1052" s="9" t="s">
        <v>2752</v>
      </c>
      <c r="G1052" s="9" t="str">
        <f t="shared" si="119"/>
        <v>FAIR-D3_2023-08-26_13-26-42</v>
      </c>
      <c r="H1052" s="9">
        <v>11.14</v>
      </c>
      <c r="I1052" s="6">
        <v>18362589</v>
      </c>
      <c r="J1052" s="6" t="str">
        <f>IF(OR(COUNTIF(Monitoring!E:E, G1052) &gt; 0, COUNTIF(Monitoring!F:F, G1052) &gt; 0), "yes", "no")</f>
        <v>no</v>
      </c>
      <c r="K1052" s="60" t="str">
        <f t="shared" si="121"/>
        <v>Z:\FAIR_Device_data\Experiment_AugSep_2023\Video_captures\FAIR-D3\Camera1\2023-08-26\FAIR-D3_2023-08-26_13-26-42.mp4</v>
      </c>
    </row>
    <row r="1053" spans="1:11" ht="14.25" customHeight="1" x14ac:dyDescent="0.3">
      <c r="A1053" s="5" t="str">
        <f t="shared" si="115"/>
        <v>FAIR-D3</v>
      </c>
      <c r="B1053" s="4">
        <f t="shared" si="116"/>
        <v>45164</v>
      </c>
      <c r="C1053" s="8">
        <f t="shared" si="117"/>
        <v>0.57106481481481486</v>
      </c>
      <c r="D1053" s="8">
        <f t="shared" si="118"/>
        <v>45164.571064814816</v>
      </c>
      <c r="E1053" s="8" t="str">
        <f t="shared" si="120"/>
        <v>2023-08-26</v>
      </c>
      <c r="F1053" s="9" t="s">
        <v>2753</v>
      </c>
      <c r="G1053" s="9" t="str">
        <f t="shared" si="119"/>
        <v>FAIR-D3_2023-08-26_13-42-20</v>
      </c>
      <c r="H1053" s="9">
        <v>11.407999999999999</v>
      </c>
      <c r="I1053" s="6">
        <v>19012215</v>
      </c>
      <c r="J1053" s="6" t="str">
        <f>IF(OR(COUNTIF(Monitoring!E:E, G1053) &gt; 0, COUNTIF(Monitoring!F:F, G1053) &gt; 0), "yes", "no")</f>
        <v>yes</v>
      </c>
      <c r="K1053" s="60" t="str">
        <f t="shared" si="121"/>
        <v>Z:\FAIR_Device_data\Experiment_AugSep_2023\Video_captures\FAIR-D3\Camera1\2023-08-26\FAIR-D3_2023-08-26_13-42-20.mp4</v>
      </c>
    </row>
    <row r="1054" spans="1:11" ht="14.25" customHeight="1" x14ac:dyDescent="0.3">
      <c r="A1054" s="5" t="str">
        <f t="shared" si="115"/>
        <v>FAIR-D3</v>
      </c>
      <c r="B1054" s="4">
        <f t="shared" si="116"/>
        <v>45164</v>
      </c>
      <c r="C1054" s="8">
        <f t="shared" si="117"/>
        <v>0.57165509259259262</v>
      </c>
      <c r="D1054" s="8">
        <f t="shared" si="118"/>
        <v>45164.571655092594</v>
      </c>
      <c r="E1054" s="8" t="str">
        <f t="shared" si="120"/>
        <v>2023-08-26</v>
      </c>
      <c r="F1054" s="9" t="s">
        <v>2754</v>
      </c>
      <c r="G1054" s="9" t="str">
        <f t="shared" si="119"/>
        <v>FAIR-D3_2023-08-26_13-43-11</v>
      </c>
      <c r="H1054" s="9">
        <v>33.655000000000001</v>
      </c>
      <c r="I1054" s="6">
        <v>61346056</v>
      </c>
      <c r="J1054" s="6" t="str">
        <f>IF(OR(COUNTIF(Monitoring!E:E, G1054) &gt; 0, COUNTIF(Monitoring!F:F, G1054) &gt; 0), "yes", "no")</f>
        <v>yes</v>
      </c>
      <c r="K1054" s="60" t="str">
        <f t="shared" si="121"/>
        <v>Z:\FAIR_Device_data\Experiment_AugSep_2023\Video_captures\FAIR-D3\Camera1\2023-08-26\FAIR-D3_2023-08-26_13-43-11.mp4</v>
      </c>
    </row>
    <row r="1055" spans="1:11" ht="14.25" customHeight="1" x14ac:dyDescent="0.3">
      <c r="A1055" s="5" t="str">
        <f t="shared" si="115"/>
        <v>FAIR-D3</v>
      </c>
      <c r="B1055" s="4">
        <f t="shared" si="116"/>
        <v>45164</v>
      </c>
      <c r="C1055" s="8">
        <f t="shared" si="117"/>
        <v>0.57728009259259261</v>
      </c>
      <c r="D1055" s="8">
        <f t="shared" si="118"/>
        <v>45164.577280092592</v>
      </c>
      <c r="E1055" s="8" t="str">
        <f t="shared" si="120"/>
        <v>2023-08-26</v>
      </c>
      <c r="F1055" s="9" t="s">
        <v>2755</v>
      </c>
      <c r="G1055" s="9" t="str">
        <f t="shared" si="119"/>
        <v>FAIR-D3_2023-08-26_13-51-17</v>
      </c>
      <c r="H1055" s="9">
        <v>11.637</v>
      </c>
      <c r="I1055" s="6">
        <v>18275940</v>
      </c>
      <c r="J1055" s="6" t="str">
        <f>IF(OR(COUNTIF(Monitoring!E:E, G1055) &gt; 0, COUNTIF(Monitoring!F:F, G1055) &gt; 0), "yes", "no")</f>
        <v>no</v>
      </c>
      <c r="K1055" s="60" t="str">
        <f t="shared" si="121"/>
        <v>Z:\FAIR_Device_data\Experiment_AugSep_2023\Video_captures\FAIR-D3\Camera1\2023-08-26\FAIR-D3_2023-08-26_13-51-17.mp4</v>
      </c>
    </row>
    <row r="1056" spans="1:11" ht="14.25" customHeight="1" x14ac:dyDescent="0.3">
      <c r="A1056" s="5" t="str">
        <f t="shared" si="115"/>
        <v>FAIR-D3</v>
      </c>
      <c r="B1056" s="4">
        <f t="shared" si="116"/>
        <v>45164</v>
      </c>
      <c r="C1056" s="8">
        <f t="shared" si="117"/>
        <v>0.57844907407407409</v>
      </c>
      <c r="D1056" s="8">
        <f t="shared" si="118"/>
        <v>45164.578449074077</v>
      </c>
      <c r="E1056" s="8" t="str">
        <f t="shared" si="120"/>
        <v>2023-08-26</v>
      </c>
      <c r="F1056" s="9" t="s">
        <v>2756</v>
      </c>
      <c r="G1056" s="9" t="str">
        <f t="shared" si="119"/>
        <v>FAIR-D3_2023-08-26_13-52-58</v>
      </c>
      <c r="H1056" s="9">
        <v>21.459</v>
      </c>
      <c r="I1056" s="6">
        <v>35497416</v>
      </c>
      <c r="J1056" s="6" t="str">
        <f>IF(OR(COUNTIF(Monitoring!E:E, G1056) &gt; 0, COUNTIF(Monitoring!F:F, G1056) &gt; 0), "yes", "no")</f>
        <v>no</v>
      </c>
      <c r="K1056" s="60" t="str">
        <f t="shared" si="121"/>
        <v>Z:\FAIR_Device_data\Experiment_AugSep_2023\Video_captures\FAIR-D3\Camera1\2023-08-26\FAIR-D3_2023-08-26_13-52-58.mp4</v>
      </c>
    </row>
    <row r="1057" spans="1:11" ht="14.25" customHeight="1" x14ac:dyDescent="0.3">
      <c r="A1057" s="5" t="str">
        <f t="shared" si="115"/>
        <v>FAIR-D3</v>
      </c>
      <c r="B1057" s="4">
        <f t="shared" si="116"/>
        <v>45164</v>
      </c>
      <c r="C1057" s="8">
        <f t="shared" si="117"/>
        <v>0.58364583333333331</v>
      </c>
      <c r="D1057" s="8">
        <f t="shared" si="118"/>
        <v>45164.583645833336</v>
      </c>
      <c r="E1057" s="8" t="str">
        <f t="shared" si="120"/>
        <v>2023-08-26</v>
      </c>
      <c r="F1057" s="9" t="s">
        <v>2757</v>
      </c>
      <c r="G1057" s="9" t="str">
        <f t="shared" si="119"/>
        <v>FAIR-D3_2023-08-26_14-00-27</v>
      </c>
      <c r="H1057" s="9">
        <v>34.892000000000003</v>
      </c>
      <c r="I1057" s="6">
        <v>66558090</v>
      </c>
      <c r="J1057" s="6" t="str">
        <f>IF(OR(COUNTIF(Monitoring!E:E, G1057) &gt; 0, COUNTIF(Monitoring!F:F, G1057) &gt; 0), "yes", "no")</f>
        <v>yes</v>
      </c>
      <c r="K1057" s="60" t="str">
        <f t="shared" si="121"/>
        <v>Z:\FAIR_Device_data\Experiment_AugSep_2023\Video_captures\FAIR-D3\Camera1\2023-08-26\FAIR-D3_2023-08-26_14-00-27.mp4</v>
      </c>
    </row>
    <row r="1058" spans="1:11" ht="14.25" customHeight="1" x14ac:dyDescent="0.3">
      <c r="A1058" s="5" t="str">
        <f t="shared" si="115"/>
        <v>FAIR-D3</v>
      </c>
      <c r="B1058" s="4">
        <f t="shared" ref="B1058:B1089" si="122">VALUE(MID(G1058, FIND("_", G1058)+1,10))</f>
        <v>45164</v>
      </c>
      <c r="C1058" s="8">
        <f t="shared" si="117"/>
        <v>0.59710648148148149</v>
      </c>
      <c r="D1058" s="8">
        <f t="shared" si="118"/>
        <v>45164.59710648148</v>
      </c>
      <c r="E1058" s="8" t="str">
        <f t="shared" si="120"/>
        <v>2023-08-26</v>
      </c>
      <c r="F1058" s="9" t="s">
        <v>2758</v>
      </c>
      <c r="G1058" s="9" t="str">
        <f t="shared" si="119"/>
        <v>FAIR-D3_2023-08-26_14-19-50</v>
      </c>
      <c r="H1058" s="9">
        <v>11.239000000000001</v>
      </c>
      <c r="I1058" s="6">
        <v>18243892</v>
      </c>
      <c r="J1058" s="6" t="str">
        <f>IF(OR(COUNTIF(Monitoring!E:E, G1058) &gt; 0, COUNTIF(Monitoring!F:F, G1058) &gt; 0), "yes", "no")</f>
        <v>yes</v>
      </c>
      <c r="K1058" s="60" t="str">
        <f t="shared" si="121"/>
        <v>Z:\FAIR_Device_data\Experiment_AugSep_2023\Video_captures\FAIR-D3\Camera1\2023-08-26\FAIR-D3_2023-08-26_14-19-50.mp4</v>
      </c>
    </row>
    <row r="1059" spans="1:11" ht="14.25" customHeight="1" x14ac:dyDescent="0.3">
      <c r="A1059" s="5" t="str">
        <f t="shared" si="115"/>
        <v>FAIR-D3</v>
      </c>
      <c r="B1059" s="4">
        <f t="shared" si="122"/>
        <v>45164</v>
      </c>
      <c r="C1059" s="8">
        <f t="shared" si="117"/>
        <v>0.59937499999999999</v>
      </c>
      <c r="D1059" s="8">
        <f t="shared" si="118"/>
        <v>45164.599374999998</v>
      </c>
      <c r="E1059" s="8" t="str">
        <f t="shared" si="120"/>
        <v>2023-08-26</v>
      </c>
      <c r="F1059" s="9" t="s">
        <v>2759</v>
      </c>
      <c r="G1059" s="9" t="str">
        <f t="shared" si="119"/>
        <v>FAIR-D3_2023-08-26_14-23-06</v>
      </c>
      <c r="H1059" s="9">
        <v>12.147</v>
      </c>
      <c r="I1059" s="6">
        <v>20752251</v>
      </c>
      <c r="J1059" s="6" t="str">
        <f>IF(OR(COUNTIF(Monitoring!E:E, G1059) &gt; 0, COUNTIF(Monitoring!F:F, G1059) &gt; 0), "yes", "no")</f>
        <v>no</v>
      </c>
      <c r="K1059" s="60" t="str">
        <f t="shared" si="121"/>
        <v>Z:\FAIR_Device_data\Experiment_AugSep_2023\Video_captures\FAIR-D3\Camera1\2023-08-26\FAIR-D3_2023-08-26_14-23-06.mp4</v>
      </c>
    </row>
    <row r="1060" spans="1:11" ht="14.25" customHeight="1" x14ac:dyDescent="0.3">
      <c r="A1060" s="5" t="str">
        <f t="shared" si="115"/>
        <v>FAIR-D3</v>
      </c>
      <c r="B1060" s="4">
        <f t="shared" si="122"/>
        <v>45164</v>
      </c>
      <c r="C1060" s="8">
        <f t="shared" si="117"/>
        <v>0.59991898148148148</v>
      </c>
      <c r="D1060" s="8">
        <f t="shared" si="118"/>
        <v>45164.599918981483</v>
      </c>
      <c r="E1060" s="8" t="str">
        <f t="shared" si="120"/>
        <v>2023-08-26</v>
      </c>
      <c r="F1060" s="9" t="s">
        <v>2760</v>
      </c>
      <c r="G1060" s="9" t="str">
        <f t="shared" si="119"/>
        <v>FAIR-D3_2023-08-26_14-23-53</v>
      </c>
      <c r="H1060" s="9">
        <v>21.265999999999998</v>
      </c>
      <c r="I1060" s="6">
        <v>36739354</v>
      </c>
      <c r="J1060" s="6" t="str">
        <f>IF(OR(COUNTIF(Monitoring!E:E, G1060) &gt; 0, COUNTIF(Monitoring!F:F, G1060) &gt; 0), "yes", "no")</f>
        <v>yes</v>
      </c>
      <c r="K1060" s="60" t="str">
        <f t="shared" si="121"/>
        <v>Z:\FAIR_Device_data\Experiment_AugSep_2023\Video_captures\FAIR-D3\Camera1\2023-08-26\FAIR-D3_2023-08-26_14-23-53.mp4</v>
      </c>
    </row>
    <row r="1061" spans="1:11" ht="14.25" customHeight="1" x14ac:dyDescent="0.3">
      <c r="A1061" s="5" t="str">
        <f t="shared" si="115"/>
        <v>FAIR-D3</v>
      </c>
      <c r="B1061" s="4">
        <f t="shared" si="122"/>
        <v>45164</v>
      </c>
      <c r="C1061" s="8">
        <f t="shared" si="117"/>
        <v>0.60052083333333328</v>
      </c>
      <c r="D1061" s="8">
        <f t="shared" si="118"/>
        <v>45164.60052083333</v>
      </c>
      <c r="E1061" s="8" t="str">
        <f t="shared" si="120"/>
        <v>2023-08-26</v>
      </c>
      <c r="F1061" s="9" t="s">
        <v>2761</v>
      </c>
      <c r="G1061" s="9" t="str">
        <f t="shared" si="119"/>
        <v>FAIR-D3_2023-08-26_14-24-45</v>
      </c>
      <c r="H1061" s="9">
        <v>23.065999999999999</v>
      </c>
      <c r="I1061" s="6">
        <v>36958701</v>
      </c>
      <c r="J1061" s="6" t="str">
        <f>IF(OR(COUNTIF(Monitoring!E:E, G1061) &gt; 0, COUNTIF(Monitoring!F:F, G1061) &gt; 0), "yes", "no")</f>
        <v>yes</v>
      </c>
      <c r="K1061" s="60" t="str">
        <f t="shared" si="121"/>
        <v>Z:\FAIR_Device_data\Experiment_AugSep_2023\Video_captures\FAIR-D3\Camera1\2023-08-26\FAIR-D3_2023-08-26_14-24-45.mp4</v>
      </c>
    </row>
    <row r="1062" spans="1:11" ht="14.25" customHeight="1" x14ac:dyDescent="0.3">
      <c r="A1062" s="5" t="str">
        <f t="shared" si="115"/>
        <v>FAIR-D3</v>
      </c>
      <c r="B1062" s="4">
        <f t="shared" si="122"/>
        <v>45164</v>
      </c>
      <c r="C1062" s="8">
        <f t="shared" si="117"/>
        <v>0.60136574074074078</v>
      </c>
      <c r="D1062" s="8">
        <f t="shared" si="118"/>
        <v>45164.601365740738</v>
      </c>
      <c r="E1062" s="8" t="str">
        <f t="shared" si="120"/>
        <v>2023-08-26</v>
      </c>
      <c r="F1062" s="9" t="s">
        <v>2762</v>
      </c>
      <c r="G1062" s="9" t="str">
        <f t="shared" si="119"/>
        <v>FAIR-D3_2023-08-26_14-25-58</v>
      </c>
      <c r="H1062" s="9">
        <v>10.917999999999999</v>
      </c>
      <c r="I1062" s="6">
        <v>18288848</v>
      </c>
      <c r="J1062" s="6" t="str">
        <f>IF(OR(COUNTIF(Monitoring!E:E, G1062) &gt; 0, COUNTIF(Monitoring!F:F, G1062) &gt; 0), "yes", "no")</f>
        <v>yes</v>
      </c>
      <c r="K1062" s="60" t="str">
        <f t="shared" si="121"/>
        <v>Z:\FAIR_Device_data\Experiment_AugSep_2023\Video_captures\FAIR-D3\Camera1\2023-08-26\FAIR-D3_2023-08-26_14-25-58.mp4</v>
      </c>
    </row>
    <row r="1063" spans="1:11" ht="14.25" customHeight="1" x14ac:dyDescent="0.3">
      <c r="A1063" s="5" t="str">
        <f t="shared" si="115"/>
        <v>FAIR-D3</v>
      </c>
      <c r="B1063" s="4">
        <f t="shared" si="122"/>
        <v>45164</v>
      </c>
      <c r="C1063" s="8">
        <f t="shared" si="117"/>
        <v>0.60481481481481481</v>
      </c>
      <c r="D1063" s="8">
        <f t="shared" si="118"/>
        <v>45164.604814814818</v>
      </c>
      <c r="E1063" s="8" t="str">
        <f t="shared" si="120"/>
        <v>2023-08-26</v>
      </c>
      <c r="F1063" s="9" t="s">
        <v>2763</v>
      </c>
      <c r="G1063" s="9" t="str">
        <f t="shared" si="119"/>
        <v>FAIR-D3_2023-08-26_14-30-56</v>
      </c>
      <c r="H1063" s="9">
        <v>31.457999999999998</v>
      </c>
      <c r="I1063" s="6">
        <v>53002213</v>
      </c>
      <c r="J1063" s="6" t="str">
        <f>IF(OR(COUNTIF(Monitoring!E:E, G1063) &gt; 0, COUNTIF(Monitoring!F:F, G1063) &gt; 0), "yes", "no")</f>
        <v>no</v>
      </c>
      <c r="K1063" s="60" t="str">
        <f t="shared" si="121"/>
        <v>Z:\FAIR_Device_data\Experiment_AugSep_2023\Video_captures\FAIR-D3\Camera1\2023-08-26\FAIR-D3_2023-08-26_14-30-56.mp4</v>
      </c>
    </row>
    <row r="1064" spans="1:11" ht="14.25" customHeight="1" x14ac:dyDescent="0.3">
      <c r="A1064" s="5" t="str">
        <f t="shared" si="115"/>
        <v>FAIR-D3</v>
      </c>
      <c r="B1064" s="4">
        <f t="shared" si="122"/>
        <v>45164</v>
      </c>
      <c r="C1064" s="8">
        <f t="shared" si="117"/>
        <v>0.60752314814814812</v>
      </c>
      <c r="D1064" s="8">
        <f t="shared" si="118"/>
        <v>45164.607523148145</v>
      </c>
      <c r="E1064" s="8" t="str">
        <f t="shared" si="120"/>
        <v>2023-08-26</v>
      </c>
      <c r="F1064" s="9" t="s">
        <v>2764</v>
      </c>
      <c r="G1064" s="9" t="str">
        <f t="shared" si="119"/>
        <v>FAIR-D3_2023-08-26_14-34-50</v>
      </c>
      <c r="H1064" s="9">
        <v>25.184000000000001</v>
      </c>
      <c r="I1064" s="6">
        <v>46573654</v>
      </c>
      <c r="J1064" s="6" t="str">
        <f>IF(OR(COUNTIF(Monitoring!E:E, G1064) &gt; 0, COUNTIF(Monitoring!F:F, G1064) &gt; 0), "yes", "no")</f>
        <v>yes</v>
      </c>
      <c r="K1064" s="60" t="str">
        <f t="shared" si="121"/>
        <v>Z:\FAIR_Device_data\Experiment_AugSep_2023\Video_captures\FAIR-D3\Camera1\2023-08-26\FAIR-D3_2023-08-26_14-34-50.mp4</v>
      </c>
    </row>
    <row r="1065" spans="1:11" ht="14.25" customHeight="1" x14ac:dyDescent="0.3">
      <c r="A1065" s="5" t="str">
        <f t="shared" si="115"/>
        <v>FAIR-D3</v>
      </c>
      <c r="B1065" s="4">
        <f t="shared" si="122"/>
        <v>45164</v>
      </c>
      <c r="C1065" s="8">
        <f t="shared" si="117"/>
        <v>0.61299768518518516</v>
      </c>
      <c r="D1065" s="8">
        <f t="shared" si="118"/>
        <v>45164.612997685188</v>
      </c>
      <c r="E1065" s="8" t="str">
        <f t="shared" si="120"/>
        <v>2023-08-26</v>
      </c>
      <c r="F1065" s="9" t="s">
        <v>2765</v>
      </c>
      <c r="G1065" s="9" t="str">
        <f t="shared" si="119"/>
        <v>FAIR-D3_2023-08-26_14-42-43</v>
      </c>
      <c r="H1065" s="9">
        <v>11.541</v>
      </c>
      <c r="I1065" s="6">
        <v>18819342</v>
      </c>
      <c r="J1065" s="6" t="str">
        <f>IF(OR(COUNTIF(Monitoring!E:E, G1065) &gt; 0, COUNTIF(Monitoring!F:F, G1065) &gt; 0), "yes", "no")</f>
        <v>yes</v>
      </c>
      <c r="K1065" s="60" t="str">
        <f t="shared" si="121"/>
        <v>Z:\FAIR_Device_data\Experiment_AugSep_2023\Video_captures\FAIR-D3\Camera1\2023-08-26\FAIR-D3_2023-08-26_14-42-43.mp4</v>
      </c>
    </row>
    <row r="1066" spans="1:11" ht="14.25" customHeight="1" x14ac:dyDescent="0.3">
      <c r="A1066" s="5" t="str">
        <f t="shared" si="115"/>
        <v>FAIR-D3</v>
      </c>
      <c r="B1066" s="4">
        <f t="shared" si="122"/>
        <v>45164</v>
      </c>
      <c r="C1066" s="8">
        <f t="shared" si="117"/>
        <v>0.61493055555555554</v>
      </c>
      <c r="D1066" s="8">
        <f t="shared" si="118"/>
        <v>45164.614930555559</v>
      </c>
      <c r="E1066" s="8" t="str">
        <f t="shared" si="120"/>
        <v>2023-08-26</v>
      </c>
      <c r="F1066" s="9" t="s">
        <v>2766</v>
      </c>
      <c r="G1066" s="9" t="str">
        <f t="shared" si="119"/>
        <v>FAIR-D3_2023-08-26_14-45-30</v>
      </c>
      <c r="H1066" s="9">
        <v>52.506999999999998</v>
      </c>
      <c r="I1066" s="6">
        <v>98589596</v>
      </c>
      <c r="J1066" s="6" t="str">
        <f>IF(OR(COUNTIF(Monitoring!E:E, G1066) &gt; 0, COUNTIF(Monitoring!F:F, G1066) &gt; 0), "yes", "no")</f>
        <v>yes</v>
      </c>
      <c r="K1066" s="60" t="str">
        <f t="shared" si="121"/>
        <v>Z:\FAIR_Device_data\Experiment_AugSep_2023\Video_captures\FAIR-D3\Camera1\2023-08-26\FAIR-D3_2023-08-26_14-45-30.mp4</v>
      </c>
    </row>
    <row r="1067" spans="1:11" ht="14.25" customHeight="1" x14ac:dyDescent="0.3">
      <c r="A1067" s="5" t="str">
        <f t="shared" si="115"/>
        <v>FAIR-D3</v>
      </c>
      <c r="B1067" s="4">
        <f t="shared" si="122"/>
        <v>45164</v>
      </c>
      <c r="C1067" s="8">
        <f t="shared" si="117"/>
        <v>0.63431712962962961</v>
      </c>
      <c r="D1067" s="8">
        <f t="shared" si="118"/>
        <v>45164.634317129632</v>
      </c>
      <c r="E1067" s="8" t="str">
        <f t="shared" si="120"/>
        <v>2023-08-26</v>
      </c>
      <c r="F1067" s="9" t="s">
        <v>2767</v>
      </c>
      <c r="G1067" s="9" t="str">
        <f t="shared" si="119"/>
        <v>FAIR-D3_2023-08-26_15-13-25</v>
      </c>
      <c r="H1067" s="9">
        <v>82.108999999999995</v>
      </c>
      <c r="I1067" s="6">
        <v>157083509</v>
      </c>
      <c r="J1067" s="6" t="str">
        <f>IF(OR(COUNTIF(Monitoring!E:E, G1067) &gt; 0, COUNTIF(Monitoring!F:F, G1067) &gt; 0), "yes", "no")</f>
        <v>yes</v>
      </c>
      <c r="K1067" s="60" t="str">
        <f t="shared" si="121"/>
        <v>Z:\FAIR_Device_data\Experiment_AugSep_2023\Video_captures\FAIR-D3\Camera1\2023-08-26\FAIR-D3_2023-08-26_15-13-25.mp4</v>
      </c>
    </row>
    <row r="1068" spans="1:11" ht="14.25" customHeight="1" x14ac:dyDescent="0.3">
      <c r="A1068" s="5" t="str">
        <f t="shared" si="115"/>
        <v>FAIR-D3</v>
      </c>
      <c r="B1068" s="4">
        <f t="shared" si="122"/>
        <v>45164</v>
      </c>
      <c r="C1068" s="8">
        <f t="shared" si="117"/>
        <v>0.65186342592592594</v>
      </c>
      <c r="D1068" s="8">
        <f t="shared" si="118"/>
        <v>45164.651863425926</v>
      </c>
      <c r="E1068" s="8" t="str">
        <f t="shared" si="120"/>
        <v>2023-08-26</v>
      </c>
      <c r="F1068" s="9" t="s">
        <v>2768</v>
      </c>
      <c r="G1068" s="9" t="str">
        <f t="shared" si="119"/>
        <v>FAIR-D3_2023-08-26_15-38-41</v>
      </c>
      <c r="H1068" s="9">
        <v>12.683999999999999</v>
      </c>
      <c r="I1068" s="6">
        <v>21722064</v>
      </c>
      <c r="J1068" s="6" t="str">
        <f>IF(OR(COUNTIF(Monitoring!E:E, G1068) &gt; 0, COUNTIF(Monitoring!F:F, G1068) &gt; 0), "yes", "no")</f>
        <v>yes</v>
      </c>
      <c r="K1068" s="60" t="str">
        <f t="shared" si="121"/>
        <v>Z:\FAIR_Device_data\Experiment_AugSep_2023\Video_captures\FAIR-D3\Camera1\2023-08-26\FAIR-D3_2023-08-26_15-38-41.mp4</v>
      </c>
    </row>
    <row r="1069" spans="1:11" ht="14.25" customHeight="1" x14ac:dyDescent="0.3">
      <c r="A1069" s="5" t="str">
        <f t="shared" si="115"/>
        <v>FAIR-D3</v>
      </c>
      <c r="B1069" s="4">
        <f t="shared" si="122"/>
        <v>45164</v>
      </c>
      <c r="C1069" s="8">
        <f t="shared" si="117"/>
        <v>0.65500000000000003</v>
      </c>
      <c r="D1069" s="8">
        <f t="shared" si="118"/>
        <v>45164.654999999999</v>
      </c>
      <c r="E1069" s="8" t="str">
        <f t="shared" si="120"/>
        <v>2023-08-26</v>
      </c>
      <c r="F1069" s="9" t="s">
        <v>2769</v>
      </c>
      <c r="G1069" s="9" t="str">
        <f t="shared" si="119"/>
        <v>FAIR-D3_2023-08-26_15-43-12</v>
      </c>
      <c r="H1069" s="9">
        <v>13.894</v>
      </c>
      <c r="I1069" s="6">
        <v>24148988</v>
      </c>
      <c r="J1069" s="6" t="str">
        <f>IF(OR(COUNTIF(Monitoring!E:E, G1069) &gt; 0, COUNTIF(Monitoring!F:F, G1069) &gt; 0), "yes", "no")</f>
        <v>no</v>
      </c>
      <c r="K1069" s="60" t="str">
        <f t="shared" si="121"/>
        <v>Z:\FAIR_Device_data\Experiment_AugSep_2023\Video_captures\FAIR-D3\Camera1\2023-08-26\FAIR-D3_2023-08-26_15-43-12.mp4</v>
      </c>
    </row>
    <row r="1070" spans="1:11" ht="14.25" customHeight="1" x14ac:dyDescent="0.3">
      <c r="A1070" s="5" t="str">
        <f t="shared" si="115"/>
        <v>FAIR-D3</v>
      </c>
      <c r="B1070" s="4">
        <f t="shared" si="122"/>
        <v>45164</v>
      </c>
      <c r="C1070" s="8">
        <f t="shared" si="117"/>
        <v>0.66780092592592588</v>
      </c>
      <c r="D1070" s="8">
        <f t="shared" si="118"/>
        <v>45164.667800925927</v>
      </c>
      <c r="E1070" s="8" t="str">
        <f t="shared" si="120"/>
        <v>2023-08-26</v>
      </c>
      <c r="F1070" s="9" t="s">
        <v>2770</v>
      </c>
      <c r="G1070" s="9" t="str">
        <f t="shared" si="119"/>
        <v>FAIR-D3_2023-08-26_16-01-38</v>
      </c>
      <c r="H1070" s="9">
        <v>20.741</v>
      </c>
      <c r="I1070" s="6">
        <v>38201572</v>
      </c>
      <c r="J1070" s="6" t="str">
        <f>IF(OR(COUNTIF(Monitoring!E:E, G1070) &gt; 0, COUNTIF(Monitoring!F:F, G1070) &gt; 0), "yes", "no")</f>
        <v>yes</v>
      </c>
      <c r="K1070" s="60" t="str">
        <f t="shared" si="121"/>
        <v>Z:\FAIR_Device_data\Experiment_AugSep_2023\Video_captures\FAIR-D3\Camera1\2023-08-26\FAIR-D3_2023-08-26_16-01-38.mp4</v>
      </c>
    </row>
    <row r="1071" spans="1:11" ht="14.25" customHeight="1" x14ac:dyDescent="0.3">
      <c r="A1071" s="5" t="str">
        <f t="shared" si="115"/>
        <v>FAIR-D3</v>
      </c>
      <c r="B1071" s="4">
        <f t="shared" si="122"/>
        <v>45164</v>
      </c>
      <c r="C1071" s="8">
        <f t="shared" si="117"/>
        <v>0.71592592592592597</v>
      </c>
      <c r="D1071" s="8">
        <f t="shared" si="118"/>
        <v>45164.715925925928</v>
      </c>
      <c r="E1071" s="8" t="str">
        <f t="shared" si="120"/>
        <v>2023-08-26</v>
      </c>
      <c r="F1071" s="9" t="s">
        <v>2771</v>
      </c>
      <c r="G1071" s="9" t="str">
        <f t="shared" si="119"/>
        <v>FAIR-D3_2023-08-26_17-10-56</v>
      </c>
      <c r="H1071" s="9">
        <v>11.821999999999999</v>
      </c>
      <c r="I1071" s="6">
        <v>20229219</v>
      </c>
      <c r="J1071" s="6" t="str">
        <f>IF(OR(COUNTIF(Monitoring!E:E, G1071) &gt; 0, COUNTIF(Monitoring!F:F, G1071) &gt; 0), "yes", "no")</f>
        <v>no</v>
      </c>
      <c r="K1071" s="60" t="str">
        <f t="shared" si="121"/>
        <v>Z:\FAIR_Device_data\Experiment_AugSep_2023\Video_captures\FAIR-D3\Camera1\2023-08-26\FAIR-D3_2023-08-26_17-10-56.mp4</v>
      </c>
    </row>
    <row r="1072" spans="1:11" ht="14.25" customHeight="1" x14ac:dyDescent="0.3">
      <c r="A1072" s="5" t="str">
        <f t="shared" si="115"/>
        <v>FAIR-D3</v>
      </c>
      <c r="B1072" s="4">
        <f t="shared" si="122"/>
        <v>45164</v>
      </c>
      <c r="C1072" s="8">
        <f t="shared" si="117"/>
        <v>0.71662037037037041</v>
      </c>
      <c r="D1072" s="8">
        <f t="shared" si="118"/>
        <v>45164.716620370367</v>
      </c>
      <c r="E1072" s="8" t="str">
        <f t="shared" si="120"/>
        <v>2023-08-26</v>
      </c>
      <c r="F1072" s="9" t="s">
        <v>2772</v>
      </c>
      <c r="G1072" s="9" t="str">
        <f t="shared" si="119"/>
        <v>FAIR-D3_2023-08-26_17-11-56</v>
      </c>
      <c r="H1072" s="9">
        <v>15.515000000000001</v>
      </c>
      <c r="I1072" s="6">
        <v>27446866</v>
      </c>
      <c r="J1072" s="6" t="str">
        <f>IF(OR(COUNTIF(Monitoring!E:E, G1072) &gt; 0, COUNTIF(Monitoring!F:F, G1072) &gt; 0), "yes", "no")</f>
        <v>no</v>
      </c>
      <c r="K1072" s="60" t="str">
        <f t="shared" si="121"/>
        <v>Z:\FAIR_Device_data\Experiment_AugSep_2023\Video_captures\FAIR-D3\Camera1\2023-08-26\FAIR-D3_2023-08-26_17-11-56.mp4</v>
      </c>
    </row>
    <row r="1073" spans="1:11" ht="14.25" customHeight="1" x14ac:dyDescent="0.3">
      <c r="A1073" s="5" t="str">
        <f t="shared" si="115"/>
        <v>FAIR-D3</v>
      </c>
      <c r="B1073" s="4">
        <f t="shared" si="122"/>
        <v>45164</v>
      </c>
      <c r="C1073" s="8">
        <f t="shared" si="117"/>
        <v>0.74425925925925929</v>
      </c>
      <c r="D1073" s="8">
        <f t="shared" si="118"/>
        <v>45164.744259259256</v>
      </c>
      <c r="E1073" s="8" t="str">
        <f t="shared" si="120"/>
        <v>2023-08-26</v>
      </c>
      <c r="F1073" s="9" t="s">
        <v>2773</v>
      </c>
      <c r="G1073" s="9" t="str">
        <f t="shared" si="119"/>
        <v>FAIR-D3_2023-08-26_17-51-44</v>
      </c>
      <c r="H1073" s="9">
        <v>35.984000000000002</v>
      </c>
      <c r="I1073" s="6">
        <v>64113622</v>
      </c>
      <c r="J1073" s="6" t="str">
        <f>IF(OR(COUNTIF(Monitoring!E:E, G1073) &gt; 0, COUNTIF(Monitoring!F:F, G1073) &gt; 0), "yes", "no")</f>
        <v>yes</v>
      </c>
      <c r="K1073" s="60" t="str">
        <f t="shared" si="121"/>
        <v>Z:\FAIR_Device_data\Experiment_AugSep_2023\Video_captures\FAIR-D3\Camera1\2023-08-26\FAIR-D3_2023-08-26_17-51-44.mp4</v>
      </c>
    </row>
    <row r="1074" spans="1:11" ht="14.25" customHeight="1" x14ac:dyDescent="0.3">
      <c r="A1074" s="5" t="str">
        <f t="shared" si="115"/>
        <v>FAIR-D3</v>
      </c>
      <c r="B1074" s="4">
        <f t="shared" si="122"/>
        <v>45164</v>
      </c>
      <c r="C1074" s="8">
        <f t="shared" si="117"/>
        <v>0.75127314814814816</v>
      </c>
      <c r="D1074" s="8">
        <f t="shared" si="118"/>
        <v>45164.751273148147</v>
      </c>
      <c r="E1074" s="8" t="str">
        <f t="shared" si="120"/>
        <v>2023-08-26</v>
      </c>
      <c r="F1074" s="9" t="s">
        <v>2774</v>
      </c>
      <c r="G1074" s="9" t="str">
        <f t="shared" si="119"/>
        <v>FAIR-D3_2023-08-26_18-01-50</v>
      </c>
      <c r="H1074" s="9">
        <v>15.147</v>
      </c>
      <c r="I1074" s="6">
        <v>26005524</v>
      </c>
      <c r="J1074" s="6" t="str">
        <f>IF(OR(COUNTIF(Monitoring!E:E, G1074) &gt; 0, COUNTIF(Monitoring!F:F, G1074) &gt; 0), "yes", "no")</f>
        <v>no</v>
      </c>
      <c r="K1074" s="60" t="str">
        <f t="shared" si="121"/>
        <v>Z:\FAIR_Device_data\Experiment_AugSep_2023\Video_captures\FAIR-D3\Camera1\2023-08-26\FAIR-D3_2023-08-26_18-01-50.mp4</v>
      </c>
    </row>
    <row r="1075" spans="1:11" ht="14.25" customHeight="1" x14ac:dyDescent="0.3">
      <c r="A1075" s="5" t="str">
        <f t="shared" si="115"/>
        <v>FAIR-D3</v>
      </c>
      <c r="B1075" s="4">
        <f t="shared" si="122"/>
        <v>45164</v>
      </c>
      <c r="C1075" s="8">
        <f t="shared" si="117"/>
        <v>0.7525694444444444</v>
      </c>
      <c r="D1075" s="8">
        <f t="shared" si="118"/>
        <v>45164.752569444441</v>
      </c>
      <c r="E1075" s="8" t="str">
        <f t="shared" si="120"/>
        <v>2023-08-26</v>
      </c>
      <c r="F1075" s="9" t="s">
        <v>2775</v>
      </c>
      <c r="G1075" s="9" t="str">
        <f t="shared" si="119"/>
        <v>FAIR-D3_2023-08-26_18-03-42</v>
      </c>
      <c r="H1075" s="9">
        <v>18.02</v>
      </c>
      <c r="I1075" s="6">
        <v>31061452</v>
      </c>
      <c r="J1075" s="6" t="str">
        <f>IF(OR(COUNTIF(Monitoring!E:E, G1075) &gt; 0, COUNTIF(Monitoring!F:F, G1075) &gt; 0), "yes", "no")</f>
        <v>no</v>
      </c>
      <c r="K1075" s="60" t="str">
        <f t="shared" si="121"/>
        <v>Z:\FAIR_Device_data\Experiment_AugSep_2023\Video_captures\FAIR-D3\Camera1\2023-08-26\FAIR-D3_2023-08-26_18-03-42.mp4</v>
      </c>
    </row>
    <row r="1076" spans="1:11" ht="14.25" customHeight="1" x14ac:dyDescent="0.3">
      <c r="A1076" s="5" t="str">
        <f t="shared" si="115"/>
        <v>FAIR-D3</v>
      </c>
      <c r="B1076" s="4">
        <f t="shared" si="122"/>
        <v>45164</v>
      </c>
      <c r="C1076" s="8">
        <f t="shared" si="117"/>
        <v>0.75328703703703703</v>
      </c>
      <c r="D1076" s="8">
        <f t="shared" si="118"/>
        <v>45164.753287037034</v>
      </c>
      <c r="E1076" s="8" t="str">
        <f t="shared" si="120"/>
        <v>2023-08-26</v>
      </c>
      <c r="F1076" s="9" t="s">
        <v>2776</v>
      </c>
      <c r="G1076" s="9" t="str">
        <f t="shared" si="119"/>
        <v>FAIR-D3_2023-08-26_18-04-44</v>
      </c>
      <c r="H1076" s="9">
        <v>14.458</v>
      </c>
      <c r="I1076" s="6">
        <v>25576440</v>
      </c>
      <c r="J1076" s="6" t="str">
        <f>IF(OR(COUNTIF(Monitoring!E:E, G1076) &gt; 0, COUNTIF(Monitoring!F:F, G1076) &gt; 0), "yes", "no")</f>
        <v>no</v>
      </c>
      <c r="K1076" s="60" t="str">
        <f t="shared" si="121"/>
        <v>Z:\FAIR_Device_data\Experiment_AugSep_2023\Video_captures\FAIR-D3\Camera1\2023-08-26\FAIR-D3_2023-08-26_18-04-44.mp4</v>
      </c>
    </row>
    <row r="1077" spans="1:11" ht="14.25" customHeight="1" x14ac:dyDescent="0.3">
      <c r="A1077" s="5" t="str">
        <f t="shared" si="115"/>
        <v>FAIR-D3</v>
      </c>
      <c r="B1077" s="4">
        <f t="shared" si="122"/>
        <v>45164</v>
      </c>
      <c r="C1077" s="8">
        <f t="shared" si="117"/>
        <v>0.75396990740740744</v>
      </c>
      <c r="D1077" s="8">
        <f t="shared" si="118"/>
        <v>45164.753969907404</v>
      </c>
      <c r="E1077" s="8" t="str">
        <f t="shared" si="120"/>
        <v>2023-08-26</v>
      </c>
      <c r="F1077" s="9" t="s">
        <v>2777</v>
      </c>
      <c r="G1077" s="9" t="str">
        <f t="shared" si="119"/>
        <v>FAIR-D3_2023-08-26_18-05-43</v>
      </c>
      <c r="H1077" s="9">
        <v>36.359000000000002</v>
      </c>
      <c r="I1077" s="6">
        <v>64713025</v>
      </c>
      <c r="J1077" s="6" t="str">
        <f>IF(OR(COUNTIF(Monitoring!E:E, G1077) &gt; 0, COUNTIF(Monitoring!F:F, G1077) &gt; 0), "yes", "no")</f>
        <v>no</v>
      </c>
      <c r="K1077" s="60" t="str">
        <f t="shared" si="121"/>
        <v>Z:\FAIR_Device_data\Experiment_AugSep_2023\Video_captures\FAIR-D3\Camera1\2023-08-26\FAIR-D3_2023-08-26_18-05-43.mp4</v>
      </c>
    </row>
    <row r="1078" spans="1:11" ht="14.25" customHeight="1" x14ac:dyDescent="0.3">
      <c r="A1078" s="5" t="str">
        <f t="shared" si="115"/>
        <v>FAIR-D3</v>
      </c>
      <c r="B1078" s="4">
        <f t="shared" si="122"/>
        <v>45164</v>
      </c>
      <c r="C1078" s="8">
        <f t="shared" si="117"/>
        <v>0.75596064814814812</v>
      </c>
      <c r="D1078" s="8">
        <f t="shared" si="118"/>
        <v>45164.755960648145</v>
      </c>
      <c r="E1078" s="8" t="str">
        <f t="shared" si="120"/>
        <v>2023-08-26</v>
      </c>
      <c r="F1078" s="9" t="s">
        <v>2778</v>
      </c>
      <c r="G1078" s="9" t="str">
        <f t="shared" si="119"/>
        <v>FAIR-D3_2023-08-26_18-08-35</v>
      </c>
      <c r="H1078" s="9">
        <v>22.245000000000001</v>
      </c>
      <c r="I1078" s="6">
        <v>40486064</v>
      </c>
      <c r="J1078" s="6" t="str">
        <f>IF(OR(COUNTIF(Monitoring!E:E, G1078) &gt; 0, COUNTIF(Monitoring!F:F, G1078) &gt; 0), "yes", "no")</f>
        <v>no</v>
      </c>
      <c r="K1078" s="60" t="str">
        <f t="shared" si="121"/>
        <v>Z:\FAIR_Device_data\Experiment_AugSep_2023\Video_captures\FAIR-D3\Camera1\2023-08-26\FAIR-D3_2023-08-26_18-08-35.mp4</v>
      </c>
    </row>
    <row r="1079" spans="1:11" ht="14.25" customHeight="1" x14ac:dyDescent="0.3">
      <c r="A1079" s="5" t="str">
        <f t="shared" si="115"/>
        <v>FAIR-D3</v>
      </c>
      <c r="B1079" s="4">
        <f t="shared" si="122"/>
        <v>45164</v>
      </c>
      <c r="C1079" s="8">
        <f t="shared" si="117"/>
        <v>0.75818287037037035</v>
      </c>
      <c r="D1079" s="8">
        <f t="shared" si="118"/>
        <v>45164.75818287037</v>
      </c>
      <c r="E1079" s="8" t="str">
        <f t="shared" si="120"/>
        <v>2023-08-26</v>
      </c>
      <c r="F1079" s="9" t="s">
        <v>2779</v>
      </c>
      <c r="G1079" s="9" t="str">
        <f t="shared" si="119"/>
        <v>FAIR-D3_2023-08-26_18-11-47</v>
      </c>
      <c r="H1079" s="9">
        <v>21.059000000000001</v>
      </c>
      <c r="I1079" s="6">
        <v>38502071</v>
      </c>
      <c r="J1079" s="6" t="str">
        <f>IF(OR(COUNTIF(Monitoring!E:E, G1079) &gt; 0, COUNTIF(Monitoring!F:F, G1079) &gt; 0), "yes", "no")</f>
        <v>no</v>
      </c>
      <c r="K1079" s="60" t="str">
        <f t="shared" si="121"/>
        <v>Z:\FAIR_Device_data\Experiment_AugSep_2023\Video_captures\FAIR-D3\Camera1\2023-08-26\FAIR-D3_2023-08-26_18-11-47.mp4</v>
      </c>
    </row>
    <row r="1080" spans="1:11" ht="14.25" customHeight="1" x14ac:dyDescent="0.3">
      <c r="A1080" s="5" t="str">
        <f t="shared" si="115"/>
        <v>FAIR-D3</v>
      </c>
      <c r="B1080" s="4">
        <f t="shared" si="122"/>
        <v>45164</v>
      </c>
      <c r="C1080" s="8">
        <f t="shared" si="117"/>
        <v>0.75898148148148148</v>
      </c>
      <c r="D1080" s="8">
        <f t="shared" si="118"/>
        <v>45164.758981481478</v>
      </c>
      <c r="E1080" s="8" t="str">
        <f t="shared" si="120"/>
        <v>2023-08-26</v>
      </c>
      <c r="F1080" s="9" t="s">
        <v>2780</v>
      </c>
      <c r="G1080" s="9" t="str">
        <f t="shared" si="119"/>
        <v>FAIR-D3_2023-08-26_18-12-56</v>
      </c>
      <c r="H1080" s="9">
        <v>27.283999999999999</v>
      </c>
      <c r="I1080" s="6">
        <v>51763124</v>
      </c>
      <c r="J1080" s="6" t="str">
        <f>IF(OR(COUNTIF(Monitoring!E:E, G1080) &gt; 0, COUNTIF(Monitoring!F:F, G1080) &gt; 0), "yes", "no")</f>
        <v>yes</v>
      </c>
      <c r="K1080" s="60" t="str">
        <f t="shared" si="121"/>
        <v>Z:\FAIR_Device_data\Experiment_AugSep_2023\Video_captures\FAIR-D3\Camera1\2023-08-26\FAIR-D3_2023-08-26_18-12-56.mp4</v>
      </c>
    </row>
    <row r="1081" spans="1:11" ht="14.25" customHeight="1" x14ac:dyDescent="0.3">
      <c r="A1081" s="5" t="str">
        <f t="shared" si="115"/>
        <v>FAIR-D3</v>
      </c>
      <c r="B1081" s="4">
        <f t="shared" si="122"/>
        <v>45165</v>
      </c>
      <c r="C1081" s="8">
        <f t="shared" si="117"/>
        <v>0.37024305555555553</v>
      </c>
      <c r="D1081" s="8">
        <f t="shared" si="118"/>
        <v>45165.370243055557</v>
      </c>
      <c r="E1081" s="8" t="str">
        <f t="shared" si="120"/>
        <v>2023-08-27</v>
      </c>
      <c r="F1081" s="9" t="s">
        <v>2781</v>
      </c>
      <c r="G1081" s="9" t="str">
        <f t="shared" si="119"/>
        <v>FAIR-D3_2023-08-27_08-53-09</v>
      </c>
      <c r="H1081" s="9">
        <v>14.773999999999999</v>
      </c>
      <c r="I1081" s="6">
        <v>26606866</v>
      </c>
      <c r="J1081" s="6" t="str">
        <f>IF(OR(COUNTIF(Monitoring!E:E, G1081) &gt; 0, COUNTIF(Monitoring!F:F, G1081) &gt; 0), "yes", "no")</f>
        <v>no</v>
      </c>
      <c r="K1081" s="60" t="str">
        <f t="shared" si="121"/>
        <v>Z:\FAIR_Device_data\Experiment_AugSep_2023\Video_captures\FAIR-D3\Camera1\2023-08-27\FAIR-D3_2023-08-27_08-53-09.mp4</v>
      </c>
    </row>
    <row r="1082" spans="1:11" ht="14.25" customHeight="1" x14ac:dyDescent="0.3">
      <c r="A1082" s="5" t="str">
        <f t="shared" si="115"/>
        <v>FAIR-D3</v>
      </c>
      <c r="B1082" s="4">
        <f t="shared" si="122"/>
        <v>45165</v>
      </c>
      <c r="C1082" s="8">
        <f t="shared" si="117"/>
        <v>0.39106481481481481</v>
      </c>
      <c r="D1082" s="8">
        <f t="shared" si="118"/>
        <v>45165.391064814816</v>
      </c>
      <c r="E1082" s="8" t="str">
        <f t="shared" si="120"/>
        <v>2023-08-27</v>
      </c>
      <c r="F1082" s="9" t="s">
        <v>2782</v>
      </c>
      <c r="G1082" s="9" t="str">
        <f t="shared" si="119"/>
        <v>FAIR-D3_2023-08-27_09-23-08</v>
      </c>
      <c r="H1082" s="9">
        <v>11.151999999999999</v>
      </c>
      <c r="I1082" s="6">
        <v>19030840</v>
      </c>
      <c r="J1082" s="6" t="str">
        <f>IF(OR(COUNTIF(Monitoring!E:E, G1082) &gt; 0, COUNTIF(Monitoring!F:F, G1082) &gt; 0), "yes", "no")</f>
        <v>no</v>
      </c>
      <c r="K1082" s="60" t="str">
        <f t="shared" si="121"/>
        <v>Z:\FAIR_Device_data\Experiment_AugSep_2023\Video_captures\FAIR-D3\Camera1\2023-08-27\FAIR-D3_2023-08-27_09-23-08.mp4</v>
      </c>
    </row>
    <row r="1083" spans="1:11" ht="14.25" customHeight="1" x14ac:dyDescent="0.3">
      <c r="A1083" s="5" t="str">
        <f t="shared" si="115"/>
        <v>FAIR-D3</v>
      </c>
      <c r="B1083" s="4">
        <f t="shared" si="122"/>
        <v>45165</v>
      </c>
      <c r="C1083" s="8">
        <f t="shared" si="117"/>
        <v>0.39716435185185184</v>
      </c>
      <c r="D1083" s="8">
        <f t="shared" si="118"/>
        <v>45165.397164351853</v>
      </c>
      <c r="E1083" s="8" t="str">
        <f t="shared" si="120"/>
        <v>2023-08-27</v>
      </c>
      <c r="F1083" s="9" t="s">
        <v>2783</v>
      </c>
      <c r="G1083" s="9" t="str">
        <f t="shared" si="119"/>
        <v>FAIR-D3_2023-08-27_09-31-55</v>
      </c>
      <c r="H1083" s="9">
        <v>11.718999999999999</v>
      </c>
      <c r="I1083" s="6">
        <v>20047825</v>
      </c>
      <c r="J1083" s="6" t="str">
        <f>IF(OR(COUNTIF(Monitoring!E:E, G1083) &gt; 0, COUNTIF(Monitoring!F:F, G1083) &gt; 0), "yes", "no")</f>
        <v>no</v>
      </c>
      <c r="K1083" s="60" t="str">
        <f t="shared" si="121"/>
        <v>Z:\FAIR_Device_data\Experiment_AugSep_2023\Video_captures\FAIR-D3\Camera1\2023-08-27\FAIR-D3_2023-08-27_09-31-55.mp4</v>
      </c>
    </row>
    <row r="1084" spans="1:11" ht="14.25" customHeight="1" x14ac:dyDescent="0.3">
      <c r="A1084" s="5" t="str">
        <f t="shared" si="115"/>
        <v>FAIR-D3</v>
      </c>
      <c r="B1084" s="4">
        <f t="shared" si="122"/>
        <v>45165</v>
      </c>
      <c r="C1084" s="8">
        <f t="shared" si="117"/>
        <v>0.40599537037037037</v>
      </c>
      <c r="D1084" s="8">
        <f t="shared" si="118"/>
        <v>45165.405995370369</v>
      </c>
      <c r="E1084" s="8" t="str">
        <f t="shared" si="120"/>
        <v>2023-08-27</v>
      </c>
      <c r="F1084" s="9" t="s">
        <v>2784</v>
      </c>
      <c r="G1084" s="9" t="str">
        <f t="shared" si="119"/>
        <v>FAIR-D3_2023-08-27_09-44-38</v>
      </c>
      <c r="H1084" s="9">
        <v>42.064</v>
      </c>
      <c r="I1084" s="6">
        <v>75717597</v>
      </c>
      <c r="J1084" s="6" t="str">
        <f>IF(OR(COUNTIF(Monitoring!E:E, G1084) &gt; 0, COUNTIF(Monitoring!F:F, G1084) &gt; 0), "yes", "no")</f>
        <v>yes</v>
      </c>
      <c r="K1084" s="60" t="str">
        <f t="shared" si="121"/>
        <v>Z:\FAIR_Device_data\Experiment_AugSep_2023\Video_captures\FAIR-D3\Camera1\2023-08-27\FAIR-D3_2023-08-27_09-44-38.mp4</v>
      </c>
    </row>
    <row r="1085" spans="1:11" ht="14.25" customHeight="1" x14ac:dyDescent="0.3">
      <c r="A1085" s="5" t="str">
        <f t="shared" si="115"/>
        <v>FAIR-D3</v>
      </c>
      <c r="B1085" s="4">
        <f t="shared" si="122"/>
        <v>45165</v>
      </c>
      <c r="C1085" s="8">
        <f t="shared" si="117"/>
        <v>0.41495370370370371</v>
      </c>
      <c r="D1085" s="8">
        <f t="shared" si="118"/>
        <v>45165.414953703701</v>
      </c>
      <c r="E1085" s="8" t="str">
        <f t="shared" si="120"/>
        <v>2023-08-27</v>
      </c>
      <c r="F1085" s="9" t="s">
        <v>2785</v>
      </c>
      <c r="G1085" s="9" t="str">
        <f t="shared" si="119"/>
        <v>FAIR-D3_2023-08-27_09-57-32</v>
      </c>
      <c r="H1085" s="9">
        <v>54.311999999999998</v>
      </c>
      <c r="I1085" s="6">
        <v>100109632</v>
      </c>
      <c r="J1085" s="6" t="str">
        <f>IF(OR(COUNTIF(Monitoring!E:E, G1085) &gt; 0, COUNTIF(Monitoring!F:F, G1085) &gt; 0), "yes", "no")</f>
        <v>yes</v>
      </c>
      <c r="K1085" s="60" t="str">
        <f t="shared" si="121"/>
        <v>Z:\FAIR_Device_data\Experiment_AugSep_2023\Video_captures\FAIR-D3\Camera1\2023-08-27\FAIR-D3_2023-08-27_09-57-32.mp4</v>
      </c>
    </row>
    <row r="1086" spans="1:11" ht="14.25" customHeight="1" x14ac:dyDescent="0.3">
      <c r="A1086" s="5" t="str">
        <f t="shared" si="115"/>
        <v>FAIR-D3</v>
      </c>
      <c r="B1086" s="4">
        <f t="shared" si="122"/>
        <v>45165</v>
      </c>
      <c r="C1086" s="8">
        <f t="shared" si="117"/>
        <v>0.41642361111111109</v>
      </c>
      <c r="D1086" s="8">
        <f t="shared" si="118"/>
        <v>45165.41642361111</v>
      </c>
      <c r="E1086" s="8" t="str">
        <f t="shared" si="120"/>
        <v>2023-08-27</v>
      </c>
      <c r="F1086" s="9" t="s">
        <v>2786</v>
      </c>
      <c r="G1086" s="9" t="str">
        <f t="shared" si="119"/>
        <v>FAIR-D3_2023-08-27_09-59-39</v>
      </c>
      <c r="H1086" s="9">
        <v>11.757</v>
      </c>
      <c r="I1086" s="6">
        <v>19996862</v>
      </c>
      <c r="J1086" s="6" t="str">
        <f>IF(OR(COUNTIF(Monitoring!E:E, G1086) &gt; 0, COUNTIF(Monitoring!F:F, G1086) &gt; 0), "yes", "no")</f>
        <v>yes</v>
      </c>
      <c r="K1086" s="60" t="str">
        <f t="shared" si="121"/>
        <v>Z:\FAIR_Device_data\Experiment_AugSep_2023\Video_captures\FAIR-D3\Camera1\2023-08-27\FAIR-D3_2023-08-27_09-59-39.mp4</v>
      </c>
    </row>
    <row r="1087" spans="1:11" ht="14.25" customHeight="1" x14ac:dyDescent="0.3">
      <c r="A1087" s="5" t="str">
        <f t="shared" si="115"/>
        <v>FAIR-D3</v>
      </c>
      <c r="B1087" s="4">
        <f t="shared" si="122"/>
        <v>45165</v>
      </c>
      <c r="C1087" s="8">
        <f t="shared" si="117"/>
        <v>0.43991898148148151</v>
      </c>
      <c r="D1087" s="8">
        <f t="shared" si="118"/>
        <v>45165.439918981479</v>
      </c>
      <c r="E1087" s="8" t="str">
        <f t="shared" si="120"/>
        <v>2023-08-27</v>
      </c>
      <c r="F1087" s="9" t="s">
        <v>2787</v>
      </c>
      <c r="G1087" s="9" t="str">
        <f t="shared" si="119"/>
        <v>FAIR-D3_2023-08-27_10-33-29</v>
      </c>
      <c r="H1087" s="9">
        <v>24.751999999999999</v>
      </c>
      <c r="I1087" s="6">
        <v>47110657</v>
      </c>
      <c r="J1087" s="6" t="str">
        <f>IF(OR(COUNTIF(Monitoring!E:E, G1087) &gt; 0, COUNTIF(Monitoring!F:F, G1087) &gt; 0), "yes", "no")</f>
        <v>yes</v>
      </c>
      <c r="K1087" s="60" t="str">
        <f t="shared" si="121"/>
        <v>Z:\FAIR_Device_data\Experiment_AugSep_2023\Video_captures\FAIR-D3\Camera1\2023-08-27\FAIR-D3_2023-08-27_10-33-29.mp4</v>
      </c>
    </row>
    <row r="1088" spans="1:11" ht="14.25" customHeight="1" x14ac:dyDescent="0.3">
      <c r="A1088" s="5" t="str">
        <f t="shared" si="115"/>
        <v>FAIR-D3</v>
      </c>
      <c r="B1088" s="4">
        <f t="shared" si="122"/>
        <v>45165</v>
      </c>
      <c r="C1088" s="8">
        <f t="shared" si="117"/>
        <v>0.44087962962962962</v>
      </c>
      <c r="D1088" s="8">
        <f t="shared" si="118"/>
        <v>45165.440879629627</v>
      </c>
      <c r="E1088" s="8" t="str">
        <f t="shared" si="120"/>
        <v>2023-08-27</v>
      </c>
      <c r="F1088" s="9" t="s">
        <v>2788</v>
      </c>
      <c r="G1088" s="9" t="str">
        <f t="shared" si="119"/>
        <v>FAIR-D3_2023-08-27_10-34-52</v>
      </c>
      <c r="H1088" s="9">
        <v>15.622999999999999</v>
      </c>
      <c r="I1088" s="6">
        <v>27925435</v>
      </c>
      <c r="J1088" s="6" t="str">
        <f>IF(OR(COUNTIF(Monitoring!E:E, G1088) &gt; 0, COUNTIF(Monitoring!F:F, G1088) &gt; 0), "yes", "no")</f>
        <v>no</v>
      </c>
      <c r="K1088" s="60" t="str">
        <f t="shared" si="121"/>
        <v>Z:\FAIR_Device_data\Experiment_AugSep_2023\Video_captures\FAIR-D3\Camera1\2023-08-27\FAIR-D3_2023-08-27_10-34-52.mp4</v>
      </c>
    </row>
    <row r="1089" spans="1:11" ht="14.25" customHeight="1" x14ac:dyDescent="0.3">
      <c r="A1089" s="5" t="str">
        <f t="shared" si="115"/>
        <v>FAIR-D3</v>
      </c>
      <c r="B1089" s="4">
        <f t="shared" si="122"/>
        <v>45165</v>
      </c>
      <c r="C1089" s="8">
        <f t="shared" si="117"/>
        <v>0.44138888888888889</v>
      </c>
      <c r="D1089" s="8">
        <f t="shared" si="118"/>
        <v>45165.441388888888</v>
      </c>
      <c r="E1089" s="8" t="str">
        <f t="shared" si="120"/>
        <v>2023-08-27</v>
      </c>
      <c r="F1089" s="9" t="s">
        <v>2789</v>
      </c>
      <c r="G1089" s="9" t="str">
        <f t="shared" si="119"/>
        <v>FAIR-D3_2023-08-27_10-35-36</v>
      </c>
      <c r="H1089" s="9">
        <v>40.774999999999999</v>
      </c>
      <c r="I1089" s="6">
        <v>69318761</v>
      </c>
      <c r="J1089" s="6" t="str">
        <f>IF(OR(COUNTIF(Monitoring!E:E, G1089) &gt; 0, COUNTIF(Monitoring!F:F, G1089) &gt; 0), "yes", "no")</f>
        <v>yes</v>
      </c>
      <c r="K1089" s="60" t="str">
        <f t="shared" si="121"/>
        <v>Z:\FAIR_Device_data\Experiment_AugSep_2023\Video_captures\FAIR-D3\Camera1\2023-08-27\FAIR-D3_2023-08-27_10-35-36.mp4</v>
      </c>
    </row>
    <row r="1090" spans="1:11" ht="14.25" customHeight="1" x14ac:dyDescent="0.3">
      <c r="A1090" s="5" t="str">
        <f t="shared" ref="A1090:A1153" si="123">+LEFT(G1090,7)</f>
        <v>FAIR-D3</v>
      </c>
      <c r="B1090" s="4">
        <f t="shared" ref="B1090:B1153" si="124">VALUE(MID(G1090,FIND("_",G1090)+1,10))</f>
        <v>45165</v>
      </c>
      <c r="C1090" s="8">
        <f t="shared" ref="C1090:C1153" si="125">IF(ISBLANK(G1090),"",TIME(LEFT(RIGHT(G1090,8),2),LEFT(RIGHT(G1090,5),2),RIGHT(G1090,2)))</f>
        <v>0.44292824074074072</v>
      </c>
      <c r="D1090" s="8">
        <f t="shared" ref="D1090:D1153" si="126">+B1090+C1090</f>
        <v>45165.442928240744</v>
      </c>
      <c r="E1090" s="8" t="str">
        <f t="shared" si="120"/>
        <v>2023-08-27</v>
      </c>
      <c r="F1090" s="9" t="s">
        <v>2790</v>
      </c>
      <c r="G1090" s="9" t="str">
        <f t="shared" ref="G1090:G1153" si="127">+LEFT(F1090,27)</f>
        <v>FAIR-D3_2023-08-27_10-37-49</v>
      </c>
      <c r="H1090" s="9">
        <v>118.15300000000001</v>
      </c>
      <c r="I1090" s="6">
        <v>225090422</v>
      </c>
      <c r="J1090" s="6" t="str">
        <f>IF(OR(COUNTIF(Monitoring!E:E, G1090) &gt; 0, COUNTIF(Monitoring!F:F, G1090) &gt; 0), "yes", "no")</f>
        <v>yes</v>
      </c>
      <c r="K1090" s="60" t="str">
        <f t="shared" si="121"/>
        <v>Z:\FAIR_Device_data\Experiment_AugSep_2023\Video_captures\FAIR-D3\Camera1\2023-08-27\FAIR-D3_2023-08-27_10-37-49.mp4</v>
      </c>
    </row>
    <row r="1091" spans="1:11" ht="14.25" customHeight="1" x14ac:dyDescent="0.3">
      <c r="A1091" s="5" t="str">
        <f t="shared" si="123"/>
        <v>FAIR-D3</v>
      </c>
      <c r="B1091" s="4">
        <f t="shared" si="124"/>
        <v>45165</v>
      </c>
      <c r="C1091" s="8">
        <f t="shared" si="125"/>
        <v>0.44549768518518518</v>
      </c>
      <c r="D1091" s="8">
        <f t="shared" si="126"/>
        <v>45165.445497685185</v>
      </c>
      <c r="E1091" s="8" t="str">
        <f t="shared" ref="E1091:E1154" si="128">+_xlfn.CONCAT(YEAR(B1091),"-",TEXT(MONTH(B1091),"00"),"-",TEXT(DAY(B1091),"00"))</f>
        <v>2023-08-27</v>
      </c>
      <c r="F1091" s="9" t="s">
        <v>2791</v>
      </c>
      <c r="G1091" s="9" t="str">
        <f t="shared" si="127"/>
        <v>FAIR-D3_2023-08-27_10-41-31</v>
      </c>
      <c r="H1091" s="9">
        <v>11.896000000000001</v>
      </c>
      <c r="I1091" s="6">
        <v>20292226</v>
      </c>
      <c r="J1091" s="6" t="str">
        <f>IF(OR(COUNTIF(Monitoring!E:E, G1091) &gt; 0, COUNTIF(Monitoring!F:F, G1091) &gt; 0), "yes", "no")</f>
        <v>yes</v>
      </c>
      <c r="K1091" s="60" t="str">
        <f t="shared" ref="K1091:K1154" si="129">HYPERLINK(_xlfn.CONCAT("Z:\FAIR_Device_data\Experiment_AugSep_2023","\","Video_captures","\",A1091,"\","Camera1","\",E1091,"\",F1091))</f>
        <v>Z:\FAIR_Device_data\Experiment_AugSep_2023\Video_captures\FAIR-D3\Camera1\2023-08-27\FAIR-D3_2023-08-27_10-41-31.mp4</v>
      </c>
    </row>
    <row r="1092" spans="1:11" ht="14.25" customHeight="1" x14ac:dyDescent="0.3">
      <c r="A1092" s="5" t="str">
        <f t="shared" si="123"/>
        <v>FAIR-D3</v>
      </c>
      <c r="B1092" s="4">
        <f t="shared" si="124"/>
        <v>45165</v>
      </c>
      <c r="C1092" s="8">
        <f t="shared" si="125"/>
        <v>0.44692129629629629</v>
      </c>
      <c r="D1092" s="8">
        <f t="shared" si="126"/>
        <v>45165.446921296294</v>
      </c>
      <c r="E1092" s="8" t="str">
        <f t="shared" si="128"/>
        <v>2023-08-27</v>
      </c>
      <c r="F1092" s="9" t="s">
        <v>2792</v>
      </c>
      <c r="G1092" s="9" t="str">
        <f t="shared" si="127"/>
        <v>FAIR-D3_2023-08-27_10-43-34</v>
      </c>
      <c r="H1092" s="9">
        <v>15.827999999999999</v>
      </c>
      <c r="I1092" s="6">
        <v>28538726</v>
      </c>
      <c r="J1092" s="6" t="str">
        <f>IF(OR(COUNTIF(Monitoring!E:E, G1092) &gt; 0, COUNTIF(Monitoring!F:F, G1092) &gt; 0), "yes", "no")</f>
        <v>no</v>
      </c>
      <c r="K1092" s="60" t="str">
        <f t="shared" si="129"/>
        <v>Z:\FAIR_Device_data\Experiment_AugSep_2023\Video_captures\FAIR-D3\Camera1\2023-08-27\FAIR-D3_2023-08-27_10-43-34.mp4</v>
      </c>
    </row>
    <row r="1093" spans="1:11" ht="14.25" customHeight="1" x14ac:dyDescent="0.3">
      <c r="A1093" s="5" t="str">
        <f t="shared" si="123"/>
        <v>FAIR-D3</v>
      </c>
      <c r="B1093" s="4">
        <f t="shared" si="124"/>
        <v>45165</v>
      </c>
      <c r="C1093" s="8">
        <f t="shared" si="125"/>
        <v>0.44744212962962965</v>
      </c>
      <c r="D1093" s="8">
        <f t="shared" si="126"/>
        <v>45165.447442129633</v>
      </c>
      <c r="E1093" s="8" t="str">
        <f t="shared" si="128"/>
        <v>2023-08-27</v>
      </c>
      <c r="F1093" s="9" t="s">
        <v>2793</v>
      </c>
      <c r="G1093" s="9" t="str">
        <f t="shared" si="127"/>
        <v>FAIR-D3_2023-08-27_10-44-19</v>
      </c>
      <c r="H1093" s="9">
        <v>13.159000000000001</v>
      </c>
      <c r="I1093" s="6">
        <v>20982770</v>
      </c>
      <c r="J1093" s="6" t="str">
        <f>IF(OR(COUNTIF(Monitoring!E:E, G1093) &gt; 0, COUNTIF(Monitoring!F:F, G1093) &gt; 0), "yes", "no")</f>
        <v>no</v>
      </c>
      <c r="K1093" s="60" t="str">
        <f t="shared" si="129"/>
        <v>Z:\FAIR_Device_data\Experiment_AugSep_2023\Video_captures\FAIR-D3\Camera1\2023-08-27\FAIR-D3_2023-08-27_10-44-19.mp4</v>
      </c>
    </row>
    <row r="1094" spans="1:11" ht="14.25" customHeight="1" x14ac:dyDescent="0.3">
      <c r="A1094" s="5" t="str">
        <f t="shared" si="123"/>
        <v>FAIR-D3</v>
      </c>
      <c r="B1094" s="4">
        <f t="shared" si="124"/>
        <v>45165</v>
      </c>
      <c r="C1094" s="8">
        <f t="shared" si="125"/>
        <v>0.44850694444444444</v>
      </c>
      <c r="D1094" s="8">
        <f t="shared" si="126"/>
        <v>45165.448506944442</v>
      </c>
      <c r="E1094" s="8" t="str">
        <f t="shared" si="128"/>
        <v>2023-08-27</v>
      </c>
      <c r="F1094" s="9" t="s">
        <v>2794</v>
      </c>
      <c r="G1094" s="9" t="str">
        <f t="shared" si="127"/>
        <v>FAIR-D3_2023-08-27_10-45-51</v>
      </c>
      <c r="H1094" s="9">
        <v>65.855999999999995</v>
      </c>
      <c r="I1094" s="6">
        <v>120912833</v>
      </c>
      <c r="J1094" s="6" t="str">
        <f>IF(OR(COUNTIF(Monitoring!E:E, G1094) &gt; 0, COUNTIF(Monitoring!F:F, G1094) &gt; 0), "yes", "no")</f>
        <v>no</v>
      </c>
      <c r="K1094" s="60" t="str">
        <f t="shared" si="129"/>
        <v>Z:\FAIR_Device_data\Experiment_AugSep_2023\Video_captures\FAIR-D3\Camera1\2023-08-27\FAIR-D3_2023-08-27_10-45-51.mp4</v>
      </c>
    </row>
    <row r="1095" spans="1:11" ht="14.25" customHeight="1" x14ac:dyDescent="0.3">
      <c r="A1095" s="5" t="str">
        <f t="shared" si="123"/>
        <v>FAIR-D3</v>
      </c>
      <c r="B1095" s="4">
        <f t="shared" si="124"/>
        <v>45165</v>
      </c>
      <c r="C1095" s="8">
        <f t="shared" si="125"/>
        <v>0.44989583333333333</v>
      </c>
      <c r="D1095" s="8">
        <f t="shared" si="126"/>
        <v>45165.449895833335</v>
      </c>
      <c r="E1095" s="8" t="str">
        <f t="shared" si="128"/>
        <v>2023-08-27</v>
      </c>
      <c r="F1095" s="9" t="s">
        <v>2795</v>
      </c>
      <c r="G1095" s="9" t="str">
        <f t="shared" si="127"/>
        <v>FAIR-D3_2023-08-27_10-47-51</v>
      </c>
      <c r="H1095" s="9">
        <v>46.433999999999997</v>
      </c>
      <c r="I1095" s="6">
        <v>84802870</v>
      </c>
      <c r="J1095" s="6" t="str">
        <f>IF(OR(COUNTIF(Monitoring!E:E, G1095) &gt; 0, COUNTIF(Monitoring!F:F, G1095) &gt; 0), "yes", "no")</f>
        <v>yes</v>
      </c>
      <c r="K1095" s="60" t="str">
        <f t="shared" si="129"/>
        <v>Z:\FAIR_Device_data\Experiment_AugSep_2023\Video_captures\FAIR-D3\Camera1\2023-08-27\FAIR-D3_2023-08-27_10-47-51.mp4</v>
      </c>
    </row>
    <row r="1096" spans="1:11" ht="14.25" customHeight="1" x14ac:dyDescent="0.3">
      <c r="A1096" s="5" t="str">
        <f t="shared" si="123"/>
        <v>FAIR-D3</v>
      </c>
      <c r="B1096" s="4">
        <f t="shared" si="124"/>
        <v>45165</v>
      </c>
      <c r="C1096" s="8">
        <f t="shared" si="125"/>
        <v>0.45336805555555554</v>
      </c>
      <c r="D1096" s="8">
        <f t="shared" si="126"/>
        <v>45165.453368055554</v>
      </c>
      <c r="E1096" s="8" t="str">
        <f t="shared" si="128"/>
        <v>2023-08-27</v>
      </c>
      <c r="F1096" s="9" t="s">
        <v>2796</v>
      </c>
      <c r="G1096" s="9" t="str">
        <f t="shared" si="127"/>
        <v>FAIR-D3_2023-08-27_10-52-51</v>
      </c>
      <c r="H1096" s="9">
        <v>24.239000000000001</v>
      </c>
      <c r="I1096" s="6">
        <v>41434842</v>
      </c>
      <c r="J1096" s="6" t="str">
        <f>IF(OR(COUNTIF(Monitoring!E:E, G1096) &gt; 0, COUNTIF(Monitoring!F:F, G1096) &gt; 0), "yes", "no")</f>
        <v>no</v>
      </c>
      <c r="K1096" s="60" t="str">
        <f t="shared" si="129"/>
        <v>Z:\FAIR_Device_data\Experiment_AugSep_2023\Video_captures\FAIR-D3\Camera1\2023-08-27\FAIR-D3_2023-08-27_10-52-51.mp4</v>
      </c>
    </row>
    <row r="1097" spans="1:11" ht="14.25" customHeight="1" x14ac:dyDescent="0.3">
      <c r="A1097" s="5" t="str">
        <f t="shared" si="123"/>
        <v>FAIR-D3</v>
      </c>
      <c r="B1097" s="4">
        <f t="shared" si="124"/>
        <v>45165</v>
      </c>
      <c r="C1097" s="8">
        <f t="shared" si="125"/>
        <v>0.45893518518518517</v>
      </c>
      <c r="D1097" s="8">
        <f t="shared" si="126"/>
        <v>45165.458935185183</v>
      </c>
      <c r="E1097" s="8" t="str">
        <f t="shared" si="128"/>
        <v>2023-08-27</v>
      </c>
      <c r="F1097" s="9" t="s">
        <v>2797</v>
      </c>
      <c r="G1097" s="9" t="str">
        <f t="shared" si="127"/>
        <v>FAIR-D3_2023-08-27_11-00-52</v>
      </c>
      <c r="H1097" s="9">
        <v>11.702999999999999</v>
      </c>
      <c r="I1097" s="6">
        <v>19975665</v>
      </c>
      <c r="J1097" s="6" t="str">
        <f>IF(OR(COUNTIF(Monitoring!E:E, G1097) &gt; 0, COUNTIF(Monitoring!F:F, G1097) &gt; 0), "yes", "no")</f>
        <v>no</v>
      </c>
      <c r="K1097" s="60" t="str">
        <f t="shared" si="129"/>
        <v>Z:\FAIR_Device_data\Experiment_AugSep_2023\Video_captures\FAIR-D3\Camera1\2023-08-27\FAIR-D3_2023-08-27_11-00-52.mp4</v>
      </c>
    </row>
    <row r="1098" spans="1:11" ht="14.25" customHeight="1" x14ac:dyDescent="0.3">
      <c r="A1098" s="5" t="str">
        <f t="shared" si="123"/>
        <v>FAIR-D3</v>
      </c>
      <c r="B1098" s="4">
        <f t="shared" si="124"/>
        <v>45165</v>
      </c>
      <c r="C1098" s="8">
        <f t="shared" si="125"/>
        <v>0.45947916666666666</v>
      </c>
      <c r="D1098" s="8">
        <f t="shared" si="126"/>
        <v>45165.459479166668</v>
      </c>
      <c r="E1098" s="8" t="str">
        <f t="shared" si="128"/>
        <v>2023-08-27</v>
      </c>
      <c r="F1098" s="9" t="s">
        <v>2798</v>
      </c>
      <c r="G1098" s="9" t="str">
        <f t="shared" si="127"/>
        <v>FAIR-D3_2023-08-27_11-01-39</v>
      </c>
      <c r="H1098" s="9">
        <v>12.45</v>
      </c>
      <c r="I1098" s="6">
        <v>21437239</v>
      </c>
      <c r="J1098" s="6" t="str">
        <f>IF(OR(COUNTIF(Monitoring!E:E, G1098) &gt; 0, COUNTIF(Monitoring!F:F, G1098) &gt; 0), "yes", "no")</f>
        <v>no</v>
      </c>
      <c r="K1098" s="60" t="str">
        <f t="shared" si="129"/>
        <v>Z:\FAIR_Device_data\Experiment_AugSep_2023\Video_captures\FAIR-D3\Camera1\2023-08-27\FAIR-D3_2023-08-27_11-01-39.mp4</v>
      </c>
    </row>
    <row r="1099" spans="1:11" ht="14.25" customHeight="1" x14ac:dyDescent="0.3">
      <c r="A1099" s="5" t="str">
        <f t="shared" si="123"/>
        <v>FAIR-D3</v>
      </c>
      <c r="B1099" s="4">
        <f t="shared" si="124"/>
        <v>45165</v>
      </c>
      <c r="C1099" s="8">
        <f t="shared" si="125"/>
        <v>0.46244212962962961</v>
      </c>
      <c r="D1099" s="8">
        <f t="shared" si="126"/>
        <v>45165.462442129632</v>
      </c>
      <c r="E1099" s="8" t="str">
        <f t="shared" si="128"/>
        <v>2023-08-27</v>
      </c>
      <c r="F1099" s="9" t="s">
        <v>2799</v>
      </c>
      <c r="G1099" s="9" t="str">
        <f t="shared" si="127"/>
        <v>FAIR-D3_2023-08-27_11-05-55</v>
      </c>
      <c r="H1099" s="9">
        <v>15.957000000000001</v>
      </c>
      <c r="I1099" s="6">
        <v>28912445</v>
      </c>
      <c r="J1099" s="6" t="str">
        <f>IF(OR(COUNTIF(Monitoring!E:E, G1099) &gt; 0, COUNTIF(Monitoring!F:F, G1099) &gt; 0), "yes", "no")</f>
        <v>yes</v>
      </c>
      <c r="K1099" s="60" t="str">
        <f t="shared" si="129"/>
        <v>Z:\FAIR_Device_data\Experiment_AugSep_2023\Video_captures\FAIR-D3\Camera1\2023-08-27\FAIR-D3_2023-08-27_11-05-55.mp4</v>
      </c>
    </row>
    <row r="1100" spans="1:11" ht="14.25" customHeight="1" x14ac:dyDescent="0.3">
      <c r="A1100" s="5" t="str">
        <f t="shared" si="123"/>
        <v>FAIR-D3</v>
      </c>
      <c r="B1100" s="4">
        <f t="shared" si="124"/>
        <v>45165</v>
      </c>
      <c r="C1100" s="8">
        <f t="shared" si="125"/>
        <v>0.46780092592592593</v>
      </c>
      <c r="D1100" s="8">
        <f t="shared" si="126"/>
        <v>45165.467800925922</v>
      </c>
      <c r="E1100" s="8" t="str">
        <f t="shared" si="128"/>
        <v>2023-08-27</v>
      </c>
      <c r="F1100" s="9" t="s">
        <v>2800</v>
      </c>
      <c r="G1100" s="9" t="str">
        <f t="shared" si="127"/>
        <v>FAIR-D3_2023-08-27_11-13-38</v>
      </c>
      <c r="H1100" s="9">
        <v>98.85</v>
      </c>
      <c r="I1100" s="6">
        <v>188063041</v>
      </c>
      <c r="J1100" s="6" t="str">
        <f>IF(OR(COUNTIF(Monitoring!E:E, G1100) &gt; 0, COUNTIF(Monitoring!F:F, G1100) &gt; 0), "yes", "no")</f>
        <v>yes</v>
      </c>
      <c r="K1100" s="60" t="str">
        <f t="shared" si="129"/>
        <v>Z:\FAIR_Device_data\Experiment_AugSep_2023\Video_captures\FAIR-D3\Camera1\2023-08-27\FAIR-D3_2023-08-27_11-13-38.mp4</v>
      </c>
    </row>
    <row r="1101" spans="1:11" ht="14.25" customHeight="1" x14ac:dyDescent="0.3">
      <c r="A1101" s="5" t="str">
        <f t="shared" si="123"/>
        <v>FAIR-D3</v>
      </c>
      <c r="B1101" s="4">
        <f t="shared" si="124"/>
        <v>45165</v>
      </c>
      <c r="C1101" s="8">
        <f t="shared" si="125"/>
        <v>0.47197916666666667</v>
      </c>
      <c r="D1101" s="8">
        <f t="shared" si="126"/>
        <v>45165.471979166665</v>
      </c>
      <c r="E1101" s="8" t="str">
        <f t="shared" si="128"/>
        <v>2023-08-27</v>
      </c>
      <c r="F1101" s="9" t="s">
        <v>2801</v>
      </c>
      <c r="G1101" s="9" t="str">
        <f t="shared" si="127"/>
        <v>FAIR-D3_2023-08-27_11-19-39</v>
      </c>
      <c r="H1101" s="9">
        <v>11.635999999999999</v>
      </c>
      <c r="I1101" s="6">
        <v>20007853</v>
      </c>
      <c r="J1101" s="6" t="str">
        <f>IF(OR(COUNTIF(Monitoring!E:E, G1101) &gt; 0, COUNTIF(Monitoring!F:F, G1101) &gt; 0), "yes", "no")</f>
        <v>yes</v>
      </c>
      <c r="K1101" s="60" t="str">
        <f t="shared" si="129"/>
        <v>Z:\FAIR_Device_data\Experiment_AugSep_2023\Video_captures\FAIR-D3\Camera1\2023-08-27\FAIR-D3_2023-08-27_11-19-39.mp4</v>
      </c>
    </row>
    <row r="1102" spans="1:11" ht="14.25" customHeight="1" x14ac:dyDescent="0.3">
      <c r="A1102" s="5" t="str">
        <f t="shared" si="123"/>
        <v>FAIR-D3</v>
      </c>
      <c r="B1102" s="4">
        <f t="shared" si="124"/>
        <v>45165</v>
      </c>
      <c r="C1102" s="8">
        <f t="shared" si="125"/>
        <v>0.4728472222222222</v>
      </c>
      <c r="D1102" s="8">
        <f t="shared" si="126"/>
        <v>45165.47284722222</v>
      </c>
      <c r="E1102" s="8" t="str">
        <f t="shared" si="128"/>
        <v>2023-08-27</v>
      </c>
      <c r="F1102" s="9" t="s">
        <v>2802</v>
      </c>
      <c r="G1102" s="9" t="str">
        <f t="shared" si="127"/>
        <v>FAIR-D3_2023-08-27_11-20-54</v>
      </c>
      <c r="H1102" s="9">
        <v>17.550999999999998</v>
      </c>
      <c r="I1102" s="6">
        <v>32110714</v>
      </c>
      <c r="J1102" s="6" t="str">
        <f>IF(OR(COUNTIF(Monitoring!E:E, G1102) &gt; 0, COUNTIF(Monitoring!F:F, G1102) &gt; 0), "yes", "no")</f>
        <v>yes</v>
      </c>
      <c r="K1102" s="60" t="str">
        <f t="shared" si="129"/>
        <v>Z:\FAIR_Device_data\Experiment_AugSep_2023\Video_captures\FAIR-D3\Camera1\2023-08-27\FAIR-D3_2023-08-27_11-20-54.mp4</v>
      </c>
    </row>
    <row r="1103" spans="1:11" ht="14.25" customHeight="1" x14ac:dyDescent="0.3">
      <c r="A1103" s="5" t="str">
        <f t="shared" si="123"/>
        <v>FAIR-D3</v>
      </c>
      <c r="B1103" s="4">
        <f t="shared" si="124"/>
        <v>45165</v>
      </c>
      <c r="C1103" s="8">
        <f t="shared" si="125"/>
        <v>0.47350694444444447</v>
      </c>
      <c r="D1103" s="8">
        <f t="shared" si="126"/>
        <v>45165.473506944443</v>
      </c>
      <c r="E1103" s="8" t="str">
        <f t="shared" si="128"/>
        <v>2023-08-27</v>
      </c>
      <c r="F1103" s="9" t="s">
        <v>2803</v>
      </c>
      <c r="G1103" s="9" t="str">
        <f t="shared" si="127"/>
        <v>FAIR-D3_2023-08-27_11-21-51</v>
      </c>
      <c r="H1103" s="9">
        <v>21.664999999999999</v>
      </c>
      <c r="I1103" s="6">
        <v>40125221</v>
      </c>
      <c r="J1103" s="6" t="str">
        <f>IF(OR(COUNTIF(Monitoring!E:E, G1103) &gt; 0, COUNTIF(Monitoring!F:F, G1103) &gt; 0), "yes", "no")</f>
        <v>yes</v>
      </c>
      <c r="K1103" s="60" t="str">
        <f t="shared" si="129"/>
        <v>Z:\FAIR_Device_data\Experiment_AugSep_2023\Video_captures\FAIR-D3\Camera1\2023-08-27\FAIR-D3_2023-08-27_11-21-51.mp4</v>
      </c>
    </row>
    <row r="1104" spans="1:11" ht="14.25" customHeight="1" x14ac:dyDescent="0.3">
      <c r="A1104" s="5" t="str">
        <f t="shared" si="123"/>
        <v>FAIR-D3</v>
      </c>
      <c r="B1104" s="4">
        <f t="shared" si="124"/>
        <v>45165</v>
      </c>
      <c r="C1104" s="8">
        <f t="shared" si="125"/>
        <v>0.47805555555555557</v>
      </c>
      <c r="D1104" s="8">
        <f t="shared" si="126"/>
        <v>45165.478055555555</v>
      </c>
      <c r="E1104" s="8" t="str">
        <f t="shared" si="128"/>
        <v>2023-08-27</v>
      </c>
      <c r="F1104" s="9" t="s">
        <v>2804</v>
      </c>
      <c r="G1104" s="9" t="str">
        <f t="shared" si="127"/>
        <v>FAIR-D3_2023-08-27_11-28-24</v>
      </c>
      <c r="H1104" s="9">
        <v>64.194000000000003</v>
      </c>
      <c r="I1104" s="6">
        <v>120132285</v>
      </c>
      <c r="J1104" s="6" t="str">
        <f>IF(OR(COUNTIF(Monitoring!E:E, G1104) &gt; 0, COUNTIF(Monitoring!F:F, G1104) &gt; 0), "yes", "no")</f>
        <v>yes</v>
      </c>
      <c r="K1104" s="60" t="str">
        <f t="shared" si="129"/>
        <v>Z:\FAIR_Device_data\Experiment_AugSep_2023\Video_captures\FAIR-D3\Camera1\2023-08-27\FAIR-D3_2023-08-27_11-28-24.mp4</v>
      </c>
    </row>
    <row r="1105" spans="1:11" ht="14.25" customHeight="1" x14ac:dyDescent="0.3">
      <c r="A1105" s="5" t="str">
        <f t="shared" si="123"/>
        <v>FAIR-D3</v>
      </c>
      <c r="B1105" s="4">
        <f t="shared" si="124"/>
        <v>45165</v>
      </c>
      <c r="C1105" s="8">
        <f t="shared" si="125"/>
        <v>0.48784722222222221</v>
      </c>
      <c r="D1105" s="8">
        <f t="shared" si="126"/>
        <v>45165.487847222219</v>
      </c>
      <c r="E1105" s="8" t="str">
        <f t="shared" si="128"/>
        <v>2023-08-27</v>
      </c>
      <c r="F1105" s="9" t="s">
        <v>2805</v>
      </c>
      <c r="G1105" s="9" t="str">
        <f t="shared" si="127"/>
        <v>FAIR-D3_2023-08-27_11-42-30</v>
      </c>
      <c r="H1105" s="9">
        <v>234.05799999999999</v>
      </c>
      <c r="I1105" s="6">
        <v>459674064</v>
      </c>
      <c r="J1105" s="6" t="str">
        <f>IF(OR(COUNTIF(Monitoring!E:E, G1105) &gt; 0, COUNTIF(Monitoring!F:F, G1105) &gt; 0), "yes", "no")</f>
        <v>yes</v>
      </c>
      <c r="K1105" s="60" t="str">
        <f t="shared" si="129"/>
        <v>Z:\FAIR_Device_data\Experiment_AugSep_2023\Video_captures\FAIR-D3\Camera1\2023-08-27\FAIR-D3_2023-08-27_11-42-30.mp4</v>
      </c>
    </row>
    <row r="1106" spans="1:11" ht="14.25" customHeight="1" x14ac:dyDescent="0.3">
      <c r="A1106" s="5" t="str">
        <f t="shared" si="123"/>
        <v>FAIR-D3</v>
      </c>
      <c r="B1106" s="4">
        <f t="shared" si="124"/>
        <v>45165</v>
      </c>
      <c r="C1106" s="8">
        <f t="shared" si="125"/>
        <v>0.49474537037037036</v>
      </c>
      <c r="D1106" s="8">
        <f t="shared" si="126"/>
        <v>45165.494745370372</v>
      </c>
      <c r="E1106" s="8" t="str">
        <f t="shared" si="128"/>
        <v>2023-08-27</v>
      </c>
      <c r="F1106" s="9" t="s">
        <v>2806</v>
      </c>
      <c r="G1106" s="9" t="str">
        <f t="shared" si="127"/>
        <v>FAIR-D3_2023-08-27_11-52-26</v>
      </c>
      <c r="H1106" s="9">
        <v>38.866999999999997</v>
      </c>
      <c r="I1106" s="6">
        <v>66371152</v>
      </c>
      <c r="J1106" s="6" t="str">
        <f>IF(OR(COUNTIF(Monitoring!E:E, G1106) &gt; 0, COUNTIF(Monitoring!F:F, G1106) &gt; 0), "yes", "no")</f>
        <v>yes</v>
      </c>
      <c r="K1106" s="60" t="str">
        <f t="shared" si="129"/>
        <v>Z:\FAIR_Device_data\Experiment_AugSep_2023\Video_captures\FAIR-D3\Camera1\2023-08-27\FAIR-D3_2023-08-27_11-52-26.mp4</v>
      </c>
    </row>
    <row r="1107" spans="1:11" ht="14.25" customHeight="1" x14ac:dyDescent="0.3">
      <c r="A1107" s="5" t="str">
        <f t="shared" si="123"/>
        <v>FAIR-D3</v>
      </c>
      <c r="B1107" s="4">
        <f t="shared" si="124"/>
        <v>45165</v>
      </c>
      <c r="C1107" s="8">
        <f t="shared" si="125"/>
        <v>0.50232638888888892</v>
      </c>
      <c r="D1107" s="8">
        <f t="shared" si="126"/>
        <v>45165.502326388887</v>
      </c>
      <c r="E1107" s="8" t="str">
        <f t="shared" si="128"/>
        <v>2023-08-27</v>
      </c>
      <c r="F1107" s="9" t="s">
        <v>2807</v>
      </c>
      <c r="G1107" s="9" t="str">
        <f t="shared" si="127"/>
        <v>FAIR-D3_2023-08-27_12-03-21</v>
      </c>
      <c r="H1107" s="9">
        <v>15.057</v>
      </c>
      <c r="I1107" s="6">
        <v>26059176</v>
      </c>
      <c r="J1107" s="6" t="str">
        <f>IF(OR(COUNTIF(Monitoring!E:E, G1107) &gt; 0, COUNTIF(Monitoring!F:F, G1107) &gt; 0), "yes", "no")</f>
        <v>yes</v>
      </c>
      <c r="K1107" s="60" t="str">
        <f t="shared" si="129"/>
        <v>Z:\FAIR_Device_data\Experiment_AugSep_2023\Video_captures\FAIR-D3\Camera1\2023-08-27\FAIR-D3_2023-08-27_12-03-21.mp4</v>
      </c>
    </row>
    <row r="1108" spans="1:11" ht="14.25" customHeight="1" x14ac:dyDescent="0.3">
      <c r="A1108" s="5" t="str">
        <f t="shared" si="123"/>
        <v>FAIR-D3</v>
      </c>
      <c r="B1108" s="4">
        <f t="shared" si="124"/>
        <v>45165</v>
      </c>
      <c r="C1108" s="8">
        <f t="shared" si="125"/>
        <v>0.51031249999999995</v>
      </c>
      <c r="D1108" s="8">
        <f t="shared" si="126"/>
        <v>45165.510312500002</v>
      </c>
      <c r="E1108" s="8" t="str">
        <f t="shared" si="128"/>
        <v>2023-08-27</v>
      </c>
      <c r="F1108" s="9" t="s">
        <v>2808</v>
      </c>
      <c r="G1108" s="9" t="str">
        <f t="shared" si="127"/>
        <v>FAIR-D3_2023-08-27_12-14-51</v>
      </c>
      <c r="H1108" s="9">
        <v>12.951000000000001</v>
      </c>
      <c r="I1108" s="6">
        <v>22238493</v>
      </c>
      <c r="J1108" s="6" t="str">
        <f>IF(OR(COUNTIF(Monitoring!E:E, G1108) &gt; 0, COUNTIF(Monitoring!F:F, G1108) &gt; 0), "yes", "no")</f>
        <v>no</v>
      </c>
      <c r="K1108" s="60" t="str">
        <f t="shared" si="129"/>
        <v>Z:\FAIR_Device_data\Experiment_AugSep_2023\Video_captures\FAIR-D3\Camera1\2023-08-27\FAIR-D3_2023-08-27_12-14-51.mp4</v>
      </c>
    </row>
    <row r="1109" spans="1:11" ht="14.25" customHeight="1" x14ac:dyDescent="0.3">
      <c r="A1109" s="5" t="str">
        <f t="shared" si="123"/>
        <v>FAIR-D3</v>
      </c>
      <c r="B1109" s="4">
        <f t="shared" si="124"/>
        <v>45165</v>
      </c>
      <c r="C1109" s="8">
        <f t="shared" si="125"/>
        <v>0.51157407407407407</v>
      </c>
      <c r="D1109" s="8">
        <f t="shared" si="126"/>
        <v>45165.511574074073</v>
      </c>
      <c r="E1109" s="8" t="str">
        <f t="shared" si="128"/>
        <v>2023-08-27</v>
      </c>
      <c r="F1109" s="9" t="s">
        <v>2809</v>
      </c>
      <c r="G1109" s="9" t="str">
        <f t="shared" si="127"/>
        <v>FAIR-D3_2023-08-27_12-16-40</v>
      </c>
      <c r="H1109" s="9">
        <v>34.262999999999998</v>
      </c>
      <c r="I1109" s="6">
        <v>61184649</v>
      </c>
      <c r="J1109" s="6" t="str">
        <f>IF(OR(COUNTIF(Monitoring!E:E, G1109) &gt; 0, COUNTIF(Monitoring!F:F, G1109) &gt; 0), "yes", "no")</f>
        <v>yes</v>
      </c>
      <c r="K1109" s="60" t="str">
        <f t="shared" si="129"/>
        <v>Z:\FAIR_Device_data\Experiment_AugSep_2023\Video_captures\FAIR-D3\Camera1\2023-08-27\FAIR-D3_2023-08-27_12-16-40.mp4</v>
      </c>
    </row>
    <row r="1110" spans="1:11" ht="14.25" customHeight="1" x14ac:dyDescent="0.3">
      <c r="A1110" s="5" t="str">
        <f t="shared" si="123"/>
        <v>FAIR-D3</v>
      </c>
      <c r="B1110" s="4">
        <f t="shared" si="124"/>
        <v>45165</v>
      </c>
      <c r="C1110" s="8">
        <f t="shared" si="125"/>
        <v>0.51356481481481486</v>
      </c>
      <c r="D1110" s="8">
        <f t="shared" si="126"/>
        <v>45165.513564814813</v>
      </c>
      <c r="E1110" s="8" t="str">
        <f t="shared" si="128"/>
        <v>2023-08-27</v>
      </c>
      <c r="F1110" s="9" t="s">
        <v>2810</v>
      </c>
      <c r="G1110" s="9" t="str">
        <f t="shared" si="127"/>
        <v>FAIR-D3_2023-08-27_12-19-32</v>
      </c>
      <c r="H1110" s="9">
        <v>12.114000000000001</v>
      </c>
      <c r="I1110" s="6">
        <v>20112865</v>
      </c>
      <c r="J1110" s="6" t="str">
        <f>IF(OR(COUNTIF(Monitoring!E:E, G1110) &gt; 0, COUNTIF(Monitoring!F:F, G1110) &gt; 0), "yes", "no")</f>
        <v>no</v>
      </c>
      <c r="K1110" s="60" t="str">
        <f t="shared" si="129"/>
        <v>Z:\FAIR_Device_data\Experiment_AugSep_2023\Video_captures\FAIR-D3\Camera1\2023-08-27\FAIR-D3_2023-08-27_12-19-32.mp4</v>
      </c>
    </row>
    <row r="1111" spans="1:11" ht="14.25" customHeight="1" x14ac:dyDescent="0.3">
      <c r="A1111" s="5" t="str">
        <f t="shared" si="123"/>
        <v>FAIR-D3</v>
      </c>
      <c r="B1111" s="4">
        <f t="shared" si="124"/>
        <v>45165</v>
      </c>
      <c r="C1111" s="8">
        <f t="shared" si="125"/>
        <v>0.51495370370370375</v>
      </c>
      <c r="D1111" s="8">
        <f t="shared" si="126"/>
        <v>45165.514953703707</v>
      </c>
      <c r="E1111" s="8" t="str">
        <f t="shared" si="128"/>
        <v>2023-08-27</v>
      </c>
      <c r="F1111" s="9" t="s">
        <v>2811</v>
      </c>
      <c r="G1111" s="9" t="str">
        <f t="shared" si="127"/>
        <v>FAIR-D3_2023-08-27_12-21-32</v>
      </c>
      <c r="H1111" s="9">
        <v>16.512</v>
      </c>
      <c r="I1111" s="6">
        <v>28108970</v>
      </c>
      <c r="J1111" s="6" t="str">
        <f>IF(OR(COUNTIF(Monitoring!E:E, G1111) &gt; 0, COUNTIF(Monitoring!F:F, G1111) &gt; 0), "yes", "no")</f>
        <v>yes</v>
      </c>
      <c r="K1111" s="60" t="str">
        <f t="shared" si="129"/>
        <v>Z:\FAIR_Device_data\Experiment_AugSep_2023\Video_captures\FAIR-D3\Camera1\2023-08-27\FAIR-D3_2023-08-27_12-21-32.mp4</v>
      </c>
    </row>
    <row r="1112" spans="1:11" ht="14.25" customHeight="1" x14ac:dyDescent="0.3">
      <c r="A1112" s="5" t="str">
        <f t="shared" si="123"/>
        <v>FAIR-D3</v>
      </c>
      <c r="B1112" s="4">
        <f t="shared" si="124"/>
        <v>45165</v>
      </c>
      <c r="C1112" s="8">
        <f t="shared" si="125"/>
        <v>0.51670138888888884</v>
      </c>
      <c r="D1112" s="8">
        <f t="shared" si="126"/>
        <v>45165.516701388886</v>
      </c>
      <c r="E1112" s="8" t="str">
        <f t="shared" si="128"/>
        <v>2023-08-27</v>
      </c>
      <c r="F1112" s="9" t="s">
        <v>2812</v>
      </c>
      <c r="G1112" s="9" t="str">
        <f t="shared" si="127"/>
        <v>FAIR-D3_2023-08-27_12-24-03</v>
      </c>
      <c r="H1112" s="9">
        <v>45.518000000000001</v>
      </c>
      <c r="I1112" s="6">
        <v>87075663</v>
      </c>
      <c r="J1112" s="6" t="str">
        <f>IF(OR(COUNTIF(Monitoring!E:E, G1112) &gt; 0, COUNTIF(Monitoring!F:F, G1112) &gt; 0), "yes", "no")</f>
        <v>yes</v>
      </c>
      <c r="K1112" s="60" t="str">
        <f t="shared" si="129"/>
        <v>Z:\FAIR_Device_data\Experiment_AugSep_2023\Video_captures\FAIR-D3\Camera1\2023-08-27\FAIR-D3_2023-08-27_12-24-03.mp4</v>
      </c>
    </row>
    <row r="1113" spans="1:11" ht="14.25" customHeight="1" x14ac:dyDescent="0.3">
      <c r="A1113" s="5" t="str">
        <f t="shared" si="123"/>
        <v>FAIR-D3</v>
      </c>
      <c r="B1113" s="4">
        <f t="shared" si="124"/>
        <v>45165</v>
      </c>
      <c r="C1113" s="8">
        <f t="shared" si="125"/>
        <v>0.51993055555555556</v>
      </c>
      <c r="D1113" s="8">
        <f t="shared" si="126"/>
        <v>45165.519930555558</v>
      </c>
      <c r="E1113" s="8" t="str">
        <f t="shared" si="128"/>
        <v>2023-08-27</v>
      </c>
      <c r="F1113" s="9" t="s">
        <v>2813</v>
      </c>
      <c r="G1113" s="9" t="str">
        <f t="shared" si="127"/>
        <v>FAIR-D3_2023-08-27_12-28-42</v>
      </c>
      <c r="H1113" s="9">
        <v>52.701000000000001</v>
      </c>
      <c r="I1113" s="6">
        <v>97811010</v>
      </c>
      <c r="J1113" s="6" t="str">
        <f>IF(OR(COUNTIF(Monitoring!E:E, G1113) &gt; 0, COUNTIF(Monitoring!F:F, G1113) &gt; 0), "yes", "no")</f>
        <v>yes</v>
      </c>
      <c r="K1113" s="60" t="str">
        <f t="shared" si="129"/>
        <v>Z:\FAIR_Device_data\Experiment_AugSep_2023\Video_captures\FAIR-D3\Camera1\2023-08-27\FAIR-D3_2023-08-27_12-28-42.mp4</v>
      </c>
    </row>
    <row r="1114" spans="1:11" ht="14.25" customHeight="1" x14ac:dyDescent="0.3">
      <c r="A1114" s="5" t="str">
        <f t="shared" si="123"/>
        <v>FAIR-D3</v>
      </c>
      <c r="B1114" s="4">
        <f t="shared" si="124"/>
        <v>45165</v>
      </c>
      <c r="C1114" s="8">
        <f t="shared" si="125"/>
        <v>0.5332175925925926</v>
      </c>
      <c r="D1114" s="8">
        <f t="shared" si="126"/>
        <v>45165.533217592594</v>
      </c>
      <c r="E1114" s="8" t="str">
        <f t="shared" si="128"/>
        <v>2023-08-27</v>
      </c>
      <c r="F1114" s="9" t="s">
        <v>2814</v>
      </c>
      <c r="G1114" s="9" t="str">
        <f t="shared" si="127"/>
        <v>FAIR-D3_2023-08-27_12-47-50</v>
      </c>
      <c r="H1114" s="9">
        <v>87.534999999999997</v>
      </c>
      <c r="I1114" s="6">
        <v>171163256</v>
      </c>
      <c r="J1114" s="6" t="str">
        <f>IF(OR(COUNTIF(Monitoring!E:E, G1114) &gt; 0, COUNTIF(Monitoring!F:F, G1114) &gt; 0), "yes", "no")</f>
        <v>yes</v>
      </c>
      <c r="K1114" s="60" t="str">
        <f t="shared" si="129"/>
        <v>Z:\FAIR_Device_data\Experiment_AugSep_2023\Video_captures\FAIR-D3\Camera1\2023-08-27\FAIR-D3_2023-08-27_12-47-50.mp4</v>
      </c>
    </row>
    <row r="1115" spans="1:11" ht="14.25" customHeight="1" x14ac:dyDescent="0.3">
      <c r="A1115" s="5" t="str">
        <f t="shared" si="123"/>
        <v>FAIR-D3</v>
      </c>
      <c r="B1115" s="4">
        <f t="shared" si="124"/>
        <v>45165</v>
      </c>
      <c r="C1115" s="8">
        <f t="shared" si="125"/>
        <v>0.55598379629629635</v>
      </c>
      <c r="D1115" s="8">
        <f t="shared" si="126"/>
        <v>45165.555983796294</v>
      </c>
      <c r="E1115" s="8" t="str">
        <f t="shared" si="128"/>
        <v>2023-08-27</v>
      </c>
      <c r="F1115" s="9" t="s">
        <v>2815</v>
      </c>
      <c r="G1115" s="9" t="str">
        <f t="shared" si="127"/>
        <v>FAIR-D3_2023-08-27_13-20-37</v>
      </c>
      <c r="H1115" s="9">
        <v>26.989000000000001</v>
      </c>
      <c r="I1115" s="6">
        <v>49208010</v>
      </c>
      <c r="J1115" s="6" t="str">
        <f>IF(OR(COUNTIF(Monitoring!E:E, G1115) &gt; 0, COUNTIF(Monitoring!F:F, G1115) &gt; 0), "yes", "no")</f>
        <v>yes</v>
      </c>
      <c r="K1115" s="60" t="str">
        <f t="shared" si="129"/>
        <v>Z:\FAIR_Device_data\Experiment_AugSep_2023\Video_captures\FAIR-D3\Camera1\2023-08-27\FAIR-D3_2023-08-27_13-20-37.mp4</v>
      </c>
    </row>
    <row r="1116" spans="1:11" ht="14.25" customHeight="1" x14ac:dyDescent="0.3">
      <c r="A1116" s="5" t="str">
        <f t="shared" si="123"/>
        <v>FAIR-D3</v>
      </c>
      <c r="B1116" s="4">
        <f t="shared" si="124"/>
        <v>45165</v>
      </c>
      <c r="C1116" s="8">
        <f t="shared" si="125"/>
        <v>0.56033564814814818</v>
      </c>
      <c r="D1116" s="8">
        <f t="shared" si="126"/>
        <v>45165.560335648152</v>
      </c>
      <c r="E1116" s="8" t="str">
        <f t="shared" si="128"/>
        <v>2023-08-27</v>
      </c>
      <c r="F1116" s="9" t="s">
        <v>2816</v>
      </c>
      <c r="G1116" s="9" t="str">
        <f t="shared" si="127"/>
        <v>FAIR-D3_2023-08-27_13-26-53</v>
      </c>
      <c r="H1116" s="9">
        <v>30.677</v>
      </c>
      <c r="I1116" s="6">
        <v>54519602</v>
      </c>
      <c r="J1116" s="6" t="str">
        <f>IF(OR(COUNTIF(Monitoring!E:E, G1116) &gt; 0, COUNTIF(Monitoring!F:F, G1116) &gt; 0), "yes", "no")</f>
        <v>no</v>
      </c>
      <c r="K1116" s="60" t="str">
        <f t="shared" si="129"/>
        <v>Z:\FAIR_Device_data\Experiment_AugSep_2023\Video_captures\FAIR-D3\Camera1\2023-08-27\FAIR-D3_2023-08-27_13-26-53.mp4</v>
      </c>
    </row>
    <row r="1117" spans="1:11" ht="14.25" customHeight="1" x14ac:dyDescent="0.3">
      <c r="A1117" s="5" t="str">
        <f t="shared" si="123"/>
        <v>FAIR-D3</v>
      </c>
      <c r="B1117" s="4">
        <f t="shared" si="124"/>
        <v>45165</v>
      </c>
      <c r="C1117" s="8">
        <f t="shared" si="125"/>
        <v>0.57056712962962963</v>
      </c>
      <c r="D1117" s="8">
        <f t="shared" si="126"/>
        <v>45165.570567129631</v>
      </c>
      <c r="E1117" s="8" t="str">
        <f t="shared" si="128"/>
        <v>2023-08-27</v>
      </c>
      <c r="F1117" s="9" t="s">
        <v>2817</v>
      </c>
      <c r="G1117" s="9" t="str">
        <f t="shared" si="127"/>
        <v>FAIR-D3_2023-08-27_13-41-37</v>
      </c>
      <c r="H1117" s="9">
        <v>15.227</v>
      </c>
      <c r="I1117" s="6">
        <v>26781410</v>
      </c>
      <c r="J1117" s="6" t="str">
        <f>IF(OR(COUNTIF(Monitoring!E:E, G1117) &gt; 0, COUNTIF(Monitoring!F:F, G1117) &gt; 0), "yes", "no")</f>
        <v>yes</v>
      </c>
      <c r="K1117" s="60" t="str">
        <f t="shared" si="129"/>
        <v>Z:\FAIR_Device_data\Experiment_AugSep_2023\Video_captures\FAIR-D3\Camera1\2023-08-27\FAIR-D3_2023-08-27_13-41-37.mp4</v>
      </c>
    </row>
    <row r="1118" spans="1:11" ht="14.25" customHeight="1" x14ac:dyDescent="0.3">
      <c r="A1118" s="5" t="str">
        <f t="shared" si="123"/>
        <v>FAIR-D3</v>
      </c>
      <c r="B1118" s="4">
        <f t="shared" si="124"/>
        <v>45165</v>
      </c>
      <c r="C1118" s="8">
        <f t="shared" si="125"/>
        <v>0.60050925925925924</v>
      </c>
      <c r="D1118" s="8">
        <f t="shared" si="126"/>
        <v>45165.60050925926</v>
      </c>
      <c r="E1118" s="8" t="str">
        <f t="shared" si="128"/>
        <v>2023-08-27</v>
      </c>
      <c r="F1118" s="9" t="s">
        <v>2818</v>
      </c>
      <c r="G1118" s="9" t="str">
        <f t="shared" si="127"/>
        <v>FAIR-D3_2023-08-27_14-24-44</v>
      </c>
      <c r="H1118" s="9">
        <v>41.290999999999997</v>
      </c>
      <c r="I1118" s="6">
        <v>79048797</v>
      </c>
      <c r="J1118" s="6" t="str">
        <f>IF(OR(COUNTIF(Monitoring!E:E, G1118) &gt; 0, COUNTIF(Monitoring!F:F, G1118) &gt; 0), "yes", "no")</f>
        <v>yes</v>
      </c>
      <c r="K1118" s="60" t="str">
        <f t="shared" si="129"/>
        <v>Z:\FAIR_Device_data\Experiment_AugSep_2023\Video_captures\FAIR-D3\Camera1\2023-08-27\FAIR-D3_2023-08-27_14-24-44.mp4</v>
      </c>
    </row>
    <row r="1119" spans="1:11" ht="14.25" customHeight="1" x14ac:dyDescent="0.3">
      <c r="A1119" s="5" t="str">
        <f t="shared" si="123"/>
        <v>FAIR-D3</v>
      </c>
      <c r="B1119" s="4">
        <f t="shared" si="124"/>
        <v>45165</v>
      </c>
      <c r="C1119" s="8">
        <f t="shared" si="125"/>
        <v>0.60173611111111114</v>
      </c>
      <c r="D1119" s="8">
        <f t="shared" si="126"/>
        <v>45165.601736111108</v>
      </c>
      <c r="E1119" s="8" t="str">
        <f t="shared" si="128"/>
        <v>2023-08-27</v>
      </c>
      <c r="F1119" s="9" t="s">
        <v>2819</v>
      </c>
      <c r="G1119" s="9" t="str">
        <f t="shared" si="127"/>
        <v>FAIR-D3_2023-08-27_14-26-30</v>
      </c>
      <c r="H1119" s="9">
        <v>54.93</v>
      </c>
      <c r="I1119" s="6">
        <v>99290145</v>
      </c>
      <c r="J1119" s="6" t="str">
        <f>IF(OR(COUNTIF(Monitoring!E:E, G1119) &gt; 0, COUNTIF(Monitoring!F:F, G1119) &gt; 0), "yes", "no")</f>
        <v>yes</v>
      </c>
      <c r="K1119" s="60" t="str">
        <f t="shared" si="129"/>
        <v>Z:\FAIR_Device_data\Experiment_AugSep_2023\Video_captures\FAIR-D3\Camera1\2023-08-27\FAIR-D3_2023-08-27_14-26-30.mp4</v>
      </c>
    </row>
    <row r="1120" spans="1:11" ht="14.25" customHeight="1" x14ac:dyDescent="0.3">
      <c r="A1120" s="5" t="str">
        <f t="shared" si="123"/>
        <v>FAIR-D3</v>
      </c>
      <c r="B1120" s="4">
        <f t="shared" si="124"/>
        <v>45165</v>
      </c>
      <c r="C1120" s="8">
        <f t="shared" si="125"/>
        <v>0.61216435185185181</v>
      </c>
      <c r="D1120" s="8">
        <f t="shared" si="126"/>
        <v>45165.612164351849</v>
      </c>
      <c r="E1120" s="8" t="str">
        <f t="shared" si="128"/>
        <v>2023-08-27</v>
      </c>
      <c r="F1120" s="9" t="s">
        <v>2820</v>
      </c>
      <c r="G1120" s="9" t="str">
        <f t="shared" si="127"/>
        <v>FAIR-D3_2023-08-27_14-41-31</v>
      </c>
      <c r="H1120" s="9">
        <v>16.128</v>
      </c>
      <c r="I1120" s="6">
        <v>29173954</v>
      </c>
      <c r="J1120" s="6" t="str">
        <f>IF(OR(COUNTIF(Monitoring!E:E, G1120) &gt; 0, COUNTIF(Monitoring!F:F, G1120) &gt; 0), "yes", "no")</f>
        <v>yes</v>
      </c>
      <c r="K1120" s="60" t="str">
        <f t="shared" si="129"/>
        <v>Z:\FAIR_Device_data\Experiment_AugSep_2023\Video_captures\FAIR-D3\Camera1\2023-08-27\FAIR-D3_2023-08-27_14-41-31.mp4</v>
      </c>
    </row>
    <row r="1121" spans="1:11" ht="14.25" customHeight="1" x14ac:dyDescent="0.3">
      <c r="A1121" s="5" t="str">
        <f t="shared" si="123"/>
        <v>FAIR-D3</v>
      </c>
      <c r="B1121" s="4">
        <f t="shared" si="124"/>
        <v>45165</v>
      </c>
      <c r="C1121" s="8">
        <f t="shared" si="125"/>
        <v>0.61413194444444441</v>
      </c>
      <c r="D1121" s="8">
        <f t="shared" si="126"/>
        <v>45165.614131944443</v>
      </c>
      <c r="E1121" s="8" t="str">
        <f t="shared" si="128"/>
        <v>2023-08-27</v>
      </c>
      <c r="F1121" s="9" t="s">
        <v>2821</v>
      </c>
      <c r="G1121" s="9" t="str">
        <f t="shared" si="127"/>
        <v>FAIR-D3_2023-08-27_14-44-21</v>
      </c>
      <c r="H1121" s="9">
        <v>68.897999999999996</v>
      </c>
      <c r="I1121" s="6">
        <v>129408788</v>
      </c>
      <c r="J1121" s="6" t="str">
        <f>IF(OR(COUNTIF(Monitoring!E:E, G1121) &gt; 0, COUNTIF(Monitoring!F:F, G1121) &gt; 0), "yes", "no")</f>
        <v>yes</v>
      </c>
      <c r="K1121" s="60" t="str">
        <f t="shared" si="129"/>
        <v>Z:\FAIR_Device_data\Experiment_AugSep_2023\Video_captures\FAIR-D3\Camera1\2023-08-27\FAIR-D3_2023-08-27_14-44-21.mp4</v>
      </c>
    </row>
    <row r="1122" spans="1:11" ht="14.25" customHeight="1" x14ac:dyDescent="0.3">
      <c r="A1122" s="5" t="str">
        <f t="shared" si="123"/>
        <v>FAIR-D3</v>
      </c>
      <c r="B1122" s="4">
        <f t="shared" si="124"/>
        <v>45165</v>
      </c>
      <c r="C1122" s="8">
        <f t="shared" si="125"/>
        <v>0.61557870370370371</v>
      </c>
      <c r="D1122" s="8">
        <f t="shared" si="126"/>
        <v>45165.615578703706</v>
      </c>
      <c r="E1122" s="8" t="str">
        <f t="shared" si="128"/>
        <v>2023-08-27</v>
      </c>
      <c r="F1122" s="9" t="s">
        <v>2822</v>
      </c>
      <c r="G1122" s="9" t="str">
        <f t="shared" si="127"/>
        <v>FAIR-D3_2023-08-27_14-46-26</v>
      </c>
      <c r="H1122" s="9">
        <v>17.818999999999999</v>
      </c>
      <c r="I1122" s="6">
        <v>30060503</v>
      </c>
      <c r="J1122" s="6" t="str">
        <f>IF(OR(COUNTIF(Monitoring!E:E, G1122) &gt; 0, COUNTIF(Monitoring!F:F, G1122) &gt; 0), "yes", "no")</f>
        <v>no</v>
      </c>
      <c r="K1122" s="60" t="str">
        <f t="shared" si="129"/>
        <v>Z:\FAIR_Device_data\Experiment_AugSep_2023\Video_captures\FAIR-D3\Camera1\2023-08-27\FAIR-D3_2023-08-27_14-46-26.mp4</v>
      </c>
    </row>
    <row r="1123" spans="1:11" ht="14.25" customHeight="1" x14ac:dyDescent="0.3">
      <c r="A1123" s="5" t="str">
        <f t="shared" si="123"/>
        <v>FAIR-D3</v>
      </c>
      <c r="B1123" s="4">
        <f t="shared" si="124"/>
        <v>45165</v>
      </c>
      <c r="C1123" s="8">
        <f t="shared" si="125"/>
        <v>0.61627314814814815</v>
      </c>
      <c r="D1123" s="8">
        <f t="shared" si="126"/>
        <v>45165.616273148145</v>
      </c>
      <c r="E1123" s="8" t="str">
        <f t="shared" si="128"/>
        <v>2023-08-27</v>
      </c>
      <c r="F1123" s="9" t="s">
        <v>2823</v>
      </c>
      <c r="G1123" s="9" t="str">
        <f t="shared" si="127"/>
        <v>FAIR-D3_2023-08-27_14-47-26</v>
      </c>
      <c r="H1123" s="9">
        <v>15.67</v>
      </c>
      <c r="I1123" s="6">
        <v>27706037</v>
      </c>
      <c r="J1123" s="6" t="str">
        <f>IF(OR(COUNTIF(Monitoring!E:E, G1123) &gt; 0, COUNTIF(Monitoring!F:F, G1123) &gt; 0), "yes", "no")</f>
        <v>no</v>
      </c>
      <c r="K1123" s="60" t="str">
        <f t="shared" si="129"/>
        <v>Z:\FAIR_Device_data\Experiment_AugSep_2023\Video_captures\FAIR-D3\Camera1\2023-08-27\FAIR-D3_2023-08-27_14-47-26.mp4</v>
      </c>
    </row>
    <row r="1124" spans="1:11" ht="14.25" customHeight="1" x14ac:dyDescent="0.3">
      <c r="A1124" s="5" t="str">
        <f t="shared" si="123"/>
        <v>FAIR-D3</v>
      </c>
      <c r="B1124" s="4">
        <f t="shared" si="124"/>
        <v>45165</v>
      </c>
      <c r="C1124" s="8">
        <f t="shared" si="125"/>
        <v>0.61685185185185187</v>
      </c>
      <c r="D1124" s="8">
        <f t="shared" si="126"/>
        <v>45165.616851851853</v>
      </c>
      <c r="E1124" s="8" t="str">
        <f t="shared" si="128"/>
        <v>2023-08-27</v>
      </c>
      <c r="F1124" s="9" t="s">
        <v>2824</v>
      </c>
      <c r="G1124" s="9" t="str">
        <f t="shared" si="127"/>
        <v>FAIR-D3_2023-08-27_14-48-16</v>
      </c>
      <c r="H1124" s="9">
        <v>40.048000000000002</v>
      </c>
      <c r="I1124" s="6">
        <v>69348255</v>
      </c>
      <c r="J1124" s="6" t="str">
        <f>IF(OR(COUNTIF(Monitoring!E:E, G1124) &gt; 0, COUNTIF(Monitoring!F:F, G1124) &gt; 0), "yes", "no")</f>
        <v>yes</v>
      </c>
      <c r="K1124" s="60" t="str">
        <f t="shared" si="129"/>
        <v>Z:\FAIR_Device_data\Experiment_AugSep_2023\Video_captures\FAIR-D3\Camera1\2023-08-27\FAIR-D3_2023-08-27_14-48-16.mp4</v>
      </c>
    </row>
    <row r="1125" spans="1:11" ht="14.25" customHeight="1" x14ac:dyDescent="0.3">
      <c r="A1125" s="5" t="str">
        <f t="shared" si="123"/>
        <v>FAIR-D3</v>
      </c>
      <c r="B1125" s="4">
        <f t="shared" si="124"/>
        <v>45165</v>
      </c>
      <c r="C1125" s="8">
        <f t="shared" si="125"/>
        <v>0.62333333333333329</v>
      </c>
      <c r="D1125" s="8">
        <f t="shared" si="126"/>
        <v>45165.623333333337</v>
      </c>
      <c r="E1125" s="8" t="str">
        <f t="shared" si="128"/>
        <v>2023-08-27</v>
      </c>
      <c r="F1125" s="9" t="s">
        <v>2825</v>
      </c>
      <c r="G1125" s="9" t="str">
        <f t="shared" si="127"/>
        <v>FAIR-D3_2023-08-27_14-57-36</v>
      </c>
      <c r="H1125" s="9">
        <v>12.673999999999999</v>
      </c>
      <c r="I1125" s="6">
        <v>21714523</v>
      </c>
      <c r="J1125" s="6" t="str">
        <f>IF(OR(COUNTIF(Monitoring!E:E, G1125) &gt; 0, COUNTIF(Monitoring!F:F, G1125) &gt; 0), "yes", "no")</f>
        <v>no</v>
      </c>
      <c r="K1125" s="60" t="str">
        <f t="shared" si="129"/>
        <v>Z:\FAIR_Device_data\Experiment_AugSep_2023\Video_captures\FAIR-D3\Camera1\2023-08-27\FAIR-D3_2023-08-27_14-57-36.mp4</v>
      </c>
    </row>
    <row r="1126" spans="1:11" ht="14.25" customHeight="1" x14ac:dyDescent="0.3">
      <c r="A1126" s="5" t="str">
        <f t="shared" si="123"/>
        <v>FAIR-D3</v>
      </c>
      <c r="B1126" s="4">
        <f t="shared" si="124"/>
        <v>45165</v>
      </c>
      <c r="C1126" s="8">
        <f t="shared" si="125"/>
        <v>0.63438657407407406</v>
      </c>
      <c r="D1126" s="8">
        <f t="shared" si="126"/>
        <v>45165.634386574071</v>
      </c>
      <c r="E1126" s="8" t="str">
        <f t="shared" si="128"/>
        <v>2023-08-27</v>
      </c>
      <c r="F1126" s="9" t="s">
        <v>2826</v>
      </c>
      <c r="G1126" s="9" t="str">
        <f t="shared" si="127"/>
        <v>FAIR-D3_2023-08-27_15-13-31</v>
      </c>
      <c r="H1126" s="9">
        <v>95.518000000000001</v>
      </c>
      <c r="I1126" s="6">
        <v>177152420</v>
      </c>
      <c r="J1126" s="6" t="str">
        <f>IF(OR(COUNTIF(Monitoring!E:E, G1126) &gt; 0, COUNTIF(Monitoring!F:F, G1126) &gt; 0), "yes", "no")</f>
        <v>yes</v>
      </c>
      <c r="K1126" s="60" t="str">
        <f t="shared" si="129"/>
        <v>Z:\FAIR_Device_data\Experiment_AugSep_2023\Video_captures\FAIR-D3\Camera1\2023-08-27\FAIR-D3_2023-08-27_15-13-31.mp4</v>
      </c>
    </row>
    <row r="1127" spans="1:11" ht="14.25" customHeight="1" x14ac:dyDescent="0.3">
      <c r="A1127" s="5" t="str">
        <f t="shared" si="123"/>
        <v>FAIR-D3</v>
      </c>
      <c r="B1127" s="4">
        <f t="shared" si="124"/>
        <v>45165</v>
      </c>
      <c r="C1127" s="8">
        <f t="shared" si="125"/>
        <v>0.64871527777777782</v>
      </c>
      <c r="D1127" s="8">
        <f t="shared" si="126"/>
        <v>45165.648715277777</v>
      </c>
      <c r="E1127" s="8" t="str">
        <f t="shared" si="128"/>
        <v>2023-08-27</v>
      </c>
      <c r="F1127" s="9" t="s">
        <v>2827</v>
      </c>
      <c r="G1127" s="9" t="str">
        <f t="shared" si="127"/>
        <v>FAIR-D3_2023-08-27_15-34-09</v>
      </c>
      <c r="H1127" s="9">
        <v>26.643999999999998</v>
      </c>
      <c r="I1127" s="6">
        <v>49729669</v>
      </c>
      <c r="J1127" s="6" t="str">
        <f>IF(OR(COUNTIF(Monitoring!E:E, G1127) &gt; 0, COUNTIF(Monitoring!F:F, G1127) &gt; 0), "yes", "no")</f>
        <v>yes</v>
      </c>
      <c r="K1127" s="60" t="str">
        <f t="shared" si="129"/>
        <v>Z:\FAIR_Device_data\Experiment_AugSep_2023\Video_captures\FAIR-D3\Camera1\2023-08-27\FAIR-D3_2023-08-27_15-34-09.mp4</v>
      </c>
    </row>
    <row r="1128" spans="1:11" ht="14.25" customHeight="1" x14ac:dyDescent="0.3">
      <c r="A1128" s="5" t="str">
        <f t="shared" si="123"/>
        <v>FAIR-D3</v>
      </c>
      <c r="B1128" s="4">
        <f t="shared" si="124"/>
        <v>45165</v>
      </c>
      <c r="C1128" s="8">
        <f t="shared" si="125"/>
        <v>0.6545023148148148</v>
      </c>
      <c r="D1128" s="8">
        <f t="shared" si="126"/>
        <v>45165.654502314814</v>
      </c>
      <c r="E1128" s="8" t="str">
        <f t="shared" si="128"/>
        <v>2023-08-27</v>
      </c>
      <c r="F1128" s="9" t="s">
        <v>2828</v>
      </c>
      <c r="G1128" s="9" t="str">
        <f t="shared" si="127"/>
        <v>FAIR-D3_2023-08-27_15-42-29</v>
      </c>
      <c r="H1128" s="9">
        <v>12.823</v>
      </c>
      <c r="I1128" s="6">
        <v>22208522</v>
      </c>
      <c r="J1128" s="6" t="str">
        <f>IF(OR(COUNTIF(Monitoring!E:E, G1128) &gt; 0, COUNTIF(Monitoring!F:F, G1128) &gt; 0), "yes", "no")</f>
        <v>yes</v>
      </c>
      <c r="K1128" s="60" t="str">
        <f t="shared" si="129"/>
        <v>Z:\FAIR_Device_data\Experiment_AugSep_2023\Video_captures\FAIR-D3\Camera1\2023-08-27\FAIR-D3_2023-08-27_15-42-29.mp4</v>
      </c>
    </row>
    <row r="1129" spans="1:11" ht="14.25" customHeight="1" x14ac:dyDescent="0.3">
      <c r="A1129" s="5" t="str">
        <f t="shared" si="123"/>
        <v>FAIR-D3</v>
      </c>
      <c r="B1129" s="4">
        <f t="shared" si="124"/>
        <v>45165</v>
      </c>
      <c r="C1129" s="8">
        <f t="shared" si="125"/>
        <v>0.70672453703703708</v>
      </c>
      <c r="D1129" s="8">
        <f t="shared" si="126"/>
        <v>45165.706724537034</v>
      </c>
      <c r="E1129" s="8" t="str">
        <f t="shared" si="128"/>
        <v>2023-08-27</v>
      </c>
      <c r="F1129" s="9" t="s">
        <v>2829</v>
      </c>
      <c r="G1129" s="9" t="str">
        <f t="shared" si="127"/>
        <v>FAIR-D3_2023-08-27_16-57-41</v>
      </c>
      <c r="H1129" s="9">
        <v>11.989000000000001</v>
      </c>
      <c r="I1129" s="6">
        <v>19309047</v>
      </c>
      <c r="J1129" s="6" t="str">
        <f>IF(OR(COUNTIF(Monitoring!E:E, G1129) &gt; 0, COUNTIF(Monitoring!F:F, G1129) &gt; 0), "yes", "no")</f>
        <v>yes</v>
      </c>
      <c r="K1129" s="60" t="str">
        <f t="shared" si="129"/>
        <v>Z:\FAIR_Device_data\Experiment_AugSep_2023\Video_captures\FAIR-D3\Camera1\2023-08-27\FAIR-D3_2023-08-27_16-57-41.mp4</v>
      </c>
    </row>
    <row r="1130" spans="1:11" ht="14.25" customHeight="1" x14ac:dyDescent="0.3">
      <c r="A1130" s="5" t="str">
        <f t="shared" si="123"/>
        <v>FAIR-D3</v>
      </c>
      <c r="B1130" s="4">
        <f t="shared" si="124"/>
        <v>45165</v>
      </c>
      <c r="C1130" s="8">
        <f t="shared" si="125"/>
        <v>0.74961805555555561</v>
      </c>
      <c r="D1130" s="8">
        <f t="shared" si="126"/>
        <v>45165.749618055554</v>
      </c>
      <c r="E1130" s="8" t="str">
        <f t="shared" si="128"/>
        <v>2023-08-27</v>
      </c>
      <c r="F1130" s="9" t="s">
        <v>2830</v>
      </c>
      <c r="G1130" s="9" t="str">
        <f t="shared" si="127"/>
        <v>FAIR-D3_2023-08-27_17-59-27</v>
      </c>
      <c r="H1130" s="9">
        <v>12.308</v>
      </c>
      <c r="I1130" s="6">
        <v>21053039</v>
      </c>
      <c r="J1130" s="6" t="str">
        <f>IF(OR(COUNTIF(Monitoring!E:E, G1130) &gt; 0, COUNTIF(Monitoring!F:F, G1130) &gt; 0), "yes", "no")</f>
        <v>yes</v>
      </c>
      <c r="K1130" s="60" t="str">
        <f t="shared" si="129"/>
        <v>Z:\FAIR_Device_data\Experiment_AugSep_2023\Video_captures\FAIR-D3\Camera1\2023-08-27\FAIR-D3_2023-08-27_17-59-27.mp4</v>
      </c>
    </row>
    <row r="1131" spans="1:11" ht="14.25" customHeight="1" x14ac:dyDescent="0.3">
      <c r="A1131" s="5" t="str">
        <f t="shared" si="123"/>
        <v>FAIR-D3</v>
      </c>
      <c r="B1131" s="4">
        <f t="shared" si="124"/>
        <v>45165</v>
      </c>
      <c r="C1131" s="8">
        <f t="shared" si="125"/>
        <v>0.75203703703703706</v>
      </c>
      <c r="D1131" s="8">
        <f t="shared" si="126"/>
        <v>45165.75203703704</v>
      </c>
      <c r="E1131" s="8" t="str">
        <f t="shared" si="128"/>
        <v>2023-08-27</v>
      </c>
      <c r="F1131" s="9" t="s">
        <v>2831</v>
      </c>
      <c r="G1131" s="9" t="str">
        <f t="shared" si="127"/>
        <v>FAIR-D3_2023-08-27_18-02-56</v>
      </c>
      <c r="H1131" s="9">
        <v>56.131999999999998</v>
      </c>
      <c r="I1131" s="6">
        <v>105791176</v>
      </c>
      <c r="J1131" s="6" t="str">
        <f>IF(OR(COUNTIF(Monitoring!E:E, G1131) &gt; 0, COUNTIF(Monitoring!F:F, G1131) &gt; 0), "yes", "no")</f>
        <v>no</v>
      </c>
      <c r="K1131" s="60" t="str">
        <f t="shared" si="129"/>
        <v>Z:\FAIR_Device_data\Experiment_AugSep_2023\Video_captures\FAIR-D3\Camera1\2023-08-27\FAIR-D3_2023-08-27_18-02-56.mp4</v>
      </c>
    </row>
    <row r="1132" spans="1:11" ht="14.25" customHeight="1" x14ac:dyDescent="0.3">
      <c r="A1132" s="5" t="str">
        <f t="shared" si="123"/>
        <v>FAIR-D3</v>
      </c>
      <c r="B1132" s="4">
        <f t="shared" si="124"/>
        <v>45165</v>
      </c>
      <c r="C1132" s="8">
        <f t="shared" si="125"/>
        <v>0.75585648148148143</v>
      </c>
      <c r="D1132" s="8">
        <f t="shared" si="126"/>
        <v>45165.755856481483</v>
      </c>
      <c r="E1132" s="8" t="str">
        <f t="shared" si="128"/>
        <v>2023-08-27</v>
      </c>
      <c r="F1132" s="9" t="s">
        <v>2832</v>
      </c>
      <c r="G1132" s="9" t="str">
        <f t="shared" si="127"/>
        <v>FAIR-D3_2023-08-27_18-08-26</v>
      </c>
      <c r="H1132" s="9">
        <v>11.728</v>
      </c>
      <c r="I1132" s="6">
        <v>20005650</v>
      </c>
      <c r="J1132" s="6" t="str">
        <f>IF(OR(COUNTIF(Monitoring!E:E, G1132) &gt; 0, COUNTIF(Monitoring!F:F, G1132) &gt; 0), "yes", "no")</f>
        <v>yes</v>
      </c>
      <c r="K1132" s="60" t="str">
        <f t="shared" si="129"/>
        <v>Z:\FAIR_Device_data\Experiment_AugSep_2023\Video_captures\FAIR-D3\Camera1\2023-08-27\FAIR-D3_2023-08-27_18-08-26.mp4</v>
      </c>
    </row>
    <row r="1133" spans="1:11" ht="14.25" customHeight="1" x14ac:dyDescent="0.3">
      <c r="A1133" s="5" t="str">
        <f t="shared" si="123"/>
        <v>FAIR-D3</v>
      </c>
      <c r="B1133" s="4">
        <f t="shared" si="124"/>
        <v>45174</v>
      </c>
      <c r="C1133" s="8">
        <f t="shared" si="125"/>
        <v>0.36092592592592593</v>
      </c>
      <c r="D1133" s="8">
        <f t="shared" si="126"/>
        <v>45174.360925925925</v>
      </c>
      <c r="E1133" s="8" t="str">
        <f t="shared" si="128"/>
        <v>2023-09-05</v>
      </c>
      <c r="F1133" s="9" t="s">
        <v>2833</v>
      </c>
      <c r="G1133" s="9" t="str">
        <f t="shared" si="127"/>
        <v>FAIR-D3_2023-09-05_08-39-44</v>
      </c>
      <c r="H1133" s="9">
        <v>53.107999999999997</v>
      </c>
      <c r="I1133" s="6">
        <v>100158089</v>
      </c>
      <c r="J1133" s="6" t="str">
        <f>IF(OR(COUNTIF(Monitoring!E:E, G1133) &gt; 0, COUNTIF(Monitoring!F:F, G1133) &gt; 0), "yes", "no")</f>
        <v>yes</v>
      </c>
      <c r="K1133" s="60" t="str">
        <f t="shared" si="129"/>
        <v>Z:\FAIR_Device_data\Experiment_AugSep_2023\Video_captures\FAIR-D3\Camera1\2023-09-05\FAIR-D3_2023-09-05_08-39-44.mp4</v>
      </c>
    </row>
    <row r="1134" spans="1:11" ht="14.25" customHeight="1" x14ac:dyDescent="0.3">
      <c r="A1134" s="5" t="str">
        <f t="shared" si="123"/>
        <v>FAIR-D3</v>
      </c>
      <c r="B1134" s="4">
        <f t="shared" si="124"/>
        <v>45174</v>
      </c>
      <c r="C1134" s="8">
        <f t="shared" si="125"/>
        <v>0.37868055555555558</v>
      </c>
      <c r="D1134" s="8">
        <f t="shared" si="126"/>
        <v>45174.378680555557</v>
      </c>
      <c r="E1134" s="8" t="str">
        <f t="shared" si="128"/>
        <v>2023-09-05</v>
      </c>
      <c r="F1134" s="9" t="s">
        <v>2834</v>
      </c>
      <c r="G1134" s="9" t="str">
        <f t="shared" si="127"/>
        <v>FAIR-D3_2023-09-05_09-05-18</v>
      </c>
      <c r="H1134" s="9">
        <v>13.505000000000001</v>
      </c>
      <c r="I1134" s="6">
        <v>22885449</v>
      </c>
      <c r="J1134" s="6" t="str">
        <f>IF(OR(COUNTIF(Monitoring!E:E, G1134) &gt; 0, COUNTIF(Monitoring!F:F, G1134) &gt; 0), "yes", "no")</f>
        <v>no</v>
      </c>
      <c r="K1134" s="60" t="str">
        <f t="shared" si="129"/>
        <v>Z:\FAIR_Device_data\Experiment_AugSep_2023\Video_captures\FAIR-D3\Camera1\2023-09-05\FAIR-D3_2023-09-05_09-05-18.mp4</v>
      </c>
    </row>
    <row r="1135" spans="1:11" ht="14.25" customHeight="1" x14ac:dyDescent="0.3">
      <c r="A1135" s="5" t="str">
        <f t="shared" si="123"/>
        <v>FAIR-D3</v>
      </c>
      <c r="B1135" s="4">
        <f t="shared" si="124"/>
        <v>45174</v>
      </c>
      <c r="C1135" s="8">
        <f t="shared" si="125"/>
        <v>0.37961805555555556</v>
      </c>
      <c r="D1135" s="8">
        <f t="shared" si="126"/>
        <v>45174.379618055558</v>
      </c>
      <c r="E1135" s="8" t="str">
        <f t="shared" si="128"/>
        <v>2023-09-05</v>
      </c>
      <c r="F1135" s="9" t="s">
        <v>2835</v>
      </c>
      <c r="G1135" s="9" t="str">
        <f t="shared" si="127"/>
        <v>FAIR-D3_2023-09-05_09-06-39</v>
      </c>
      <c r="H1135" s="9">
        <v>43.210999999999999</v>
      </c>
      <c r="I1135" s="6">
        <v>75642647</v>
      </c>
      <c r="J1135" s="6" t="str">
        <f>IF(OR(COUNTIF(Monitoring!E:E, G1135) &gt; 0, COUNTIF(Monitoring!F:F, G1135) &gt; 0), "yes", "no")</f>
        <v>no</v>
      </c>
      <c r="K1135" s="60" t="str">
        <f t="shared" si="129"/>
        <v>Z:\FAIR_Device_data\Experiment_AugSep_2023\Video_captures\FAIR-D3\Camera1\2023-09-05\FAIR-D3_2023-09-05_09-06-39.mp4</v>
      </c>
    </row>
    <row r="1136" spans="1:11" ht="14.25" customHeight="1" x14ac:dyDescent="0.3">
      <c r="A1136" s="5" t="str">
        <f t="shared" si="123"/>
        <v>FAIR-D3</v>
      </c>
      <c r="B1136" s="4">
        <f t="shared" si="124"/>
        <v>45174</v>
      </c>
      <c r="C1136" s="8">
        <f t="shared" si="125"/>
        <v>0.38074074074074077</v>
      </c>
      <c r="D1136" s="8">
        <f t="shared" si="126"/>
        <v>45174.380740740744</v>
      </c>
      <c r="E1136" s="8" t="str">
        <f t="shared" si="128"/>
        <v>2023-09-05</v>
      </c>
      <c r="F1136" s="9" t="s">
        <v>2836</v>
      </c>
      <c r="G1136" s="9" t="str">
        <f t="shared" si="127"/>
        <v>FAIR-D3_2023-09-05_09-08-16</v>
      </c>
      <c r="H1136" s="9">
        <v>11.667999999999999</v>
      </c>
      <c r="I1136" s="6">
        <v>17316891</v>
      </c>
      <c r="J1136" s="6" t="str">
        <f>IF(OR(COUNTIF(Monitoring!E:E, G1136) &gt; 0, COUNTIF(Monitoring!F:F, G1136) &gt; 0), "yes", "no")</f>
        <v>no</v>
      </c>
      <c r="K1136" s="60" t="str">
        <f t="shared" si="129"/>
        <v>Z:\FAIR_Device_data\Experiment_AugSep_2023\Video_captures\FAIR-D3\Camera1\2023-09-05\FAIR-D3_2023-09-05_09-08-16.mp4</v>
      </c>
    </row>
    <row r="1137" spans="1:11" ht="14.25" customHeight="1" x14ac:dyDescent="0.3">
      <c r="A1137" s="5" t="str">
        <f t="shared" si="123"/>
        <v>FAIR-D3</v>
      </c>
      <c r="B1137" s="4">
        <f t="shared" si="124"/>
        <v>45174</v>
      </c>
      <c r="C1137" s="8">
        <f t="shared" si="125"/>
        <v>0.5788888888888889</v>
      </c>
      <c r="D1137" s="8">
        <f t="shared" si="126"/>
        <v>45174.578888888886</v>
      </c>
      <c r="E1137" s="8" t="str">
        <f t="shared" si="128"/>
        <v>2023-09-05</v>
      </c>
      <c r="F1137" s="9" t="s">
        <v>2837</v>
      </c>
      <c r="G1137" s="9" t="str">
        <f t="shared" si="127"/>
        <v>FAIR-D3_2023-09-05_13-53-36</v>
      </c>
      <c r="H1137" s="9">
        <v>11.942</v>
      </c>
      <c r="I1137" s="6">
        <v>19427812</v>
      </c>
      <c r="J1137" s="6" t="str">
        <f>IF(OR(COUNTIF(Monitoring!E:E, G1137) &gt; 0, COUNTIF(Monitoring!F:F, G1137) &gt; 0), "yes", "no")</f>
        <v>yes</v>
      </c>
      <c r="K1137" s="60" t="str">
        <f t="shared" si="129"/>
        <v>Z:\FAIR_Device_data\Experiment_AugSep_2023\Video_captures\FAIR-D3\Camera1\2023-09-05\FAIR-D3_2023-09-05_13-53-36.mp4</v>
      </c>
    </row>
    <row r="1138" spans="1:11" ht="14.25" customHeight="1" x14ac:dyDescent="0.3">
      <c r="A1138" s="5" t="str">
        <f t="shared" si="123"/>
        <v>FAIR-D3</v>
      </c>
      <c r="B1138" s="4">
        <f t="shared" si="124"/>
        <v>45174</v>
      </c>
      <c r="C1138" s="8">
        <f t="shared" si="125"/>
        <v>0.6237731481481481</v>
      </c>
      <c r="D1138" s="8">
        <f t="shared" si="126"/>
        <v>45174.623773148145</v>
      </c>
      <c r="E1138" s="8" t="str">
        <f t="shared" si="128"/>
        <v>2023-09-05</v>
      </c>
      <c r="F1138" s="9" t="s">
        <v>2838</v>
      </c>
      <c r="G1138" s="9" t="str">
        <f t="shared" si="127"/>
        <v>FAIR-D3_2023-09-05_14-58-14</v>
      </c>
      <c r="H1138" s="9">
        <v>104.57899999999999</v>
      </c>
      <c r="I1138" s="6">
        <v>190719381</v>
      </c>
      <c r="J1138" s="6" t="str">
        <f>IF(OR(COUNTIF(Monitoring!E:E, G1138) &gt; 0, COUNTIF(Monitoring!F:F, G1138) &gt; 0), "yes", "no")</f>
        <v>yes</v>
      </c>
      <c r="K1138" s="60" t="str">
        <f t="shared" si="129"/>
        <v>Z:\FAIR_Device_data\Experiment_AugSep_2023\Video_captures\FAIR-D3\Camera1\2023-09-05\FAIR-D3_2023-09-05_14-58-14.mp4</v>
      </c>
    </row>
    <row r="1139" spans="1:11" ht="14.25" customHeight="1" x14ac:dyDescent="0.3">
      <c r="A1139" s="5" t="str">
        <f t="shared" si="123"/>
        <v>FAIR-D3</v>
      </c>
      <c r="B1139" s="4">
        <f t="shared" si="124"/>
        <v>45174</v>
      </c>
      <c r="C1139" s="8">
        <f t="shared" si="125"/>
        <v>0.62555555555555553</v>
      </c>
      <c r="D1139" s="8">
        <f t="shared" si="126"/>
        <v>45174.625555555554</v>
      </c>
      <c r="E1139" s="8" t="str">
        <f t="shared" si="128"/>
        <v>2023-09-05</v>
      </c>
      <c r="F1139" s="9" t="s">
        <v>2839</v>
      </c>
      <c r="G1139" s="9" t="str">
        <f t="shared" si="127"/>
        <v>FAIR-D3_2023-09-05_15-00-48</v>
      </c>
      <c r="H1139" s="9">
        <v>57.25</v>
      </c>
      <c r="I1139" s="6">
        <v>110876819</v>
      </c>
      <c r="J1139" s="6" t="str">
        <f>IF(OR(COUNTIF(Monitoring!E:E, G1139) &gt; 0, COUNTIF(Monitoring!F:F, G1139) &gt; 0), "yes", "no")</f>
        <v>yes</v>
      </c>
      <c r="K1139" s="60" t="str">
        <f t="shared" si="129"/>
        <v>Z:\FAIR_Device_data\Experiment_AugSep_2023\Video_captures\FAIR-D3\Camera1\2023-09-05\FAIR-D3_2023-09-05_15-00-48.mp4</v>
      </c>
    </row>
    <row r="1140" spans="1:11" ht="14.25" customHeight="1" x14ac:dyDescent="0.3">
      <c r="A1140" s="5" t="str">
        <f t="shared" si="123"/>
        <v>FAIR-D3</v>
      </c>
      <c r="B1140" s="4">
        <f t="shared" si="124"/>
        <v>45174</v>
      </c>
      <c r="C1140" s="8">
        <f t="shared" si="125"/>
        <v>0.63969907407407411</v>
      </c>
      <c r="D1140" s="8">
        <f t="shared" si="126"/>
        <v>45174.639699074076</v>
      </c>
      <c r="E1140" s="8" t="str">
        <f t="shared" si="128"/>
        <v>2023-09-05</v>
      </c>
      <c r="F1140" s="9" t="s">
        <v>2840</v>
      </c>
      <c r="G1140" s="9" t="str">
        <f t="shared" si="127"/>
        <v>FAIR-D3_2023-09-05_15-21-10</v>
      </c>
      <c r="H1140" s="9">
        <v>12.287000000000001</v>
      </c>
      <c r="I1140" s="6">
        <v>20459649</v>
      </c>
      <c r="J1140" s="6" t="str">
        <f>IF(OR(COUNTIF(Monitoring!E:E, G1140) &gt; 0, COUNTIF(Monitoring!F:F, G1140) &gt; 0), "yes", "no")</f>
        <v>yes</v>
      </c>
      <c r="K1140" s="60" t="str">
        <f t="shared" si="129"/>
        <v>Z:\FAIR_Device_data\Experiment_AugSep_2023\Video_captures\FAIR-D3\Camera1\2023-09-05\FAIR-D3_2023-09-05_15-21-10.mp4</v>
      </c>
    </row>
    <row r="1141" spans="1:11" ht="14.25" customHeight="1" x14ac:dyDescent="0.3">
      <c r="A1141" s="5" t="str">
        <f t="shared" si="123"/>
        <v>FAIR-D3</v>
      </c>
      <c r="B1141" s="4">
        <f t="shared" si="124"/>
        <v>45174</v>
      </c>
      <c r="C1141" s="8">
        <f t="shared" si="125"/>
        <v>0.68135416666666671</v>
      </c>
      <c r="D1141" s="8">
        <f t="shared" si="126"/>
        <v>45174.681354166663</v>
      </c>
      <c r="E1141" s="8" t="str">
        <f t="shared" si="128"/>
        <v>2023-09-05</v>
      </c>
      <c r="F1141" s="9" t="s">
        <v>2841</v>
      </c>
      <c r="G1141" s="9" t="str">
        <f t="shared" si="127"/>
        <v>FAIR-D3_2023-09-05_16-21-09</v>
      </c>
      <c r="H1141" s="9">
        <v>11.016999999999999</v>
      </c>
      <c r="I1141" s="6">
        <v>18317544</v>
      </c>
      <c r="J1141" s="6" t="str">
        <f>IF(OR(COUNTIF(Monitoring!E:E, G1141) &gt; 0, COUNTIF(Monitoring!F:F, G1141) &gt; 0), "yes", "no")</f>
        <v>no</v>
      </c>
      <c r="K1141" s="60" t="str">
        <f t="shared" si="129"/>
        <v>Z:\FAIR_Device_data\Experiment_AugSep_2023\Video_captures\FAIR-D3\Camera1\2023-09-05\FAIR-D3_2023-09-05_16-21-09.mp4</v>
      </c>
    </row>
    <row r="1142" spans="1:11" ht="14.25" customHeight="1" x14ac:dyDescent="0.3">
      <c r="A1142" s="5" t="str">
        <f t="shared" si="123"/>
        <v>FAIR-D3</v>
      </c>
      <c r="B1142" s="4">
        <f t="shared" si="124"/>
        <v>45174</v>
      </c>
      <c r="C1142" s="8">
        <f t="shared" si="125"/>
        <v>0.76196759259259261</v>
      </c>
      <c r="D1142" s="8">
        <f t="shared" si="126"/>
        <v>45174.761967592596</v>
      </c>
      <c r="E1142" s="8" t="str">
        <f t="shared" si="128"/>
        <v>2023-09-05</v>
      </c>
      <c r="F1142" s="9" t="s">
        <v>2842</v>
      </c>
      <c r="G1142" s="9" t="str">
        <f t="shared" si="127"/>
        <v>FAIR-D3_2023-09-05_18-17-14</v>
      </c>
      <c r="H1142" s="9">
        <v>12.340999999999999</v>
      </c>
      <c r="I1142" s="6">
        <v>19616360</v>
      </c>
      <c r="J1142" s="6" t="str">
        <f>IF(OR(COUNTIF(Monitoring!E:E, G1142) &gt; 0, COUNTIF(Monitoring!F:F, G1142) &gt; 0), "yes", "no")</f>
        <v>no</v>
      </c>
      <c r="K1142" s="60" t="str">
        <f t="shared" si="129"/>
        <v>Z:\FAIR_Device_data\Experiment_AugSep_2023\Video_captures\FAIR-D3\Camera1\2023-09-05\FAIR-D3_2023-09-05_18-17-14.mp4</v>
      </c>
    </row>
    <row r="1143" spans="1:11" ht="14.25" customHeight="1" x14ac:dyDescent="0.3">
      <c r="A1143" s="5" t="str">
        <f t="shared" si="123"/>
        <v>FAIR-D3</v>
      </c>
      <c r="B1143" s="4">
        <f t="shared" si="124"/>
        <v>45175</v>
      </c>
      <c r="C1143" s="8">
        <f t="shared" si="125"/>
        <v>0.36561342592592594</v>
      </c>
      <c r="D1143" s="8">
        <f t="shared" si="126"/>
        <v>45175.365613425929</v>
      </c>
      <c r="E1143" s="8" t="str">
        <f t="shared" si="128"/>
        <v>2023-09-06</v>
      </c>
      <c r="F1143" s="9" t="s">
        <v>2843</v>
      </c>
      <c r="G1143" s="9" t="str">
        <f t="shared" si="127"/>
        <v>FAIR-D3_2023-09-06_08-46-29</v>
      </c>
      <c r="H1143" s="9">
        <v>10.808</v>
      </c>
      <c r="I1143" s="6">
        <v>18001845</v>
      </c>
      <c r="J1143" s="6" t="str">
        <f>IF(OR(COUNTIF(Monitoring!E:E, G1143) &gt; 0, COUNTIF(Monitoring!F:F, G1143) &gt; 0), "yes", "no")</f>
        <v>no</v>
      </c>
      <c r="K1143" s="60" t="str">
        <f t="shared" si="129"/>
        <v>Z:\FAIR_Device_data\Experiment_AugSep_2023\Video_captures\FAIR-D3\Camera1\2023-09-06\FAIR-D3_2023-09-06_08-46-29.mp4</v>
      </c>
    </row>
    <row r="1144" spans="1:11" ht="14.25" customHeight="1" x14ac:dyDescent="0.3">
      <c r="A1144" s="5" t="str">
        <f t="shared" si="123"/>
        <v>FAIR-D3</v>
      </c>
      <c r="B1144" s="4">
        <f t="shared" si="124"/>
        <v>45175</v>
      </c>
      <c r="C1144" s="8">
        <f t="shared" si="125"/>
        <v>0.39666666666666667</v>
      </c>
      <c r="D1144" s="8">
        <f t="shared" si="126"/>
        <v>45175.396666666667</v>
      </c>
      <c r="E1144" s="8" t="str">
        <f t="shared" si="128"/>
        <v>2023-09-06</v>
      </c>
      <c r="F1144" s="9" t="s">
        <v>2844</v>
      </c>
      <c r="G1144" s="9" t="str">
        <f t="shared" si="127"/>
        <v>FAIR-D3_2023-09-06_09-31-12</v>
      </c>
      <c r="H1144" s="9">
        <v>23.765000000000001</v>
      </c>
      <c r="I1144" s="6">
        <v>42744538</v>
      </c>
      <c r="J1144" s="6" t="str">
        <f>IF(OR(COUNTIF(Monitoring!E:E, G1144) &gt; 0, COUNTIF(Monitoring!F:F, G1144) &gt; 0), "yes", "no")</f>
        <v>yes</v>
      </c>
      <c r="K1144" s="60" t="str">
        <f t="shared" si="129"/>
        <v>Z:\FAIR_Device_data\Experiment_AugSep_2023\Video_captures\FAIR-D3\Camera1\2023-09-06\FAIR-D3_2023-09-06_09-31-12.mp4</v>
      </c>
    </row>
    <row r="1145" spans="1:11" ht="14.25" customHeight="1" x14ac:dyDescent="0.3">
      <c r="A1145" s="5" t="str">
        <f t="shared" si="123"/>
        <v>FAIR-D3</v>
      </c>
      <c r="B1145" s="4">
        <f t="shared" si="124"/>
        <v>45175</v>
      </c>
      <c r="C1145" s="8">
        <f t="shared" si="125"/>
        <v>0.4236226851851852</v>
      </c>
      <c r="D1145" s="8">
        <f t="shared" si="126"/>
        <v>45175.423622685186</v>
      </c>
      <c r="E1145" s="8" t="str">
        <f t="shared" si="128"/>
        <v>2023-09-06</v>
      </c>
      <c r="F1145" s="9" t="s">
        <v>2845</v>
      </c>
      <c r="G1145" s="9" t="str">
        <f t="shared" si="127"/>
        <v>FAIR-D3_2023-09-06_10-10-01</v>
      </c>
      <c r="H1145" s="9">
        <v>22.038</v>
      </c>
      <c r="I1145" s="6">
        <v>36020265</v>
      </c>
      <c r="J1145" s="6" t="str">
        <f>IF(OR(COUNTIF(Monitoring!E:E, G1145) &gt; 0, COUNTIF(Monitoring!F:F, G1145) &gt; 0), "yes", "no")</f>
        <v>yes</v>
      </c>
      <c r="K1145" s="60" t="str">
        <f t="shared" si="129"/>
        <v>Z:\FAIR_Device_data\Experiment_AugSep_2023\Video_captures\FAIR-D3\Camera1\2023-09-06\FAIR-D3_2023-09-06_10-10-01.mp4</v>
      </c>
    </row>
    <row r="1146" spans="1:11" ht="14.25" customHeight="1" x14ac:dyDescent="0.3">
      <c r="A1146" s="5" t="str">
        <f t="shared" si="123"/>
        <v>FAIR-D3</v>
      </c>
      <c r="B1146" s="4">
        <f t="shared" si="124"/>
        <v>45175</v>
      </c>
      <c r="C1146" s="8">
        <f t="shared" si="125"/>
        <v>0.42629629629629628</v>
      </c>
      <c r="D1146" s="8">
        <f t="shared" si="126"/>
        <v>45175.426296296297</v>
      </c>
      <c r="E1146" s="8" t="str">
        <f t="shared" si="128"/>
        <v>2023-09-06</v>
      </c>
      <c r="F1146" s="9" t="s">
        <v>2846</v>
      </c>
      <c r="G1146" s="9" t="str">
        <f t="shared" si="127"/>
        <v>FAIR-D3_2023-09-06_10-13-52</v>
      </c>
      <c r="H1146" s="9">
        <v>11.363</v>
      </c>
      <c r="I1146" s="6">
        <v>18585317</v>
      </c>
      <c r="J1146" s="6" t="str">
        <f>IF(OR(COUNTIF(Monitoring!E:E, G1146) &gt; 0, COUNTIF(Monitoring!F:F, G1146) &gt; 0), "yes", "no")</f>
        <v>yes</v>
      </c>
      <c r="K1146" s="60" t="str">
        <f t="shared" si="129"/>
        <v>Z:\FAIR_Device_data\Experiment_AugSep_2023\Video_captures\FAIR-D3\Camera1\2023-09-06\FAIR-D3_2023-09-06_10-13-52.mp4</v>
      </c>
    </row>
    <row r="1147" spans="1:11" ht="14.25" customHeight="1" x14ac:dyDescent="0.3">
      <c r="A1147" s="5" t="str">
        <f t="shared" si="123"/>
        <v>FAIR-D3</v>
      </c>
      <c r="B1147" s="4">
        <f t="shared" si="124"/>
        <v>45175</v>
      </c>
      <c r="C1147" s="8">
        <f t="shared" si="125"/>
        <v>0.45239583333333333</v>
      </c>
      <c r="D1147" s="8">
        <f t="shared" si="126"/>
        <v>45175.45239583333</v>
      </c>
      <c r="E1147" s="8" t="str">
        <f t="shared" si="128"/>
        <v>2023-09-06</v>
      </c>
      <c r="F1147" s="9" t="s">
        <v>2847</v>
      </c>
      <c r="G1147" s="9" t="str">
        <f t="shared" si="127"/>
        <v>FAIR-D3_2023-09-06_10-51-27</v>
      </c>
      <c r="H1147" s="9">
        <v>156.81800000000001</v>
      </c>
      <c r="I1147" s="6">
        <v>273436177</v>
      </c>
      <c r="J1147" s="6" t="str">
        <f>IF(OR(COUNTIF(Monitoring!E:E, G1147) &gt; 0, COUNTIF(Monitoring!F:F, G1147) &gt; 0), "yes", "no")</f>
        <v>yes</v>
      </c>
      <c r="K1147" s="60" t="str">
        <f t="shared" si="129"/>
        <v>Z:\FAIR_Device_data\Experiment_AugSep_2023\Video_captures\FAIR-D3\Camera1\2023-09-06\FAIR-D3_2023-09-06_10-51-27.mp4</v>
      </c>
    </row>
    <row r="1148" spans="1:11" ht="14.25" customHeight="1" x14ac:dyDescent="0.3">
      <c r="A1148" s="5" t="str">
        <f t="shared" si="123"/>
        <v>FAIR-D3</v>
      </c>
      <c r="B1148" s="4">
        <f t="shared" si="124"/>
        <v>45175</v>
      </c>
      <c r="C1148" s="8">
        <f t="shared" si="125"/>
        <v>0.45710648148148147</v>
      </c>
      <c r="D1148" s="8">
        <f t="shared" si="126"/>
        <v>45175.457106481481</v>
      </c>
      <c r="E1148" s="8" t="str">
        <f t="shared" si="128"/>
        <v>2023-09-06</v>
      </c>
      <c r="F1148" s="9" t="s">
        <v>2848</v>
      </c>
      <c r="G1148" s="9" t="str">
        <f t="shared" si="127"/>
        <v>FAIR-D3_2023-09-06_10-58-14</v>
      </c>
      <c r="H1148" s="9">
        <v>44.182000000000002</v>
      </c>
      <c r="I1148" s="6">
        <v>77261151</v>
      </c>
      <c r="J1148" s="6" t="str">
        <f>IF(OR(COUNTIF(Monitoring!E:E, G1148) &gt; 0, COUNTIF(Monitoring!F:F, G1148) &gt; 0), "yes", "no")</f>
        <v>no</v>
      </c>
      <c r="K1148" s="60" t="str">
        <f t="shared" si="129"/>
        <v>Z:\FAIR_Device_data\Experiment_AugSep_2023\Video_captures\FAIR-D3\Camera1\2023-09-06\FAIR-D3_2023-09-06_10-58-14.mp4</v>
      </c>
    </row>
    <row r="1149" spans="1:11" ht="14.25" customHeight="1" x14ac:dyDescent="0.3">
      <c r="A1149" s="5" t="str">
        <f t="shared" si="123"/>
        <v>FAIR-D3</v>
      </c>
      <c r="B1149" s="4">
        <f t="shared" si="124"/>
        <v>45175</v>
      </c>
      <c r="C1149" s="8">
        <f t="shared" si="125"/>
        <v>0.48005787037037034</v>
      </c>
      <c r="D1149" s="8">
        <f t="shared" si="126"/>
        <v>45175.480057870373</v>
      </c>
      <c r="E1149" s="8" t="str">
        <f t="shared" si="128"/>
        <v>2023-09-06</v>
      </c>
      <c r="F1149" s="9" t="s">
        <v>2849</v>
      </c>
      <c r="G1149" s="9" t="str">
        <f t="shared" si="127"/>
        <v>FAIR-D3_2023-09-06_11-31-17</v>
      </c>
      <c r="H1149" s="9">
        <v>10.734999999999999</v>
      </c>
      <c r="I1149" s="6">
        <v>17602022</v>
      </c>
      <c r="J1149" s="6" t="str">
        <f>IF(OR(COUNTIF(Monitoring!E:E, G1149) &gt; 0, COUNTIF(Monitoring!F:F, G1149) &gt; 0), "yes", "no")</f>
        <v>yes</v>
      </c>
      <c r="K1149" s="60" t="str">
        <f t="shared" si="129"/>
        <v>Z:\FAIR_Device_data\Experiment_AugSep_2023\Video_captures\FAIR-D3\Camera1\2023-09-06\FAIR-D3_2023-09-06_11-31-17.mp4</v>
      </c>
    </row>
    <row r="1150" spans="1:11" ht="14.25" customHeight="1" x14ac:dyDescent="0.3">
      <c r="A1150" s="5" t="str">
        <f t="shared" si="123"/>
        <v>FAIR-D3</v>
      </c>
      <c r="B1150" s="4">
        <f t="shared" si="124"/>
        <v>45175</v>
      </c>
      <c r="C1150" s="8">
        <f t="shared" si="125"/>
        <v>0.48060185185185184</v>
      </c>
      <c r="D1150" s="8">
        <f t="shared" si="126"/>
        <v>45175.48060185185</v>
      </c>
      <c r="E1150" s="8" t="str">
        <f t="shared" si="128"/>
        <v>2023-09-06</v>
      </c>
      <c r="F1150" s="9" t="s">
        <v>2850</v>
      </c>
      <c r="G1150" s="9" t="str">
        <f t="shared" si="127"/>
        <v>FAIR-D3_2023-09-06_11-32-04</v>
      </c>
      <c r="H1150" s="9">
        <v>84.15</v>
      </c>
      <c r="I1150" s="6">
        <v>157831412</v>
      </c>
      <c r="J1150" s="6" t="str">
        <f>IF(OR(COUNTIF(Monitoring!E:E, G1150) &gt; 0, COUNTIF(Monitoring!F:F, G1150) &gt; 0), "yes", "no")</f>
        <v>no</v>
      </c>
      <c r="K1150" s="60" t="str">
        <f t="shared" si="129"/>
        <v>Z:\FAIR_Device_data\Experiment_AugSep_2023\Video_captures\FAIR-D3\Camera1\2023-09-06\FAIR-D3_2023-09-06_11-32-04.mp4</v>
      </c>
    </row>
    <row r="1151" spans="1:11" ht="14.25" customHeight="1" x14ac:dyDescent="0.3">
      <c r="A1151" s="5" t="str">
        <f t="shared" si="123"/>
        <v>FAIR-D3</v>
      </c>
      <c r="B1151" s="4">
        <f t="shared" si="124"/>
        <v>45175</v>
      </c>
      <c r="C1151" s="8">
        <f t="shared" si="125"/>
        <v>0.48216435185185186</v>
      </c>
      <c r="D1151" s="8">
        <f t="shared" si="126"/>
        <v>45175.482164351852</v>
      </c>
      <c r="E1151" s="8" t="str">
        <f t="shared" si="128"/>
        <v>2023-09-06</v>
      </c>
      <c r="F1151" s="9" t="s">
        <v>2851</v>
      </c>
      <c r="G1151" s="9" t="str">
        <f t="shared" si="127"/>
        <v>FAIR-D3_2023-09-06_11-34-19</v>
      </c>
      <c r="H1151" s="9">
        <v>24.826000000000001</v>
      </c>
      <c r="I1151" s="6">
        <v>43403398</v>
      </c>
      <c r="J1151" s="6" t="str">
        <f>IF(OR(COUNTIF(Monitoring!E:E, G1151) &gt; 0, COUNTIF(Monitoring!F:F, G1151) &gt; 0), "yes", "no")</f>
        <v>yes</v>
      </c>
      <c r="K1151" s="60" t="str">
        <f t="shared" si="129"/>
        <v>Z:\FAIR_Device_data\Experiment_AugSep_2023\Video_captures\FAIR-D3\Camera1\2023-09-06\FAIR-D3_2023-09-06_11-34-19.mp4</v>
      </c>
    </row>
    <row r="1152" spans="1:11" ht="14.25" customHeight="1" x14ac:dyDescent="0.3">
      <c r="A1152" s="5" t="str">
        <f t="shared" si="123"/>
        <v>FAIR-D3</v>
      </c>
      <c r="B1152" s="4">
        <f t="shared" si="124"/>
        <v>45175</v>
      </c>
      <c r="C1152" s="8">
        <f t="shared" si="125"/>
        <v>0.50274305555555554</v>
      </c>
      <c r="D1152" s="8">
        <f t="shared" si="126"/>
        <v>45175.502743055556</v>
      </c>
      <c r="E1152" s="8" t="str">
        <f t="shared" si="128"/>
        <v>2023-09-06</v>
      </c>
      <c r="F1152" s="9" t="s">
        <v>2852</v>
      </c>
      <c r="G1152" s="9" t="str">
        <f t="shared" si="127"/>
        <v>FAIR-D3_2023-09-06_12-03-57</v>
      </c>
      <c r="H1152" s="9">
        <v>11.590999999999999</v>
      </c>
      <c r="I1152" s="6">
        <v>19226182</v>
      </c>
      <c r="J1152" s="6" t="str">
        <f>IF(OR(COUNTIF(Monitoring!E:E, G1152) &gt; 0, COUNTIF(Monitoring!F:F, G1152) &gt; 0), "yes", "no")</f>
        <v>yes</v>
      </c>
      <c r="K1152" s="60" t="str">
        <f t="shared" si="129"/>
        <v>Z:\FAIR_Device_data\Experiment_AugSep_2023\Video_captures\FAIR-D3\Camera1\2023-09-06\FAIR-D3_2023-09-06_12-03-57.mp4</v>
      </c>
    </row>
    <row r="1153" spans="1:11" ht="14.25" customHeight="1" x14ac:dyDescent="0.3">
      <c r="A1153" s="5" t="str">
        <f t="shared" si="123"/>
        <v>FAIR-D3</v>
      </c>
      <c r="B1153" s="4">
        <f t="shared" si="124"/>
        <v>45175</v>
      </c>
      <c r="C1153" s="8">
        <f t="shared" si="125"/>
        <v>0.67244212962962968</v>
      </c>
      <c r="D1153" s="8">
        <f t="shared" si="126"/>
        <v>45175.672442129631</v>
      </c>
      <c r="E1153" s="8" t="str">
        <f t="shared" si="128"/>
        <v>2023-09-06</v>
      </c>
      <c r="F1153" s="9" t="s">
        <v>2853</v>
      </c>
      <c r="G1153" s="9" t="str">
        <f t="shared" si="127"/>
        <v>FAIR-D3_2023-09-06_16-08-19</v>
      </c>
      <c r="H1153" s="9">
        <v>53.581000000000003</v>
      </c>
      <c r="I1153" s="6">
        <v>92257681</v>
      </c>
      <c r="J1153" s="6" t="str">
        <f>IF(OR(COUNTIF(Monitoring!E:E, G1153) &gt; 0, COUNTIF(Monitoring!F:F, G1153) &gt; 0), "yes", "no")</f>
        <v>yes</v>
      </c>
      <c r="K1153" s="60" t="str">
        <f t="shared" si="129"/>
        <v>Z:\FAIR_Device_data\Experiment_AugSep_2023\Video_captures\FAIR-D3\Camera1\2023-09-06\FAIR-D3_2023-09-06_16-08-19.mp4</v>
      </c>
    </row>
    <row r="1154" spans="1:11" ht="14.25" customHeight="1" x14ac:dyDescent="0.3">
      <c r="A1154" s="5" t="str">
        <f t="shared" ref="A1154:A1217" si="130">+LEFT(G1154,7)</f>
        <v>FAIR-D3</v>
      </c>
      <c r="B1154" s="4">
        <f t="shared" ref="B1154:B1217" si="131">VALUE(MID(G1154,FIND("_",G1154)+1,10))</f>
        <v>45176</v>
      </c>
      <c r="C1154" s="8">
        <f t="shared" ref="C1154:C1217" si="132">IF(ISBLANK(G1154),"",TIME(LEFT(RIGHT(G1154,8),2),LEFT(RIGHT(G1154,5),2),RIGHT(G1154,2)))</f>
        <v>0.51989583333333333</v>
      </c>
      <c r="D1154" s="8">
        <f t="shared" ref="D1154:D1217" si="133">+B1154+C1154</f>
        <v>45176.519895833335</v>
      </c>
      <c r="E1154" s="8" t="str">
        <f t="shared" si="128"/>
        <v>2023-09-07</v>
      </c>
      <c r="F1154" s="9" t="s">
        <v>2854</v>
      </c>
      <c r="G1154" s="9" t="str">
        <f t="shared" ref="G1154:G1217" si="134">+LEFT(F1154,27)</f>
        <v>FAIR-D3_2023-09-07_12-28-39</v>
      </c>
      <c r="H1154" s="9">
        <v>26.19</v>
      </c>
      <c r="I1154" s="6">
        <v>48866782</v>
      </c>
      <c r="J1154" s="6" t="str">
        <f>IF(OR(COUNTIF(Monitoring!E:E, G1154) &gt; 0, COUNTIF(Monitoring!F:F, G1154) &gt; 0), "yes", "no")</f>
        <v>yes</v>
      </c>
      <c r="K1154" s="60" t="str">
        <f t="shared" si="129"/>
        <v>Z:\FAIR_Device_data\Experiment_AugSep_2023\Video_captures\FAIR-D3\Camera1\2023-09-07\FAIR-D3_2023-09-07_12-28-39.mp4</v>
      </c>
    </row>
    <row r="1155" spans="1:11" ht="14.25" customHeight="1" x14ac:dyDescent="0.3">
      <c r="A1155" s="5" t="str">
        <f t="shared" si="130"/>
        <v>FAIR-D3</v>
      </c>
      <c r="B1155" s="4">
        <f t="shared" si="131"/>
        <v>45176</v>
      </c>
      <c r="C1155" s="8">
        <f t="shared" si="132"/>
        <v>0.5773611111111111</v>
      </c>
      <c r="D1155" s="8">
        <f t="shared" si="133"/>
        <v>45176.577361111114</v>
      </c>
      <c r="E1155" s="8" t="str">
        <f t="shared" ref="E1155:E1218" si="135">+_xlfn.CONCAT(YEAR(B1155),"-",TEXT(MONTH(B1155),"00"),"-",TEXT(DAY(B1155),"00"))</f>
        <v>2023-09-07</v>
      </c>
      <c r="F1155" s="9" t="s">
        <v>2855</v>
      </c>
      <c r="G1155" s="9" t="str">
        <f t="shared" si="134"/>
        <v>FAIR-D3_2023-09-07_13-51-24</v>
      </c>
      <c r="H1155" s="9">
        <v>22.532</v>
      </c>
      <c r="I1155" s="6">
        <v>36561518</v>
      </c>
      <c r="J1155" s="6" t="str">
        <f>IF(OR(COUNTIF(Monitoring!E:E, G1155) &gt; 0, COUNTIF(Monitoring!F:F, G1155) &gt; 0), "yes", "no")</f>
        <v>yes</v>
      </c>
      <c r="K1155" s="60" t="str">
        <f t="shared" ref="K1155:K1218" si="136">HYPERLINK(_xlfn.CONCAT("Z:\FAIR_Device_data\Experiment_AugSep_2023","\","Video_captures","\",A1155,"\","Camera1","\",E1155,"\",F1155))</f>
        <v>Z:\FAIR_Device_data\Experiment_AugSep_2023\Video_captures\FAIR-D3\Camera1\2023-09-07\FAIR-D3_2023-09-07_13-51-24.mp4</v>
      </c>
    </row>
    <row r="1156" spans="1:11" ht="14.25" customHeight="1" x14ac:dyDescent="0.3">
      <c r="A1156" s="5" t="str">
        <f t="shared" si="130"/>
        <v>FAIR-D3</v>
      </c>
      <c r="B1156" s="4">
        <f t="shared" si="131"/>
        <v>45176</v>
      </c>
      <c r="C1156" s="8">
        <f t="shared" si="132"/>
        <v>0.66020833333333329</v>
      </c>
      <c r="D1156" s="8">
        <f t="shared" si="133"/>
        <v>45176.660208333335</v>
      </c>
      <c r="E1156" s="8" t="str">
        <f t="shared" si="135"/>
        <v>2023-09-07</v>
      </c>
      <c r="F1156" s="9" t="s">
        <v>2856</v>
      </c>
      <c r="G1156" s="9" t="str">
        <f t="shared" si="134"/>
        <v>FAIR-D3_2023-09-07_15-50-42</v>
      </c>
      <c r="H1156" s="9">
        <v>17.015999999999998</v>
      </c>
      <c r="I1156" s="6">
        <v>29700000</v>
      </c>
      <c r="J1156" s="6" t="str">
        <f>IF(OR(COUNTIF(Monitoring!E:E, G1156) &gt; 0, COUNTIF(Monitoring!F:F, G1156) &gt; 0), "yes", "no")</f>
        <v>yes</v>
      </c>
      <c r="K1156" s="60" t="str">
        <f t="shared" si="136"/>
        <v>Z:\FAIR_Device_data\Experiment_AugSep_2023\Video_captures\FAIR-D3\Camera1\2023-09-07\FAIR-D3_2023-09-07_15-50-42.mp4</v>
      </c>
    </row>
    <row r="1157" spans="1:11" ht="14.25" customHeight="1" x14ac:dyDescent="0.3">
      <c r="A1157" s="5" t="str">
        <f t="shared" si="130"/>
        <v>FAIR-D3</v>
      </c>
      <c r="B1157" s="4">
        <f t="shared" si="131"/>
        <v>45176</v>
      </c>
      <c r="C1157" s="8">
        <f t="shared" si="132"/>
        <v>0.69162037037037039</v>
      </c>
      <c r="D1157" s="8">
        <f t="shared" si="133"/>
        <v>45176.691620370373</v>
      </c>
      <c r="E1157" s="8" t="str">
        <f t="shared" si="135"/>
        <v>2023-09-07</v>
      </c>
      <c r="F1157" s="9" t="s">
        <v>2857</v>
      </c>
      <c r="G1157" s="9" t="str">
        <f t="shared" si="134"/>
        <v>FAIR-D3_2023-09-07_16-35-56</v>
      </c>
      <c r="H1157" s="9">
        <v>11.659000000000001</v>
      </c>
      <c r="I1157" s="6">
        <v>19729424</v>
      </c>
      <c r="J1157" s="6" t="str">
        <f>IF(OR(COUNTIF(Monitoring!E:E, G1157) &gt; 0, COUNTIF(Monitoring!F:F, G1157) &gt; 0), "yes", "no")</f>
        <v>no</v>
      </c>
      <c r="K1157" s="60" t="str">
        <f t="shared" si="136"/>
        <v>Z:\FAIR_Device_data\Experiment_AugSep_2023\Video_captures\FAIR-D3\Camera1\2023-09-07\FAIR-D3_2023-09-07_16-35-56.mp4</v>
      </c>
    </row>
    <row r="1158" spans="1:11" ht="14.25" customHeight="1" x14ac:dyDescent="0.3">
      <c r="A1158" s="5" t="str">
        <f t="shared" si="130"/>
        <v>FAIR-D3</v>
      </c>
      <c r="B1158" s="4">
        <f t="shared" si="131"/>
        <v>45176</v>
      </c>
      <c r="C1158" s="8">
        <f t="shared" si="132"/>
        <v>0.70177083333333334</v>
      </c>
      <c r="D1158" s="8">
        <f t="shared" si="133"/>
        <v>45176.701770833337</v>
      </c>
      <c r="E1158" s="8" t="str">
        <f t="shared" si="135"/>
        <v>2023-09-07</v>
      </c>
      <c r="F1158" s="9" t="s">
        <v>2858</v>
      </c>
      <c r="G1158" s="9" t="str">
        <f t="shared" si="134"/>
        <v>FAIR-D3_2023-09-07_16-50-33</v>
      </c>
      <c r="H1158" s="9">
        <v>16.789000000000001</v>
      </c>
      <c r="I1158" s="6">
        <v>29667151</v>
      </c>
      <c r="J1158" s="6" t="str">
        <f>IF(OR(COUNTIF(Monitoring!E:E, G1158) &gt; 0, COUNTIF(Monitoring!F:F, G1158) &gt; 0), "yes", "no")</f>
        <v>no</v>
      </c>
      <c r="K1158" s="60" t="str">
        <f t="shared" si="136"/>
        <v>Z:\FAIR_Device_data\Experiment_AugSep_2023\Video_captures\FAIR-D3\Camera1\2023-09-07\FAIR-D3_2023-09-07_16-50-33.mp4</v>
      </c>
    </row>
    <row r="1159" spans="1:11" ht="14.25" customHeight="1" x14ac:dyDescent="0.3">
      <c r="A1159" s="5" t="str">
        <f t="shared" si="130"/>
        <v>FAIR-D3</v>
      </c>
      <c r="B1159" s="4">
        <f t="shared" si="131"/>
        <v>45176</v>
      </c>
      <c r="C1159" s="8">
        <f t="shared" si="132"/>
        <v>0.71878472222222223</v>
      </c>
      <c r="D1159" s="8">
        <f t="shared" si="133"/>
        <v>45176.718784722223</v>
      </c>
      <c r="E1159" s="8" t="str">
        <f t="shared" si="135"/>
        <v>2023-09-07</v>
      </c>
      <c r="F1159" s="9" t="s">
        <v>2859</v>
      </c>
      <c r="G1159" s="9" t="str">
        <f t="shared" si="134"/>
        <v>FAIR-D3_2023-09-07_17-15-03</v>
      </c>
      <c r="H1159" s="9">
        <v>10.678000000000001</v>
      </c>
      <c r="I1159" s="6">
        <v>17511698</v>
      </c>
      <c r="J1159" s="6" t="str">
        <f>IF(OR(COUNTIF(Monitoring!E:E, G1159) &gt; 0, COUNTIF(Monitoring!F:F, G1159) &gt; 0), "yes", "no")</f>
        <v>no</v>
      </c>
      <c r="K1159" s="60" t="str">
        <f t="shared" si="136"/>
        <v>Z:\FAIR_Device_data\Experiment_AugSep_2023\Video_captures\FAIR-D3\Camera1\2023-09-07\FAIR-D3_2023-09-07_17-15-03.mp4</v>
      </c>
    </row>
    <row r="1160" spans="1:11" ht="14.25" customHeight="1" x14ac:dyDescent="0.3">
      <c r="A1160" s="5" t="str">
        <f t="shared" si="130"/>
        <v>FAIR-D3</v>
      </c>
      <c r="B1160" s="4">
        <f t="shared" si="131"/>
        <v>45176</v>
      </c>
      <c r="C1160" s="8">
        <f t="shared" si="132"/>
        <v>0.71947916666666667</v>
      </c>
      <c r="D1160" s="8">
        <f t="shared" si="133"/>
        <v>45176.71947916667</v>
      </c>
      <c r="E1160" s="8" t="str">
        <f t="shared" si="135"/>
        <v>2023-09-07</v>
      </c>
      <c r="F1160" s="9" t="s">
        <v>2860</v>
      </c>
      <c r="G1160" s="9" t="str">
        <f t="shared" si="134"/>
        <v>FAIR-D3_2023-09-07_17-16-03</v>
      </c>
      <c r="H1160" s="9">
        <v>52.969000000000001</v>
      </c>
      <c r="I1160" s="6">
        <v>93603617</v>
      </c>
      <c r="J1160" s="6" t="str">
        <f>IF(OR(COUNTIF(Monitoring!E:E, G1160) &gt; 0, COUNTIF(Monitoring!F:F, G1160) &gt; 0), "yes", "no")</f>
        <v>yes</v>
      </c>
      <c r="K1160" s="60" t="str">
        <f t="shared" si="136"/>
        <v>Z:\FAIR_Device_data\Experiment_AugSep_2023\Video_captures\FAIR-D3\Camera1\2023-09-07\FAIR-D3_2023-09-07_17-16-03.mp4</v>
      </c>
    </row>
    <row r="1161" spans="1:11" ht="14.25" customHeight="1" x14ac:dyDescent="0.3">
      <c r="A1161" s="5" t="str">
        <f t="shared" si="130"/>
        <v>FAIR-D3</v>
      </c>
      <c r="B1161" s="4">
        <f t="shared" si="131"/>
        <v>45176</v>
      </c>
      <c r="C1161" s="8">
        <f t="shared" si="132"/>
        <v>0.72067129629629634</v>
      </c>
      <c r="D1161" s="8">
        <f t="shared" si="133"/>
        <v>45176.720671296294</v>
      </c>
      <c r="E1161" s="8" t="str">
        <f t="shared" si="135"/>
        <v>2023-09-07</v>
      </c>
      <c r="F1161" s="9" t="s">
        <v>2861</v>
      </c>
      <c r="G1161" s="9" t="str">
        <f t="shared" si="134"/>
        <v>FAIR-D3_2023-09-07_17-17-46</v>
      </c>
      <c r="H1161" s="9">
        <v>52.808</v>
      </c>
      <c r="I1161" s="6">
        <v>90706195</v>
      </c>
      <c r="J1161" s="6" t="str">
        <f>IF(OR(COUNTIF(Monitoring!E:E, G1161) &gt; 0, COUNTIF(Monitoring!F:F, G1161) &gt; 0), "yes", "no")</f>
        <v>yes</v>
      </c>
      <c r="K1161" s="60" t="str">
        <f t="shared" si="136"/>
        <v>Z:\FAIR_Device_data\Experiment_AugSep_2023\Video_captures\FAIR-D3\Camera1\2023-09-07\FAIR-D3_2023-09-07_17-17-46.mp4</v>
      </c>
    </row>
    <row r="1162" spans="1:11" ht="14.25" customHeight="1" x14ac:dyDescent="0.3">
      <c r="A1162" s="5" t="str">
        <f t="shared" si="130"/>
        <v>FAIR-D3</v>
      </c>
      <c r="B1162" s="4">
        <f t="shared" si="131"/>
        <v>45177</v>
      </c>
      <c r="C1162" s="8">
        <f t="shared" si="132"/>
        <v>0.3064236111111111</v>
      </c>
      <c r="D1162" s="8">
        <f t="shared" si="133"/>
        <v>45177.306423611109</v>
      </c>
      <c r="E1162" s="8" t="str">
        <f t="shared" si="135"/>
        <v>2023-09-08</v>
      </c>
      <c r="F1162" s="9" t="s">
        <v>2862</v>
      </c>
      <c r="G1162" s="9" t="str">
        <f t="shared" si="134"/>
        <v>FAIR-D3_2023-09-08_07-21-15</v>
      </c>
      <c r="H1162" s="9">
        <v>23.652999999999999</v>
      </c>
      <c r="I1162" s="6">
        <v>42110450</v>
      </c>
      <c r="J1162" s="6" t="str">
        <f>IF(OR(COUNTIF(Monitoring!E:E, G1162) &gt; 0, COUNTIF(Monitoring!F:F, G1162) &gt; 0), "yes", "no")</f>
        <v>yes</v>
      </c>
      <c r="K1162" s="60" t="str">
        <f t="shared" si="136"/>
        <v>Z:\FAIR_Device_data\Experiment_AugSep_2023\Video_captures\FAIR-D3\Camera1\2023-09-08\FAIR-D3_2023-09-08_07-21-15.mp4</v>
      </c>
    </row>
    <row r="1163" spans="1:11" ht="14.25" customHeight="1" x14ac:dyDescent="0.3">
      <c r="A1163" s="5" t="str">
        <f t="shared" si="130"/>
        <v>FAIR-D3</v>
      </c>
      <c r="B1163" s="4">
        <f t="shared" si="131"/>
        <v>45177</v>
      </c>
      <c r="C1163" s="8">
        <f t="shared" si="132"/>
        <v>0.31122685185185184</v>
      </c>
      <c r="D1163" s="8">
        <f t="shared" si="133"/>
        <v>45177.311226851853</v>
      </c>
      <c r="E1163" s="8" t="str">
        <f t="shared" si="135"/>
        <v>2023-09-08</v>
      </c>
      <c r="F1163" s="9" t="s">
        <v>2863</v>
      </c>
      <c r="G1163" s="9" t="str">
        <f t="shared" si="134"/>
        <v>FAIR-D3_2023-09-08_07-28-10</v>
      </c>
      <c r="H1163" s="9">
        <v>23.565000000000001</v>
      </c>
      <c r="I1163" s="6">
        <v>42755713</v>
      </c>
      <c r="J1163" s="6" t="str">
        <f>IF(OR(COUNTIF(Monitoring!E:E, G1163) &gt; 0, COUNTIF(Monitoring!F:F, G1163) &gt; 0), "yes", "no")</f>
        <v>no</v>
      </c>
      <c r="K1163" s="60" t="str">
        <f t="shared" si="136"/>
        <v>Z:\FAIR_Device_data\Experiment_AugSep_2023\Video_captures\FAIR-D3\Camera1\2023-09-08\FAIR-D3_2023-09-08_07-28-10.mp4</v>
      </c>
    </row>
    <row r="1164" spans="1:11" ht="14.25" customHeight="1" x14ac:dyDescent="0.3">
      <c r="A1164" s="5" t="str">
        <f t="shared" si="130"/>
        <v>FAIR-D3</v>
      </c>
      <c r="B1164" s="4">
        <f t="shared" si="131"/>
        <v>45177</v>
      </c>
      <c r="C1164" s="8">
        <f t="shared" si="132"/>
        <v>0.31246527777777777</v>
      </c>
      <c r="D1164" s="8">
        <f t="shared" si="133"/>
        <v>45177.312465277777</v>
      </c>
      <c r="E1164" s="8" t="str">
        <f t="shared" si="135"/>
        <v>2023-09-08</v>
      </c>
      <c r="F1164" s="9" t="s">
        <v>2864</v>
      </c>
      <c r="G1164" s="9" t="str">
        <f t="shared" si="134"/>
        <v>FAIR-D3_2023-09-08_07-29-57</v>
      </c>
      <c r="H1164" s="9">
        <v>18.219000000000001</v>
      </c>
      <c r="I1164" s="6">
        <v>31850984</v>
      </c>
      <c r="J1164" s="6" t="str">
        <f>IF(OR(COUNTIF(Monitoring!E:E, G1164) &gt; 0, COUNTIF(Monitoring!F:F, G1164) &gt; 0), "yes", "no")</f>
        <v>no</v>
      </c>
      <c r="K1164" s="60" t="str">
        <f t="shared" si="136"/>
        <v>Z:\FAIR_Device_data\Experiment_AugSep_2023\Video_captures\FAIR-D3\Camera1\2023-09-08\FAIR-D3_2023-09-08_07-29-57.mp4</v>
      </c>
    </row>
    <row r="1165" spans="1:11" ht="14.25" customHeight="1" x14ac:dyDescent="0.3">
      <c r="A1165" s="5" t="str">
        <f t="shared" si="130"/>
        <v>FAIR-D3</v>
      </c>
      <c r="B1165" s="4">
        <f t="shared" si="131"/>
        <v>45177</v>
      </c>
      <c r="C1165" s="8">
        <f t="shared" si="132"/>
        <v>0.31384259259259262</v>
      </c>
      <c r="D1165" s="8">
        <f t="shared" si="133"/>
        <v>45177.313842592594</v>
      </c>
      <c r="E1165" s="8" t="str">
        <f t="shared" si="135"/>
        <v>2023-09-08</v>
      </c>
      <c r="F1165" s="9" t="s">
        <v>2865</v>
      </c>
      <c r="G1165" s="9" t="str">
        <f t="shared" si="134"/>
        <v>FAIR-D3_2023-09-08_07-31-56</v>
      </c>
      <c r="H1165" s="9">
        <v>18.021999999999998</v>
      </c>
      <c r="I1165" s="6">
        <v>31306500</v>
      </c>
      <c r="J1165" s="6" t="str">
        <f>IF(OR(COUNTIF(Monitoring!E:E, G1165) &gt; 0, COUNTIF(Monitoring!F:F, G1165) &gt; 0), "yes", "no")</f>
        <v>no</v>
      </c>
      <c r="K1165" s="60" t="str">
        <f t="shared" si="136"/>
        <v>Z:\FAIR_Device_data\Experiment_AugSep_2023\Video_captures\FAIR-D3\Camera1\2023-09-08\FAIR-D3_2023-09-08_07-31-56.mp4</v>
      </c>
    </row>
    <row r="1166" spans="1:11" ht="14.25" customHeight="1" x14ac:dyDescent="0.3">
      <c r="A1166" s="5" t="str">
        <f t="shared" si="130"/>
        <v>FAIR-D3</v>
      </c>
      <c r="B1166" s="4">
        <f t="shared" si="131"/>
        <v>45177</v>
      </c>
      <c r="C1166" s="8">
        <f t="shared" si="132"/>
        <v>0.31487268518518519</v>
      </c>
      <c r="D1166" s="8">
        <f t="shared" si="133"/>
        <v>45177.314872685187</v>
      </c>
      <c r="E1166" s="8" t="str">
        <f t="shared" si="135"/>
        <v>2023-09-08</v>
      </c>
      <c r="F1166" s="9" t="s">
        <v>2866</v>
      </c>
      <c r="G1166" s="9" t="str">
        <f t="shared" si="134"/>
        <v>FAIR-D3_2023-09-08_07-33-25</v>
      </c>
      <c r="H1166" s="9">
        <v>19.094000000000001</v>
      </c>
      <c r="I1166" s="6">
        <v>34822471</v>
      </c>
      <c r="J1166" s="6" t="str">
        <f>IF(OR(COUNTIF(Monitoring!E:E, G1166) &gt; 0, COUNTIF(Monitoring!F:F, G1166) &gt; 0), "yes", "no")</f>
        <v>no</v>
      </c>
      <c r="K1166" s="60" t="str">
        <f t="shared" si="136"/>
        <v>Z:\FAIR_Device_data\Experiment_AugSep_2023\Video_captures\FAIR-D3\Camera1\2023-09-08\FAIR-D3_2023-09-08_07-33-25.mp4</v>
      </c>
    </row>
    <row r="1167" spans="1:11" ht="14.25" customHeight="1" x14ac:dyDescent="0.3">
      <c r="A1167" s="5" t="str">
        <f t="shared" si="130"/>
        <v>FAIR-D3</v>
      </c>
      <c r="B1167" s="4">
        <f t="shared" si="131"/>
        <v>45177</v>
      </c>
      <c r="C1167" s="8">
        <f t="shared" si="132"/>
        <v>0.31715277777777778</v>
      </c>
      <c r="D1167" s="8">
        <f t="shared" si="133"/>
        <v>45177.317152777781</v>
      </c>
      <c r="E1167" s="8" t="str">
        <f t="shared" si="135"/>
        <v>2023-09-08</v>
      </c>
      <c r="F1167" s="9" t="s">
        <v>2867</v>
      </c>
      <c r="G1167" s="9" t="str">
        <f t="shared" si="134"/>
        <v>FAIR-D3_2023-09-08_07-36-42</v>
      </c>
      <c r="H1167" s="9">
        <v>33.329000000000001</v>
      </c>
      <c r="I1167" s="6">
        <v>62101176</v>
      </c>
      <c r="J1167" s="6" t="str">
        <f>IF(OR(COUNTIF(Monitoring!E:E, G1167) &gt; 0, COUNTIF(Monitoring!F:F, G1167) &gt; 0), "yes", "no")</f>
        <v>no</v>
      </c>
      <c r="K1167" s="60" t="str">
        <f t="shared" si="136"/>
        <v>Z:\FAIR_Device_data\Experiment_AugSep_2023\Video_captures\FAIR-D3\Camera1\2023-09-08\FAIR-D3_2023-09-08_07-36-42.mp4</v>
      </c>
    </row>
    <row r="1168" spans="1:11" ht="14.25" customHeight="1" x14ac:dyDescent="0.3">
      <c r="A1168" s="5" t="str">
        <f t="shared" si="130"/>
        <v>FAIR-D3</v>
      </c>
      <c r="B1168" s="4">
        <f t="shared" si="131"/>
        <v>45177</v>
      </c>
      <c r="C1168" s="8">
        <f t="shared" si="132"/>
        <v>0.31835648148148149</v>
      </c>
      <c r="D1168" s="8">
        <f t="shared" si="133"/>
        <v>45177.318356481483</v>
      </c>
      <c r="E1168" s="8" t="str">
        <f t="shared" si="135"/>
        <v>2023-09-08</v>
      </c>
      <c r="F1168" s="9" t="s">
        <v>2868</v>
      </c>
      <c r="G1168" s="9" t="str">
        <f t="shared" si="134"/>
        <v>FAIR-D3_2023-09-08_07-38-26</v>
      </c>
      <c r="H1168" s="9">
        <v>50.628</v>
      </c>
      <c r="I1168" s="6">
        <v>91697115</v>
      </c>
      <c r="J1168" s="6" t="str">
        <f>IF(OR(COUNTIF(Monitoring!E:E, G1168) &gt; 0, COUNTIF(Monitoring!F:F, G1168) &gt; 0), "yes", "no")</f>
        <v>no</v>
      </c>
      <c r="K1168" s="60" t="str">
        <f t="shared" si="136"/>
        <v>Z:\FAIR_Device_data\Experiment_AugSep_2023\Video_captures\FAIR-D3\Camera1\2023-09-08\FAIR-D3_2023-09-08_07-38-26.mp4</v>
      </c>
    </row>
    <row r="1169" spans="1:11" ht="14.25" customHeight="1" x14ac:dyDescent="0.3">
      <c r="A1169" s="5" t="str">
        <f t="shared" si="130"/>
        <v>FAIR-D3</v>
      </c>
      <c r="B1169" s="4">
        <f t="shared" si="131"/>
        <v>45177</v>
      </c>
      <c r="C1169" s="8">
        <f t="shared" si="132"/>
        <v>0.31988425925925928</v>
      </c>
      <c r="D1169" s="8">
        <f t="shared" si="133"/>
        <v>45177.319884259261</v>
      </c>
      <c r="E1169" s="8" t="str">
        <f t="shared" si="135"/>
        <v>2023-09-08</v>
      </c>
      <c r="F1169" s="9" t="s">
        <v>2869</v>
      </c>
      <c r="G1169" s="9" t="str">
        <f t="shared" si="134"/>
        <v>FAIR-D3_2023-09-08_07-40-38</v>
      </c>
      <c r="H1169" s="9">
        <v>36.128</v>
      </c>
      <c r="I1169" s="6">
        <v>64160140</v>
      </c>
      <c r="J1169" s="6" t="str">
        <f>IF(OR(COUNTIF(Monitoring!E:E, G1169) &gt; 0, COUNTIF(Monitoring!F:F, G1169) &gt; 0), "yes", "no")</f>
        <v>no</v>
      </c>
      <c r="K1169" s="60" t="str">
        <f t="shared" si="136"/>
        <v>Z:\FAIR_Device_data\Experiment_AugSep_2023\Video_captures\FAIR-D3\Camera1\2023-09-08\FAIR-D3_2023-09-08_07-40-38.mp4</v>
      </c>
    </row>
    <row r="1170" spans="1:11" ht="14.25" customHeight="1" x14ac:dyDescent="0.3">
      <c r="A1170" s="5" t="str">
        <f t="shared" si="130"/>
        <v>FAIR-D3</v>
      </c>
      <c r="B1170" s="4">
        <f t="shared" si="131"/>
        <v>45177</v>
      </c>
      <c r="C1170" s="8">
        <f t="shared" si="132"/>
        <v>0.32085648148148149</v>
      </c>
      <c r="D1170" s="8">
        <f t="shared" si="133"/>
        <v>45177.320856481485</v>
      </c>
      <c r="E1170" s="8" t="str">
        <f t="shared" si="135"/>
        <v>2023-09-08</v>
      </c>
      <c r="F1170" s="9" t="s">
        <v>2870</v>
      </c>
      <c r="G1170" s="9" t="str">
        <f t="shared" si="134"/>
        <v>FAIR-D3_2023-09-08_07-42-02</v>
      </c>
      <c r="H1170" s="9">
        <v>22.349</v>
      </c>
      <c r="I1170" s="6">
        <v>39688242</v>
      </c>
      <c r="J1170" s="6" t="str">
        <f>IF(OR(COUNTIF(Monitoring!E:E, G1170) &gt; 0, COUNTIF(Monitoring!F:F, G1170) &gt; 0), "yes", "no")</f>
        <v>no</v>
      </c>
      <c r="K1170" s="60" t="str">
        <f t="shared" si="136"/>
        <v>Z:\FAIR_Device_data\Experiment_AugSep_2023\Video_captures\FAIR-D3\Camera1\2023-09-08\FAIR-D3_2023-09-08_07-42-02.mp4</v>
      </c>
    </row>
    <row r="1171" spans="1:11" ht="14.25" customHeight="1" x14ac:dyDescent="0.3">
      <c r="A1171" s="5" t="str">
        <f t="shared" si="130"/>
        <v>FAIR-D3</v>
      </c>
      <c r="B1171" s="4">
        <f t="shared" si="131"/>
        <v>45177</v>
      </c>
      <c r="C1171" s="8">
        <f t="shared" si="132"/>
        <v>0.32359953703703703</v>
      </c>
      <c r="D1171" s="8">
        <f t="shared" si="133"/>
        <v>45177.323599537034</v>
      </c>
      <c r="E1171" s="8" t="str">
        <f t="shared" si="135"/>
        <v>2023-09-08</v>
      </c>
      <c r="F1171" s="9" t="s">
        <v>2871</v>
      </c>
      <c r="G1171" s="9" t="str">
        <f t="shared" si="134"/>
        <v>FAIR-D3_2023-09-08_07-45-59</v>
      </c>
      <c r="H1171" s="9">
        <v>70.376999999999995</v>
      </c>
      <c r="I1171" s="6">
        <v>130588038</v>
      </c>
      <c r="J1171" s="6" t="str">
        <f>IF(OR(COUNTIF(Monitoring!E:E, G1171) &gt; 0, COUNTIF(Monitoring!F:F, G1171) &gt; 0), "yes", "no")</f>
        <v>no</v>
      </c>
      <c r="K1171" s="60" t="str">
        <f t="shared" si="136"/>
        <v>Z:\FAIR_Device_data\Experiment_AugSep_2023\Video_captures\FAIR-D3\Camera1\2023-09-08\FAIR-D3_2023-09-08_07-45-59.mp4</v>
      </c>
    </row>
    <row r="1172" spans="1:11" ht="14.25" customHeight="1" x14ac:dyDescent="0.3">
      <c r="A1172" s="5" t="str">
        <f t="shared" si="130"/>
        <v>FAIR-D3</v>
      </c>
      <c r="B1172" s="4">
        <f t="shared" si="131"/>
        <v>45177</v>
      </c>
      <c r="C1172" s="8">
        <f t="shared" si="132"/>
        <v>0.32484953703703706</v>
      </c>
      <c r="D1172" s="8">
        <f t="shared" si="133"/>
        <v>45177.324849537035</v>
      </c>
      <c r="E1172" s="8" t="str">
        <f t="shared" si="135"/>
        <v>2023-09-08</v>
      </c>
      <c r="F1172" s="9" t="s">
        <v>2872</v>
      </c>
      <c r="G1172" s="9" t="str">
        <f t="shared" si="134"/>
        <v>FAIR-D3_2023-09-08_07-47-47</v>
      </c>
      <c r="H1172" s="9">
        <v>129.131</v>
      </c>
      <c r="I1172" s="6">
        <v>241264258</v>
      </c>
      <c r="J1172" s="6" t="str">
        <f>IF(OR(COUNTIF(Monitoring!E:E, G1172) &gt; 0, COUNTIF(Monitoring!F:F, G1172) &gt; 0), "yes", "no")</f>
        <v>no</v>
      </c>
      <c r="K1172" s="60" t="str">
        <f t="shared" si="136"/>
        <v>Z:\FAIR_Device_data\Experiment_AugSep_2023\Video_captures\FAIR-D3\Camera1\2023-09-08\FAIR-D3_2023-09-08_07-47-47.mp4</v>
      </c>
    </row>
    <row r="1173" spans="1:11" ht="14.25" customHeight="1" x14ac:dyDescent="0.3">
      <c r="A1173" s="5" t="str">
        <f t="shared" si="130"/>
        <v>FAIR-D3</v>
      </c>
      <c r="B1173" s="4">
        <f t="shared" si="131"/>
        <v>45177</v>
      </c>
      <c r="C1173" s="8">
        <f t="shared" si="132"/>
        <v>0.32725694444444442</v>
      </c>
      <c r="D1173" s="8">
        <f t="shared" si="133"/>
        <v>45177.327256944445</v>
      </c>
      <c r="E1173" s="8" t="str">
        <f t="shared" si="135"/>
        <v>2023-09-08</v>
      </c>
      <c r="F1173" s="9" t="s">
        <v>2873</v>
      </c>
      <c r="G1173" s="9" t="str">
        <f t="shared" si="134"/>
        <v>FAIR-D3_2023-09-08_07-51-15</v>
      </c>
      <c r="H1173" s="9">
        <v>21.698</v>
      </c>
      <c r="I1173" s="6">
        <v>37939164</v>
      </c>
      <c r="J1173" s="6" t="str">
        <f>IF(OR(COUNTIF(Monitoring!E:E, G1173) &gt; 0, COUNTIF(Monitoring!F:F, G1173) &gt; 0), "yes", "no")</f>
        <v>no</v>
      </c>
      <c r="K1173" s="60" t="str">
        <f t="shared" si="136"/>
        <v>Z:\FAIR_Device_data\Experiment_AugSep_2023\Video_captures\FAIR-D3\Camera1\2023-09-08\FAIR-D3_2023-09-08_07-51-15.mp4</v>
      </c>
    </row>
    <row r="1174" spans="1:11" ht="14.25" customHeight="1" x14ac:dyDescent="0.3">
      <c r="A1174" s="5" t="str">
        <f t="shared" si="130"/>
        <v>FAIR-D3</v>
      </c>
      <c r="B1174" s="4">
        <f t="shared" si="131"/>
        <v>45177</v>
      </c>
      <c r="C1174" s="8">
        <f t="shared" si="132"/>
        <v>0.32787037037037037</v>
      </c>
      <c r="D1174" s="8">
        <f t="shared" si="133"/>
        <v>45177.327870370369</v>
      </c>
      <c r="E1174" s="8" t="str">
        <f t="shared" si="135"/>
        <v>2023-09-08</v>
      </c>
      <c r="F1174" s="9" t="s">
        <v>2874</v>
      </c>
      <c r="G1174" s="9" t="str">
        <f t="shared" si="134"/>
        <v>FAIR-D3_2023-09-08_07-52-08</v>
      </c>
      <c r="H1174" s="9">
        <v>35.180999999999997</v>
      </c>
      <c r="I1174" s="6">
        <v>62503966</v>
      </c>
      <c r="J1174" s="6" t="str">
        <f>IF(OR(COUNTIF(Monitoring!E:E, G1174) &gt; 0, COUNTIF(Monitoring!F:F, G1174) &gt; 0), "yes", "no")</f>
        <v>no</v>
      </c>
      <c r="K1174" s="60" t="str">
        <f t="shared" si="136"/>
        <v>Z:\FAIR_Device_data\Experiment_AugSep_2023\Video_captures\FAIR-D3\Camera1\2023-09-08\FAIR-D3_2023-09-08_07-52-08.mp4</v>
      </c>
    </row>
    <row r="1175" spans="1:11" ht="14.25" customHeight="1" x14ac:dyDescent="0.3">
      <c r="A1175" s="5" t="str">
        <f t="shared" si="130"/>
        <v>FAIR-D3</v>
      </c>
      <c r="B1175" s="4">
        <f t="shared" si="131"/>
        <v>45177</v>
      </c>
      <c r="C1175" s="8">
        <f t="shared" si="132"/>
        <v>0.3288888888888889</v>
      </c>
      <c r="D1175" s="8">
        <f t="shared" si="133"/>
        <v>45177.328888888886</v>
      </c>
      <c r="E1175" s="8" t="str">
        <f t="shared" si="135"/>
        <v>2023-09-08</v>
      </c>
      <c r="F1175" s="9" t="s">
        <v>2875</v>
      </c>
      <c r="G1175" s="9" t="str">
        <f t="shared" si="134"/>
        <v>FAIR-D3_2023-09-08_07-53-36</v>
      </c>
      <c r="H1175" s="9">
        <v>261.17899999999997</v>
      </c>
      <c r="I1175" s="6">
        <v>477424811</v>
      </c>
      <c r="J1175" s="6" t="str">
        <f>IF(OR(COUNTIF(Monitoring!E:E, G1175) &gt; 0, COUNTIF(Monitoring!F:F, G1175) &gt; 0), "yes", "no")</f>
        <v>no</v>
      </c>
      <c r="K1175" s="60" t="str">
        <f t="shared" si="136"/>
        <v>Z:\FAIR_Device_data\Experiment_AugSep_2023\Video_captures\FAIR-D3\Camera1\2023-09-08\FAIR-D3_2023-09-08_07-53-36.mp4</v>
      </c>
    </row>
    <row r="1176" spans="1:11" ht="14.25" customHeight="1" x14ac:dyDescent="0.3">
      <c r="A1176" s="5" t="str">
        <f t="shared" si="130"/>
        <v>FAIR-D3</v>
      </c>
      <c r="B1176" s="4">
        <f t="shared" si="131"/>
        <v>45177</v>
      </c>
      <c r="C1176" s="8">
        <f t="shared" si="132"/>
        <v>0.33300925925925928</v>
      </c>
      <c r="D1176" s="8">
        <f t="shared" si="133"/>
        <v>45177.333009259259</v>
      </c>
      <c r="E1176" s="8" t="str">
        <f t="shared" si="135"/>
        <v>2023-09-08</v>
      </c>
      <c r="F1176" s="9" t="s">
        <v>2876</v>
      </c>
      <c r="G1176" s="9" t="str">
        <f t="shared" si="134"/>
        <v>FAIR-D3_2023-09-08_07-59-32</v>
      </c>
      <c r="H1176" s="9">
        <v>73.664000000000001</v>
      </c>
      <c r="I1176" s="6">
        <v>128170554</v>
      </c>
      <c r="J1176" s="6" t="str">
        <f>IF(OR(COUNTIF(Monitoring!E:E, G1176) &gt; 0, COUNTIF(Monitoring!F:F, G1176) &gt; 0), "yes", "no")</f>
        <v>no</v>
      </c>
      <c r="K1176" s="60" t="str">
        <f t="shared" si="136"/>
        <v>Z:\FAIR_Device_data\Experiment_AugSep_2023\Video_captures\FAIR-D3\Camera1\2023-09-08\FAIR-D3_2023-09-08_07-59-32.mp4</v>
      </c>
    </row>
    <row r="1177" spans="1:11" ht="14.25" customHeight="1" x14ac:dyDescent="0.3">
      <c r="A1177" s="5" t="str">
        <f t="shared" si="130"/>
        <v>FAIR-D3</v>
      </c>
      <c r="B1177" s="4">
        <f t="shared" si="131"/>
        <v>45177</v>
      </c>
      <c r="C1177" s="8">
        <f t="shared" si="132"/>
        <v>0.33473379629629629</v>
      </c>
      <c r="D1177" s="8">
        <f t="shared" si="133"/>
        <v>45177.334733796299</v>
      </c>
      <c r="E1177" s="8" t="str">
        <f t="shared" si="135"/>
        <v>2023-09-08</v>
      </c>
      <c r="F1177" s="9" t="s">
        <v>2877</v>
      </c>
      <c r="G1177" s="9" t="str">
        <f t="shared" si="134"/>
        <v>FAIR-D3_2023-09-08_08-02-01</v>
      </c>
      <c r="H1177" s="9">
        <v>18.582999999999998</v>
      </c>
      <c r="I1177" s="6">
        <v>30550576</v>
      </c>
      <c r="J1177" s="6" t="str">
        <f>IF(OR(COUNTIF(Monitoring!E:E, G1177) &gt; 0, COUNTIF(Monitoring!F:F, G1177) &gt; 0), "yes", "no")</f>
        <v>no</v>
      </c>
      <c r="K1177" s="60" t="str">
        <f t="shared" si="136"/>
        <v>Z:\FAIR_Device_data\Experiment_AugSep_2023\Video_captures\FAIR-D3\Camera1\2023-09-08\FAIR-D3_2023-09-08_08-02-01.mp4</v>
      </c>
    </row>
    <row r="1178" spans="1:11" ht="14.25" customHeight="1" x14ac:dyDescent="0.3">
      <c r="A1178" s="5" t="str">
        <f t="shared" si="130"/>
        <v>FAIR-D3</v>
      </c>
      <c r="B1178" s="4">
        <f t="shared" si="131"/>
        <v>45177</v>
      </c>
      <c r="C1178" s="8">
        <f t="shared" si="132"/>
        <v>0.33532407407407405</v>
      </c>
      <c r="D1178" s="8">
        <f t="shared" si="133"/>
        <v>45177.335324074076</v>
      </c>
      <c r="E1178" s="8" t="str">
        <f t="shared" si="135"/>
        <v>2023-09-08</v>
      </c>
      <c r="F1178" s="9" t="s">
        <v>2878</v>
      </c>
      <c r="G1178" s="9" t="str">
        <f t="shared" si="134"/>
        <v>FAIR-D3_2023-09-08_08-02-52</v>
      </c>
      <c r="H1178" s="9">
        <v>79.221999999999994</v>
      </c>
      <c r="I1178" s="6">
        <v>139265476</v>
      </c>
      <c r="J1178" s="6" t="str">
        <f>IF(OR(COUNTIF(Monitoring!E:E, G1178) &gt; 0, COUNTIF(Monitoring!F:F, G1178) &gt; 0), "yes", "no")</f>
        <v>yes</v>
      </c>
      <c r="K1178" s="60" t="str">
        <f t="shared" si="136"/>
        <v>Z:\FAIR_Device_data\Experiment_AugSep_2023\Video_captures\FAIR-D3\Camera1\2023-09-08\FAIR-D3_2023-09-08_08-02-52.mp4</v>
      </c>
    </row>
    <row r="1179" spans="1:11" ht="14.25" customHeight="1" x14ac:dyDescent="0.3">
      <c r="A1179" s="5" t="str">
        <f t="shared" si="130"/>
        <v>FAIR-D3</v>
      </c>
      <c r="B1179" s="4">
        <f t="shared" si="131"/>
        <v>45177</v>
      </c>
      <c r="C1179" s="8">
        <f t="shared" si="132"/>
        <v>0.41873842592592592</v>
      </c>
      <c r="D1179" s="8">
        <f t="shared" si="133"/>
        <v>45177.418738425928</v>
      </c>
      <c r="E1179" s="8" t="str">
        <f t="shared" si="135"/>
        <v>2023-09-08</v>
      </c>
      <c r="F1179" s="9" t="s">
        <v>2879</v>
      </c>
      <c r="G1179" s="9" t="str">
        <f t="shared" si="134"/>
        <v>FAIR-D3_2023-09-08_10-02-59</v>
      </c>
      <c r="H1179" s="9">
        <v>21.623000000000001</v>
      </c>
      <c r="I1179" s="6">
        <v>35238474</v>
      </c>
      <c r="J1179" s="6" t="str">
        <f>IF(OR(COUNTIF(Monitoring!E:E, G1179) &gt; 0, COUNTIF(Monitoring!F:F, G1179) &gt; 0), "yes", "no")</f>
        <v>yes</v>
      </c>
      <c r="K1179" s="60" t="str">
        <f t="shared" si="136"/>
        <v>Z:\FAIR_Device_data\Experiment_AugSep_2023\Video_captures\FAIR-D3\Camera1\2023-09-08\FAIR-D3_2023-09-08_10-02-59.mp4</v>
      </c>
    </row>
    <row r="1180" spans="1:11" ht="14.25" customHeight="1" x14ac:dyDescent="0.3">
      <c r="A1180" s="5" t="str">
        <f t="shared" si="130"/>
        <v>FAIR-D3</v>
      </c>
      <c r="B1180" s="4">
        <f t="shared" si="131"/>
        <v>45177</v>
      </c>
      <c r="C1180" s="8">
        <f t="shared" si="132"/>
        <v>0.46841435185185187</v>
      </c>
      <c r="D1180" s="8">
        <f t="shared" si="133"/>
        <v>45177.468414351853</v>
      </c>
      <c r="E1180" s="8" t="str">
        <f t="shared" si="135"/>
        <v>2023-09-08</v>
      </c>
      <c r="F1180" s="9" t="s">
        <v>2880</v>
      </c>
      <c r="G1180" s="9" t="str">
        <f t="shared" si="134"/>
        <v>FAIR-D3_2023-09-08_11-14-31</v>
      </c>
      <c r="H1180" s="9">
        <v>11.77</v>
      </c>
      <c r="I1180" s="6">
        <v>19633018</v>
      </c>
      <c r="J1180" s="6" t="str">
        <f>IF(OR(COUNTIF(Monitoring!E:E, G1180) &gt; 0, COUNTIF(Monitoring!F:F, G1180) &gt; 0), "yes", "no")</f>
        <v>no</v>
      </c>
      <c r="K1180" s="60" t="str">
        <f t="shared" si="136"/>
        <v>Z:\FAIR_Device_data\Experiment_AugSep_2023\Video_captures\FAIR-D3\Camera1\2023-09-08\FAIR-D3_2023-09-08_11-14-31.mp4</v>
      </c>
    </row>
    <row r="1181" spans="1:11" ht="14.25" customHeight="1" x14ac:dyDescent="0.3">
      <c r="A1181" s="5" t="str">
        <f t="shared" si="130"/>
        <v>FAIR-D3</v>
      </c>
      <c r="B1181" s="4">
        <f t="shared" si="131"/>
        <v>45177</v>
      </c>
      <c r="C1181" s="8">
        <f t="shared" si="132"/>
        <v>0.51621527777777776</v>
      </c>
      <c r="D1181" s="8">
        <f t="shared" si="133"/>
        <v>45177.516215277778</v>
      </c>
      <c r="E1181" s="8" t="str">
        <f t="shared" si="135"/>
        <v>2023-09-08</v>
      </c>
      <c r="F1181" s="9" t="s">
        <v>2881</v>
      </c>
      <c r="G1181" s="9" t="str">
        <f t="shared" si="134"/>
        <v>FAIR-D3_2023-09-08_12-23-21</v>
      </c>
      <c r="H1181" s="9">
        <v>16.45</v>
      </c>
      <c r="I1181" s="6">
        <v>29461702</v>
      </c>
      <c r="J1181" s="6" t="str">
        <f>IF(OR(COUNTIF(Monitoring!E:E, G1181) &gt; 0, COUNTIF(Monitoring!F:F, G1181) &gt; 0), "yes", "no")</f>
        <v>yes</v>
      </c>
      <c r="K1181" s="60" t="str">
        <f t="shared" si="136"/>
        <v>Z:\FAIR_Device_data\Experiment_AugSep_2023\Video_captures\FAIR-D3\Camera1\2023-09-08\FAIR-D3_2023-09-08_12-23-21.mp4</v>
      </c>
    </row>
    <row r="1182" spans="1:11" ht="14.25" customHeight="1" x14ac:dyDescent="0.3">
      <c r="A1182" s="5" t="str">
        <f t="shared" si="130"/>
        <v>FAIR-D3</v>
      </c>
      <c r="B1182" s="4">
        <f t="shared" si="131"/>
        <v>45177</v>
      </c>
      <c r="C1182" s="8">
        <f t="shared" si="132"/>
        <v>0.58812500000000001</v>
      </c>
      <c r="D1182" s="8">
        <f t="shared" si="133"/>
        <v>45177.588125000002</v>
      </c>
      <c r="E1182" s="8" t="str">
        <f t="shared" si="135"/>
        <v>2023-09-08</v>
      </c>
      <c r="F1182" s="9" t="s">
        <v>2882</v>
      </c>
      <c r="G1182" s="9" t="str">
        <f t="shared" si="134"/>
        <v>FAIR-D3_2023-09-08_14-06-54</v>
      </c>
      <c r="H1182" s="9">
        <v>42.226999999999997</v>
      </c>
      <c r="I1182" s="6">
        <v>74723306</v>
      </c>
      <c r="J1182" s="6" t="str">
        <f>IF(OR(COUNTIF(Monitoring!E:E, G1182) &gt; 0, COUNTIF(Monitoring!F:F, G1182) &gt; 0), "yes", "no")</f>
        <v>yes</v>
      </c>
      <c r="K1182" s="60" t="str">
        <f t="shared" si="136"/>
        <v>Z:\FAIR_Device_data\Experiment_AugSep_2023\Video_captures\FAIR-D3\Camera1\2023-09-08\FAIR-D3_2023-09-08_14-06-54.mp4</v>
      </c>
    </row>
    <row r="1183" spans="1:11" ht="14.25" customHeight="1" x14ac:dyDescent="0.3">
      <c r="A1183" s="5" t="str">
        <f t="shared" si="130"/>
        <v>FAIR-D3</v>
      </c>
      <c r="B1183" s="4">
        <f t="shared" si="131"/>
        <v>45177</v>
      </c>
      <c r="C1183" s="8">
        <f t="shared" si="132"/>
        <v>0.76481481481481484</v>
      </c>
      <c r="D1183" s="8">
        <f t="shared" si="133"/>
        <v>45177.764814814815</v>
      </c>
      <c r="E1183" s="8" t="str">
        <f t="shared" si="135"/>
        <v>2023-09-08</v>
      </c>
      <c r="F1183" s="9" t="s">
        <v>2883</v>
      </c>
      <c r="G1183" s="9" t="str">
        <f t="shared" si="134"/>
        <v>FAIR-D3_2023-09-08_18-21-20</v>
      </c>
      <c r="H1183" s="9">
        <v>29.033000000000001</v>
      </c>
      <c r="I1183" s="6">
        <v>48638903</v>
      </c>
      <c r="J1183" s="6" t="str">
        <f>IF(OR(COUNTIF(Monitoring!E:E, G1183) &gt; 0, COUNTIF(Monitoring!F:F, G1183) &gt; 0), "yes", "no")</f>
        <v>yes</v>
      </c>
      <c r="K1183" s="60" t="str">
        <f t="shared" si="136"/>
        <v>Z:\FAIR_Device_data\Experiment_AugSep_2023\Video_captures\FAIR-D3\Camera1\2023-09-08\FAIR-D3_2023-09-08_18-21-20.mp4</v>
      </c>
    </row>
    <row r="1184" spans="1:11" ht="14.25" customHeight="1" x14ac:dyDescent="0.3">
      <c r="A1184" s="5" t="str">
        <f t="shared" si="130"/>
        <v>FAIR-D3</v>
      </c>
      <c r="B1184" s="4">
        <f t="shared" si="131"/>
        <v>45178</v>
      </c>
      <c r="C1184" s="8">
        <f t="shared" si="132"/>
        <v>0.34109953703703705</v>
      </c>
      <c r="D1184" s="8">
        <f t="shared" si="133"/>
        <v>45178.341099537036</v>
      </c>
      <c r="E1184" s="8" t="str">
        <f t="shared" si="135"/>
        <v>2023-09-09</v>
      </c>
      <c r="F1184" s="9" t="s">
        <v>2884</v>
      </c>
      <c r="G1184" s="9" t="str">
        <f t="shared" si="134"/>
        <v>FAIR-D3_2023-09-09_08-11-11</v>
      </c>
      <c r="H1184" s="9">
        <v>13.279</v>
      </c>
      <c r="I1184" s="6">
        <v>22187189</v>
      </c>
      <c r="J1184" s="6" t="str">
        <f>IF(OR(COUNTIF(Monitoring!E:E, G1184) &gt; 0, COUNTIF(Monitoring!F:F, G1184) &gt; 0), "yes", "no")</f>
        <v>yes</v>
      </c>
      <c r="K1184" s="60" t="str">
        <f t="shared" si="136"/>
        <v>Z:\FAIR_Device_data\Experiment_AugSep_2023\Video_captures\FAIR-D3\Camera1\2023-09-09\FAIR-D3_2023-09-09_08-11-11.mp4</v>
      </c>
    </row>
    <row r="1185" spans="1:11" ht="14.25" customHeight="1" x14ac:dyDescent="0.3">
      <c r="A1185" s="5" t="str">
        <f t="shared" si="130"/>
        <v>FAIR-D3</v>
      </c>
      <c r="B1185" s="4">
        <f t="shared" si="131"/>
        <v>45178</v>
      </c>
      <c r="C1185" s="8">
        <f t="shared" si="132"/>
        <v>0.34587962962962965</v>
      </c>
      <c r="D1185" s="8">
        <f t="shared" si="133"/>
        <v>45178.345879629633</v>
      </c>
      <c r="E1185" s="8" t="str">
        <f t="shared" si="135"/>
        <v>2023-09-09</v>
      </c>
      <c r="F1185" s="9" t="s">
        <v>2885</v>
      </c>
      <c r="G1185" s="9" t="str">
        <f t="shared" si="134"/>
        <v>FAIR-D3_2023-09-09_08-18-04</v>
      </c>
      <c r="H1185" s="9">
        <v>15.567</v>
      </c>
      <c r="I1185" s="6">
        <v>26095614</v>
      </c>
      <c r="J1185" s="6" t="str">
        <f>IF(OR(COUNTIF(Monitoring!E:E, G1185) &gt; 0, COUNTIF(Monitoring!F:F, G1185) &gt; 0), "yes", "no")</f>
        <v>no</v>
      </c>
      <c r="K1185" s="60" t="str">
        <f t="shared" si="136"/>
        <v>Z:\FAIR_Device_data\Experiment_AugSep_2023\Video_captures\FAIR-D3\Camera1\2023-09-09\FAIR-D3_2023-09-09_08-18-04.mp4</v>
      </c>
    </row>
    <row r="1186" spans="1:11" ht="14.25" customHeight="1" x14ac:dyDescent="0.3">
      <c r="A1186" s="5" t="str">
        <f t="shared" si="130"/>
        <v>FAIR-D3</v>
      </c>
      <c r="B1186" s="4">
        <f t="shared" si="131"/>
        <v>45178</v>
      </c>
      <c r="C1186" s="8">
        <f t="shared" si="132"/>
        <v>0.34706018518518517</v>
      </c>
      <c r="D1186" s="8">
        <f t="shared" si="133"/>
        <v>45178.347060185188</v>
      </c>
      <c r="E1186" s="8" t="str">
        <f t="shared" si="135"/>
        <v>2023-09-09</v>
      </c>
      <c r="F1186" s="9" t="s">
        <v>2886</v>
      </c>
      <c r="G1186" s="9" t="str">
        <f t="shared" si="134"/>
        <v>FAIR-D3_2023-09-09_08-19-46</v>
      </c>
      <c r="H1186" s="9">
        <v>80.022999999999996</v>
      </c>
      <c r="I1186" s="6">
        <v>146759177</v>
      </c>
      <c r="J1186" s="6" t="str">
        <f>IF(OR(COUNTIF(Monitoring!E:E, G1186) &gt; 0, COUNTIF(Monitoring!F:F, G1186) &gt; 0), "yes", "no")</f>
        <v>yes</v>
      </c>
      <c r="K1186" s="60" t="str">
        <f t="shared" si="136"/>
        <v>Z:\FAIR_Device_data\Experiment_AugSep_2023\Video_captures\FAIR-D3\Camera1\2023-09-09\FAIR-D3_2023-09-09_08-19-46.mp4</v>
      </c>
    </row>
    <row r="1187" spans="1:11" ht="14.25" customHeight="1" x14ac:dyDescent="0.3">
      <c r="A1187" s="5" t="str">
        <f t="shared" si="130"/>
        <v>FAIR-D3</v>
      </c>
      <c r="B1187" s="4">
        <f t="shared" si="131"/>
        <v>45178</v>
      </c>
      <c r="C1187" s="8">
        <f t="shared" si="132"/>
        <v>0.43179398148148146</v>
      </c>
      <c r="D1187" s="8">
        <f t="shared" si="133"/>
        <v>45178.431793981479</v>
      </c>
      <c r="E1187" s="8" t="str">
        <f t="shared" si="135"/>
        <v>2023-09-09</v>
      </c>
      <c r="F1187" s="9" t="s">
        <v>2887</v>
      </c>
      <c r="G1187" s="9" t="str">
        <f t="shared" si="134"/>
        <v>FAIR-D3_2023-09-09_10-21-47</v>
      </c>
      <c r="H1187" s="9">
        <v>41.991999999999997</v>
      </c>
      <c r="I1187" s="6">
        <v>72490584</v>
      </c>
      <c r="J1187" s="6" t="str">
        <f>IF(OR(COUNTIF(Monitoring!E:E, G1187) &gt; 0, COUNTIF(Monitoring!F:F, G1187) &gt; 0), "yes", "no")</f>
        <v>yes</v>
      </c>
      <c r="K1187" s="60" t="str">
        <f t="shared" si="136"/>
        <v>Z:\FAIR_Device_data\Experiment_AugSep_2023\Video_captures\FAIR-D3\Camera1\2023-09-09\FAIR-D3_2023-09-09_10-21-47.mp4</v>
      </c>
    </row>
    <row r="1188" spans="1:11" ht="14.25" customHeight="1" x14ac:dyDescent="0.3">
      <c r="A1188" s="5" t="str">
        <f t="shared" si="130"/>
        <v>FAIR-D3</v>
      </c>
      <c r="B1188" s="4">
        <f t="shared" si="131"/>
        <v>45178</v>
      </c>
      <c r="C1188" s="8">
        <f t="shared" si="132"/>
        <v>0.47186342592592595</v>
      </c>
      <c r="D1188" s="8">
        <f t="shared" si="133"/>
        <v>45178.471863425926</v>
      </c>
      <c r="E1188" s="8" t="str">
        <f t="shared" si="135"/>
        <v>2023-09-09</v>
      </c>
      <c r="F1188" s="9" t="s">
        <v>2888</v>
      </c>
      <c r="G1188" s="9" t="str">
        <f t="shared" si="134"/>
        <v>FAIR-D3_2023-09-09_11-19-29</v>
      </c>
      <c r="H1188" s="9">
        <v>10.754</v>
      </c>
      <c r="I1188" s="6">
        <v>17692784</v>
      </c>
      <c r="J1188" s="6" t="str">
        <f>IF(OR(COUNTIF(Monitoring!E:E, G1188) &gt; 0, COUNTIF(Monitoring!F:F, G1188) &gt; 0), "yes", "no")</f>
        <v>yes</v>
      </c>
      <c r="K1188" s="60" t="str">
        <f t="shared" si="136"/>
        <v>Z:\FAIR_Device_data\Experiment_AugSep_2023\Video_captures\FAIR-D3\Camera1\2023-09-09\FAIR-D3_2023-09-09_11-19-29.mp4</v>
      </c>
    </row>
    <row r="1189" spans="1:11" ht="14.25" customHeight="1" x14ac:dyDescent="0.3">
      <c r="A1189" s="5" t="str">
        <f t="shared" si="130"/>
        <v>FAIR-D3</v>
      </c>
      <c r="B1189" s="4">
        <f t="shared" si="131"/>
        <v>45178</v>
      </c>
      <c r="C1189" s="8">
        <f t="shared" si="132"/>
        <v>0.47348379629629628</v>
      </c>
      <c r="D1189" s="8">
        <f t="shared" si="133"/>
        <v>45178.473483796297</v>
      </c>
      <c r="E1189" s="8" t="str">
        <f t="shared" si="135"/>
        <v>2023-09-09</v>
      </c>
      <c r="F1189" s="9" t="s">
        <v>2889</v>
      </c>
      <c r="G1189" s="9" t="str">
        <f t="shared" si="134"/>
        <v>FAIR-D3_2023-09-09_11-21-49</v>
      </c>
      <c r="H1189" s="9">
        <v>11.292999999999999</v>
      </c>
      <c r="I1189" s="6">
        <v>17684275</v>
      </c>
      <c r="J1189" s="6" t="str">
        <f>IF(OR(COUNTIF(Monitoring!E:E, G1189) &gt; 0, COUNTIF(Monitoring!F:F, G1189) &gt; 0), "yes", "no")</f>
        <v>no</v>
      </c>
      <c r="K1189" s="60" t="str">
        <f t="shared" si="136"/>
        <v>Z:\FAIR_Device_data\Experiment_AugSep_2023\Video_captures\FAIR-D3\Camera1\2023-09-09\FAIR-D3_2023-09-09_11-21-49.mp4</v>
      </c>
    </row>
    <row r="1190" spans="1:11" ht="14.25" customHeight="1" x14ac:dyDescent="0.3">
      <c r="A1190" s="5" t="str">
        <f t="shared" si="130"/>
        <v>FAIR-D3</v>
      </c>
      <c r="B1190" s="4">
        <f t="shared" si="131"/>
        <v>45178</v>
      </c>
      <c r="C1190" s="8">
        <f t="shared" si="132"/>
        <v>0.50599537037037035</v>
      </c>
      <c r="D1190" s="8">
        <f t="shared" si="133"/>
        <v>45178.505995370368</v>
      </c>
      <c r="E1190" s="8" t="str">
        <f t="shared" si="135"/>
        <v>2023-09-09</v>
      </c>
      <c r="F1190" s="9" t="s">
        <v>2890</v>
      </c>
      <c r="G1190" s="9" t="str">
        <f t="shared" si="134"/>
        <v>FAIR-D3_2023-09-09_12-08-38</v>
      </c>
      <c r="H1190" s="9">
        <v>11.301</v>
      </c>
      <c r="I1190" s="6">
        <v>18429879</v>
      </c>
      <c r="J1190" s="6" t="str">
        <f>IF(OR(COUNTIF(Monitoring!E:E, G1190) &gt; 0, COUNTIF(Monitoring!F:F, G1190) &gt; 0), "yes", "no")</f>
        <v>no</v>
      </c>
      <c r="K1190" s="60" t="str">
        <f t="shared" si="136"/>
        <v>Z:\FAIR_Device_data\Experiment_AugSep_2023\Video_captures\FAIR-D3\Camera1\2023-09-09\FAIR-D3_2023-09-09_12-08-38.mp4</v>
      </c>
    </row>
    <row r="1191" spans="1:11" ht="14.25" customHeight="1" x14ac:dyDescent="0.3">
      <c r="A1191" s="5" t="str">
        <f t="shared" si="130"/>
        <v>FAIR-D3</v>
      </c>
      <c r="B1191" s="4">
        <f t="shared" si="131"/>
        <v>45178</v>
      </c>
      <c r="C1191" s="8">
        <f t="shared" si="132"/>
        <v>0.50701388888888888</v>
      </c>
      <c r="D1191" s="8">
        <f t="shared" si="133"/>
        <v>45178.507013888891</v>
      </c>
      <c r="E1191" s="8" t="str">
        <f t="shared" si="135"/>
        <v>2023-09-09</v>
      </c>
      <c r="F1191" s="9" t="s">
        <v>2891</v>
      </c>
      <c r="G1191" s="9" t="str">
        <f t="shared" si="134"/>
        <v>FAIR-D3_2023-09-09_12-10-06</v>
      </c>
      <c r="H1191" s="9">
        <v>67.557000000000002</v>
      </c>
      <c r="I1191" s="6">
        <v>123764208</v>
      </c>
      <c r="J1191" s="6" t="str">
        <f>IF(OR(COUNTIF(Monitoring!E:E, G1191) &gt; 0, COUNTIF(Monitoring!F:F, G1191) &gt; 0), "yes", "no")</f>
        <v>no</v>
      </c>
      <c r="K1191" s="60" t="str">
        <f t="shared" si="136"/>
        <v>Z:\FAIR_Device_data\Experiment_AugSep_2023\Video_captures\FAIR-D3\Camera1\2023-09-09\FAIR-D3_2023-09-09_12-10-06.mp4</v>
      </c>
    </row>
    <row r="1192" spans="1:11" ht="14.25" customHeight="1" x14ac:dyDescent="0.3">
      <c r="A1192" s="5" t="str">
        <f t="shared" si="130"/>
        <v>FAIR-D3</v>
      </c>
      <c r="B1192" s="4">
        <f t="shared" si="131"/>
        <v>45178</v>
      </c>
      <c r="C1192" s="8">
        <f t="shared" si="132"/>
        <v>0.50836805555555553</v>
      </c>
      <c r="D1192" s="8">
        <f t="shared" si="133"/>
        <v>45178.508368055554</v>
      </c>
      <c r="E1192" s="8" t="str">
        <f t="shared" si="135"/>
        <v>2023-09-09</v>
      </c>
      <c r="F1192" s="9" t="s">
        <v>2892</v>
      </c>
      <c r="G1192" s="9" t="str">
        <f t="shared" si="134"/>
        <v>FAIR-D3_2023-09-09_12-12-03</v>
      </c>
      <c r="H1192" s="9">
        <v>10.614000000000001</v>
      </c>
      <c r="I1192" s="6">
        <v>17443260</v>
      </c>
      <c r="J1192" s="6" t="str">
        <f>IF(OR(COUNTIF(Monitoring!E:E, G1192) &gt; 0, COUNTIF(Monitoring!F:F, G1192) &gt; 0), "yes", "no")</f>
        <v>no</v>
      </c>
      <c r="K1192" s="60" t="str">
        <f t="shared" si="136"/>
        <v>Z:\FAIR_Device_data\Experiment_AugSep_2023\Video_captures\FAIR-D3\Camera1\2023-09-09\FAIR-D3_2023-09-09_12-12-03.mp4</v>
      </c>
    </row>
    <row r="1193" spans="1:11" ht="14.25" customHeight="1" x14ac:dyDescent="0.3">
      <c r="A1193" s="5" t="str">
        <f t="shared" si="130"/>
        <v>FAIR-D3</v>
      </c>
      <c r="B1193" s="4">
        <f t="shared" si="131"/>
        <v>45178</v>
      </c>
      <c r="C1193" s="8">
        <f t="shared" si="132"/>
        <v>0.50900462962962967</v>
      </c>
      <c r="D1193" s="8">
        <f t="shared" si="133"/>
        <v>45178.509004629632</v>
      </c>
      <c r="E1193" s="8" t="str">
        <f t="shared" si="135"/>
        <v>2023-09-09</v>
      </c>
      <c r="F1193" s="9" t="s">
        <v>2893</v>
      </c>
      <c r="G1193" s="9" t="str">
        <f t="shared" si="134"/>
        <v>FAIR-D3_2023-09-09_12-12-58</v>
      </c>
      <c r="H1193" s="9">
        <v>36.689</v>
      </c>
      <c r="I1193" s="6">
        <v>61706644</v>
      </c>
      <c r="J1193" s="6" t="str">
        <f>IF(OR(COUNTIF(Monitoring!E:E, G1193) &gt; 0, COUNTIF(Monitoring!F:F, G1193) &gt; 0), "yes", "no")</f>
        <v>no</v>
      </c>
      <c r="K1193" s="60" t="str">
        <f t="shared" si="136"/>
        <v>Z:\FAIR_Device_data\Experiment_AugSep_2023\Video_captures\FAIR-D3\Camera1\2023-09-09\FAIR-D3_2023-09-09_12-12-58.mp4</v>
      </c>
    </row>
    <row r="1194" spans="1:11" ht="14.25" customHeight="1" x14ac:dyDescent="0.3">
      <c r="A1194" s="5" t="str">
        <f t="shared" si="130"/>
        <v>FAIR-D3</v>
      </c>
      <c r="B1194" s="4">
        <f t="shared" si="131"/>
        <v>45178</v>
      </c>
      <c r="C1194" s="8">
        <f t="shared" si="132"/>
        <v>0.50993055555555555</v>
      </c>
      <c r="D1194" s="8">
        <f t="shared" si="133"/>
        <v>45178.509930555556</v>
      </c>
      <c r="E1194" s="8" t="str">
        <f t="shared" si="135"/>
        <v>2023-09-09</v>
      </c>
      <c r="F1194" s="9" t="s">
        <v>2894</v>
      </c>
      <c r="G1194" s="9" t="str">
        <f t="shared" si="134"/>
        <v>FAIR-D3_2023-09-09_12-14-18</v>
      </c>
      <c r="H1194" s="9">
        <v>97.731999999999999</v>
      </c>
      <c r="I1194" s="6">
        <v>167132219</v>
      </c>
      <c r="J1194" s="6" t="str">
        <f>IF(OR(COUNTIF(Monitoring!E:E, G1194) &gt; 0, COUNTIF(Monitoring!F:F, G1194) &gt; 0), "yes", "no")</f>
        <v>no</v>
      </c>
      <c r="K1194" s="60" t="str">
        <f t="shared" si="136"/>
        <v>Z:\FAIR_Device_data\Experiment_AugSep_2023\Video_captures\FAIR-D3\Camera1\2023-09-09\FAIR-D3_2023-09-09_12-14-18.mp4</v>
      </c>
    </row>
    <row r="1195" spans="1:11" ht="14.25" customHeight="1" x14ac:dyDescent="0.3">
      <c r="A1195" s="5" t="str">
        <f t="shared" si="130"/>
        <v>FAIR-D3</v>
      </c>
      <c r="B1195" s="4">
        <f t="shared" si="131"/>
        <v>45178</v>
      </c>
      <c r="C1195" s="8">
        <f t="shared" si="132"/>
        <v>0.51637731481481486</v>
      </c>
      <c r="D1195" s="8">
        <f t="shared" si="133"/>
        <v>45178.516377314816</v>
      </c>
      <c r="E1195" s="8" t="str">
        <f t="shared" si="135"/>
        <v>2023-09-09</v>
      </c>
      <c r="F1195" s="9" t="s">
        <v>2895</v>
      </c>
      <c r="G1195" s="9" t="str">
        <f t="shared" si="134"/>
        <v>FAIR-D3_2023-09-09_12-23-35</v>
      </c>
      <c r="H1195" s="9">
        <v>104.386</v>
      </c>
      <c r="I1195" s="6">
        <v>180361185</v>
      </c>
      <c r="J1195" s="6" t="str">
        <f>IF(OR(COUNTIF(Monitoring!E:E, G1195) &gt; 0, COUNTIF(Monitoring!F:F, G1195) &gt; 0), "yes", "no")</f>
        <v>no</v>
      </c>
      <c r="K1195" s="60" t="str">
        <f t="shared" si="136"/>
        <v>Z:\FAIR_Device_data\Experiment_AugSep_2023\Video_captures\FAIR-D3\Camera1\2023-09-09\FAIR-D3_2023-09-09_12-23-35.mp4</v>
      </c>
    </row>
    <row r="1196" spans="1:11" ht="14.25" customHeight="1" x14ac:dyDescent="0.3">
      <c r="A1196" s="5" t="str">
        <f t="shared" si="130"/>
        <v>FAIR-D3</v>
      </c>
      <c r="B1196" s="4">
        <f t="shared" si="131"/>
        <v>45178</v>
      </c>
      <c r="C1196" s="8">
        <f t="shared" si="132"/>
        <v>0.51880787037037035</v>
      </c>
      <c r="D1196" s="8">
        <f t="shared" si="133"/>
        <v>45178.518807870372</v>
      </c>
      <c r="E1196" s="8" t="str">
        <f t="shared" si="135"/>
        <v>2023-09-09</v>
      </c>
      <c r="F1196" s="9" t="s">
        <v>2896</v>
      </c>
      <c r="G1196" s="9" t="str">
        <f t="shared" si="134"/>
        <v>FAIR-D3_2023-09-09_12-27-05</v>
      </c>
      <c r="H1196" s="9">
        <v>36.478999999999999</v>
      </c>
      <c r="I1196" s="6">
        <v>61303426</v>
      </c>
      <c r="J1196" s="6" t="str">
        <f>IF(OR(COUNTIF(Monitoring!E:E, G1196) &gt; 0, COUNTIF(Monitoring!F:F, G1196) &gt; 0), "yes", "no")</f>
        <v>no</v>
      </c>
      <c r="K1196" s="60" t="str">
        <f t="shared" si="136"/>
        <v>Z:\FAIR_Device_data\Experiment_AugSep_2023\Video_captures\FAIR-D3\Camera1\2023-09-09\FAIR-D3_2023-09-09_12-27-05.mp4</v>
      </c>
    </row>
    <row r="1197" spans="1:11" ht="14.25" customHeight="1" x14ac:dyDescent="0.3">
      <c r="A1197" s="5" t="str">
        <f t="shared" si="130"/>
        <v>FAIR-D3</v>
      </c>
      <c r="B1197" s="4">
        <f t="shared" si="131"/>
        <v>45178</v>
      </c>
      <c r="C1197" s="8">
        <f t="shared" si="132"/>
        <v>0.52392361111111108</v>
      </c>
      <c r="D1197" s="8">
        <f t="shared" si="133"/>
        <v>45178.523923611108</v>
      </c>
      <c r="E1197" s="8" t="str">
        <f t="shared" si="135"/>
        <v>2023-09-09</v>
      </c>
      <c r="F1197" s="9" t="s">
        <v>2897</v>
      </c>
      <c r="G1197" s="9" t="str">
        <f t="shared" si="134"/>
        <v>FAIR-D3_2023-09-09_12-34-27</v>
      </c>
      <c r="H1197" s="9">
        <v>12.452999999999999</v>
      </c>
      <c r="I1197" s="6">
        <v>20928406</v>
      </c>
      <c r="J1197" s="6" t="str">
        <f>IF(OR(COUNTIF(Monitoring!E:E, G1197) &gt; 0, COUNTIF(Monitoring!F:F, G1197) &gt; 0), "yes", "no")</f>
        <v>no</v>
      </c>
      <c r="K1197" s="60" t="str">
        <f t="shared" si="136"/>
        <v>Z:\FAIR_Device_data\Experiment_AugSep_2023\Video_captures\FAIR-D3\Camera1\2023-09-09\FAIR-D3_2023-09-09_12-34-27.mp4</v>
      </c>
    </row>
    <row r="1198" spans="1:11" ht="14.25" customHeight="1" x14ac:dyDescent="0.3">
      <c r="A1198" s="5" t="str">
        <f t="shared" si="130"/>
        <v>FAIR-D3</v>
      </c>
      <c r="B1198" s="4">
        <f t="shared" si="131"/>
        <v>45178</v>
      </c>
      <c r="C1198" s="8">
        <f t="shared" si="132"/>
        <v>0.52458333333333329</v>
      </c>
      <c r="D1198" s="8">
        <f t="shared" si="133"/>
        <v>45178.524583333332</v>
      </c>
      <c r="E1198" s="8" t="str">
        <f t="shared" si="135"/>
        <v>2023-09-09</v>
      </c>
      <c r="F1198" s="9" t="s">
        <v>2898</v>
      </c>
      <c r="G1198" s="9" t="str">
        <f t="shared" si="134"/>
        <v>FAIR-D3_2023-09-09_12-35-24</v>
      </c>
      <c r="H1198" s="9">
        <v>12.804</v>
      </c>
      <c r="I1198" s="6">
        <v>21282487</v>
      </c>
      <c r="J1198" s="6" t="str">
        <f>IF(OR(COUNTIF(Monitoring!E:E, G1198) &gt; 0, COUNTIF(Monitoring!F:F, G1198) &gt; 0), "yes", "no")</f>
        <v>no</v>
      </c>
      <c r="K1198" s="60" t="str">
        <f t="shared" si="136"/>
        <v>Z:\FAIR_Device_data\Experiment_AugSep_2023\Video_captures\FAIR-D3\Camera1\2023-09-09\FAIR-D3_2023-09-09_12-35-24.mp4</v>
      </c>
    </row>
    <row r="1199" spans="1:11" ht="14.25" customHeight="1" x14ac:dyDescent="0.3">
      <c r="A1199" s="5" t="str">
        <f t="shared" si="130"/>
        <v>FAIR-D3</v>
      </c>
      <c r="B1199" s="4">
        <f t="shared" si="131"/>
        <v>45178</v>
      </c>
      <c r="C1199" s="8">
        <f t="shared" si="132"/>
        <v>0.56410879629629629</v>
      </c>
      <c r="D1199" s="8">
        <f t="shared" si="133"/>
        <v>45178.564108796294</v>
      </c>
      <c r="E1199" s="8" t="str">
        <f t="shared" si="135"/>
        <v>2023-09-09</v>
      </c>
      <c r="F1199" s="9" t="s">
        <v>2899</v>
      </c>
      <c r="G1199" s="9" t="str">
        <f t="shared" si="134"/>
        <v>FAIR-D3_2023-09-09_13-32-19</v>
      </c>
      <c r="H1199" s="9">
        <v>50.576000000000001</v>
      </c>
      <c r="I1199" s="6">
        <v>85615282</v>
      </c>
      <c r="J1199" s="6" t="str">
        <f>IF(OR(COUNTIF(Monitoring!E:E, G1199) &gt; 0, COUNTIF(Monitoring!F:F, G1199) &gt; 0), "yes", "no")</f>
        <v>no</v>
      </c>
      <c r="K1199" s="60" t="str">
        <f t="shared" si="136"/>
        <v>Z:\FAIR_Device_data\Experiment_AugSep_2023\Video_captures\FAIR-D3\Camera1\2023-09-09\FAIR-D3_2023-09-09_13-32-19.mp4</v>
      </c>
    </row>
    <row r="1200" spans="1:11" ht="14.25" customHeight="1" x14ac:dyDescent="0.3">
      <c r="A1200" s="5" t="str">
        <f t="shared" si="130"/>
        <v>FAIR-D3</v>
      </c>
      <c r="B1200" s="4">
        <f t="shared" si="131"/>
        <v>45178</v>
      </c>
      <c r="C1200" s="8">
        <f t="shared" si="132"/>
        <v>0.56570601851851854</v>
      </c>
      <c r="D1200" s="8">
        <f t="shared" si="133"/>
        <v>45178.565706018519</v>
      </c>
      <c r="E1200" s="8" t="str">
        <f t="shared" si="135"/>
        <v>2023-09-09</v>
      </c>
      <c r="F1200" s="9" t="s">
        <v>2900</v>
      </c>
      <c r="G1200" s="9" t="str">
        <f t="shared" si="134"/>
        <v>FAIR-D3_2023-09-09_13-34-37</v>
      </c>
      <c r="H1200" s="9">
        <v>23.038</v>
      </c>
      <c r="I1200" s="6">
        <v>38312387</v>
      </c>
      <c r="J1200" s="6" t="str">
        <f>IF(OR(COUNTIF(Monitoring!E:E, G1200) &gt; 0, COUNTIF(Monitoring!F:F, G1200) &gt; 0), "yes", "no")</f>
        <v>no</v>
      </c>
      <c r="K1200" s="60" t="str">
        <f t="shared" si="136"/>
        <v>Z:\FAIR_Device_data\Experiment_AugSep_2023\Video_captures\FAIR-D3\Camera1\2023-09-09\FAIR-D3_2023-09-09_13-34-37.mp4</v>
      </c>
    </row>
    <row r="1201" spans="1:11" ht="14.25" customHeight="1" x14ac:dyDescent="0.3">
      <c r="A1201" s="5" t="str">
        <f t="shared" si="130"/>
        <v>FAIR-D3</v>
      </c>
      <c r="B1201" s="4">
        <f t="shared" si="131"/>
        <v>45178</v>
      </c>
      <c r="C1201" s="8">
        <f t="shared" si="132"/>
        <v>0.56655092592592593</v>
      </c>
      <c r="D1201" s="8">
        <f t="shared" si="133"/>
        <v>45178.566550925927</v>
      </c>
      <c r="E1201" s="8" t="str">
        <f t="shared" si="135"/>
        <v>2023-09-09</v>
      </c>
      <c r="F1201" s="9" t="s">
        <v>2901</v>
      </c>
      <c r="G1201" s="9" t="str">
        <f t="shared" si="134"/>
        <v>FAIR-D3_2023-09-09_13-35-50</v>
      </c>
      <c r="H1201" s="9">
        <v>36.659999999999997</v>
      </c>
      <c r="I1201" s="6">
        <v>62267952</v>
      </c>
      <c r="J1201" s="6" t="str">
        <f>IF(OR(COUNTIF(Monitoring!E:E, G1201) &gt; 0, COUNTIF(Monitoring!F:F, G1201) &gt; 0), "yes", "no")</f>
        <v>no</v>
      </c>
      <c r="K1201" s="60" t="str">
        <f t="shared" si="136"/>
        <v>Z:\FAIR_Device_data\Experiment_AugSep_2023\Video_captures\FAIR-D3\Camera1\2023-09-09\FAIR-D3_2023-09-09_13-35-50.mp4</v>
      </c>
    </row>
    <row r="1202" spans="1:11" ht="14.25" customHeight="1" x14ac:dyDescent="0.3">
      <c r="A1202" s="5" t="str">
        <f t="shared" si="130"/>
        <v>FAIR-D3</v>
      </c>
      <c r="B1202" s="4">
        <f t="shared" si="131"/>
        <v>45178</v>
      </c>
      <c r="C1202" s="8">
        <f t="shared" si="132"/>
        <v>0.56763888888888892</v>
      </c>
      <c r="D1202" s="8">
        <f t="shared" si="133"/>
        <v>45178.56763888889</v>
      </c>
      <c r="E1202" s="8" t="str">
        <f t="shared" si="135"/>
        <v>2023-09-09</v>
      </c>
      <c r="F1202" s="9" t="s">
        <v>2902</v>
      </c>
      <c r="G1202" s="9" t="str">
        <f t="shared" si="134"/>
        <v>FAIR-D3_2023-09-09_13-37-24</v>
      </c>
      <c r="H1202" s="9">
        <v>70.349999999999994</v>
      </c>
      <c r="I1202" s="6">
        <v>122429749</v>
      </c>
      <c r="J1202" s="6" t="str">
        <f>IF(OR(COUNTIF(Monitoring!E:E, G1202) &gt; 0, COUNTIF(Monitoring!F:F, G1202) &gt; 0), "yes", "no")</f>
        <v>no</v>
      </c>
      <c r="K1202" s="60" t="str">
        <f t="shared" si="136"/>
        <v>Z:\FAIR_Device_data\Experiment_AugSep_2023\Video_captures\FAIR-D3\Camera1\2023-09-09\FAIR-D3_2023-09-09_13-37-24.mp4</v>
      </c>
    </row>
    <row r="1203" spans="1:11" ht="14.25" customHeight="1" x14ac:dyDescent="0.3">
      <c r="A1203" s="5" t="str">
        <f t="shared" si="130"/>
        <v>FAIR-D3</v>
      </c>
      <c r="B1203" s="4">
        <f t="shared" si="131"/>
        <v>45178</v>
      </c>
      <c r="C1203" s="8">
        <f t="shared" si="132"/>
        <v>0.5692476851851852</v>
      </c>
      <c r="D1203" s="8">
        <f t="shared" si="133"/>
        <v>45178.569247685184</v>
      </c>
      <c r="E1203" s="8" t="str">
        <f t="shared" si="135"/>
        <v>2023-09-09</v>
      </c>
      <c r="F1203" s="9" t="s">
        <v>2903</v>
      </c>
      <c r="G1203" s="9" t="str">
        <f t="shared" si="134"/>
        <v>FAIR-D3_2023-09-09_13-39-43</v>
      </c>
      <c r="H1203" s="9">
        <v>23.396999999999998</v>
      </c>
      <c r="I1203" s="6">
        <v>39231899</v>
      </c>
      <c r="J1203" s="6" t="str">
        <f>IF(OR(COUNTIF(Monitoring!E:E, G1203) &gt; 0, COUNTIF(Monitoring!F:F, G1203) &gt; 0), "yes", "no")</f>
        <v>no</v>
      </c>
      <c r="K1203" s="60" t="str">
        <f t="shared" si="136"/>
        <v>Z:\FAIR_Device_data\Experiment_AugSep_2023\Video_captures\FAIR-D3\Camera1\2023-09-09\FAIR-D3_2023-09-09_13-39-43.mp4</v>
      </c>
    </row>
    <row r="1204" spans="1:11" ht="14.25" customHeight="1" x14ac:dyDescent="0.3">
      <c r="A1204" s="5" t="str">
        <f t="shared" si="130"/>
        <v>FAIR-D3</v>
      </c>
      <c r="B1204" s="4">
        <f t="shared" si="131"/>
        <v>45178</v>
      </c>
      <c r="C1204" s="8">
        <f t="shared" si="132"/>
        <v>0.5700925925925926</v>
      </c>
      <c r="D1204" s="8">
        <f t="shared" si="133"/>
        <v>45178.570092592592</v>
      </c>
      <c r="E1204" s="8" t="str">
        <f t="shared" si="135"/>
        <v>2023-09-09</v>
      </c>
      <c r="F1204" s="9" t="s">
        <v>2904</v>
      </c>
      <c r="G1204" s="9" t="str">
        <f t="shared" si="134"/>
        <v>FAIR-D3_2023-09-09_13-40-56</v>
      </c>
      <c r="H1204" s="9">
        <v>10.606999999999999</v>
      </c>
      <c r="I1204" s="6">
        <v>17484159</v>
      </c>
      <c r="J1204" s="6" t="str">
        <f>IF(OR(COUNTIF(Monitoring!E:E, G1204) &gt; 0, COUNTIF(Monitoring!F:F, G1204) &gt; 0), "yes", "no")</f>
        <v>no</v>
      </c>
      <c r="K1204" s="60" t="str">
        <f t="shared" si="136"/>
        <v>Z:\FAIR_Device_data\Experiment_AugSep_2023\Video_captures\FAIR-D3\Camera1\2023-09-09\FAIR-D3_2023-09-09_13-40-56.mp4</v>
      </c>
    </row>
    <row r="1205" spans="1:11" ht="14.25" customHeight="1" x14ac:dyDescent="0.3">
      <c r="A1205" s="5" t="str">
        <f t="shared" si="130"/>
        <v>FAIR-D3</v>
      </c>
      <c r="B1205" s="4">
        <f t="shared" si="131"/>
        <v>45178</v>
      </c>
      <c r="C1205" s="8">
        <f t="shared" si="132"/>
        <v>0.57417824074074075</v>
      </c>
      <c r="D1205" s="8">
        <f t="shared" si="133"/>
        <v>45178.574178240742</v>
      </c>
      <c r="E1205" s="8" t="str">
        <f t="shared" si="135"/>
        <v>2023-09-09</v>
      </c>
      <c r="F1205" s="9" t="s">
        <v>2905</v>
      </c>
      <c r="G1205" s="9" t="str">
        <f t="shared" si="134"/>
        <v>FAIR-D3_2023-09-09_13-46-49</v>
      </c>
      <c r="H1205" s="9">
        <v>29.702999999999999</v>
      </c>
      <c r="I1205" s="6">
        <v>51396022</v>
      </c>
      <c r="J1205" s="6" t="str">
        <f>IF(OR(COUNTIF(Monitoring!E:E, G1205) &gt; 0, COUNTIF(Monitoring!F:F, G1205) &gt; 0), "yes", "no")</f>
        <v>yes</v>
      </c>
      <c r="K1205" s="60" t="str">
        <f t="shared" si="136"/>
        <v>Z:\FAIR_Device_data\Experiment_AugSep_2023\Video_captures\FAIR-D3\Camera1\2023-09-09\FAIR-D3_2023-09-09_13-46-49.mp4</v>
      </c>
    </row>
    <row r="1206" spans="1:11" ht="14.25" customHeight="1" x14ac:dyDescent="0.3">
      <c r="A1206" s="5" t="str">
        <f t="shared" si="130"/>
        <v>FAIR-D3</v>
      </c>
      <c r="B1206" s="4">
        <f t="shared" si="131"/>
        <v>45178</v>
      </c>
      <c r="C1206" s="8">
        <f t="shared" si="132"/>
        <v>0.70386574074074071</v>
      </c>
      <c r="D1206" s="8">
        <f t="shared" si="133"/>
        <v>45178.703865740739</v>
      </c>
      <c r="E1206" s="8" t="str">
        <f t="shared" si="135"/>
        <v>2023-09-09</v>
      </c>
      <c r="F1206" s="9" t="s">
        <v>2906</v>
      </c>
      <c r="G1206" s="9" t="str">
        <f t="shared" si="134"/>
        <v>FAIR-D3_2023-09-09_16-53-34</v>
      </c>
      <c r="H1206" s="9">
        <v>98.138999999999996</v>
      </c>
      <c r="I1206" s="6">
        <v>189432149</v>
      </c>
      <c r="J1206" s="6" t="str">
        <f>IF(OR(COUNTIF(Monitoring!E:E, G1206) &gt; 0, COUNTIF(Monitoring!F:F, G1206) &gt; 0), "yes", "no")</f>
        <v>yes</v>
      </c>
      <c r="K1206" s="60" t="str">
        <f t="shared" si="136"/>
        <v>Z:\FAIR_Device_data\Experiment_AugSep_2023\Video_captures\FAIR-D3\Camera1\2023-09-09\FAIR-D3_2023-09-09_16-53-34.mp4</v>
      </c>
    </row>
    <row r="1207" spans="1:11" ht="14.25" customHeight="1" x14ac:dyDescent="0.3">
      <c r="A1207" s="5" t="str">
        <f t="shared" si="130"/>
        <v>FAIR-D3</v>
      </c>
      <c r="B1207" s="4">
        <f t="shared" si="131"/>
        <v>45178</v>
      </c>
      <c r="C1207" s="8">
        <f t="shared" si="132"/>
        <v>0.7653240740740741</v>
      </c>
      <c r="D1207" s="8">
        <f t="shared" si="133"/>
        <v>45178.765324074076</v>
      </c>
      <c r="E1207" s="8" t="str">
        <f t="shared" si="135"/>
        <v>2023-09-09</v>
      </c>
      <c r="F1207" s="9" t="s">
        <v>2907</v>
      </c>
      <c r="G1207" s="9" t="str">
        <f t="shared" si="134"/>
        <v>FAIR-D3_2023-09-09_18-22-04</v>
      </c>
      <c r="H1207" s="9">
        <v>20.56</v>
      </c>
      <c r="I1207" s="6">
        <v>35504124</v>
      </c>
      <c r="J1207" s="6" t="str">
        <f>IF(OR(COUNTIF(Monitoring!E:E, G1207) &gt; 0, COUNTIF(Monitoring!F:F, G1207) &gt; 0), "yes", "no")</f>
        <v>yes</v>
      </c>
      <c r="K1207" s="60" t="str">
        <f t="shared" si="136"/>
        <v>Z:\FAIR_Device_data\Experiment_AugSep_2023\Video_captures\FAIR-D3\Camera1\2023-09-09\FAIR-D3_2023-09-09_18-22-04.mp4</v>
      </c>
    </row>
    <row r="1208" spans="1:11" ht="14.25" customHeight="1" x14ac:dyDescent="0.3">
      <c r="A1208" s="5" t="str">
        <f t="shared" si="130"/>
        <v>FAIR-D3</v>
      </c>
      <c r="B1208" s="4">
        <f t="shared" si="131"/>
        <v>45179</v>
      </c>
      <c r="C1208" s="8">
        <f t="shared" si="132"/>
        <v>0.4027662037037037</v>
      </c>
      <c r="D1208" s="8">
        <f t="shared" si="133"/>
        <v>45179.402766203704</v>
      </c>
      <c r="E1208" s="8" t="str">
        <f t="shared" si="135"/>
        <v>2023-09-10</v>
      </c>
      <c r="F1208" s="9" t="s">
        <v>2908</v>
      </c>
      <c r="G1208" s="9" t="str">
        <f t="shared" si="134"/>
        <v>FAIR-D3_2023-09-10_09-39-59</v>
      </c>
      <c r="H1208" s="9">
        <v>10.981</v>
      </c>
      <c r="I1208" s="6">
        <v>17949973</v>
      </c>
      <c r="J1208" s="6" t="str">
        <f>IF(OR(COUNTIF(Monitoring!E:E, G1208) &gt; 0, COUNTIF(Monitoring!F:F, G1208) &gt; 0), "yes", "no")</f>
        <v>yes</v>
      </c>
      <c r="K1208" s="60" t="str">
        <f t="shared" si="136"/>
        <v>Z:\FAIR_Device_data\Experiment_AugSep_2023\Video_captures\FAIR-D3\Camera1\2023-09-10\FAIR-D3_2023-09-10_09-39-59.mp4</v>
      </c>
    </row>
    <row r="1209" spans="1:11" ht="14.25" customHeight="1" x14ac:dyDescent="0.3">
      <c r="A1209" s="5" t="str">
        <f t="shared" si="130"/>
        <v>FAIR-D3</v>
      </c>
      <c r="B1209" s="4">
        <f t="shared" si="131"/>
        <v>45179</v>
      </c>
      <c r="C1209" s="8">
        <f t="shared" si="132"/>
        <v>0.40725694444444444</v>
      </c>
      <c r="D1209" s="8">
        <f t="shared" si="133"/>
        <v>45179.407256944447</v>
      </c>
      <c r="E1209" s="8" t="str">
        <f t="shared" si="135"/>
        <v>2023-09-10</v>
      </c>
      <c r="F1209" s="9" t="s">
        <v>2909</v>
      </c>
      <c r="G1209" s="9" t="str">
        <f t="shared" si="134"/>
        <v>FAIR-D3_2023-09-10_09-46-27</v>
      </c>
      <c r="H1209" s="9">
        <v>12.509</v>
      </c>
      <c r="I1209" s="6">
        <v>21091226</v>
      </c>
      <c r="J1209" s="6" t="str">
        <f>IF(OR(COUNTIF(Monitoring!E:E, G1209) &gt; 0, COUNTIF(Monitoring!F:F, G1209) &gt; 0), "yes", "no")</f>
        <v>yes</v>
      </c>
      <c r="K1209" s="60" t="str">
        <f t="shared" si="136"/>
        <v>Z:\FAIR_Device_data\Experiment_AugSep_2023\Video_captures\FAIR-D3\Camera1\2023-09-10\FAIR-D3_2023-09-10_09-46-27.mp4</v>
      </c>
    </row>
    <row r="1210" spans="1:11" ht="14.25" customHeight="1" x14ac:dyDescent="0.3">
      <c r="A1210" s="5" t="str">
        <f t="shared" si="130"/>
        <v>FAIR-D3</v>
      </c>
      <c r="B1210" s="4">
        <f t="shared" si="131"/>
        <v>45179</v>
      </c>
      <c r="C1210" s="8">
        <f t="shared" si="132"/>
        <v>0.46444444444444444</v>
      </c>
      <c r="D1210" s="8">
        <f t="shared" si="133"/>
        <v>45179.464444444442</v>
      </c>
      <c r="E1210" s="8" t="str">
        <f t="shared" si="135"/>
        <v>2023-09-10</v>
      </c>
      <c r="F1210" s="9" t="s">
        <v>2910</v>
      </c>
      <c r="G1210" s="9" t="str">
        <f t="shared" si="134"/>
        <v>FAIR-D3_2023-09-10_11-08-48</v>
      </c>
      <c r="H1210" s="9">
        <v>11.153</v>
      </c>
      <c r="I1210" s="6">
        <v>17573726</v>
      </c>
      <c r="J1210" s="6" t="str">
        <f>IF(OR(COUNTIF(Monitoring!E:E, G1210) &gt; 0, COUNTIF(Monitoring!F:F, G1210) &gt; 0), "yes", "no")</f>
        <v>no</v>
      </c>
      <c r="K1210" s="60" t="str">
        <f t="shared" si="136"/>
        <v>Z:\FAIR_Device_data\Experiment_AugSep_2023\Video_captures\FAIR-D3\Camera1\2023-09-10\FAIR-D3_2023-09-10_11-08-48.mp4</v>
      </c>
    </row>
    <row r="1211" spans="1:11" ht="14.25" customHeight="1" x14ac:dyDescent="0.3">
      <c r="A1211" s="5" t="str">
        <f t="shared" si="130"/>
        <v>FAIR-D3</v>
      </c>
      <c r="B1211" s="4">
        <f t="shared" si="131"/>
        <v>45179</v>
      </c>
      <c r="C1211" s="8">
        <f t="shared" si="132"/>
        <v>0.48037037037037039</v>
      </c>
      <c r="D1211" s="8">
        <f t="shared" si="133"/>
        <v>45179.480370370373</v>
      </c>
      <c r="E1211" s="8" t="str">
        <f t="shared" si="135"/>
        <v>2023-09-10</v>
      </c>
      <c r="F1211" s="9" t="s">
        <v>2911</v>
      </c>
      <c r="G1211" s="9" t="str">
        <f t="shared" si="134"/>
        <v>FAIR-D3_2023-09-10_11-31-44</v>
      </c>
      <c r="H1211" s="9">
        <v>70.570999999999998</v>
      </c>
      <c r="I1211" s="6">
        <v>125588480</v>
      </c>
      <c r="J1211" s="6" t="str">
        <f>IF(OR(COUNTIF(Monitoring!E:E, G1211) &gt; 0, COUNTIF(Monitoring!F:F, G1211) &gt; 0), "yes", "no")</f>
        <v>yes</v>
      </c>
      <c r="K1211" s="60" t="str">
        <f t="shared" si="136"/>
        <v>Z:\FAIR_Device_data\Experiment_AugSep_2023\Video_captures\FAIR-D3\Camera1\2023-09-10\FAIR-D3_2023-09-10_11-31-44.mp4</v>
      </c>
    </row>
    <row r="1212" spans="1:11" ht="14.25" customHeight="1" x14ac:dyDescent="0.3">
      <c r="A1212" s="5" t="str">
        <f t="shared" si="130"/>
        <v>FAIR-D3</v>
      </c>
      <c r="B1212" s="4">
        <f t="shared" si="131"/>
        <v>45179</v>
      </c>
      <c r="C1212" s="8">
        <f t="shared" si="132"/>
        <v>0.50475694444444441</v>
      </c>
      <c r="D1212" s="8">
        <f t="shared" si="133"/>
        <v>45179.504756944443</v>
      </c>
      <c r="E1212" s="8" t="str">
        <f t="shared" si="135"/>
        <v>2023-09-10</v>
      </c>
      <c r="F1212" s="9" t="s">
        <v>2912</v>
      </c>
      <c r="G1212" s="9" t="str">
        <f t="shared" si="134"/>
        <v>FAIR-D3_2023-09-10_12-06-51</v>
      </c>
      <c r="H1212" s="9">
        <v>27.831</v>
      </c>
      <c r="I1212" s="6">
        <v>50129645</v>
      </c>
      <c r="J1212" s="6" t="str">
        <f>IF(OR(COUNTIF(Monitoring!E:E, G1212) &gt; 0, COUNTIF(Monitoring!F:F, G1212) &gt; 0), "yes", "no")</f>
        <v>yes</v>
      </c>
      <c r="K1212" s="60" t="str">
        <f t="shared" si="136"/>
        <v>Z:\FAIR_Device_data\Experiment_AugSep_2023\Video_captures\FAIR-D3\Camera1\2023-09-10\FAIR-D3_2023-09-10_12-06-51.mp4</v>
      </c>
    </row>
    <row r="1213" spans="1:11" ht="14.25" customHeight="1" x14ac:dyDescent="0.3">
      <c r="A1213" s="5" t="str">
        <f t="shared" si="130"/>
        <v>FAIR-D3</v>
      </c>
      <c r="B1213" s="4">
        <f t="shared" si="131"/>
        <v>45179</v>
      </c>
      <c r="C1213" s="8">
        <f t="shared" si="132"/>
        <v>0.50609953703703703</v>
      </c>
      <c r="D1213" s="8">
        <f t="shared" si="133"/>
        <v>45179.506099537037</v>
      </c>
      <c r="E1213" s="8" t="str">
        <f t="shared" si="135"/>
        <v>2023-09-10</v>
      </c>
      <c r="F1213" s="9" t="s">
        <v>2913</v>
      </c>
      <c r="G1213" s="9" t="str">
        <f t="shared" si="134"/>
        <v>FAIR-D3_2023-09-10_12-08-47</v>
      </c>
      <c r="H1213" s="9">
        <v>32.950000000000003</v>
      </c>
      <c r="I1213" s="6">
        <v>56587088</v>
      </c>
      <c r="J1213" s="6" t="str">
        <f>IF(OR(COUNTIF(Monitoring!E:E, G1213) &gt; 0, COUNTIF(Monitoring!F:F, G1213) &gt; 0), "yes", "no")</f>
        <v>no</v>
      </c>
      <c r="K1213" s="60" t="str">
        <f t="shared" si="136"/>
        <v>Z:\FAIR_Device_data\Experiment_AugSep_2023\Video_captures\FAIR-D3\Camera1\2023-09-10\FAIR-D3_2023-09-10_12-08-47.mp4</v>
      </c>
    </row>
    <row r="1214" spans="1:11" ht="14.25" customHeight="1" x14ac:dyDescent="0.3">
      <c r="A1214" s="5" t="str">
        <f t="shared" si="130"/>
        <v>FAIR-D3</v>
      </c>
      <c r="B1214" s="4">
        <f t="shared" si="131"/>
        <v>45179</v>
      </c>
      <c r="C1214" s="8">
        <f t="shared" si="132"/>
        <v>0.50679398148148147</v>
      </c>
      <c r="D1214" s="8">
        <f t="shared" si="133"/>
        <v>45179.506793981483</v>
      </c>
      <c r="E1214" s="8" t="str">
        <f t="shared" si="135"/>
        <v>2023-09-10</v>
      </c>
      <c r="F1214" s="9" t="s">
        <v>2914</v>
      </c>
      <c r="G1214" s="9" t="str">
        <f t="shared" si="134"/>
        <v>FAIR-D3_2023-09-10_12-09-47</v>
      </c>
      <c r="H1214" s="9">
        <v>16.638000000000002</v>
      </c>
      <c r="I1214" s="6">
        <v>26824176</v>
      </c>
      <c r="J1214" s="6" t="str">
        <f>IF(OR(COUNTIF(Monitoring!E:E, G1214) &gt; 0, COUNTIF(Monitoring!F:F, G1214) &gt; 0), "yes", "no")</f>
        <v>yes</v>
      </c>
      <c r="K1214" s="60" t="str">
        <f t="shared" si="136"/>
        <v>Z:\FAIR_Device_data\Experiment_AugSep_2023\Video_captures\FAIR-D3\Camera1\2023-09-10\FAIR-D3_2023-09-10_12-09-47.mp4</v>
      </c>
    </row>
    <row r="1215" spans="1:11" ht="14.25" customHeight="1" x14ac:dyDescent="0.3">
      <c r="A1215" s="5" t="str">
        <f t="shared" si="130"/>
        <v>FAIR-D3</v>
      </c>
      <c r="B1215" s="4">
        <f t="shared" si="131"/>
        <v>45179</v>
      </c>
      <c r="C1215" s="8">
        <f t="shared" si="132"/>
        <v>0.5166087962962963</v>
      </c>
      <c r="D1215" s="8">
        <f t="shared" si="133"/>
        <v>45179.516608796293</v>
      </c>
      <c r="E1215" s="8" t="str">
        <f t="shared" si="135"/>
        <v>2023-09-10</v>
      </c>
      <c r="F1215" s="9" t="s">
        <v>2915</v>
      </c>
      <c r="G1215" s="9" t="str">
        <f t="shared" si="134"/>
        <v>FAIR-D3_2023-09-10_12-23-55</v>
      </c>
      <c r="H1215" s="9">
        <v>12.054</v>
      </c>
      <c r="I1215" s="6">
        <v>19211687</v>
      </c>
      <c r="J1215" s="6" t="str">
        <f>IF(OR(COUNTIF(Monitoring!E:E, G1215) &gt; 0, COUNTIF(Monitoring!F:F, G1215) &gt; 0), "yes", "no")</f>
        <v>yes</v>
      </c>
      <c r="K1215" s="60" t="str">
        <f t="shared" si="136"/>
        <v>Z:\FAIR_Device_data\Experiment_AugSep_2023\Video_captures\FAIR-D3\Camera1\2023-09-10\FAIR-D3_2023-09-10_12-23-55.mp4</v>
      </c>
    </row>
    <row r="1216" spans="1:11" ht="14.25" customHeight="1" x14ac:dyDescent="0.3">
      <c r="A1216" s="5" t="str">
        <f t="shared" si="130"/>
        <v>FAIR-D3</v>
      </c>
      <c r="B1216" s="4">
        <f t="shared" si="131"/>
        <v>45179</v>
      </c>
      <c r="C1216" s="8">
        <f t="shared" si="132"/>
        <v>0.54679398148148151</v>
      </c>
      <c r="D1216" s="8">
        <f t="shared" si="133"/>
        <v>45179.546793981484</v>
      </c>
      <c r="E1216" s="8" t="str">
        <f t="shared" si="135"/>
        <v>2023-09-10</v>
      </c>
      <c r="F1216" s="9" t="s">
        <v>2916</v>
      </c>
      <c r="G1216" s="9" t="str">
        <f t="shared" si="134"/>
        <v>FAIR-D3_2023-09-10_13-07-23</v>
      </c>
      <c r="H1216" s="9">
        <v>12.746</v>
      </c>
      <c r="I1216" s="6">
        <v>21546701</v>
      </c>
      <c r="J1216" s="6" t="str">
        <f>IF(OR(COUNTIF(Monitoring!E:E, G1216) &gt; 0, COUNTIF(Monitoring!F:F, G1216) &gt; 0), "yes", "no")</f>
        <v>yes</v>
      </c>
      <c r="K1216" s="60" t="str">
        <f t="shared" si="136"/>
        <v>Z:\FAIR_Device_data\Experiment_AugSep_2023\Video_captures\FAIR-D3\Camera1\2023-09-10\FAIR-D3_2023-09-10_13-07-23.mp4</v>
      </c>
    </row>
    <row r="1217" spans="1:11" ht="14.25" customHeight="1" x14ac:dyDescent="0.3">
      <c r="A1217" s="5" t="str">
        <f t="shared" si="130"/>
        <v>FAIR-D3</v>
      </c>
      <c r="B1217" s="4">
        <f t="shared" si="131"/>
        <v>45179</v>
      </c>
      <c r="C1217" s="8">
        <f t="shared" si="132"/>
        <v>0.5475578703703704</v>
      </c>
      <c r="D1217" s="8">
        <f t="shared" si="133"/>
        <v>45179.54755787037</v>
      </c>
      <c r="E1217" s="8" t="str">
        <f t="shared" si="135"/>
        <v>2023-09-10</v>
      </c>
      <c r="F1217" s="9" t="s">
        <v>2917</v>
      </c>
      <c r="G1217" s="9" t="str">
        <f t="shared" si="134"/>
        <v>FAIR-D3_2023-09-10_13-08-29</v>
      </c>
      <c r="H1217" s="9">
        <v>10.571</v>
      </c>
      <c r="I1217" s="6">
        <v>17177212</v>
      </c>
      <c r="J1217" s="6" t="str">
        <f>IF(OR(COUNTIF(Monitoring!E:E, G1217) &gt; 0, COUNTIF(Monitoring!F:F, G1217) &gt; 0), "yes", "no")</f>
        <v>no</v>
      </c>
      <c r="K1217" s="60" t="str">
        <f t="shared" si="136"/>
        <v>Z:\FAIR_Device_data\Experiment_AugSep_2023\Video_captures\FAIR-D3\Camera1\2023-09-10\FAIR-D3_2023-09-10_13-08-29.mp4</v>
      </c>
    </row>
    <row r="1218" spans="1:11" ht="14.25" customHeight="1" x14ac:dyDescent="0.3">
      <c r="A1218" s="5" t="str">
        <f t="shared" ref="A1218:A1281" si="137">+LEFT(G1218,7)</f>
        <v>FAIR-D3</v>
      </c>
      <c r="B1218" s="4">
        <f t="shared" ref="B1218:B1281" si="138">VALUE(MID(G1218,FIND("_",G1218)+1,10))</f>
        <v>45179</v>
      </c>
      <c r="C1218" s="8">
        <f t="shared" ref="C1218:C1281" si="139">IF(ISBLANK(G1218),"",TIME(LEFT(RIGHT(G1218,8),2),LEFT(RIGHT(G1218,5),2),RIGHT(G1218,2)))</f>
        <v>0.59318287037037032</v>
      </c>
      <c r="D1218" s="8">
        <f t="shared" ref="D1218:D1281" si="140">+B1218+C1218</f>
        <v>45179.593182870369</v>
      </c>
      <c r="E1218" s="8" t="str">
        <f t="shared" si="135"/>
        <v>2023-09-10</v>
      </c>
      <c r="F1218" s="9" t="s">
        <v>2918</v>
      </c>
      <c r="G1218" s="9" t="str">
        <f t="shared" ref="G1218:G1281" si="141">+LEFT(F1218,27)</f>
        <v>FAIR-D3_2023-09-10_14-14-11</v>
      </c>
      <c r="H1218" s="9">
        <v>41.853000000000002</v>
      </c>
      <c r="I1218" s="6">
        <v>76045127</v>
      </c>
      <c r="J1218" s="6" t="str">
        <f>IF(OR(COUNTIF(Monitoring!E:E, G1218) &gt; 0, COUNTIF(Monitoring!F:F, G1218) &gt; 0), "yes", "no")</f>
        <v>yes</v>
      </c>
      <c r="K1218" s="60" t="str">
        <f t="shared" si="136"/>
        <v>Z:\FAIR_Device_data\Experiment_AugSep_2023\Video_captures\FAIR-D3\Camera1\2023-09-10\FAIR-D3_2023-09-10_14-14-11.mp4</v>
      </c>
    </row>
    <row r="1219" spans="1:11" ht="14.25" customHeight="1" x14ac:dyDescent="0.3">
      <c r="A1219" s="5" t="str">
        <f t="shared" si="137"/>
        <v>FAIR-D3</v>
      </c>
      <c r="B1219" s="4">
        <f t="shared" si="138"/>
        <v>45179</v>
      </c>
      <c r="C1219" s="8">
        <f t="shared" si="139"/>
        <v>0.60636574074074079</v>
      </c>
      <c r="D1219" s="8">
        <f t="shared" si="140"/>
        <v>45179.606365740743</v>
      </c>
      <c r="E1219" s="8" t="str">
        <f t="shared" ref="E1219:E1282" si="142">+_xlfn.CONCAT(YEAR(B1219),"-",TEXT(MONTH(B1219),"00"),"-",TEXT(DAY(B1219),"00"))</f>
        <v>2023-09-10</v>
      </c>
      <c r="F1219" s="9" t="s">
        <v>2919</v>
      </c>
      <c r="G1219" s="9" t="str">
        <f t="shared" si="141"/>
        <v>FAIR-D3_2023-09-10_14-33-10</v>
      </c>
      <c r="H1219" s="9">
        <v>34.524000000000001</v>
      </c>
      <c r="I1219" s="6">
        <v>57801817</v>
      </c>
      <c r="J1219" s="6" t="str">
        <f>IF(OR(COUNTIF(Monitoring!E:E, G1219) &gt; 0, COUNTIF(Monitoring!F:F, G1219) &gt; 0), "yes", "no")</f>
        <v>yes</v>
      </c>
      <c r="K1219" s="60" t="str">
        <f t="shared" ref="K1219:K1282" si="143">HYPERLINK(_xlfn.CONCAT("Z:\FAIR_Device_data\Experiment_AugSep_2023","\","Video_captures","\",A1219,"\","Camera1","\",E1219,"\",F1219))</f>
        <v>Z:\FAIR_Device_data\Experiment_AugSep_2023\Video_captures\FAIR-D3\Camera1\2023-09-10\FAIR-D3_2023-09-10_14-33-10.mp4</v>
      </c>
    </row>
    <row r="1220" spans="1:11" ht="14.25" customHeight="1" x14ac:dyDescent="0.3">
      <c r="A1220" s="5" t="str">
        <f t="shared" si="137"/>
        <v>FAIR-D3</v>
      </c>
      <c r="B1220" s="4">
        <f t="shared" si="138"/>
        <v>45179</v>
      </c>
      <c r="C1220" s="8">
        <f t="shared" si="139"/>
        <v>0.63096064814814812</v>
      </c>
      <c r="D1220" s="8">
        <f t="shared" si="140"/>
        <v>45179.630960648145</v>
      </c>
      <c r="E1220" s="8" t="str">
        <f t="shared" si="142"/>
        <v>2023-09-10</v>
      </c>
      <c r="F1220" s="9" t="s">
        <v>2920</v>
      </c>
      <c r="G1220" s="9" t="str">
        <f t="shared" si="141"/>
        <v>FAIR-D3_2023-09-10_15-08-35</v>
      </c>
      <c r="H1220" s="9">
        <v>11.16</v>
      </c>
      <c r="I1220" s="6">
        <v>18445148</v>
      </c>
      <c r="J1220" s="6" t="str">
        <f>IF(OR(COUNTIF(Monitoring!E:E, G1220) &gt; 0, COUNTIF(Monitoring!F:F, G1220) &gt; 0), "yes", "no")</f>
        <v>yes</v>
      </c>
      <c r="K1220" s="60" t="str">
        <f t="shared" si="143"/>
        <v>Z:\FAIR_Device_data\Experiment_AugSep_2023\Video_captures\FAIR-D3\Camera1\2023-09-10\FAIR-D3_2023-09-10_15-08-35.mp4</v>
      </c>
    </row>
    <row r="1221" spans="1:11" ht="14.25" customHeight="1" x14ac:dyDescent="0.3">
      <c r="A1221" s="5" t="str">
        <f t="shared" si="137"/>
        <v>FAIR-D3</v>
      </c>
      <c r="B1221" s="4">
        <f t="shared" si="138"/>
        <v>45179</v>
      </c>
      <c r="C1221" s="8">
        <f t="shared" si="139"/>
        <v>0.71263888888888893</v>
      </c>
      <c r="D1221" s="8">
        <f t="shared" si="140"/>
        <v>45179.712638888886</v>
      </c>
      <c r="E1221" s="8" t="str">
        <f t="shared" si="142"/>
        <v>2023-09-10</v>
      </c>
      <c r="F1221" s="9" t="s">
        <v>2921</v>
      </c>
      <c r="G1221" s="9" t="str">
        <f t="shared" si="141"/>
        <v>FAIR-D3_2023-09-10_17-06-12</v>
      </c>
      <c r="H1221" s="9">
        <v>10.965</v>
      </c>
      <c r="I1221" s="6">
        <v>18508519</v>
      </c>
      <c r="J1221" s="6" t="str">
        <f>IF(OR(COUNTIF(Monitoring!E:E, G1221) &gt; 0, COUNTIF(Monitoring!F:F, G1221) &gt; 0), "yes", "no")</f>
        <v>no</v>
      </c>
      <c r="K1221" s="60" t="str">
        <f t="shared" si="143"/>
        <v>Z:\FAIR_Device_data\Experiment_AugSep_2023\Video_captures\FAIR-D3\Camera1\2023-09-10\FAIR-D3_2023-09-10_17-06-12.mp4</v>
      </c>
    </row>
    <row r="1222" spans="1:11" ht="14.25" customHeight="1" x14ac:dyDescent="0.3">
      <c r="A1222" s="5" t="str">
        <f t="shared" si="137"/>
        <v>FAIR-D3</v>
      </c>
      <c r="B1222" s="4">
        <f t="shared" si="138"/>
        <v>45180</v>
      </c>
      <c r="C1222" s="8">
        <f t="shared" si="139"/>
        <v>0.36644675925925924</v>
      </c>
      <c r="D1222" s="8">
        <f t="shared" si="140"/>
        <v>45180.366446759261</v>
      </c>
      <c r="E1222" s="8" t="str">
        <f t="shared" si="142"/>
        <v>2023-09-11</v>
      </c>
      <c r="F1222" s="9" t="s">
        <v>2922</v>
      </c>
      <c r="G1222" s="9" t="str">
        <f t="shared" si="141"/>
        <v>FAIR-D3_2023-09-11_08-47-41</v>
      </c>
      <c r="H1222" s="9">
        <v>11.205</v>
      </c>
      <c r="I1222" s="6">
        <v>18648115</v>
      </c>
      <c r="J1222" s="6" t="str">
        <f>IF(OR(COUNTIF(Monitoring!E:E, G1222) &gt; 0, COUNTIF(Monitoring!F:F, G1222) &gt; 0), "yes", "no")</f>
        <v>no</v>
      </c>
      <c r="K1222" s="60" t="str">
        <f t="shared" si="143"/>
        <v>Z:\FAIR_Device_data\Experiment_AugSep_2023\Video_captures\FAIR-D3\Camera1\2023-09-11\FAIR-D3_2023-09-11_08-47-41.mp4</v>
      </c>
    </row>
    <row r="1223" spans="1:11" ht="14.25" customHeight="1" x14ac:dyDescent="0.3">
      <c r="A1223" s="5" t="str">
        <f t="shared" si="137"/>
        <v>FAIR-D3</v>
      </c>
      <c r="B1223" s="4">
        <f t="shared" si="138"/>
        <v>45180</v>
      </c>
      <c r="C1223" s="8">
        <f t="shared" si="139"/>
        <v>0.43729166666666669</v>
      </c>
      <c r="D1223" s="8">
        <f t="shared" si="140"/>
        <v>45180.437291666669</v>
      </c>
      <c r="E1223" s="8" t="str">
        <f t="shared" si="142"/>
        <v>2023-09-11</v>
      </c>
      <c r="F1223" s="9" t="s">
        <v>2923</v>
      </c>
      <c r="G1223" s="9" t="str">
        <f t="shared" si="141"/>
        <v>FAIR-D3_2023-09-11_10-29-42</v>
      </c>
      <c r="H1223" s="9">
        <v>27.904</v>
      </c>
      <c r="I1223" s="6">
        <v>51805567</v>
      </c>
      <c r="J1223" s="6" t="str">
        <f>IF(OR(COUNTIF(Monitoring!E:E, G1223) &gt; 0, COUNTIF(Monitoring!F:F, G1223) &gt; 0), "yes", "no")</f>
        <v>yes</v>
      </c>
      <c r="K1223" s="60" t="str">
        <f t="shared" si="143"/>
        <v>Z:\FAIR_Device_data\Experiment_AugSep_2023\Video_captures\FAIR-D3\Camera1\2023-09-11\FAIR-D3_2023-09-11_10-29-42.mp4</v>
      </c>
    </row>
    <row r="1224" spans="1:11" ht="14.25" customHeight="1" x14ac:dyDescent="0.3">
      <c r="A1224" s="5" t="str">
        <f t="shared" si="137"/>
        <v>FAIR-D3</v>
      </c>
      <c r="B1224" s="4">
        <f t="shared" si="138"/>
        <v>45180</v>
      </c>
      <c r="C1224" s="8">
        <f t="shared" si="139"/>
        <v>0.43876157407407407</v>
      </c>
      <c r="D1224" s="8">
        <f t="shared" si="140"/>
        <v>45180.438761574071</v>
      </c>
      <c r="E1224" s="8" t="str">
        <f t="shared" si="142"/>
        <v>2023-09-11</v>
      </c>
      <c r="F1224" s="9" t="s">
        <v>2924</v>
      </c>
      <c r="G1224" s="9" t="str">
        <f t="shared" si="141"/>
        <v>FAIR-D3_2023-09-11_10-31-49</v>
      </c>
      <c r="H1224" s="9">
        <v>38.823</v>
      </c>
      <c r="I1224" s="6">
        <v>73863655</v>
      </c>
      <c r="J1224" s="6" t="str">
        <f>IF(OR(COUNTIF(Monitoring!E:E, G1224) &gt; 0, COUNTIF(Monitoring!F:F, G1224) &gt; 0), "yes", "no")</f>
        <v>yes</v>
      </c>
      <c r="K1224" s="60" t="str">
        <f t="shared" si="143"/>
        <v>Z:\FAIR_Device_data\Experiment_AugSep_2023\Video_captures\FAIR-D3\Camera1\2023-09-11\FAIR-D3_2023-09-11_10-31-49.mp4</v>
      </c>
    </row>
    <row r="1225" spans="1:11" ht="14.25" customHeight="1" x14ac:dyDescent="0.3">
      <c r="A1225" s="5" t="str">
        <f t="shared" si="137"/>
        <v>FAIR-D3</v>
      </c>
      <c r="B1225" s="4">
        <f t="shared" si="138"/>
        <v>45180</v>
      </c>
      <c r="C1225" s="8">
        <f t="shared" si="139"/>
        <v>0.4407638888888889</v>
      </c>
      <c r="D1225" s="8">
        <f t="shared" si="140"/>
        <v>45180.440763888888</v>
      </c>
      <c r="E1225" s="8" t="str">
        <f t="shared" si="142"/>
        <v>2023-09-11</v>
      </c>
      <c r="F1225" s="9" t="s">
        <v>2925</v>
      </c>
      <c r="G1225" s="9" t="str">
        <f t="shared" si="141"/>
        <v>FAIR-D3_2023-09-11_10-34-42</v>
      </c>
      <c r="H1225" s="9">
        <v>22.58</v>
      </c>
      <c r="I1225" s="6">
        <v>41609398</v>
      </c>
      <c r="J1225" s="6" t="str">
        <f>IF(OR(COUNTIF(Monitoring!E:E, G1225) &gt; 0, COUNTIF(Monitoring!F:F, G1225) &gt; 0), "yes", "no")</f>
        <v>no</v>
      </c>
      <c r="K1225" s="60" t="str">
        <f t="shared" si="143"/>
        <v>Z:\FAIR_Device_data\Experiment_AugSep_2023\Video_captures\FAIR-D3\Camera1\2023-09-11\FAIR-D3_2023-09-11_10-34-42.mp4</v>
      </c>
    </row>
    <row r="1226" spans="1:11" ht="14.25" customHeight="1" x14ac:dyDescent="0.3">
      <c r="A1226" s="5" t="str">
        <f t="shared" si="137"/>
        <v>FAIR-D3</v>
      </c>
      <c r="B1226" s="4">
        <f t="shared" si="138"/>
        <v>45180</v>
      </c>
      <c r="C1226" s="8">
        <f t="shared" si="139"/>
        <v>0.44399305555555557</v>
      </c>
      <c r="D1226" s="8">
        <f t="shared" si="140"/>
        <v>45180.443993055553</v>
      </c>
      <c r="E1226" s="8" t="str">
        <f t="shared" si="142"/>
        <v>2023-09-11</v>
      </c>
      <c r="F1226" s="9" t="s">
        <v>2926</v>
      </c>
      <c r="G1226" s="9" t="str">
        <f t="shared" si="141"/>
        <v>FAIR-D3_2023-09-11_10-39-21</v>
      </c>
      <c r="H1226" s="9">
        <v>27.734999999999999</v>
      </c>
      <c r="I1226" s="6">
        <v>51903789</v>
      </c>
      <c r="J1226" s="6" t="str">
        <f>IF(OR(COUNTIF(Monitoring!E:E, G1226) &gt; 0, COUNTIF(Monitoring!F:F, G1226) &gt; 0), "yes", "no")</f>
        <v>no</v>
      </c>
      <c r="K1226" s="60" t="str">
        <f t="shared" si="143"/>
        <v>Z:\FAIR_Device_data\Experiment_AugSep_2023\Video_captures\FAIR-D3\Camera1\2023-09-11\FAIR-D3_2023-09-11_10-39-21.mp4</v>
      </c>
    </row>
    <row r="1227" spans="1:11" ht="14.25" customHeight="1" x14ac:dyDescent="0.3">
      <c r="A1227" s="5" t="str">
        <f t="shared" si="137"/>
        <v>FAIR-D3</v>
      </c>
      <c r="B1227" s="4">
        <f t="shared" si="138"/>
        <v>45180</v>
      </c>
      <c r="C1227" s="8">
        <f t="shared" si="139"/>
        <v>0.4493402777777778</v>
      </c>
      <c r="D1227" s="8">
        <f t="shared" si="140"/>
        <v>45180.449340277781</v>
      </c>
      <c r="E1227" s="8" t="str">
        <f t="shared" si="142"/>
        <v>2023-09-11</v>
      </c>
      <c r="F1227" s="9" t="s">
        <v>2927</v>
      </c>
      <c r="G1227" s="9" t="str">
        <f t="shared" si="141"/>
        <v>FAIR-D3_2023-09-11_10-47-03</v>
      </c>
      <c r="H1227" s="9">
        <v>17.452000000000002</v>
      </c>
      <c r="I1227" s="6">
        <v>29825349</v>
      </c>
      <c r="J1227" s="6" t="str">
        <f>IF(OR(COUNTIF(Monitoring!E:E, G1227) &gt; 0, COUNTIF(Monitoring!F:F, G1227) &gt; 0), "yes", "no")</f>
        <v>no</v>
      </c>
      <c r="K1227" s="60" t="str">
        <f t="shared" si="143"/>
        <v>Z:\FAIR_Device_data\Experiment_AugSep_2023\Video_captures\FAIR-D3\Camera1\2023-09-11\FAIR-D3_2023-09-11_10-47-03.mp4</v>
      </c>
    </row>
    <row r="1228" spans="1:11" ht="14.25" customHeight="1" x14ac:dyDescent="0.3">
      <c r="A1228" s="5" t="str">
        <f t="shared" si="137"/>
        <v>FAIR-D3</v>
      </c>
      <c r="B1228" s="4">
        <f t="shared" si="138"/>
        <v>45180</v>
      </c>
      <c r="C1228" s="8">
        <f t="shared" si="139"/>
        <v>0.45743055555555556</v>
      </c>
      <c r="D1228" s="8">
        <f t="shared" si="140"/>
        <v>45180.457430555558</v>
      </c>
      <c r="E1228" s="8" t="str">
        <f t="shared" si="142"/>
        <v>2023-09-11</v>
      </c>
      <c r="F1228" s="9" t="s">
        <v>2928</v>
      </c>
      <c r="G1228" s="9" t="str">
        <f t="shared" si="141"/>
        <v>FAIR-D3_2023-09-11_10-58-42</v>
      </c>
      <c r="H1228" s="9">
        <v>17.094999999999999</v>
      </c>
      <c r="I1228" s="6">
        <v>29175010</v>
      </c>
      <c r="J1228" s="6" t="str">
        <f>IF(OR(COUNTIF(Monitoring!E:E, G1228) &gt; 0, COUNTIF(Monitoring!F:F, G1228) &gt; 0), "yes", "no")</f>
        <v>no</v>
      </c>
      <c r="K1228" s="60" t="str">
        <f t="shared" si="143"/>
        <v>Z:\FAIR_Device_data\Experiment_AugSep_2023\Video_captures\FAIR-D3\Camera1\2023-09-11\FAIR-D3_2023-09-11_10-58-42.mp4</v>
      </c>
    </row>
    <row r="1229" spans="1:11" ht="14.25" customHeight="1" x14ac:dyDescent="0.3">
      <c r="A1229" s="5" t="str">
        <f t="shared" si="137"/>
        <v>FAIR-D3</v>
      </c>
      <c r="B1229" s="4">
        <f t="shared" si="138"/>
        <v>45180</v>
      </c>
      <c r="C1229" s="8">
        <f t="shared" si="139"/>
        <v>0.46019675925925924</v>
      </c>
      <c r="D1229" s="8">
        <f t="shared" si="140"/>
        <v>45180.460196759261</v>
      </c>
      <c r="E1229" s="8" t="str">
        <f t="shared" si="142"/>
        <v>2023-09-11</v>
      </c>
      <c r="F1229" s="9" t="s">
        <v>2929</v>
      </c>
      <c r="G1229" s="9" t="str">
        <f t="shared" si="141"/>
        <v>FAIR-D3_2023-09-11_11-02-41</v>
      </c>
      <c r="H1229" s="9">
        <v>30.579000000000001</v>
      </c>
      <c r="I1229" s="6">
        <v>56826896</v>
      </c>
      <c r="J1229" s="6" t="str">
        <f>IF(OR(COUNTIF(Monitoring!E:E, G1229) &gt; 0, COUNTIF(Monitoring!F:F, G1229) &gt; 0), "yes", "no")</f>
        <v>no</v>
      </c>
      <c r="K1229" s="60" t="str">
        <f t="shared" si="143"/>
        <v>Z:\FAIR_Device_data\Experiment_AugSep_2023\Video_captures\FAIR-D3\Camera1\2023-09-11\FAIR-D3_2023-09-11_11-02-41.mp4</v>
      </c>
    </row>
    <row r="1230" spans="1:11" ht="14.25" customHeight="1" x14ac:dyDescent="0.3">
      <c r="A1230" s="5" t="str">
        <f t="shared" si="137"/>
        <v>FAIR-D3</v>
      </c>
      <c r="B1230" s="4">
        <f t="shared" si="138"/>
        <v>45180</v>
      </c>
      <c r="C1230" s="8">
        <f t="shared" si="139"/>
        <v>0.46098379629629632</v>
      </c>
      <c r="D1230" s="8">
        <f t="shared" si="140"/>
        <v>45180.4609837963</v>
      </c>
      <c r="E1230" s="8" t="str">
        <f t="shared" si="142"/>
        <v>2023-09-11</v>
      </c>
      <c r="F1230" s="9" t="s">
        <v>2930</v>
      </c>
      <c r="G1230" s="9" t="str">
        <f t="shared" si="141"/>
        <v>FAIR-D3_2023-09-11_11-03-49</v>
      </c>
      <c r="H1230" s="9">
        <v>37.895000000000003</v>
      </c>
      <c r="I1230" s="6">
        <v>72153833</v>
      </c>
      <c r="J1230" s="6" t="str">
        <f>IF(OR(COUNTIF(Monitoring!E:E, G1230) &gt; 0, COUNTIF(Monitoring!F:F, G1230) &gt; 0), "yes", "no")</f>
        <v>no</v>
      </c>
      <c r="K1230" s="60" t="str">
        <f t="shared" si="143"/>
        <v>Z:\FAIR_Device_data\Experiment_AugSep_2023\Video_captures\FAIR-D3\Camera1\2023-09-11\FAIR-D3_2023-09-11_11-03-49.mp4</v>
      </c>
    </row>
    <row r="1231" spans="1:11" ht="14.25" customHeight="1" x14ac:dyDescent="0.3">
      <c r="A1231" s="5" t="str">
        <f t="shared" si="137"/>
        <v>FAIR-D3</v>
      </c>
      <c r="B1231" s="4">
        <f t="shared" si="138"/>
        <v>45180</v>
      </c>
      <c r="C1231" s="8">
        <f t="shared" si="139"/>
        <v>0.46221064814814816</v>
      </c>
      <c r="D1231" s="8">
        <f t="shared" si="140"/>
        <v>45180.462210648147</v>
      </c>
      <c r="E1231" s="8" t="str">
        <f t="shared" si="142"/>
        <v>2023-09-11</v>
      </c>
      <c r="F1231" s="9" t="s">
        <v>2931</v>
      </c>
      <c r="G1231" s="9" t="str">
        <f t="shared" si="141"/>
        <v>FAIR-D3_2023-09-11_11-05-35</v>
      </c>
      <c r="H1231" s="9">
        <v>55.235999999999997</v>
      </c>
      <c r="I1231" s="6">
        <v>97506177</v>
      </c>
      <c r="J1231" s="6" t="str">
        <f>IF(OR(COUNTIF(Monitoring!E:E, G1231) &gt; 0, COUNTIF(Monitoring!F:F, G1231) &gt; 0), "yes", "no")</f>
        <v>yes</v>
      </c>
      <c r="K1231" s="60" t="str">
        <f t="shared" si="143"/>
        <v>Z:\FAIR_Device_data\Experiment_AugSep_2023\Video_captures\FAIR-D3\Camera1\2023-09-11\FAIR-D3_2023-09-11_11-05-35.mp4</v>
      </c>
    </row>
    <row r="1232" spans="1:11" ht="14.25" customHeight="1" x14ac:dyDescent="0.3">
      <c r="A1232" s="5" t="str">
        <f t="shared" si="137"/>
        <v>FAIR-D3</v>
      </c>
      <c r="B1232" s="4">
        <f t="shared" si="138"/>
        <v>45180</v>
      </c>
      <c r="C1232" s="8">
        <f t="shared" si="139"/>
        <v>0.49094907407407407</v>
      </c>
      <c r="D1232" s="8">
        <f t="shared" si="140"/>
        <v>45180.490949074076</v>
      </c>
      <c r="E1232" s="8" t="str">
        <f t="shared" si="142"/>
        <v>2023-09-11</v>
      </c>
      <c r="F1232" s="9" t="s">
        <v>2932</v>
      </c>
      <c r="G1232" s="9" t="str">
        <f t="shared" si="141"/>
        <v>FAIR-D3_2023-09-11_11-46-58</v>
      </c>
      <c r="H1232" s="9">
        <v>11.914</v>
      </c>
      <c r="I1232" s="6">
        <v>19749671</v>
      </c>
      <c r="J1232" s="6" t="str">
        <f>IF(OR(COUNTIF(Monitoring!E:E, G1232) &gt; 0, COUNTIF(Monitoring!F:F, G1232) &gt; 0), "yes", "no")</f>
        <v>no</v>
      </c>
      <c r="K1232" s="60" t="str">
        <f t="shared" si="143"/>
        <v>Z:\FAIR_Device_data\Experiment_AugSep_2023\Video_captures\FAIR-D3\Camera1\2023-09-11\FAIR-D3_2023-09-11_11-46-58.mp4</v>
      </c>
    </row>
    <row r="1233" spans="1:11" ht="14.25" customHeight="1" x14ac:dyDescent="0.3">
      <c r="A1233" s="5" t="str">
        <f t="shared" si="137"/>
        <v>FAIR-D3</v>
      </c>
      <c r="B1233" s="4">
        <f t="shared" si="138"/>
        <v>45180</v>
      </c>
      <c r="C1233" s="8">
        <f t="shared" si="139"/>
        <v>0.5040162037037037</v>
      </c>
      <c r="D1233" s="8">
        <f t="shared" si="140"/>
        <v>45180.504016203704</v>
      </c>
      <c r="E1233" s="8" t="str">
        <f t="shared" si="142"/>
        <v>2023-09-11</v>
      </c>
      <c r="F1233" s="9" t="s">
        <v>2933</v>
      </c>
      <c r="G1233" s="9" t="str">
        <f t="shared" si="141"/>
        <v>FAIR-D3_2023-09-11_12-05-47</v>
      </c>
      <c r="H1233" s="9">
        <v>82.897000000000006</v>
      </c>
      <c r="I1233" s="6">
        <v>148021714</v>
      </c>
      <c r="J1233" s="6" t="str">
        <f>IF(OR(COUNTIF(Monitoring!E:E, G1233) &gt; 0, COUNTIF(Monitoring!F:F, G1233) &gt; 0), "yes", "no")</f>
        <v>yes</v>
      </c>
      <c r="K1233" s="60" t="str">
        <f t="shared" si="143"/>
        <v>Z:\FAIR_Device_data\Experiment_AugSep_2023\Video_captures\FAIR-D3\Camera1\2023-09-11\FAIR-D3_2023-09-11_12-05-47.mp4</v>
      </c>
    </row>
    <row r="1234" spans="1:11" ht="14.25" customHeight="1" x14ac:dyDescent="0.3">
      <c r="A1234" s="5" t="str">
        <f t="shared" si="137"/>
        <v>FAIR-D3</v>
      </c>
      <c r="B1234" s="4">
        <f t="shared" si="138"/>
        <v>45180</v>
      </c>
      <c r="C1234" s="8">
        <f t="shared" si="139"/>
        <v>0.76437500000000003</v>
      </c>
      <c r="D1234" s="8">
        <f t="shared" si="140"/>
        <v>45180.764374999999</v>
      </c>
      <c r="E1234" s="8" t="str">
        <f t="shared" si="142"/>
        <v>2023-09-11</v>
      </c>
      <c r="F1234" s="9" t="s">
        <v>2934</v>
      </c>
      <c r="G1234" s="9" t="str">
        <f t="shared" si="141"/>
        <v>FAIR-D3_2023-09-11_18-20-42</v>
      </c>
      <c r="H1234" s="9">
        <v>12.871</v>
      </c>
      <c r="I1234" s="6">
        <v>22276547</v>
      </c>
      <c r="J1234" s="6" t="str">
        <f>IF(OR(COUNTIF(Monitoring!E:E, G1234) &gt; 0, COUNTIF(Monitoring!F:F, G1234) &gt; 0), "yes", "no")</f>
        <v>yes</v>
      </c>
      <c r="K1234" s="60" t="str">
        <f t="shared" si="143"/>
        <v>Z:\FAIR_Device_data\Experiment_AugSep_2023\Video_captures\FAIR-D3\Camera1\2023-09-11\FAIR-D3_2023-09-11_18-20-42.mp4</v>
      </c>
    </row>
    <row r="1235" spans="1:11" ht="14.25" customHeight="1" x14ac:dyDescent="0.3">
      <c r="A1235" s="5" t="str">
        <f t="shared" si="137"/>
        <v>FAIR-D4</v>
      </c>
      <c r="B1235" s="4">
        <f t="shared" si="138"/>
        <v>45162</v>
      </c>
      <c r="C1235" s="8">
        <f t="shared" si="139"/>
        <v>0.30717592592592591</v>
      </c>
      <c r="D1235" s="8">
        <f t="shared" si="140"/>
        <v>45162.307175925926</v>
      </c>
      <c r="E1235" s="8" t="str">
        <f t="shared" si="142"/>
        <v>2023-08-24</v>
      </c>
      <c r="F1235" s="9" t="s">
        <v>2935</v>
      </c>
      <c r="G1235" s="9" t="str">
        <f t="shared" si="141"/>
        <v>FAIR-D4_2023-08-24_07-22-20</v>
      </c>
      <c r="H1235" s="9">
        <v>33.366</v>
      </c>
      <c r="I1235" s="6">
        <v>64536743</v>
      </c>
      <c r="J1235" s="6" t="str">
        <f>IF(OR(COUNTIF(Monitoring!E:E, G1235) &gt; 0, COUNTIF(Monitoring!F:F, G1235) &gt; 0), "yes", "no")</f>
        <v>yes</v>
      </c>
      <c r="K1235" s="60" t="str">
        <f t="shared" si="143"/>
        <v>Z:\FAIR_Device_data\Experiment_AugSep_2023\Video_captures\FAIR-D4\Camera1\2023-08-24\FAIR-D4_2023-08-24_07-22-20.mp4</v>
      </c>
    </row>
    <row r="1236" spans="1:11" ht="14.25" customHeight="1" x14ac:dyDescent="0.3">
      <c r="A1236" s="5" t="str">
        <f t="shared" si="137"/>
        <v>FAIR-D4</v>
      </c>
      <c r="B1236" s="4">
        <f t="shared" si="138"/>
        <v>45162</v>
      </c>
      <c r="C1236" s="8">
        <f t="shared" si="139"/>
        <v>0.41913194444444446</v>
      </c>
      <c r="D1236" s="8">
        <f t="shared" si="140"/>
        <v>45162.419131944444</v>
      </c>
      <c r="E1236" s="8" t="str">
        <f t="shared" si="142"/>
        <v>2023-08-24</v>
      </c>
      <c r="F1236" s="9" t="s">
        <v>2936</v>
      </c>
      <c r="G1236" s="9" t="str">
        <f t="shared" si="141"/>
        <v>FAIR-D4_2023-08-24_10-03-33</v>
      </c>
      <c r="H1236" s="9">
        <v>10.949</v>
      </c>
      <c r="I1236" s="6">
        <v>17174506</v>
      </c>
      <c r="J1236" s="6" t="str">
        <f>IF(OR(COUNTIF(Monitoring!E:E, G1236) &gt; 0, COUNTIF(Monitoring!F:F, G1236) &gt; 0), "yes", "no")</f>
        <v>yes</v>
      </c>
      <c r="K1236" s="60" t="str">
        <f t="shared" si="143"/>
        <v>Z:\FAIR_Device_data\Experiment_AugSep_2023\Video_captures\FAIR-D4\Camera1\2023-08-24\FAIR-D4_2023-08-24_10-03-33.mp4</v>
      </c>
    </row>
    <row r="1237" spans="1:11" ht="14.25" customHeight="1" x14ac:dyDescent="0.3">
      <c r="A1237" s="5" t="str">
        <f t="shared" si="137"/>
        <v>FAIR-D4</v>
      </c>
      <c r="B1237" s="4">
        <f t="shared" si="138"/>
        <v>45162</v>
      </c>
      <c r="C1237" s="8">
        <f t="shared" si="139"/>
        <v>0.46028935185185182</v>
      </c>
      <c r="D1237" s="8">
        <f t="shared" si="140"/>
        <v>45162.460289351853</v>
      </c>
      <c r="E1237" s="8" t="str">
        <f t="shared" si="142"/>
        <v>2023-08-24</v>
      </c>
      <c r="F1237" s="9" t="s">
        <v>2937</v>
      </c>
      <c r="G1237" s="9" t="str">
        <f t="shared" si="141"/>
        <v>FAIR-D4_2023-08-24_11-02-49</v>
      </c>
      <c r="H1237" s="9">
        <v>10.832000000000001</v>
      </c>
      <c r="I1237" s="6">
        <v>17585757</v>
      </c>
      <c r="J1237" s="6" t="str">
        <f>IF(OR(COUNTIF(Monitoring!E:E, G1237) &gt; 0, COUNTIF(Monitoring!F:F, G1237) &gt; 0), "yes", "no")</f>
        <v>no</v>
      </c>
      <c r="K1237" s="60" t="str">
        <f t="shared" si="143"/>
        <v>Z:\FAIR_Device_data\Experiment_AugSep_2023\Video_captures\FAIR-D4\Camera1\2023-08-24\FAIR-D4_2023-08-24_11-02-49.mp4</v>
      </c>
    </row>
    <row r="1238" spans="1:11" ht="14.25" customHeight="1" x14ac:dyDescent="0.3">
      <c r="A1238" s="5" t="str">
        <f t="shared" si="137"/>
        <v>FAIR-D4</v>
      </c>
      <c r="B1238" s="4">
        <f t="shared" si="138"/>
        <v>45162</v>
      </c>
      <c r="C1238" s="8">
        <f t="shared" si="139"/>
        <v>0.47150462962962963</v>
      </c>
      <c r="D1238" s="8">
        <f t="shared" si="140"/>
        <v>45162.471504629626</v>
      </c>
      <c r="E1238" s="8" t="str">
        <f t="shared" si="142"/>
        <v>2023-08-24</v>
      </c>
      <c r="F1238" s="9" t="s">
        <v>2938</v>
      </c>
      <c r="G1238" s="9" t="str">
        <f t="shared" si="141"/>
        <v>FAIR-D4_2023-08-24_11-18-58</v>
      </c>
      <c r="H1238" s="9">
        <v>11.236000000000001</v>
      </c>
      <c r="I1238" s="6">
        <v>18662806</v>
      </c>
      <c r="J1238" s="6" t="str">
        <f>IF(OR(COUNTIF(Monitoring!E:E, G1238) &gt; 0, COUNTIF(Monitoring!F:F, G1238) &gt; 0), "yes", "no")</f>
        <v>yes</v>
      </c>
      <c r="K1238" s="60" t="str">
        <f t="shared" si="143"/>
        <v>Z:\FAIR_Device_data\Experiment_AugSep_2023\Video_captures\FAIR-D4\Camera1\2023-08-24\FAIR-D4_2023-08-24_11-18-58.mp4</v>
      </c>
    </row>
    <row r="1239" spans="1:11" ht="14.25" customHeight="1" x14ac:dyDescent="0.3">
      <c r="A1239" s="5" t="str">
        <f t="shared" si="137"/>
        <v>FAIR-D4</v>
      </c>
      <c r="B1239" s="4">
        <f t="shared" si="138"/>
        <v>45162</v>
      </c>
      <c r="C1239" s="8">
        <f t="shared" si="139"/>
        <v>0.47241898148148148</v>
      </c>
      <c r="D1239" s="8">
        <f t="shared" si="140"/>
        <v>45162.472418981481</v>
      </c>
      <c r="E1239" s="8" t="str">
        <f t="shared" si="142"/>
        <v>2023-08-24</v>
      </c>
      <c r="F1239" s="9" t="s">
        <v>2939</v>
      </c>
      <c r="G1239" s="9" t="str">
        <f t="shared" si="141"/>
        <v>FAIR-D4_2023-08-24_11-20-17</v>
      </c>
      <c r="H1239" s="9">
        <v>11.46</v>
      </c>
      <c r="I1239" s="6">
        <v>18733495</v>
      </c>
      <c r="J1239" s="6" t="str">
        <f>IF(OR(COUNTIF(Monitoring!E:E, G1239) &gt; 0, COUNTIF(Monitoring!F:F, G1239) &gt; 0), "yes", "no")</f>
        <v>yes</v>
      </c>
      <c r="K1239" s="60" t="str">
        <f t="shared" si="143"/>
        <v>Z:\FAIR_Device_data\Experiment_AugSep_2023\Video_captures\FAIR-D4\Camera1\2023-08-24\FAIR-D4_2023-08-24_11-20-17.mp4</v>
      </c>
    </row>
    <row r="1240" spans="1:11" ht="14.25" customHeight="1" x14ac:dyDescent="0.3">
      <c r="A1240" s="5" t="str">
        <f t="shared" si="137"/>
        <v>FAIR-D4</v>
      </c>
      <c r="B1240" s="4">
        <f t="shared" si="138"/>
        <v>45162</v>
      </c>
      <c r="C1240" s="8">
        <f t="shared" si="139"/>
        <v>0.47740740740740739</v>
      </c>
      <c r="D1240" s="8">
        <f t="shared" si="140"/>
        <v>45162.477407407408</v>
      </c>
      <c r="E1240" s="8" t="str">
        <f t="shared" si="142"/>
        <v>2023-08-24</v>
      </c>
      <c r="F1240" s="9" t="s">
        <v>2940</v>
      </c>
      <c r="G1240" s="9" t="str">
        <f t="shared" si="141"/>
        <v>FAIR-D4_2023-08-24_11-27-28</v>
      </c>
      <c r="H1240" s="9">
        <v>27.870999999999999</v>
      </c>
      <c r="I1240" s="6">
        <v>50474928</v>
      </c>
      <c r="J1240" s="6" t="str">
        <f>IF(OR(COUNTIF(Monitoring!E:E, G1240) &gt; 0, COUNTIF(Monitoring!F:F, G1240) &gt; 0), "yes", "no")</f>
        <v>yes</v>
      </c>
      <c r="K1240" s="60" t="str">
        <f t="shared" si="143"/>
        <v>Z:\FAIR_Device_data\Experiment_AugSep_2023\Video_captures\FAIR-D4\Camera1\2023-08-24\FAIR-D4_2023-08-24_11-27-28.mp4</v>
      </c>
    </row>
    <row r="1241" spans="1:11" ht="14.25" customHeight="1" x14ac:dyDescent="0.3">
      <c r="A1241" s="5" t="str">
        <f t="shared" si="137"/>
        <v>FAIR-D4</v>
      </c>
      <c r="B1241" s="4">
        <f t="shared" si="138"/>
        <v>45162</v>
      </c>
      <c r="C1241" s="8">
        <f t="shared" si="139"/>
        <v>0.52618055555555554</v>
      </c>
      <c r="D1241" s="8">
        <f t="shared" si="140"/>
        <v>45162.526180555556</v>
      </c>
      <c r="E1241" s="8" t="str">
        <f t="shared" si="142"/>
        <v>2023-08-24</v>
      </c>
      <c r="F1241" s="9" t="s">
        <v>2941</v>
      </c>
      <c r="G1241" s="9" t="str">
        <f t="shared" si="141"/>
        <v>FAIR-D4_2023-08-24_12-37-42</v>
      </c>
      <c r="H1241" s="9">
        <v>93.56</v>
      </c>
      <c r="I1241" s="6">
        <v>176552667</v>
      </c>
      <c r="J1241" s="6" t="str">
        <f>IF(OR(COUNTIF(Monitoring!E:E, G1241) &gt; 0, COUNTIF(Monitoring!F:F, G1241) &gt; 0), "yes", "no")</f>
        <v>yes</v>
      </c>
      <c r="K1241" s="60" t="str">
        <f t="shared" si="143"/>
        <v>Z:\FAIR_Device_data\Experiment_AugSep_2023\Video_captures\FAIR-D4\Camera1\2023-08-24\FAIR-D4_2023-08-24_12-37-42.mp4</v>
      </c>
    </row>
    <row r="1242" spans="1:11" ht="14.25" customHeight="1" x14ac:dyDescent="0.3">
      <c r="A1242" s="5" t="str">
        <f t="shared" si="137"/>
        <v>FAIR-D4</v>
      </c>
      <c r="B1242" s="4">
        <f t="shared" si="138"/>
        <v>45162</v>
      </c>
      <c r="C1242" s="8">
        <f t="shared" si="139"/>
        <v>0.56122685185185184</v>
      </c>
      <c r="D1242" s="8">
        <f t="shared" si="140"/>
        <v>45162.561226851853</v>
      </c>
      <c r="E1242" s="8" t="str">
        <f t="shared" si="142"/>
        <v>2023-08-24</v>
      </c>
      <c r="F1242" s="9" t="s">
        <v>2942</v>
      </c>
      <c r="G1242" s="9" t="str">
        <f t="shared" si="141"/>
        <v>FAIR-D4_2023-08-24_13-28-10</v>
      </c>
      <c r="H1242" s="9">
        <v>15.942</v>
      </c>
      <c r="I1242" s="6">
        <v>27341957</v>
      </c>
      <c r="J1242" s="6" t="str">
        <f>IF(OR(COUNTIF(Monitoring!E:E, G1242) &gt; 0, COUNTIF(Monitoring!F:F, G1242) &gt; 0), "yes", "no")</f>
        <v>yes</v>
      </c>
      <c r="K1242" s="60" t="str">
        <f t="shared" si="143"/>
        <v>Z:\FAIR_Device_data\Experiment_AugSep_2023\Video_captures\FAIR-D4\Camera1\2023-08-24\FAIR-D4_2023-08-24_13-28-10.mp4</v>
      </c>
    </row>
    <row r="1243" spans="1:11" ht="14.25" customHeight="1" x14ac:dyDescent="0.3">
      <c r="A1243" s="5" t="str">
        <f t="shared" si="137"/>
        <v>FAIR-D4</v>
      </c>
      <c r="B1243" s="4">
        <f t="shared" si="138"/>
        <v>45162</v>
      </c>
      <c r="C1243" s="8">
        <f t="shared" si="139"/>
        <v>0.67005787037037035</v>
      </c>
      <c r="D1243" s="8">
        <f t="shared" si="140"/>
        <v>45162.670057870368</v>
      </c>
      <c r="E1243" s="8" t="str">
        <f t="shared" si="142"/>
        <v>2023-08-24</v>
      </c>
      <c r="F1243" s="9" t="s">
        <v>2943</v>
      </c>
      <c r="G1243" s="9" t="str">
        <f t="shared" si="141"/>
        <v>FAIR-D4_2023-08-24_16-04-53</v>
      </c>
      <c r="H1243" s="9">
        <v>11.228</v>
      </c>
      <c r="I1243" s="6">
        <v>17725945</v>
      </c>
      <c r="J1243" s="6" t="str">
        <f>IF(OR(COUNTIF(Monitoring!E:E, G1243) &gt; 0, COUNTIF(Monitoring!F:F, G1243) &gt; 0), "yes", "no")</f>
        <v>yes</v>
      </c>
      <c r="K1243" s="60" t="str">
        <f t="shared" si="143"/>
        <v>Z:\FAIR_Device_data\Experiment_AugSep_2023\Video_captures\FAIR-D4\Camera1\2023-08-24\FAIR-D4_2023-08-24_16-04-53.mp4</v>
      </c>
    </row>
    <row r="1244" spans="1:11" ht="14.25" customHeight="1" x14ac:dyDescent="0.3">
      <c r="A1244" s="5" t="str">
        <f t="shared" si="137"/>
        <v>FAIR-D4</v>
      </c>
      <c r="B1244" s="4">
        <f t="shared" si="138"/>
        <v>45162</v>
      </c>
      <c r="C1244" s="8">
        <f t="shared" si="139"/>
        <v>0.67760416666666667</v>
      </c>
      <c r="D1244" s="8">
        <f t="shared" si="140"/>
        <v>45162.677604166667</v>
      </c>
      <c r="E1244" s="8" t="str">
        <f t="shared" si="142"/>
        <v>2023-08-24</v>
      </c>
      <c r="F1244" s="9" t="s">
        <v>2944</v>
      </c>
      <c r="G1244" s="9" t="str">
        <f t="shared" si="141"/>
        <v>FAIR-D4_2023-08-24_16-15-45</v>
      </c>
      <c r="H1244" s="9">
        <v>25.06</v>
      </c>
      <c r="I1244" s="6">
        <v>45119354</v>
      </c>
      <c r="J1244" s="6" t="str">
        <f>IF(OR(COUNTIF(Monitoring!E:E, G1244) &gt; 0, COUNTIF(Monitoring!F:F, G1244) &gt; 0), "yes", "no")</f>
        <v>yes</v>
      </c>
      <c r="K1244" s="60" t="str">
        <f t="shared" si="143"/>
        <v>Z:\FAIR_Device_data\Experiment_AugSep_2023\Video_captures\FAIR-D4\Camera1\2023-08-24\FAIR-D4_2023-08-24_16-15-45.mp4</v>
      </c>
    </row>
    <row r="1245" spans="1:11" ht="14.25" customHeight="1" x14ac:dyDescent="0.3">
      <c r="A1245" s="5" t="str">
        <f t="shared" si="137"/>
        <v>FAIR-D4</v>
      </c>
      <c r="B1245" s="4">
        <f t="shared" si="138"/>
        <v>45162</v>
      </c>
      <c r="C1245" s="8">
        <f t="shared" si="139"/>
        <v>0.67863425925925924</v>
      </c>
      <c r="D1245" s="8">
        <f t="shared" si="140"/>
        <v>45162.67863425926</v>
      </c>
      <c r="E1245" s="8" t="str">
        <f t="shared" si="142"/>
        <v>2023-08-24</v>
      </c>
      <c r="F1245" s="9" t="s">
        <v>2945</v>
      </c>
      <c r="G1245" s="9" t="str">
        <f t="shared" si="141"/>
        <v>FAIR-D4_2023-08-24_16-17-14</v>
      </c>
      <c r="H1245" s="9">
        <v>16.335000000000001</v>
      </c>
      <c r="I1245" s="6">
        <v>28156390</v>
      </c>
      <c r="J1245" s="6" t="str">
        <f>IF(OR(COUNTIF(Monitoring!E:E, G1245) &gt; 0, COUNTIF(Monitoring!F:F, G1245) &gt; 0), "yes", "no")</f>
        <v>no</v>
      </c>
      <c r="K1245" s="60" t="str">
        <f t="shared" si="143"/>
        <v>Z:\FAIR_Device_data\Experiment_AugSep_2023\Video_captures\FAIR-D4\Camera1\2023-08-24\FAIR-D4_2023-08-24_16-17-14.mp4</v>
      </c>
    </row>
    <row r="1246" spans="1:11" ht="14.25" customHeight="1" x14ac:dyDescent="0.3">
      <c r="A1246" s="5" t="str">
        <f t="shared" si="137"/>
        <v>FAIR-D4</v>
      </c>
      <c r="B1246" s="4">
        <f t="shared" si="138"/>
        <v>45162</v>
      </c>
      <c r="C1246" s="8">
        <f t="shared" si="139"/>
        <v>0.68069444444444449</v>
      </c>
      <c r="D1246" s="8">
        <f t="shared" si="140"/>
        <v>45162.680694444447</v>
      </c>
      <c r="E1246" s="8" t="str">
        <f t="shared" si="142"/>
        <v>2023-08-24</v>
      </c>
      <c r="F1246" s="9" t="s">
        <v>2946</v>
      </c>
      <c r="G1246" s="9" t="str">
        <f t="shared" si="141"/>
        <v>FAIR-D4_2023-08-24_16-20-12</v>
      </c>
      <c r="H1246" s="9">
        <v>21.238</v>
      </c>
      <c r="I1246" s="6">
        <v>37947650</v>
      </c>
      <c r="J1246" s="6" t="str">
        <f>IF(OR(COUNTIF(Monitoring!E:E, G1246) &gt; 0, COUNTIF(Monitoring!F:F, G1246) &gt; 0), "yes", "no")</f>
        <v>no</v>
      </c>
      <c r="K1246" s="60" t="str">
        <f t="shared" si="143"/>
        <v>Z:\FAIR_Device_data\Experiment_AugSep_2023\Video_captures\FAIR-D4\Camera1\2023-08-24\FAIR-D4_2023-08-24_16-20-12.mp4</v>
      </c>
    </row>
    <row r="1247" spans="1:11" ht="14.25" customHeight="1" x14ac:dyDescent="0.3">
      <c r="A1247" s="5" t="str">
        <f t="shared" si="137"/>
        <v>FAIR-D4</v>
      </c>
      <c r="B1247" s="4">
        <f t="shared" si="138"/>
        <v>45162</v>
      </c>
      <c r="C1247" s="8">
        <f t="shared" si="139"/>
        <v>0.68270833333333336</v>
      </c>
      <c r="D1247" s="8">
        <f t="shared" si="140"/>
        <v>45162.682708333334</v>
      </c>
      <c r="E1247" s="8" t="str">
        <f t="shared" si="142"/>
        <v>2023-08-24</v>
      </c>
      <c r="F1247" s="9" t="s">
        <v>2947</v>
      </c>
      <c r="G1247" s="9" t="str">
        <f t="shared" si="141"/>
        <v>FAIR-D4_2023-08-24_16-23-06</v>
      </c>
      <c r="H1247" s="9">
        <v>25.218</v>
      </c>
      <c r="I1247" s="6">
        <v>46260422</v>
      </c>
      <c r="J1247" s="6" t="str">
        <f>IF(OR(COUNTIF(Monitoring!E:E, G1247) &gt; 0, COUNTIF(Monitoring!F:F, G1247) &gt; 0), "yes", "no")</f>
        <v>no</v>
      </c>
      <c r="K1247" s="60" t="str">
        <f t="shared" si="143"/>
        <v>Z:\FAIR_Device_data\Experiment_AugSep_2023\Video_captures\FAIR-D4\Camera1\2023-08-24\FAIR-D4_2023-08-24_16-23-06.mp4</v>
      </c>
    </row>
    <row r="1248" spans="1:11" ht="14.25" customHeight="1" x14ac:dyDescent="0.3">
      <c r="A1248" s="5" t="str">
        <f t="shared" si="137"/>
        <v>FAIR-D4</v>
      </c>
      <c r="B1248" s="4">
        <f t="shared" si="138"/>
        <v>45162</v>
      </c>
      <c r="C1248" s="8">
        <f t="shared" si="139"/>
        <v>0.68420138888888893</v>
      </c>
      <c r="D1248" s="8">
        <f t="shared" si="140"/>
        <v>45162.684201388889</v>
      </c>
      <c r="E1248" s="8" t="str">
        <f t="shared" si="142"/>
        <v>2023-08-24</v>
      </c>
      <c r="F1248" s="9" t="s">
        <v>2948</v>
      </c>
      <c r="G1248" s="9" t="str">
        <f t="shared" si="141"/>
        <v>FAIR-D4_2023-08-24_16-25-15</v>
      </c>
      <c r="H1248" s="9">
        <v>252.09700000000001</v>
      </c>
      <c r="I1248" s="6">
        <v>488025042</v>
      </c>
      <c r="J1248" s="6" t="str">
        <f>IF(OR(COUNTIF(Monitoring!E:E, G1248) &gt; 0, COUNTIF(Monitoring!F:F, G1248) &gt; 0), "yes", "no")</f>
        <v>no</v>
      </c>
      <c r="K1248" s="60" t="str">
        <f t="shared" si="143"/>
        <v>Z:\FAIR_Device_data\Experiment_AugSep_2023\Video_captures\FAIR-D4\Camera1\2023-08-24\FAIR-D4_2023-08-24_16-25-15.mp4</v>
      </c>
    </row>
    <row r="1249" spans="1:11" ht="14.25" customHeight="1" x14ac:dyDescent="0.3">
      <c r="A1249" s="5" t="str">
        <f t="shared" si="137"/>
        <v>FAIR-D4</v>
      </c>
      <c r="B1249" s="4">
        <f t="shared" si="138"/>
        <v>45162</v>
      </c>
      <c r="C1249" s="8">
        <f t="shared" si="139"/>
        <v>0.68763888888888891</v>
      </c>
      <c r="D1249" s="8">
        <f t="shared" si="140"/>
        <v>45162.687638888892</v>
      </c>
      <c r="E1249" s="8" t="str">
        <f t="shared" si="142"/>
        <v>2023-08-24</v>
      </c>
      <c r="F1249" s="9" t="s">
        <v>2949</v>
      </c>
      <c r="G1249" s="9" t="str">
        <f t="shared" si="141"/>
        <v>FAIR-D4_2023-08-24_16-30-12</v>
      </c>
      <c r="H1249" s="9">
        <v>19.954000000000001</v>
      </c>
      <c r="I1249" s="6">
        <v>36090325</v>
      </c>
      <c r="J1249" s="6" t="str">
        <f>IF(OR(COUNTIF(Monitoring!E:E, G1249) &gt; 0, COUNTIF(Monitoring!F:F, G1249) &gt; 0), "yes", "no")</f>
        <v>yes</v>
      </c>
      <c r="K1249" s="60" t="str">
        <f t="shared" si="143"/>
        <v>Z:\FAIR_Device_data\Experiment_AugSep_2023\Video_captures\FAIR-D4\Camera1\2023-08-24\FAIR-D4_2023-08-24_16-30-12.mp4</v>
      </c>
    </row>
    <row r="1250" spans="1:11" ht="14.25" customHeight="1" x14ac:dyDescent="0.3">
      <c r="A1250" s="5" t="str">
        <f t="shared" si="137"/>
        <v>FAIR-D4</v>
      </c>
      <c r="B1250" s="4">
        <f t="shared" si="138"/>
        <v>45162</v>
      </c>
      <c r="C1250" s="8">
        <f t="shared" si="139"/>
        <v>0.69508101851851856</v>
      </c>
      <c r="D1250" s="8">
        <f t="shared" si="140"/>
        <v>45162.695081018515</v>
      </c>
      <c r="E1250" s="8" t="str">
        <f t="shared" si="142"/>
        <v>2023-08-24</v>
      </c>
      <c r="F1250" s="9" t="s">
        <v>2950</v>
      </c>
      <c r="G1250" s="9" t="str">
        <f t="shared" si="141"/>
        <v>FAIR-D4_2023-08-24_16-40-55</v>
      </c>
      <c r="H1250" s="9">
        <v>42.125</v>
      </c>
      <c r="I1250" s="6">
        <v>72309742</v>
      </c>
      <c r="J1250" s="6" t="str">
        <f>IF(OR(COUNTIF(Monitoring!E:E, G1250) &gt; 0, COUNTIF(Monitoring!F:F, G1250) &gt; 0), "yes", "no")</f>
        <v>no</v>
      </c>
      <c r="K1250" s="60" t="str">
        <f t="shared" si="143"/>
        <v>Z:\FAIR_Device_data\Experiment_AugSep_2023\Video_captures\FAIR-D4\Camera1\2023-08-24\FAIR-D4_2023-08-24_16-40-55.mp4</v>
      </c>
    </row>
    <row r="1251" spans="1:11" ht="14.25" customHeight="1" x14ac:dyDescent="0.3">
      <c r="A1251" s="5" t="str">
        <f t="shared" si="137"/>
        <v>FAIR-D4</v>
      </c>
      <c r="B1251" s="4">
        <f t="shared" si="138"/>
        <v>45162</v>
      </c>
      <c r="C1251" s="8">
        <f t="shared" si="139"/>
        <v>0.69716435185185188</v>
      </c>
      <c r="D1251" s="8">
        <f t="shared" si="140"/>
        <v>45162.697164351855</v>
      </c>
      <c r="E1251" s="8" t="str">
        <f t="shared" si="142"/>
        <v>2023-08-24</v>
      </c>
      <c r="F1251" s="9" t="s">
        <v>2951</v>
      </c>
      <c r="G1251" s="9" t="str">
        <f t="shared" si="141"/>
        <v>FAIR-D4_2023-08-24_16-43-55</v>
      </c>
      <c r="H1251" s="9">
        <v>43.869</v>
      </c>
      <c r="I1251" s="6">
        <v>72390493</v>
      </c>
      <c r="J1251" s="6" t="str">
        <f>IF(OR(COUNTIF(Monitoring!E:E, G1251) &gt; 0, COUNTIF(Monitoring!F:F, G1251) &gt; 0), "yes", "no")</f>
        <v>no</v>
      </c>
      <c r="K1251" s="60" t="str">
        <f t="shared" si="143"/>
        <v>Z:\FAIR_Device_data\Experiment_AugSep_2023\Video_captures\FAIR-D4\Camera1\2023-08-24\FAIR-D4_2023-08-24_16-43-55.mp4</v>
      </c>
    </row>
    <row r="1252" spans="1:11" ht="14.25" customHeight="1" x14ac:dyDescent="0.3">
      <c r="A1252" s="5" t="str">
        <f t="shared" si="137"/>
        <v>FAIR-D4</v>
      </c>
      <c r="B1252" s="4">
        <f t="shared" si="138"/>
        <v>45162</v>
      </c>
      <c r="C1252" s="8">
        <f t="shared" si="139"/>
        <v>0.69893518518518516</v>
      </c>
      <c r="D1252" s="8">
        <f t="shared" si="140"/>
        <v>45162.698935185188</v>
      </c>
      <c r="E1252" s="8" t="str">
        <f t="shared" si="142"/>
        <v>2023-08-24</v>
      </c>
      <c r="F1252" s="9" t="s">
        <v>2952</v>
      </c>
      <c r="G1252" s="9" t="str">
        <f t="shared" si="141"/>
        <v>FAIR-D4_2023-08-24_16-46-28</v>
      </c>
      <c r="H1252" s="9">
        <v>112.036</v>
      </c>
      <c r="I1252" s="6">
        <v>193850303</v>
      </c>
      <c r="J1252" s="6" t="str">
        <f>IF(OR(COUNTIF(Monitoring!E:E, G1252) &gt; 0, COUNTIF(Monitoring!F:F, G1252) &gt; 0), "yes", "no")</f>
        <v>no</v>
      </c>
      <c r="K1252" s="60" t="str">
        <f t="shared" si="143"/>
        <v>Z:\FAIR_Device_data\Experiment_AugSep_2023\Video_captures\FAIR-D4\Camera1\2023-08-24\FAIR-D4_2023-08-24_16-46-28.mp4</v>
      </c>
    </row>
    <row r="1253" spans="1:11" ht="14.25" customHeight="1" x14ac:dyDescent="0.3">
      <c r="A1253" s="5" t="str">
        <f t="shared" si="137"/>
        <v>FAIR-D4</v>
      </c>
      <c r="B1253" s="4">
        <f t="shared" si="138"/>
        <v>45162</v>
      </c>
      <c r="C1253" s="8">
        <f t="shared" si="139"/>
        <v>0.70178240740740738</v>
      </c>
      <c r="D1253" s="8">
        <f t="shared" si="140"/>
        <v>45162.701782407406</v>
      </c>
      <c r="E1253" s="8" t="str">
        <f t="shared" si="142"/>
        <v>2023-08-24</v>
      </c>
      <c r="F1253" s="9" t="s">
        <v>2953</v>
      </c>
      <c r="G1253" s="9" t="str">
        <f t="shared" si="141"/>
        <v>FAIR-D4_2023-08-24_16-50-34</v>
      </c>
      <c r="H1253" s="9">
        <v>21.74</v>
      </c>
      <c r="I1253" s="6">
        <v>36839475</v>
      </c>
      <c r="J1253" s="6" t="str">
        <f>IF(OR(COUNTIF(Monitoring!E:E, G1253) &gt; 0, COUNTIF(Monitoring!F:F, G1253) &gt; 0), "yes", "no")</f>
        <v>no</v>
      </c>
      <c r="K1253" s="60" t="str">
        <f t="shared" si="143"/>
        <v>Z:\FAIR_Device_data\Experiment_AugSep_2023\Video_captures\FAIR-D4\Camera1\2023-08-24\FAIR-D4_2023-08-24_16-50-34.mp4</v>
      </c>
    </row>
    <row r="1254" spans="1:11" ht="14.25" customHeight="1" x14ac:dyDescent="0.3">
      <c r="A1254" s="5" t="str">
        <f t="shared" si="137"/>
        <v>FAIR-D4</v>
      </c>
      <c r="B1254" s="4">
        <f t="shared" si="138"/>
        <v>45162</v>
      </c>
      <c r="C1254" s="8">
        <f t="shared" si="139"/>
        <v>0.70262731481481477</v>
      </c>
      <c r="D1254" s="8">
        <f t="shared" si="140"/>
        <v>45162.702627314815</v>
      </c>
      <c r="E1254" s="8" t="str">
        <f t="shared" si="142"/>
        <v>2023-08-24</v>
      </c>
      <c r="F1254" s="9" t="s">
        <v>2954</v>
      </c>
      <c r="G1254" s="9" t="str">
        <f t="shared" si="141"/>
        <v>FAIR-D4_2023-08-24_16-51-47</v>
      </c>
      <c r="H1254" s="9">
        <v>11.507999999999999</v>
      </c>
      <c r="I1254" s="6">
        <v>19560987</v>
      </c>
      <c r="J1254" s="6" t="str">
        <f>IF(OR(COUNTIF(Monitoring!E:E, G1254) &gt; 0, COUNTIF(Monitoring!F:F, G1254) &gt; 0), "yes", "no")</f>
        <v>no</v>
      </c>
      <c r="K1254" s="60" t="str">
        <f t="shared" si="143"/>
        <v>Z:\FAIR_Device_data\Experiment_AugSep_2023\Video_captures\FAIR-D4\Camera1\2023-08-24\FAIR-D4_2023-08-24_16-51-47.mp4</v>
      </c>
    </row>
    <row r="1255" spans="1:11" ht="14.25" customHeight="1" x14ac:dyDescent="0.3">
      <c r="A1255" s="5" t="str">
        <f t="shared" si="137"/>
        <v>FAIR-D4</v>
      </c>
      <c r="B1255" s="4">
        <f t="shared" si="138"/>
        <v>45162</v>
      </c>
      <c r="C1255" s="8">
        <f t="shared" si="139"/>
        <v>0.70344907407407409</v>
      </c>
      <c r="D1255" s="8">
        <f t="shared" si="140"/>
        <v>45162.703449074077</v>
      </c>
      <c r="E1255" s="8" t="str">
        <f t="shared" si="142"/>
        <v>2023-08-24</v>
      </c>
      <c r="F1255" s="9" t="s">
        <v>2955</v>
      </c>
      <c r="G1255" s="9" t="str">
        <f t="shared" si="141"/>
        <v>FAIR-D4_2023-08-24_16-52-58</v>
      </c>
      <c r="H1255" s="9">
        <v>21.398</v>
      </c>
      <c r="I1255" s="6">
        <v>35951018</v>
      </c>
      <c r="J1255" s="6" t="str">
        <f>IF(OR(COUNTIF(Monitoring!E:E, G1255) &gt; 0, COUNTIF(Monitoring!F:F, G1255) &gt; 0), "yes", "no")</f>
        <v>no</v>
      </c>
      <c r="K1255" s="60" t="str">
        <f t="shared" si="143"/>
        <v>Z:\FAIR_Device_data\Experiment_AugSep_2023\Video_captures\FAIR-D4\Camera1\2023-08-24\FAIR-D4_2023-08-24_16-52-58.mp4</v>
      </c>
    </row>
    <row r="1256" spans="1:11" ht="14.25" customHeight="1" x14ac:dyDescent="0.3">
      <c r="A1256" s="5" t="str">
        <f t="shared" si="137"/>
        <v>FAIR-D4</v>
      </c>
      <c r="B1256" s="4">
        <f t="shared" si="138"/>
        <v>45162</v>
      </c>
      <c r="C1256" s="8">
        <f t="shared" si="139"/>
        <v>0.70474537037037033</v>
      </c>
      <c r="D1256" s="8">
        <f t="shared" si="140"/>
        <v>45162.704745370371</v>
      </c>
      <c r="E1256" s="8" t="str">
        <f t="shared" si="142"/>
        <v>2023-08-24</v>
      </c>
      <c r="F1256" s="9" t="s">
        <v>2956</v>
      </c>
      <c r="G1256" s="9" t="str">
        <f t="shared" si="141"/>
        <v>FAIR-D4_2023-08-24_16-54-50</v>
      </c>
      <c r="H1256" s="9">
        <v>21.318999999999999</v>
      </c>
      <c r="I1256" s="6">
        <v>35747785</v>
      </c>
      <c r="J1256" s="6" t="str">
        <f>IF(OR(COUNTIF(Monitoring!E:E, G1256) &gt; 0, COUNTIF(Monitoring!F:F, G1256) &gt; 0), "yes", "no")</f>
        <v>no</v>
      </c>
      <c r="K1256" s="60" t="str">
        <f t="shared" si="143"/>
        <v>Z:\FAIR_Device_data\Experiment_AugSep_2023\Video_captures\FAIR-D4\Camera1\2023-08-24\FAIR-D4_2023-08-24_16-54-50.mp4</v>
      </c>
    </row>
    <row r="1257" spans="1:11" ht="14.25" customHeight="1" x14ac:dyDescent="0.3">
      <c r="A1257" s="5" t="str">
        <f t="shared" si="137"/>
        <v>FAIR-D4</v>
      </c>
      <c r="B1257" s="4">
        <f t="shared" si="138"/>
        <v>45162</v>
      </c>
      <c r="C1257" s="8">
        <f t="shared" si="139"/>
        <v>0.70538194444444446</v>
      </c>
      <c r="D1257" s="8">
        <f t="shared" si="140"/>
        <v>45162.705381944441</v>
      </c>
      <c r="E1257" s="8" t="str">
        <f t="shared" si="142"/>
        <v>2023-08-24</v>
      </c>
      <c r="F1257" s="9" t="s">
        <v>2957</v>
      </c>
      <c r="G1257" s="9" t="str">
        <f t="shared" si="141"/>
        <v>FAIR-D4_2023-08-24_16-55-45</v>
      </c>
      <c r="H1257" s="9">
        <v>91.902000000000001</v>
      </c>
      <c r="I1257" s="6">
        <v>171089289</v>
      </c>
      <c r="J1257" s="6" t="str">
        <f>IF(OR(COUNTIF(Monitoring!E:E, G1257) &gt; 0, COUNTIF(Monitoring!F:F, G1257) &gt; 0), "yes", "no")</f>
        <v>no</v>
      </c>
      <c r="K1257" s="60" t="str">
        <f t="shared" si="143"/>
        <v>Z:\FAIR_Device_data\Experiment_AugSep_2023\Video_captures\FAIR-D4\Camera1\2023-08-24\FAIR-D4_2023-08-24_16-55-45.mp4</v>
      </c>
    </row>
    <row r="1258" spans="1:11" ht="14.25" customHeight="1" x14ac:dyDescent="0.3">
      <c r="A1258" s="5" t="str">
        <f t="shared" si="137"/>
        <v>FAIR-D4</v>
      </c>
      <c r="B1258" s="4">
        <f t="shared" si="138"/>
        <v>45162</v>
      </c>
      <c r="C1258" s="8">
        <f t="shared" si="139"/>
        <v>0.70944444444444443</v>
      </c>
      <c r="D1258" s="8">
        <f t="shared" si="140"/>
        <v>45162.709444444445</v>
      </c>
      <c r="E1258" s="8" t="str">
        <f t="shared" si="142"/>
        <v>2023-08-24</v>
      </c>
      <c r="F1258" s="9" t="s">
        <v>2958</v>
      </c>
      <c r="G1258" s="9" t="str">
        <f t="shared" si="141"/>
        <v>FAIR-D4_2023-08-24_17-01-36</v>
      </c>
      <c r="H1258" s="9">
        <v>86.302999999999997</v>
      </c>
      <c r="I1258" s="6">
        <v>156570715</v>
      </c>
      <c r="J1258" s="6" t="str">
        <f>IF(OR(COUNTIF(Monitoring!E:E, G1258) &gt; 0, COUNTIF(Monitoring!F:F, G1258) &gt; 0), "yes", "no")</f>
        <v>yes</v>
      </c>
      <c r="K1258" s="60" t="str">
        <f t="shared" si="143"/>
        <v>Z:\FAIR_Device_data\Experiment_AugSep_2023\Video_captures\FAIR-D4\Camera1\2023-08-24\FAIR-D4_2023-08-24_17-01-36.mp4</v>
      </c>
    </row>
    <row r="1259" spans="1:11" ht="14.25" customHeight="1" x14ac:dyDescent="0.3">
      <c r="A1259" s="5" t="str">
        <f t="shared" si="137"/>
        <v>FAIR-D4</v>
      </c>
      <c r="B1259" s="4">
        <f t="shared" si="138"/>
        <v>45162</v>
      </c>
      <c r="C1259" s="8">
        <f t="shared" si="139"/>
        <v>0.71101851851851849</v>
      </c>
      <c r="D1259" s="8">
        <f t="shared" si="140"/>
        <v>45162.711018518516</v>
      </c>
      <c r="E1259" s="8" t="str">
        <f t="shared" si="142"/>
        <v>2023-08-24</v>
      </c>
      <c r="F1259" s="9" t="s">
        <v>2959</v>
      </c>
      <c r="G1259" s="9" t="str">
        <f t="shared" si="141"/>
        <v>FAIR-D4_2023-08-24_17-03-52</v>
      </c>
      <c r="H1259" s="9">
        <v>36.887999999999998</v>
      </c>
      <c r="I1259" s="6">
        <v>61273913</v>
      </c>
      <c r="J1259" s="6" t="str">
        <f>IF(OR(COUNTIF(Monitoring!E:E, G1259) &gt; 0, COUNTIF(Monitoring!F:F, G1259) &gt; 0), "yes", "no")</f>
        <v>yes</v>
      </c>
      <c r="K1259" s="60" t="str">
        <f t="shared" si="143"/>
        <v>Z:\FAIR_Device_data\Experiment_AugSep_2023\Video_captures\FAIR-D4\Camera1\2023-08-24\FAIR-D4_2023-08-24_17-03-52.mp4</v>
      </c>
    </row>
    <row r="1260" spans="1:11" ht="14.25" customHeight="1" x14ac:dyDescent="0.3">
      <c r="A1260" s="5" t="str">
        <f t="shared" si="137"/>
        <v>FAIR-D4</v>
      </c>
      <c r="B1260" s="4">
        <f t="shared" si="138"/>
        <v>45162</v>
      </c>
      <c r="C1260" s="8">
        <f t="shared" si="139"/>
        <v>0.7198148148148148</v>
      </c>
      <c r="D1260" s="8">
        <f t="shared" si="140"/>
        <v>45162.719814814816</v>
      </c>
      <c r="E1260" s="8" t="str">
        <f t="shared" si="142"/>
        <v>2023-08-24</v>
      </c>
      <c r="F1260" s="9" t="s">
        <v>2960</v>
      </c>
      <c r="G1260" s="9" t="str">
        <f t="shared" si="141"/>
        <v>FAIR-D4_2023-08-24_17-16-32</v>
      </c>
      <c r="H1260" s="9">
        <v>10.6</v>
      </c>
      <c r="I1260" s="6">
        <v>17601878</v>
      </c>
      <c r="J1260" s="6" t="str">
        <f>IF(OR(COUNTIF(Monitoring!E:E, G1260) &gt; 0, COUNTIF(Monitoring!F:F, G1260) &gt; 0), "yes", "no")</f>
        <v>no</v>
      </c>
      <c r="K1260" s="60" t="str">
        <f t="shared" si="143"/>
        <v>Z:\FAIR_Device_data\Experiment_AugSep_2023\Video_captures\FAIR-D4\Camera1\2023-08-24\FAIR-D4_2023-08-24_17-16-32.mp4</v>
      </c>
    </row>
    <row r="1261" spans="1:11" ht="14.25" customHeight="1" x14ac:dyDescent="0.3">
      <c r="A1261" s="5" t="str">
        <f t="shared" si="137"/>
        <v>FAIR-D4</v>
      </c>
      <c r="B1261" s="4">
        <f t="shared" si="138"/>
        <v>45162</v>
      </c>
      <c r="C1261" s="8">
        <f t="shared" si="139"/>
        <v>0.72949074074074072</v>
      </c>
      <c r="D1261" s="8">
        <f t="shared" si="140"/>
        <v>45162.729490740741</v>
      </c>
      <c r="E1261" s="8" t="str">
        <f t="shared" si="142"/>
        <v>2023-08-24</v>
      </c>
      <c r="F1261" s="9" t="s">
        <v>2961</v>
      </c>
      <c r="G1261" s="9" t="str">
        <f t="shared" si="141"/>
        <v>FAIR-D4_2023-08-24_17-30-28</v>
      </c>
      <c r="H1261" s="9">
        <v>11.436999999999999</v>
      </c>
      <c r="I1261" s="6">
        <v>18831659</v>
      </c>
      <c r="J1261" s="6" t="str">
        <f>IF(OR(COUNTIF(Monitoring!E:E, G1261) &gt; 0, COUNTIF(Monitoring!F:F, G1261) &gt; 0), "yes", "no")</f>
        <v>no</v>
      </c>
      <c r="K1261" s="60" t="str">
        <f t="shared" si="143"/>
        <v>Z:\FAIR_Device_data\Experiment_AugSep_2023\Video_captures\FAIR-D4\Camera1\2023-08-24\FAIR-D4_2023-08-24_17-30-28.mp4</v>
      </c>
    </row>
    <row r="1262" spans="1:11" ht="14.25" customHeight="1" x14ac:dyDescent="0.3">
      <c r="A1262" s="5" t="str">
        <f t="shared" si="137"/>
        <v>FAIR-D4</v>
      </c>
      <c r="B1262" s="4">
        <f t="shared" si="138"/>
        <v>45162</v>
      </c>
      <c r="C1262" s="8">
        <f t="shared" si="139"/>
        <v>0.74009259259259264</v>
      </c>
      <c r="D1262" s="8">
        <f t="shared" si="140"/>
        <v>45162.74009259259</v>
      </c>
      <c r="E1262" s="8" t="str">
        <f t="shared" si="142"/>
        <v>2023-08-24</v>
      </c>
      <c r="F1262" s="9" t="s">
        <v>2962</v>
      </c>
      <c r="G1262" s="9" t="str">
        <f t="shared" si="141"/>
        <v>FAIR-D4_2023-08-24_17-45-44</v>
      </c>
      <c r="H1262" s="9">
        <v>28.689</v>
      </c>
      <c r="I1262" s="6">
        <v>52685451</v>
      </c>
      <c r="J1262" s="6" t="str">
        <f>IF(OR(COUNTIF(Monitoring!E:E, G1262) &gt; 0, COUNTIF(Monitoring!F:F, G1262) &gt; 0), "yes", "no")</f>
        <v>yes</v>
      </c>
      <c r="K1262" s="60" t="str">
        <f t="shared" si="143"/>
        <v>Z:\FAIR_Device_data\Experiment_AugSep_2023\Video_captures\FAIR-D4\Camera1\2023-08-24\FAIR-D4_2023-08-24_17-45-44.mp4</v>
      </c>
    </row>
    <row r="1263" spans="1:11" ht="14.25" customHeight="1" x14ac:dyDescent="0.3">
      <c r="A1263" s="5" t="str">
        <f t="shared" si="137"/>
        <v>FAIR-D4</v>
      </c>
      <c r="B1263" s="4">
        <f t="shared" si="138"/>
        <v>45162</v>
      </c>
      <c r="C1263" s="8">
        <f t="shared" si="139"/>
        <v>0.74876157407407407</v>
      </c>
      <c r="D1263" s="8">
        <f t="shared" si="140"/>
        <v>45162.748761574076</v>
      </c>
      <c r="E1263" s="8" t="str">
        <f t="shared" si="142"/>
        <v>2023-08-24</v>
      </c>
      <c r="F1263" s="9" t="s">
        <v>2963</v>
      </c>
      <c r="G1263" s="9" t="str">
        <f t="shared" si="141"/>
        <v>FAIR-D4_2023-08-24_17-58-13</v>
      </c>
      <c r="H1263" s="9">
        <v>54.462000000000003</v>
      </c>
      <c r="I1263" s="6">
        <v>102352142</v>
      </c>
      <c r="J1263" s="6" t="str">
        <f>IF(OR(COUNTIF(Monitoring!E:E, G1263) &gt; 0, COUNTIF(Monitoring!F:F, G1263) &gt; 0), "yes", "no")</f>
        <v>yes</v>
      </c>
      <c r="K1263" s="60" t="str">
        <f t="shared" si="143"/>
        <v>Z:\FAIR_Device_data\Experiment_AugSep_2023\Video_captures\FAIR-D4\Camera1\2023-08-24\FAIR-D4_2023-08-24_17-58-13.mp4</v>
      </c>
    </row>
    <row r="1264" spans="1:11" ht="14.25" customHeight="1" x14ac:dyDescent="0.3">
      <c r="A1264" s="5" t="str">
        <f t="shared" si="137"/>
        <v>FAIR-D4</v>
      </c>
      <c r="B1264" s="4">
        <f t="shared" si="138"/>
        <v>45162</v>
      </c>
      <c r="C1264" s="8">
        <f t="shared" si="139"/>
        <v>0.75710648148148152</v>
      </c>
      <c r="D1264" s="8">
        <f t="shared" si="140"/>
        <v>45162.757106481484</v>
      </c>
      <c r="E1264" s="8" t="str">
        <f t="shared" si="142"/>
        <v>2023-08-24</v>
      </c>
      <c r="F1264" s="9" t="s">
        <v>2964</v>
      </c>
      <c r="G1264" s="9" t="str">
        <f t="shared" si="141"/>
        <v>FAIR-D4_2023-08-24_18-10-14</v>
      </c>
      <c r="H1264" s="9">
        <v>15.997</v>
      </c>
      <c r="I1264" s="6">
        <v>28923138</v>
      </c>
      <c r="J1264" s="6" t="str">
        <f>IF(OR(COUNTIF(Monitoring!E:E, G1264) &gt; 0, COUNTIF(Monitoring!F:F, G1264) &gt; 0), "yes", "no")</f>
        <v>yes</v>
      </c>
      <c r="K1264" s="60" t="str">
        <f t="shared" si="143"/>
        <v>Z:\FAIR_Device_data\Experiment_AugSep_2023\Video_captures\FAIR-D4\Camera1\2023-08-24\FAIR-D4_2023-08-24_18-10-14.mp4</v>
      </c>
    </row>
    <row r="1265" spans="1:11" ht="14.25" customHeight="1" x14ac:dyDescent="0.3">
      <c r="A1265" s="5" t="str">
        <f t="shared" si="137"/>
        <v>FAIR-D4</v>
      </c>
      <c r="B1265" s="4">
        <f t="shared" si="138"/>
        <v>45162</v>
      </c>
      <c r="C1265" s="8">
        <f t="shared" si="139"/>
        <v>0.75944444444444448</v>
      </c>
      <c r="D1265" s="8">
        <f t="shared" si="140"/>
        <v>45162.759444444448</v>
      </c>
      <c r="E1265" s="8" t="str">
        <f t="shared" si="142"/>
        <v>2023-08-24</v>
      </c>
      <c r="F1265" s="9" t="s">
        <v>2965</v>
      </c>
      <c r="G1265" s="9" t="str">
        <f t="shared" si="141"/>
        <v>FAIR-D4_2023-08-24_18-13-36</v>
      </c>
      <c r="H1265" s="9">
        <v>47.317</v>
      </c>
      <c r="I1265" s="6">
        <v>88578262</v>
      </c>
      <c r="J1265" s="6" t="str">
        <f>IF(OR(COUNTIF(Monitoring!E:E, G1265) &gt; 0, COUNTIF(Monitoring!F:F, G1265) &gt; 0), "yes", "no")</f>
        <v>yes</v>
      </c>
      <c r="K1265" s="60" t="str">
        <f t="shared" si="143"/>
        <v>Z:\FAIR_Device_data\Experiment_AugSep_2023\Video_captures\FAIR-D4\Camera1\2023-08-24\FAIR-D4_2023-08-24_18-13-36.mp4</v>
      </c>
    </row>
    <row r="1266" spans="1:11" ht="14.25" customHeight="1" x14ac:dyDescent="0.3">
      <c r="A1266" s="5" t="str">
        <f t="shared" si="137"/>
        <v>FAIR-D4</v>
      </c>
      <c r="B1266" s="4">
        <f t="shared" si="138"/>
        <v>45162</v>
      </c>
      <c r="C1266" s="8">
        <f t="shared" si="139"/>
        <v>0.76057870370370373</v>
      </c>
      <c r="D1266" s="8">
        <f t="shared" si="140"/>
        <v>45162.760578703703</v>
      </c>
      <c r="E1266" s="8" t="str">
        <f t="shared" si="142"/>
        <v>2023-08-24</v>
      </c>
      <c r="F1266" s="9" t="s">
        <v>2966</v>
      </c>
      <c r="G1266" s="9" t="str">
        <f t="shared" si="141"/>
        <v>FAIR-D4_2023-08-24_18-15-14</v>
      </c>
      <c r="H1266" s="9">
        <v>40.444000000000003</v>
      </c>
      <c r="I1266" s="6">
        <v>73320517</v>
      </c>
      <c r="J1266" s="6" t="str">
        <f>IF(OR(COUNTIF(Monitoring!E:E, G1266) &gt; 0, COUNTIF(Monitoring!F:F, G1266) &gt; 0), "yes", "no")</f>
        <v>no</v>
      </c>
      <c r="K1266" s="60" t="str">
        <f t="shared" si="143"/>
        <v>Z:\FAIR_Device_data\Experiment_AugSep_2023\Video_captures\FAIR-D4\Camera1\2023-08-24\FAIR-D4_2023-08-24_18-15-14.mp4</v>
      </c>
    </row>
    <row r="1267" spans="1:11" ht="14.25" customHeight="1" x14ac:dyDescent="0.3">
      <c r="A1267" s="5" t="str">
        <f t="shared" si="137"/>
        <v>FAIR-D4</v>
      </c>
      <c r="B1267" s="4">
        <f t="shared" si="138"/>
        <v>45162</v>
      </c>
      <c r="C1267" s="8">
        <f t="shared" si="139"/>
        <v>0.76248842592592592</v>
      </c>
      <c r="D1267" s="8">
        <f t="shared" si="140"/>
        <v>45162.762488425928</v>
      </c>
      <c r="E1267" s="8" t="str">
        <f t="shared" si="142"/>
        <v>2023-08-24</v>
      </c>
      <c r="F1267" s="9" t="s">
        <v>2967</v>
      </c>
      <c r="G1267" s="9" t="str">
        <f t="shared" si="141"/>
        <v>FAIR-D4_2023-08-24_18-17-59</v>
      </c>
      <c r="H1267" s="9">
        <v>13.185</v>
      </c>
      <c r="I1267" s="6">
        <v>23126163</v>
      </c>
      <c r="J1267" s="6" t="str">
        <f>IF(OR(COUNTIF(Monitoring!E:E, G1267) &gt; 0, COUNTIF(Monitoring!F:F, G1267) &gt; 0), "yes", "no")</f>
        <v>yes</v>
      </c>
      <c r="K1267" s="60" t="str">
        <f t="shared" si="143"/>
        <v>Z:\FAIR_Device_data\Experiment_AugSep_2023\Video_captures\FAIR-D4\Camera1\2023-08-24\FAIR-D4_2023-08-24_18-17-59.mp4</v>
      </c>
    </row>
    <row r="1268" spans="1:11" ht="14.25" customHeight="1" x14ac:dyDescent="0.3">
      <c r="A1268" s="5" t="str">
        <f t="shared" si="137"/>
        <v>FAIR-D4</v>
      </c>
      <c r="B1268" s="4">
        <f t="shared" si="138"/>
        <v>45162</v>
      </c>
      <c r="C1268" s="8">
        <f t="shared" si="139"/>
        <v>0.76253472222222218</v>
      </c>
      <c r="D1268" s="8">
        <f t="shared" si="140"/>
        <v>45162.76253472222</v>
      </c>
      <c r="E1268" s="8" t="str">
        <f t="shared" si="142"/>
        <v>2023-08-24</v>
      </c>
      <c r="F1268" s="9" t="s">
        <v>2968</v>
      </c>
      <c r="G1268" s="9" t="str">
        <f t="shared" si="141"/>
        <v>FAIR-D4_2023-08-24_18-18-03</v>
      </c>
      <c r="H1268" s="9">
        <v>19.637</v>
      </c>
      <c r="I1268" s="6">
        <v>35897709</v>
      </c>
      <c r="J1268" s="6" t="str">
        <f>IF(OR(COUNTIF(Monitoring!E:E, G1268) &gt; 0, COUNTIF(Monitoring!F:F, G1268) &gt; 0), "yes", "no")</f>
        <v>yes</v>
      </c>
      <c r="K1268" s="60" t="str">
        <f t="shared" si="143"/>
        <v>Z:\FAIR_Device_data\Experiment_AugSep_2023\Video_captures\FAIR-D4\Camera1\2023-08-24\FAIR-D4_2023-08-24_18-18-03.mp4</v>
      </c>
    </row>
    <row r="1269" spans="1:11" ht="14.25" customHeight="1" x14ac:dyDescent="0.3">
      <c r="A1269" s="5" t="str">
        <f t="shared" si="137"/>
        <v>FAIR-D4</v>
      </c>
      <c r="B1269" s="4">
        <f t="shared" si="138"/>
        <v>45162</v>
      </c>
      <c r="C1269" s="8">
        <f t="shared" si="139"/>
        <v>0.76497685185185182</v>
      </c>
      <c r="D1269" s="8">
        <f t="shared" si="140"/>
        <v>45162.764976851853</v>
      </c>
      <c r="E1269" s="8" t="str">
        <f t="shared" si="142"/>
        <v>2023-08-24</v>
      </c>
      <c r="F1269" s="9" t="s">
        <v>2969</v>
      </c>
      <c r="G1269" s="9" t="str">
        <f t="shared" si="141"/>
        <v>FAIR-D4_2023-08-24_18-21-34</v>
      </c>
      <c r="H1269" s="9">
        <v>91.097999999999999</v>
      </c>
      <c r="I1269" s="6">
        <v>169369211</v>
      </c>
      <c r="J1269" s="6" t="str">
        <f>IF(OR(COUNTIF(Monitoring!E:E, G1269) &gt; 0, COUNTIF(Monitoring!F:F, G1269) &gt; 0), "yes", "no")</f>
        <v>yes</v>
      </c>
      <c r="K1269" s="60" t="str">
        <f t="shared" si="143"/>
        <v>Z:\FAIR_Device_data\Experiment_AugSep_2023\Video_captures\FAIR-D4\Camera1\2023-08-24\FAIR-D4_2023-08-24_18-21-34.mp4</v>
      </c>
    </row>
    <row r="1270" spans="1:11" ht="14.25" customHeight="1" x14ac:dyDescent="0.3">
      <c r="A1270" s="5" t="str">
        <f t="shared" si="137"/>
        <v>FAIR-D4</v>
      </c>
      <c r="B1270" s="4">
        <f t="shared" si="138"/>
        <v>45166</v>
      </c>
      <c r="C1270" s="8">
        <f t="shared" si="139"/>
        <v>0.29300925925925925</v>
      </c>
      <c r="D1270" s="8">
        <f t="shared" si="140"/>
        <v>45166.293009259258</v>
      </c>
      <c r="E1270" s="8" t="str">
        <f t="shared" si="142"/>
        <v>2023-08-28</v>
      </c>
      <c r="F1270" s="9" t="s">
        <v>2970</v>
      </c>
      <c r="G1270" s="9" t="str">
        <f t="shared" si="141"/>
        <v>FAIR-D4_2023-08-28_07-01-56</v>
      </c>
      <c r="H1270" s="9">
        <v>30.073</v>
      </c>
      <c r="I1270" s="6">
        <v>52822056</v>
      </c>
      <c r="J1270" s="6" t="str">
        <f>IF(OR(COUNTIF(Monitoring!E:E, G1270) &gt; 0, COUNTIF(Monitoring!F:F, G1270) &gt; 0), "yes", "no")</f>
        <v>no</v>
      </c>
      <c r="K1270" s="60" t="str">
        <f t="shared" si="143"/>
        <v>Z:\FAIR_Device_data\Experiment_AugSep_2023\Video_captures\FAIR-D4\Camera1\2023-08-28\FAIR-D4_2023-08-28_07-01-56.mp4</v>
      </c>
    </row>
    <row r="1271" spans="1:11" ht="14.25" customHeight="1" x14ac:dyDescent="0.3">
      <c r="A1271" s="5" t="str">
        <f t="shared" si="137"/>
        <v>FAIR-D4</v>
      </c>
      <c r="B1271" s="4">
        <f t="shared" si="138"/>
        <v>45166</v>
      </c>
      <c r="C1271" s="8">
        <f t="shared" si="139"/>
        <v>0.29388888888888887</v>
      </c>
      <c r="D1271" s="8">
        <f t="shared" si="140"/>
        <v>45166.293888888889</v>
      </c>
      <c r="E1271" s="8" t="str">
        <f t="shared" si="142"/>
        <v>2023-08-28</v>
      </c>
      <c r="F1271" s="9" t="s">
        <v>2971</v>
      </c>
      <c r="G1271" s="9" t="str">
        <f t="shared" si="141"/>
        <v>FAIR-D4_2023-08-28_07-03-12</v>
      </c>
      <c r="H1271" s="9">
        <v>28.295999999999999</v>
      </c>
      <c r="I1271" s="6">
        <v>51106839</v>
      </c>
      <c r="J1271" s="6" t="str">
        <f>IF(OR(COUNTIF(Monitoring!E:E, G1271) &gt; 0, COUNTIF(Monitoring!F:F, G1271) &gt; 0), "yes", "no")</f>
        <v>no</v>
      </c>
      <c r="K1271" s="60" t="str">
        <f t="shared" si="143"/>
        <v>Z:\FAIR_Device_data\Experiment_AugSep_2023\Video_captures\FAIR-D4\Camera1\2023-08-28\FAIR-D4_2023-08-28_07-03-12.mp4</v>
      </c>
    </row>
    <row r="1272" spans="1:11" ht="14.25" customHeight="1" x14ac:dyDescent="0.3">
      <c r="A1272" s="5" t="str">
        <f t="shared" si="137"/>
        <v>FAIR-D4</v>
      </c>
      <c r="B1272" s="4">
        <f t="shared" si="138"/>
        <v>45166</v>
      </c>
      <c r="C1272" s="8">
        <f t="shared" si="139"/>
        <v>0.29539351851851853</v>
      </c>
      <c r="D1272" s="8">
        <f t="shared" si="140"/>
        <v>45166.295393518521</v>
      </c>
      <c r="E1272" s="8" t="str">
        <f t="shared" si="142"/>
        <v>2023-08-28</v>
      </c>
      <c r="F1272" s="9" t="s">
        <v>2972</v>
      </c>
      <c r="G1272" s="9" t="str">
        <f t="shared" si="141"/>
        <v>FAIR-D4_2023-08-28_07-05-22</v>
      </c>
      <c r="H1272" s="9">
        <v>29.167000000000002</v>
      </c>
      <c r="I1272" s="6">
        <v>51418725</v>
      </c>
      <c r="J1272" s="6" t="str">
        <f>IF(OR(COUNTIF(Monitoring!E:E, G1272) &gt; 0, COUNTIF(Monitoring!F:F, G1272) &gt; 0), "yes", "no")</f>
        <v>no</v>
      </c>
      <c r="K1272" s="60" t="str">
        <f t="shared" si="143"/>
        <v>Z:\FAIR_Device_data\Experiment_AugSep_2023\Video_captures\FAIR-D4\Camera1\2023-08-28\FAIR-D4_2023-08-28_07-05-22.mp4</v>
      </c>
    </row>
    <row r="1273" spans="1:11" ht="14.25" customHeight="1" x14ac:dyDescent="0.3">
      <c r="A1273" s="5" t="str">
        <f t="shared" si="137"/>
        <v>FAIR-D4</v>
      </c>
      <c r="B1273" s="4">
        <f t="shared" si="138"/>
        <v>45166</v>
      </c>
      <c r="C1273" s="8">
        <f t="shared" si="139"/>
        <v>0.29964120370370373</v>
      </c>
      <c r="D1273" s="8">
        <f t="shared" si="140"/>
        <v>45166.299641203703</v>
      </c>
      <c r="E1273" s="8" t="str">
        <f t="shared" si="142"/>
        <v>2023-08-28</v>
      </c>
      <c r="F1273" s="9" t="s">
        <v>2973</v>
      </c>
      <c r="G1273" s="9" t="str">
        <f t="shared" si="141"/>
        <v>FAIR-D4_2023-08-28_07-11-29</v>
      </c>
      <c r="H1273" s="9">
        <v>31.763000000000002</v>
      </c>
      <c r="I1273" s="6">
        <v>54598788</v>
      </c>
      <c r="J1273" s="6" t="str">
        <f>IF(OR(COUNTIF(Monitoring!E:E, G1273) &gt; 0, COUNTIF(Monitoring!F:F, G1273) &gt; 0), "yes", "no")</f>
        <v>no</v>
      </c>
      <c r="K1273" s="60" t="str">
        <f t="shared" si="143"/>
        <v>Z:\FAIR_Device_data\Experiment_AugSep_2023\Video_captures\FAIR-D4\Camera1\2023-08-28\FAIR-D4_2023-08-28_07-11-29.mp4</v>
      </c>
    </row>
    <row r="1274" spans="1:11" ht="14.25" customHeight="1" x14ac:dyDescent="0.3">
      <c r="A1274" s="5" t="str">
        <f t="shared" si="137"/>
        <v>FAIR-D4</v>
      </c>
      <c r="B1274" s="4">
        <f t="shared" si="138"/>
        <v>45166</v>
      </c>
      <c r="C1274" s="8">
        <f t="shared" si="139"/>
        <v>0.30177083333333332</v>
      </c>
      <c r="D1274" s="8">
        <f t="shared" si="140"/>
        <v>45166.301770833335</v>
      </c>
      <c r="E1274" s="8" t="str">
        <f t="shared" si="142"/>
        <v>2023-08-28</v>
      </c>
      <c r="F1274" s="9" t="s">
        <v>2974</v>
      </c>
      <c r="G1274" s="9" t="str">
        <f t="shared" si="141"/>
        <v>FAIR-D4_2023-08-28_07-14-33</v>
      </c>
      <c r="H1274" s="9">
        <v>15.347</v>
      </c>
      <c r="I1274" s="6">
        <v>25960275</v>
      </c>
      <c r="J1274" s="6" t="str">
        <f>IF(OR(COUNTIF(Monitoring!E:E, G1274) &gt; 0, COUNTIF(Monitoring!F:F, G1274) &gt; 0), "yes", "no")</f>
        <v>yes</v>
      </c>
      <c r="K1274" s="60" t="str">
        <f t="shared" si="143"/>
        <v>Z:\FAIR_Device_data\Experiment_AugSep_2023\Video_captures\FAIR-D4\Camera1\2023-08-28\FAIR-D4_2023-08-28_07-14-33.mp4</v>
      </c>
    </row>
    <row r="1275" spans="1:11" ht="14.25" customHeight="1" x14ac:dyDescent="0.3">
      <c r="A1275" s="5" t="str">
        <f t="shared" si="137"/>
        <v>FAIR-D4</v>
      </c>
      <c r="B1275" s="4">
        <f t="shared" si="138"/>
        <v>45166</v>
      </c>
      <c r="C1275" s="8">
        <f t="shared" si="139"/>
        <v>0.31296296296296294</v>
      </c>
      <c r="D1275" s="8">
        <f t="shared" si="140"/>
        <v>45166.312962962962</v>
      </c>
      <c r="E1275" s="8" t="str">
        <f t="shared" si="142"/>
        <v>2023-08-28</v>
      </c>
      <c r="F1275" s="9" t="s">
        <v>2975</v>
      </c>
      <c r="G1275" s="9" t="str">
        <f t="shared" si="141"/>
        <v>FAIR-D4_2023-08-28_07-30-40</v>
      </c>
      <c r="H1275" s="9">
        <v>15.066000000000001</v>
      </c>
      <c r="I1275" s="6">
        <v>26249602</v>
      </c>
      <c r="J1275" s="6" t="str">
        <f>IF(OR(COUNTIF(Monitoring!E:E, G1275) &gt; 0, COUNTIF(Monitoring!F:F, G1275) &gt; 0), "yes", "no")</f>
        <v>yes</v>
      </c>
      <c r="K1275" s="60" t="str">
        <f t="shared" si="143"/>
        <v>Z:\FAIR_Device_data\Experiment_AugSep_2023\Video_captures\FAIR-D4\Camera1\2023-08-28\FAIR-D4_2023-08-28_07-30-40.mp4</v>
      </c>
    </row>
    <row r="1276" spans="1:11" ht="14.25" customHeight="1" x14ac:dyDescent="0.3">
      <c r="A1276" s="5" t="str">
        <f t="shared" si="137"/>
        <v>FAIR-D4</v>
      </c>
      <c r="B1276" s="4">
        <f t="shared" si="138"/>
        <v>45166</v>
      </c>
      <c r="C1276" s="8">
        <f t="shared" si="139"/>
        <v>0.36381944444444442</v>
      </c>
      <c r="D1276" s="8">
        <f t="shared" si="140"/>
        <v>45166.363819444443</v>
      </c>
      <c r="E1276" s="8" t="str">
        <f t="shared" si="142"/>
        <v>2023-08-28</v>
      </c>
      <c r="F1276" s="9" t="s">
        <v>2976</v>
      </c>
      <c r="G1276" s="9" t="str">
        <f t="shared" si="141"/>
        <v>FAIR-D4_2023-08-28_08-43-54</v>
      </c>
      <c r="H1276" s="9">
        <v>12.363</v>
      </c>
      <c r="I1276" s="6">
        <v>21281296</v>
      </c>
      <c r="J1276" s="6" t="str">
        <f>IF(OR(COUNTIF(Monitoring!E:E, G1276) &gt; 0, COUNTIF(Monitoring!F:F, G1276) &gt; 0), "yes", "no")</f>
        <v>no</v>
      </c>
      <c r="K1276" s="60" t="str">
        <f t="shared" si="143"/>
        <v>Z:\FAIR_Device_data\Experiment_AugSep_2023\Video_captures\FAIR-D4\Camera1\2023-08-28\FAIR-D4_2023-08-28_08-43-54.mp4</v>
      </c>
    </row>
    <row r="1277" spans="1:11" ht="14.25" customHeight="1" x14ac:dyDescent="0.3">
      <c r="A1277" s="5" t="str">
        <f t="shared" si="137"/>
        <v>FAIR-D4</v>
      </c>
      <c r="B1277" s="4">
        <f t="shared" si="138"/>
        <v>45166</v>
      </c>
      <c r="C1277" s="8">
        <f t="shared" si="139"/>
        <v>0.36814814814814817</v>
      </c>
      <c r="D1277" s="8">
        <f t="shared" si="140"/>
        <v>45166.368148148147</v>
      </c>
      <c r="E1277" s="8" t="str">
        <f t="shared" si="142"/>
        <v>2023-08-28</v>
      </c>
      <c r="F1277" s="9" t="s">
        <v>2977</v>
      </c>
      <c r="G1277" s="9" t="str">
        <f t="shared" si="141"/>
        <v>FAIR-D4_2023-08-28_08-50-08</v>
      </c>
      <c r="H1277" s="9">
        <v>21.641999999999999</v>
      </c>
      <c r="I1277" s="6">
        <v>39874414</v>
      </c>
      <c r="J1277" s="6" t="str">
        <f>IF(OR(COUNTIF(Monitoring!E:E, G1277) &gt; 0, COUNTIF(Monitoring!F:F, G1277) &gt; 0), "yes", "no")</f>
        <v>yes</v>
      </c>
      <c r="K1277" s="60" t="str">
        <f t="shared" si="143"/>
        <v>Z:\FAIR_Device_data\Experiment_AugSep_2023\Video_captures\FAIR-D4\Camera1\2023-08-28\FAIR-D4_2023-08-28_08-50-08.mp4</v>
      </c>
    </row>
    <row r="1278" spans="1:11" ht="14.25" customHeight="1" x14ac:dyDescent="0.3">
      <c r="A1278" s="5" t="str">
        <f t="shared" si="137"/>
        <v>FAIR-D4</v>
      </c>
      <c r="B1278" s="4">
        <f t="shared" si="138"/>
        <v>45166</v>
      </c>
      <c r="C1278" s="8">
        <f t="shared" si="139"/>
        <v>0.37451388888888887</v>
      </c>
      <c r="D1278" s="8">
        <f t="shared" si="140"/>
        <v>45166.374513888892</v>
      </c>
      <c r="E1278" s="8" t="str">
        <f t="shared" si="142"/>
        <v>2023-08-28</v>
      </c>
      <c r="F1278" s="9" t="s">
        <v>2978</v>
      </c>
      <c r="G1278" s="9" t="str">
        <f t="shared" si="141"/>
        <v>FAIR-D4_2023-08-28_08-59-18</v>
      </c>
      <c r="H1278" s="9">
        <v>12.772</v>
      </c>
      <c r="I1278" s="6">
        <v>21295574</v>
      </c>
      <c r="J1278" s="6" t="str">
        <f>IF(OR(COUNTIF(Monitoring!E:E, G1278) &gt; 0, COUNTIF(Monitoring!F:F, G1278) &gt; 0), "yes", "no")</f>
        <v>no</v>
      </c>
      <c r="K1278" s="60" t="str">
        <f t="shared" si="143"/>
        <v>Z:\FAIR_Device_data\Experiment_AugSep_2023\Video_captures\FAIR-D4\Camera1\2023-08-28\FAIR-D4_2023-08-28_08-59-18.mp4</v>
      </c>
    </row>
    <row r="1279" spans="1:11" ht="14.25" customHeight="1" x14ac:dyDescent="0.3">
      <c r="A1279" s="5" t="str">
        <f t="shared" si="137"/>
        <v>FAIR-D4</v>
      </c>
      <c r="B1279" s="4">
        <f t="shared" si="138"/>
        <v>45166</v>
      </c>
      <c r="C1279" s="8">
        <f t="shared" si="139"/>
        <v>0.38320601851851854</v>
      </c>
      <c r="D1279" s="8">
        <f t="shared" si="140"/>
        <v>45166.383206018516</v>
      </c>
      <c r="E1279" s="8" t="str">
        <f t="shared" si="142"/>
        <v>2023-08-28</v>
      </c>
      <c r="F1279" s="9" t="s">
        <v>2979</v>
      </c>
      <c r="G1279" s="9" t="str">
        <f t="shared" si="141"/>
        <v>FAIR-D4_2023-08-28_09-11-49</v>
      </c>
      <c r="H1279" s="9">
        <v>51.203000000000003</v>
      </c>
      <c r="I1279" s="6">
        <v>94303746</v>
      </c>
      <c r="J1279" s="6" t="str">
        <f>IF(OR(COUNTIF(Monitoring!E:E, G1279) &gt; 0, COUNTIF(Monitoring!F:F, G1279) &gt; 0), "yes", "no")</f>
        <v>yes</v>
      </c>
      <c r="K1279" s="60" t="str">
        <f t="shared" si="143"/>
        <v>Z:\FAIR_Device_data\Experiment_AugSep_2023\Video_captures\FAIR-D4\Camera1\2023-08-28\FAIR-D4_2023-08-28_09-11-49.mp4</v>
      </c>
    </row>
    <row r="1280" spans="1:11" ht="14.25" customHeight="1" x14ac:dyDescent="0.3">
      <c r="A1280" s="5" t="str">
        <f t="shared" si="137"/>
        <v>FAIR-D4</v>
      </c>
      <c r="B1280" s="4">
        <f t="shared" si="138"/>
        <v>45166</v>
      </c>
      <c r="C1280" s="8">
        <f t="shared" si="139"/>
        <v>0.38476851851851851</v>
      </c>
      <c r="D1280" s="8">
        <f t="shared" si="140"/>
        <v>45166.384768518517</v>
      </c>
      <c r="E1280" s="8" t="str">
        <f t="shared" si="142"/>
        <v>2023-08-28</v>
      </c>
      <c r="F1280" s="9" t="s">
        <v>2980</v>
      </c>
      <c r="G1280" s="9" t="str">
        <f t="shared" si="141"/>
        <v>FAIR-D4_2023-08-28_09-14-04</v>
      </c>
      <c r="H1280" s="9">
        <v>18.448</v>
      </c>
      <c r="I1280" s="6">
        <v>33913316</v>
      </c>
      <c r="J1280" s="6" t="str">
        <f>IF(OR(COUNTIF(Monitoring!E:E, G1280) &gt; 0, COUNTIF(Monitoring!F:F, G1280) &gt; 0), "yes", "no")</f>
        <v>yes</v>
      </c>
      <c r="K1280" s="60" t="str">
        <f t="shared" si="143"/>
        <v>Z:\FAIR_Device_data\Experiment_AugSep_2023\Video_captures\FAIR-D4\Camera1\2023-08-28\FAIR-D4_2023-08-28_09-14-04.mp4</v>
      </c>
    </row>
    <row r="1281" spans="1:11" ht="14.25" customHeight="1" x14ac:dyDescent="0.3">
      <c r="A1281" s="5" t="str">
        <f t="shared" si="137"/>
        <v>FAIR-D4</v>
      </c>
      <c r="B1281" s="4">
        <f t="shared" si="138"/>
        <v>45166</v>
      </c>
      <c r="C1281" s="8">
        <f t="shared" si="139"/>
        <v>0.39893518518518517</v>
      </c>
      <c r="D1281" s="8">
        <f t="shared" si="140"/>
        <v>45166.398935185185</v>
      </c>
      <c r="E1281" s="8" t="str">
        <f t="shared" si="142"/>
        <v>2023-08-28</v>
      </c>
      <c r="F1281" s="9" t="s">
        <v>2981</v>
      </c>
      <c r="G1281" s="9" t="str">
        <f t="shared" si="141"/>
        <v>FAIR-D4_2023-08-28_09-34-28</v>
      </c>
      <c r="H1281" s="9">
        <v>15.086</v>
      </c>
      <c r="I1281" s="6">
        <v>25775579</v>
      </c>
      <c r="J1281" s="6" t="str">
        <f>IF(OR(COUNTIF(Monitoring!E:E, G1281) &gt; 0, COUNTIF(Monitoring!F:F, G1281) &gt; 0), "yes", "no")</f>
        <v>yes</v>
      </c>
      <c r="K1281" s="60" t="str">
        <f t="shared" si="143"/>
        <v>Z:\FAIR_Device_data\Experiment_AugSep_2023\Video_captures\FAIR-D4\Camera1\2023-08-28\FAIR-D4_2023-08-28_09-34-28.mp4</v>
      </c>
    </row>
    <row r="1282" spans="1:11" ht="14.25" customHeight="1" x14ac:dyDescent="0.3">
      <c r="A1282" s="5" t="str">
        <f t="shared" ref="A1282:A1345" si="144">+LEFT(G1282,7)</f>
        <v>FAIR-D4</v>
      </c>
      <c r="B1282" s="4">
        <f t="shared" ref="B1282:B1345" si="145">VALUE(MID(G1282,FIND("_",G1282)+1,10))</f>
        <v>45166</v>
      </c>
      <c r="C1282" s="8">
        <f t="shared" ref="C1282:C1345" si="146">IF(ISBLANK(G1282),"",TIME(LEFT(RIGHT(G1282,8),2),LEFT(RIGHT(G1282,5),2),RIGHT(G1282,2)))</f>
        <v>0.3997337962962963</v>
      </c>
      <c r="D1282" s="8">
        <f t="shared" ref="D1282:D1345" si="147">+B1282+C1282</f>
        <v>45166.399733796294</v>
      </c>
      <c r="E1282" s="8" t="str">
        <f t="shared" si="142"/>
        <v>2023-08-28</v>
      </c>
      <c r="F1282" s="9" t="s">
        <v>2982</v>
      </c>
      <c r="G1282" s="9" t="str">
        <f t="shared" ref="G1282:G1345" si="148">+LEFT(F1282,27)</f>
        <v>FAIR-D4_2023-08-28_09-35-37</v>
      </c>
      <c r="H1282" s="9">
        <v>15.317</v>
      </c>
      <c r="I1282" s="6">
        <v>26620822</v>
      </c>
      <c r="J1282" s="6" t="str">
        <f>IF(OR(COUNTIF(Monitoring!E:E, G1282) &gt; 0, COUNTIF(Monitoring!F:F, G1282) &gt; 0), "yes", "no")</f>
        <v>no</v>
      </c>
      <c r="K1282" s="60" t="str">
        <f t="shared" si="143"/>
        <v>Z:\FAIR_Device_data\Experiment_AugSep_2023\Video_captures\FAIR-D4\Camera1\2023-08-28\FAIR-D4_2023-08-28_09-35-37.mp4</v>
      </c>
    </row>
    <row r="1283" spans="1:11" ht="14.25" customHeight="1" x14ac:dyDescent="0.3">
      <c r="A1283" s="5" t="str">
        <f t="shared" si="144"/>
        <v>FAIR-D4</v>
      </c>
      <c r="B1283" s="4">
        <f t="shared" si="145"/>
        <v>45166</v>
      </c>
      <c r="C1283" s="8">
        <f t="shared" si="146"/>
        <v>0.41175925925925927</v>
      </c>
      <c r="D1283" s="8">
        <f t="shared" si="147"/>
        <v>45166.411759259259</v>
      </c>
      <c r="E1283" s="8" t="str">
        <f t="shared" ref="E1283:E1346" si="149">+_xlfn.CONCAT(YEAR(B1283),"-",TEXT(MONTH(B1283),"00"),"-",TEXT(DAY(B1283),"00"))</f>
        <v>2023-08-28</v>
      </c>
      <c r="F1283" s="9" t="s">
        <v>2983</v>
      </c>
      <c r="G1283" s="9" t="str">
        <f t="shared" si="148"/>
        <v>FAIR-D4_2023-08-28_09-52-56</v>
      </c>
      <c r="H1283" s="9">
        <v>61.475000000000001</v>
      </c>
      <c r="I1283" s="6">
        <v>116528235</v>
      </c>
      <c r="J1283" s="6" t="str">
        <f>IF(OR(COUNTIF(Monitoring!E:E, G1283) &gt; 0, COUNTIF(Monitoring!F:F, G1283) &gt; 0), "yes", "no")</f>
        <v>yes</v>
      </c>
      <c r="K1283" s="60" t="str">
        <f t="shared" ref="K1283:K1346" si="150">HYPERLINK(_xlfn.CONCAT("Z:\FAIR_Device_data\Experiment_AugSep_2023","\","Video_captures","\",A1283,"\","Camera1","\",E1283,"\",F1283))</f>
        <v>Z:\FAIR_Device_data\Experiment_AugSep_2023\Video_captures\FAIR-D4\Camera1\2023-08-28\FAIR-D4_2023-08-28_09-52-56.mp4</v>
      </c>
    </row>
    <row r="1284" spans="1:11" ht="14.25" customHeight="1" x14ac:dyDescent="0.3">
      <c r="A1284" s="5" t="str">
        <f t="shared" si="144"/>
        <v>FAIR-D4</v>
      </c>
      <c r="B1284" s="4">
        <f t="shared" si="145"/>
        <v>45166</v>
      </c>
      <c r="C1284" s="8">
        <f t="shared" si="146"/>
        <v>0.41612268518518519</v>
      </c>
      <c r="D1284" s="8">
        <f t="shared" si="147"/>
        <v>45166.416122685187</v>
      </c>
      <c r="E1284" s="8" t="str">
        <f t="shared" si="149"/>
        <v>2023-08-28</v>
      </c>
      <c r="F1284" s="9" t="s">
        <v>2984</v>
      </c>
      <c r="G1284" s="9" t="str">
        <f t="shared" si="148"/>
        <v>FAIR-D4_2023-08-28_09-59-13</v>
      </c>
      <c r="H1284" s="9">
        <v>14.085000000000001</v>
      </c>
      <c r="I1284" s="6">
        <v>24493711</v>
      </c>
      <c r="J1284" s="6" t="str">
        <f>IF(OR(COUNTIF(Monitoring!E:E, G1284) &gt; 0, COUNTIF(Monitoring!F:F, G1284) &gt; 0), "yes", "no")</f>
        <v>no</v>
      </c>
      <c r="K1284" s="60" t="str">
        <f t="shared" si="150"/>
        <v>Z:\FAIR_Device_data\Experiment_AugSep_2023\Video_captures\FAIR-D4\Camera1\2023-08-28\FAIR-D4_2023-08-28_09-59-13.mp4</v>
      </c>
    </row>
    <row r="1285" spans="1:11" ht="14.25" customHeight="1" x14ac:dyDescent="0.3">
      <c r="A1285" s="5" t="str">
        <f t="shared" si="144"/>
        <v>FAIR-D4</v>
      </c>
      <c r="B1285" s="4">
        <f t="shared" si="145"/>
        <v>45166</v>
      </c>
      <c r="C1285" s="8">
        <f t="shared" si="146"/>
        <v>0.41947916666666668</v>
      </c>
      <c r="D1285" s="8">
        <f t="shared" si="147"/>
        <v>45166.419479166667</v>
      </c>
      <c r="E1285" s="8" t="str">
        <f t="shared" si="149"/>
        <v>2023-08-28</v>
      </c>
      <c r="F1285" s="9" t="s">
        <v>2985</v>
      </c>
      <c r="G1285" s="9" t="str">
        <f t="shared" si="148"/>
        <v>FAIR-D4_2023-08-28_10-04-03</v>
      </c>
      <c r="H1285" s="9">
        <v>12.615</v>
      </c>
      <c r="I1285" s="6">
        <v>20796156</v>
      </c>
      <c r="J1285" s="6" t="str">
        <f>IF(OR(COUNTIF(Monitoring!E:E, G1285) &gt; 0, COUNTIF(Monitoring!F:F, G1285) &gt; 0), "yes", "no")</f>
        <v>yes</v>
      </c>
      <c r="K1285" s="60" t="str">
        <f t="shared" si="150"/>
        <v>Z:\FAIR_Device_data\Experiment_AugSep_2023\Video_captures\FAIR-D4\Camera1\2023-08-28\FAIR-D4_2023-08-28_10-04-03.mp4</v>
      </c>
    </row>
    <row r="1286" spans="1:11" ht="14.25" customHeight="1" x14ac:dyDescent="0.3">
      <c r="A1286" s="5" t="str">
        <f t="shared" si="144"/>
        <v>FAIR-D4</v>
      </c>
      <c r="B1286" s="4">
        <f t="shared" si="145"/>
        <v>45166</v>
      </c>
      <c r="C1286" s="8">
        <f t="shared" si="146"/>
        <v>0.42842592592592593</v>
      </c>
      <c r="D1286" s="8">
        <f t="shared" si="147"/>
        <v>45166.428425925929</v>
      </c>
      <c r="E1286" s="8" t="str">
        <f t="shared" si="149"/>
        <v>2023-08-28</v>
      </c>
      <c r="F1286" s="9" t="s">
        <v>2986</v>
      </c>
      <c r="G1286" s="9" t="str">
        <f t="shared" si="148"/>
        <v>FAIR-D4_2023-08-28_10-16-56</v>
      </c>
      <c r="H1286" s="9">
        <v>30.614999999999998</v>
      </c>
      <c r="I1286" s="6">
        <v>57467223</v>
      </c>
      <c r="J1286" s="6" t="str">
        <f>IF(OR(COUNTIF(Monitoring!E:E, G1286) &gt; 0, COUNTIF(Monitoring!F:F, G1286) &gt; 0), "yes", "no")</f>
        <v>yes</v>
      </c>
      <c r="K1286" s="60" t="str">
        <f t="shared" si="150"/>
        <v>Z:\FAIR_Device_data\Experiment_AugSep_2023\Video_captures\FAIR-D4\Camera1\2023-08-28\FAIR-D4_2023-08-28_10-16-56.mp4</v>
      </c>
    </row>
    <row r="1287" spans="1:11" ht="14.25" customHeight="1" x14ac:dyDescent="0.3">
      <c r="A1287" s="5" t="str">
        <f t="shared" si="144"/>
        <v>FAIR-D4</v>
      </c>
      <c r="B1287" s="4">
        <f t="shared" si="145"/>
        <v>45166</v>
      </c>
      <c r="C1287" s="8">
        <f t="shared" si="146"/>
        <v>0.44689814814814816</v>
      </c>
      <c r="D1287" s="8">
        <f t="shared" si="147"/>
        <v>45166.446898148148</v>
      </c>
      <c r="E1287" s="8" t="str">
        <f t="shared" si="149"/>
        <v>2023-08-28</v>
      </c>
      <c r="F1287" s="9" t="s">
        <v>2987</v>
      </c>
      <c r="G1287" s="9" t="str">
        <f t="shared" si="148"/>
        <v>FAIR-D4_2023-08-28_10-43-32</v>
      </c>
      <c r="H1287" s="9">
        <v>17.696999999999999</v>
      </c>
      <c r="I1287" s="6">
        <v>32257217</v>
      </c>
      <c r="J1287" s="6" t="str">
        <f>IF(OR(COUNTIF(Monitoring!E:E, G1287) &gt; 0, COUNTIF(Monitoring!F:F, G1287) &gt; 0), "yes", "no")</f>
        <v>yes</v>
      </c>
      <c r="K1287" s="60" t="str">
        <f t="shared" si="150"/>
        <v>Z:\FAIR_Device_data\Experiment_AugSep_2023\Video_captures\FAIR-D4\Camera1\2023-08-28\FAIR-D4_2023-08-28_10-43-32.mp4</v>
      </c>
    </row>
    <row r="1288" spans="1:11" ht="14.25" customHeight="1" x14ac:dyDescent="0.3">
      <c r="A1288" s="5" t="str">
        <f t="shared" si="144"/>
        <v>FAIR-D4</v>
      </c>
      <c r="B1288" s="4">
        <f t="shared" si="145"/>
        <v>45166</v>
      </c>
      <c r="C1288" s="8">
        <f t="shared" si="146"/>
        <v>0.45468750000000002</v>
      </c>
      <c r="D1288" s="8">
        <f t="shared" si="147"/>
        <v>45166.454687500001</v>
      </c>
      <c r="E1288" s="8" t="str">
        <f t="shared" si="149"/>
        <v>2023-08-28</v>
      </c>
      <c r="F1288" s="9" t="s">
        <v>2988</v>
      </c>
      <c r="G1288" s="9" t="str">
        <f t="shared" si="148"/>
        <v>FAIR-D4_2023-08-28_10-54-45</v>
      </c>
      <c r="H1288" s="9">
        <v>11.754</v>
      </c>
      <c r="I1288" s="6">
        <v>20011982</v>
      </c>
      <c r="J1288" s="6" t="str">
        <f>IF(OR(COUNTIF(Monitoring!E:E, G1288) &gt; 0, COUNTIF(Monitoring!F:F, G1288) &gt; 0), "yes", "no")</f>
        <v>no</v>
      </c>
      <c r="K1288" s="60" t="str">
        <f t="shared" si="150"/>
        <v>Z:\FAIR_Device_data\Experiment_AugSep_2023\Video_captures\FAIR-D4\Camera1\2023-08-28\FAIR-D4_2023-08-28_10-54-45.mp4</v>
      </c>
    </row>
    <row r="1289" spans="1:11" ht="14.25" customHeight="1" x14ac:dyDescent="0.3">
      <c r="A1289" s="5" t="str">
        <f t="shared" si="144"/>
        <v>FAIR-D4</v>
      </c>
      <c r="B1289" s="4">
        <f t="shared" si="145"/>
        <v>45166</v>
      </c>
      <c r="C1289" s="8">
        <f t="shared" si="146"/>
        <v>0.46347222222222223</v>
      </c>
      <c r="D1289" s="8">
        <f t="shared" si="147"/>
        <v>45166.463472222225</v>
      </c>
      <c r="E1289" s="8" t="str">
        <f t="shared" si="149"/>
        <v>2023-08-28</v>
      </c>
      <c r="F1289" s="9" t="s">
        <v>2989</v>
      </c>
      <c r="G1289" s="9" t="str">
        <f t="shared" si="148"/>
        <v>FAIR-D4_2023-08-28_11-07-24</v>
      </c>
      <c r="H1289" s="9">
        <v>11.670999999999999</v>
      </c>
      <c r="I1289" s="6">
        <v>19517890</v>
      </c>
      <c r="J1289" s="6" t="str">
        <f>IF(OR(COUNTIF(Monitoring!E:E, G1289) &gt; 0, COUNTIF(Monitoring!F:F, G1289) &gt; 0), "yes", "no")</f>
        <v>no</v>
      </c>
      <c r="K1289" s="60" t="str">
        <f t="shared" si="150"/>
        <v>Z:\FAIR_Device_data\Experiment_AugSep_2023\Video_captures\FAIR-D4\Camera1\2023-08-28\FAIR-D4_2023-08-28_11-07-24.mp4</v>
      </c>
    </row>
    <row r="1290" spans="1:11" ht="14.25" customHeight="1" x14ac:dyDescent="0.3">
      <c r="A1290" s="5" t="str">
        <f t="shared" si="144"/>
        <v>FAIR-D4</v>
      </c>
      <c r="B1290" s="4">
        <f t="shared" si="145"/>
        <v>45166</v>
      </c>
      <c r="C1290" s="8">
        <f t="shared" si="146"/>
        <v>0.46924768518518517</v>
      </c>
      <c r="D1290" s="8">
        <f t="shared" si="147"/>
        <v>45166.469247685185</v>
      </c>
      <c r="E1290" s="8" t="str">
        <f t="shared" si="149"/>
        <v>2023-08-28</v>
      </c>
      <c r="F1290" s="9" t="s">
        <v>2990</v>
      </c>
      <c r="G1290" s="9" t="str">
        <f t="shared" si="148"/>
        <v>FAIR-D4_2023-08-28_11-15-43</v>
      </c>
      <c r="H1290" s="9">
        <v>14.791</v>
      </c>
      <c r="I1290" s="6">
        <v>25793770</v>
      </c>
      <c r="J1290" s="6" t="str">
        <f>IF(OR(COUNTIF(Monitoring!E:E, G1290) &gt; 0, COUNTIF(Monitoring!F:F, G1290) &gt; 0), "yes", "no")</f>
        <v>yes</v>
      </c>
      <c r="K1290" s="60" t="str">
        <f t="shared" si="150"/>
        <v>Z:\FAIR_Device_data\Experiment_AugSep_2023\Video_captures\FAIR-D4\Camera1\2023-08-28\FAIR-D4_2023-08-28_11-15-43.mp4</v>
      </c>
    </row>
    <row r="1291" spans="1:11" ht="14.25" customHeight="1" x14ac:dyDescent="0.3">
      <c r="A1291" s="5" t="str">
        <f t="shared" si="144"/>
        <v>FAIR-D4</v>
      </c>
      <c r="B1291" s="4">
        <f t="shared" si="145"/>
        <v>45166</v>
      </c>
      <c r="C1291" s="8">
        <f t="shared" si="146"/>
        <v>0.4697453703703704</v>
      </c>
      <c r="D1291" s="8">
        <f t="shared" si="147"/>
        <v>45166.46974537037</v>
      </c>
      <c r="E1291" s="8" t="str">
        <f t="shared" si="149"/>
        <v>2023-08-28</v>
      </c>
      <c r="F1291" s="9" t="s">
        <v>2991</v>
      </c>
      <c r="G1291" s="9" t="str">
        <f t="shared" si="148"/>
        <v>FAIR-D4_2023-08-28_11-16-26</v>
      </c>
      <c r="H1291" s="9">
        <v>34.078000000000003</v>
      </c>
      <c r="I1291" s="6">
        <v>62800242</v>
      </c>
      <c r="J1291" s="6" t="str">
        <f>IF(OR(COUNTIF(Monitoring!E:E, G1291) &gt; 0, COUNTIF(Monitoring!F:F, G1291) &gt; 0), "yes", "no")</f>
        <v>no</v>
      </c>
      <c r="K1291" s="60" t="str">
        <f t="shared" si="150"/>
        <v>Z:\FAIR_Device_data\Experiment_AugSep_2023\Video_captures\FAIR-D4\Camera1\2023-08-28\FAIR-D4_2023-08-28_11-16-26.mp4</v>
      </c>
    </row>
    <row r="1292" spans="1:11" ht="14.25" customHeight="1" x14ac:dyDescent="0.3">
      <c r="A1292" s="5" t="str">
        <f t="shared" si="144"/>
        <v>FAIR-D4</v>
      </c>
      <c r="B1292" s="4">
        <f t="shared" si="145"/>
        <v>45166</v>
      </c>
      <c r="C1292" s="8">
        <f t="shared" si="146"/>
        <v>0.47082175925925923</v>
      </c>
      <c r="D1292" s="8">
        <f t="shared" si="147"/>
        <v>45166.470821759256</v>
      </c>
      <c r="E1292" s="8" t="str">
        <f t="shared" si="149"/>
        <v>2023-08-28</v>
      </c>
      <c r="F1292" s="9" t="s">
        <v>2992</v>
      </c>
      <c r="G1292" s="9" t="str">
        <f t="shared" si="148"/>
        <v>FAIR-D4_2023-08-28_11-17-59</v>
      </c>
      <c r="H1292" s="9">
        <v>68.028999999999996</v>
      </c>
      <c r="I1292" s="6">
        <v>133185449</v>
      </c>
      <c r="J1292" s="6" t="str">
        <f>IF(OR(COUNTIF(Monitoring!E:E, G1292) &gt; 0, COUNTIF(Monitoring!F:F, G1292) &gt; 0), "yes", "no")</f>
        <v>yes</v>
      </c>
      <c r="K1292" s="60" t="str">
        <f t="shared" si="150"/>
        <v>Z:\FAIR_Device_data\Experiment_AugSep_2023\Video_captures\FAIR-D4\Camera1\2023-08-28\FAIR-D4_2023-08-28_11-17-59.mp4</v>
      </c>
    </row>
    <row r="1293" spans="1:11" ht="14.25" customHeight="1" x14ac:dyDescent="0.3">
      <c r="A1293" s="5" t="str">
        <f t="shared" si="144"/>
        <v>FAIR-D4</v>
      </c>
      <c r="B1293" s="4">
        <f t="shared" si="145"/>
        <v>45166</v>
      </c>
      <c r="C1293" s="8">
        <f t="shared" si="146"/>
        <v>0.47524305555555557</v>
      </c>
      <c r="D1293" s="8">
        <f t="shared" si="147"/>
        <v>45166.475243055553</v>
      </c>
      <c r="E1293" s="8" t="str">
        <f t="shared" si="149"/>
        <v>2023-08-28</v>
      </c>
      <c r="F1293" s="9" t="s">
        <v>2993</v>
      </c>
      <c r="G1293" s="9" t="str">
        <f t="shared" si="148"/>
        <v>FAIR-D4_2023-08-28_11-24-21</v>
      </c>
      <c r="H1293" s="9">
        <v>14.583</v>
      </c>
      <c r="I1293" s="6">
        <v>25157238</v>
      </c>
      <c r="J1293" s="6" t="str">
        <f>IF(OR(COUNTIF(Monitoring!E:E, G1293) &gt; 0, COUNTIF(Monitoring!F:F, G1293) &gt; 0), "yes", "no")</f>
        <v>yes</v>
      </c>
      <c r="K1293" s="60" t="str">
        <f t="shared" si="150"/>
        <v>Z:\FAIR_Device_data\Experiment_AugSep_2023\Video_captures\FAIR-D4\Camera1\2023-08-28\FAIR-D4_2023-08-28_11-24-21.mp4</v>
      </c>
    </row>
    <row r="1294" spans="1:11" ht="14.25" customHeight="1" x14ac:dyDescent="0.3">
      <c r="A1294" s="5" t="str">
        <f t="shared" si="144"/>
        <v>FAIR-D4</v>
      </c>
      <c r="B1294" s="4">
        <f t="shared" si="145"/>
        <v>45166</v>
      </c>
      <c r="C1294" s="8">
        <f t="shared" si="146"/>
        <v>0.47746527777777775</v>
      </c>
      <c r="D1294" s="8">
        <f t="shared" si="147"/>
        <v>45166.477465277778</v>
      </c>
      <c r="E1294" s="8" t="str">
        <f t="shared" si="149"/>
        <v>2023-08-28</v>
      </c>
      <c r="F1294" s="9" t="s">
        <v>2994</v>
      </c>
      <c r="G1294" s="9" t="str">
        <f t="shared" si="148"/>
        <v>FAIR-D4_2023-08-28_11-27-33</v>
      </c>
      <c r="H1294" s="9">
        <v>11.577999999999999</v>
      </c>
      <c r="I1294" s="6">
        <v>19176629</v>
      </c>
      <c r="J1294" s="6" t="str">
        <f>IF(OR(COUNTIF(Monitoring!E:E, G1294) &gt; 0, COUNTIF(Monitoring!F:F, G1294) &gt; 0), "yes", "no")</f>
        <v>yes</v>
      </c>
      <c r="K1294" s="60" t="str">
        <f t="shared" si="150"/>
        <v>Z:\FAIR_Device_data\Experiment_AugSep_2023\Video_captures\FAIR-D4\Camera1\2023-08-28\FAIR-D4_2023-08-28_11-27-33.mp4</v>
      </c>
    </row>
    <row r="1295" spans="1:11" ht="14.25" customHeight="1" x14ac:dyDescent="0.3">
      <c r="A1295" s="5" t="str">
        <f t="shared" si="144"/>
        <v>FAIR-D4</v>
      </c>
      <c r="B1295" s="4">
        <f t="shared" si="145"/>
        <v>45166</v>
      </c>
      <c r="C1295" s="8">
        <f t="shared" si="146"/>
        <v>0.48098379629629628</v>
      </c>
      <c r="D1295" s="8">
        <f t="shared" si="147"/>
        <v>45166.480983796297</v>
      </c>
      <c r="E1295" s="8" t="str">
        <f t="shared" si="149"/>
        <v>2023-08-28</v>
      </c>
      <c r="F1295" s="9" t="s">
        <v>2995</v>
      </c>
      <c r="G1295" s="9" t="str">
        <f t="shared" si="148"/>
        <v>FAIR-D4_2023-08-28_11-32-37</v>
      </c>
      <c r="H1295" s="9">
        <v>33.33</v>
      </c>
      <c r="I1295" s="6">
        <v>63679809</v>
      </c>
      <c r="J1295" s="6" t="str">
        <f>IF(OR(COUNTIF(Monitoring!E:E, G1295) &gt; 0, COUNTIF(Monitoring!F:F, G1295) &gt; 0), "yes", "no")</f>
        <v>yes</v>
      </c>
      <c r="K1295" s="60" t="str">
        <f t="shared" si="150"/>
        <v>Z:\FAIR_Device_data\Experiment_AugSep_2023\Video_captures\FAIR-D4\Camera1\2023-08-28\FAIR-D4_2023-08-28_11-32-37.mp4</v>
      </c>
    </row>
    <row r="1296" spans="1:11" ht="14.25" customHeight="1" x14ac:dyDescent="0.3">
      <c r="A1296" s="5" t="str">
        <f t="shared" si="144"/>
        <v>FAIR-D4</v>
      </c>
      <c r="B1296" s="4">
        <f t="shared" si="145"/>
        <v>45166</v>
      </c>
      <c r="C1296" s="8">
        <f t="shared" si="146"/>
        <v>0.50295138888888891</v>
      </c>
      <c r="D1296" s="8">
        <f t="shared" si="147"/>
        <v>45166.502951388888</v>
      </c>
      <c r="E1296" s="8" t="str">
        <f t="shared" si="149"/>
        <v>2023-08-28</v>
      </c>
      <c r="F1296" s="9" t="s">
        <v>2996</v>
      </c>
      <c r="G1296" s="9" t="str">
        <f t="shared" si="148"/>
        <v>FAIR-D4_2023-08-28_12-04-15</v>
      </c>
      <c r="H1296" s="9">
        <v>11.223000000000001</v>
      </c>
      <c r="I1296" s="6">
        <v>18647142</v>
      </c>
      <c r="J1296" s="6" t="str">
        <f>IF(OR(COUNTIF(Monitoring!E:E, G1296) &gt; 0, COUNTIF(Monitoring!F:F, G1296) &gt; 0), "yes", "no")</f>
        <v>no</v>
      </c>
      <c r="K1296" s="60" t="str">
        <f t="shared" si="150"/>
        <v>Z:\FAIR_Device_data\Experiment_AugSep_2023\Video_captures\FAIR-D4\Camera1\2023-08-28\FAIR-D4_2023-08-28_12-04-15.mp4</v>
      </c>
    </row>
    <row r="1297" spans="1:11" ht="14.25" customHeight="1" x14ac:dyDescent="0.3">
      <c r="A1297" s="5" t="str">
        <f t="shared" si="144"/>
        <v>FAIR-D4</v>
      </c>
      <c r="B1297" s="4">
        <f t="shared" si="145"/>
        <v>45166</v>
      </c>
      <c r="C1297" s="8">
        <f t="shared" si="146"/>
        <v>0.51181712962962966</v>
      </c>
      <c r="D1297" s="8">
        <f t="shared" si="147"/>
        <v>45166.511817129627</v>
      </c>
      <c r="E1297" s="8" t="str">
        <f t="shared" si="149"/>
        <v>2023-08-28</v>
      </c>
      <c r="F1297" s="9" t="s">
        <v>2997</v>
      </c>
      <c r="G1297" s="9" t="str">
        <f t="shared" si="148"/>
        <v>FAIR-D4_2023-08-28_12-17-01</v>
      </c>
      <c r="H1297" s="9">
        <v>22.670999999999999</v>
      </c>
      <c r="I1297" s="6">
        <v>41339678</v>
      </c>
      <c r="J1297" s="6" t="str">
        <f>IF(OR(COUNTIF(Monitoring!E:E, G1297) &gt; 0, COUNTIF(Monitoring!F:F, G1297) &gt; 0), "yes", "no")</f>
        <v>yes</v>
      </c>
      <c r="K1297" s="60" t="str">
        <f t="shared" si="150"/>
        <v>Z:\FAIR_Device_data\Experiment_AugSep_2023\Video_captures\FAIR-D4\Camera1\2023-08-28\FAIR-D4_2023-08-28_12-17-01.mp4</v>
      </c>
    </row>
    <row r="1298" spans="1:11" ht="14.25" customHeight="1" x14ac:dyDescent="0.3">
      <c r="A1298" s="5" t="str">
        <f t="shared" si="144"/>
        <v>FAIR-D4</v>
      </c>
      <c r="B1298" s="4">
        <f t="shared" si="145"/>
        <v>45166</v>
      </c>
      <c r="C1298" s="8">
        <f t="shared" si="146"/>
        <v>0.51515046296296296</v>
      </c>
      <c r="D1298" s="8">
        <f t="shared" si="147"/>
        <v>45166.515150462961</v>
      </c>
      <c r="E1298" s="8" t="str">
        <f t="shared" si="149"/>
        <v>2023-08-28</v>
      </c>
      <c r="F1298" s="9" t="s">
        <v>2998</v>
      </c>
      <c r="G1298" s="9" t="str">
        <f t="shared" si="148"/>
        <v>FAIR-D4_2023-08-28_12-21-49</v>
      </c>
      <c r="H1298" s="9">
        <v>14.907</v>
      </c>
      <c r="I1298" s="6">
        <v>24664386</v>
      </c>
      <c r="J1298" s="6" t="str">
        <f>IF(OR(COUNTIF(Monitoring!E:E, G1298) &gt; 0, COUNTIF(Monitoring!F:F, G1298) &gt; 0), "yes", "no")</f>
        <v>yes</v>
      </c>
      <c r="K1298" s="60" t="str">
        <f t="shared" si="150"/>
        <v>Z:\FAIR_Device_data\Experiment_AugSep_2023\Video_captures\FAIR-D4\Camera1\2023-08-28\FAIR-D4_2023-08-28_12-21-49.mp4</v>
      </c>
    </row>
    <row r="1299" spans="1:11" ht="14.25" customHeight="1" x14ac:dyDescent="0.3">
      <c r="A1299" s="5" t="str">
        <f t="shared" si="144"/>
        <v>FAIR-D4</v>
      </c>
      <c r="B1299" s="4">
        <f t="shared" si="145"/>
        <v>45166</v>
      </c>
      <c r="C1299" s="8">
        <f t="shared" si="146"/>
        <v>0.54347222222222225</v>
      </c>
      <c r="D1299" s="8">
        <f t="shared" si="147"/>
        <v>45166.54347222222</v>
      </c>
      <c r="E1299" s="8" t="str">
        <f t="shared" si="149"/>
        <v>2023-08-28</v>
      </c>
      <c r="F1299" s="9" t="s">
        <v>2999</v>
      </c>
      <c r="G1299" s="9" t="str">
        <f t="shared" si="148"/>
        <v>FAIR-D4_2023-08-28_13-02-36</v>
      </c>
      <c r="H1299" s="9">
        <v>16.088999999999999</v>
      </c>
      <c r="I1299" s="6">
        <v>27662900</v>
      </c>
      <c r="J1299" s="6" t="str">
        <f>IF(OR(COUNTIF(Monitoring!E:E, G1299) &gt; 0, COUNTIF(Monitoring!F:F, G1299) &gt; 0), "yes", "no")</f>
        <v>yes</v>
      </c>
      <c r="K1299" s="60" t="str">
        <f t="shared" si="150"/>
        <v>Z:\FAIR_Device_data\Experiment_AugSep_2023\Video_captures\FAIR-D4\Camera1\2023-08-28\FAIR-D4_2023-08-28_13-02-36.mp4</v>
      </c>
    </row>
    <row r="1300" spans="1:11" ht="14.25" customHeight="1" x14ac:dyDescent="0.3">
      <c r="A1300" s="5" t="str">
        <f t="shared" si="144"/>
        <v>FAIR-D4</v>
      </c>
      <c r="B1300" s="4">
        <f t="shared" si="145"/>
        <v>45166</v>
      </c>
      <c r="C1300" s="8">
        <f t="shared" si="146"/>
        <v>0.55399305555555556</v>
      </c>
      <c r="D1300" s="8">
        <f t="shared" si="147"/>
        <v>45166.553993055553</v>
      </c>
      <c r="E1300" s="8" t="str">
        <f t="shared" si="149"/>
        <v>2023-08-28</v>
      </c>
      <c r="F1300" s="9" t="s">
        <v>3000</v>
      </c>
      <c r="G1300" s="9" t="str">
        <f t="shared" si="148"/>
        <v>FAIR-D4_2023-08-28_13-17-45</v>
      </c>
      <c r="H1300" s="9">
        <v>15.568</v>
      </c>
      <c r="I1300" s="6">
        <v>27729045</v>
      </c>
      <c r="J1300" s="6" t="str">
        <f>IF(OR(COUNTIF(Monitoring!E:E, G1300) &gt; 0, COUNTIF(Monitoring!F:F, G1300) &gt; 0), "yes", "no")</f>
        <v>yes</v>
      </c>
      <c r="K1300" s="60" t="str">
        <f t="shared" si="150"/>
        <v>Z:\FAIR_Device_data\Experiment_AugSep_2023\Video_captures\FAIR-D4\Camera1\2023-08-28\FAIR-D4_2023-08-28_13-17-45.mp4</v>
      </c>
    </row>
    <row r="1301" spans="1:11" ht="14.25" customHeight="1" x14ac:dyDescent="0.3">
      <c r="A1301" s="5" t="str">
        <f t="shared" si="144"/>
        <v>FAIR-D4</v>
      </c>
      <c r="B1301" s="4">
        <f t="shared" si="145"/>
        <v>45166</v>
      </c>
      <c r="C1301" s="8">
        <f t="shared" si="146"/>
        <v>0.55530092592592595</v>
      </c>
      <c r="D1301" s="8">
        <f t="shared" si="147"/>
        <v>45166.555300925924</v>
      </c>
      <c r="E1301" s="8" t="str">
        <f t="shared" si="149"/>
        <v>2023-08-28</v>
      </c>
      <c r="F1301" s="9" t="s">
        <v>3001</v>
      </c>
      <c r="G1301" s="9" t="str">
        <f t="shared" si="148"/>
        <v>FAIR-D4_2023-08-28_13-19-38</v>
      </c>
      <c r="H1301" s="9">
        <v>110.066</v>
      </c>
      <c r="I1301" s="6">
        <v>205459447</v>
      </c>
      <c r="J1301" s="6" t="str">
        <f>IF(OR(COUNTIF(Monitoring!E:E, G1301) &gt; 0, COUNTIF(Monitoring!F:F, G1301) &gt; 0), "yes", "no")</f>
        <v>yes</v>
      </c>
      <c r="K1301" s="60" t="str">
        <f t="shared" si="150"/>
        <v>Z:\FAIR_Device_data\Experiment_AugSep_2023\Video_captures\FAIR-D4\Camera1\2023-08-28\FAIR-D4_2023-08-28_13-19-38.mp4</v>
      </c>
    </row>
    <row r="1302" spans="1:11" ht="14.25" customHeight="1" x14ac:dyDescent="0.3">
      <c r="A1302" s="5" t="str">
        <f t="shared" si="144"/>
        <v>FAIR-D4</v>
      </c>
      <c r="B1302" s="4">
        <f t="shared" si="145"/>
        <v>45166</v>
      </c>
      <c r="C1302" s="8">
        <f t="shared" si="146"/>
        <v>0.58282407407407411</v>
      </c>
      <c r="D1302" s="8">
        <f t="shared" si="147"/>
        <v>45166.582824074074</v>
      </c>
      <c r="E1302" s="8" t="str">
        <f t="shared" si="149"/>
        <v>2023-08-28</v>
      </c>
      <c r="F1302" s="9" t="s">
        <v>3002</v>
      </c>
      <c r="G1302" s="9" t="str">
        <f t="shared" si="148"/>
        <v>FAIR-D4_2023-08-28_13-59-16</v>
      </c>
      <c r="H1302" s="9">
        <v>23.94</v>
      </c>
      <c r="I1302" s="6">
        <v>40700458</v>
      </c>
      <c r="J1302" s="6" t="str">
        <f>IF(OR(COUNTIF(Monitoring!E:E, G1302) &gt; 0, COUNTIF(Monitoring!F:F, G1302) &gt; 0), "yes", "no")</f>
        <v>yes</v>
      </c>
      <c r="K1302" s="60" t="str">
        <f t="shared" si="150"/>
        <v>Z:\FAIR_Device_data\Experiment_AugSep_2023\Video_captures\FAIR-D4\Camera1\2023-08-28\FAIR-D4_2023-08-28_13-59-16.mp4</v>
      </c>
    </row>
    <row r="1303" spans="1:11" ht="14.25" customHeight="1" x14ac:dyDescent="0.3">
      <c r="A1303" s="5" t="str">
        <f t="shared" si="144"/>
        <v>FAIR-D4</v>
      </c>
      <c r="B1303" s="4">
        <f t="shared" si="145"/>
        <v>45166</v>
      </c>
      <c r="C1303" s="8">
        <f t="shared" si="146"/>
        <v>0.64208333333333334</v>
      </c>
      <c r="D1303" s="8">
        <f t="shared" si="147"/>
        <v>45166.642083333332</v>
      </c>
      <c r="E1303" s="8" t="str">
        <f t="shared" si="149"/>
        <v>2023-08-28</v>
      </c>
      <c r="F1303" s="9" t="s">
        <v>3003</v>
      </c>
      <c r="G1303" s="9" t="str">
        <f t="shared" si="148"/>
        <v>FAIR-D4_2023-08-28_15-24-36</v>
      </c>
      <c r="H1303" s="9">
        <v>56.325000000000003</v>
      </c>
      <c r="I1303" s="6">
        <v>101867886</v>
      </c>
      <c r="J1303" s="6" t="str">
        <f>IF(OR(COUNTIF(Monitoring!E:E, G1303) &gt; 0, COUNTIF(Monitoring!F:F, G1303) &gt; 0), "yes", "no")</f>
        <v>yes</v>
      </c>
      <c r="K1303" s="60" t="str">
        <f t="shared" si="150"/>
        <v>Z:\FAIR_Device_data\Experiment_AugSep_2023\Video_captures\FAIR-D4\Camera1\2023-08-28\FAIR-D4_2023-08-28_15-24-36.mp4</v>
      </c>
    </row>
    <row r="1304" spans="1:11" ht="14.25" customHeight="1" x14ac:dyDescent="0.3">
      <c r="A1304" s="5" t="str">
        <f t="shared" si="144"/>
        <v>FAIR-D4</v>
      </c>
      <c r="B1304" s="4">
        <f t="shared" si="145"/>
        <v>45166</v>
      </c>
      <c r="C1304" s="8">
        <f t="shared" si="146"/>
        <v>0.67519675925925926</v>
      </c>
      <c r="D1304" s="8">
        <f t="shared" si="147"/>
        <v>45166.675196759257</v>
      </c>
      <c r="E1304" s="8" t="str">
        <f t="shared" si="149"/>
        <v>2023-08-28</v>
      </c>
      <c r="F1304" s="9" t="s">
        <v>3004</v>
      </c>
      <c r="G1304" s="9" t="str">
        <f t="shared" si="148"/>
        <v>FAIR-D4_2023-08-28_16-12-17</v>
      </c>
      <c r="H1304" s="9">
        <v>13.093</v>
      </c>
      <c r="I1304" s="6">
        <v>21763789</v>
      </c>
      <c r="J1304" s="6" t="str">
        <f>IF(OR(COUNTIF(Monitoring!E:E, G1304) &gt; 0, COUNTIF(Monitoring!F:F, G1304) &gt; 0), "yes", "no")</f>
        <v>yes</v>
      </c>
      <c r="K1304" s="60" t="str">
        <f t="shared" si="150"/>
        <v>Z:\FAIR_Device_data\Experiment_AugSep_2023\Video_captures\FAIR-D4\Camera1\2023-08-28\FAIR-D4_2023-08-28_16-12-17.mp4</v>
      </c>
    </row>
    <row r="1305" spans="1:11" ht="14.25" customHeight="1" x14ac:dyDescent="0.3">
      <c r="A1305" s="5" t="str">
        <f t="shared" si="144"/>
        <v>FAIR-D4</v>
      </c>
      <c r="B1305" s="4">
        <f t="shared" si="145"/>
        <v>45167</v>
      </c>
      <c r="C1305" s="8">
        <f t="shared" si="146"/>
        <v>0.31667824074074075</v>
      </c>
      <c r="D1305" s="8">
        <f t="shared" si="147"/>
        <v>45167.316678240742</v>
      </c>
      <c r="E1305" s="8" t="str">
        <f t="shared" si="149"/>
        <v>2023-08-29</v>
      </c>
      <c r="F1305" s="9" t="s">
        <v>3005</v>
      </c>
      <c r="G1305" s="9" t="str">
        <f t="shared" si="148"/>
        <v>FAIR-D4_2023-08-29_07-36-01</v>
      </c>
      <c r="H1305" s="9">
        <v>14.935</v>
      </c>
      <c r="I1305" s="6">
        <v>26810700</v>
      </c>
      <c r="J1305" s="6" t="str">
        <f>IF(OR(COUNTIF(Monitoring!E:E, G1305) &gt; 0, COUNTIF(Monitoring!F:F, G1305) &gt; 0), "yes", "no")</f>
        <v>yes</v>
      </c>
      <c r="K1305" s="60" t="str">
        <f t="shared" si="150"/>
        <v>Z:\FAIR_Device_data\Experiment_AugSep_2023\Video_captures\FAIR-D4\Camera1\2023-08-29\FAIR-D4_2023-08-29_07-36-01.mp4</v>
      </c>
    </row>
    <row r="1306" spans="1:11" ht="14.25" customHeight="1" x14ac:dyDescent="0.3">
      <c r="A1306" s="5" t="str">
        <f t="shared" si="144"/>
        <v>FAIR-D4</v>
      </c>
      <c r="B1306" s="4">
        <f t="shared" si="145"/>
        <v>45167</v>
      </c>
      <c r="C1306" s="8">
        <f t="shared" si="146"/>
        <v>0.31724537037037037</v>
      </c>
      <c r="D1306" s="8">
        <f t="shared" si="147"/>
        <v>45167.317245370374</v>
      </c>
      <c r="E1306" s="8" t="str">
        <f t="shared" si="149"/>
        <v>2023-08-29</v>
      </c>
      <c r="F1306" s="9" t="s">
        <v>3006</v>
      </c>
      <c r="G1306" s="9" t="str">
        <f t="shared" si="148"/>
        <v>FAIR-D4_2023-08-29_07-36-50</v>
      </c>
      <c r="H1306" s="9">
        <v>17.428000000000001</v>
      </c>
      <c r="I1306" s="6">
        <v>30355357</v>
      </c>
      <c r="J1306" s="6" t="str">
        <f>IF(OR(COUNTIF(Monitoring!E:E, G1306) &gt; 0, COUNTIF(Monitoring!F:F, G1306) &gt; 0), "yes", "no")</f>
        <v>no</v>
      </c>
      <c r="K1306" s="60" t="str">
        <f t="shared" si="150"/>
        <v>Z:\FAIR_Device_data\Experiment_AugSep_2023\Video_captures\FAIR-D4\Camera1\2023-08-29\FAIR-D4_2023-08-29_07-36-50.mp4</v>
      </c>
    </row>
    <row r="1307" spans="1:11" ht="14.25" customHeight="1" x14ac:dyDescent="0.3">
      <c r="A1307" s="5" t="str">
        <f t="shared" si="144"/>
        <v>FAIR-D4</v>
      </c>
      <c r="B1307" s="4">
        <f t="shared" si="145"/>
        <v>45167</v>
      </c>
      <c r="C1307" s="8">
        <f t="shared" si="146"/>
        <v>0.32273148148148151</v>
      </c>
      <c r="D1307" s="8">
        <f t="shared" si="147"/>
        <v>45167.322731481479</v>
      </c>
      <c r="E1307" s="8" t="str">
        <f t="shared" si="149"/>
        <v>2023-08-29</v>
      </c>
      <c r="F1307" s="9" t="s">
        <v>3007</v>
      </c>
      <c r="G1307" s="9" t="str">
        <f t="shared" si="148"/>
        <v>FAIR-D4_2023-08-29_07-44-44</v>
      </c>
      <c r="H1307" s="9">
        <v>45.353999999999999</v>
      </c>
      <c r="I1307" s="6">
        <v>86459775</v>
      </c>
      <c r="J1307" s="6" t="str">
        <f>IF(OR(COUNTIF(Monitoring!E:E, G1307) &gt; 0, COUNTIF(Monitoring!F:F, G1307) &gt; 0), "yes", "no")</f>
        <v>yes</v>
      </c>
      <c r="K1307" s="60" t="str">
        <f t="shared" si="150"/>
        <v>Z:\FAIR_Device_data\Experiment_AugSep_2023\Video_captures\FAIR-D4\Camera1\2023-08-29\FAIR-D4_2023-08-29_07-44-44.mp4</v>
      </c>
    </row>
    <row r="1308" spans="1:11" ht="14.25" customHeight="1" x14ac:dyDescent="0.3">
      <c r="A1308" s="5" t="str">
        <f t="shared" si="144"/>
        <v>FAIR-D4</v>
      </c>
      <c r="B1308" s="4">
        <f t="shared" si="145"/>
        <v>45167</v>
      </c>
      <c r="C1308" s="8">
        <f t="shared" si="146"/>
        <v>0.47887731481481483</v>
      </c>
      <c r="D1308" s="8">
        <f t="shared" si="147"/>
        <v>45167.478877314818</v>
      </c>
      <c r="E1308" s="8" t="str">
        <f t="shared" si="149"/>
        <v>2023-08-29</v>
      </c>
      <c r="F1308" s="9" t="s">
        <v>3008</v>
      </c>
      <c r="G1308" s="9" t="str">
        <f t="shared" si="148"/>
        <v>FAIR-D4_2023-08-29_11-29-35</v>
      </c>
      <c r="H1308" s="9">
        <v>11.818</v>
      </c>
      <c r="I1308" s="6">
        <v>18964231</v>
      </c>
      <c r="J1308" s="6" t="str">
        <f>IF(OR(COUNTIF(Monitoring!E:E, G1308) &gt; 0, COUNTIF(Monitoring!F:F, G1308) &gt; 0), "yes", "no")</f>
        <v>yes</v>
      </c>
      <c r="K1308" s="60" t="str">
        <f t="shared" si="150"/>
        <v>Z:\FAIR_Device_data\Experiment_AugSep_2023\Video_captures\FAIR-D4\Camera1\2023-08-29\FAIR-D4_2023-08-29_11-29-35.mp4</v>
      </c>
    </row>
    <row r="1309" spans="1:11" ht="14.25" customHeight="1" x14ac:dyDescent="0.3">
      <c r="A1309" s="5" t="str">
        <f t="shared" si="144"/>
        <v>FAIR-D4</v>
      </c>
      <c r="B1309" s="4">
        <f t="shared" si="145"/>
        <v>45167</v>
      </c>
      <c r="C1309" s="8">
        <f t="shared" si="146"/>
        <v>0.47962962962962963</v>
      </c>
      <c r="D1309" s="8">
        <f t="shared" si="147"/>
        <v>45167.479629629626</v>
      </c>
      <c r="E1309" s="8" t="str">
        <f t="shared" si="149"/>
        <v>2023-08-29</v>
      </c>
      <c r="F1309" s="9" t="s">
        <v>3009</v>
      </c>
      <c r="G1309" s="9" t="str">
        <f t="shared" si="148"/>
        <v>FAIR-D4_2023-08-29_11-30-40</v>
      </c>
      <c r="H1309" s="9">
        <v>18.369</v>
      </c>
      <c r="I1309" s="6">
        <v>32571090</v>
      </c>
      <c r="J1309" s="6" t="str">
        <f>IF(OR(COUNTIF(Monitoring!E:E, G1309) &gt; 0, COUNTIF(Monitoring!F:F, G1309) &gt; 0), "yes", "no")</f>
        <v>no</v>
      </c>
      <c r="K1309" s="60" t="str">
        <f t="shared" si="150"/>
        <v>Z:\FAIR_Device_data\Experiment_AugSep_2023\Video_captures\FAIR-D4\Camera1\2023-08-29\FAIR-D4_2023-08-29_11-30-40.mp4</v>
      </c>
    </row>
    <row r="1310" spans="1:11" ht="14.25" customHeight="1" x14ac:dyDescent="0.3">
      <c r="A1310" s="5" t="str">
        <f t="shared" si="144"/>
        <v>FAIR-D4</v>
      </c>
      <c r="B1310" s="4">
        <f t="shared" si="145"/>
        <v>45167</v>
      </c>
      <c r="C1310" s="8">
        <f t="shared" si="146"/>
        <v>0.48249999999999998</v>
      </c>
      <c r="D1310" s="8">
        <f t="shared" si="147"/>
        <v>45167.482499999998</v>
      </c>
      <c r="E1310" s="8" t="str">
        <f t="shared" si="149"/>
        <v>2023-08-29</v>
      </c>
      <c r="F1310" s="9" t="s">
        <v>3010</v>
      </c>
      <c r="G1310" s="9" t="str">
        <f t="shared" si="148"/>
        <v>FAIR-D4_2023-08-29_11-34-48</v>
      </c>
      <c r="H1310" s="9">
        <v>13.712999999999999</v>
      </c>
      <c r="I1310" s="6">
        <v>22428968</v>
      </c>
      <c r="J1310" s="6" t="str">
        <f>IF(OR(COUNTIF(Monitoring!E:E, G1310) &gt; 0, COUNTIF(Monitoring!F:F, G1310) &gt; 0), "yes", "no")</f>
        <v>yes</v>
      </c>
      <c r="K1310" s="60" t="str">
        <f t="shared" si="150"/>
        <v>Z:\FAIR_Device_data\Experiment_AugSep_2023\Video_captures\FAIR-D4\Camera1\2023-08-29\FAIR-D4_2023-08-29_11-34-48.mp4</v>
      </c>
    </row>
    <row r="1311" spans="1:11" ht="14.25" customHeight="1" x14ac:dyDescent="0.3">
      <c r="A1311" s="5" t="str">
        <f t="shared" si="144"/>
        <v>FAIR-D4</v>
      </c>
      <c r="B1311" s="4">
        <f t="shared" si="145"/>
        <v>45167</v>
      </c>
      <c r="C1311" s="8">
        <f t="shared" si="146"/>
        <v>0.50150462962962961</v>
      </c>
      <c r="D1311" s="8">
        <f t="shared" si="147"/>
        <v>45167.501504629632</v>
      </c>
      <c r="E1311" s="8" t="str">
        <f t="shared" si="149"/>
        <v>2023-08-29</v>
      </c>
      <c r="F1311" s="9" t="s">
        <v>3011</v>
      </c>
      <c r="G1311" s="9" t="str">
        <f t="shared" si="148"/>
        <v>FAIR-D4_2023-08-29_12-02-10</v>
      </c>
      <c r="H1311" s="9">
        <v>31.483000000000001</v>
      </c>
      <c r="I1311" s="6">
        <v>55379289</v>
      </c>
      <c r="J1311" s="6" t="str">
        <f>IF(OR(COUNTIF(Monitoring!E:E, G1311) &gt; 0, COUNTIF(Monitoring!F:F, G1311) &gt; 0), "yes", "no")</f>
        <v>yes</v>
      </c>
      <c r="K1311" s="60" t="str">
        <f t="shared" si="150"/>
        <v>Z:\FAIR_Device_data\Experiment_AugSep_2023\Video_captures\FAIR-D4\Camera1\2023-08-29\FAIR-D4_2023-08-29_12-02-10.mp4</v>
      </c>
    </row>
    <row r="1312" spans="1:11" ht="14.25" customHeight="1" x14ac:dyDescent="0.3">
      <c r="A1312" s="5" t="str">
        <f t="shared" si="144"/>
        <v>FAIR-D4</v>
      </c>
      <c r="B1312" s="4">
        <f t="shared" si="145"/>
        <v>45167</v>
      </c>
      <c r="C1312" s="8">
        <f t="shared" si="146"/>
        <v>0.50233796296296296</v>
      </c>
      <c r="D1312" s="8">
        <f t="shared" si="147"/>
        <v>45167.502337962964</v>
      </c>
      <c r="E1312" s="8" t="str">
        <f t="shared" si="149"/>
        <v>2023-08-29</v>
      </c>
      <c r="F1312" s="9" t="s">
        <v>3012</v>
      </c>
      <c r="G1312" s="9" t="str">
        <f t="shared" si="148"/>
        <v>FAIR-D4_2023-08-29_12-03-22</v>
      </c>
      <c r="H1312" s="9">
        <v>12.416</v>
      </c>
      <c r="I1312" s="6">
        <v>21601907</v>
      </c>
      <c r="J1312" s="6" t="str">
        <f>IF(OR(COUNTIF(Monitoring!E:E, G1312) &gt; 0, COUNTIF(Monitoring!F:F, G1312) &gt; 0), "yes", "no")</f>
        <v>yes</v>
      </c>
      <c r="K1312" s="60" t="str">
        <f t="shared" si="150"/>
        <v>Z:\FAIR_Device_data\Experiment_AugSep_2023\Video_captures\FAIR-D4\Camera1\2023-08-29\FAIR-D4_2023-08-29_12-03-22.mp4</v>
      </c>
    </row>
    <row r="1313" spans="1:11" ht="14.25" customHeight="1" x14ac:dyDescent="0.3">
      <c r="A1313" s="5" t="str">
        <f t="shared" si="144"/>
        <v>FAIR-D4</v>
      </c>
      <c r="B1313" s="4">
        <f t="shared" si="145"/>
        <v>45167</v>
      </c>
      <c r="C1313" s="8">
        <f t="shared" si="146"/>
        <v>0.54083333333333339</v>
      </c>
      <c r="D1313" s="8">
        <f t="shared" si="147"/>
        <v>45167.540833333333</v>
      </c>
      <c r="E1313" s="8" t="str">
        <f t="shared" si="149"/>
        <v>2023-08-29</v>
      </c>
      <c r="F1313" s="9" t="s">
        <v>3013</v>
      </c>
      <c r="G1313" s="9" t="str">
        <f t="shared" si="148"/>
        <v>FAIR-D4_2023-08-29_12-58-48</v>
      </c>
      <c r="H1313" s="9">
        <v>73.475999999999999</v>
      </c>
      <c r="I1313" s="6">
        <v>134000116</v>
      </c>
      <c r="J1313" s="6" t="str">
        <f>IF(OR(COUNTIF(Monitoring!E:E, G1313) &gt; 0, COUNTIF(Monitoring!F:F, G1313) &gt; 0), "yes", "no")</f>
        <v>yes</v>
      </c>
      <c r="K1313" s="60" t="str">
        <f t="shared" si="150"/>
        <v>Z:\FAIR_Device_data\Experiment_AugSep_2023\Video_captures\FAIR-D4\Camera1\2023-08-29\FAIR-D4_2023-08-29_12-58-48.mp4</v>
      </c>
    </row>
    <row r="1314" spans="1:11" ht="14.25" customHeight="1" x14ac:dyDescent="0.3">
      <c r="A1314" s="5" t="str">
        <f t="shared" si="144"/>
        <v>FAIR-D4</v>
      </c>
      <c r="B1314" s="4">
        <f t="shared" si="145"/>
        <v>45167</v>
      </c>
      <c r="C1314" s="8">
        <f t="shared" si="146"/>
        <v>0.54238425925925926</v>
      </c>
      <c r="D1314" s="8">
        <f t="shared" si="147"/>
        <v>45167.542384259257</v>
      </c>
      <c r="E1314" s="8" t="str">
        <f t="shared" si="149"/>
        <v>2023-08-29</v>
      </c>
      <c r="F1314" s="9" t="s">
        <v>3014</v>
      </c>
      <c r="G1314" s="9" t="str">
        <f t="shared" si="148"/>
        <v>FAIR-D4_2023-08-29_13-01-02</v>
      </c>
      <c r="H1314" s="9">
        <v>44.314</v>
      </c>
      <c r="I1314" s="6">
        <v>81113530</v>
      </c>
      <c r="J1314" s="6" t="str">
        <f>IF(OR(COUNTIF(Monitoring!E:E, G1314) &gt; 0, COUNTIF(Monitoring!F:F, G1314) &gt; 0), "yes", "no")</f>
        <v>yes</v>
      </c>
      <c r="K1314" s="60" t="str">
        <f t="shared" si="150"/>
        <v>Z:\FAIR_Device_data\Experiment_AugSep_2023\Video_captures\FAIR-D4\Camera1\2023-08-29\FAIR-D4_2023-08-29_13-01-02.mp4</v>
      </c>
    </row>
    <row r="1315" spans="1:11" ht="14.25" customHeight="1" x14ac:dyDescent="0.3">
      <c r="A1315" s="5" t="str">
        <f t="shared" si="144"/>
        <v>FAIR-D4</v>
      </c>
      <c r="B1315" s="4">
        <f t="shared" si="145"/>
        <v>45167</v>
      </c>
      <c r="C1315" s="8">
        <f t="shared" si="146"/>
        <v>0.57214120370370369</v>
      </c>
      <c r="D1315" s="8">
        <f t="shared" si="147"/>
        <v>45167.572141203702</v>
      </c>
      <c r="E1315" s="8" t="str">
        <f t="shared" si="149"/>
        <v>2023-08-29</v>
      </c>
      <c r="F1315" s="9" t="s">
        <v>3015</v>
      </c>
      <c r="G1315" s="9" t="str">
        <f t="shared" si="148"/>
        <v>FAIR-D4_2023-08-29_13-43-53</v>
      </c>
      <c r="H1315" s="9">
        <v>17.826000000000001</v>
      </c>
      <c r="I1315" s="6">
        <v>32769318</v>
      </c>
      <c r="J1315" s="6" t="str">
        <f>IF(OR(COUNTIF(Monitoring!E:E, G1315) &gt; 0, COUNTIF(Monitoring!F:F, G1315) &gt; 0), "yes", "no")</f>
        <v>yes</v>
      </c>
      <c r="K1315" s="60" t="str">
        <f t="shared" si="150"/>
        <v>Z:\FAIR_Device_data\Experiment_AugSep_2023\Video_captures\FAIR-D4\Camera1\2023-08-29\FAIR-D4_2023-08-29_13-43-53.mp4</v>
      </c>
    </row>
    <row r="1316" spans="1:11" ht="14.25" customHeight="1" x14ac:dyDescent="0.3">
      <c r="A1316" s="5" t="str">
        <f t="shared" si="144"/>
        <v>FAIR-D4</v>
      </c>
      <c r="B1316" s="4">
        <f t="shared" si="145"/>
        <v>45167</v>
      </c>
      <c r="C1316" s="8">
        <f t="shared" si="146"/>
        <v>0.58237268518518515</v>
      </c>
      <c r="D1316" s="8">
        <f t="shared" si="147"/>
        <v>45167.582372685189</v>
      </c>
      <c r="E1316" s="8" t="str">
        <f t="shared" si="149"/>
        <v>2023-08-29</v>
      </c>
      <c r="F1316" s="9" t="s">
        <v>3016</v>
      </c>
      <c r="G1316" s="9" t="str">
        <f t="shared" si="148"/>
        <v>FAIR-D4_2023-08-29_13-58-37</v>
      </c>
      <c r="H1316" s="9">
        <v>71.614999999999995</v>
      </c>
      <c r="I1316" s="6">
        <v>129786540</v>
      </c>
      <c r="J1316" s="6" t="str">
        <f>IF(OR(COUNTIF(Monitoring!E:E, G1316) &gt; 0, COUNTIF(Monitoring!F:F, G1316) &gt; 0), "yes", "no")</f>
        <v>yes</v>
      </c>
      <c r="K1316" s="60" t="str">
        <f t="shared" si="150"/>
        <v>Z:\FAIR_Device_data\Experiment_AugSep_2023\Video_captures\FAIR-D4\Camera1\2023-08-29\FAIR-D4_2023-08-29_13-58-37.mp4</v>
      </c>
    </row>
    <row r="1317" spans="1:11" ht="14.25" customHeight="1" x14ac:dyDescent="0.3">
      <c r="A1317" s="5" t="str">
        <f t="shared" si="144"/>
        <v>FAIR-D4</v>
      </c>
      <c r="B1317" s="4">
        <f t="shared" si="145"/>
        <v>45167</v>
      </c>
      <c r="C1317" s="8">
        <f t="shared" si="146"/>
        <v>0.60170138888888891</v>
      </c>
      <c r="D1317" s="8">
        <f t="shared" si="147"/>
        <v>45167.601701388892</v>
      </c>
      <c r="E1317" s="8" t="str">
        <f t="shared" si="149"/>
        <v>2023-08-29</v>
      </c>
      <c r="F1317" s="9" t="s">
        <v>3017</v>
      </c>
      <c r="G1317" s="9" t="str">
        <f t="shared" si="148"/>
        <v>FAIR-D4_2023-08-29_14-26-27</v>
      </c>
      <c r="H1317" s="9">
        <v>26.431999999999999</v>
      </c>
      <c r="I1317" s="6">
        <v>48706751</v>
      </c>
      <c r="J1317" s="6" t="str">
        <f>IF(OR(COUNTIF(Monitoring!E:E, G1317) &gt; 0, COUNTIF(Monitoring!F:F, G1317) &gt; 0), "yes", "no")</f>
        <v>yes</v>
      </c>
      <c r="K1317" s="60" t="str">
        <f t="shared" si="150"/>
        <v>Z:\FAIR_Device_data\Experiment_AugSep_2023\Video_captures\FAIR-D4\Camera1\2023-08-29\FAIR-D4_2023-08-29_14-26-27.mp4</v>
      </c>
    </row>
    <row r="1318" spans="1:11" ht="14.25" customHeight="1" x14ac:dyDescent="0.3">
      <c r="A1318" s="5" t="str">
        <f t="shared" si="144"/>
        <v>FAIR-D4</v>
      </c>
      <c r="B1318" s="4">
        <f t="shared" si="145"/>
        <v>45167</v>
      </c>
      <c r="C1318" s="8">
        <f t="shared" si="146"/>
        <v>0.60343749999999996</v>
      </c>
      <c r="D1318" s="8">
        <f t="shared" si="147"/>
        <v>45167.603437500002</v>
      </c>
      <c r="E1318" s="8" t="str">
        <f t="shared" si="149"/>
        <v>2023-08-29</v>
      </c>
      <c r="F1318" s="9" t="s">
        <v>3018</v>
      </c>
      <c r="G1318" s="9" t="str">
        <f t="shared" si="148"/>
        <v>FAIR-D4_2023-08-29_14-28-57</v>
      </c>
      <c r="H1318" s="9">
        <v>11.776</v>
      </c>
      <c r="I1318" s="6">
        <v>19500002</v>
      </c>
      <c r="J1318" s="6" t="str">
        <f>IF(OR(COUNTIF(Monitoring!E:E, G1318) &gt; 0, COUNTIF(Monitoring!F:F, G1318) &gt; 0), "yes", "no")</f>
        <v>yes</v>
      </c>
      <c r="K1318" s="60" t="str">
        <f t="shared" si="150"/>
        <v>Z:\FAIR_Device_data\Experiment_AugSep_2023\Video_captures\FAIR-D4\Camera1\2023-08-29\FAIR-D4_2023-08-29_14-28-57.mp4</v>
      </c>
    </row>
    <row r="1319" spans="1:11" ht="14.25" customHeight="1" x14ac:dyDescent="0.3">
      <c r="A1319" s="5" t="str">
        <f t="shared" si="144"/>
        <v>FAIR-D4</v>
      </c>
      <c r="B1319" s="4">
        <f t="shared" si="145"/>
        <v>45167</v>
      </c>
      <c r="C1319" s="8">
        <f t="shared" si="146"/>
        <v>0.60608796296296297</v>
      </c>
      <c r="D1319" s="8">
        <f t="shared" si="147"/>
        <v>45167.606087962966</v>
      </c>
      <c r="E1319" s="8" t="str">
        <f t="shared" si="149"/>
        <v>2023-08-29</v>
      </c>
      <c r="F1319" s="9" t="s">
        <v>3019</v>
      </c>
      <c r="G1319" s="9" t="str">
        <f t="shared" si="148"/>
        <v>FAIR-D4_2023-08-29_14-32-46</v>
      </c>
      <c r="H1319" s="9">
        <v>68.48</v>
      </c>
      <c r="I1319" s="6">
        <v>126539884</v>
      </c>
      <c r="J1319" s="6" t="str">
        <f>IF(OR(COUNTIF(Monitoring!E:E, G1319) &gt; 0, COUNTIF(Monitoring!F:F, G1319) &gt; 0), "yes", "no")</f>
        <v>yes</v>
      </c>
      <c r="K1319" s="60" t="str">
        <f t="shared" si="150"/>
        <v>Z:\FAIR_Device_data\Experiment_AugSep_2023\Video_captures\FAIR-D4\Camera1\2023-08-29\FAIR-D4_2023-08-29_14-32-46.mp4</v>
      </c>
    </row>
    <row r="1320" spans="1:11" ht="14.25" customHeight="1" x14ac:dyDescent="0.3">
      <c r="A1320" s="5" t="str">
        <f t="shared" si="144"/>
        <v>FAIR-D4</v>
      </c>
      <c r="B1320" s="4">
        <f t="shared" si="145"/>
        <v>45167</v>
      </c>
      <c r="C1320" s="8">
        <f t="shared" si="146"/>
        <v>0.61462962962962964</v>
      </c>
      <c r="D1320" s="8">
        <f t="shared" si="147"/>
        <v>45167.614629629628</v>
      </c>
      <c r="E1320" s="8" t="str">
        <f t="shared" si="149"/>
        <v>2023-08-29</v>
      </c>
      <c r="F1320" s="9" t="s">
        <v>3020</v>
      </c>
      <c r="G1320" s="9" t="str">
        <f t="shared" si="148"/>
        <v>FAIR-D4_2023-08-29_14-45-04</v>
      </c>
      <c r="H1320" s="9">
        <v>27.573</v>
      </c>
      <c r="I1320" s="6">
        <v>51430154</v>
      </c>
      <c r="J1320" s="6" t="str">
        <f>IF(OR(COUNTIF(Monitoring!E:E, G1320) &gt; 0, COUNTIF(Monitoring!F:F, G1320) &gt; 0), "yes", "no")</f>
        <v>yes</v>
      </c>
      <c r="K1320" s="60" t="str">
        <f t="shared" si="150"/>
        <v>Z:\FAIR_Device_data\Experiment_AugSep_2023\Video_captures\FAIR-D4\Camera1\2023-08-29\FAIR-D4_2023-08-29_14-45-04.mp4</v>
      </c>
    </row>
    <row r="1321" spans="1:11" ht="14.25" customHeight="1" x14ac:dyDescent="0.3">
      <c r="A1321" s="5" t="str">
        <f t="shared" si="144"/>
        <v>FAIR-D4</v>
      </c>
      <c r="B1321" s="4">
        <f t="shared" si="145"/>
        <v>45167</v>
      </c>
      <c r="C1321" s="8">
        <f t="shared" si="146"/>
        <v>0.65290509259259255</v>
      </c>
      <c r="D1321" s="8">
        <f t="shared" si="147"/>
        <v>45167.652905092589</v>
      </c>
      <c r="E1321" s="8" t="str">
        <f t="shared" si="149"/>
        <v>2023-08-29</v>
      </c>
      <c r="F1321" s="9" t="s">
        <v>3021</v>
      </c>
      <c r="G1321" s="9" t="str">
        <f t="shared" si="148"/>
        <v>FAIR-D4_2023-08-29_15-40-11</v>
      </c>
      <c r="H1321" s="9">
        <v>58.052</v>
      </c>
      <c r="I1321" s="6">
        <v>108087586</v>
      </c>
      <c r="J1321" s="6" t="str">
        <f>IF(OR(COUNTIF(Monitoring!E:E, G1321) &gt; 0, COUNTIF(Monitoring!F:F, G1321) &gt; 0), "yes", "no")</f>
        <v>yes</v>
      </c>
      <c r="K1321" s="60" t="str">
        <f t="shared" si="150"/>
        <v>Z:\FAIR_Device_data\Experiment_AugSep_2023\Video_captures\FAIR-D4\Camera1\2023-08-29\FAIR-D4_2023-08-29_15-40-11.mp4</v>
      </c>
    </row>
    <row r="1322" spans="1:11" ht="14.25" customHeight="1" x14ac:dyDescent="0.3">
      <c r="A1322" s="5" t="str">
        <f t="shared" si="144"/>
        <v>FAIR-D4</v>
      </c>
      <c r="B1322" s="4">
        <f t="shared" si="145"/>
        <v>45167</v>
      </c>
      <c r="C1322" s="8">
        <f t="shared" si="146"/>
        <v>0.66070601851851851</v>
      </c>
      <c r="D1322" s="8">
        <f t="shared" si="147"/>
        <v>45167.66070601852</v>
      </c>
      <c r="E1322" s="8" t="str">
        <f t="shared" si="149"/>
        <v>2023-08-29</v>
      </c>
      <c r="F1322" s="9" t="s">
        <v>3022</v>
      </c>
      <c r="G1322" s="9" t="str">
        <f t="shared" si="148"/>
        <v>FAIR-D4_2023-08-29_15-51-25</v>
      </c>
      <c r="H1322" s="9">
        <v>32.508000000000003</v>
      </c>
      <c r="I1322" s="6">
        <v>62616543</v>
      </c>
      <c r="J1322" s="6" t="str">
        <f>IF(OR(COUNTIF(Monitoring!E:E, G1322) &gt; 0, COUNTIF(Monitoring!F:F, G1322) &gt; 0), "yes", "no")</f>
        <v>yes</v>
      </c>
      <c r="K1322" s="60" t="str">
        <f t="shared" si="150"/>
        <v>Z:\FAIR_Device_data\Experiment_AugSep_2023\Video_captures\FAIR-D4\Camera1\2023-08-29\FAIR-D4_2023-08-29_15-51-25.mp4</v>
      </c>
    </row>
    <row r="1323" spans="1:11" ht="14.25" customHeight="1" x14ac:dyDescent="0.3">
      <c r="A1323" s="5" t="str">
        <f t="shared" si="144"/>
        <v>FAIR-D4</v>
      </c>
      <c r="B1323" s="4">
        <f t="shared" si="145"/>
        <v>45167</v>
      </c>
      <c r="C1323" s="8">
        <f t="shared" si="146"/>
        <v>0.6822569444444444</v>
      </c>
      <c r="D1323" s="8">
        <f t="shared" si="147"/>
        <v>45167.682256944441</v>
      </c>
      <c r="E1323" s="8" t="str">
        <f t="shared" si="149"/>
        <v>2023-08-29</v>
      </c>
      <c r="F1323" s="9" t="s">
        <v>3023</v>
      </c>
      <c r="G1323" s="9" t="str">
        <f t="shared" si="148"/>
        <v>FAIR-D4_2023-08-29_16-22-27</v>
      </c>
      <c r="H1323" s="9">
        <v>17.152000000000001</v>
      </c>
      <c r="I1323" s="6">
        <v>31046860</v>
      </c>
      <c r="J1323" s="6" t="str">
        <f>IF(OR(COUNTIF(Monitoring!E:E, G1323) &gt; 0, COUNTIF(Monitoring!F:F, G1323) &gt; 0), "yes", "no")</f>
        <v>yes</v>
      </c>
      <c r="K1323" s="60" t="str">
        <f t="shared" si="150"/>
        <v>Z:\FAIR_Device_data\Experiment_AugSep_2023\Video_captures\FAIR-D4\Camera1\2023-08-29\FAIR-D4_2023-08-29_16-22-27.mp4</v>
      </c>
    </row>
    <row r="1324" spans="1:11" ht="14.25" customHeight="1" x14ac:dyDescent="0.3">
      <c r="A1324" s="5" t="str">
        <f t="shared" si="144"/>
        <v>FAIR-D4</v>
      </c>
      <c r="B1324" s="4">
        <f t="shared" si="145"/>
        <v>45167</v>
      </c>
      <c r="C1324" s="8">
        <f t="shared" si="146"/>
        <v>0.72343749999999996</v>
      </c>
      <c r="D1324" s="8">
        <f t="shared" si="147"/>
        <v>45167.723437499997</v>
      </c>
      <c r="E1324" s="8" t="str">
        <f t="shared" si="149"/>
        <v>2023-08-29</v>
      </c>
      <c r="F1324" s="9" t="s">
        <v>3024</v>
      </c>
      <c r="G1324" s="9" t="str">
        <f t="shared" si="148"/>
        <v>FAIR-D4_2023-08-29_17-21-45</v>
      </c>
      <c r="H1324" s="9">
        <v>12.153</v>
      </c>
      <c r="I1324" s="6">
        <v>20751389</v>
      </c>
      <c r="J1324" s="6" t="str">
        <f>IF(OR(COUNTIF(Monitoring!E:E, G1324) &gt; 0, COUNTIF(Monitoring!F:F, G1324) &gt; 0), "yes", "no")</f>
        <v>yes</v>
      </c>
      <c r="K1324" s="60" t="str">
        <f t="shared" si="150"/>
        <v>Z:\FAIR_Device_data\Experiment_AugSep_2023\Video_captures\FAIR-D4\Camera1\2023-08-29\FAIR-D4_2023-08-29_17-21-45.mp4</v>
      </c>
    </row>
    <row r="1325" spans="1:11" ht="14.25" customHeight="1" x14ac:dyDescent="0.3">
      <c r="A1325" s="5" t="str">
        <f t="shared" si="144"/>
        <v>FAIR-D4</v>
      </c>
      <c r="B1325" s="4">
        <f t="shared" si="145"/>
        <v>45167</v>
      </c>
      <c r="C1325" s="8">
        <f t="shared" si="146"/>
        <v>0.72398148148148145</v>
      </c>
      <c r="D1325" s="8">
        <f t="shared" si="147"/>
        <v>45167.723981481482</v>
      </c>
      <c r="E1325" s="8" t="str">
        <f t="shared" si="149"/>
        <v>2023-08-29</v>
      </c>
      <c r="F1325" s="9" t="s">
        <v>3025</v>
      </c>
      <c r="G1325" s="9" t="str">
        <f t="shared" si="148"/>
        <v>FAIR-D4_2023-08-29_17-22-32</v>
      </c>
      <c r="H1325" s="9">
        <v>49.17</v>
      </c>
      <c r="I1325" s="6">
        <v>89691283</v>
      </c>
      <c r="J1325" s="6" t="str">
        <f>IF(OR(COUNTIF(Monitoring!E:E, G1325) &gt; 0, COUNTIF(Monitoring!F:F, G1325) &gt; 0), "yes", "no")</f>
        <v>yes</v>
      </c>
      <c r="K1325" s="60" t="str">
        <f t="shared" si="150"/>
        <v>Z:\FAIR_Device_data\Experiment_AugSep_2023\Video_captures\FAIR-D4\Camera1\2023-08-29\FAIR-D4_2023-08-29_17-22-32.mp4</v>
      </c>
    </row>
    <row r="1326" spans="1:11" ht="14.25" customHeight="1" x14ac:dyDescent="0.3">
      <c r="A1326" s="5" t="str">
        <f t="shared" si="144"/>
        <v>FAIR-D4</v>
      </c>
      <c r="B1326" s="4">
        <f t="shared" si="145"/>
        <v>45167</v>
      </c>
      <c r="C1326" s="8">
        <f t="shared" si="146"/>
        <v>0.73133101851851856</v>
      </c>
      <c r="D1326" s="8">
        <f t="shared" si="147"/>
        <v>45167.73133101852</v>
      </c>
      <c r="E1326" s="8" t="str">
        <f t="shared" si="149"/>
        <v>2023-08-29</v>
      </c>
      <c r="F1326" s="9" t="s">
        <v>3026</v>
      </c>
      <c r="G1326" s="9" t="str">
        <f t="shared" si="148"/>
        <v>FAIR-D4_2023-08-29_17-33-07</v>
      </c>
      <c r="H1326" s="9">
        <v>12.708</v>
      </c>
      <c r="I1326" s="6">
        <v>21398453</v>
      </c>
      <c r="J1326" s="6" t="str">
        <f>IF(OR(COUNTIF(Monitoring!E:E, G1326) &gt; 0, COUNTIF(Monitoring!F:F, G1326) &gt; 0), "yes", "no")</f>
        <v>yes</v>
      </c>
      <c r="K1326" s="60" t="str">
        <f t="shared" si="150"/>
        <v>Z:\FAIR_Device_data\Experiment_AugSep_2023\Video_captures\FAIR-D4\Camera1\2023-08-29\FAIR-D4_2023-08-29_17-33-07.mp4</v>
      </c>
    </row>
    <row r="1327" spans="1:11" ht="14.25" customHeight="1" x14ac:dyDescent="0.3">
      <c r="A1327" s="5" t="str">
        <f t="shared" si="144"/>
        <v>FAIR-D4</v>
      </c>
      <c r="B1327" s="4">
        <f t="shared" si="145"/>
        <v>45167</v>
      </c>
      <c r="C1327" s="8">
        <f t="shared" si="146"/>
        <v>0.73254629629629631</v>
      </c>
      <c r="D1327" s="8">
        <f t="shared" si="147"/>
        <v>45167.732546296298</v>
      </c>
      <c r="E1327" s="8" t="str">
        <f t="shared" si="149"/>
        <v>2023-08-29</v>
      </c>
      <c r="F1327" s="9" t="s">
        <v>3027</v>
      </c>
      <c r="G1327" s="9" t="str">
        <f t="shared" si="148"/>
        <v>FAIR-D4_2023-08-29_17-34-52</v>
      </c>
      <c r="H1327" s="9">
        <v>53.26</v>
      </c>
      <c r="I1327" s="6">
        <v>98250356</v>
      </c>
      <c r="J1327" s="6" t="str">
        <f>IF(OR(COUNTIF(Monitoring!E:E, G1327) &gt; 0, COUNTIF(Monitoring!F:F, G1327) &gt; 0), "yes", "no")</f>
        <v>yes</v>
      </c>
      <c r="K1327" s="60" t="str">
        <f t="shared" si="150"/>
        <v>Z:\FAIR_Device_data\Experiment_AugSep_2023\Video_captures\FAIR-D4\Camera1\2023-08-29\FAIR-D4_2023-08-29_17-34-52.mp4</v>
      </c>
    </row>
    <row r="1328" spans="1:11" ht="14.25" customHeight="1" x14ac:dyDescent="0.3">
      <c r="A1328" s="5" t="str">
        <f t="shared" si="144"/>
        <v>FAIR-D4</v>
      </c>
      <c r="B1328" s="4">
        <f t="shared" si="145"/>
        <v>45167</v>
      </c>
      <c r="C1328" s="8">
        <f t="shared" si="146"/>
        <v>0.73366898148148152</v>
      </c>
      <c r="D1328" s="8">
        <f t="shared" si="147"/>
        <v>45167.733668981484</v>
      </c>
      <c r="E1328" s="8" t="str">
        <f t="shared" si="149"/>
        <v>2023-08-29</v>
      </c>
      <c r="F1328" s="9" t="s">
        <v>3028</v>
      </c>
      <c r="G1328" s="9" t="str">
        <f t="shared" si="148"/>
        <v>FAIR-D4_2023-08-29_17-36-29</v>
      </c>
      <c r="H1328" s="9">
        <v>53.838000000000001</v>
      </c>
      <c r="I1328" s="6">
        <v>101032281</v>
      </c>
      <c r="J1328" s="6" t="str">
        <f>IF(OR(COUNTIF(Monitoring!E:E, G1328) &gt; 0, COUNTIF(Monitoring!F:F, G1328) &gt; 0), "yes", "no")</f>
        <v>yes</v>
      </c>
      <c r="K1328" s="60" t="str">
        <f t="shared" si="150"/>
        <v>Z:\FAIR_Device_data\Experiment_AugSep_2023\Video_captures\FAIR-D4\Camera1\2023-08-29\FAIR-D4_2023-08-29_17-36-29.mp4</v>
      </c>
    </row>
    <row r="1329" spans="1:11" ht="14.25" customHeight="1" x14ac:dyDescent="0.3">
      <c r="A1329" s="5" t="str">
        <f t="shared" si="144"/>
        <v>FAIR-D4</v>
      </c>
      <c r="B1329" s="4">
        <f t="shared" si="145"/>
        <v>45167</v>
      </c>
      <c r="C1329" s="8">
        <f t="shared" si="146"/>
        <v>0.74375000000000002</v>
      </c>
      <c r="D1329" s="8">
        <f t="shared" si="147"/>
        <v>45167.743750000001</v>
      </c>
      <c r="E1329" s="8" t="str">
        <f t="shared" si="149"/>
        <v>2023-08-29</v>
      </c>
      <c r="F1329" s="9" t="s">
        <v>3029</v>
      </c>
      <c r="G1329" s="9" t="str">
        <f t="shared" si="148"/>
        <v>FAIR-D4_2023-08-29_17-51-00</v>
      </c>
      <c r="H1329" s="9">
        <v>56.834000000000003</v>
      </c>
      <c r="I1329" s="6">
        <v>104595073</v>
      </c>
      <c r="J1329" s="6" t="str">
        <f>IF(OR(COUNTIF(Monitoring!E:E, G1329) &gt; 0, COUNTIF(Monitoring!F:F, G1329) &gt; 0), "yes", "no")</f>
        <v>yes</v>
      </c>
      <c r="K1329" s="60" t="str">
        <f t="shared" si="150"/>
        <v>Z:\FAIR_Device_data\Experiment_AugSep_2023\Video_captures\FAIR-D4\Camera1\2023-08-29\FAIR-D4_2023-08-29_17-51-00.mp4</v>
      </c>
    </row>
    <row r="1330" spans="1:11" ht="14.25" customHeight="1" x14ac:dyDescent="0.3">
      <c r="A1330" s="5" t="str">
        <f t="shared" si="144"/>
        <v>FAIR-D4</v>
      </c>
      <c r="B1330" s="4">
        <f t="shared" si="145"/>
        <v>45167</v>
      </c>
      <c r="C1330" s="8">
        <f t="shared" si="146"/>
        <v>0.74502314814814818</v>
      </c>
      <c r="D1330" s="8">
        <f t="shared" si="147"/>
        <v>45167.745023148149</v>
      </c>
      <c r="E1330" s="8" t="str">
        <f t="shared" si="149"/>
        <v>2023-08-29</v>
      </c>
      <c r="F1330" s="9" t="s">
        <v>3030</v>
      </c>
      <c r="G1330" s="9" t="str">
        <f t="shared" si="148"/>
        <v>FAIR-D4_2023-08-29_17-52-50</v>
      </c>
      <c r="H1330" s="9">
        <v>476.01100000000002</v>
      </c>
      <c r="I1330" s="6">
        <v>914980691</v>
      </c>
      <c r="J1330" s="6" t="str">
        <f>IF(OR(COUNTIF(Monitoring!E:E, G1330) &gt; 0, COUNTIF(Monitoring!F:F, G1330) &gt; 0), "yes", "no")</f>
        <v>no</v>
      </c>
      <c r="K1330" s="60" t="str">
        <f t="shared" si="150"/>
        <v>Z:\FAIR_Device_data\Experiment_AugSep_2023\Video_captures\FAIR-D4\Camera1\2023-08-29\FAIR-D4_2023-08-29_17-52-50.mp4</v>
      </c>
    </row>
    <row r="1331" spans="1:11" ht="14.25" customHeight="1" x14ac:dyDescent="0.3">
      <c r="A1331" s="5" t="str">
        <f t="shared" si="144"/>
        <v>FAIR-D4</v>
      </c>
      <c r="B1331" s="4">
        <f t="shared" si="145"/>
        <v>45167</v>
      </c>
      <c r="C1331" s="8">
        <f t="shared" si="146"/>
        <v>0.75168981481481478</v>
      </c>
      <c r="D1331" s="8">
        <f t="shared" si="147"/>
        <v>45167.751689814817</v>
      </c>
      <c r="E1331" s="8" t="str">
        <f t="shared" si="149"/>
        <v>2023-08-29</v>
      </c>
      <c r="F1331" s="9" t="s">
        <v>3031</v>
      </c>
      <c r="G1331" s="9" t="str">
        <f t="shared" si="148"/>
        <v>FAIR-D4_2023-08-29_18-02-26</v>
      </c>
      <c r="H1331" s="9">
        <v>45.896000000000001</v>
      </c>
      <c r="I1331" s="6">
        <v>79177138</v>
      </c>
      <c r="J1331" s="6" t="str">
        <f>IF(OR(COUNTIF(Monitoring!E:E, G1331) &gt; 0, COUNTIF(Monitoring!F:F, G1331) &gt; 0), "yes", "no")</f>
        <v>yes</v>
      </c>
      <c r="K1331" s="60" t="str">
        <f t="shared" si="150"/>
        <v>Z:\FAIR_Device_data\Experiment_AugSep_2023\Video_captures\FAIR-D4\Camera1\2023-08-29\FAIR-D4_2023-08-29_18-02-26.mp4</v>
      </c>
    </row>
    <row r="1332" spans="1:11" ht="14.25" customHeight="1" x14ac:dyDescent="0.3">
      <c r="A1332" s="5" t="str">
        <f t="shared" si="144"/>
        <v>FAIR-D4</v>
      </c>
      <c r="B1332" s="4">
        <f t="shared" si="145"/>
        <v>45167</v>
      </c>
      <c r="C1332" s="8">
        <f t="shared" si="146"/>
        <v>0.76053240740740746</v>
      </c>
      <c r="D1332" s="8">
        <f t="shared" si="147"/>
        <v>45167.76053240741</v>
      </c>
      <c r="E1332" s="8" t="str">
        <f t="shared" si="149"/>
        <v>2023-08-29</v>
      </c>
      <c r="F1332" s="9" t="s">
        <v>3032</v>
      </c>
      <c r="G1332" s="9" t="str">
        <f t="shared" si="148"/>
        <v>FAIR-D4_2023-08-29_18-15-10</v>
      </c>
      <c r="H1332" s="9">
        <v>15.494999999999999</v>
      </c>
      <c r="I1332" s="6">
        <v>27367059</v>
      </c>
      <c r="J1332" s="6" t="str">
        <f>IF(OR(COUNTIF(Monitoring!E:E, G1332) &gt; 0, COUNTIF(Monitoring!F:F, G1332) &gt; 0), "yes", "no")</f>
        <v>yes</v>
      </c>
      <c r="K1332" s="60" t="str">
        <f t="shared" si="150"/>
        <v>Z:\FAIR_Device_data\Experiment_AugSep_2023\Video_captures\FAIR-D4\Camera1\2023-08-29\FAIR-D4_2023-08-29_18-15-10.mp4</v>
      </c>
    </row>
    <row r="1333" spans="1:11" ht="14.25" customHeight="1" x14ac:dyDescent="0.3">
      <c r="A1333" s="5" t="str">
        <f t="shared" si="144"/>
        <v>FAIR-D4</v>
      </c>
      <c r="B1333" s="4">
        <f t="shared" si="145"/>
        <v>45167</v>
      </c>
      <c r="C1333" s="8">
        <f t="shared" si="146"/>
        <v>0.76111111111111107</v>
      </c>
      <c r="D1333" s="8">
        <f t="shared" si="147"/>
        <v>45167.761111111111</v>
      </c>
      <c r="E1333" s="8" t="str">
        <f t="shared" si="149"/>
        <v>2023-08-29</v>
      </c>
      <c r="F1333" s="9" t="s">
        <v>3033</v>
      </c>
      <c r="G1333" s="9" t="str">
        <f t="shared" si="148"/>
        <v>FAIR-D4_2023-08-29_18-16-00</v>
      </c>
      <c r="H1333" s="9">
        <v>14.474</v>
      </c>
      <c r="I1333" s="6">
        <v>25318700</v>
      </c>
      <c r="J1333" s="6" t="str">
        <f>IF(OR(COUNTIF(Monitoring!E:E, G1333) &gt; 0, COUNTIF(Monitoring!F:F, G1333) &gt; 0), "yes", "no")</f>
        <v>yes</v>
      </c>
      <c r="K1333" s="60" t="str">
        <f t="shared" si="150"/>
        <v>Z:\FAIR_Device_data\Experiment_AugSep_2023\Video_captures\FAIR-D4\Camera1\2023-08-29\FAIR-D4_2023-08-29_18-16-00.mp4</v>
      </c>
    </row>
    <row r="1334" spans="1:11" ht="14.25" customHeight="1" x14ac:dyDescent="0.3">
      <c r="A1334" s="5" t="str">
        <f t="shared" si="144"/>
        <v>FAIR-D4</v>
      </c>
      <c r="B1334" s="4">
        <f t="shared" si="145"/>
        <v>45167</v>
      </c>
      <c r="C1334" s="8">
        <f t="shared" si="146"/>
        <v>0.76204861111111111</v>
      </c>
      <c r="D1334" s="8">
        <f t="shared" si="147"/>
        <v>45167.762048611112</v>
      </c>
      <c r="E1334" s="8" t="str">
        <f t="shared" si="149"/>
        <v>2023-08-29</v>
      </c>
      <c r="F1334" s="9" t="s">
        <v>3034</v>
      </c>
      <c r="G1334" s="9" t="str">
        <f t="shared" si="148"/>
        <v>FAIR-D4_2023-08-29_18-17-21</v>
      </c>
      <c r="H1334" s="9">
        <v>11.002000000000001</v>
      </c>
      <c r="I1334" s="6">
        <v>17960172</v>
      </c>
      <c r="J1334" s="6" t="str">
        <f>IF(OR(COUNTIF(Monitoring!E:E, G1334) &gt; 0, COUNTIF(Monitoring!F:F, G1334) &gt; 0), "yes", "no")</f>
        <v>no</v>
      </c>
      <c r="K1334" s="60" t="str">
        <f t="shared" si="150"/>
        <v>Z:\FAIR_Device_data\Experiment_AugSep_2023\Video_captures\FAIR-D4\Camera1\2023-08-29\FAIR-D4_2023-08-29_18-17-21.mp4</v>
      </c>
    </row>
    <row r="1335" spans="1:11" ht="14.25" customHeight="1" x14ac:dyDescent="0.3">
      <c r="A1335" s="5" t="str">
        <f t="shared" si="144"/>
        <v>FAIR-D4</v>
      </c>
      <c r="B1335" s="4">
        <f t="shared" si="145"/>
        <v>45168</v>
      </c>
      <c r="C1335" s="8">
        <f t="shared" si="146"/>
        <v>0.3888773148148148</v>
      </c>
      <c r="D1335" s="8">
        <f t="shared" si="147"/>
        <v>45168.388877314814</v>
      </c>
      <c r="E1335" s="8" t="str">
        <f t="shared" si="149"/>
        <v>2023-08-30</v>
      </c>
      <c r="F1335" s="9" t="s">
        <v>3035</v>
      </c>
      <c r="G1335" s="9" t="str">
        <f t="shared" si="148"/>
        <v>FAIR-D4_2023-08-30_09-19-59</v>
      </c>
      <c r="H1335" s="9">
        <v>62.29</v>
      </c>
      <c r="I1335" s="6">
        <v>118452953</v>
      </c>
      <c r="J1335" s="6" t="str">
        <f>IF(OR(COUNTIF(Monitoring!E:E, G1335) &gt; 0, COUNTIF(Monitoring!F:F, G1335) &gt; 0), "yes", "no")</f>
        <v>yes</v>
      </c>
      <c r="K1335" s="60" t="str">
        <f t="shared" si="150"/>
        <v>Z:\FAIR_Device_data\Experiment_AugSep_2023\Video_captures\FAIR-D4\Camera1\2023-08-30\FAIR-D4_2023-08-30_09-19-59.mp4</v>
      </c>
    </row>
    <row r="1336" spans="1:11" ht="14.25" customHeight="1" x14ac:dyDescent="0.3">
      <c r="A1336" s="5" t="str">
        <f t="shared" si="144"/>
        <v>FAIR-D4</v>
      </c>
      <c r="B1336" s="4">
        <f t="shared" si="145"/>
        <v>45168</v>
      </c>
      <c r="C1336" s="8">
        <f t="shared" si="146"/>
        <v>0.39699074074074076</v>
      </c>
      <c r="D1336" s="8">
        <f t="shared" si="147"/>
        <v>45168.396990740737</v>
      </c>
      <c r="E1336" s="8" t="str">
        <f t="shared" si="149"/>
        <v>2023-08-30</v>
      </c>
      <c r="F1336" s="9" t="s">
        <v>3036</v>
      </c>
      <c r="G1336" s="9" t="str">
        <f t="shared" si="148"/>
        <v>FAIR-D4_2023-08-30_09-31-40</v>
      </c>
      <c r="H1336" s="9">
        <v>59.482999999999997</v>
      </c>
      <c r="I1336" s="6">
        <v>110508220</v>
      </c>
      <c r="J1336" s="6" t="str">
        <f>IF(OR(COUNTIF(Monitoring!E:E, G1336) &gt; 0, COUNTIF(Monitoring!F:F, G1336) &gt; 0), "yes", "no")</f>
        <v>no</v>
      </c>
      <c r="K1336" s="60" t="str">
        <f t="shared" si="150"/>
        <v>Z:\FAIR_Device_data\Experiment_AugSep_2023\Video_captures\FAIR-D4\Camera1\2023-08-30\FAIR-D4_2023-08-30_09-31-40.mp4</v>
      </c>
    </row>
    <row r="1337" spans="1:11" ht="14.25" customHeight="1" x14ac:dyDescent="0.3">
      <c r="A1337" s="5" t="str">
        <f t="shared" si="144"/>
        <v>FAIR-D4</v>
      </c>
      <c r="B1337" s="4">
        <f t="shared" si="145"/>
        <v>45168</v>
      </c>
      <c r="C1337" s="8">
        <f t="shared" si="146"/>
        <v>0.39909722222222221</v>
      </c>
      <c r="D1337" s="8">
        <f t="shared" si="147"/>
        <v>45168.399097222224</v>
      </c>
      <c r="E1337" s="8" t="str">
        <f t="shared" si="149"/>
        <v>2023-08-30</v>
      </c>
      <c r="F1337" s="9" t="s">
        <v>3037</v>
      </c>
      <c r="G1337" s="9" t="str">
        <f t="shared" si="148"/>
        <v>FAIR-D4_2023-08-30_09-34-42</v>
      </c>
      <c r="H1337" s="9">
        <v>11.593999999999999</v>
      </c>
      <c r="I1337" s="6">
        <v>19841828</v>
      </c>
      <c r="J1337" s="6" t="str">
        <f>IF(OR(COUNTIF(Monitoring!E:E, G1337) &gt; 0, COUNTIF(Monitoring!F:F, G1337) &gt; 0), "yes", "no")</f>
        <v>yes</v>
      </c>
      <c r="K1337" s="60" t="str">
        <f t="shared" si="150"/>
        <v>Z:\FAIR_Device_data\Experiment_AugSep_2023\Video_captures\FAIR-D4\Camera1\2023-08-30\FAIR-D4_2023-08-30_09-34-42.mp4</v>
      </c>
    </row>
    <row r="1338" spans="1:11" ht="14.25" customHeight="1" x14ac:dyDescent="0.3">
      <c r="A1338" s="5" t="str">
        <f t="shared" si="144"/>
        <v>FAIR-D4</v>
      </c>
      <c r="B1338" s="4">
        <f t="shared" si="145"/>
        <v>45168</v>
      </c>
      <c r="C1338" s="8">
        <f t="shared" si="146"/>
        <v>0.42523148148148149</v>
      </c>
      <c r="D1338" s="8">
        <f t="shared" si="147"/>
        <v>45168.42523148148</v>
      </c>
      <c r="E1338" s="8" t="str">
        <f t="shared" si="149"/>
        <v>2023-08-30</v>
      </c>
      <c r="F1338" s="9" t="s">
        <v>3038</v>
      </c>
      <c r="G1338" s="9" t="str">
        <f t="shared" si="148"/>
        <v>FAIR-D4_2023-08-30_10-12-20</v>
      </c>
      <c r="H1338" s="9">
        <v>18.364999999999998</v>
      </c>
      <c r="I1338" s="6">
        <v>32052808</v>
      </c>
      <c r="J1338" s="6" t="str">
        <f>IF(OR(COUNTIF(Monitoring!E:E, G1338) &gt; 0, COUNTIF(Monitoring!F:F, G1338) &gt; 0), "yes", "no")</f>
        <v>yes</v>
      </c>
      <c r="K1338" s="60" t="str">
        <f t="shared" si="150"/>
        <v>Z:\FAIR_Device_data\Experiment_AugSep_2023\Video_captures\FAIR-D4\Camera1\2023-08-30\FAIR-D4_2023-08-30_10-12-20.mp4</v>
      </c>
    </row>
    <row r="1339" spans="1:11" ht="14.25" customHeight="1" x14ac:dyDescent="0.3">
      <c r="A1339" s="5" t="str">
        <f t="shared" si="144"/>
        <v>FAIR-D4</v>
      </c>
      <c r="B1339" s="4">
        <f t="shared" si="145"/>
        <v>45168</v>
      </c>
      <c r="C1339" s="8">
        <f t="shared" si="146"/>
        <v>0.44237268518518519</v>
      </c>
      <c r="D1339" s="8">
        <f t="shared" si="147"/>
        <v>45168.442372685182</v>
      </c>
      <c r="E1339" s="8" t="str">
        <f t="shared" si="149"/>
        <v>2023-08-30</v>
      </c>
      <c r="F1339" s="9" t="s">
        <v>3039</v>
      </c>
      <c r="G1339" s="9" t="str">
        <f t="shared" si="148"/>
        <v>FAIR-D4_2023-08-30_10-37-01</v>
      </c>
      <c r="H1339" s="9">
        <v>13.44</v>
      </c>
      <c r="I1339" s="6">
        <v>22267809</v>
      </c>
      <c r="J1339" s="6" t="str">
        <f>IF(OR(COUNTIF(Monitoring!E:E, G1339) &gt; 0, COUNTIF(Monitoring!F:F, G1339) &gt; 0), "yes", "no")</f>
        <v>yes</v>
      </c>
      <c r="K1339" s="60" t="str">
        <f t="shared" si="150"/>
        <v>Z:\FAIR_Device_data\Experiment_AugSep_2023\Video_captures\FAIR-D4\Camera1\2023-08-30\FAIR-D4_2023-08-30_10-37-01.mp4</v>
      </c>
    </row>
    <row r="1340" spans="1:11" ht="14.25" customHeight="1" x14ac:dyDescent="0.3">
      <c r="A1340" s="5" t="str">
        <f t="shared" si="144"/>
        <v>FAIR-D4</v>
      </c>
      <c r="B1340" s="4">
        <f t="shared" si="145"/>
        <v>45168</v>
      </c>
      <c r="C1340" s="8">
        <f t="shared" si="146"/>
        <v>0.45285879629629627</v>
      </c>
      <c r="D1340" s="8">
        <f t="shared" si="147"/>
        <v>45168.4528587963</v>
      </c>
      <c r="E1340" s="8" t="str">
        <f t="shared" si="149"/>
        <v>2023-08-30</v>
      </c>
      <c r="F1340" s="9" t="s">
        <v>3040</v>
      </c>
      <c r="G1340" s="9" t="str">
        <f t="shared" si="148"/>
        <v>FAIR-D4_2023-08-30_10-52-07</v>
      </c>
      <c r="H1340" s="9">
        <v>25.390999999999998</v>
      </c>
      <c r="I1340" s="6">
        <v>42330290</v>
      </c>
      <c r="J1340" s="6" t="str">
        <f>IF(OR(COUNTIF(Monitoring!E:E, G1340) &gt; 0, COUNTIF(Monitoring!F:F, G1340) &gt; 0), "yes", "no")</f>
        <v>yes</v>
      </c>
      <c r="K1340" s="60" t="str">
        <f t="shared" si="150"/>
        <v>Z:\FAIR_Device_data\Experiment_AugSep_2023\Video_captures\FAIR-D4\Camera1\2023-08-30\FAIR-D4_2023-08-30_10-52-07.mp4</v>
      </c>
    </row>
    <row r="1341" spans="1:11" ht="14.25" customHeight="1" x14ac:dyDescent="0.3">
      <c r="A1341" s="5" t="str">
        <f t="shared" si="144"/>
        <v>FAIR-D4</v>
      </c>
      <c r="B1341" s="4">
        <f t="shared" si="145"/>
        <v>45168</v>
      </c>
      <c r="C1341" s="8">
        <f t="shared" si="146"/>
        <v>0.45572916666666669</v>
      </c>
      <c r="D1341" s="8">
        <f t="shared" si="147"/>
        <v>45168.455729166664</v>
      </c>
      <c r="E1341" s="8" t="str">
        <f t="shared" si="149"/>
        <v>2023-08-30</v>
      </c>
      <c r="F1341" s="9" t="s">
        <v>3041</v>
      </c>
      <c r="G1341" s="9" t="str">
        <f t="shared" si="148"/>
        <v>FAIR-D4_2023-08-30_10-56-15</v>
      </c>
      <c r="H1341" s="9">
        <v>15.388999999999999</v>
      </c>
      <c r="I1341" s="6">
        <v>26281100</v>
      </c>
      <c r="J1341" s="6" t="str">
        <f>IF(OR(COUNTIF(Monitoring!E:E, G1341) &gt; 0, COUNTIF(Monitoring!F:F, G1341) &gt; 0), "yes", "no")</f>
        <v>yes</v>
      </c>
      <c r="K1341" s="60" t="str">
        <f t="shared" si="150"/>
        <v>Z:\FAIR_Device_data\Experiment_AugSep_2023\Video_captures\FAIR-D4\Camera1\2023-08-30\FAIR-D4_2023-08-30_10-56-15.mp4</v>
      </c>
    </row>
    <row r="1342" spans="1:11" ht="14.25" customHeight="1" x14ac:dyDescent="0.3">
      <c r="A1342" s="5" t="str">
        <f t="shared" si="144"/>
        <v>FAIR-D4</v>
      </c>
      <c r="B1342" s="4">
        <f t="shared" si="145"/>
        <v>45168</v>
      </c>
      <c r="C1342" s="8">
        <f t="shared" si="146"/>
        <v>0.4619212962962963</v>
      </c>
      <c r="D1342" s="8">
        <f t="shared" si="147"/>
        <v>45168.461921296293</v>
      </c>
      <c r="E1342" s="8" t="str">
        <f t="shared" si="149"/>
        <v>2023-08-30</v>
      </c>
      <c r="F1342" s="9" t="s">
        <v>3042</v>
      </c>
      <c r="G1342" s="9" t="str">
        <f t="shared" si="148"/>
        <v>FAIR-D4_2023-08-30_11-05-10</v>
      </c>
      <c r="H1342" s="9">
        <v>28.895</v>
      </c>
      <c r="I1342" s="6">
        <v>53449992</v>
      </c>
      <c r="J1342" s="6" t="str">
        <f>IF(OR(COUNTIF(Monitoring!E:E, G1342) &gt; 0, COUNTIF(Monitoring!F:F, G1342) &gt; 0), "yes", "no")</f>
        <v>yes</v>
      </c>
      <c r="K1342" s="60" t="str">
        <f t="shared" si="150"/>
        <v>Z:\FAIR_Device_data\Experiment_AugSep_2023\Video_captures\FAIR-D4\Camera1\2023-08-30\FAIR-D4_2023-08-30_11-05-10.mp4</v>
      </c>
    </row>
    <row r="1343" spans="1:11" ht="14.25" customHeight="1" x14ac:dyDescent="0.3">
      <c r="A1343" s="5" t="str">
        <f t="shared" si="144"/>
        <v>FAIR-D4</v>
      </c>
      <c r="B1343" s="4">
        <f t="shared" si="145"/>
        <v>45168</v>
      </c>
      <c r="C1343" s="8">
        <f t="shared" si="146"/>
        <v>0.48495370370370372</v>
      </c>
      <c r="D1343" s="8">
        <f t="shared" si="147"/>
        <v>45168.484953703701</v>
      </c>
      <c r="E1343" s="8" t="str">
        <f t="shared" si="149"/>
        <v>2023-08-30</v>
      </c>
      <c r="F1343" s="9" t="s">
        <v>3043</v>
      </c>
      <c r="G1343" s="9" t="str">
        <f t="shared" si="148"/>
        <v>FAIR-D4_2023-08-30_11-38-20</v>
      </c>
      <c r="H1343" s="9">
        <v>51.067999999999998</v>
      </c>
      <c r="I1343" s="6">
        <v>93900358</v>
      </c>
      <c r="J1343" s="6" t="str">
        <f>IF(OR(COUNTIF(Monitoring!E:E, G1343) &gt; 0, COUNTIF(Monitoring!F:F, G1343) &gt; 0), "yes", "no")</f>
        <v>yes</v>
      </c>
      <c r="K1343" s="60" t="str">
        <f t="shared" si="150"/>
        <v>Z:\FAIR_Device_data\Experiment_AugSep_2023\Video_captures\FAIR-D4\Camera1\2023-08-30\FAIR-D4_2023-08-30_11-38-20.mp4</v>
      </c>
    </row>
    <row r="1344" spans="1:11" ht="14.25" customHeight="1" x14ac:dyDescent="0.3">
      <c r="A1344" s="5" t="str">
        <f t="shared" si="144"/>
        <v>FAIR-D4</v>
      </c>
      <c r="B1344" s="4">
        <f t="shared" si="145"/>
        <v>45168</v>
      </c>
      <c r="C1344" s="8">
        <f t="shared" si="146"/>
        <v>0.48600694444444442</v>
      </c>
      <c r="D1344" s="8">
        <f t="shared" si="147"/>
        <v>45168.486006944448</v>
      </c>
      <c r="E1344" s="8" t="str">
        <f t="shared" si="149"/>
        <v>2023-08-30</v>
      </c>
      <c r="F1344" s="9" t="s">
        <v>3044</v>
      </c>
      <c r="G1344" s="9" t="str">
        <f t="shared" si="148"/>
        <v>FAIR-D4_2023-08-30_11-39-51</v>
      </c>
      <c r="H1344" s="9">
        <v>40.805</v>
      </c>
      <c r="I1344" s="6">
        <v>73995840</v>
      </c>
      <c r="J1344" s="6" t="str">
        <f>IF(OR(COUNTIF(Monitoring!E:E, G1344) &gt; 0, COUNTIF(Monitoring!F:F, G1344) &gt; 0), "yes", "no")</f>
        <v>yes</v>
      </c>
      <c r="K1344" s="60" t="str">
        <f t="shared" si="150"/>
        <v>Z:\FAIR_Device_data\Experiment_AugSep_2023\Video_captures\FAIR-D4\Camera1\2023-08-30\FAIR-D4_2023-08-30_11-39-51.mp4</v>
      </c>
    </row>
    <row r="1345" spans="1:11" ht="14.25" customHeight="1" x14ac:dyDescent="0.3">
      <c r="A1345" s="5" t="str">
        <f t="shared" si="144"/>
        <v>FAIR-D4</v>
      </c>
      <c r="B1345" s="4">
        <f t="shared" si="145"/>
        <v>45168</v>
      </c>
      <c r="C1345" s="8">
        <f t="shared" si="146"/>
        <v>0.49025462962962962</v>
      </c>
      <c r="D1345" s="8">
        <f t="shared" si="147"/>
        <v>45168.490254629629</v>
      </c>
      <c r="E1345" s="8" t="str">
        <f t="shared" si="149"/>
        <v>2023-08-30</v>
      </c>
      <c r="F1345" s="9" t="s">
        <v>3045</v>
      </c>
      <c r="G1345" s="9" t="str">
        <f t="shared" si="148"/>
        <v>FAIR-D4_2023-08-30_11-45-58</v>
      </c>
      <c r="H1345" s="9">
        <v>14.837</v>
      </c>
      <c r="I1345" s="6">
        <v>24654495</v>
      </c>
      <c r="J1345" s="6" t="str">
        <f>IF(OR(COUNTIF(Monitoring!E:E, G1345) &gt; 0, COUNTIF(Monitoring!F:F, G1345) &gt; 0), "yes", "no")</f>
        <v>yes</v>
      </c>
      <c r="K1345" s="60" t="str">
        <f t="shared" si="150"/>
        <v>Z:\FAIR_Device_data\Experiment_AugSep_2023\Video_captures\FAIR-D4\Camera1\2023-08-30\FAIR-D4_2023-08-30_11-45-58.mp4</v>
      </c>
    </row>
    <row r="1346" spans="1:11" ht="14.25" customHeight="1" x14ac:dyDescent="0.3">
      <c r="A1346" s="5" t="str">
        <f t="shared" ref="A1346:A1409" si="151">+LEFT(G1346,7)</f>
        <v>FAIR-D4</v>
      </c>
      <c r="B1346" s="4">
        <f t="shared" ref="B1346:B1409" si="152">VALUE(MID(G1346,FIND("_",G1346)+1,10))</f>
        <v>45168</v>
      </c>
      <c r="C1346" s="8">
        <f t="shared" ref="C1346:C1409" si="153">IF(ISBLANK(G1346),"",TIME(LEFT(RIGHT(G1346,8),2),LEFT(RIGHT(G1346,5),2),RIGHT(G1346,2)))</f>
        <v>0.49253472222222222</v>
      </c>
      <c r="D1346" s="8">
        <f t="shared" ref="D1346:D1409" si="154">+B1346+C1346</f>
        <v>45168.492534722223</v>
      </c>
      <c r="E1346" s="8" t="str">
        <f t="shared" si="149"/>
        <v>2023-08-30</v>
      </c>
      <c r="F1346" s="9" t="s">
        <v>3046</v>
      </c>
      <c r="G1346" s="9" t="str">
        <f t="shared" ref="G1346:G1409" si="155">+LEFT(F1346,27)</f>
        <v>FAIR-D4_2023-08-30_11-49-15</v>
      </c>
      <c r="H1346" s="9">
        <v>13.154999999999999</v>
      </c>
      <c r="I1346" s="6">
        <v>21979915</v>
      </c>
      <c r="J1346" s="6" t="str">
        <f>IF(OR(COUNTIF(Monitoring!E:E, G1346) &gt; 0, COUNTIF(Monitoring!F:F, G1346) &gt; 0), "yes", "no")</f>
        <v>yes</v>
      </c>
      <c r="K1346" s="60" t="str">
        <f t="shared" si="150"/>
        <v>Z:\FAIR_Device_data\Experiment_AugSep_2023\Video_captures\FAIR-D4\Camera1\2023-08-30\FAIR-D4_2023-08-30_11-49-15.mp4</v>
      </c>
    </row>
    <row r="1347" spans="1:11" ht="14.25" customHeight="1" x14ac:dyDescent="0.3">
      <c r="A1347" s="5" t="str">
        <f t="shared" si="151"/>
        <v>FAIR-D4</v>
      </c>
      <c r="B1347" s="4">
        <f t="shared" si="152"/>
        <v>45168</v>
      </c>
      <c r="C1347" s="8">
        <f t="shared" si="153"/>
        <v>0.49342592592592593</v>
      </c>
      <c r="D1347" s="8">
        <f t="shared" si="154"/>
        <v>45168.493425925924</v>
      </c>
      <c r="E1347" s="8" t="str">
        <f t="shared" ref="E1347:E1410" si="156">+_xlfn.CONCAT(YEAR(B1347),"-",TEXT(MONTH(B1347),"00"),"-",TEXT(DAY(B1347),"00"))</f>
        <v>2023-08-30</v>
      </c>
      <c r="F1347" s="9" t="s">
        <v>3047</v>
      </c>
      <c r="G1347" s="9" t="str">
        <f t="shared" si="155"/>
        <v>FAIR-D4_2023-08-30_11-50-32</v>
      </c>
      <c r="H1347" s="9">
        <v>85.513000000000005</v>
      </c>
      <c r="I1347" s="6">
        <v>156397933</v>
      </c>
      <c r="J1347" s="6" t="str">
        <f>IF(OR(COUNTIF(Monitoring!E:E, G1347) &gt; 0, COUNTIF(Monitoring!F:F, G1347) &gt; 0), "yes", "no")</f>
        <v>yes</v>
      </c>
      <c r="K1347" s="60" t="str">
        <f t="shared" ref="K1347:K1410" si="157">HYPERLINK(_xlfn.CONCAT("Z:\FAIR_Device_data\Experiment_AugSep_2023","\","Video_captures","\",A1347,"\","Camera1","\",E1347,"\",F1347))</f>
        <v>Z:\FAIR_Device_data\Experiment_AugSep_2023\Video_captures\FAIR-D4\Camera1\2023-08-30\FAIR-D4_2023-08-30_11-50-32.mp4</v>
      </c>
    </row>
    <row r="1348" spans="1:11" ht="14.25" customHeight="1" x14ac:dyDescent="0.3">
      <c r="A1348" s="5" t="str">
        <f t="shared" si="151"/>
        <v>FAIR-D4</v>
      </c>
      <c r="B1348" s="4">
        <f t="shared" si="152"/>
        <v>45168</v>
      </c>
      <c r="C1348" s="8">
        <f t="shared" si="153"/>
        <v>0.49515046296296295</v>
      </c>
      <c r="D1348" s="8">
        <f t="shared" si="154"/>
        <v>45168.495150462964</v>
      </c>
      <c r="E1348" s="8" t="str">
        <f t="shared" si="156"/>
        <v>2023-08-30</v>
      </c>
      <c r="F1348" s="9" t="s">
        <v>3048</v>
      </c>
      <c r="G1348" s="9" t="str">
        <f t="shared" si="155"/>
        <v>FAIR-D4_2023-08-30_11-53-01</v>
      </c>
      <c r="H1348" s="9">
        <v>10.579000000000001</v>
      </c>
      <c r="I1348" s="6">
        <v>16926019</v>
      </c>
      <c r="J1348" s="6" t="str">
        <f>IF(OR(COUNTIF(Monitoring!E:E, G1348) &gt; 0, COUNTIF(Monitoring!F:F, G1348) &gt; 0), "yes", "no")</f>
        <v>no</v>
      </c>
      <c r="K1348" s="60" t="str">
        <f t="shared" si="157"/>
        <v>Z:\FAIR_Device_data\Experiment_AugSep_2023\Video_captures\FAIR-D4\Camera1\2023-08-30\FAIR-D4_2023-08-30_11-53-01.mp4</v>
      </c>
    </row>
    <row r="1349" spans="1:11" ht="14.25" customHeight="1" x14ac:dyDescent="0.3">
      <c r="A1349" s="5" t="str">
        <f t="shared" si="151"/>
        <v>FAIR-D4</v>
      </c>
      <c r="B1349" s="4">
        <f t="shared" si="152"/>
        <v>45168</v>
      </c>
      <c r="C1349" s="8">
        <f t="shared" si="153"/>
        <v>0.49585648148148148</v>
      </c>
      <c r="D1349" s="8">
        <f t="shared" si="154"/>
        <v>45168.495856481481</v>
      </c>
      <c r="E1349" s="8" t="str">
        <f t="shared" si="156"/>
        <v>2023-08-30</v>
      </c>
      <c r="F1349" s="9" t="s">
        <v>3049</v>
      </c>
      <c r="G1349" s="9" t="str">
        <f t="shared" si="155"/>
        <v>FAIR-D4_2023-08-30_11-54-02</v>
      </c>
      <c r="H1349" s="9">
        <v>10.59</v>
      </c>
      <c r="I1349" s="6">
        <v>17001770</v>
      </c>
      <c r="J1349" s="6" t="str">
        <f>IF(OR(COUNTIF(Monitoring!E:E, G1349) &gt; 0, COUNTIF(Monitoring!F:F, G1349) &gt; 0), "yes", "no")</f>
        <v>yes</v>
      </c>
      <c r="K1349" s="60" t="str">
        <f t="shared" si="157"/>
        <v>Z:\FAIR_Device_data\Experiment_AugSep_2023\Video_captures\FAIR-D4\Camera1\2023-08-30\FAIR-D4_2023-08-30_11-54-02.mp4</v>
      </c>
    </row>
    <row r="1350" spans="1:11" ht="14.25" customHeight="1" x14ac:dyDescent="0.3">
      <c r="A1350" s="5" t="str">
        <f t="shared" si="151"/>
        <v>FAIR-D4</v>
      </c>
      <c r="B1350" s="4">
        <f t="shared" si="152"/>
        <v>45168</v>
      </c>
      <c r="C1350" s="8">
        <f t="shared" si="153"/>
        <v>0.52228009259259256</v>
      </c>
      <c r="D1350" s="8">
        <f t="shared" si="154"/>
        <v>45168.522280092591</v>
      </c>
      <c r="E1350" s="8" t="str">
        <f t="shared" si="156"/>
        <v>2023-08-30</v>
      </c>
      <c r="F1350" s="9" t="s">
        <v>3050</v>
      </c>
      <c r="G1350" s="9" t="str">
        <f t="shared" si="155"/>
        <v>FAIR-D4_2023-08-30_12-32-05</v>
      </c>
      <c r="H1350" s="9">
        <v>11.255000000000001</v>
      </c>
      <c r="I1350" s="6">
        <v>18071336</v>
      </c>
      <c r="J1350" s="6" t="str">
        <f>IF(OR(COUNTIF(Monitoring!E:E, G1350) &gt; 0, COUNTIF(Monitoring!F:F, G1350) &gt; 0), "yes", "no")</f>
        <v>no</v>
      </c>
      <c r="K1350" s="60" t="str">
        <f t="shared" si="157"/>
        <v>Z:\FAIR_Device_data\Experiment_AugSep_2023\Video_captures\FAIR-D4\Camera1\2023-08-30\FAIR-D4_2023-08-30_12-32-05.mp4</v>
      </c>
    </row>
    <row r="1351" spans="1:11" ht="14.25" customHeight="1" x14ac:dyDescent="0.3">
      <c r="A1351" s="5" t="str">
        <f t="shared" si="151"/>
        <v>FAIR-D4</v>
      </c>
      <c r="B1351" s="4">
        <f t="shared" si="152"/>
        <v>45168</v>
      </c>
      <c r="C1351" s="8">
        <f t="shared" si="153"/>
        <v>0.55045138888888889</v>
      </c>
      <c r="D1351" s="8">
        <f t="shared" si="154"/>
        <v>45168.550451388888</v>
      </c>
      <c r="E1351" s="8" t="str">
        <f t="shared" si="156"/>
        <v>2023-08-30</v>
      </c>
      <c r="F1351" s="9" t="s">
        <v>3051</v>
      </c>
      <c r="G1351" s="9" t="str">
        <f t="shared" si="155"/>
        <v>FAIR-D4_2023-08-30_13-12-39</v>
      </c>
      <c r="H1351" s="9">
        <v>11.172000000000001</v>
      </c>
      <c r="I1351" s="6">
        <v>18008498</v>
      </c>
      <c r="J1351" s="6" t="str">
        <f>IF(OR(COUNTIF(Monitoring!E:E, G1351) &gt; 0, COUNTIF(Monitoring!F:F, G1351) &gt; 0), "yes", "no")</f>
        <v>no</v>
      </c>
      <c r="K1351" s="60" t="str">
        <f t="shared" si="157"/>
        <v>Z:\FAIR_Device_data\Experiment_AugSep_2023\Video_captures\FAIR-D4\Camera1\2023-08-30\FAIR-D4_2023-08-30_13-12-39.mp4</v>
      </c>
    </row>
    <row r="1352" spans="1:11" ht="14.25" customHeight="1" x14ac:dyDescent="0.3">
      <c r="A1352" s="5" t="str">
        <f t="shared" si="151"/>
        <v>FAIR-D4</v>
      </c>
      <c r="B1352" s="4">
        <f t="shared" si="152"/>
        <v>45168</v>
      </c>
      <c r="C1352" s="8">
        <f t="shared" si="153"/>
        <v>0.57480324074074074</v>
      </c>
      <c r="D1352" s="8">
        <f t="shared" si="154"/>
        <v>45168.574803240743</v>
      </c>
      <c r="E1352" s="8" t="str">
        <f t="shared" si="156"/>
        <v>2023-08-30</v>
      </c>
      <c r="F1352" s="9" t="s">
        <v>3052</v>
      </c>
      <c r="G1352" s="9" t="str">
        <f t="shared" si="155"/>
        <v>FAIR-D4_2023-08-30_13-47-43</v>
      </c>
      <c r="H1352" s="9">
        <v>33.220999999999997</v>
      </c>
      <c r="I1352" s="6">
        <v>53522408</v>
      </c>
      <c r="J1352" s="6" t="str">
        <f>IF(OR(COUNTIF(Monitoring!E:E, G1352) &gt; 0, COUNTIF(Monitoring!F:F, G1352) &gt; 0), "yes", "no")</f>
        <v>yes</v>
      </c>
      <c r="K1352" s="60" t="str">
        <f t="shared" si="157"/>
        <v>Z:\FAIR_Device_data\Experiment_AugSep_2023\Video_captures\FAIR-D4\Camera1\2023-08-30\FAIR-D4_2023-08-30_13-47-43.mp4</v>
      </c>
    </row>
    <row r="1353" spans="1:11" ht="14.25" customHeight="1" x14ac:dyDescent="0.3">
      <c r="A1353" s="5" t="str">
        <f t="shared" si="151"/>
        <v>FAIR-D4</v>
      </c>
      <c r="B1353" s="4">
        <f t="shared" si="152"/>
        <v>45168</v>
      </c>
      <c r="C1353" s="8">
        <f t="shared" si="153"/>
        <v>0.57596064814814818</v>
      </c>
      <c r="D1353" s="8">
        <f t="shared" si="154"/>
        <v>45168.575960648152</v>
      </c>
      <c r="E1353" s="8" t="str">
        <f t="shared" si="156"/>
        <v>2023-08-30</v>
      </c>
      <c r="F1353" s="9" t="s">
        <v>3053</v>
      </c>
      <c r="G1353" s="9" t="str">
        <f t="shared" si="155"/>
        <v>FAIR-D4_2023-08-30_13-49-23</v>
      </c>
      <c r="H1353" s="9">
        <v>10.603</v>
      </c>
      <c r="I1353" s="6">
        <v>16757062</v>
      </c>
      <c r="J1353" s="6" t="str">
        <f>IF(OR(COUNTIF(Monitoring!E:E, G1353) &gt; 0, COUNTIF(Monitoring!F:F, G1353) &gt; 0), "yes", "no")</f>
        <v>yes</v>
      </c>
      <c r="K1353" s="60" t="str">
        <f t="shared" si="157"/>
        <v>Z:\FAIR_Device_data\Experiment_AugSep_2023\Video_captures\FAIR-D4\Camera1\2023-08-30\FAIR-D4_2023-08-30_13-49-23.mp4</v>
      </c>
    </row>
    <row r="1354" spans="1:11" ht="14.25" customHeight="1" x14ac:dyDescent="0.3">
      <c r="A1354" s="5" t="str">
        <f t="shared" si="151"/>
        <v>FAIR-D4</v>
      </c>
      <c r="B1354" s="4">
        <f t="shared" si="152"/>
        <v>45168</v>
      </c>
      <c r="C1354" s="8">
        <f t="shared" si="153"/>
        <v>0.58857638888888886</v>
      </c>
      <c r="D1354" s="8">
        <f t="shared" si="154"/>
        <v>45168.588576388887</v>
      </c>
      <c r="E1354" s="8" t="str">
        <f t="shared" si="156"/>
        <v>2023-08-30</v>
      </c>
      <c r="F1354" s="9" t="s">
        <v>3054</v>
      </c>
      <c r="G1354" s="9" t="str">
        <f t="shared" si="155"/>
        <v>FAIR-D4_2023-08-30_14-07-33</v>
      </c>
      <c r="H1354" s="9">
        <v>12.295</v>
      </c>
      <c r="I1354" s="6">
        <v>20659361</v>
      </c>
      <c r="J1354" s="6" t="str">
        <f>IF(OR(COUNTIF(Monitoring!E:E, G1354) &gt; 0, COUNTIF(Monitoring!F:F, G1354) &gt; 0), "yes", "no")</f>
        <v>yes</v>
      </c>
      <c r="K1354" s="60" t="str">
        <f t="shared" si="157"/>
        <v>Z:\FAIR_Device_data\Experiment_AugSep_2023\Video_captures\FAIR-D4\Camera1\2023-08-30\FAIR-D4_2023-08-30_14-07-33.mp4</v>
      </c>
    </row>
    <row r="1355" spans="1:11" ht="14.25" customHeight="1" x14ac:dyDescent="0.3">
      <c r="A1355" s="5" t="str">
        <f t="shared" si="151"/>
        <v>FAIR-D4</v>
      </c>
      <c r="B1355" s="4">
        <f t="shared" si="152"/>
        <v>45168</v>
      </c>
      <c r="C1355" s="8">
        <f t="shared" si="153"/>
        <v>0.62518518518518518</v>
      </c>
      <c r="D1355" s="8">
        <f t="shared" si="154"/>
        <v>45168.625185185185</v>
      </c>
      <c r="E1355" s="8" t="str">
        <f t="shared" si="156"/>
        <v>2023-08-30</v>
      </c>
      <c r="F1355" s="9" t="s">
        <v>3055</v>
      </c>
      <c r="G1355" s="9" t="str">
        <f t="shared" si="155"/>
        <v>FAIR-D4_2023-08-30_15-00-16</v>
      </c>
      <c r="H1355" s="9">
        <v>37.512999999999998</v>
      </c>
      <c r="I1355" s="6">
        <v>63950019</v>
      </c>
      <c r="J1355" s="6" t="str">
        <f>IF(OR(COUNTIF(Monitoring!E:E, G1355) &gt; 0, COUNTIF(Monitoring!F:F, G1355) &gt; 0), "yes", "no")</f>
        <v>yes</v>
      </c>
      <c r="K1355" s="60" t="str">
        <f t="shared" si="157"/>
        <v>Z:\FAIR_Device_data\Experiment_AugSep_2023\Video_captures\FAIR-D4\Camera1\2023-08-30\FAIR-D4_2023-08-30_15-00-16.mp4</v>
      </c>
    </row>
    <row r="1356" spans="1:11" ht="14.25" customHeight="1" x14ac:dyDescent="0.3">
      <c r="A1356" s="5" t="str">
        <f t="shared" si="151"/>
        <v>FAIR-D4</v>
      </c>
      <c r="B1356" s="4">
        <f t="shared" si="152"/>
        <v>45168</v>
      </c>
      <c r="C1356" s="8">
        <f t="shared" si="153"/>
        <v>0.63825231481481481</v>
      </c>
      <c r="D1356" s="8">
        <f t="shared" si="154"/>
        <v>45168.638252314813</v>
      </c>
      <c r="E1356" s="8" t="str">
        <f t="shared" si="156"/>
        <v>2023-08-30</v>
      </c>
      <c r="F1356" s="9" t="s">
        <v>3056</v>
      </c>
      <c r="G1356" s="9" t="str">
        <f t="shared" si="155"/>
        <v>FAIR-D4_2023-08-30_15-19-05</v>
      </c>
      <c r="H1356" s="9">
        <v>13.15</v>
      </c>
      <c r="I1356" s="6">
        <v>22056521</v>
      </c>
      <c r="J1356" s="6" t="str">
        <f>IF(OR(COUNTIF(Monitoring!E:E, G1356) &gt; 0, COUNTIF(Monitoring!F:F, G1356) &gt; 0), "yes", "no")</f>
        <v>yes</v>
      </c>
      <c r="K1356" s="60" t="str">
        <f t="shared" si="157"/>
        <v>Z:\FAIR_Device_data\Experiment_AugSep_2023\Video_captures\FAIR-D4\Camera1\2023-08-30\FAIR-D4_2023-08-30_15-19-05.mp4</v>
      </c>
    </row>
    <row r="1357" spans="1:11" ht="14.25" customHeight="1" x14ac:dyDescent="0.3">
      <c r="A1357" s="5" t="str">
        <f t="shared" si="151"/>
        <v>FAIR-D4</v>
      </c>
      <c r="B1357" s="4">
        <f t="shared" si="152"/>
        <v>45168</v>
      </c>
      <c r="C1357" s="8">
        <f t="shared" si="153"/>
        <v>0.6408449074074074</v>
      </c>
      <c r="D1357" s="8">
        <f t="shared" si="154"/>
        <v>45168.640844907408</v>
      </c>
      <c r="E1357" s="8" t="str">
        <f t="shared" si="156"/>
        <v>2023-08-30</v>
      </c>
      <c r="F1357" s="9" t="s">
        <v>3057</v>
      </c>
      <c r="G1357" s="9" t="str">
        <f t="shared" si="155"/>
        <v>FAIR-D4_2023-08-30_15-22-49</v>
      </c>
      <c r="H1357" s="9">
        <v>11.159000000000001</v>
      </c>
      <c r="I1357" s="6">
        <v>18310567</v>
      </c>
      <c r="J1357" s="6" t="str">
        <f>IF(OR(COUNTIF(Monitoring!E:E, G1357) &gt; 0, COUNTIF(Monitoring!F:F, G1357) &gt; 0), "yes", "no")</f>
        <v>yes</v>
      </c>
      <c r="K1357" s="60" t="str">
        <f t="shared" si="157"/>
        <v>Z:\FAIR_Device_data\Experiment_AugSep_2023\Video_captures\FAIR-D4\Camera1\2023-08-30\FAIR-D4_2023-08-30_15-22-49.mp4</v>
      </c>
    </row>
    <row r="1358" spans="1:11" ht="14.25" customHeight="1" x14ac:dyDescent="0.3">
      <c r="A1358" s="5" t="str">
        <f t="shared" si="151"/>
        <v>FAIR-D4</v>
      </c>
      <c r="B1358" s="4">
        <f t="shared" si="152"/>
        <v>45168</v>
      </c>
      <c r="C1358" s="8">
        <f t="shared" si="153"/>
        <v>0.65243055555555551</v>
      </c>
      <c r="D1358" s="8">
        <f t="shared" si="154"/>
        <v>45168.652430555558</v>
      </c>
      <c r="E1358" s="8" t="str">
        <f t="shared" si="156"/>
        <v>2023-08-30</v>
      </c>
      <c r="F1358" s="9" t="s">
        <v>3058</v>
      </c>
      <c r="G1358" s="9" t="str">
        <f t="shared" si="155"/>
        <v>FAIR-D4_2023-08-30_15-39-30</v>
      </c>
      <c r="H1358" s="9">
        <v>22.385000000000002</v>
      </c>
      <c r="I1358" s="6">
        <v>36089830</v>
      </c>
      <c r="J1358" s="6" t="str">
        <f>IF(OR(COUNTIF(Monitoring!E:E, G1358) &gt; 0, COUNTIF(Monitoring!F:F, G1358) &gt; 0), "yes", "no")</f>
        <v>yes</v>
      </c>
      <c r="K1358" s="60" t="str">
        <f t="shared" si="157"/>
        <v>Z:\FAIR_Device_data\Experiment_AugSep_2023\Video_captures\FAIR-D4\Camera1\2023-08-30\FAIR-D4_2023-08-30_15-39-30.mp4</v>
      </c>
    </row>
    <row r="1359" spans="1:11" ht="14.25" customHeight="1" x14ac:dyDescent="0.3">
      <c r="A1359" s="5" t="str">
        <f t="shared" si="151"/>
        <v>FAIR-D4</v>
      </c>
      <c r="B1359" s="4">
        <f t="shared" si="152"/>
        <v>45168</v>
      </c>
      <c r="C1359" s="8">
        <f t="shared" si="153"/>
        <v>0.65692129629629625</v>
      </c>
      <c r="D1359" s="8">
        <f t="shared" si="154"/>
        <v>45168.656921296293</v>
      </c>
      <c r="E1359" s="8" t="str">
        <f t="shared" si="156"/>
        <v>2023-08-30</v>
      </c>
      <c r="F1359" s="9" t="s">
        <v>3059</v>
      </c>
      <c r="G1359" s="9" t="str">
        <f t="shared" si="155"/>
        <v>FAIR-D4_2023-08-30_15-45-58</v>
      </c>
      <c r="H1359" s="9">
        <v>10.74</v>
      </c>
      <c r="I1359" s="6">
        <v>17541893</v>
      </c>
      <c r="J1359" s="6" t="str">
        <f>IF(OR(COUNTIF(Monitoring!E:E, G1359) &gt; 0, COUNTIF(Monitoring!F:F, G1359) &gt; 0), "yes", "no")</f>
        <v>no</v>
      </c>
      <c r="K1359" s="60" t="str">
        <f t="shared" si="157"/>
        <v>Z:\FAIR_Device_data\Experiment_AugSep_2023\Video_captures\FAIR-D4\Camera1\2023-08-30\FAIR-D4_2023-08-30_15-45-58.mp4</v>
      </c>
    </row>
    <row r="1360" spans="1:11" ht="14.25" customHeight="1" x14ac:dyDescent="0.3">
      <c r="A1360" s="5" t="str">
        <f t="shared" si="151"/>
        <v>FAIR-D4</v>
      </c>
      <c r="B1360" s="4">
        <f t="shared" si="152"/>
        <v>45168</v>
      </c>
      <c r="C1360" s="8">
        <f t="shared" si="153"/>
        <v>0.66126157407407404</v>
      </c>
      <c r="D1360" s="8">
        <f t="shared" si="154"/>
        <v>45168.661261574074</v>
      </c>
      <c r="E1360" s="8" t="str">
        <f t="shared" si="156"/>
        <v>2023-08-30</v>
      </c>
      <c r="F1360" s="9" t="s">
        <v>3060</v>
      </c>
      <c r="G1360" s="9" t="str">
        <f t="shared" si="155"/>
        <v>FAIR-D4_2023-08-30_15-52-13</v>
      </c>
      <c r="H1360" s="9">
        <v>26.715</v>
      </c>
      <c r="I1360" s="6">
        <v>49063130</v>
      </c>
      <c r="J1360" s="6" t="str">
        <f>IF(OR(COUNTIF(Monitoring!E:E, G1360) &gt; 0, COUNTIF(Monitoring!F:F, G1360) &gt; 0), "yes", "no")</f>
        <v>yes</v>
      </c>
      <c r="K1360" s="60" t="str">
        <f t="shared" si="157"/>
        <v>Z:\FAIR_Device_data\Experiment_AugSep_2023\Video_captures\FAIR-D4\Camera1\2023-08-30\FAIR-D4_2023-08-30_15-52-13.mp4</v>
      </c>
    </row>
    <row r="1361" spans="1:11" ht="14.25" customHeight="1" x14ac:dyDescent="0.3">
      <c r="A1361" s="5" t="str">
        <f t="shared" si="151"/>
        <v>FAIR-D4</v>
      </c>
      <c r="B1361" s="4">
        <f t="shared" si="152"/>
        <v>45168</v>
      </c>
      <c r="C1361" s="8">
        <f t="shared" si="153"/>
        <v>0.67925925925925923</v>
      </c>
      <c r="D1361" s="8">
        <f t="shared" si="154"/>
        <v>45168.679259259261</v>
      </c>
      <c r="E1361" s="8" t="str">
        <f t="shared" si="156"/>
        <v>2023-08-30</v>
      </c>
      <c r="F1361" s="9" t="s">
        <v>3061</v>
      </c>
      <c r="G1361" s="9" t="str">
        <f t="shared" si="155"/>
        <v>FAIR-D4_2023-08-30_16-18-08</v>
      </c>
      <c r="H1361" s="9">
        <v>19.257000000000001</v>
      </c>
      <c r="I1361" s="6">
        <v>34759022</v>
      </c>
      <c r="J1361" s="6" t="str">
        <f>IF(OR(COUNTIF(Monitoring!E:E, G1361) &gt; 0, COUNTIF(Monitoring!F:F, G1361) &gt; 0), "yes", "no")</f>
        <v>yes</v>
      </c>
      <c r="K1361" s="60" t="str">
        <f t="shared" si="157"/>
        <v>Z:\FAIR_Device_data\Experiment_AugSep_2023\Video_captures\FAIR-D4\Camera1\2023-08-30\FAIR-D4_2023-08-30_16-18-08.mp4</v>
      </c>
    </row>
    <row r="1362" spans="1:11" ht="14.25" customHeight="1" x14ac:dyDescent="0.3">
      <c r="A1362" s="5" t="str">
        <f t="shared" si="151"/>
        <v>FAIR-D4</v>
      </c>
      <c r="B1362" s="4">
        <f t="shared" si="152"/>
        <v>45168</v>
      </c>
      <c r="C1362" s="8">
        <f t="shared" si="153"/>
        <v>0.67979166666666668</v>
      </c>
      <c r="D1362" s="8">
        <f t="shared" si="154"/>
        <v>45168.679791666669</v>
      </c>
      <c r="E1362" s="8" t="str">
        <f t="shared" si="156"/>
        <v>2023-08-30</v>
      </c>
      <c r="F1362" s="9" t="s">
        <v>3062</v>
      </c>
      <c r="G1362" s="9" t="str">
        <f t="shared" si="155"/>
        <v>FAIR-D4_2023-08-30_16-18-54</v>
      </c>
      <c r="H1362" s="9">
        <v>26.265000000000001</v>
      </c>
      <c r="I1362" s="6">
        <v>42629853</v>
      </c>
      <c r="J1362" s="6" t="str">
        <f>IF(OR(COUNTIF(Monitoring!E:E, G1362) &gt; 0, COUNTIF(Monitoring!F:F, G1362) &gt; 0), "yes", "no")</f>
        <v>yes</v>
      </c>
      <c r="K1362" s="60" t="str">
        <f t="shared" si="157"/>
        <v>Z:\FAIR_Device_data\Experiment_AugSep_2023\Video_captures\FAIR-D4\Camera1\2023-08-30\FAIR-D4_2023-08-30_16-18-54.mp4</v>
      </c>
    </row>
    <row r="1363" spans="1:11" ht="14.25" customHeight="1" x14ac:dyDescent="0.3">
      <c r="A1363" s="5" t="str">
        <f t="shared" si="151"/>
        <v>FAIR-D4</v>
      </c>
      <c r="B1363" s="4">
        <f t="shared" si="152"/>
        <v>45168</v>
      </c>
      <c r="C1363" s="8">
        <f t="shared" si="153"/>
        <v>0.7033449074074074</v>
      </c>
      <c r="D1363" s="8">
        <f t="shared" si="154"/>
        <v>45168.703344907408</v>
      </c>
      <c r="E1363" s="8" t="str">
        <f t="shared" si="156"/>
        <v>2023-08-30</v>
      </c>
      <c r="F1363" s="9" t="s">
        <v>3063</v>
      </c>
      <c r="G1363" s="9" t="str">
        <f t="shared" si="155"/>
        <v>FAIR-D4_2023-08-30_16-52-49</v>
      </c>
      <c r="H1363" s="9">
        <v>171.05099999999999</v>
      </c>
      <c r="I1363" s="6">
        <v>310747517</v>
      </c>
      <c r="J1363" s="6" t="str">
        <f>IF(OR(COUNTIF(Monitoring!E:E, G1363) &gt; 0, COUNTIF(Monitoring!F:F, G1363) &gt; 0), "yes", "no")</f>
        <v>yes</v>
      </c>
      <c r="K1363" s="60" t="str">
        <f t="shared" si="157"/>
        <v>Z:\FAIR_Device_data\Experiment_AugSep_2023\Video_captures\FAIR-D4\Camera1\2023-08-30\FAIR-D4_2023-08-30_16-52-49.mp4</v>
      </c>
    </row>
    <row r="1364" spans="1:11" ht="14.25" customHeight="1" x14ac:dyDescent="0.3">
      <c r="A1364" s="5" t="str">
        <f t="shared" si="151"/>
        <v>FAIR-D4</v>
      </c>
      <c r="B1364" s="4">
        <f t="shared" si="152"/>
        <v>45168</v>
      </c>
      <c r="C1364" s="8">
        <f t="shared" si="153"/>
        <v>0.70584490740740746</v>
      </c>
      <c r="D1364" s="8">
        <f t="shared" si="154"/>
        <v>45168.70584490741</v>
      </c>
      <c r="E1364" s="8" t="str">
        <f t="shared" si="156"/>
        <v>2023-08-30</v>
      </c>
      <c r="F1364" s="9" t="s">
        <v>3064</v>
      </c>
      <c r="G1364" s="9" t="str">
        <f t="shared" si="155"/>
        <v>FAIR-D4_2023-08-30_16-56-25</v>
      </c>
      <c r="H1364" s="9">
        <v>28.122</v>
      </c>
      <c r="I1364" s="6">
        <v>47607602</v>
      </c>
      <c r="J1364" s="6" t="str">
        <f>IF(OR(COUNTIF(Monitoring!E:E, G1364) &gt; 0, COUNTIF(Monitoring!F:F, G1364) &gt; 0), "yes", "no")</f>
        <v>yes</v>
      </c>
      <c r="K1364" s="60" t="str">
        <f t="shared" si="157"/>
        <v>Z:\FAIR_Device_data\Experiment_AugSep_2023\Video_captures\FAIR-D4\Camera1\2023-08-30\FAIR-D4_2023-08-30_16-56-25.mp4</v>
      </c>
    </row>
    <row r="1365" spans="1:11" ht="14.25" customHeight="1" x14ac:dyDescent="0.3">
      <c r="A1365" s="5" t="str">
        <f t="shared" si="151"/>
        <v>FAIR-D4</v>
      </c>
      <c r="B1365" s="4">
        <f t="shared" si="152"/>
        <v>45168</v>
      </c>
      <c r="C1365" s="8">
        <f t="shared" si="153"/>
        <v>0.70811342592592597</v>
      </c>
      <c r="D1365" s="8">
        <f t="shared" si="154"/>
        <v>45168.708113425928</v>
      </c>
      <c r="E1365" s="8" t="str">
        <f t="shared" si="156"/>
        <v>2023-08-30</v>
      </c>
      <c r="F1365" s="9" t="s">
        <v>3065</v>
      </c>
      <c r="G1365" s="9" t="str">
        <f t="shared" si="155"/>
        <v>FAIR-D4_2023-08-30_16-59-41</v>
      </c>
      <c r="H1365" s="9">
        <v>14.541</v>
      </c>
      <c r="I1365" s="6">
        <v>24485491</v>
      </c>
      <c r="J1365" s="6" t="str">
        <f>IF(OR(COUNTIF(Monitoring!E:E, G1365) &gt; 0, COUNTIF(Monitoring!F:F, G1365) &gt; 0), "yes", "no")</f>
        <v>yes</v>
      </c>
      <c r="K1365" s="60" t="str">
        <f t="shared" si="157"/>
        <v>Z:\FAIR_Device_data\Experiment_AugSep_2023\Video_captures\FAIR-D4\Camera1\2023-08-30\FAIR-D4_2023-08-30_16-59-41.mp4</v>
      </c>
    </row>
    <row r="1366" spans="1:11" ht="14.25" customHeight="1" x14ac:dyDescent="0.3">
      <c r="A1366" s="5" t="str">
        <f t="shared" si="151"/>
        <v>FAIR-D4</v>
      </c>
      <c r="B1366" s="4">
        <f t="shared" si="152"/>
        <v>45168</v>
      </c>
      <c r="C1366" s="8">
        <f t="shared" si="153"/>
        <v>0.71474537037037034</v>
      </c>
      <c r="D1366" s="8">
        <f t="shared" si="154"/>
        <v>45168.714745370373</v>
      </c>
      <c r="E1366" s="8" t="str">
        <f t="shared" si="156"/>
        <v>2023-08-30</v>
      </c>
      <c r="F1366" s="9" t="s">
        <v>3066</v>
      </c>
      <c r="G1366" s="9" t="str">
        <f t="shared" si="155"/>
        <v>FAIR-D4_2023-08-30_17-09-14</v>
      </c>
      <c r="H1366" s="9">
        <v>14.97</v>
      </c>
      <c r="I1366" s="6">
        <v>24912381</v>
      </c>
      <c r="J1366" s="6" t="str">
        <f>IF(OR(COUNTIF(Monitoring!E:E, G1366) &gt; 0, COUNTIF(Monitoring!F:F, G1366) &gt; 0), "yes", "no")</f>
        <v>yes</v>
      </c>
      <c r="K1366" s="60" t="str">
        <f t="shared" si="157"/>
        <v>Z:\FAIR_Device_data\Experiment_AugSep_2023\Video_captures\FAIR-D4\Camera1\2023-08-30\FAIR-D4_2023-08-30_17-09-14.mp4</v>
      </c>
    </row>
    <row r="1367" spans="1:11" ht="14.25" customHeight="1" x14ac:dyDescent="0.3">
      <c r="A1367" s="5" t="str">
        <f t="shared" si="151"/>
        <v>FAIR-D4</v>
      </c>
      <c r="B1367" s="4">
        <f t="shared" si="152"/>
        <v>45168</v>
      </c>
      <c r="C1367" s="8">
        <f t="shared" si="153"/>
        <v>0.72736111111111112</v>
      </c>
      <c r="D1367" s="8">
        <f t="shared" si="154"/>
        <v>45168.727361111109</v>
      </c>
      <c r="E1367" s="8" t="str">
        <f t="shared" si="156"/>
        <v>2023-08-30</v>
      </c>
      <c r="F1367" s="9" t="s">
        <v>3067</v>
      </c>
      <c r="G1367" s="9" t="str">
        <f t="shared" si="155"/>
        <v>FAIR-D4_2023-08-30_17-27-24</v>
      </c>
      <c r="H1367" s="9">
        <v>11.058</v>
      </c>
      <c r="I1367" s="6">
        <v>17688499</v>
      </c>
      <c r="J1367" s="6" t="str">
        <f>IF(OR(COUNTIF(Monitoring!E:E, G1367) &gt; 0, COUNTIF(Monitoring!F:F, G1367) &gt; 0), "yes", "no")</f>
        <v>no</v>
      </c>
      <c r="K1367" s="60" t="str">
        <f t="shared" si="157"/>
        <v>Z:\FAIR_Device_data\Experiment_AugSep_2023\Video_captures\FAIR-D4\Camera1\2023-08-30\FAIR-D4_2023-08-30_17-27-24.mp4</v>
      </c>
    </row>
    <row r="1368" spans="1:11" ht="14.25" customHeight="1" x14ac:dyDescent="0.3">
      <c r="A1368" s="5" t="str">
        <f t="shared" si="151"/>
        <v>FAIR-D4</v>
      </c>
      <c r="B1368" s="4">
        <f t="shared" si="152"/>
        <v>45168</v>
      </c>
      <c r="C1368" s="8">
        <f t="shared" si="153"/>
        <v>0.73495370370370372</v>
      </c>
      <c r="D1368" s="8">
        <f t="shared" si="154"/>
        <v>45168.734953703701</v>
      </c>
      <c r="E1368" s="8" t="str">
        <f t="shared" si="156"/>
        <v>2023-08-30</v>
      </c>
      <c r="F1368" s="9" t="s">
        <v>3068</v>
      </c>
      <c r="G1368" s="9" t="str">
        <f t="shared" si="155"/>
        <v>FAIR-D4_2023-08-30_17-38-20</v>
      </c>
      <c r="H1368" s="9">
        <v>11.205</v>
      </c>
      <c r="I1368" s="6">
        <v>18222967</v>
      </c>
      <c r="J1368" s="6" t="str">
        <f>IF(OR(COUNTIF(Monitoring!E:E, G1368) &gt; 0, COUNTIF(Monitoring!F:F, G1368) &gt; 0), "yes", "no")</f>
        <v>no</v>
      </c>
      <c r="K1368" s="60" t="str">
        <f t="shared" si="157"/>
        <v>Z:\FAIR_Device_data\Experiment_AugSep_2023\Video_captures\FAIR-D4\Camera1\2023-08-30\FAIR-D4_2023-08-30_17-38-20.mp4</v>
      </c>
    </row>
    <row r="1369" spans="1:11" ht="14.25" customHeight="1" x14ac:dyDescent="0.3">
      <c r="A1369" s="5" t="str">
        <f t="shared" si="151"/>
        <v>FAIR-D4</v>
      </c>
      <c r="B1369" s="4">
        <f t="shared" si="152"/>
        <v>45168</v>
      </c>
      <c r="C1369" s="8">
        <f t="shared" si="153"/>
        <v>0.74645833333333333</v>
      </c>
      <c r="D1369" s="8">
        <f t="shared" si="154"/>
        <v>45168.746458333335</v>
      </c>
      <c r="E1369" s="8" t="str">
        <f t="shared" si="156"/>
        <v>2023-08-30</v>
      </c>
      <c r="F1369" s="9" t="s">
        <v>3069</v>
      </c>
      <c r="G1369" s="9" t="str">
        <f t="shared" si="155"/>
        <v>FAIR-D4_2023-08-30_17-54-54</v>
      </c>
      <c r="H1369" s="9">
        <v>11.048999999999999</v>
      </c>
      <c r="I1369" s="6">
        <v>17727606</v>
      </c>
      <c r="J1369" s="6" t="str">
        <f>IF(OR(COUNTIF(Monitoring!E:E, G1369) &gt; 0, COUNTIF(Monitoring!F:F, G1369) &gt; 0), "yes", "no")</f>
        <v>no</v>
      </c>
      <c r="K1369" s="60" t="str">
        <f t="shared" si="157"/>
        <v>Z:\FAIR_Device_data\Experiment_AugSep_2023\Video_captures\FAIR-D4\Camera1\2023-08-30\FAIR-D4_2023-08-30_17-54-54.mp4</v>
      </c>
    </row>
    <row r="1370" spans="1:11" ht="14.25" customHeight="1" x14ac:dyDescent="0.3">
      <c r="A1370" s="5" t="str">
        <f t="shared" si="151"/>
        <v>FAIR-D4</v>
      </c>
      <c r="B1370" s="4">
        <f t="shared" si="152"/>
        <v>45168</v>
      </c>
      <c r="C1370" s="8">
        <f t="shared" si="153"/>
        <v>0.74716435185185182</v>
      </c>
      <c r="D1370" s="8">
        <f t="shared" si="154"/>
        <v>45168.747164351851</v>
      </c>
      <c r="E1370" s="8" t="str">
        <f t="shared" si="156"/>
        <v>2023-08-30</v>
      </c>
      <c r="F1370" s="9" t="s">
        <v>3070</v>
      </c>
      <c r="G1370" s="9" t="str">
        <f t="shared" si="155"/>
        <v>FAIR-D4_2023-08-30_17-55-55</v>
      </c>
      <c r="H1370" s="9">
        <v>11.271000000000001</v>
      </c>
      <c r="I1370" s="6">
        <v>18710400</v>
      </c>
      <c r="J1370" s="6" t="str">
        <f>IF(OR(COUNTIF(Monitoring!E:E, G1370) &gt; 0, COUNTIF(Monitoring!F:F, G1370) &gt; 0), "yes", "no")</f>
        <v>yes</v>
      </c>
      <c r="K1370" s="60" t="str">
        <f t="shared" si="157"/>
        <v>Z:\FAIR_Device_data\Experiment_AugSep_2023\Video_captures\FAIR-D4\Camera1\2023-08-30\FAIR-D4_2023-08-30_17-55-55.mp4</v>
      </c>
    </row>
    <row r="1371" spans="1:11" ht="14.25" customHeight="1" x14ac:dyDescent="0.3">
      <c r="A1371" s="5" t="str">
        <f t="shared" si="151"/>
        <v>FAIR-D4</v>
      </c>
      <c r="B1371" s="4">
        <f t="shared" si="152"/>
        <v>45168</v>
      </c>
      <c r="C1371" s="8">
        <f t="shared" si="153"/>
        <v>0.75130787037037039</v>
      </c>
      <c r="D1371" s="8">
        <f t="shared" si="154"/>
        <v>45168.751307870371</v>
      </c>
      <c r="E1371" s="8" t="str">
        <f t="shared" si="156"/>
        <v>2023-08-30</v>
      </c>
      <c r="F1371" s="9" t="s">
        <v>3071</v>
      </c>
      <c r="G1371" s="9" t="str">
        <f t="shared" si="155"/>
        <v>FAIR-D4_2023-08-30_18-01-53</v>
      </c>
      <c r="H1371" s="9">
        <v>12.852</v>
      </c>
      <c r="I1371" s="6">
        <v>21398704</v>
      </c>
      <c r="J1371" s="6" t="str">
        <f>IF(OR(COUNTIF(Monitoring!E:E, G1371) &gt; 0, COUNTIF(Monitoring!F:F, G1371) &gt; 0), "yes", "no")</f>
        <v>no</v>
      </c>
      <c r="K1371" s="60" t="str">
        <f t="shared" si="157"/>
        <v>Z:\FAIR_Device_data\Experiment_AugSep_2023\Video_captures\FAIR-D4\Camera1\2023-08-30\FAIR-D4_2023-08-30_18-01-53.mp4</v>
      </c>
    </row>
    <row r="1372" spans="1:11" ht="14.25" customHeight="1" x14ac:dyDescent="0.3">
      <c r="A1372" s="5" t="str">
        <f t="shared" si="151"/>
        <v>FAIR-D4</v>
      </c>
      <c r="B1372" s="4">
        <f t="shared" si="152"/>
        <v>45168</v>
      </c>
      <c r="C1372" s="8">
        <f t="shared" si="153"/>
        <v>0.75179398148148147</v>
      </c>
      <c r="D1372" s="8">
        <f t="shared" si="154"/>
        <v>45168.751793981479</v>
      </c>
      <c r="E1372" s="8" t="str">
        <f t="shared" si="156"/>
        <v>2023-08-30</v>
      </c>
      <c r="F1372" s="9" t="s">
        <v>3072</v>
      </c>
      <c r="G1372" s="9" t="str">
        <f t="shared" si="155"/>
        <v>FAIR-D4_2023-08-30_18-02-35</v>
      </c>
      <c r="H1372" s="9">
        <v>12.683</v>
      </c>
      <c r="I1372" s="6">
        <v>19352837</v>
      </c>
      <c r="J1372" s="6" t="str">
        <f>IF(OR(COUNTIF(Monitoring!E:E, G1372) &gt; 0, COUNTIF(Monitoring!F:F, G1372) &gt; 0), "yes", "no")</f>
        <v>no</v>
      </c>
      <c r="K1372" s="60" t="str">
        <f t="shared" si="157"/>
        <v>Z:\FAIR_Device_data\Experiment_AugSep_2023\Video_captures\FAIR-D4\Camera1\2023-08-30\FAIR-D4_2023-08-30_18-02-35.mp4</v>
      </c>
    </row>
    <row r="1373" spans="1:11" ht="14.25" customHeight="1" x14ac:dyDescent="0.3">
      <c r="A1373" s="5" t="str">
        <f t="shared" si="151"/>
        <v>FAIR-D4</v>
      </c>
      <c r="B1373" s="4">
        <f t="shared" si="152"/>
        <v>45168</v>
      </c>
      <c r="C1373" s="8">
        <f t="shared" si="153"/>
        <v>0.75575231481481486</v>
      </c>
      <c r="D1373" s="8">
        <f t="shared" si="154"/>
        <v>45168.755752314813</v>
      </c>
      <c r="E1373" s="8" t="str">
        <f t="shared" si="156"/>
        <v>2023-08-30</v>
      </c>
      <c r="F1373" s="9" t="s">
        <v>3073</v>
      </c>
      <c r="G1373" s="9" t="str">
        <f t="shared" si="155"/>
        <v>FAIR-D4_2023-08-30_18-08-17</v>
      </c>
      <c r="H1373" s="9">
        <v>50.795000000000002</v>
      </c>
      <c r="I1373" s="6">
        <v>92140273</v>
      </c>
      <c r="J1373" s="6" t="str">
        <f>IF(OR(COUNTIF(Monitoring!E:E, G1373) &gt; 0, COUNTIF(Monitoring!F:F, G1373) &gt; 0), "yes", "no")</f>
        <v>yes</v>
      </c>
      <c r="K1373" s="60" t="str">
        <f t="shared" si="157"/>
        <v>Z:\FAIR_Device_data\Experiment_AugSep_2023\Video_captures\FAIR-D4\Camera1\2023-08-30\FAIR-D4_2023-08-30_18-08-17.mp4</v>
      </c>
    </row>
    <row r="1374" spans="1:11" ht="14.25" customHeight="1" x14ac:dyDescent="0.3">
      <c r="A1374" s="5" t="str">
        <f t="shared" si="151"/>
        <v>FAIR-D4</v>
      </c>
      <c r="B1374" s="4">
        <f t="shared" si="152"/>
        <v>45169</v>
      </c>
      <c r="C1374" s="8">
        <f t="shared" si="153"/>
        <v>0.35957175925925927</v>
      </c>
      <c r="D1374" s="8">
        <f t="shared" si="154"/>
        <v>45169.359571759262</v>
      </c>
      <c r="E1374" s="8" t="str">
        <f t="shared" si="156"/>
        <v>2023-08-31</v>
      </c>
      <c r="F1374" s="9" t="s">
        <v>3074</v>
      </c>
      <c r="G1374" s="9" t="str">
        <f t="shared" si="155"/>
        <v>FAIR-D4_2023-08-31_08-37-47</v>
      </c>
      <c r="H1374" s="9">
        <v>12.542</v>
      </c>
      <c r="I1374" s="6">
        <v>20897927</v>
      </c>
      <c r="J1374" s="6" t="str">
        <f>IF(OR(COUNTIF(Monitoring!E:E, G1374) &gt; 0, COUNTIF(Monitoring!F:F, G1374) &gt; 0), "yes", "no")</f>
        <v>no</v>
      </c>
      <c r="K1374" s="60" t="str">
        <f t="shared" si="157"/>
        <v>Z:\FAIR_Device_data\Experiment_AugSep_2023\Video_captures\FAIR-D4\Camera1\2023-08-31\FAIR-D4_2023-08-31_08-37-47.mp4</v>
      </c>
    </row>
    <row r="1375" spans="1:11" ht="14.25" customHeight="1" x14ac:dyDescent="0.3">
      <c r="A1375" s="5" t="str">
        <f t="shared" si="151"/>
        <v>FAIR-D4</v>
      </c>
      <c r="B1375" s="4">
        <f t="shared" si="152"/>
        <v>45169</v>
      </c>
      <c r="C1375" s="8">
        <f t="shared" si="153"/>
        <v>0.36636574074074074</v>
      </c>
      <c r="D1375" s="8">
        <f t="shared" si="154"/>
        <v>45169.366365740738</v>
      </c>
      <c r="E1375" s="8" t="str">
        <f t="shared" si="156"/>
        <v>2023-08-31</v>
      </c>
      <c r="F1375" s="9" t="s">
        <v>3075</v>
      </c>
      <c r="G1375" s="9" t="str">
        <f t="shared" si="155"/>
        <v>FAIR-D4_2023-08-31_08-47-34</v>
      </c>
      <c r="H1375" s="9">
        <v>16.489999999999998</v>
      </c>
      <c r="I1375" s="6">
        <v>29355616</v>
      </c>
      <c r="J1375" s="6" t="str">
        <f>IF(OR(COUNTIF(Monitoring!E:E, G1375) &gt; 0, COUNTIF(Monitoring!F:F, G1375) &gt; 0), "yes", "no")</f>
        <v>no</v>
      </c>
      <c r="K1375" s="60" t="str">
        <f t="shared" si="157"/>
        <v>Z:\FAIR_Device_data\Experiment_AugSep_2023\Video_captures\FAIR-D4\Camera1\2023-08-31\FAIR-D4_2023-08-31_08-47-34.mp4</v>
      </c>
    </row>
    <row r="1376" spans="1:11" ht="14.25" customHeight="1" x14ac:dyDescent="0.3">
      <c r="A1376" s="5" t="str">
        <f t="shared" si="151"/>
        <v>FAIR-D4</v>
      </c>
      <c r="B1376" s="4">
        <f t="shared" si="152"/>
        <v>45169</v>
      </c>
      <c r="C1376" s="8">
        <f t="shared" si="153"/>
        <v>0.37392361111111111</v>
      </c>
      <c r="D1376" s="8">
        <f t="shared" si="154"/>
        <v>45169.373923611114</v>
      </c>
      <c r="E1376" s="8" t="str">
        <f t="shared" si="156"/>
        <v>2023-08-31</v>
      </c>
      <c r="F1376" s="9" t="s">
        <v>3076</v>
      </c>
      <c r="G1376" s="9" t="str">
        <f t="shared" si="155"/>
        <v>FAIR-D4_2023-08-31_08-58-27</v>
      </c>
      <c r="H1376" s="9">
        <v>17.067</v>
      </c>
      <c r="I1376" s="6">
        <v>31042009</v>
      </c>
      <c r="J1376" s="6" t="str">
        <f>IF(OR(COUNTIF(Monitoring!E:E, G1376) &gt; 0, COUNTIF(Monitoring!F:F, G1376) &gt; 0), "yes", "no")</f>
        <v>yes</v>
      </c>
      <c r="K1376" s="60" t="str">
        <f t="shared" si="157"/>
        <v>Z:\FAIR_Device_data\Experiment_AugSep_2023\Video_captures\FAIR-D4\Camera1\2023-08-31\FAIR-D4_2023-08-31_08-58-27.mp4</v>
      </c>
    </row>
    <row r="1377" spans="1:11" ht="14.25" customHeight="1" x14ac:dyDescent="0.3">
      <c r="A1377" s="5" t="str">
        <f t="shared" si="151"/>
        <v>FAIR-D4</v>
      </c>
      <c r="B1377" s="4">
        <f t="shared" si="152"/>
        <v>45169</v>
      </c>
      <c r="C1377" s="8">
        <f t="shared" si="153"/>
        <v>0.37787037037037036</v>
      </c>
      <c r="D1377" s="8">
        <f t="shared" si="154"/>
        <v>45169.377870370372</v>
      </c>
      <c r="E1377" s="8" t="str">
        <f t="shared" si="156"/>
        <v>2023-08-31</v>
      </c>
      <c r="F1377" s="9" t="s">
        <v>3077</v>
      </c>
      <c r="G1377" s="9" t="str">
        <f t="shared" si="155"/>
        <v>FAIR-D4_2023-08-31_09-04-08</v>
      </c>
      <c r="H1377" s="9">
        <v>16.940000000000001</v>
      </c>
      <c r="I1377" s="6">
        <v>30220956</v>
      </c>
      <c r="J1377" s="6" t="str">
        <f>IF(OR(COUNTIF(Monitoring!E:E, G1377) &gt; 0, COUNTIF(Monitoring!F:F, G1377) &gt; 0), "yes", "no")</f>
        <v>yes</v>
      </c>
      <c r="K1377" s="60" t="str">
        <f t="shared" si="157"/>
        <v>Z:\FAIR_Device_data\Experiment_AugSep_2023\Video_captures\FAIR-D4\Camera1\2023-08-31\FAIR-D4_2023-08-31_09-04-08.mp4</v>
      </c>
    </row>
    <row r="1378" spans="1:11" ht="14.25" customHeight="1" x14ac:dyDescent="0.3">
      <c r="A1378" s="5" t="str">
        <f t="shared" si="151"/>
        <v>FAIR-D4</v>
      </c>
      <c r="B1378" s="4">
        <f t="shared" si="152"/>
        <v>45169</v>
      </c>
      <c r="C1378" s="8">
        <f t="shared" si="153"/>
        <v>0.39037037037037037</v>
      </c>
      <c r="D1378" s="8">
        <f t="shared" si="154"/>
        <v>45169.390370370369</v>
      </c>
      <c r="E1378" s="8" t="str">
        <f t="shared" si="156"/>
        <v>2023-08-31</v>
      </c>
      <c r="F1378" s="9" t="s">
        <v>3078</v>
      </c>
      <c r="G1378" s="9" t="str">
        <f t="shared" si="155"/>
        <v>FAIR-D4_2023-08-31_09-22-08</v>
      </c>
      <c r="H1378" s="9">
        <v>22.277000000000001</v>
      </c>
      <c r="I1378" s="6">
        <v>37032437</v>
      </c>
      <c r="J1378" s="6" t="str">
        <f>IF(OR(COUNTIF(Monitoring!E:E, G1378) &gt; 0, COUNTIF(Monitoring!F:F, G1378) &gt; 0), "yes", "no")</f>
        <v>no</v>
      </c>
      <c r="K1378" s="60" t="str">
        <f t="shared" si="157"/>
        <v>Z:\FAIR_Device_data\Experiment_AugSep_2023\Video_captures\FAIR-D4\Camera1\2023-08-31\FAIR-D4_2023-08-31_09-22-08.mp4</v>
      </c>
    </row>
    <row r="1379" spans="1:11" ht="14.25" customHeight="1" x14ac:dyDescent="0.3">
      <c r="A1379" s="5" t="str">
        <f t="shared" si="151"/>
        <v>FAIR-D4</v>
      </c>
      <c r="B1379" s="4">
        <f t="shared" si="152"/>
        <v>45169</v>
      </c>
      <c r="C1379" s="8">
        <f t="shared" si="153"/>
        <v>0.40761574074074075</v>
      </c>
      <c r="D1379" s="8">
        <f t="shared" si="154"/>
        <v>45169.40761574074</v>
      </c>
      <c r="E1379" s="8" t="str">
        <f t="shared" si="156"/>
        <v>2023-08-31</v>
      </c>
      <c r="F1379" s="9" t="s">
        <v>3079</v>
      </c>
      <c r="G1379" s="9" t="str">
        <f t="shared" si="155"/>
        <v>FAIR-D4_2023-08-31_09-46-58</v>
      </c>
      <c r="H1379" s="9">
        <v>19.905999999999999</v>
      </c>
      <c r="I1379" s="6">
        <v>34569508</v>
      </c>
      <c r="J1379" s="6" t="str">
        <f>IF(OR(COUNTIF(Monitoring!E:E, G1379) &gt; 0, COUNTIF(Monitoring!F:F, G1379) &gt; 0), "yes", "no")</f>
        <v>no</v>
      </c>
      <c r="K1379" s="60" t="str">
        <f t="shared" si="157"/>
        <v>Z:\FAIR_Device_data\Experiment_AugSep_2023\Video_captures\FAIR-D4\Camera1\2023-08-31\FAIR-D4_2023-08-31_09-46-58.mp4</v>
      </c>
    </row>
    <row r="1380" spans="1:11" ht="14.25" customHeight="1" x14ac:dyDescent="0.3">
      <c r="A1380" s="5" t="str">
        <f t="shared" si="151"/>
        <v>FAIR-D4</v>
      </c>
      <c r="B1380" s="4">
        <f t="shared" si="152"/>
        <v>45169</v>
      </c>
      <c r="C1380" s="8">
        <f t="shared" si="153"/>
        <v>0.40917824074074072</v>
      </c>
      <c r="D1380" s="8">
        <f t="shared" si="154"/>
        <v>45169.409178240741</v>
      </c>
      <c r="E1380" s="8" t="str">
        <f t="shared" si="156"/>
        <v>2023-08-31</v>
      </c>
      <c r="F1380" s="9" t="s">
        <v>3080</v>
      </c>
      <c r="G1380" s="9" t="str">
        <f t="shared" si="155"/>
        <v>FAIR-D4_2023-08-31_09-49-13</v>
      </c>
      <c r="H1380" s="9">
        <v>12</v>
      </c>
      <c r="I1380" s="6">
        <v>19997953</v>
      </c>
      <c r="J1380" s="6" t="str">
        <f>IF(OR(COUNTIF(Monitoring!E:E, G1380) &gt; 0, COUNTIF(Monitoring!F:F, G1380) &gt; 0), "yes", "no")</f>
        <v>no</v>
      </c>
      <c r="K1380" s="60" t="str">
        <f t="shared" si="157"/>
        <v>Z:\FAIR_Device_data\Experiment_AugSep_2023\Video_captures\FAIR-D4\Camera1\2023-08-31\FAIR-D4_2023-08-31_09-49-13.mp4</v>
      </c>
    </row>
    <row r="1381" spans="1:11" ht="14.25" customHeight="1" x14ac:dyDescent="0.3">
      <c r="A1381" s="5" t="str">
        <f t="shared" si="151"/>
        <v>FAIR-D4</v>
      </c>
      <c r="B1381" s="4">
        <f t="shared" si="152"/>
        <v>45169</v>
      </c>
      <c r="C1381" s="8">
        <f t="shared" si="153"/>
        <v>0.41101851851851851</v>
      </c>
      <c r="D1381" s="8">
        <f t="shared" si="154"/>
        <v>45169.41101851852</v>
      </c>
      <c r="E1381" s="8" t="str">
        <f t="shared" si="156"/>
        <v>2023-08-31</v>
      </c>
      <c r="F1381" s="9" t="s">
        <v>3081</v>
      </c>
      <c r="G1381" s="9" t="str">
        <f t="shared" si="155"/>
        <v>FAIR-D4_2023-08-31_09-51-52</v>
      </c>
      <c r="H1381" s="9">
        <v>22.317</v>
      </c>
      <c r="I1381" s="6">
        <v>37650556</v>
      </c>
      <c r="J1381" s="6" t="str">
        <f>IF(OR(COUNTIF(Monitoring!E:E, G1381) &gt; 0, COUNTIF(Monitoring!F:F, G1381) &gt; 0), "yes", "no")</f>
        <v>no</v>
      </c>
      <c r="K1381" s="60" t="str">
        <f t="shared" si="157"/>
        <v>Z:\FAIR_Device_data\Experiment_AugSep_2023\Video_captures\FAIR-D4\Camera1\2023-08-31\FAIR-D4_2023-08-31_09-51-52.mp4</v>
      </c>
    </row>
    <row r="1382" spans="1:11" ht="14.25" customHeight="1" x14ac:dyDescent="0.3">
      <c r="A1382" s="5" t="str">
        <f t="shared" si="151"/>
        <v>FAIR-D4</v>
      </c>
      <c r="B1382" s="4">
        <f t="shared" si="152"/>
        <v>45169</v>
      </c>
      <c r="C1382" s="8">
        <f t="shared" si="153"/>
        <v>0.41373842592592591</v>
      </c>
      <c r="D1382" s="8">
        <f t="shared" si="154"/>
        <v>45169.413738425923</v>
      </c>
      <c r="E1382" s="8" t="str">
        <f t="shared" si="156"/>
        <v>2023-08-31</v>
      </c>
      <c r="F1382" s="9" t="s">
        <v>3082</v>
      </c>
      <c r="G1382" s="9" t="str">
        <f t="shared" si="155"/>
        <v>FAIR-D4_2023-08-31_09-55-47</v>
      </c>
      <c r="H1382" s="9">
        <v>10.571999999999999</v>
      </c>
      <c r="I1382" s="6">
        <v>17093178</v>
      </c>
      <c r="J1382" s="6" t="str">
        <f>IF(OR(COUNTIF(Monitoring!E:E, G1382) &gt; 0, COUNTIF(Monitoring!F:F, G1382) &gt; 0), "yes", "no")</f>
        <v>no</v>
      </c>
      <c r="K1382" s="60" t="str">
        <f t="shared" si="157"/>
        <v>Z:\FAIR_Device_data\Experiment_AugSep_2023\Video_captures\FAIR-D4\Camera1\2023-08-31\FAIR-D4_2023-08-31_09-55-47.mp4</v>
      </c>
    </row>
    <row r="1383" spans="1:11" ht="14.25" customHeight="1" x14ac:dyDescent="0.3">
      <c r="A1383" s="5" t="str">
        <f t="shared" si="151"/>
        <v>FAIR-D4</v>
      </c>
      <c r="B1383" s="4">
        <f t="shared" si="152"/>
        <v>45169</v>
      </c>
      <c r="C1383" s="8">
        <f t="shared" si="153"/>
        <v>0.41457175925925926</v>
      </c>
      <c r="D1383" s="8">
        <f t="shared" si="154"/>
        <v>45169.414571759262</v>
      </c>
      <c r="E1383" s="8" t="str">
        <f t="shared" si="156"/>
        <v>2023-08-31</v>
      </c>
      <c r="F1383" s="9" t="s">
        <v>3083</v>
      </c>
      <c r="G1383" s="9" t="str">
        <f t="shared" si="155"/>
        <v>FAIR-D4_2023-08-31_09-56-59</v>
      </c>
      <c r="H1383" s="9">
        <v>34.572000000000003</v>
      </c>
      <c r="I1383" s="6">
        <v>57564248</v>
      </c>
      <c r="J1383" s="6" t="str">
        <f>IF(OR(COUNTIF(Monitoring!E:E, G1383) &gt; 0, COUNTIF(Monitoring!F:F, G1383) &gt; 0), "yes", "no")</f>
        <v>no</v>
      </c>
      <c r="K1383" s="60" t="str">
        <f t="shared" si="157"/>
        <v>Z:\FAIR_Device_data\Experiment_AugSep_2023\Video_captures\FAIR-D4\Camera1\2023-08-31\FAIR-D4_2023-08-31_09-56-59.mp4</v>
      </c>
    </row>
    <row r="1384" spans="1:11" ht="14.25" customHeight="1" x14ac:dyDescent="0.3">
      <c r="A1384" s="5" t="str">
        <f t="shared" si="151"/>
        <v>FAIR-D4</v>
      </c>
      <c r="B1384" s="4">
        <f t="shared" si="152"/>
        <v>45169</v>
      </c>
      <c r="C1384" s="8">
        <f t="shared" si="153"/>
        <v>0.41770833333333335</v>
      </c>
      <c r="D1384" s="8">
        <f t="shared" si="154"/>
        <v>45169.417708333334</v>
      </c>
      <c r="E1384" s="8" t="str">
        <f t="shared" si="156"/>
        <v>2023-08-31</v>
      </c>
      <c r="F1384" s="9" t="s">
        <v>3084</v>
      </c>
      <c r="G1384" s="9" t="str">
        <f t="shared" si="155"/>
        <v>FAIR-D4_2023-08-31_10-01-30</v>
      </c>
      <c r="H1384" s="9">
        <v>29.925999999999998</v>
      </c>
      <c r="I1384" s="6">
        <v>51766310</v>
      </c>
      <c r="J1384" s="6" t="str">
        <f>IF(OR(COUNTIF(Monitoring!E:E, G1384) &gt; 0, COUNTIF(Monitoring!F:F, G1384) &gt; 0), "yes", "no")</f>
        <v>no</v>
      </c>
      <c r="K1384" s="60" t="str">
        <f t="shared" si="157"/>
        <v>Z:\FAIR_Device_data\Experiment_AugSep_2023\Video_captures\FAIR-D4\Camera1\2023-08-31\FAIR-D4_2023-08-31_10-01-30.mp4</v>
      </c>
    </row>
    <row r="1385" spans="1:11" ht="14.25" customHeight="1" x14ac:dyDescent="0.3">
      <c r="A1385" s="5" t="str">
        <f t="shared" si="151"/>
        <v>FAIR-D4</v>
      </c>
      <c r="B1385" s="4">
        <f t="shared" si="152"/>
        <v>45169</v>
      </c>
      <c r="C1385" s="8">
        <f t="shared" si="153"/>
        <v>0.41944444444444445</v>
      </c>
      <c r="D1385" s="8">
        <f t="shared" si="154"/>
        <v>45169.419444444444</v>
      </c>
      <c r="E1385" s="8" t="str">
        <f t="shared" si="156"/>
        <v>2023-08-31</v>
      </c>
      <c r="F1385" s="9" t="s">
        <v>3085</v>
      </c>
      <c r="G1385" s="9" t="str">
        <f t="shared" si="155"/>
        <v>FAIR-D4_2023-08-31_10-04-00</v>
      </c>
      <c r="H1385" s="9">
        <v>28.675000000000001</v>
      </c>
      <c r="I1385" s="6">
        <v>49420799</v>
      </c>
      <c r="J1385" s="6" t="str">
        <f>IF(OR(COUNTIF(Monitoring!E:E, G1385) &gt; 0, COUNTIF(Monitoring!F:F, G1385) &gt; 0), "yes", "no")</f>
        <v>yes</v>
      </c>
      <c r="K1385" s="60" t="str">
        <f t="shared" si="157"/>
        <v>Z:\FAIR_Device_data\Experiment_AugSep_2023\Video_captures\FAIR-D4\Camera1\2023-08-31\FAIR-D4_2023-08-31_10-04-00.mp4</v>
      </c>
    </row>
    <row r="1386" spans="1:11" ht="14.25" customHeight="1" x14ac:dyDescent="0.3">
      <c r="A1386" s="5" t="str">
        <f t="shared" si="151"/>
        <v>FAIR-D4</v>
      </c>
      <c r="B1386" s="4">
        <f t="shared" si="152"/>
        <v>45169</v>
      </c>
      <c r="C1386" s="8">
        <f t="shared" si="153"/>
        <v>0.42563657407407407</v>
      </c>
      <c r="D1386" s="8">
        <f t="shared" si="154"/>
        <v>45169.425636574073</v>
      </c>
      <c r="E1386" s="8" t="str">
        <f t="shared" si="156"/>
        <v>2023-08-31</v>
      </c>
      <c r="F1386" s="9" t="s">
        <v>3086</v>
      </c>
      <c r="G1386" s="9" t="str">
        <f t="shared" si="155"/>
        <v>FAIR-D4_2023-08-31_10-12-55</v>
      </c>
      <c r="H1386" s="9">
        <v>10.83</v>
      </c>
      <c r="I1386" s="6">
        <v>17911935</v>
      </c>
      <c r="J1386" s="6" t="str">
        <f>IF(OR(COUNTIF(Monitoring!E:E, G1386) &gt; 0, COUNTIF(Monitoring!F:F, G1386) &gt; 0), "yes", "no")</f>
        <v>no</v>
      </c>
      <c r="K1386" s="60" t="str">
        <f t="shared" si="157"/>
        <v>Z:\FAIR_Device_data\Experiment_AugSep_2023\Video_captures\FAIR-D4\Camera1\2023-08-31\FAIR-D4_2023-08-31_10-12-55.mp4</v>
      </c>
    </row>
    <row r="1387" spans="1:11" ht="14.25" customHeight="1" x14ac:dyDescent="0.3">
      <c r="A1387" s="5" t="str">
        <f t="shared" si="151"/>
        <v>FAIR-D4</v>
      </c>
      <c r="B1387" s="4">
        <f t="shared" si="152"/>
        <v>45169</v>
      </c>
      <c r="C1387" s="8">
        <f t="shared" si="153"/>
        <v>0.42611111111111111</v>
      </c>
      <c r="D1387" s="8">
        <f t="shared" si="154"/>
        <v>45169.426111111112</v>
      </c>
      <c r="E1387" s="8" t="str">
        <f t="shared" si="156"/>
        <v>2023-08-31</v>
      </c>
      <c r="F1387" s="9" t="s">
        <v>3087</v>
      </c>
      <c r="G1387" s="9" t="str">
        <f t="shared" si="155"/>
        <v>FAIR-D4_2023-08-31_10-13-36</v>
      </c>
      <c r="H1387" s="9">
        <v>12.721</v>
      </c>
      <c r="I1387" s="6">
        <v>19502958</v>
      </c>
      <c r="J1387" s="6" t="str">
        <f>IF(OR(COUNTIF(Monitoring!E:E, G1387) &gt; 0, COUNTIF(Monitoring!F:F, G1387) &gt; 0), "yes", "no")</f>
        <v>no</v>
      </c>
      <c r="K1387" s="60" t="str">
        <f t="shared" si="157"/>
        <v>Z:\FAIR_Device_data\Experiment_AugSep_2023\Video_captures\FAIR-D4\Camera1\2023-08-31\FAIR-D4_2023-08-31_10-13-36.mp4</v>
      </c>
    </row>
    <row r="1388" spans="1:11" ht="14.25" customHeight="1" x14ac:dyDescent="0.3">
      <c r="A1388" s="5" t="str">
        <f t="shared" si="151"/>
        <v>FAIR-D4</v>
      </c>
      <c r="B1388" s="4">
        <f t="shared" si="152"/>
        <v>45169</v>
      </c>
      <c r="C1388" s="8">
        <f t="shared" si="153"/>
        <v>0.43035879629629631</v>
      </c>
      <c r="D1388" s="8">
        <f t="shared" si="154"/>
        <v>45169.430358796293</v>
      </c>
      <c r="E1388" s="8" t="str">
        <f t="shared" si="156"/>
        <v>2023-08-31</v>
      </c>
      <c r="F1388" s="9" t="s">
        <v>3088</v>
      </c>
      <c r="G1388" s="9" t="str">
        <f t="shared" si="155"/>
        <v>FAIR-D4_2023-08-31_10-19-43</v>
      </c>
      <c r="H1388" s="9">
        <v>10.68</v>
      </c>
      <c r="I1388" s="6">
        <v>17421315</v>
      </c>
      <c r="J1388" s="6" t="str">
        <f>IF(OR(COUNTIF(Monitoring!E:E, G1388) &gt; 0, COUNTIF(Monitoring!F:F, G1388) &gt; 0), "yes", "no")</f>
        <v>no</v>
      </c>
      <c r="K1388" s="60" t="str">
        <f t="shared" si="157"/>
        <v>Z:\FAIR_Device_data\Experiment_AugSep_2023\Video_captures\FAIR-D4\Camera1\2023-08-31\FAIR-D4_2023-08-31_10-19-43.mp4</v>
      </c>
    </row>
    <row r="1389" spans="1:11" ht="14.25" customHeight="1" x14ac:dyDescent="0.3">
      <c r="A1389" s="5" t="str">
        <f t="shared" si="151"/>
        <v>FAIR-D4</v>
      </c>
      <c r="B1389" s="4">
        <f t="shared" si="152"/>
        <v>45169</v>
      </c>
      <c r="C1389" s="8">
        <f t="shared" si="153"/>
        <v>0.4387847222222222</v>
      </c>
      <c r="D1389" s="8">
        <f t="shared" si="154"/>
        <v>45169.438784722224</v>
      </c>
      <c r="E1389" s="8" t="str">
        <f t="shared" si="156"/>
        <v>2023-08-31</v>
      </c>
      <c r="F1389" s="9" t="s">
        <v>3089</v>
      </c>
      <c r="G1389" s="9" t="str">
        <f t="shared" si="155"/>
        <v>FAIR-D4_2023-08-31_10-31-51</v>
      </c>
      <c r="H1389" s="9">
        <v>31.462</v>
      </c>
      <c r="I1389" s="6">
        <v>59122620</v>
      </c>
      <c r="J1389" s="6" t="str">
        <f>IF(OR(COUNTIF(Monitoring!E:E, G1389) &gt; 0, COUNTIF(Monitoring!F:F, G1389) &gt; 0), "yes", "no")</f>
        <v>yes</v>
      </c>
      <c r="K1389" s="60" t="str">
        <f t="shared" si="157"/>
        <v>Z:\FAIR_Device_data\Experiment_AugSep_2023\Video_captures\FAIR-D4\Camera1\2023-08-31\FAIR-D4_2023-08-31_10-31-51.mp4</v>
      </c>
    </row>
    <row r="1390" spans="1:11" ht="14.25" customHeight="1" x14ac:dyDescent="0.3">
      <c r="A1390" s="5" t="str">
        <f t="shared" si="151"/>
        <v>FAIR-D4</v>
      </c>
      <c r="B1390" s="4">
        <f t="shared" si="152"/>
        <v>45169</v>
      </c>
      <c r="C1390" s="8">
        <f t="shared" si="153"/>
        <v>0.4412847222222222</v>
      </c>
      <c r="D1390" s="8">
        <f t="shared" si="154"/>
        <v>45169.441284722219</v>
      </c>
      <c r="E1390" s="8" t="str">
        <f t="shared" si="156"/>
        <v>2023-08-31</v>
      </c>
      <c r="F1390" s="9" t="s">
        <v>3090</v>
      </c>
      <c r="G1390" s="9" t="str">
        <f t="shared" si="155"/>
        <v>FAIR-D4_2023-08-31_10-35-27</v>
      </c>
      <c r="H1390" s="9">
        <v>10.683999999999999</v>
      </c>
      <c r="I1390" s="6">
        <v>17346408</v>
      </c>
      <c r="J1390" s="6" t="str">
        <f>IF(OR(COUNTIF(Monitoring!E:E, G1390) &gt; 0, COUNTIF(Monitoring!F:F, G1390) &gt; 0), "yes", "no")</f>
        <v>no</v>
      </c>
      <c r="K1390" s="60" t="str">
        <f t="shared" si="157"/>
        <v>Z:\FAIR_Device_data\Experiment_AugSep_2023\Video_captures\FAIR-D4\Camera1\2023-08-31\FAIR-D4_2023-08-31_10-35-27.mp4</v>
      </c>
    </row>
    <row r="1391" spans="1:11" ht="14.25" customHeight="1" x14ac:dyDescent="0.3">
      <c r="A1391" s="5" t="str">
        <f t="shared" si="151"/>
        <v>FAIR-D4</v>
      </c>
      <c r="B1391" s="4">
        <f t="shared" si="152"/>
        <v>45169</v>
      </c>
      <c r="C1391" s="8">
        <f t="shared" si="153"/>
        <v>0.44179398148148147</v>
      </c>
      <c r="D1391" s="8">
        <f t="shared" si="154"/>
        <v>45169.441793981481</v>
      </c>
      <c r="E1391" s="8" t="str">
        <f t="shared" si="156"/>
        <v>2023-08-31</v>
      </c>
      <c r="F1391" s="9" t="s">
        <v>3091</v>
      </c>
      <c r="G1391" s="9" t="str">
        <f t="shared" si="155"/>
        <v>FAIR-D4_2023-08-31_10-36-11</v>
      </c>
      <c r="H1391" s="9">
        <v>30.87</v>
      </c>
      <c r="I1391" s="6">
        <v>53179432</v>
      </c>
      <c r="J1391" s="6" t="str">
        <f>IF(OR(COUNTIF(Monitoring!E:E, G1391) &gt; 0, COUNTIF(Monitoring!F:F, G1391) &gt; 0), "yes", "no")</f>
        <v>no</v>
      </c>
      <c r="K1391" s="60" t="str">
        <f t="shared" si="157"/>
        <v>Z:\FAIR_Device_data\Experiment_AugSep_2023\Video_captures\FAIR-D4\Camera1\2023-08-31\FAIR-D4_2023-08-31_10-36-11.mp4</v>
      </c>
    </row>
    <row r="1392" spans="1:11" ht="14.25" customHeight="1" x14ac:dyDescent="0.3">
      <c r="A1392" s="5" t="str">
        <f t="shared" si="151"/>
        <v>FAIR-D4</v>
      </c>
      <c r="B1392" s="4">
        <f t="shared" si="152"/>
        <v>45169</v>
      </c>
      <c r="C1392" s="8">
        <f t="shared" si="153"/>
        <v>0.44393518518518521</v>
      </c>
      <c r="D1392" s="8">
        <f t="shared" si="154"/>
        <v>45169.443935185183</v>
      </c>
      <c r="E1392" s="8" t="str">
        <f t="shared" si="156"/>
        <v>2023-08-31</v>
      </c>
      <c r="F1392" s="9" t="s">
        <v>3092</v>
      </c>
      <c r="G1392" s="9" t="str">
        <f t="shared" si="155"/>
        <v>FAIR-D4_2023-08-31_10-39-16</v>
      </c>
      <c r="H1392" s="9">
        <v>72.578999999999994</v>
      </c>
      <c r="I1392" s="6">
        <v>125386153</v>
      </c>
      <c r="J1392" s="6" t="str">
        <f>IF(OR(COUNTIF(Monitoring!E:E, G1392) &gt; 0, COUNTIF(Monitoring!F:F, G1392) &gt; 0), "yes", "no")</f>
        <v>no</v>
      </c>
      <c r="K1392" s="60" t="str">
        <f t="shared" si="157"/>
        <v>Z:\FAIR_Device_data\Experiment_AugSep_2023\Video_captures\FAIR-D4\Camera1\2023-08-31\FAIR-D4_2023-08-31_10-39-16.mp4</v>
      </c>
    </row>
    <row r="1393" spans="1:11" ht="14.25" customHeight="1" x14ac:dyDescent="0.3">
      <c r="A1393" s="5" t="str">
        <f t="shared" si="151"/>
        <v>FAIR-D4</v>
      </c>
      <c r="B1393" s="4">
        <f t="shared" si="152"/>
        <v>45169</v>
      </c>
      <c r="C1393" s="8">
        <f t="shared" si="153"/>
        <v>0.44567129629629632</v>
      </c>
      <c r="D1393" s="8">
        <f t="shared" si="154"/>
        <v>45169.445671296293</v>
      </c>
      <c r="E1393" s="8" t="str">
        <f t="shared" si="156"/>
        <v>2023-08-31</v>
      </c>
      <c r="F1393" s="9" t="s">
        <v>3093</v>
      </c>
      <c r="G1393" s="9" t="str">
        <f t="shared" si="155"/>
        <v>FAIR-D4_2023-08-31_10-41-46</v>
      </c>
      <c r="H1393" s="9">
        <v>21.989000000000001</v>
      </c>
      <c r="I1393" s="6">
        <v>35761957</v>
      </c>
      <c r="J1393" s="6" t="str">
        <f>IF(OR(COUNTIF(Monitoring!E:E, G1393) &gt; 0, COUNTIF(Monitoring!F:F, G1393) &gt; 0), "yes", "no")</f>
        <v>yes</v>
      </c>
      <c r="K1393" s="60" t="str">
        <f t="shared" si="157"/>
        <v>Z:\FAIR_Device_data\Experiment_AugSep_2023\Video_captures\FAIR-D4\Camera1\2023-08-31\FAIR-D4_2023-08-31_10-41-46.mp4</v>
      </c>
    </row>
    <row r="1394" spans="1:11" ht="14.25" customHeight="1" x14ac:dyDescent="0.3">
      <c r="A1394" s="5" t="str">
        <f t="shared" si="151"/>
        <v>FAIR-D4</v>
      </c>
      <c r="B1394" s="4">
        <f t="shared" si="152"/>
        <v>45169</v>
      </c>
      <c r="C1394" s="8">
        <f t="shared" si="153"/>
        <v>0.44730324074074074</v>
      </c>
      <c r="D1394" s="8">
        <f t="shared" si="154"/>
        <v>45169.44730324074</v>
      </c>
      <c r="E1394" s="8" t="str">
        <f t="shared" si="156"/>
        <v>2023-08-31</v>
      </c>
      <c r="F1394" s="9" t="s">
        <v>3094</v>
      </c>
      <c r="G1394" s="9" t="str">
        <f t="shared" si="155"/>
        <v>FAIR-D4_2023-08-31_10-44-07</v>
      </c>
      <c r="H1394" s="9">
        <v>10.782999999999999</v>
      </c>
      <c r="I1394" s="6">
        <v>17244843</v>
      </c>
      <c r="J1394" s="6" t="str">
        <f>IF(OR(COUNTIF(Monitoring!E:E, G1394) &gt; 0, COUNTIF(Monitoring!F:F, G1394) &gt; 0), "yes", "no")</f>
        <v>yes</v>
      </c>
      <c r="K1394" s="60" t="str">
        <f t="shared" si="157"/>
        <v>Z:\FAIR_Device_data\Experiment_AugSep_2023\Video_captures\FAIR-D4\Camera1\2023-08-31\FAIR-D4_2023-08-31_10-44-07.mp4</v>
      </c>
    </row>
    <row r="1395" spans="1:11" ht="14.25" customHeight="1" x14ac:dyDescent="0.3">
      <c r="A1395" s="5" t="str">
        <f t="shared" si="151"/>
        <v>FAIR-D4</v>
      </c>
      <c r="B1395" s="4">
        <f t="shared" si="152"/>
        <v>45169</v>
      </c>
      <c r="C1395" s="8">
        <f t="shared" si="153"/>
        <v>0.44795138888888891</v>
      </c>
      <c r="D1395" s="8">
        <f t="shared" si="154"/>
        <v>45169.447951388887</v>
      </c>
      <c r="E1395" s="8" t="str">
        <f t="shared" si="156"/>
        <v>2023-08-31</v>
      </c>
      <c r="F1395" s="9" t="s">
        <v>3095</v>
      </c>
      <c r="G1395" s="9" t="str">
        <f t="shared" si="155"/>
        <v>FAIR-D4_2023-08-31_10-45-03</v>
      </c>
      <c r="H1395" s="9">
        <v>10.749000000000001</v>
      </c>
      <c r="I1395" s="6">
        <v>16882869</v>
      </c>
      <c r="J1395" s="6" t="str">
        <f>IF(OR(COUNTIF(Monitoring!E:E, G1395) &gt; 0, COUNTIF(Monitoring!F:F, G1395) &gt; 0), "yes", "no")</f>
        <v>no</v>
      </c>
      <c r="K1395" s="60" t="str">
        <f t="shared" si="157"/>
        <v>Z:\FAIR_Device_data\Experiment_AugSep_2023\Video_captures\FAIR-D4\Camera1\2023-08-31\FAIR-D4_2023-08-31_10-45-03.mp4</v>
      </c>
    </row>
    <row r="1396" spans="1:11" ht="14.25" customHeight="1" x14ac:dyDescent="0.3">
      <c r="A1396" s="5" t="str">
        <f t="shared" si="151"/>
        <v>FAIR-D4</v>
      </c>
      <c r="B1396" s="4">
        <f t="shared" si="152"/>
        <v>45169</v>
      </c>
      <c r="C1396" s="8">
        <f t="shared" si="153"/>
        <v>0.46077546296296296</v>
      </c>
      <c r="D1396" s="8">
        <f t="shared" si="154"/>
        <v>45169.460775462961</v>
      </c>
      <c r="E1396" s="8" t="str">
        <f t="shared" si="156"/>
        <v>2023-08-31</v>
      </c>
      <c r="F1396" s="9" t="s">
        <v>3096</v>
      </c>
      <c r="G1396" s="9" t="str">
        <f t="shared" si="155"/>
        <v>FAIR-D4_2023-08-31_11-03-31</v>
      </c>
      <c r="H1396" s="9">
        <v>36.273000000000003</v>
      </c>
      <c r="I1396" s="6">
        <v>63140003</v>
      </c>
      <c r="J1396" s="6" t="str">
        <f>IF(OR(COUNTIF(Monitoring!E:E, G1396) &gt; 0, COUNTIF(Monitoring!F:F, G1396) &gt; 0), "yes", "no")</f>
        <v>yes</v>
      </c>
      <c r="K1396" s="60" t="str">
        <f t="shared" si="157"/>
        <v>Z:\FAIR_Device_data\Experiment_AugSep_2023\Video_captures\FAIR-D4\Camera1\2023-08-31\FAIR-D4_2023-08-31_11-03-31.mp4</v>
      </c>
    </row>
    <row r="1397" spans="1:11" ht="14.25" customHeight="1" x14ac:dyDescent="0.3">
      <c r="A1397" s="5" t="str">
        <f t="shared" si="151"/>
        <v>FAIR-D4</v>
      </c>
      <c r="B1397" s="4">
        <f t="shared" si="152"/>
        <v>45169</v>
      </c>
      <c r="C1397" s="8">
        <f t="shared" si="153"/>
        <v>0.46280092592592592</v>
      </c>
      <c r="D1397" s="8">
        <f t="shared" si="154"/>
        <v>45169.462800925925</v>
      </c>
      <c r="E1397" s="8" t="str">
        <f t="shared" si="156"/>
        <v>2023-08-31</v>
      </c>
      <c r="F1397" s="9" t="s">
        <v>3097</v>
      </c>
      <c r="G1397" s="9" t="str">
        <f t="shared" si="155"/>
        <v>FAIR-D4_2023-08-31_11-06-26</v>
      </c>
      <c r="H1397" s="9">
        <v>12.510999999999999</v>
      </c>
      <c r="I1397" s="6">
        <v>20512485</v>
      </c>
      <c r="J1397" s="6" t="str">
        <f>IF(OR(COUNTIF(Monitoring!E:E, G1397) &gt; 0, COUNTIF(Monitoring!F:F, G1397) &gt; 0), "yes", "no")</f>
        <v>no</v>
      </c>
      <c r="K1397" s="60" t="str">
        <f t="shared" si="157"/>
        <v>Z:\FAIR_Device_data\Experiment_AugSep_2023\Video_captures\FAIR-D4\Camera1\2023-08-31\FAIR-D4_2023-08-31_11-06-26.mp4</v>
      </c>
    </row>
    <row r="1398" spans="1:11" ht="14.25" customHeight="1" x14ac:dyDescent="0.3">
      <c r="A1398" s="5" t="str">
        <f t="shared" si="151"/>
        <v>FAIR-D4</v>
      </c>
      <c r="B1398" s="4">
        <f t="shared" si="152"/>
        <v>45169</v>
      </c>
      <c r="C1398" s="8">
        <f t="shared" si="153"/>
        <v>0.4715625</v>
      </c>
      <c r="D1398" s="8">
        <f t="shared" si="154"/>
        <v>45169.471562500003</v>
      </c>
      <c r="E1398" s="8" t="str">
        <f t="shared" si="156"/>
        <v>2023-08-31</v>
      </c>
      <c r="F1398" s="9" t="s">
        <v>3098</v>
      </c>
      <c r="G1398" s="9" t="str">
        <f t="shared" si="155"/>
        <v>FAIR-D4_2023-08-31_11-19-03</v>
      </c>
      <c r="H1398" s="9">
        <v>49.002000000000002</v>
      </c>
      <c r="I1398" s="6">
        <v>82895550</v>
      </c>
      <c r="J1398" s="6" t="str">
        <f>IF(OR(COUNTIF(Monitoring!E:E, G1398) &gt; 0, COUNTIF(Monitoring!F:F, G1398) &gt; 0), "yes", "no")</f>
        <v>yes</v>
      </c>
      <c r="K1398" s="60" t="str">
        <f t="shared" si="157"/>
        <v>Z:\FAIR_Device_data\Experiment_AugSep_2023\Video_captures\FAIR-D4\Camera1\2023-08-31\FAIR-D4_2023-08-31_11-19-03.mp4</v>
      </c>
    </row>
    <row r="1399" spans="1:11" ht="14.25" customHeight="1" x14ac:dyDescent="0.3">
      <c r="A1399" s="5" t="str">
        <f t="shared" si="151"/>
        <v>FAIR-D4</v>
      </c>
      <c r="B1399" s="4">
        <f t="shared" si="152"/>
        <v>45169</v>
      </c>
      <c r="C1399" s="8">
        <f t="shared" si="153"/>
        <v>0.49444444444444446</v>
      </c>
      <c r="D1399" s="8">
        <f t="shared" si="154"/>
        <v>45169.494444444441</v>
      </c>
      <c r="E1399" s="8" t="str">
        <f t="shared" si="156"/>
        <v>2023-08-31</v>
      </c>
      <c r="F1399" s="9" t="s">
        <v>3099</v>
      </c>
      <c r="G1399" s="9" t="str">
        <f t="shared" si="155"/>
        <v>FAIR-D4_2023-08-31_11-52-00</v>
      </c>
      <c r="H1399" s="9">
        <v>14.297000000000001</v>
      </c>
      <c r="I1399" s="6">
        <v>23578816</v>
      </c>
      <c r="J1399" s="6" t="str">
        <f>IF(OR(COUNTIF(Monitoring!E:E, G1399) &gt; 0, COUNTIF(Monitoring!F:F, G1399) &gt; 0), "yes", "no")</f>
        <v>yes</v>
      </c>
      <c r="K1399" s="60" t="str">
        <f t="shared" si="157"/>
        <v>Z:\FAIR_Device_data\Experiment_AugSep_2023\Video_captures\FAIR-D4\Camera1\2023-08-31\FAIR-D4_2023-08-31_11-52-00.mp4</v>
      </c>
    </row>
    <row r="1400" spans="1:11" ht="14.25" customHeight="1" x14ac:dyDescent="0.3">
      <c r="A1400" s="5" t="str">
        <f t="shared" si="151"/>
        <v>FAIR-D4</v>
      </c>
      <c r="B1400" s="4">
        <f t="shared" si="152"/>
        <v>45169</v>
      </c>
      <c r="C1400" s="8">
        <f t="shared" si="153"/>
        <v>0.49562499999999998</v>
      </c>
      <c r="D1400" s="8">
        <f t="shared" si="154"/>
        <v>45169.495625000003</v>
      </c>
      <c r="E1400" s="8" t="str">
        <f t="shared" si="156"/>
        <v>2023-08-31</v>
      </c>
      <c r="F1400" s="9" t="s">
        <v>3100</v>
      </c>
      <c r="G1400" s="9" t="str">
        <f t="shared" si="155"/>
        <v>FAIR-D4_2023-08-31_11-53-42</v>
      </c>
      <c r="H1400" s="9">
        <v>10.994</v>
      </c>
      <c r="I1400" s="6">
        <v>18019598</v>
      </c>
      <c r="J1400" s="6" t="str">
        <f>IF(OR(COUNTIF(Monitoring!E:E, G1400) &gt; 0, COUNTIF(Monitoring!F:F, G1400) &gt; 0), "yes", "no")</f>
        <v>no</v>
      </c>
      <c r="K1400" s="60" t="str">
        <f t="shared" si="157"/>
        <v>Z:\FAIR_Device_data\Experiment_AugSep_2023\Video_captures\FAIR-D4\Camera1\2023-08-31\FAIR-D4_2023-08-31_11-53-42.mp4</v>
      </c>
    </row>
    <row r="1401" spans="1:11" ht="14.25" customHeight="1" x14ac:dyDescent="0.3">
      <c r="A1401" s="5" t="str">
        <f t="shared" si="151"/>
        <v>FAIR-D4</v>
      </c>
      <c r="B1401" s="4">
        <f t="shared" si="152"/>
        <v>45169</v>
      </c>
      <c r="C1401" s="8">
        <f t="shared" si="153"/>
        <v>0.49881944444444443</v>
      </c>
      <c r="D1401" s="8">
        <f t="shared" si="154"/>
        <v>45169.498819444445</v>
      </c>
      <c r="E1401" s="8" t="str">
        <f t="shared" si="156"/>
        <v>2023-08-31</v>
      </c>
      <c r="F1401" s="9" t="s">
        <v>3101</v>
      </c>
      <c r="G1401" s="9" t="str">
        <f t="shared" si="155"/>
        <v>FAIR-D4_2023-08-31_11-58-18</v>
      </c>
      <c r="H1401" s="9">
        <v>98.381</v>
      </c>
      <c r="I1401" s="6">
        <v>190602578</v>
      </c>
      <c r="J1401" s="6" t="str">
        <f>IF(OR(COUNTIF(Monitoring!E:E, G1401) &gt; 0, COUNTIF(Monitoring!F:F, G1401) &gt; 0), "yes", "no")</f>
        <v>yes</v>
      </c>
      <c r="K1401" s="60" t="str">
        <f t="shared" si="157"/>
        <v>Z:\FAIR_Device_data\Experiment_AugSep_2023\Video_captures\FAIR-D4\Camera1\2023-08-31\FAIR-D4_2023-08-31_11-58-18.mp4</v>
      </c>
    </row>
    <row r="1402" spans="1:11" ht="14.25" customHeight="1" x14ac:dyDescent="0.3">
      <c r="A1402" s="5" t="str">
        <f t="shared" si="151"/>
        <v>FAIR-D4</v>
      </c>
      <c r="B1402" s="4">
        <f t="shared" si="152"/>
        <v>45169</v>
      </c>
      <c r="C1402" s="8">
        <f t="shared" si="153"/>
        <v>0.5093981481481481</v>
      </c>
      <c r="D1402" s="8">
        <f t="shared" si="154"/>
        <v>45169.509398148148</v>
      </c>
      <c r="E1402" s="8" t="str">
        <f t="shared" si="156"/>
        <v>2023-08-31</v>
      </c>
      <c r="F1402" s="9" t="s">
        <v>3102</v>
      </c>
      <c r="G1402" s="9" t="str">
        <f t="shared" si="155"/>
        <v>FAIR-D4_2023-08-31_12-13-32</v>
      </c>
      <c r="H1402" s="9">
        <v>26.946000000000002</v>
      </c>
      <c r="I1402" s="6">
        <v>51098348</v>
      </c>
      <c r="J1402" s="6" t="str">
        <f>IF(OR(COUNTIF(Monitoring!E:E, G1402) &gt; 0, COUNTIF(Monitoring!F:F, G1402) &gt; 0), "yes", "no")</f>
        <v>yes</v>
      </c>
      <c r="K1402" s="60" t="str">
        <f t="shared" si="157"/>
        <v>Z:\FAIR_Device_data\Experiment_AugSep_2023\Video_captures\FAIR-D4\Camera1\2023-08-31\FAIR-D4_2023-08-31_12-13-32.mp4</v>
      </c>
    </row>
    <row r="1403" spans="1:11" ht="14.25" customHeight="1" x14ac:dyDescent="0.3">
      <c r="A1403" s="5" t="str">
        <f t="shared" si="151"/>
        <v>FAIR-D4</v>
      </c>
      <c r="B1403" s="4">
        <f t="shared" si="152"/>
        <v>45169</v>
      </c>
      <c r="C1403" s="8">
        <f t="shared" si="153"/>
        <v>0.51583333333333337</v>
      </c>
      <c r="D1403" s="8">
        <f t="shared" si="154"/>
        <v>45169.515833333331</v>
      </c>
      <c r="E1403" s="8" t="str">
        <f t="shared" si="156"/>
        <v>2023-08-31</v>
      </c>
      <c r="F1403" s="9" t="s">
        <v>3103</v>
      </c>
      <c r="G1403" s="9" t="str">
        <f t="shared" si="155"/>
        <v>FAIR-D4_2023-08-31_12-22-48</v>
      </c>
      <c r="H1403" s="9">
        <v>50.628999999999998</v>
      </c>
      <c r="I1403" s="6">
        <v>89402063</v>
      </c>
      <c r="J1403" s="6" t="str">
        <f>IF(OR(COUNTIF(Monitoring!E:E, G1403) &gt; 0, COUNTIF(Monitoring!F:F, G1403) &gt; 0), "yes", "no")</f>
        <v>yes</v>
      </c>
      <c r="K1403" s="60" t="str">
        <f t="shared" si="157"/>
        <v>Z:\FAIR_Device_data\Experiment_AugSep_2023\Video_captures\FAIR-D4\Camera1\2023-08-31\FAIR-D4_2023-08-31_12-22-48.mp4</v>
      </c>
    </row>
    <row r="1404" spans="1:11" ht="14.25" customHeight="1" x14ac:dyDescent="0.3">
      <c r="A1404" s="5" t="str">
        <f t="shared" si="151"/>
        <v>FAIR-D4</v>
      </c>
      <c r="B1404" s="4">
        <f t="shared" si="152"/>
        <v>45169</v>
      </c>
      <c r="C1404" s="8">
        <f t="shared" si="153"/>
        <v>0.51771990740740736</v>
      </c>
      <c r="D1404" s="8">
        <f t="shared" si="154"/>
        <v>45169.51771990741</v>
      </c>
      <c r="E1404" s="8" t="str">
        <f t="shared" si="156"/>
        <v>2023-08-31</v>
      </c>
      <c r="F1404" s="9" t="s">
        <v>3104</v>
      </c>
      <c r="G1404" s="9" t="str">
        <f t="shared" si="155"/>
        <v>FAIR-D4_2023-08-31_12-25-31</v>
      </c>
      <c r="H1404" s="9">
        <v>19.687000000000001</v>
      </c>
      <c r="I1404" s="6">
        <v>35809316</v>
      </c>
      <c r="J1404" s="6" t="str">
        <f>IF(OR(COUNTIF(Monitoring!E:E, G1404) &gt; 0, COUNTIF(Monitoring!F:F, G1404) &gt; 0), "yes", "no")</f>
        <v>yes</v>
      </c>
      <c r="K1404" s="60" t="str">
        <f t="shared" si="157"/>
        <v>Z:\FAIR_Device_data\Experiment_AugSep_2023\Video_captures\FAIR-D4\Camera1\2023-08-31\FAIR-D4_2023-08-31_12-25-31.mp4</v>
      </c>
    </row>
    <row r="1405" spans="1:11" ht="14.25" customHeight="1" x14ac:dyDescent="0.3">
      <c r="A1405" s="5" t="str">
        <f t="shared" si="151"/>
        <v>FAIR-D4</v>
      </c>
      <c r="B1405" s="4">
        <f t="shared" si="152"/>
        <v>45169</v>
      </c>
      <c r="C1405" s="8">
        <f t="shared" si="153"/>
        <v>0.51858796296296295</v>
      </c>
      <c r="D1405" s="8">
        <f t="shared" si="154"/>
        <v>45169.518587962964</v>
      </c>
      <c r="E1405" s="8" t="str">
        <f t="shared" si="156"/>
        <v>2023-08-31</v>
      </c>
      <c r="F1405" s="9" t="s">
        <v>3105</v>
      </c>
      <c r="G1405" s="9" t="str">
        <f t="shared" si="155"/>
        <v>FAIR-D4_2023-08-31_12-26-46</v>
      </c>
      <c r="H1405" s="9">
        <v>15.971</v>
      </c>
      <c r="I1405" s="6">
        <v>27709324</v>
      </c>
      <c r="J1405" s="6" t="str">
        <f>IF(OR(COUNTIF(Monitoring!E:E, G1405) &gt; 0, COUNTIF(Monitoring!F:F, G1405) &gt; 0), "yes", "no")</f>
        <v>yes</v>
      </c>
      <c r="K1405" s="60" t="str">
        <f t="shared" si="157"/>
        <v>Z:\FAIR_Device_data\Experiment_AugSep_2023\Video_captures\FAIR-D4\Camera1\2023-08-31\FAIR-D4_2023-08-31_12-26-46.mp4</v>
      </c>
    </row>
    <row r="1406" spans="1:11" ht="14.25" customHeight="1" x14ac:dyDescent="0.3">
      <c r="A1406" s="5" t="str">
        <f t="shared" si="151"/>
        <v>FAIR-D4</v>
      </c>
      <c r="B1406" s="4">
        <f t="shared" si="152"/>
        <v>45169</v>
      </c>
      <c r="C1406" s="8">
        <f t="shared" si="153"/>
        <v>0.52085648148148145</v>
      </c>
      <c r="D1406" s="8">
        <f t="shared" si="154"/>
        <v>45169.520856481482</v>
      </c>
      <c r="E1406" s="8" t="str">
        <f t="shared" si="156"/>
        <v>2023-08-31</v>
      </c>
      <c r="F1406" s="9" t="s">
        <v>3106</v>
      </c>
      <c r="G1406" s="9" t="str">
        <f t="shared" si="155"/>
        <v>FAIR-D4_2023-08-31_12-30-02</v>
      </c>
      <c r="H1406" s="9">
        <v>23.847999999999999</v>
      </c>
      <c r="I1406" s="6">
        <v>40099780</v>
      </c>
      <c r="J1406" s="6" t="str">
        <f>IF(OR(COUNTIF(Monitoring!E:E, G1406) &gt; 0, COUNTIF(Monitoring!F:F, G1406) &gt; 0), "yes", "no")</f>
        <v>yes</v>
      </c>
      <c r="K1406" s="60" t="str">
        <f t="shared" si="157"/>
        <v>Z:\FAIR_Device_data\Experiment_AugSep_2023\Video_captures\FAIR-D4\Camera1\2023-08-31\FAIR-D4_2023-08-31_12-30-02.mp4</v>
      </c>
    </row>
    <row r="1407" spans="1:11" ht="14.25" customHeight="1" x14ac:dyDescent="0.3">
      <c r="A1407" s="5" t="str">
        <f t="shared" si="151"/>
        <v>FAIR-D4</v>
      </c>
      <c r="B1407" s="4">
        <f t="shared" si="152"/>
        <v>45169</v>
      </c>
      <c r="C1407" s="8">
        <f t="shared" si="153"/>
        <v>0.52288194444444447</v>
      </c>
      <c r="D1407" s="8">
        <f t="shared" si="154"/>
        <v>45169.522881944446</v>
      </c>
      <c r="E1407" s="8" t="str">
        <f t="shared" si="156"/>
        <v>2023-08-31</v>
      </c>
      <c r="F1407" s="9" t="s">
        <v>3107</v>
      </c>
      <c r="G1407" s="9" t="str">
        <f t="shared" si="155"/>
        <v>FAIR-D4_2023-08-31_12-32-57</v>
      </c>
      <c r="H1407" s="9">
        <v>11.179</v>
      </c>
      <c r="I1407" s="6">
        <v>18464224</v>
      </c>
      <c r="J1407" s="6" t="str">
        <f>IF(OR(COUNTIF(Monitoring!E:E, G1407) &gt; 0, COUNTIF(Monitoring!F:F, G1407) &gt; 0), "yes", "no")</f>
        <v>no</v>
      </c>
      <c r="K1407" s="60" t="str">
        <f t="shared" si="157"/>
        <v>Z:\FAIR_Device_data\Experiment_AugSep_2023\Video_captures\FAIR-D4\Camera1\2023-08-31\FAIR-D4_2023-08-31_12-32-57.mp4</v>
      </c>
    </row>
    <row r="1408" spans="1:11" ht="14.25" customHeight="1" x14ac:dyDescent="0.3">
      <c r="A1408" s="5" t="str">
        <f t="shared" si="151"/>
        <v>FAIR-D4</v>
      </c>
      <c r="B1408" s="4">
        <f t="shared" si="152"/>
        <v>45169</v>
      </c>
      <c r="C1408" s="8">
        <f t="shared" si="153"/>
        <v>0.53168981481481481</v>
      </c>
      <c r="D1408" s="8">
        <f t="shared" si="154"/>
        <v>45169.531689814816</v>
      </c>
      <c r="E1408" s="8" t="str">
        <f t="shared" si="156"/>
        <v>2023-08-31</v>
      </c>
      <c r="F1408" s="9" t="s">
        <v>3108</v>
      </c>
      <c r="G1408" s="9" t="str">
        <f t="shared" si="155"/>
        <v>FAIR-D4_2023-08-31_12-45-38</v>
      </c>
      <c r="H1408" s="9">
        <v>10.759</v>
      </c>
      <c r="I1408" s="6">
        <v>17341395</v>
      </c>
      <c r="J1408" s="6" t="str">
        <f>IF(OR(COUNTIF(Monitoring!E:E, G1408) &gt; 0, COUNTIF(Monitoring!F:F, G1408) &gt; 0), "yes", "no")</f>
        <v>no</v>
      </c>
      <c r="K1408" s="60" t="str">
        <f t="shared" si="157"/>
        <v>Z:\FAIR_Device_data\Experiment_AugSep_2023\Video_captures\FAIR-D4\Camera1\2023-08-31\FAIR-D4_2023-08-31_12-45-38.mp4</v>
      </c>
    </row>
    <row r="1409" spans="1:11" ht="14.25" customHeight="1" x14ac:dyDescent="0.3">
      <c r="A1409" s="5" t="str">
        <f t="shared" si="151"/>
        <v>FAIR-D4</v>
      </c>
      <c r="B1409" s="4">
        <f t="shared" si="152"/>
        <v>45169</v>
      </c>
      <c r="C1409" s="8">
        <f t="shared" si="153"/>
        <v>0.54143518518518519</v>
      </c>
      <c r="D1409" s="8">
        <f t="shared" si="154"/>
        <v>45169.541435185187</v>
      </c>
      <c r="E1409" s="8" t="str">
        <f t="shared" si="156"/>
        <v>2023-08-31</v>
      </c>
      <c r="F1409" s="9" t="s">
        <v>3109</v>
      </c>
      <c r="G1409" s="9" t="str">
        <f t="shared" si="155"/>
        <v>FAIR-D4_2023-08-31_12-59-40</v>
      </c>
      <c r="H1409" s="9">
        <v>11.259</v>
      </c>
      <c r="I1409" s="6">
        <v>18086979</v>
      </c>
      <c r="J1409" s="6" t="str">
        <f>IF(OR(COUNTIF(Monitoring!E:E, G1409) &gt; 0, COUNTIF(Monitoring!F:F, G1409) &gt; 0), "yes", "no")</f>
        <v>no</v>
      </c>
      <c r="K1409" s="60" t="str">
        <f t="shared" si="157"/>
        <v>Z:\FAIR_Device_data\Experiment_AugSep_2023\Video_captures\FAIR-D4\Camera1\2023-08-31\FAIR-D4_2023-08-31_12-59-40.mp4</v>
      </c>
    </row>
    <row r="1410" spans="1:11" ht="14.25" customHeight="1" x14ac:dyDescent="0.3">
      <c r="A1410" s="5" t="str">
        <f t="shared" ref="A1410:A1473" si="158">+LEFT(G1410,7)</f>
        <v>FAIR-D4</v>
      </c>
      <c r="B1410" s="4">
        <f t="shared" ref="B1410:B1473" si="159">VALUE(MID(G1410,FIND("_",G1410)+1,10))</f>
        <v>45169</v>
      </c>
      <c r="C1410" s="8">
        <f t="shared" ref="C1410:C1473" si="160">IF(ISBLANK(G1410),"",TIME(LEFT(RIGHT(G1410,8),2),LEFT(RIGHT(G1410,5),2),RIGHT(G1410,2)))</f>
        <v>0.54230324074074077</v>
      </c>
      <c r="D1410" s="8">
        <f t="shared" ref="D1410:D1473" si="161">+B1410+C1410</f>
        <v>45169.542303240742</v>
      </c>
      <c r="E1410" s="8" t="str">
        <f t="shared" si="156"/>
        <v>2023-08-31</v>
      </c>
      <c r="F1410" s="9" t="s">
        <v>3110</v>
      </c>
      <c r="G1410" s="9" t="str">
        <f t="shared" ref="G1410:G1473" si="162">+LEFT(F1410,27)</f>
        <v>FAIR-D4_2023-08-31_13-00-55</v>
      </c>
      <c r="H1410" s="9">
        <v>13.404</v>
      </c>
      <c r="I1410" s="6">
        <v>22695795</v>
      </c>
      <c r="J1410" s="6" t="str">
        <f>IF(OR(COUNTIF(Monitoring!E:E, G1410) &gt; 0, COUNTIF(Monitoring!F:F, G1410) &gt; 0), "yes", "no")</f>
        <v>yes</v>
      </c>
      <c r="K1410" s="60" t="str">
        <f t="shared" si="157"/>
        <v>Z:\FAIR_Device_data\Experiment_AugSep_2023\Video_captures\FAIR-D4\Camera1\2023-08-31\FAIR-D4_2023-08-31_13-00-55.mp4</v>
      </c>
    </row>
    <row r="1411" spans="1:11" ht="14.25" customHeight="1" x14ac:dyDescent="0.3">
      <c r="A1411" s="5" t="str">
        <f t="shared" si="158"/>
        <v>FAIR-D4</v>
      </c>
      <c r="B1411" s="4">
        <f t="shared" si="159"/>
        <v>45169</v>
      </c>
      <c r="C1411" s="8">
        <f t="shared" si="160"/>
        <v>0.54309027777777774</v>
      </c>
      <c r="D1411" s="8">
        <f t="shared" si="161"/>
        <v>45169.543090277781</v>
      </c>
      <c r="E1411" s="8" t="str">
        <f t="shared" ref="E1411:E1474" si="163">+_xlfn.CONCAT(YEAR(B1411),"-",TEXT(MONTH(B1411),"00"),"-",TEXT(DAY(B1411),"00"))</f>
        <v>2023-08-31</v>
      </c>
      <c r="F1411" s="9" t="s">
        <v>3111</v>
      </c>
      <c r="G1411" s="9" t="str">
        <f t="shared" si="162"/>
        <v>FAIR-D4_2023-08-31_13-02-03</v>
      </c>
      <c r="H1411" s="9">
        <v>17.741</v>
      </c>
      <c r="I1411" s="6">
        <v>31330197</v>
      </c>
      <c r="J1411" s="6" t="str">
        <f>IF(OR(COUNTIF(Monitoring!E:E, G1411) &gt; 0, COUNTIF(Monitoring!F:F, G1411) &gt; 0), "yes", "no")</f>
        <v>no</v>
      </c>
      <c r="K1411" s="60" t="str">
        <f t="shared" ref="K1411:K1474" si="164">HYPERLINK(_xlfn.CONCAT("Z:\FAIR_Device_data\Experiment_AugSep_2023","\","Video_captures","\",A1411,"\","Camera1","\",E1411,"\",F1411))</f>
        <v>Z:\FAIR_Device_data\Experiment_AugSep_2023\Video_captures\FAIR-D4\Camera1\2023-08-31\FAIR-D4_2023-08-31_13-02-03.mp4</v>
      </c>
    </row>
    <row r="1412" spans="1:11" ht="14.25" customHeight="1" x14ac:dyDescent="0.3">
      <c r="A1412" s="5" t="str">
        <f t="shared" si="158"/>
        <v>FAIR-D4</v>
      </c>
      <c r="B1412" s="4">
        <f t="shared" si="159"/>
        <v>45169</v>
      </c>
      <c r="C1412" s="8">
        <f t="shared" si="160"/>
        <v>0.54376157407407411</v>
      </c>
      <c r="D1412" s="8">
        <f t="shared" si="161"/>
        <v>45169.543761574074</v>
      </c>
      <c r="E1412" s="8" t="str">
        <f t="shared" si="163"/>
        <v>2023-08-31</v>
      </c>
      <c r="F1412" s="9" t="s">
        <v>3112</v>
      </c>
      <c r="G1412" s="9" t="str">
        <f t="shared" si="162"/>
        <v>FAIR-D4_2023-08-31_13-03-01</v>
      </c>
      <c r="H1412" s="9">
        <v>14.805999999999999</v>
      </c>
      <c r="I1412" s="6">
        <v>24707806</v>
      </c>
      <c r="J1412" s="6" t="str">
        <f>IF(OR(COUNTIF(Monitoring!E:E, G1412) &gt; 0, COUNTIF(Monitoring!F:F, G1412) &gt; 0), "yes", "no")</f>
        <v>no</v>
      </c>
      <c r="K1412" s="60" t="str">
        <f t="shared" si="164"/>
        <v>Z:\FAIR_Device_data\Experiment_AugSep_2023\Video_captures\FAIR-D4\Camera1\2023-08-31\FAIR-D4_2023-08-31_13-03-01.mp4</v>
      </c>
    </row>
    <row r="1413" spans="1:11" ht="14.25" customHeight="1" x14ac:dyDescent="0.3">
      <c r="A1413" s="5" t="str">
        <f t="shared" si="158"/>
        <v>FAIR-D4</v>
      </c>
      <c r="B1413" s="4">
        <f t="shared" si="159"/>
        <v>45169</v>
      </c>
      <c r="C1413" s="8">
        <f t="shared" si="160"/>
        <v>0.5446643518518518</v>
      </c>
      <c r="D1413" s="8">
        <f t="shared" si="161"/>
        <v>45169.544664351852</v>
      </c>
      <c r="E1413" s="8" t="str">
        <f t="shared" si="163"/>
        <v>2023-08-31</v>
      </c>
      <c r="F1413" s="9" t="s">
        <v>3113</v>
      </c>
      <c r="G1413" s="9" t="str">
        <f t="shared" si="162"/>
        <v>FAIR-D4_2023-08-31_13-04-19</v>
      </c>
      <c r="H1413" s="9">
        <v>18.135999999999999</v>
      </c>
      <c r="I1413" s="6">
        <v>32188062</v>
      </c>
      <c r="J1413" s="6" t="str">
        <f>IF(OR(COUNTIF(Monitoring!E:E, G1413) &gt; 0, COUNTIF(Monitoring!F:F, G1413) &gt; 0), "yes", "no")</f>
        <v>yes</v>
      </c>
      <c r="K1413" s="60" t="str">
        <f t="shared" si="164"/>
        <v>Z:\FAIR_Device_data\Experiment_AugSep_2023\Video_captures\FAIR-D4\Camera1\2023-08-31\FAIR-D4_2023-08-31_13-04-19.mp4</v>
      </c>
    </row>
    <row r="1414" spans="1:11" ht="14.25" customHeight="1" x14ac:dyDescent="0.3">
      <c r="A1414" s="5" t="str">
        <f t="shared" si="158"/>
        <v>FAIR-D4</v>
      </c>
      <c r="B1414" s="4">
        <f t="shared" si="159"/>
        <v>45169</v>
      </c>
      <c r="C1414" s="8">
        <f t="shared" si="160"/>
        <v>0.59729166666666667</v>
      </c>
      <c r="D1414" s="8">
        <f t="shared" si="161"/>
        <v>45169.597291666665</v>
      </c>
      <c r="E1414" s="8" t="str">
        <f t="shared" si="163"/>
        <v>2023-08-31</v>
      </c>
      <c r="F1414" s="9" t="s">
        <v>3114</v>
      </c>
      <c r="G1414" s="9" t="str">
        <f t="shared" si="162"/>
        <v>FAIR-D4_2023-08-31_14-20-06</v>
      </c>
      <c r="H1414" s="9">
        <v>11.122999999999999</v>
      </c>
      <c r="I1414" s="6">
        <v>18274105</v>
      </c>
      <c r="J1414" s="6" t="str">
        <f>IF(OR(COUNTIF(Monitoring!E:E, G1414) &gt; 0, COUNTIF(Monitoring!F:F, G1414) &gt; 0), "yes", "no")</f>
        <v>no</v>
      </c>
      <c r="K1414" s="60" t="str">
        <f t="shared" si="164"/>
        <v>Z:\FAIR_Device_data\Experiment_AugSep_2023\Video_captures\FAIR-D4\Camera1\2023-08-31\FAIR-D4_2023-08-31_14-20-06.mp4</v>
      </c>
    </row>
    <row r="1415" spans="1:11" ht="14.25" customHeight="1" x14ac:dyDescent="0.3">
      <c r="A1415" s="5" t="str">
        <f t="shared" si="158"/>
        <v>FAIR-D4</v>
      </c>
      <c r="B1415" s="4">
        <f t="shared" si="159"/>
        <v>45169</v>
      </c>
      <c r="C1415" s="8">
        <f t="shared" si="160"/>
        <v>0.59958333333333336</v>
      </c>
      <c r="D1415" s="8">
        <f t="shared" si="161"/>
        <v>45169.599583333336</v>
      </c>
      <c r="E1415" s="8" t="str">
        <f t="shared" si="163"/>
        <v>2023-08-31</v>
      </c>
      <c r="F1415" s="9" t="s">
        <v>3115</v>
      </c>
      <c r="G1415" s="9" t="str">
        <f t="shared" si="162"/>
        <v>FAIR-D4_2023-08-31_14-23-24</v>
      </c>
      <c r="H1415" s="9">
        <v>23.972000000000001</v>
      </c>
      <c r="I1415" s="6">
        <v>41475426</v>
      </c>
      <c r="J1415" s="6" t="str">
        <f>IF(OR(COUNTIF(Monitoring!E:E, G1415) &gt; 0, COUNTIF(Monitoring!F:F, G1415) &gt; 0), "yes", "no")</f>
        <v>yes</v>
      </c>
      <c r="K1415" s="60" t="str">
        <f t="shared" si="164"/>
        <v>Z:\FAIR_Device_data\Experiment_AugSep_2023\Video_captures\FAIR-D4\Camera1\2023-08-31\FAIR-D4_2023-08-31_14-23-24.mp4</v>
      </c>
    </row>
    <row r="1416" spans="1:11" ht="14.25" customHeight="1" x14ac:dyDescent="0.3">
      <c r="A1416" s="5" t="str">
        <f t="shared" si="158"/>
        <v>FAIR-D4</v>
      </c>
      <c r="B1416" s="4">
        <f t="shared" si="159"/>
        <v>45169</v>
      </c>
      <c r="C1416" s="8">
        <f t="shared" si="160"/>
        <v>0.60091435185185182</v>
      </c>
      <c r="D1416" s="8">
        <f t="shared" si="161"/>
        <v>45169.600914351853</v>
      </c>
      <c r="E1416" s="8" t="str">
        <f t="shared" si="163"/>
        <v>2023-08-31</v>
      </c>
      <c r="F1416" s="9" t="s">
        <v>3116</v>
      </c>
      <c r="G1416" s="9" t="str">
        <f t="shared" si="162"/>
        <v>FAIR-D4_2023-08-31_14-25-19</v>
      </c>
      <c r="H1416" s="9">
        <v>10.558</v>
      </c>
      <c r="I1416" s="6">
        <v>16985404</v>
      </c>
      <c r="J1416" s="6" t="str">
        <f>IF(OR(COUNTIF(Monitoring!E:E, G1416) &gt; 0, COUNTIF(Monitoring!F:F, G1416) &gt; 0), "yes", "no")</f>
        <v>no</v>
      </c>
      <c r="K1416" s="60" t="str">
        <f t="shared" si="164"/>
        <v>Z:\FAIR_Device_data\Experiment_AugSep_2023\Video_captures\FAIR-D4\Camera1\2023-08-31\FAIR-D4_2023-08-31_14-25-19.mp4</v>
      </c>
    </row>
    <row r="1417" spans="1:11" ht="14.25" customHeight="1" x14ac:dyDescent="0.3">
      <c r="A1417" s="5" t="str">
        <f t="shared" si="158"/>
        <v>FAIR-D4</v>
      </c>
      <c r="B1417" s="4">
        <f t="shared" si="159"/>
        <v>45169</v>
      </c>
      <c r="C1417" s="8">
        <f t="shared" si="160"/>
        <v>0.63035879629629632</v>
      </c>
      <c r="D1417" s="8">
        <f t="shared" si="161"/>
        <v>45169.630358796298</v>
      </c>
      <c r="E1417" s="8" t="str">
        <f t="shared" si="163"/>
        <v>2023-08-31</v>
      </c>
      <c r="F1417" s="9" t="s">
        <v>3117</v>
      </c>
      <c r="G1417" s="9" t="str">
        <f t="shared" si="162"/>
        <v>FAIR-D4_2023-08-31_15-07-43</v>
      </c>
      <c r="H1417" s="9">
        <v>11.269</v>
      </c>
      <c r="I1417" s="6">
        <v>17676429</v>
      </c>
      <c r="J1417" s="6" t="str">
        <f>IF(OR(COUNTIF(Monitoring!E:E, G1417) &gt; 0, COUNTIF(Monitoring!F:F, G1417) &gt; 0), "yes", "no")</f>
        <v>no</v>
      </c>
      <c r="K1417" s="60" t="str">
        <f t="shared" si="164"/>
        <v>Z:\FAIR_Device_data\Experiment_AugSep_2023\Video_captures\FAIR-D4\Camera1\2023-08-31\FAIR-D4_2023-08-31_15-07-43.mp4</v>
      </c>
    </row>
    <row r="1418" spans="1:11" ht="14.25" customHeight="1" x14ac:dyDescent="0.3">
      <c r="A1418" s="5" t="str">
        <f t="shared" si="158"/>
        <v>FAIR-D4</v>
      </c>
      <c r="B1418" s="4">
        <f t="shared" si="159"/>
        <v>45169</v>
      </c>
      <c r="C1418" s="8">
        <f t="shared" si="160"/>
        <v>0.63749999999999996</v>
      </c>
      <c r="D1418" s="8">
        <f t="shared" si="161"/>
        <v>45169.637499999997</v>
      </c>
      <c r="E1418" s="8" t="str">
        <f t="shared" si="163"/>
        <v>2023-08-31</v>
      </c>
      <c r="F1418" s="9" t="s">
        <v>3118</v>
      </c>
      <c r="G1418" s="9" t="str">
        <f t="shared" si="162"/>
        <v>FAIR-D4_2023-08-31_15-18-00</v>
      </c>
      <c r="H1418" s="9">
        <v>35.869</v>
      </c>
      <c r="I1418" s="6">
        <v>60386488</v>
      </c>
      <c r="J1418" s="6" t="str">
        <f>IF(OR(COUNTIF(Monitoring!E:E, G1418) &gt; 0, COUNTIF(Monitoring!F:F, G1418) &gt; 0), "yes", "no")</f>
        <v>yes</v>
      </c>
      <c r="K1418" s="60" t="str">
        <f t="shared" si="164"/>
        <v>Z:\FAIR_Device_data\Experiment_AugSep_2023\Video_captures\FAIR-D4\Camera1\2023-08-31\FAIR-D4_2023-08-31_15-18-00.mp4</v>
      </c>
    </row>
    <row r="1419" spans="1:11" ht="14.25" customHeight="1" x14ac:dyDescent="0.3">
      <c r="A1419" s="5" t="str">
        <f t="shared" si="158"/>
        <v>FAIR-D4</v>
      </c>
      <c r="B1419" s="4">
        <f t="shared" si="159"/>
        <v>45169</v>
      </c>
      <c r="C1419" s="8">
        <f t="shared" si="160"/>
        <v>0.64621527777777776</v>
      </c>
      <c r="D1419" s="8">
        <f t="shared" si="161"/>
        <v>45169.646215277775</v>
      </c>
      <c r="E1419" s="8" t="str">
        <f t="shared" si="163"/>
        <v>2023-08-31</v>
      </c>
      <c r="F1419" s="9" t="s">
        <v>3119</v>
      </c>
      <c r="G1419" s="9" t="str">
        <f t="shared" si="162"/>
        <v>FAIR-D4_2023-08-31_15-30-33</v>
      </c>
      <c r="H1419" s="9">
        <v>10.641999999999999</v>
      </c>
      <c r="I1419" s="6">
        <v>17241218</v>
      </c>
      <c r="J1419" s="6" t="str">
        <f>IF(OR(COUNTIF(Monitoring!E:E, G1419) &gt; 0, COUNTIF(Monitoring!F:F, G1419) &gt; 0), "yes", "no")</f>
        <v>no</v>
      </c>
      <c r="K1419" s="60" t="str">
        <f t="shared" si="164"/>
        <v>Z:\FAIR_Device_data\Experiment_AugSep_2023\Video_captures\FAIR-D4\Camera1\2023-08-31\FAIR-D4_2023-08-31_15-30-33.mp4</v>
      </c>
    </row>
    <row r="1420" spans="1:11" ht="14.25" customHeight="1" x14ac:dyDescent="0.3">
      <c r="A1420" s="5" t="str">
        <f t="shared" si="158"/>
        <v>FAIR-D4</v>
      </c>
      <c r="B1420" s="4">
        <f t="shared" si="159"/>
        <v>45169</v>
      </c>
      <c r="C1420" s="8">
        <f t="shared" si="160"/>
        <v>0.66515046296296299</v>
      </c>
      <c r="D1420" s="8">
        <f t="shared" si="161"/>
        <v>45169.665150462963</v>
      </c>
      <c r="E1420" s="8" t="str">
        <f t="shared" si="163"/>
        <v>2023-08-31</v>
      </c>
      <c r="F1420" s="9" t="s">
        <v>3120</v>
      </c>
      <c r="G1420" s="9" t="str">
        <f t="shared" si="162"/>
        <v>FAIR-D4_2023-08-31_15-57-49</v>
      </c>
      <c r="H1420" s="9">
        <v>10.688000000000001</v>
      </c>
      <c r="I1420" s="6">
        <v>17192136</v>
      </c>
      <c r="J1420" s="6" t="str">
        <f>IF(OR(COUNTIF(Monitoring!E:E, G1420) &gt; 0, COUNTIF(Monitoring!F:F, G1420) &gt; 0), "yes", "no")</f>
        <v>no</v>
      </c>
      <c r="K1420" s="60" t="str">
        <f t="shared" si="164"/>
        <v>Z:\FAIR_Device_data\Experiment_AugSep_2023\Video_captures\FAIR-D4\Camera1\2023-08-31\FAIR-D4_2023-08-31_15-57-49.mp4</v>
      </c>
    </row>
    <row r="1421" spans="1:11" ht="14.25" customHeight="1" x14ac:dyDescent="0.3">
      <c r="A1421" s="5" t="str">
        <f t="shared" si="158"/>
        <v>FAIR-D4</v>
      </c>
      <c r="B1421" s="4">
        <f t="shared" si="159"/>
        <v>45169</v>
      </c>
      <c r="C1421" s="8">
        <f t="shared" si="160"/>
        <v>0.67865740740740743</v>
      </c>
      <c r="D1421" s="8">
        <f t="shared" si="161"/>
        <v>45169.678657407407</v>
      </c>
      <c r="E1421" s="8" t="str">
        <f t="shared" si="163"/>
        <v>2023-08-31</v>
      </c>
      <c r="F1421" s="9" t="s">
        <v>3121</v>
      </c>
      <c r="G1421" s="9" t="str">
        <f t="shared" si="162"/>
        <v>FAIR-D4_2023-08-31_16-17-16</v>
      </c>
      <c r="H1421" s="9">
        <v>32.453000000000003</v>
      </c>
      <c r="I1421" s="6">
        <v>56490338</v>
      </c>
      <c r="J1421" s="6" t="str">
        <f>IF(OR(COUNTIF(Monitoring!E:E, G1421) &gt; 0, COUNTIF(Monitoring!F:F, G1421) &gt; 0), "yes", "no")</f>
        <v>yes</v>
      </c>
      <c r="K1421" s="60" t="str">
        <f t="shared" si="164"/>
        <v>Z:\FAIR_Device_data\Experiment_AugSep_2023\Video_captures\FAIR-D4\Camera1\2023-08-31\FAIR-D4_2023-08-31_16-17-16.mp4</v>
      </c>
    </row>
    <row r="1422" spans="1:11" ht="14.25" customHeight="1" x14ac:dyDescent="0.3">
      <c r="A1422" s="5" t="str">
        <f t="shared" si="158"/>
        <v>FAIR-D4</v>
      </c>
      <c r="B1422" s="4">
        <f t="shared" si="159"/>
        <v>45169</v>
      </c>
      <c r="C1422" s="8">
        <f t="shared" si="160"/>
        <v>0.68548611111111113</v>
      </c>
      <c r="D1422" s="8">
        <f t="shared" si="161"/>
        <v>45169.685486111113</v>
      </c>
      <c r="E1422" s="8" t="str">
        <f t="shared" si="163"/>
        <v>2023-08-31</v>
      </c>
      <c r="F1422" s="9" t="s">
        <v>3122</v>
      </c>
      <c r="G1422" s="9" t="str">
        <f t="shared" si="162"/>
        <v>FAIR-D4_2023-08-31_16-27-06</v>
      </c>
      <c r="H1422" s="9">
        <v>14.446999999999999</v>
      </c>
      <c r="I1422" s="6">
        <v>24937647</v>
      </c>
      <c r="J1422" s="6" t="str">
        <f>IF(OR(COUNTIF(Monitoring!E:E, G1422) &gt; 0, COUNTIF(Monitoring!F:F, G1422) &gt; 0), "yes", "no")</f>
        <v>no</v>
      </c>
      <c r="K1422" s="60" t="str">
        <f t="shared" si="164"/>
        <v>Z:\FAIR_Device_data\Experiment_AugSep_2023\Video_captures\FAIR-D4\Camera1\2023-08-31\FAIR-D4_2023-08-31_16-27-06.mp4</v>
      </c>
    </row>
    <row r="1423" spans="1:11" ht="14.25" customHeight="1" x14ac:dyDescent="0.3">
      <c r="A1423" s="5" t="str">
        <f t="shared" si="158"/>
        <v>FAIR-D4</v>
      </c>
      <c r="B1423" s="4">
        <f t="shared" si="159"/>
        <v>45169</v>
      </c>
      <c r="C1423" s="8">
        <f t="shared" si="160"/>
        <v>0.68877314814814816</v>
      </c>
      <c r="D1423" s="8">
        <f t="shared" si="161"/>
        <v>45169.688773148147</v>
      </c>
      <c r="E1423" s="8" t="str">
        <f t="shared" si="163"/>
        <v>2023-08-31</v>
      </c>
      <c r="F1423" s="9" t="s">
        <v>3123</v>
      </c>
      <c r="G1423" s="9" t="str">
        <f t="shared" si="162"/>
        <v>FAIR-D4_2023-08-31_16-31-50</v>
      </c>
      <c r="H1423" s="9">
        <v>18.835999999999999</v>
      </c>
      <c r="I1423" s="6">
        <v>33138864</v>
      </c>
      <c r="J1423" s="6" t="str">
        <f>IF(OR(COUNTIF(Monitoring!E:E, G1423) &gt; 0, COUNTIF(Monitoring!F:F, G1423) &gt; 0), "yes", "no")</f>
        <v>yes</v>
      </c>
      <c r="K1423" s="60" t="str">
        <f t="shared" si="164"/>
        <v>Z:\FAIR_Device_data\Experiment_AugSep_2023\Video_captures\FAIR-D4\Camera1\2023-08-31\FAIR-D4_2023-08-31_16-31-50.mp4</v>
      </c>
    </row>
    <row r="1424" spans="1:11" ht="14.25" customHeight="1" x14ac:dyDescent="0.3">
      <c r="A1424" s="5" t="str">
        <f t="shared" si="158"/>
        <v>FAIR-D4</v>
      </c>
      <c r="B1424" s="4">
        <f t="shared" si="159"/>
        <v>45169</v>
      </c>
      <c r="C1424" s="8">
        <f t="shared" si="160"/>
        <v>0.69542824074074072</v>
      </c>
      <c r="D1424" s="8">
        <f t="shared" si="161"/>
        <v>45169.695428240739</v>
      </c>
      <c r="E1424" s="8" t="str">
        <f t="shared" si="163"/>
        <v>2023-08-31</v>
      </c>
      <c r="F1424" s="9" t="s">
        <v>3124</v>
      </c>
      <c r="G1424" s="9" t="str">
        <f t="shared" si="162"/>
        <v>FAIR-D4_2023-08-31_16-41-25</v>
      </c>
      <c r="H1424" s="9">
        <v>10.882999999999999</v>
      </c>
      <c r="I1424" s="6">
        <v>17508885</v>
      </c>
      <c r="J1424" s="6" t="str">
        <f>IF(OR(COUNTIF(Monitoring!E:E, G1424) &gt; 0, COUNTIF(Monitoring!F:F, G1424) &gt; 0), "yes", "no")</f>
        <v>no</v>
      </c>
      <c r="K1424" s="60" t="str">
        <f t="shared" si="164"/>
        <v>Z:\FAIR_Device_data\Experiment_AugSep_2023\Video_captures\FAIR-D4\Camera1\2023-08-31\FAIR-D4_2023-08-31_16-41-25.mp4</v>
      </c>
    </row>
    <row r="1425" spans="1:11" ht="14.25" customHeight="1" x14ac:dyDescent="0.3">
      <c r="A1425" s="5" t="str">
        <f t="shared" si="158"/>
        <v>FAIR-D4</v>
      </c>
      <c r="B1425" s="4">
        <f t="shared" si="159"/>
        <v>45169</v>
      </c>
      <c r="C1425" s="8">
        <f t="shared" si="160"/>
        <v>0.70020833333333332</v>
      </c>
      <c r="D1425" s="8">
        <f t="shared" si="161"/>
        <v>45169.700208333335</v>
      </c>
      <c r="E1425" s="8" t="str">
        <f t="shared" si="163"/>
        <v>2023-08-31</v>
      </c>
      <c r="F1425" s="9" t="s">
        <v>3125</v>
      </c>
      <c r="G1425" s="9" t="str">
        <f t="shared" si="162"/>
        <v>FAIR-D4_2023-08-31_16-48-18</v>
      </c>
      <c r="H1425" s="9">
        <v>62.704999999999998</v>
      </c>
      <c r="I1425" s="6">
        <v>115300067</v>
      </c>
      <c r="J1425" s="6" t="str">
        <f>IF(OR(COUNTIF(Monitoring!E:E, G1425) &gt; 0, COUNTIF(Monitoring!F:F, G1425) &gt; 0), "yes", "no")</f>
        <v>yes</v>
      </c>
      <c r="K1425" s="60" t="str">
        <f t="shared" si="164"/>
        <v>Z:\FAIR_Device_data\Experiment_AugSep_2023\Video_captures\FAIR-D4\Camera1\2023-08-31\FAIR-D4_2023-08-31_16-48-18.mp4</v>
      </c>
    </row>
    <row r="1426" spans="1:11" ht="14.25" customHeight="1" x14ac:dyDescent="0.3">
      <c r="A1426" s="5" t="str">
        <f t="shared" si="158"/>
        <v>FAIR-D4</v>
      </c>
      <c r="B1426" s="4">
        <f t="shared" si="159"/>
        <v>45169</v>
      </c>
      <c r="C1426" s="8">
        <f t="shared" si="160"/>
        <v>0.71931712962962968</v>
      </c>
      <c r="D1426" s="8">
        <f t="shared" si="161"/>
        <v>45169.719317129631</v>
      </c>
      <c r="E1426" s="8" t="str">
        <f t="shared" si="163"/>
        <v>2023-08-31</v>
      </c>
      <c r="F1426" s="9" t="s">
        <v>3126</v>
      </c>
      <c r="G1426" s="9" t="str">
        <f t="shared" si="162"/>
        <v>FAIR-D4_2023-08-31_17-15-49</v>
      </c>
      <c r="H1426" s="9">
        <v>15.747999999999999</v>
      </c>
      <c r="I1426" s="6">
        <v>26934149</v>
      </c>
      <c r="J1426" s="6" t="str">
        <f>IF(OR(COUNTIF(Monitoring!E:E, G1426) &gt; 0, COUNTIF(Monitoring!F:F, G1426) &gt; 0), "yes", "no")</f>
        <v>yes</v>
      </c>
      <c r="K1426" s="60" t="str">
        <f t="shared" si="164"/>
        <v>Z:\FAIR_Device_data\Experiment_AugSep_2023\Video_captures\FAIR-D4\Camera1\2023-08-31\FAIR-D4_2023-08-31_17-15-49.mp4</v>
      </c>
    </row>
    <row r="1427" spans="1:11" ht="14.25" customHeight="1" x14ac:dyDescent="0.3">
      <c r="A1427" s="5" t="str">
        <f t="shared" si="158"/>
        <v>FAIR-D4</v>
      </c>
      <c r="B1427" s="4">
        <f t="shared" si="159"/>
        <v>45169</v>
      </c>
      <c r="C1427" s="8">
        <f t="shared" si="160"/>
        <v>0.72612268518518519</v>
      </c>
      <c r="D1427" s="8">
        <f t="shared" si="161"/>
        <v>45169.726122685184</v>
      </c>
      <c r="E1427" s="8" t="str">
        <f t="shared" si="163"/>
        <v>2023-08-31</v>
      </c>
      <c r="F1427" s="9" t="s">
        <v>3127</v>
      </c>
      <c r="G1427" s="9" t="str">
        <f t="shared" si="162"/>
        <v>FAIR-D4_2023-08-31_17-25-37</v>
      </c>
      <c r="H1427" s="9">
        <v>32.881999999999998</v>
      </c>
      <c r="I1427" s="6">
        <v>60682489</v>
      </c>
      <c r="J1427" s="6" t="str">
        <f>IF(OR(COUNTIF(Monitoring!E:E, G1427) &gt; 0, COUNTIF(Monitoring!F:F, G1427) &gt; 0), "yes", "no")</f>
        <v>yes</v>
      </c>
      <c r="K1427" s="60" t="str">
        <f t="shared" si="164"/>
        <v>Z:\FAIR_Device_data\Experiment_AugSep_2023\Video_captures\FAIR-D4\Camera1\2023-08-31\FAIR-D4_2023-08-31_17-25-37.mp4</v>
      </c>
    </row>
    <row r="1428" spans="1:11" ht="14.25" customHeight="1" x14ac:dyDescent="0.3">
      <c r="A1428" s="5" t="str">
        <f t="shared" si="158"/>
        <v>FAIR-D4</v>
      </c>
      <c r="B1428" s="4">
        <f t="shared" si="159"/>
        <v>45169</v>
      </c>
      <c r="C1428" s="8">
        <f t="shared" si="160"/>
        <v>0.76204861111111111</v>
      </c>
      <c r="D1428" s="8">
        <f t="shared" si="161"/>
        <v>45169.762048611112</v>
      </c>
      <c r="E1428" s="8" t="str">
        <f t="shared" si="163"/>
        <v>2023-08-31</v>
      </c>
      <c r="F1428" s="9" t="s">
        <v>3128</v>
      </c>
      <c r="G1428" s="9" t="str">
        <f t="shared" si="162"/>
        <v>FAIR-D4_2023-08-31_18-17-21</v>
      </c>
      <c r="H1428" s="9">
        <v>13.022</v>
      </c>
      <c r="I1428" s="6">
        <v>21915153</v>
      </c>
      <c r="J1428" s="6" t="str">
        <f>IF(OR(COUNTIF(Monitoring!E:E, G1428) &gt; 0, COUNTIF(Monitoring!F:F, G1428) &gt; 0), "yes", "no")</f>
        <v>no</v>
      </c>
      <c r="K1428" s="60" t="str">
        <f t="shared" si="164"/>
        <v>Z:\FAIR_Device_data\Experiment_AugSep_2023\Video_captures\FAIR-D4\Camera1\2023-08-31\FAIR-D4_2023-08-31_18-17-21.mp4</v>
      </c>
    </row>
    <row r="1429" spans="1:11" ht="14.25" customHeight="1" x14ac:dyDescent="0.3">
      <c r="A1429" s="5" t="str">
        <f t="shared" si="158"/>
        <v>FAIR-D4</v>
      </c>
      <c r="B1429" s="4">
        <f t="shared" si="159"/>
        <v>45169</v>
      </c>
      <c r="C1429" s="8">
        <f t="shared" si="160"/>
        <v>0.76932870370370365</v>
      </c>
      <c r="D1429" s="8">
        <f t="shared" si="161"/>
        <v>45169.769328703704</v>
      </c>
      <c r="E1429" s="8" t="str">
        <f t="shared" si="163"/>
        <v>2023-08-31</v>
      </c>
      <c r="F1429" s="9" t="s">
        <v>3129</v>
      </c>
      <c r="G1429" s="9" t="str">
        <f t="shared" si="162"/>
        <v>FAIR-D4_2023-08-31_18-27-50</v>
      </c>
      <c r="H1429" s="9">
        <v>14.683999999999999</v>
      </c>
      <c r="I1429" s="6">
        <v>25831062</v>
      </c>
      <c r="J1429" s="6" t="str">
        <f>IF(OR(COUNTIF(Monitoring!E:E, G1429) &gt; 0, COUNTIF(Monitoring!F:F, G1429) &gt; 0), "yes", "no")</f>
        <v>yes</v>
      </c>
      <c r="K1429" s="60" t="str">
        <f t="shared" si="164"/>
        <v>Z:\FAIR_Device_data\Experiment_AugSep_2023\Video_captures\FAIR-D4\Camera1\2023-08-31\FAIR-D4_2023-08-31_18-27-50.mp4</v>
      </c>
    </row>
    <row r="1430" spans="1:11" ht="14.25" customHeight="1" x14ac:dyDescent="0.3">
      <c r="A1430" s="5" t="str">
        <f t="shared" si="158"/>
        <v>FAIR-D4</v>
      </c>
      <c r="B1430" s="4">
        <f t="shared" si="159"/>
        <v>45170</v>
      </c>
      <c r="C1430" s="8">
        <f t="shared" si="160"/>
        <v>0.33378472222222222</v>
      </c>
      <c r="D1430" s="8">
        <f t="shared" si="161"/>
        <v>45170.333784722221</v>
      </c>
      <c r="E1430" s="8" t="str">
        <f t="shared" si="163"/>
        <v>2023-09-01</v>
      </c>
      <c r="F1430" s="9" t="s">
        <v>3130</v>
      </c>
      <c r="G1430" s="9" t="str">
        <f t="shared" si="162"/>
        <v>FAIR-D4_2023-09-01_08-00-39</v>
      </c>
      <c r="H1430" s="9">
        <v>17.959</v>
      </c>
      <c r="I1430" s="6">
        <v>32159085</v>
      </c>
      <c r="J1430" s="6" t="str">
        <f>IF(OR(COUNTIF(Monitoring!E:E, G1430) &gt; 0, COUNTIF(Monitoring!F:F, G1430) &gt; 0), "yes", "no")</f>
        <v>yes</v>
      </c>
      <c r="K1430" s="60" t="str">
        <f t="shared" si="164"/>
        <v>Z:\FAIR_Device_data\Experiment_AugSep_2023\Video_captures\FAIR-D4\Camera1\2023-09-01\FAIR-D4_2023-09-01_08-00-39.mp4</v>
      </c>
    </row>
    <row r="1431" spans="1:11" ht="14.25" customHeight="1" x14ac:dyDescent="0.3">
      <c r="A1431" s="5" t="str">
        <f t="shared" si="158"/>
        <v>FAIR-D4</v>
      </c>
      <c r="B1431" s="4">
        <f t="shared" si="159"/>
        <v>45170</v>
      </c>
      <c r="C1431" s="8">
        <f t="shared" si="160"/>
        <v>0.3359375</v>
      </c>
      <c r="D1431" s="8">
        <f t="shared" si="161"/>
        <v>45170.3359375</v>
      </c>
      <c r="E1431" s="8" t="str">
        <f t="shared" si="163"/>
        <v>2023-09-01</v>
      </c>
      <c r="F1431" s="9" t="s">
        <v>3131</v>
      </c>
      <c r="G1431" s="9" t="str">
        <f t="shared" si="162"/>
        <v>FAIR-D4_2023-09-01_08-03-45</v>
      </c>
      <c r="H1431" s="9">
        <v>34.963000000000001</v>
      </c>
      <c r="I1431" s="6">
        <v>63970952</v>
      </c>
      <c r="J1431" s="6" t="str">
        <f>IF(OR(COUNTIF(Monitoring!E:E, G1431) &gt; 0, COUNTIF(Monitoring!F:F, G1431) &gt; 0), "yes", "no")</f>
        <v>no</v>
      </c>
      <c r="K1431" s="60" t="str">
        <f t="shared" si="164"/>
        <v>Z:\FAIR_Device_data\Experiment_AugSep_2023\Video_captures\FAIR-D4\Camera1\2023-09-01\FAIR-D4_2023-09-01_08-03-45.mp4</v>
      </c>
    </row>
    <row r="1432" spans="1:11" ht="14.25" customHeight="1" x14ac:dyDescent="0.3">
      <c r="A1432" s="5" t="str">
        <f t="shared" si="158"/>
        <v>FAIR-D4</v>
      </c>
      <c r="B1432" s="4">
        <f t="shared" si="159"/>
        <v>45170</v>
      </c>
      <c r="C1432" s="8">
        <f t="shared" si="160"/>
        <v>0.33667824074074076</v>
      </c>
      <c r="D1432" s="8">
        <f t="shared" si="161"/>
        <v>45170.336678240739</v>
      </c>
      <c r="E1432" s="8" t="str">
        <f t="shared" si="163"/>
        <v>2023-09-01</v>
      </c>
      <c r="F1432" s="9" t="s">
        <v>3132</v>
      </c>
      <c r="G1432" s="9" t="str">
        <f t="shared" si="162"/>
        <v>FAIR-D4_2023-09-01_08-04-49</v>
      </c>
      <c r="H1432" s="9">
        <v>20.704999999999998</v>
      </c>
      <c r="I1432" s="6">
        <v>33958189</v>
      </c>
      <c r="J1432" s="6" t="str">
        <f>IF(OR(COUNTIF(Monitoring!E:E, G1432) &gt; 0, COUNTIF(Monitoring!F:F, G1432) &gt; 0), "yes", "no")</f>
        <v>yes</v>
      </c>
      <c r="K1432" s="60" t="str">
        <f t="shared" si="164"/>
        <v>Z:\FAIR_Device_data\Experiment_AugSep_2023\Video_captures\FAIR-D4\Camera1\2023-09-01\FAIR-D4_2023-09-01_08-04-49.mp4</v>
      </c>
    </row>
    <row r="1433" spans="1:11" ht="14.25" customHeight="1" x14ac:dyDescent="0.3">
      <c r="A1433" s="5" t="str">
        <f t="shared" si="158"/>
        <v>FAIR-D4</v>
      </c>
      <c r="B1433" s="4">
        <f t="shared" si="159"/>
        <v>45170</v>
      </c>
      <c r="C1433" s="8">
        <f t="shared" si="160"/>
        <v>0.38362268518518516</v>
      </c>
      <c r="D1433" s="8">
        <f t="shared" si="161"/>
        <v>45170.383622685185</v>
      </c>
      <c r="E1433" s="8" t="str">
        <f t="shared" si="163"/>
        <v>2023-09-01</v>
      </c>
      <c r="F1433" s="9" t="s">
        <v>3133</v>
      </c>
      <c r="G1433" s="9" t="str">
        <f t="shared" si="162"/>
        <v>FAIR-D4_2023-09-01_09-12-25</v>
      </c>
      <c r="H1433" s="9">
        <v>51.098999999999997</v>
      </c>
      <c r="I1433" s="6">
        <v>91496268</v>
      </c>
      <c r="J1433" s="6" t="str">
        <f>IF(OR(COUNTIF(Monitoring!E:E, G1433) &gt; 0, COUNTIF(Monitoring!F:F, G1433) &gt; 0), "yes", "no")</f>
        <v>yes</v>
      </c>
      <c r="K1433" s="60" t="str">
        <f t="shared" si="164"/>
        <v>Z:\FAIR_Device_data\Experiment_AugSep_2023\Video_captures\FAIR-D4\Camera1\2023-09-01\FAIR-D4_2023-09-01_09-12-25.mp4</v>
      </c>
    </row>
    <row r="1434" spans="1:11" ht="14.25" customHeight="1" x14ac:dyDescent="0.3">
      <c r="A1434" s="5" t="str">
        <f t="shared" si="158"/>
        <v>FAIR-D4</v>
      </c>
      <c r="B1434" s="4">
        <f t="shared" si="159"/>
        <v>45170</v>
      </c>
      <c r="C1434" s="8">
        <f t="shared" si="160"/>
        <v>0.41028935185185184</v>
      </c>
      <c r="D1434" s="8">
        <f t="shared" si="161"/>
        <v>45170.41028935185</v>
      </c>
      <c r="E1434" s="8" t="str">
        <f t="shared" si="163"/>
        <v>2023-09-01</v>
      </c>
      <c r="F1434" s="9" t="s">
        <v>3134</v>
      </c>
      <c r="G1434" s="9" t="str">
        <f t="shared" si="162"/>
        <v>FAIR-D4_2023-09-01_09-50-49</v>
      </c>
      <c r="H1434" s="9">
        <v>56.463999999999999</v>
      </c>
      <c r="I1434" s="6">
        <v>99846439</v>
      </c>
      <c r="J1434" s="6" t="str">
        <f>IF(OR(COUNTIF(Monitoring!E:E, G1434) &gt; 0, COUNTIF(Monitoring!F:F, G1434) &gt; 0), "yes", "no")</f>
        <v>yes</v>
      </c>
      <c r="K1434" s="60" t="str">
        <f t="shared" si="164"/>
        <v>Z:\FAIR_Device_data\Experiment_AugSep_2023\Video_captures\FAIR-D4\Camera1\2023-09-01\FAIR-D4_2023-09-01_09-50-49.mp4</v>
      </c>
    </row>
    <row r="1435" spans="1:11" ht="14.25" customHeight="1" x14ac:dyDescent="0.3">
      <c r="A1435" s="5" t="str">
        <f t="shared" si="158"/>
        <v>FAIR-D4</v>
      </c>
      <c r="B1435" s="4">
        <f t="shared" si="159"/>
        <v>45170</v>
      </c>
      <c r="C1435" s="8">
        <f t="shared" si="160"/>
        <v>0.42487268518518517</v>
      </c>
      <c r="D1435" s="8">
        <f t="shared" si="161"/>
        <v>45170.424872685187</v>
      </c>
      <c r="E1435" s="8" t="str">
        <f t="shared" si="163"/>
        <v>2023-09-01</v>
      </c>
      <c r="F1435" s="9" t="s">
        <v>3135</v>
      </c>
      <c r="G1435" s="9" t="str">
        <f t="shared" si="162"/>
        <v>FAIR-D4_2023-09-01_10-11-49</v>
      </c>
      <c r="H1435" s="9">
        <v>17.204999999999998</v>
      </c>
      <c r="I1435" s="6">
        <v>30139416</v>
      </c>
      <c r="J1435" s="6" t="str">
        <f>IF(OR(COUNTIF(Monitoring!E:E, G1435) &gt; 0, COUNTIF(Monitoring!F:F, G1435) &gt; 0), "yes", "no")</f>
        <v>yes</v>
      </c>
      <c r="K1435" s="60" t="str">
        <f t="shared" si="164"/>
        <v>Z:\FAIR_Device_data\Experiment_AugSep_2023\Video_captures\FAIR-D4\Camera1\2023-09-01\FAIR-D4_2023-09-01_10-11-49.mp4</v>
      </c>
    </row>
    <row r="1436" spans="1:11" ht="14.25" customHeight="1" x14ac:dyDescent="0.3">
      <c r="A1436" s="5" t="str">
        <f t="shared" si="158"/>
        <v>FAIR-D4</v>
      </c>
      <c r="B1436" s="4">
        <f t="shared" si="159"/>
        <v>45170</v>
      </c>
      <c r="C1436" s="8">
        <f t="shared" si="160"/>
        <v>0.42557870370370371</v>
      </c>
      <c r="D1436" s="8">
        <f t="shared" si="161"/>
        <v>45170.425578703704</v>
      </c>
      <c r="E1436" s="8" t="str">
        <f t="shared" si="163"/>
        <v>2023-09-01</v>
      </c>
      <c r="F1436" s="9" t="s">
        <v>3136</v>
      </c>
      <c r="G1436" s="9" t="str">
        <f t="shared" si="162"/>
        <v>FAIR-D4_2023-09-01_10-12-50</v>
      </c>
      <c r="H1436" s="9">
        <v>73.611000000000004</v>
      </c>
      <c r="I1436" s="6">
        <v>125476208</v>
      </c>
      <c r="J1436" s="6" t="str">
        <f>IF(OR(COUNTIF(Monitoring!E:E, G1436) &gt; 0, COUNTIF(Monitoring!F:F, G1436) &gt; 0), "yes", "no")</f>
        <v>yes</v>
      </c>
      <c r="K1436" s="60" t="str">
        <f t="shared" si="164"/>
        <v>Z:\FAIR_Device_data\Experiment_AugSep_2023\Video_captures\FAIR-D4\Camera1\2023-09-01\FAIR-D4_2023-09-01_10-12-50.mp4</v>
      </c>
    </row>
    <row r="1437" spans="1:11" ht="14.25" customHeight="1" x14ac:dyDescent="0.3">
      <c r="A1437" s="5" t="str">
        <f t="shared" si="158"/>
        <v>FAIR-D4</v>
      </c>
      <c r="B1437" s="4">
        <f t="shared" si="159"/>
        <v>45170</v>
      </c>
      <c r="C1437" s="8">
        <f t="shared" si="160"/>
        <v>0.43682870370370369</v>
      </c>
      <c r="D1437" s="8">
        <f t="shared" si="161"/>
        <v>45170.436828703707</v>
      </c>
      <c r="E1437" s="8" t="str">
        <f t="shared" si="163"/>
        <v>2023-09-01</v>
      </c>
      <c r="F1437" s="9" t="s">
        <v>3137</v>
      </c>
      <c r="G1437" s="9" t="str">
        <f t="shared" si="162"/>
        <v>FAIR-D4_2023-09-01_10-29-02</v>
      </c>
      <c r="H1437" s="9">
        <v>36.536999999999999</v>
      </c>
      <c r="I1437" s="6">
        <v>71072700</v>
      </c>
      <c r="J1437" s="6" t="str">
        <f>IF(OR(COUNTIF(Monitoring!E:E, G1437) &gt; 0, COUNTIF(Monitoring!F:F, G1437) &gt; 0), "yes", "no")</f>
        <v>yes</v>
      </c>
      <c r="K1437" s="60" t="str">
        <f t="shared" si="164"/>
        <v>Z:\FAIR_Device_data\Experiment_AugSep_2023\Video_captures\FAIR-D4\Camera1\2023-09-01\FAIR-D4_2023-09-01_10-29-02.mp4</v>
      </c>
    </row>
    <row r="1438" spans="1:11" ht="14.25" customHeight="1" x14ac:dyDescent="0.3">
      <c r="A1438" s="5" t="str">
        <f t="shared" si="158"/>
        <v>FAIR-D4</v>
      </c>
      <c r="B1438" s="4">
        <f t="shared" si="159"/>
        <v>45170</v>
      </c>
      <c r="C1438" s="8">
        <f t="shared" si="160"/>
        <v>0.4385648148148148</v>
      </c>
      <c r="D1438" s="8">
        <f t="shared" si="161"/>
        <v>45170.438564814816</v>
      </c>
      <c r="E1438" s="8" t="str">
        <f t="shared" si="163"/>
        <v>2023-09-01</v>
      </c>
      <c r="F1438" s="9" t="s">
        <v>3138</v>
      </c>
      <c r="G1438" s="9" t="str">
        <f t="shared" si="162"/>
        <v>FAIR-D4_2023-09-01_10-31-32</v>
      </c>
      <c r="H1438" s="9">
        <v>81.046000000000006</v>
      </c>
      <c r="I1438" s="6">
        <v>150981894</v>
      </c>
      <c r="J1438" s="6" t="str">
        <f>IF(OR(COUNTIF(Monitoring!E:E, G1438) &gt; 0, COUNTIF(Monitoring!F:F, G1438) &gt; 0), "yes", "no")</f>
        <v>yes</v>
      </c>
      <c r="K1438" s="60" t="str">
        <f t="shared" si="164"/>
        <v>Z:\FAIR_Device_data\Experiment_AugSep_2023\Video_captures\FAIR-D4\Camera1\2023-09-01\FAIR-D4_2023-09-01_10-31-32.mp4</v>
      </c>
    </row>
    <row r="1439" spans="1:11" ht="14.25" customHeight="1" x14ac:dyDescent="0.3">
      <c r="A1439" s="5" t="str">
        <f t="shared" si="158"/>
        <v>FAIR-D4</v>
      </c>
      <c r="B1439" s="4">
        <f t="shared" si="159"/>
        <v>45170</v>
      </c>
      <c r="C1439" s="8">
        <f t="shared" si="160"/>
        <v>0.44112268518518516</v>
      </c>
      <c r="D1439" s="8">
        <f t="shared" si="161"/>
        <v>45170.441122685188</v>
      </c>
      <c r="E1439" s="8" t="str">
        <f t="shared" si="163"/>
        <v>2023-09-01</v>
      </c>
      <c r="F1439" s="9" t="s">
        <v>3139</v>
      </c>
      <c r="G1439" s="9" t="str">
        <f t="shared" si="162"/>
        <v>FAIR-D4_2023-09-01_10-35-13</v>
      </c>
      <c r="H1439" s="9">
        <v>41.54</v>
      </c>
      <c r="I1439" s="6">
        <v>77071920</v>
      </c>
      <c r="J1439" s="6" t="str">
        <f>IF(OR(COUNTIF(Monitoring!E:E, G1439) &gt; 0, COUNTIF(Monitoring!F:F, G1439) &gt; 0), "yes", "no")</f>
        <v>yes</v>
      </c>
      <c r="K1439" s="60" t="str">
        <f t="shared" si="164"/>
        <v>Z:\FAIR_Device_data\Experiment_AugSep_2023\Video_captures\FAIR-D4\Camera1\2023-09-01\FAIR-D4_2023-09-01_10-35-13.mp4</v>
      </c>
    </row>
    <row r="1440" spans="1:11" ht="14.25" customHeight="1" x14ac:dyDescent="0.3">
      <c r="A1440" s="5" t="str">
        <f t="shared" si="158"/>
        <v>FAIR-D4</v>
      </c>
      <c r="B1440" s="4">
        <f t="shared" si="159"/>
        <v>45170</v>
      </c>
      <c r="C1440" s="8">
        <f t="shared" si="160"/>
        <v>0.44212962962962965</v>
      </c>
      <c r="D1440" s="8">
        <f t="shared" si="161"/>
        <v>45170.442129629628</v>
      </c>
      <c r="E1440" s="8" t="str">
        <f t="shared" si="163"/>
        <v>2023-09-01</v>
      </c>
      <c r="F1440" s="9" t="s">
        <v>3140</v>
      </c>
      <c r="G1440" s="9" t="str">
        <f t="shared" si="162"/>
        <v>FAIR-D4_2023-09-01_10-36-40</v>
      </c>
      <c r="H1440" s="9">
        <v>11.506</v>
      </c>
      <c r="I1440" s="6">
        <v>19409071</v>
      </c>
      <c r="J1440" s="6" t="str">
        <f>IF(OR(COUNTIF(Monitoring!E:E, G1440) &gt; 0, COUNTIF(Monitoring!F:F, G1440) &gt; 0), "yes", "no")</f>
        <v>no</v>
      </c>
      <c r="K1440" s="60" t="str">
        <f t="shared" si="164"/>
        <v>Z:\FAIR_Device_data\Experiment_AugSep_2023\Video_captures\FAIR-D4\Camera1\2023-09-01\FAIR-D4_2023-09-01_10-36-40.mp4</v>
      </c>
    </row>
    <row r="1441" spans="1:11" ht="14.25" customHeight="1" x14ac:dyDescent="0.3">
      <c r="A1441" s="5" t="str">
        <f t="shared" si="158"/>
        <v>FAIR-D4</v>
      </c>
      <c r="B1441" s="4">
        <f t="shared" si="159"/>
        <v>45170</v>
      </c>
      <c r="C1441" s="8">
        <f t="shared" si="160"/>
        <v>0.44472222222222224</v>
      </c>
      <c r="D1441" s="8">
        <f t="shared" si="161"/>
        <v>45170.444722222222</v>
      </c>
      <c r="E1441" s="8" t="str">
        <f t="shared" si="163"/>
        <v>2023-09-01</v>
      </c>
      <c r="F1441" s="9" t="s">
        <v>3141</v>
      </c>
      <c r="G1441" s="9" t="str">
        <f t="shared" si="162"/>
        <v>FAIR-D4_2023-09-01_10-40-24</v>
      </c>
      <c r="H1441" s="9">
        <v>12.146000000000001</v>
      </c>
      <c r="I1441" s="6">
        <v>18993171</v>
      </c>
      <c r="J1441" s="6" t="str">
        <f>IF(OR(COUNTIF(Monitoring!E:E, G1441) &gt; 0, COUNTIF(Monitoring!F:F, G1441) &gt; 0), "yes", "no")</f>
        <v>yes</v>
      </c>
      <c r="K1441" s="60" t="str">
        <f t="shared" si="164"/>
        <v>Z:\FAIR_Device_data\Experiment_AugSep_2023\Video_captures\FAIR-D4\Camera1\2023-09-01\FAIR-D4_2023-09-01_10-40-24.mp4</v>
      </c>
    </row>
    <row r="1442" spans="1:11" ht="14.25" customHeight="1" x14ac:dyDescent="0.3">
      <c r="A1442" s="5" t="str">
        <f t="shared" si="158"/>
        <v>FAIR-D4</v>
      </c>
      <c r="B1442" s="4">
        <f t="shared" si="159"/>
        <v>45170</v>
      </c>
      <c r="C1442" s="8">
        <f t="shared" si="160"/>
        <v>0.44990740740740742</v>
      </c>
      <c r="D1442" s="8">
        <f t="shared" si="161"/>
        <v>45170.449907407405</v>
      </c>
      <c r="E1442" s="8" t="str">
        <f t="shared" si="163"/>
        <v>2023-09-01</v>
      </c>
      <c r="F1442" s="9" t="s">
        <v>3142</v>
      </c>
      <c r="G1442" s="9" t="str">
        <f t="shared" si="162"/>
        <v>FAIR-D4_2023-09-01_10-47-52</v>
      </c>
      <c r="H1442" s="9">
        <v>17.709</v>
      </c>
      <c r="I1442" s="6">
        <v>31930301</v>
      </c>
      <c r="J1442" s="6" t="str">
        <f>IF(OR(COUNTIF(Monitoring!E:E, G1442) &gt; 0, COUNTIF(Monitoring!F:F, G1442) &gt; 0), "yes", "no")</f>
        <v>yes</v>
      </c>
      <c r="K1442" s="60" t="str">
        <f t="shared" si="164"/>
        <v>Z:\FAIR_Device_data\Experiment_AugSep_2023\Video_captures\FAIR-D4\Camera1\2023-09-01\FAIR-D4_2023-09-01_10-47-52.mp4</v>
      </c>
    </row>
    <row r="1443" spans="1:11" ht="14.25" customHeight="1" x14ac:dyDescent="0.3">
      <c r="A1443" s="5" t="str">
        <f t="shared" si="158"/>
        <v>FAIR-D4</v>
      </c>
      <c r="B1443" s="4">
        <f t="shared" si="159"/>
        <v>45170</v>
      </c>
      <c r="C1443" s="8">
        <f t="shared" si="160"/>
        <v>0.47538194444444443</v>
      </c>
      <c r="D1443" s="8">
        <f t="shared" si="161"/>
        <v>45170.475381944445</v>
      </c>
      <c r="E1443" s="8" t="str">
        <f t="shared" si="163"/>
        <v>2023-09-01</v>
      </c>
      <c r="F1443" s="9" t="s">
        <v>3143</v>
      </c>
      <c r="G1443" s="9" t="str">
        <f t="shared" si="162"/>
        <v>FAIR-D4_2023-09-01_11-24-33</v>
      </c>
      <c r="H1443" s="9">
        <v>42.883000000000003</v>
      </c>
      <c r="I1443" s="6">
        <v>76260727</v>
      </c>
      <c r="J1443" s="6" t="str">
        <f>IF(OR(COUNTIF(Monitoring!E:E, G1443) &gt; 0, COUNTIF(Monitoring!F:F, G1443) &gt; 0), "yes", "no")</f>
        <v>yes</v>
      </c>
      <c r="K1443" s="60" t="str">
        <f t="shared" si="164"/>
        <v>Z:\FAIR_Device_data\Experiment_AugSep_2023\Video_captures\FAIR-D4\Camera1\2023-09-01\FAIR-D4_2023-09-01_11-24-33.mp4</v>
      </c>
    </row>
    <row r="1444" spans="1:11" ht="14.25" customHeight="1" x14ac:dyDescent="0.3">
      <c r="A1444" s="5" t="str">
        <f t="shared" si="158"/>
        <v>FAIR-D4</v>
      </c>
      <c r="B1444" s="4">
        <f t="shared" si="159"/>
        <v>45170</v>
      </c>
      <c r="C1444" s="8">
        <f t="shared" si="160"/>
        <v>0.49502314814814813</v>
      </c>
      <c r="D1444" s="8">
        <f t="shared" si="161"/>
        <v>45170.495023148149</v>
      </c>
      <c r="E1444" s="8" t="str">
        <f t="shared" si="163"/>
        <v>2023-09-01</v>
      </c>
      <c r="F1444" s="9" t="s">
        <v>3144</v>
      </c>
      <c r="G1444" s="9" t="str">
        <f t="shared" si="162"/>
        <v>FAIR-D4_2023-09-01_11-52-50</v>
      </c>
      <c r="H1444" s="9">
        <v>34.582000000000001</v>
      </c>
      <c r="I1444" s="6">
        <v>63364676</v>
      </c>
      <c r="J1444" s="6" t="str">
        <f>IF(OR(COUNTIF(Monitoring!E:E, G1444) &gt; 0, COUNTIF(Monitoring!F:F, G1444) &gt; 0), "yes", "no")</f>
        <v>yes</v>
      </c>
      <c r="K1444" s="60" t="str">
        <f t="shared" si="164"/>
        <v>Z:\FAIR_Device_data\Experiment_AugSep_2023\Video_captures\FAIR-D4\Camera1\2023-09-01\FAIR-D4_2023-09-01_11-52-50.mp4</v>
      </c>
    </row>
    <row r="1445" spans="1:11" ht="14.25" customHeight="1" x14ac:dyDescent="0.3">
      <c r="A1445" s="5" t="str">
        <f t="shared" si="158"/>
        <v>FAIR-D4</v>
      </c>
      <c r="B1445" s="4">
        <f t="shared" si="159"/>
        <v>45170</v>
      </c>
      <c r="C1445" s="8">
        <f t="shared" si="160"/>
        <v>0.49790509259259258</v>
      </c>
      <c r="D1445" s="8">
        <f t="shared" si="161"/>
        <v>45170.49790509259</v>
      </c>
      <c r="E1445" s="8" t="str">
        <f t="shared" si="163"/>
        <v>2023-09-01</v>
      </c>
      <c r="F1445" s="9" t="s">
        <v>3145</v>
      </c>
      <c r="G1445" s="9" t="str">
        <f t="shared" si="162"/>
        <v>FAIR-D4_2023-09-01_11-56-59</v>
      </c>
      <c r="H1445" s="9">
        <v>25.908000000000001</v>
      </c>
      <c r="I1445" s="6">
        <v>43826733</v>
      </c>
      <c r="J1445" s="6" t="str">
        <f>IF(OR(COUNTIF(Monitoring!E:E, G1445) &gt; 0, COUNTIF(Monitoring!F:F, G1445) &gt; 0), "yes", "no")</f>
        <v>yes</v>
      </c>
      <c r="K1445" s="60" t="str">
        <f t="shared" si="164"/>
        <v>Z:\FAIR_Device_data\Experiment_AugSep_2023\Video_captures\FAIR-D4\Camera1\2023-09-01\FAIR-D4_2023-09-01_11-56-59.mp4</v>
      </c>
    </row>
    <row r="1446" spans="1:11" ht="14.25" customHeight="1" x14ac:dyDescent="0.3">
      <c r="A1446" s="5" t="str">
        <f t="shared" si="158"/>
        <v>FAIR-D4</v>
      </c>
      <c r="B1446" s="4">
        <f t="shared" si="159"/>
        <v>45170</v>
      </c>
      <c r="C1446" s="8">
        <f t="shared" si="160"/>
        <v>0.50445601851851851</v>
      </c>
      <c r="D1446" s="8">
        <f t="shared" si="161"/>
        <v>45170.50445601852</v>
      </c>
      <c r="E1446" s="8" t="str">
        <f t="shared" si="163"/>
        <v>2023-09-01</v>
      </c>
      <c r="F1446" s="9" t="s">
        <v>3146</v>
      </c>
      <c r="G1446" s="9" t="str">
        <f t="shared" si="162"/>
        <v>FAIR-D4_2023-09-01_12-06-25</v>
      </c>
      <c r="H1446" s="9">
        <v>198.654</v>
      </c>
      <c r="I1446" s="6">
        <v>376787652</v>
      </c>
      <c r="J1446" s="6" t="str">
        <f>IF(OR(COUNTIF(Monitoring!E:E, G1446) &gt; 0, COUNTIF(Monitoring!F:F, G1446) &gt; 0), "yes", "no")</f>
        <v>yes</v>
      </c>
      <c r="K1446" s="60" t="str">
        <f t="shared" si="164"/>
        <v>Z:\FAIR_Device_data\Experiment_AugSep_2023\Video_captures\FAIR-D4\Camera1\2023-09-01\FAIR-D4_2023-09-01_12-06-25.mp4</v>
      </c>
    </row>
    <row r="1447" spans="1:11" ht="14.25" customHeight="1" x14ac:dyDescent="0.3">
      <c r="A1447" s="5" t="str">
        <f t="shared" si="158"/>
        <v>FAIR-D4</v>
      </c>
      <c r="B1447" s="4">
        <f t="shared" si="159"/>
        <v>45170</v>
      </c>
      <c r="C1447" s="8">
        <f t="shared" si="160"/>
        <v>0.50862268518518516</v>
      </c>
      <c r="D1447" s="8">
        <f t="shared" si="161"/>
        <v>45170.508622685185</v>
      </c>
      <c r="E1447" s="8" t="str">
        <f t="shared" si="163"/>
        <v>2023-09-01</v>
      </c>
      <c r="F1447" s="9" t="s">
        <v>3147</v>
      </c>
      <c r="G1447" s="9" t="str">
        <f t="shared" si="162"/>
        <v>FAIR-D4_2023-09-01_12-12-25</v>
      </c>
      <c r="H1447" s="9">
        <v>137.02199999999999</v>
      </c>
      <c r="I1447" s="6">
        <v>261512098</v>
      </c>
      <c r="J1447" s="6" t="str">
        <f>IF(OR(COUNTIF(Monitoring!E:E, G1447) &gt; 0, COUNTIF(Monitoring!F:F, G1447) &gt; 0), "yes", "no")</f>
        <v>yes</v>
      </c>
      <c r="K1447" s="60" t="str">
        <f t="shared" si="164"/>
        <v>Z:\FAIR_Device_data\Experiment_AugSep_2023\Video_captures\FAIR-D4\Camera1\2023-09-01\FAIR-D4_2023-09-01_12-12-25.mp4</v>
      </c>
    </row>
    <row r="1448" spans="1:11" ht="14.25" customHeight="1" x14ac:dyDescent="0.3">
      <c r="A1448" s="5" t="str">
        <f t="shared" si="158"/>
        <v>FAIR-D4</v>
      </c>
      <c r="B1448" s="4">
        <f t="shared" si="159"/>
        <v>45170</v>
      </c>
      <c r="C1448" s="8">
        <f t="shared" si="160"/>
        <v>0.51094907407407408</v>
      </c>
      <c r="D1448" s="8">
        <f t="shared" si="161"/>
        <v>45170.510949074072</v>
      </c>
      <c r="E1448" s="8" t="str">
        <f t="shared" si="163"/>
        <v>2023-09-01</v>
      </c>
      <c r="F1448" s="9" t="s">
        <v>3148</v>
      </c>
      <c r="G1448" s="9" t="str">
        <f t="shared" si="162"/>
        <v>FAIR-D4_2023-09-01_12-15-46</v>
      </c>
      <c r="H1448" s="9">
        <v>12.625</v>
      </c>
      <c r="I1448" s="6">
        <v>20973607</v>
      </c>
      <c r="J1448" s="6" t="str">
        <f>IF(OR(COUNTIF(Monitoring!E:E, G1448) &gt; 0, COUNTIF(Monitoring!F:F, G1448) &gt; 0), "yes", "no")</f>
        <v>yes</v>
      </c>
      <c r="K1448" s="60" t="str">
        <f t="shared" si="164"/>
        <v>Z:\FAIR_Device_data\Experiment_AugSep_2023\Video_captures\FAIR-D4\Camera1\2023-09-01\FAIR-D4_2023-09-01_12-15-46.mp4</v>
      </c>
    </row>
    <row r="1449" spans="1:11" ht="14.25" customHeight="1" x14ac:dyDescent="0.3">
      <c r="A1449" s="5" t="str">
        <f t="shared" si="158"/>
        <v>FAIR-D4</v>
      </c>
      <c r="B1449" s="4">
        <f t="shared" si="159"/>
        <v>45170</v>
      </c>
      <c r="C1449" s="8">
        <f t="shared" si="160"/>
        <v>0.51886574074074077</v>
      </c>
      <c r="D1449" s="8">
        <f t="shared" si="161"/>
        <v>45170.518865740742</v>
      </c>
      <c r="E1449" s="8" t="str">
        <f t="shared" si="163"/>
        <v>2023-09-01</v>
      </c>
      <c r="F1449" s="9" t="s">
        <v>3149</v>
      </c>
      <c r="G1449" s="9" t="str">
        <f t="shared" si="162"/>
        <v>FAIR-D4_2023-09-01_12-27-10</v>
      </c>
      <c r="H1449" s="9">
        <v>11.941000000000001</v>
      </c>
      <c r="I1449" s="6">
        <v>19826565</v>
      </c>
      <c r="J1449" s="6" t="str">
        <f>IF(OR(COUNTIF(Monitoring!E:E, G1449) &gt; 0, COUNTIF(Monitoring!F:F, G1449) &gt; 0), "yes", "no")</f>
        <v>no</v>
      </c>
      <c r="K1449" s="60" t="str">
        <f t="shared" si="164"/>
        <v>Z:\FAIR_Device_data\Experiment_AugSep_2023\Video_captures\FAIR-D4\Camera1\2023-09-01\FAIR-D4_2023-09-01_12-27-10.mp4</v>
      </c>
    </row>
    <row r="1450" spans="1:11" ht="14.25" customHeight="1" x14ac:dyDescent="0.3">
      <c r="A1450" s="5" t="str">
        <f t="shared" si="158"/>
        <v>FAIR-D4</v>
      </c>
      <c r="B1450" s="4">
        <f t="shared" si="159"/>
        <v>45170</v>
      </c>
      <c r="C1450" s="8">
        <f t="shared" si="160"/>
        <v>0.5200231481481481</v>
      </c>
      <c r="D1450" s="8">
        <f t="shared" si="161"/>
        <v>45170.52002314815</v>
      </c>
      <c r="E1450" s="8" t="str">
        <f t="shared" si="163"/>
        <v>2023-09-01</v>
      </c>
      <c r="F1450" s="9" t="s">
        <v>3150</v>
      </c>
      <c r="G1450" s="9" t="str">
        <f t="shared" si="162"/>
        <v>FAIR-D4_2023-09-01_12-28-50</v>
      </c>
      <c r="H1450" s="9">
        <v>11.393000000000001</v>
      </c>
      <c r="I1450" s="6">
        <v>18967932</v>
      </c>
      <c r="J1450" s="6" t="str">
        <f>IF(OR(COUNTIF(Monitoring!E:E, G1450) &gt; 0, COUNTIF(Monitoring!F:F, G1450) &gt; 0), "yes", "no")</f>
        <v>yes</v>
      </c>
      <c r="K1450" s="60" t="str">
        <f t="shared" si="164"/>
        <v>Z:\FAIR_Device_data\Experiment_AugSep_2023\Video_captures\FAIR-D4\Camera1\2023-09-01\FAIR-D4_2023-09-01_12-28-50.mp4</v>
      </c>
    </row>
    <row r="1451" spans="1:11" ht="14.25" customHeight="1" x14ac:dyDescent="0.3">
      <c r="A1451" s="5" t="str">
        <f t="shared" si="158"/>
        <v>FAIR-D4</v>
      </c>
      <c r="B1451" s="4">
        <f t="shared" si="159"/>
        <v>45170</v>
      </c>
      <c r="C1451" s="8">
        <f t="shared" si="160"/>
        <v>0.53494212962962961</v>
      </c>
      <c r="D1451" s="8">
        <f t="shared" si="161"/>
        <v>45170.534942129627</v>
      </c>
      <c r="E1451" s="8" t="str">
        <f t="shared" si="163"/>
        <v>2023-09-01</v>
      </c>
      <c r="F1451" s="9" t="s">
        <v>3151</v>
      </c>
      <c r="G1451" s="9" t="str">
        <f t="shared" si="162"/>
        <v>FAIR-D4_2023-09-01_12-50-19</v>
      </c>
      <c r="H1451" s="9">
        <v>28.484000000000002</v>
      </c>
      <c r="I1451" s="6">
        <v>52164099</v>
      </c>
      <c r="J1451" s="6" t="str">
        <f>IF(OR(COUNTIF(Monitoring!E:E, G1451) &gt; 0, COUNTIF(Monitoring!F:F, G1451) &gt; 0), "yes", "no")</f>
        <v>yes</v>
      </c>
      <c r="K1451" s="60" t="str">
        <f t="shared" si="164"/>
        <v>Z:\FAIR_Device_data\Experiment_AugSep_2023\Video_captures\FAIR-D4\Camera1\2023-09-01\FAIR-D4_2023-09-01_12-50-19.mp4</v>
      </c>
    </row>
    <row r="1452" spans="1:11" ht="14.25" customHeight="1" x14ac:dyDescent="0.3">
      <c r="A1452" s="5" t="str">
        <f t="shared" si="158"/>
        <v>FAIR-D4</v>
      </c>
      <c r="B1452" s="4">
        <f t="shared" si="159"/>
        <v>45170</v>
      </c>
      <c r="C1452" s="8">
        <f t="shared" si="160"/>
        <v>0.54896990740740736</v>
      </c>
      <c r="D1452" s="8">
        <f t="shared" si="161"/>
        <v>45170.54896990741</v>
      </c>
      <c r="E1452" s="8" t="str">
        <f t="shared" si="163"/>
        <v>2023-09-01</v>
      </c>
      <c r="F1452" s="9" t="s">
        <v>3152</v>
      </c>
      <c r="G1452" s="9" t="str">
        <f t="shared" si="162"/>
        <v>FAIR-D4_2023-09-01_13-10-31</v>
      </c>
      <c r="H1452" s="9">
        <v>19.47</v>
      </c>
      <c r="I1452" s="6">
        <v>35054408</v>
      </c>
      <c r="J1452" s="6" t="str">
        <f>IF(OR(COUNTIF(Monitoring!E:E, G1452) &gt; 0, COUNTIF(Monitoring!F:F, G1452) &gt; 0), "yes", "no")</f>
        <v>yes</v>
      </c>
      <c r="K1452" s="60" t="str">
        <f t="shared" si="164"/>
        <v>Z:\FAIR_Device_data\Experiment_AugSep_2023\Video_captures\FAIR-D4\Camera1\2023-09-01\FAIR-D4_2023-09-01_13-10-31.mp4</v>
      </c>
    </row>
    <row r="1453" spans="1:11" ht="14.25" customHeight="1" x14ac:dyDescent="0.3">
      <c r="A1453" s="5" t="str">
        <f t="shared" si="158"/>
        <v>FAIR-D4</v>
      </c>
      <c r="B1453" s="4">
        <f t="shared" si="159"/>
        <v>45170</v>
      </c>
      <c r="C1453" s="8">
        <f t="shared" si="160"/>
        <v>0.55660879629629634</v>
      </c>
      <c r="D1453" s="8">
        <f t="shared" si="161"/>
        <v>45170.556608796294</v>
      </c>
      <c r="E1453" s="8" t="str">
        <f t="shared" si="163"/>
        <v>2023-09-01</v>
      </c>
      <c r="F1453" s="9" t="s">
        <v>3153</v>
      </c>
      <c r="G1453" s="9" t="str">
        <f t="shared" si="162"/>
        <v>FAIR-D4_2023-09-01_13-21-31</v>
      </c>
      <c r="H1453" s="9">
        <v>132.08500000000001</v>
      </c>
      <c r="I1453" s="6">
        <v>235849873</v>
      </c>
      <c r="J1453" s="6" t="str">
        <f>IF(OR(COUNTIF(Monitoring!E:E, G1453) &gt; 0, COUNTIF(Monitoring!F:F, G1453) &gt; 0), "yes", "no")</f>
        <v>yes</v>
      </c>
      <c r="K1453" s="60" t="str">
        <f t="shared" si="164"/>
        <v>Z:\FAIR_Device_data\Experiment_AugSep_2023\Video_captures\FAIR-D4\Camera1\2023-09-01\FAIR-D4_2023-09-01_13-21-31.mp4</v>
      </c>
    </row>
    <row r="1454" spans="1:11" ht="14.25" customHeight="1" x14ac:dyDescent="0.3">
      <c r="A1454" s="5" t="str">
        <f t="shared" si="158"/>
        <v>FAIR-D4</v>
      </c>
      <c r="B1454" s="4">
        <f t="shared" si="159"/>
        <v>45170</v>
      </c>
      <c r="C1454" s="8">
        <f t="shared" si="160"/>
        <v>0.55922453703703701</v>
      </c>
      <c r="D1454" s="8">
        <f t="shared" si="161"/>
        <v>45170.559224537035</v>
      </c>
      <c r="E1454" s="8" t="str">
        <f t="shared" si="163"/>
        <v>2023-09-01</v>
      </c>
      <c r="F1454" s="9" t="s">
        <v>3154</v>
      </c>
      <c r="G1454" s="9" t="str">
        <f t="shared" si="162"/>
        <v>FAIR-D4_2023-09-01_13-25-17</v>
      </c>
      <c r="H1454" s="9">
        <v>14.788</v>
      </c>
      <c r="I1454" s="6">
        <v>24205976</v>
      </c>
      <c r="J1454" s="6" t="str">
        <f>IF(OR(COUNTIF(Monitoring!E:E, G1454) &gt; 0, COUNTIF(Monitoring!F:F, G1454) &gt; 0), "yes", "no")</f>
        <v>no</v>
      </c>
      <c r="K1454" s="60" t="str">
        <f t="shared" si="164"/>
        <v>Z:\FAIR_Device_data\Experiment_AugSep_2023\Video_captures\FAIR-D4\Camera1\2023-09-01\FAIR-D4_2023-09-01_13-25-17.mp4</v>
      </c>
    </row>
    <row r="1455" spans="1:11" ht="14.25" customHeight="1" x14ac:dyDescent="0.3">
      <c r="A1455" s="5" t="str">
        <f t="shared" si="158"/>
        <v>FAIR-D4</v>
      </c>
      <c r="B1455" s="4">
        <f t="shared" si="159"/>
        <v>45170</v>
      </c>
      <c r="C1455" s="8">
        <f t="shared" si="160"/>
        <v>0.56002314814814813</v>
      </c>
      <c r="D1455" s="8">
        <f t="shared" si="161"/>
        <v>45170.560023148151</v>
      </c>
      <c r="E1455" s="8" t="str">
        <f t="shared" si="163"/>
        <v>2023-09-01</v>
      </c>
      <c r="F1455" s="9" t="s">
        <v>3155</v>
      </c>
      <c r="G1455" s="9" t="str">
        <f t="shared" si="162"/>
        <v>FAIR-D4_2023-09-01_13-26-26</v>
      </c>
      <c r="H1455" s="9">
        <v>26.420999999999999</v>
      </c>
      <c r="I1455" s="6">
        <v>45253886</v>
      </c>
      <c r="J1455" s="6" t="str">
        <f>IF(OR(COUNTIF(Monitoring!E:E, G1455) &gt; 0, COUNTIF(Monitoring!F:F, G1455) &gt; 0), "yes", "no")</f>
        <v>yes</v>
      </c>
      <c r="K1455" s="60" t="str">
        <f t="shared" si="164"/>
        <v>Z:\FAIR_Device_data\Experiment_AugSep_2023\Video_captures\FAIR-D4\Camera1\2023-09-01\FAIR-D4_2023-09-01_13-26-26.mp4</v>
      </c>
    </row>
    <row r="1456" spans="1:11" ht="14.25" customHeight="1" x14ac:dyDescent="0.3">
      <c r="A1456" s="5" t="str">
        <f t="shared" si="158"/>
        <v>FAIR-D4</v>
      </c>
      <c r="B1456" s="4">
        <f t="shared" si="159"/>
        <v>45170</v>
      </c>
      <c r="C1456" s="8">
        <f t="shared" si="160"/>
        <v>0.5612731481481481</v>
      </c>
      <c r="D1456" s="8">
        <f t="shared" si="161"/>
        <v>45170.561273148145</v>
      </c>
      <c r="E1456" s="8" t="str">
        <f t="shared" si="163"/>
        <v>2023-09-01</v>
      </c>
      <c r="F1456" s="9" t="s">
        <v>3156</v>
      </c>
      <c r="G1456" s="9" t="str">
        <f t="shared" si="162"/>
        <v>FAIR-D4_2023-09-01_13-28-14</v>
      </c>
      <c r="H1456" s="9">
        <v>33.911000000000001</v>
      </c>
      <c r="I1456" s="6">
        <v>55962628</v>
      </c>
      <c r="J1456" s="6" t="str">
        <f>IF(OR(COUNTIF(Monitoring!E:E, G1456) &gt; 0, COUNTIF(Monitoring!F:F, G1456) &gt; 0), "yes", "no")</f>
        <v>no</v>
      </c>
      <c r="K1456" s="60" t="str">
        <f t="shared" si="164"/>
        <v>Z:\FAIR_Device_data\Experiment_AugSep_2023\Video_captures\FAIR-D4\Camera1\2023-09-01\FAIR-D4_2023-09-01_13-28-14.mp4</v>
      </c>
    </row>
    <row r="1457" spans="1:11" ht="14.25" customHeight="1" x14ac:dyDescent="0.3">
      <c r="A1457" s="5" t="str">
        <f t="shared" si="158"/>
        <v>FAIR-D4</v>
      </c>
      <c r="B1457" s="4">
        <f t="shared" si="159"/>
        <v>45170</v>
      </c>
      <c r="C1457" s="8">
        <f t="shared" si="160"/>
        <v>0.56226851851851856</v>
      </c>
      <c r="D1457" s="8">
        <f t="shared" si="161"/>
        <v>45170.562268518515</v>
      </c>
      <c r="E1457" s="8" t="str">
        <f t="shared" si="163"/>
        <v>2023-09-01</v>
      </c>
      <c r="F1457" s="9" t="s">
        <v>3157</v>
      </c>
      <c r="G1457" s="9" t="str">
        <f t="shared" si="162"/>
        <v>FAIR-D4_2023-09-01_13-29-40</v>
      </c>
      <c r="H1457" s="9">
        <v>40.512999999999998</v>
      </c>
      <c r="I1457" s="6">
        <v>71678953</v>
      </c>
      <c r="J1457" s="6" t="str">
        <f>IF(OR(COUNTIF(Monitoring!E:E, G1457) &gt; 0, COUNTIF(Monitoring!F:F, G1457) &gt; 0), "yes", "no")</f>
        <v>yes</v>
      </c>
      <c r="K1457" s="60" t="str">
        <f t="shared" si="164"/>
        <v>Z:\FAIR_Device_data\Experiment_AugSep_2023\Video_captures\FAIR-D4\Camera1\2023-09-01\FAIR-D4_2023-09-01_13-29-40.mp4</v>
      </c>
    </row>
    <row r="1458" spans="1:11" ht="14.25" customHeight="1" x14ac:dyDescent="0.3">
      <c r="A1458" s="5" t="str">
        <f t="shared" si="158"/>
        <v>FAIR-D4</v>
      </c>
      <c r="B1458" s="4">
        <f t="shared" si="159"/>
        <v>45170</v>
      </c>
      <c r="C1458" s="8">
        <f t="shared" si="160"/>
        <v>0.56649305555555551</v>
      </c>
      <c r="D1458" s="8">
        <f t="shared" si="161"/>
        <v>45170.566493055558</v>
      </c>
      <c r="E1458" s="8" t="str">
        <f t="shared" si="163"/>
        <v>2023-09-01</v>
      </c>
      <c r="F1458" s="9" t="s">
        <v>3158</v>
      </c>
      <c r="G1458" s="9" t="str">
        <f t="shared" si="162"/>
        <v>FAIR-D4_2023-09-01_13-35-45</v>
      </c>
      <c r="H1458" s="9">
        <v>12.656000000000001</v>
      </c>
      <c r="I1458" s="6">
        <v>21233995</v>
      </c>
      <c r="J1458" s="6" t="str">
        <f>IF(OR(COUNTIF(Monitoring!E:E, G1458) &gt; 0, COUNTIF(Monitoring!F:F, G1458) &gt; 0), "yes", "no")</f>
        <v>yes</v>
      </c>
      <c r="K1458" s="60" t="str">
        <f t="shared" si="164"/>
        <v>Z:\FAIR_Device_data\Experiment_AugSep_2023\Video_captures\FAIR-D4\Camera1\2023-09-01\FAIR-D4_2023-09-01_13-35-45.mp4</v>
      </c>
    </row>
    <row r="1459" spans="1:11" ht="14.25" customHeight="1" x14ac:dyDescent="0.3">
      <c r="A1459" s="5" t="str">
        <f t="shared" si="158"/>
        <v>FAIR-D4</v>
      </c>
      <c r="B1459" s="4">
        <f t="shared" si="159"/>
        <v>45170</v>
      </c>
      <c r="C1459" s="8">
        <f t="shared" si="160"/>
        <v>0.5696296296296296</v>
      </c>
      <c r="D1459" s="8">
        <f t="shared" si="161"/>
        <v>45170.56962962963</v>
      </c>
      <c r="E1459" s="8" t="str">
        <f t="shared" si="163"/>
        <v>2023-09-01</v>
      </c>
      <c r="F1459" s="9" t="s">
        <v>3159</v>
      </c>
      <c r="G1459" s="9" t="str">
        <f t="shared" si="162"/>
        <v>FAIR-D4_2023-09-01_13-40-16</v>
      </c>
      <c r="H1459" s="9">
        <v>14.91</v>
      </c>
      <c r="I1459" s="6">
        <v>25008657</v>
      </c>
      <c r="J1459" s="6" t="str">
        <f>IF(OR(COUNTIF(Monitoring!E:E, G1459) &gt; 0, COUNTIF(Monitoring!F:F, G1459) &gt; 0), "yes", "no")</f>
        <v>no</v>
      </c>
      <c r="K1459" s="60" t="str">
        <f t="shared" si="164"/>
        <v>Z:\FAIR_Device_data\Experiment_AugSep_2023\Video_captures\FAIR-D4\Camera1\2023-09-01\FAIR-D4_2023-09-01_13-40-16.mp4</v>
      </c>
    </row>
    <row r="1460" spans="1:11" ht="14.25" customHeight="1" x14ac:dyDescent="0.3">
      <c r="A1460" s="5" t="str">
        <f t="shared" si="158"/>
        <v>FAIR-D4</v>
      </c>
      <c r="B1460" s="4">
        <f t="shared" si="159"/>
        <v>45170</v>
      </c>
      <c r="C1460" s="8">
        <f t="shared" si="160"/>
        <v>0.5708333333333333</v>
      </c>
      <c r="D1460" s="8">
        <f t="shared" si="161"/>
        <v>45170.570833333331</v>
      </c>
      <c r="E1460" s="8" t="str">
        <f t="shared" si="163"/>
        <v>2023-09-01</v>
      </c>
      <c r="F1460" s="9" t="s">
        <v>3160</v>
      </c>
      <c r="G1460" s="9" t="str">
        <f t="shared" si="162"/>
        <v>FAIR-D4_2023-09-01_13-42-00</v>
      </c>
      <c r="H1460" s="9">
        <v>10.885</v>
      </c>
      <c r="I1460" s="6">
        <v>17926743</v>
      </c>
      <c r="J1460" s="6" t="str">
        <f>IF(OR(COUNTIF(Monitoring!E:E, G1460) &gt; 0, COUNTIF(Monitoring!F:F, G1460) &gt; 0), "yes", "no")</f>
        <v>no</v>
      </c>
      <c r="K1460" s="60" t="str">
        <f t="shared" si="164"/>
        <v>Z:\FAIR_Device_data\Experiment_AugSep_2023\Video_captures\FAIR-D4\Camera1\2023-09-01\FAIR-D4_2023-09-01_13-42-00.mp4</v>
      </c>
    </row>
    <row r="1461" spans="1:11" ht="14.25" customHeight="1" x14ac:dyDescent="0.3">
      <c r="A1461" s="5" t="str">
        <f t="shared" si="158"/>
        <v>FAIR-D4</v>
      </c>
      <c r="B1461" s="4">
        <f t="shared" si="159"/>
        <v>45170</v>
      </c>
      <c r="C1461" s="8">
        <f t="shared" si="160"/>
        <v>0.57143518518518521</v>
      </c>
      <c r="D1461" s="8">
        <f t="shared" si="161"/>
        <v>45170.571435185186</v>
      </c>
      <c r="E1461" s="8" t="str">
        <f t="shared" si="163"/>
        <v>2023-09-01</v>
      </c>
      <c r="F1461" s="9" t="s">
        <v>3161</v>
      </c>
      <c r="G1461" s="9" t="str">
        <f t="shared" si="162"/>
        <v>FAIR-D4_2023-09-01_13-42-52</v>
      </c>
      <c r="H1461" s="9">
        <v>10.787000000000001</v>
      </c>
      <c r="I1461" s="6">
        <v>17606034</v>
      </c>
      <c r="J1461" s="6" t="str">
        <f>IF(OR(COUNTIF(Monitoring!E:E, G1461) &gt; 0, COUNTIF(Monitoring!F:F, G1461) &gt; 0), "yes", "no")</f>
        <v>yes</v>
      </c>
      <c r="K1461" s="60" t="str">
        <f t="shared" si="164"/>
        <v>Z:\FAIR_Device_data\Experiment_AugSep_2023\Video_captures\FAIR-D4\Camera1\2023-09-01\FAIR-D4_2023-09-01_13-42-52.mp4</v>
      </c>
    </row>
    <row r="1462" spans="1:11" ht="14.25" customHeight="1" x14ac:dyDescent="0.3">
      <c r="A1462" s="5" t="str">
        <f t="shared" si="158"/>
        <v>FAIR-D4</v>
      </c>
      <c r="B1462" s="4">
        <f t="shared" si="159"/>
        <v>45170</v>
      </c>
      <c r="C1462" s="8">
        <f t="shared" si="160"/>
        <v>0.57368055555555553</v>
      </c>
      <c r="D1462" s="8">
        <f t="shared" si="161"/>
        <v>45170.573680555557</v>
      </c>
      <c r="E1462" s="8" t="str">
        <f t="shared" si="163"/>
        <v>2023-09-01</v>
      </c>
      <c r="F1462" s="9" t="s">
        <v>3162</v>
      </c>
      <c r="G1462" s="9" t="str">
        <f t="shared" si="162"/>
        <v>FAIR-D4_2023-09-01_13-46-06</v>
      </c>
      <c r="H1462" s="9">
        <v>45.255000000000003</v>
      </c>
      <c r="I1462" s="6">
        <v>80361476</v>
      </c>
      <c r="J1462" s="6" t="str">
        <f>IF(OR(COUNTIF(Monitoring!E:E, G1462) &gt; 0, COUNTIF(Monitoring!F:F, G1462) &gt; 0), "yes", "no")</f>
        <v>no</v>
      </c>
      <c r="K1462" s="60" t="str">
        <f t="shared" si="164"/>
        <v>Z:\FAIR_Device_data\Experiment_AugSep_2023\Video_captures\FAIR-D4\Camera1\2023-09-01\FAIR-D4_2023-09-01_13-46-06.mp4</v>
      </c>
    </row>
    <row r="1463" spans="1:11" ht="14.25" customHeight="1" x14ac:dyDescent="0.3">
      <c r="A1463" s="5" t="str">
        <f t="shared" si="158"/>
        <v>FAIR-D4</v>
      </c>
      <c r="B1463" s="4">
        <f t="shared" si="159"/>
        <v>45170</v>
      </c>
      <c r="C1463" s="8">
        <f t="shared" si="160"/>
        <v>0.57464120370370375</v>
      </c>
      <c r="D1463" s="8">
        <f t="shared" si="161"/>
        <v>45170.574641203704</v>
      </c>
      <c r="E1463" s="8" t="str">
        <f t="shared" si="163"/>
        <v>2023-09-01</v>
      </c>
      <c r="F1463" s="9" t="s">
        <v>3163</v>
      </c>
      <c r="G1463" s="9" t="str">
        <f t="shared" si="162"/>
        <v>FAIR-D4_2023-09-01_13-47-29</v>
      </c>
      <c r="H1463" s="9">
        <v>17.338999999999999</v>
      </c>
      <c r="I1463" s="6">
        <v>30396462</v>
      </c>
      <c r="J1463" s="6" t="str">
        <f>IF(OR(COUNTIF(Monitoring!E:E, G1463) &gt; 0, COUNTIF(Monitoring!F:F, G1463) &gt; 0), "yes", "no")</f>
        <v>no</v>
      </c>
      <c r="K1463" s="60" t="str">
        <f t="shared" si="164"/>
        <v>Z:\FAIR_Device_data\Experiment_AugSep_2023\Video_captures\FAIR-D4\Camera1\2023-09-01\FAIR-D4_2023-09-01_13-47-29.mp4</v>
      </c>
    </row>
    <row r="1464" spans="1:11" ht="14.25" customHeight="1" x14ac:dyDescent="0.3">
      <c r="A1464" s="5" t="str">
        <f t="shared" si="158"/>
        <v>FAIR-D4</v>
      </c>
      <c r="B1464" s="4">
        <f t="shared" si="159"/>
        <v>45170</v>
      </c>
      <c r="C1464" s="8">
        <f t="shared" si="160"/>
        <v>0.5753935185185185</v>
      </c>
      <c r="D1464" s="8">
        <f t="shared" si="161"/>
        <v>45170.57539351852</v>
      </c>
      <c r="E1464" s="8" t="str">
        <f t="shared" si="163"/>
        <v>2023-09-01</v>
      </c>
      <c r="F1464" s="9" t="s">
        <v>3164</v>
      </c>
      <c r="G1464" s="9" t="str">
        <f t="shared" si="162"/>
        <v>FAIR-D4_2023-09-01_13-48-34</v>
      </c>
      <c r="H1464" s="9">
        <v>11.137</v>
      </c>
      <c r="I1464" s="6">
        <v>17970728</v>
      </c>
      <c r="J1464" s="6" t="str">
        <f>IF(OR(COUNTIF(Monitoring!E:E, G1464) &gt; 0, COUNTIF(Monitoring!F:F, G1464) &gt; 0), "yes", "no")</f>
        <v>yes</v>
      </c>
      <c r="K1464" s="60" t="str">
        <f t="shared" si="164"/>
        <v>Z:\FAIR_Device_data\Experiment_AugSep_2023\Video_captures\FAIR-D4\Camera1\2023-09-01\FAIR-D4_2023-09-01_13-48-34.mp4</v>
      </c>
    </row>
    <row r="1465" spans="1:11" ht="14.25" customHeight="1" x14ac:dyDescent="0.3">
      <c r="A1465" s="5" t="str">
        <f t="shared" si="158"/>
        <v>FAIR-D4</v>
      </c>
      <c r="B1465" s="4">
        <f t="shared" si="159"/>
        <v>45170</v>
      </c>
      <c r="C1465" s="8">
        <f t="shared" si="160"/>
        <v>0.57606481481481486</v>
      </c>
      <c r="D1465" s="8">
        <f t="shared" si="161"/>
        <v>45170.576064814813</v>
      </c>
      <c r="E1465" s="8" t="str">
        <f t="shared" si="163"/>
        <v>2023-09-01</v>
      </c>
      <c r="F1465" s="9" t="s">
        <v>3165</v>
      </c>
      <c r="G1465" s="9" t="str">
        <f t="shared" si="162"/>
        <v>FAIR-D4_2023-09-01_13-49-32</v>
      </c>
      <c r="H1465" s="9">
        <v>11.901</v>
      </c>
      <c r="I1465" s="6">
        <v>19620441</v>
      </c>
      <c r="J1465" s="6" t="str">
        <f>IF(OR(COUNTIF(Monitoring!E:E, G1465) &gt; 0, COUNTIF(Monitoring!F:F, G1465) &gt; 0), "yes", "no")</f>
        <v>no</v>
      </c>
      <c r="K1465" s="60" t="str">
        <f t="shared" si="164"/>
        <v>Z:\FAIR_Device_data\Experiment_AugSep_2023\Video_captures\FAIR-D4\Camera1\2023-09-01\FAIR-D4_2023-09-01_13-49-32.mp4</v>
      </c>
    </row>
    <row r="1466" spans="1:11" ht="14.25" customHeight="1" x14ac:dyDescent="0.3">
      <c r="A1466" s="5" t="str">
        <f t="shared" si="158"/>
        <v>FAIR-D4</v>
      </c>
      <c r="B1466" s="4">
        <f t="shared" si="159"/>
        <v>45170</v>
      </c>
      <c r="C1466" s="8">
        <f t="shared" si="160"/>
        <v>0.59693287037037035</v>
      </c>
      <c r="D1466" s="8">
        <f t="shared" si="161"/>
        <v>45170.596932870372</v>
      </c>
      <c r="E1466" s="8" t="str">
        <f t="shared" si="163"/>
        <v>2023-09-01</v>
      </c>
      <c r="F1466" s="9" t="s">
        <v>3166</v>
      </c>
      <c r="G1466" s="9" t="str">
        <f t="shared" si="162"/>
        <v>FAIR-D4_2023-09-01_14-19-35</v>
      </c>
      <c r="H1466" s="9">
        <v>12.587999999999999</v>
      </c>
      <c r="I1466" s="6">
        <v>20896294</v>
      </c>
      <c r="J1466" s="6" t="str">
        <f>IF(OR(COUNTIF(Monitoring!E:E, G1466) &gt; 0, COUNTIF(Monitoring!F:F, G1466) &gt; 0), "yes", "no")</f>
        <v>yes</v>
      </c>
      <c r="K1466" s="60" t="str">
        <f t="shared" si="164"/>
        <v>Z:\FAIR_Device_data\Experiment_AugSep_2023\Video_captures\FAIR-D4\Camera1\2023-09-01\FAIR-D4_2023-09-01_14-19-35.mp4</v>
      </c>
    </row>
    <row r="1467" spans="1:11" ht="14.25" customHeight="1" x14ac:dyDescent="0.3">
      <c r="A1467" s="5" t="str">
        <f t="shared" si="158"/>
        <v>FAIR-D4</v>
      </c>
      <c r="B1467" s="4">
        <f t="shared" si="159"/>
        <v>45170</v>
      </c>
      <c r="C1467" s="8">
        <f t="shared" si="160"/>
        <v>0.5998148148148148</v>
      </c>
      <c r="D1467" s="8">
        <f t="shared" si="161"/>
        <v>45170.599814814814</v>
      </c>
      <c r="E1467" s="8" t="str">
        <f t="shared" si="163"/>
        <v>2023-09-01</v>
      </c>
      <c r="F1467" s="9" t="s">
        <v>3167</v>
      </c>
      <c r="G1467" s="9" t="str">
        <f t="shared" si="162"/>
        <v>FAIR-D4_2023-09-01_14-23-44</v>
      </c>
      <c r="H1467" s="9">
        <v>21.789000000000001</v>
      </c>
      <c r="I1467" s="6">
        <v>35661021</v>
      </c>
      <c r="J1467" s="6" t="str">
        <f>IF(OR(COUNTIF(Monitoring!E:E, G1467) &gt; 0, COUNTIF(Monitoring!F:F, G1467) &gt; 0), "yes", "no")</f>
        <v>yes</v>
      </c>
      <c r="K1467" s="60" t="str">
        <f t="shared" si="164"/>
        <v>Z:\FAIR_Device_data\Experiment_AugSep_2023\Video_captures\FAIR-D4\Camera1\2023-09-01\FAIR-D4_2023-09-01_14-23-44.mp4</v>
      </c>
    </row>
    <row r="1468" spans="1:11" ht="14.25" customHeight="1" x14ac:dyDescent="0.3">
      <c r="A1468" s="5" t="str">
        <f t="shared" si="158"/>
        <v>FAIR-D4</v>
      </c>
      <c r="B1468" s="4">
        <f t="shared" si="159"/>
        <v>45170</v>
      </c>
      <c r="C1468" s="8">
        <f t="shared" si="160"/>
        <v>0.60453703703703698</v>
      </c>
      <c r="D1468" s="8">
        <f t="shared" si="161"/>
        <v>45170.604537037034</v>
      </c>
      <c r="E1468" s="8" t="str">
        <f t="shared" si="163"/>
        <v>2023-09-01</v>
      </c>
      <c r="F1468" s="9" t="s">
        <v>3168</v>
      </c>
      <c r="G1468" s="9" t="str">
        <f t="shared" si="162"/>
        <v>FAIR-D4_2023-09-01_14-30-32</v>
      </c>
      <c r="H1468" s="9">
        <v>64.013999999999996</v>
      </c>
      <c r="I1468" s="6">
        <v>117080873</v>
      </c>
      <c r="J1468" s="6" t="str">
        <f>IF(OR(COUNTIF(Monitoring!E:E, G1468) &gt; 0, COUNTIF(Monitoring!F:F, G1468) &gt; 0), "yes", "no")</f>
        <v>yes</v>
      </c>
      <c r="K1468" s="60" t="str">
        <f t="shared" si="164"/>
        <v>Z:\FAIR_Device_data\Experiment_AugSep_2023\Video_captures\FAIR-D4\Camera1\2023-09-01\FAIR-D4_2023-09-01_14-30-32.mp4</v>
      </c>
    </row>
    <row r="1469" spans="1:11" ht="14.25" customHeight="1" x14ac:dyDescent="0.3">
      <c r="A1469" s="5" t="str">
        <f t="shared" si="158"/>
        <v>FAIR-D4</v>
      </c>
      <c r="B1469" s="4">
        <f t="shared" si="159"/>
        <v>45170</v>
      </c>
      <c r="C1469" s="8">
        <f t="shared" si="160"/>
        <v>0.62148148148148152</v>
      </c>
      <c r="D1469" s="8">
        <f t="shared" si="161"/>
        <v>45170.621481481481</v>
      </c>
      <c r="E1469" s="8" t="str">
        <f t="shared" si="163"/>
        <v>2023-09-01</v>
      </c>
      <c r="F1469" s="9" t="s">
        <v>3169</v>
      </c>
      <c r="G1469" s="9" t="str">
        <f t="shared" si="162"/>
        <v>FAIR-D4_2023-09-01_14-54-56</v>
      </c>
      <c r="H1469" s="9">
        <v>15.151</v>
      </c>
      <c r="I1469" s="6">
        <v>26040934</v>
      </c>
      <c r="J1469" s="6" t="str">
        <f>IF(OR(COUNTIF(Monitoring!E:E, G1469) &gt; 0, COUNTIF(Monitoring!F:F, G1469) &gt; 0), "yes", "no")</f>
        <v>yes</v>
      </c>
      <c r="K1469" s="60" t="str">
        <f t="shared" si="164"/>
        <v>Z:\FAIR_Device_data\Experiment_AugSep_2023\Video_captures\FAIR-D4\Camera1\2023-09-01\FAIR-D4_2023-09-01_14-54-56.mp4</v>
      </c>
    </row>
    <row r="1470" spans="1:11" ht="14.25" customHeight="1" x14ac:dyDescent="0.3">
      <c r="A1470" s="5" t="str">
        <f t="shared" si="158"/>
        <v>FAIR-D4</v>
      </c>
      <c r="B1470" s="4">
        <f t="shared" si="159"/>
        <v>45170</v>
      </c>
      <c r="C1470" s="8">
        <f t="shared" si="160"/>
        <v>0.62657407407407406</v>
      </c>
      <c r="D1470" s="8">
        <f t="shared" si="161"/>
        <v>45170.626574074071</v>
      </c>
      <c r="E1470" s="8" t="str">
        <f t="shared" si="163"/>
        <v>2023-09-01</v>
      </c>
      <c r="F1470" s="9" t="s">
        <v>3170</v>
      </c>
      <c r="G1470" s="9" t="str">
        <f t="shared" si="162"/>
        <v>FAIR-D4_2023-09-01_15-02-16</v>
      </c>
      <c r="H1470" s="9">
        <v>10.561999999999999</v>
      </c>
      <c r="I1470" s="6">
        <v>17107751</v>
      </c>
      <c r="J1470" s="6" t="str">
        <f>IF(OR(COUNTIF(Monitoring!E:E, G1470) &gt; 0, COUNTIF(Monitoring!F:F, G1470) &gt; 0), "yes", "no")</f>
        <v>no</v>
      </c>
      <c r="K1470" s="60" t="str">
        <f t="shared" si="164"/>
        <v>Z:\FAIR_Device_data\Experiment_AugSep_2023\Video_captures\FAIR-D4\Camera1\2023-09-01\FAIR-D4_2023-09-01_15-02-16.mp4</v>
      </c>
    </row>
    <row r="1471" spans="1:11" ht="14.25" customHeight="1" x14ac:dyDescent="0.3">
      <c r="A1471" s="5" t="str">
        <f t="shared" si="158"/>
        <v>FAIR-D4</v>
      </c>
      <c r="B1471" s="4">
        <f t="shared" si="159"/>
        <v>45170</v>
      </c>
      <c r="C1471" s="8">
        <f t="shared" si="160"/>
        <v>0.64443287037037034</v>
      </c>
      <c r="D1471" s="8">
        <f t="shared" si="161"/>
        <v>45170.644432870373</v>
      </c>
      <c r="E1471" s="8" t="str">
        <f t="shared" si="163"/>
        <v>2023-09-01</v>
      </c>
      <c r="F1471" s="9" t="s">
        <v>3171</v>
      </c>
      <c r="G1471" s="9" t="str">
        <f t="shared" si="162"/>
        <v>FAIR-D4_2023-09-01_15-27-59</v>
      </c>
      <c r="H1471" s="9">
        <v>10.722</v>
      </c>
      <c r="I1471" s="6">
        <v>17376437</v>
      </c>
      <c r="J1471" s="6" t="str">
        <f>IF(OR(COUNTIF(Monitoring!E:E, G1471) &gt; 0, COUNTIF(Monitoring!F:F, G1471) &gt; 0), "yes", "no")</f>
        <v>no</v>
      </c>
      <c r="K1471" s="60" t="str">
        <f t="shared" si="164"/>
        <v>Z:\FAIR_Device_data\Experiment_AugSep_2023\Video_captures\FAIR-D4\Camera1\2023-09-01\FAIR-D4_2023-09-01_15-27-59.mp4</v>
      </c>
    </row>
    <row r="1472" spans="1:11" ht="14.25" customHeight="1" x14ac:dyDescent="0.3">
      <c r="A1472" s="5" t="str">
        <f t="shared" si="158"/>
        <v>FAIR-D4</v>
      </c>
      <c r="B1472" s="4">
        <f t="shared" si="159"/>
        <v>45170</v>
      </c>
      <c r="C1472" s="8">
        <f t="shared" si="160"/>
        <v>0.64894675925925926</v>
      </c>
      <c r="D1472" s="8">
        <f t="shared" si="161"/>
        <v>45170.648946759262</v>
      </c>
      <c r="E1472" s="8" t="str">
        <f t="shared" si="163"/>
        <v>2023-09-01</v>
      </c>
      <c r="F1472" s="9" t="s">
        <v>3172</v>
      </c>
      <c r="G1472" s="9" t="str">
        <f t="shared" si="162"/>
        <v>FAIR-D4_2023-09-01_15-34-29</v>
      </c>
      <c r="H1472" s="9">
        <v>14.398</v>
      </c>
      <c r="I1472" s="6">
        <v>24441020</v>
      </c>
      <c r="J1472" s="6" t="str">
        <f>IF(OR(COUNTIF(Monitoring!E:E, G1472) &gt; 0, COUNTIF(Monitoring!F:F, G1472) &gt; 0), "yes", "no")</f>
        <v>yes</v>
      </c>
      <c r="K1472" s="60" t="str">
        <f t="shared" si="164"/>
        <v>Z:\FAIR_Device_data\Experiment_AugSep_2023\Video_captures\FAIR-D4\Camera1\2023-09-01\FAIR-D4_2023-09-01_15-34-29.mp4</v>
      </c>
    </row>
    <row r="1473" spans="1:11" ht="14.25" customHeight="1" x14ac:dyDescent="0.3">
      <c r="A1473" s="5" t="str">
        <f t="shared" si="158"/>
        <v>FAIR-D4</v>
      </c>
      <c r="B1473" s="4">
        <f t="shared" si="159"/>
        <v>45170</v>
      </c>
      <c r="C1473" s="8">
        <f t="shared" si="160"/>
        <v>0.64969907407407412</v>
      </c>
      <c r="D1473" s="8">
        <f t="shared" si="161"/>
        <v>45170.649699074071</v>
      </c>
      <c r="E1473" s="8" t="str">
        <f t="shared" si="163"/>
        <v>2023-09-01</v>
      </c>
      <c r="F1473" s="9" t="s">
        <v>3173</v>
      </c>
      <c r="G1473" s="9" t="str">
        <f t="shared" si="162"/>
        <v>FAIR-D4_2023-09-01_15-35-34</v>
      </c>
      <c r="H1473" s="9">
        <v>11.025</v>
      </c>
      <c r="I1473" s="6">
        <v>18076122</v>
      </c>
      <c r="J1473" s="6" t="str">
        <f>IF(OR(COUNTIF(Monitoring!E:E, G1473) &gt; 0, COUNTIF(Monitoring!F:F, G1473) &gt; 0), "yes", "no")</f>
        <v>no</v>
      </c>
      <c r="K1473" s="60" t="str">
        <f t="shared" si="164"/>
        <v>Z:\FAIR_Device_data\Experiment_AugSep_2023\Video_captures\FAIR-D4\Camera1\2023-09-01\FAIR-D4_2023-09-01_15-35-34.mp4</v>
      </c>
    </row>
    <row r="1474" spans="1:11" ht="14.25" customHeight="1" x14ac:dyDescent="0.3">
      <c r="A1474" s="5" t="str">
        <f t="shared" ref="A1474:A1537" si="165">+LEFT(G1474,7)</f>
        <v>FAIR-D4</v>
      </c>
      <c r="B1474" s="4">
        <f t="shared" ref="B1474:B1537" si="166">VALUE(MID(G1474,FIND("_",G1474)+1,10))</f>
        <v>45170</v>
      </c>
      <c r="C1474" s="8">
        <f t="shared" ref="C1474:C1537" si="167">IF(ISBLANK(G1474),"",TIME(LEFT(RIGHT(G1474,8),2),LEFT(RIGHT(G1474,5),2),RIGHT(G1474,2)))</f>
        <v>0.65814814814814815</v>
      </c>
      <c r="D1474" s="8">
        <f t="shared" ref="D1474:D1537" si="168">+B1474+C1474</f>
        <v>45170.658148148148</v>
      </c>
      <c r="E1474" s="8" t="str">
        <f t="shared" si="163"/>
        <v>2023-09-01</v>
      </c>
      <c r="F1474" s="9" t="s">
        <v>3174</v>
      </c>
      <c r="G1474" s="9" t="str">
        <f t="shared" ref="G1474:G1537" si="169">+LEFT(F1474,27)</f>
        <v>FAIR-D4_2023-09-01_15-47-44</v>
      </c>
      <c r="H1474" s="9">
        <v>13.346</v>
      </c>
      <c r="I1474" s="6">
        <v>22448653</v>
      </c>
      <c r="J1474" s="6" t="str">
        <f>IF(OR(COUNTIF(Monitoring!E:E, G1474) &gt; 0, COUNTIF(Monitoring!F:F, G1474) &gt; 0), "yes", "no")</f>
        <v>yes</v>
      </c>
      <c r="K1474" s="60" t="str">
        <f t="shared" si="164"/>
        <v>Z:\FAIR_Device_data\Experiment_AugSep_2023\Video_captures\FAIR-D4\Camera1\2023-09-01\FAIR-D4_2023-09-01_15-47-44.mp4</v>
      </c>
    </row>
    <row r="1475" spans="1:11" ht="14.25" customHeight="1" x14ac:dyDescent="0.3">
      <c r="A1475" s="5" t="str">
        <f t="shared" si="165"/>
        <v>FAIR-D4</v>
      </c>
      <c r="B1475" s="4">
        <f t="shared" si="166"/>
        <v>45170</v>
      </c>
      <c r="C1475" s="8">
        <f t="shared" si="167"/>
        <v>0.6588194444444444</v>
      </c>
      <c r="D1475" s="8">
        <f t="shared" si="168"/>
        <v>45170.658819444441</v>
      </c>
      <c r="E1475" s="8" t="str">
        <f t="shared" ref="E1475:E1538" si="170">+_xlfn.CONCAT(YEAR(B1475),"-",TEXT(MONTH(B1475),"00"),"-",TEXT(DAY(B1475),"00"))</f>
        <v>2023-09-01</v>
      </c>
      <c r="F1475" s="9" t="s">
        <v>3175</v>
      </c>
      <c r="G1475" s="9" t="str">
        <f t="shared" si="169"/>
        <v>FAIR-D4_2023-09-01_15-48-42</v>
      </c>
      <c r="H1475" s="9">
        <v>17.54</v>
      </c>
      <c r="I1475" s="6">
        <v>31179749</v>
      </c>
      <c r="J1475" s="6" t="str">
        <f>IF(OR(COUNTIF(Monitoring!E:E, G1475) &gt; 0, COUNTIF(Monitoring!F:F, G1475) &gt; 0), "yes", "no")</f>
        <v>yes</v>
      </c>
      <c r="K1475" s="60" t="str">
        <f t="shared" ref="K1475:K1538" si="171">HYPERLINK(_xlfn.CONCAT("Z:\FAIR_Device_data\Experiment_AugSep_2023","\","Video_captures","\",A1475,"\","Camera1","\",E1475,"\",F1475))</f>
        <v>Z:\FAIR_Device_data\Experiment_AugSep_2023\Video_captures\FAIR-D4\Camera1\2023-09-01\FAIR-D4_2023-09-01_15-48-42.mp4</v>
      </c>
    </row>
    <row r="1476" spans="1:11" ht="14.25" customHeight="1" x14ac:dyDescent="0.3">
      <c r="A1476" s="5" t="str">
        <f t="shared" si="165"/>
        <v>FAIR-D4</v>
      </c>
      <c r="B1476" s="4">
        <f t="shared" si="166"/>
        <v>45170</v>
      </c>
      <c r="C1476" s="8">
        <f t="shared" si="167"/>
        <v>0.67923611111111115</v>
      </c>
      <c r="D1476" s="8">
        <f t="shared" si="168"/>
        <v>45170.679236111115</v>
      </c>
      <c r="E1476" s="8" t="str">
        <f t="shared" si="170"/>
        <v>2023-09-01</v>
      </c>
      <c r="F1476" s="9" t="s">
        <v>3176</v>
      </c>
      <c r="G1476" s="9" t="str">
        <f t="shared" si="169"/>
        <v>FAIR-D4_2023-09-01_16-18-06</v>
      </c>
      <c r="H1476" s="9">
        <v>10.435</v>
      </c>
      <c r="I1476" s="6">
        <v>16869082</v>
      </c>
      <c r="J1476" s="6" t="str">
        <f>IF(OR(COUNTIF(Monitoring!E:E, G1476) &gt; 0, COUNTIF(Monitoring!F:F, G1476) &gt; 0), "yes", "no")</f>
        <v>no</v>
      </c>
      <c r="K1476" s="60" t="str">
        <f t="shared" si="171"/>
        <v>Z:\FAIR_Device_data\Experiment_AugSep_2023\Video_captures\FAIR-D4\Camera1\2023-09-01\FAIR-D4_2023-09-01_16-18-06.mp4</v>
      </c>
    </row>
    <row r="1477" spans="1:11" ht="14.25" customHeight="1" x14ac:dyDescent="0.3">
      <c r="A1477" s="5" t="str">
        <f t="shared" si="165"/>
        <v>FAIR-D4</v>
      </c>
      <c r="B1477" s="4">
        <f t="shared" si="166"/>
        <v>45170</v>
      </c>
      <c r="C1477" s="8">
        <f t="shared" si="167"/>
        <v>0.69518518518518524</v>
      </c>
      <c r="D1477" s="8">
        <f t="shared" si="168"/>
        <v>45170.695185185185</v>
      </c>
      <c r="E1477" s="8" t="str">
        <f t="shared" si="170"/>
        <v>2023-09-01</v>
      </c>
      <c r="F1477" s="9" t="s">
        <v>3177</v>
      </c>
      <c r="G1477" s="9" t="str">
        <f t="shared" si="169"/>
        <v>FAIR-D4_2023-09-01_16-41-04</v>
      </c>
      <c r="H1477" s="9">
        <v>12.645</v>
      </c>
      <c r="I1477" s="6">
        <v>21708641</v>
      </c>
      <c r="J1477" s="6" t="str">
        <f>IF(OR(COUNTIF(Monitoring!E:E, G1477) &gt; 0, COUNTIF(Monitoring!F:F, G1477) &gt; 0), "yes", "no")</f>
        <v>no</v>
      </c>
      <c r="K1477" s="60" t="str">
        <f t="shared" si="171"/>
        <v>Z:\FAIR_Device_data\Experiment_AugSep_2023\Video_captures\FAIR-D4\Camera1\2023-09-01\FAIR-D4_2023-09-01_16-41-04.mp4</v>
      </c>
    </row>
    <row r="1478" spans="1:11" ht="14.25" customHeight="1" x14ac:dyDescent="0.3">
      <c r="A1478" s="5" t="str">
        <f t="shared" si="165"/>
        <v>FAIR-D4</v>
      </c>
      <c r="B1478" s="4">
        <f t="shared" si="166"/>
        <v>45170</v>
      </c>
      <c r="C1478" s="8">
        <f t="shared" si="167"/>
        <v>0.69998842592592592</v>
      </c>
      <c r="D1478" s="8">
        <f t="shared" si="168"/>
        <v>45170.699988425928</v>
      </c>
      <c r="E1478" s="8" t="str">
        <f t="shared" si="170"/>
        <v>2023-09-01</v>
      </c>
      <c r="F1478" s="9" t="s">
        <v>3178</v>
      </c>
      <c r="G1478" s="9" t="str">
        <f t="shared" si="169"/>
        <v>FAIR-D4_2023-09-01_16-47-59</v>
      </c>
      <c r="H1478" s="9">
        <v>12.313000000000001</v>
      </c>
      <c r="I1478" s="6">
        <v>21014904</v>
      </c>
      <c r="J1478" s="6" t="str">
        <f>IF(OR(COUNTIF(Monitoring!E:E, G1478) &gt; 0, COUNTIF(Monitoring!F:F, G1478) &gt; 0), "yes", "no")</f>
        <v>yes</v>
      </c>
      <c r="K1478" s="60" t="str">
        <f t="shared" si="171"/>
        <v>Z:\FAIR_Device_data\Experiment_AugSep_2023\Video_captures\FAIR-D4\Camera1\2023-09-01\FAIR-D4_2023-09-01_16-47-59.mp4</v>
      </c>
    </row>
    <row r="1479" spans="1:11" ht="14.25" customHeight="1" x14ac:dyDescent="0.3">
      <c r="A1479" s="5" t="str">
        <f t="shared" si="165"/>
        <v>FAIR-D4</v>
      </c>
      <c r="B1479" s="4">
        <f t="shared" si="166"/>
        <v>45170</v>
      </c>
      <c r="C1479" s="8">
        <f t="shared" si="167"/>
        <v>0.700775462962963</v>
      </c>
      <c r="D1479" s="8">
        <f t="shared" si="168"/>
        <v>45170.700775462959</v>
      </c>
      <c r="E1479" s="8" t="str">
        <f t="shared" si="170"/>
        <v>2023-09-01</v>
      </c>
      <c r="F1479" s="9" t="s">
        <v>3179</v>
      </c>
      <c r="G1479" s="9" t="str">
        <f t="shared" si="169"/>
        <v>FAIR-D4_2023-09-01_16-49-07</v>
      </c>
      <c r="H1479" s="9">
        <v>32.015999999999998</v>
      </c>
      <c r="I1479" s="6">
        <v>61647144</v>
      </c>
      <c r="J1479" s="6" t="str">
        <f>IF(OR(COUNTIF(Monitoring!E:E, G1479) &gt; 0, COUNTIF(Monitoring!F:F, G1479) &gt; 0), "yes", "no")</f>
        <v>yes</v>
      </c>
      <c r="K1479" s="60" t="str">
        <f t="shared" si="171"/>
        <v>Z:\FAIR_Device_data\Experiment_AugSep_2023\Video_captures\FAIR-D4\Camera1\2023-09-01\FAIR-D4_2023-09-01_16-49-07.mp4</v>
      </c>
    </row>
    <row r="1480" spans="1:11" ht="14.25" customHeight="1" x14ac:dyDescent="0.3">
      <c r="A1480" s="5" t="str">
        <f t="shared" si="165"/>
        <v>FAIR-D4</v>
      </c>
      <c r="B1480" s="4">
        <f t="shared" si="166"/>
        <v>45170</v>
      </c>
      <c r="C1480" s="8">
        <f t="shared" si="167"/>
        <v>0.71848379629629633</v>
      </c>
      <c r="D1480" s="8">
        <f t="shared" si="168"/>
        <v>45170.7184837963</v>
      </c>
      <c r="E1480" s="8" t="str">
        <f t="shared" si="170"/>
        <v>2023-09-01</v>
      </c>
      <c r="F1480" s="9" t="s">
        <v>3180</v>
      </c>
      <c r="G1480" s="9" t="str">
        <f t="shared" si="169"/>
        <v>FAIR-D4_2023-09-01_17-14-37</v>
      </c>
      <c r="H1480" s="9">
        <v>14.253</v>
      </c>
      <c r="I1480" s="6">
        <v>22500913</v>
      </c>
      <c r="J1480" s="6" t="str">
        <f>IF(OR(COUNTIF(Monitoring!E:E, G1480) &gt; 0, COUNTIF(Monitoring!F:F, G1480) &gt; 0), "yes", "no")</f>
        <v>yes</v>
      </c>
      <c r="K1480" s="60" t="str">
        <f t="shared" si="171"/>
        <v>Z:\FAIR_Device_data\Experiment_AugSep_2023\Video_captures\FAIR-D4\Camera1\2023-09-01\FAIR-D4_2023-09-01_17-14-37.mp4</v>
      </c>
    </row>
    <row r="1481" spans="1:11" ht="14.25" customHeight="1" x14ac:dyDescent="0.3">
      <c r="A1481" s="5" t="str">
        <f t="shared" si="165"/>
        <v>FAIR-D4</v>
      </c>
      <c r="B1481" s="4">
        <f t="shared" si="166"/>
        <v>45170</v>
      </c>
      <c r="C1481" s="8">
        <f t="shared" si="167"/>
        <v>0.72768518518518521</v>
      </c>
      <c r="D1481" s="8">
        <f t="shared" si="168"/>
        <v>45170.727685185186</v>
      </c>
      <c r="E1481" s="8" t="str">
        <f t="shared" si="170"/>
        <v>2023-09-01</v>
      </c>
      <c r="F1481" s="9" t="s">
        <v>3181</v>
      </c>
      <c r="G1481" s="9" t="str">
        <f t="shared" si="169"/>
        <v>FAIR-D4_2023-09-01_17-27-52</v>
      </c>
      <c r="H1481" s="9">
        <v>37.911999999999999</v>
      </c>
      <c r="I1481" s="6">
        <v>69363106</v>
      </c>
      <c r="J1481" s="6" t="str">
        <f>IF(OR(COUNTIF(Monitoring!E:E, G1481) &gt; 0, COUNTIF(Monitoring!F:F, G1481) &gt; 0), "yes", "no")</f>
        <v>yes</v>
      </c>
      <c r="K1481" s="60" t="str">
        <f t="shared" si="171"/>
        <v>Z:\FAIR_Device_data\Experiment_AugSep_2023\Video_captures\FAIR-D4\Camera1\2023-09-01\FAIR-D4_2023-09-01_17-27-52.mp4</v>
      </c>
    </row>
    <row r="1482" spans="1:11" ht="14.25" customHeight="1" x14ac:dyDescent="0.3">
      <c r="A1482" s="5" t="str">
        <f t="shared" si="165"/>
        <v>FAIR-D4</v>
      </c>
      <c r="B1482" s="4">
        <f t="shared" si="166"/>
        <v>45170</v>
      </c>
      <c r="C1482" s="8">
        <f t="shared" si="167"/>
        <v>0.72940972222222222</v>
      </c>
      <c r="D1482" s="8">
        <f t="shared" si="168"/>
        <v>45170.729409722226</v>
      </c>
      <c r="E1482" s="8" t="str">
        <f t="shared" si="170"/>
        <v>2023-09-01</v>
      </c>
      <c r="F1482" s="9" t="s">
        <v>3182</v>
      </c>
      <c r="G1482" s="9" t="str">
        <f t="shared" si="169"/>
        <v>FAIR-D4_2023-09-01_17-30-21</v>
      </c>
      <c r="H1482" s="9">
        <v>11.811</v>
      </c>
      <c r="I1482" s="6">
        <v>19197781</v>
      </c>
      <c r="J1482" s="6" t="str">
        <f>IF(OR(COUNTIF(Monitoring!E:E, G1482) &gt; 0, COUNTIF(Monitoring!F:F, G1482) &gt; 0), "yes", "no")</f>
        <v>no</v>
      </c>
      <c r="K1482" s="60" t="str">
        <f t="shared" si="171"/>
        <v>Z:\FAIR_Device_data\Experiment_AugSep_2023\Video_captures\FAIR-D4\Camera1\2023-09-01\FAIR-D4_2023-09-01_17-30-21.mp4</v>
      </c>
    </row>
    <row r="1483" spans="1:11" ht="14.25" customHeight="1" x14ac:dyDescent="0.3">
      <c r="A1483" s="5" t="str">
        <f t="shared" si="165"/>
        <v>FAIR-D4</v>
      </c>
      <c r="B1483" s="4">
        <f t="shared" si="166"/>
        <v>45170</v>
      </c>
      <c r="C1483" s="8">
        <f t="shared" si="167"/>
        <v>0.73333333333333328</v>
      </c>
      <c r="D1483" s="8">
        <f t="shared" si="168"/>
        <v>45170.73333333333</v>
      </c>
      <c r="E1483" s="8" t="str">
        <f t="shared" si="170"/>
        <v>2023-09-01</v>
      </c>
      <c r="F1483" s="9" t="s">
        <v>3183</v>
      </c>
      <c r="G1483" s="9" t="str">
        <f t="shared" si="169"/>
        <v>FAIR-D4_2023-09-01_17-36-00</v>
      </c>
      <c r="H1483" s="9">
        <v>17.574999999999999</v>
      </c>
      <c r="I1483" s="6">
        <v>32119659</v>
      </c>
      <c r="J1483" s="6" t="str">
        <f>IF(OR(COUNTIF(Monitoring!E:E, G1483) &gt; 0, COUNTIF(Monitoring!F:F, G1483) &gt; 0), "yes", "no")</f>
        <v>yes</v>
      </c>
      <c r="K1483" s="60" t="str">
        <f t="shared" si="171"/>
        <v>Z:\FAIR_Device_data\Experiment_AugSep_2023\Video_captures\FAIR-D4\Camera1\2023-09-01\FAIR-D4_2023-09-01_17-36-00.mp4</v>
      </c>
    </row>
    <row r="1484" spans="1:11" ht="14.25" customHeight="1" x14ac:dyDescent="0.3">
      <c r="A1484" s="5" t="str">
        <f t="shared" si="165"/>
        <v>FAIR-D4</v>
      </c>
      <c r="B1484" s="4">
        <f t="shared" si="166"/>
        <v>45170</v>
      </c>
      <c r="C1484" s="8">
        <f t="shared" si="167"/>
        <v>0.74383101851851852</v>
      </c>
      <c r="D1484" s="8">
        <f t="shared" si="168"/>
        <v>45170.743831018517</v>
      </c>
      <c r="E1484" s="8" t="str">
        <f t="shared" si="170"/>
        <v>2023-09-01</v>
      </c>
      <c r="F1484" s="9" t="s">
        <v>3184</v>
      </c>
      <c r="G1484" s="9" t="str">
        <f t="shared" si="169"/>
        <v>FAIR-D4_2023-09-01_17-51-07</v>
      </c>
      <c r="H1484" s="9">
        <v>45.53</v>
      </c>
      <c r="I1484" s="6">
        <v>79703973</v>
      </c>
      <c r="J1484" s="6" t="str">
        <f>IF(OR(COUNTIF(Monitoring!E:E, G1484) &gt; 0, COUNTIF(Monitoring!F:F, G1484) &gt; 0), "yes", "no")</f>
        <v>yes</v>
      </c>
      <c r="K1484" s="60" t="str">
        <f t="shared" si="171"/>
        <v>Z:\FAIR_Device_data\Experiment_AugSep_2023\Video_captures\FAIR-D4\Camera1\2023-09-01\FAIR-D4_2023-09-01_17-51-07.mp4</v>
      </c>
    </row>
    <row r="1485" spans="1:11" ht="14.25" customHeight="1" x14ac:dyDescent="0.3">
      <c r="A1485" s="5" t="str">
        <f t="shared" si="165"/>
        <v>FAIR-D4</v>
      </c>
      <c r="B1485" s="4">
        <f t="shared" si="166"/>
        <v>45170</v>
      </c>
      <c r="C1485" s="8">
        <f t="shared" si="167"/>
        <v>0.75393518518518521</v>
      </c>
      <c r="D1485" s="8">
        <f t="shared" si="168"/>
        <v>45170.753935185188</v>
      </c>
      <c r="E1485" s="8" t="str">
        <f t="shared" si="170"/>
        <v>2023-09-01</v>
      </c>
      <c r="F1485" s="9" t="s">
        <v>3185</v>
      </c>
      <c r="G1485" s="9" t="str">
        <f t="shared" si="169"/>
        <v>FAIR-D4_2023-09-01_18-05-40</v>
      </c>
      <c r="H1485" s="9">
        <v>15.518000000000001</v>
      </c>
      <c r="I1485" s="6">
        <v>25420679</v>
      </c>
      <c r="J1485" s="6" t="str">
        <f>IF(OR(COUNTIF(Monitoring!E:E, G1485) &gt; 0, COUNTIF(Monitoring!F:F, G1485) &gt; 0), "yes", "no")</f>
        <v>yes</v>
      </c>
      <c r="K1485" s="60" t="str">
        <f t="shared" si="171"/>
        <v>Z:\FAIR_Device_data\Experiment_AugSep_2023\Video_captures\FAIR-D4\Camera1\2023-09-01\FAIR-D4_2023-09-01_18-05-40.mp4</v>
      </c>
    </row>
    <row r="1486" spans="1:11" ht="14.25" customHeight="1" x14ac:dyDescent="0.3">
      <c r="A1486" s="5" t="str">
        <f t="shared" si="165"/>
        <v>FAIR-D4</v>
      </c>
      <c r="B1486" s="4">
        <f t="shared" si="166"/>
        <v>45170</v>
      </c>
      <c r="C1486" s="8">
        <f t="shared" si="167"/>
        <v>0.75490740740740736</v>
      </c>
      <c r="D1486" s="8">
        <f t="shared" si="168"/>
        <v>45170.754907407405</v>
      </c>
      <c r="E1486" s="8" t="str">
        <f t="shared" si="170"/>
        <v>2023-09-01</v>
      </c>
      <c r="F1486" s="9" t="s">
        <v>3186</v>
      </c>
      <c r="G1486" s="9" t="str">
        <f t="shared" si="169"/>
        <v>FAIR-D4_2023-09-01_18-07-04</v>
      </c>
      <c r="H1486" s="9">
        <v>54.142000000000003</v>
      </c>
      <c r="I1486" s="6">
        <v>100696289</v>
      </c>
      <c r="J1486" s="6" t="str">
        <f>IF(OR(COUNTIF(Monitoring!E:E, G1486) &gt; 0, COUNTIF(Monitoring!F:F, G1486) &gt; 0), "yes", "no")</f>
        <v>yes</v>
      </c>
      <c r="K1486" s="60" t="str">
        <f t="shared" si="171"/>
        <v>Z:\FAIR_Device_data\Experiment_AugSep_2023\Video_captures\FAIR-D4\Camera1\2023-09-01\FAIR-D4_2023-09-01_18-07-04.mp4</v>
      </c>
    </row>
    <row r="1487" spans="1:11" ht="14.25" customHeight="1" x14ac:dyDescent="0.3">
      <c r="A1487" s="5" t="str">
        <f t="shared" si="165"/>
        <v>FAIR-D4</v>
      </c>
      <c r="B1487" s="4">
        <f t="shared" si="166"/>
        <v>45170</v>
      </c>
      <c r="C1487" s="8">
        <f t="shared" si="167"/>
        <v>0.7612268518518519</v>
      </c>
      <c r="D1487" s="8">
        <f t="shared" si="168"/>
        <v>45170.76122685185</v>
      </c>
      <c r="E1487" s="8" t="str">
        <f t="shared" si="170"/>
        <v>2023-09-01</v>
      </c>
      <c r="F1487" s="9" t="s">
        <v>3187</v>
      </c>
      <c r="G1487" s="9" t="str">
        <f t="shared" si="169"/>
        <v>FAIR-D4_2023-09-01_18-16-10</v>
      </c>
      <c r="H1487" s="9">
        <v>11.637</v>
      </c>
      <c r="I1487" s="6">
        <v>19058641</v>
      </c>
      <c r="J1487" s="6" t="str">
        <f>IF(OR(COUNTIF(Monitoring!E:E, G1487) &gt; 0, COUNTIF(Monitoring!F:F, G1487) &gt; 0), "yes", "no")</f>
        <v>yes</v>
      </c>
      <c r="K1487" s="60" t="str">
        <f t="shared" si="171"/>
        <v>Z:\FAIR_Device_data\Experiment_AugSep_2023\Video_captures\FAIR-D4\Camera1\2023-09-01\FAIR-D4_2023-09-01_18-16-10.mp4</v>
      </c>
    </row>
    <row r="1488" spans="1:11" ht="14.25" customHeight="1" x14ac:dyDescent="0.3">
      <c r="A1488" s="5" t="str">
        <f t="shared" si="165"/>
        <v>FAIR-D4</v>
      </c>
      <c r="B1488" s="4">
        <f t="shared" si="166"/>
        <v>45170</v>
      </c>
      <c r="C1488" s="8">
        <f t="shared" si="167"/>
        <v>0.76197916666666665</v>
      </c>
      <c r="D1488" s="8">
        <f t="shared" si="168"/>
        <v>45170.761979166666</v>
      </c>
      <c r="E1488" s="8" t="str">
        <f t="shared" si="170"/>
        <v>2023-09-01</v>
      </c>
      <c r="F1488" s="9" t="s">
        <v>3188</v>
      </c>
      <c r="G1488" s="9" t="str">
        <f t="shared" si="169"/>
        <v>FAIR-D4_2023-09-01_18-17-15</v>
      </c>
      <c r="H1488" s="9">
        <v>15.17</v>
      </c>
      <c r="I1488" s="6">
        <v>24360910</v>
      </c>
      <c r="J1488" s="6" t="str">
        <f>IF(OR(COUNTIF(Monitoring!E:E, G1488) &gt; 0, COUNTIF(Monitoring!F:F, G1488) &gt; 0), "yes", "no")</f>
        <v>no</v>
      </c>
      <c r="K1488" s="60" t="str">
        <f t="shared" si="171"/>
        <v>Z:\FAIR_Device_data\Experiment_AugSep_2023\Video_captures\FAIR-D4\Camera1\2023-09-01\FAIR-D4_2023-09-01_18-17-15.mp4</v>
      </c>
    </row>
    <row r="1489" spans="1:11" ht="14.25" customHeight="1" x14ac:dyDescent="0.3">
      <c r="A1489" s="5" t="str">
        <f t="shared" si="165"/>
        <v>FAIR-D4</v>
      </c>
      <c r="B1489" s="4">
        <f t="shared" si="166"/>
        <v>45170</v>
      </c>
      <c r="C1489" s="8">
        <f t="shared" si="167"/>
        <v>0.76922453703703708</v>
      </c>
      <c r="D1489" s="8">
        <f t="shared" si="168"/>
        <v>45170.769224537034</v>
      </c>
      <c r="E1489" s="8" t="str">
        <f t="shared" si="170"/>
        <v>2023-09-01</v>
      </c>
      <c r="F1489" s="9" t="s">
        <v>3189</v>
      </c>
      <c r="G1489" s="9" t="str">
        <f t="shared" si="169"/>
        <v>FAIR-D4_2023-09-01_18-27-41</v>
      </c>
      <c r="H1489" s="9">
        <v>12.391999999999999</v>
      </c>
      <c r="I1489" s="6">
        <v>21357238</v>
      </c>
      <c r="J1489" s="6" t="str">
        <f>IF(OR(COUNTIF(Monitoring!E:E, G1489) &gt; 0, COUNTIF(Monitoring!F:F, G1489) &gt; 0), "yes", "no")</f>
        <v>no</v>
      </c>
      <c r="K1489" s="60" t="str">
        <f t="shared" si="171"/>
        <v>Z:\FAIR_Device_data\Experiment_AugSep_2023\Video_captures\FAIR-D4\Camera1\2023-09-01\FAIR-D4_2023-09-01_18-27-41.mp4</v>
      </c>
    </row>
    <row r="1490" spans="1:11" ht="14.25" customHeight="1" x14ac:dyDescent="0.3">
      <c r="A1490" s="5" t="str">
        <f t="shared" si="165"/>
        <v>FAIR-D4</v>
      </c>
      <c r="B1490" s="4">
        <f t="shared" si="166"/>
        <v>45171</v>
      </c>
      <c r="C1490" s="8">
        <f t="shared" si="167"/>
        <v>0.32935185185185184</v>
      </c>
      <c r="D1490" s="8">
        <f t="shared" si="168"/>
        <v>45171.329351851855</v>
      </c>
      <c r="E1490" s="8" t="str">
        <f t="shared" si="170"/>
        <v>2023-09-02</v>
      </c>
      <c r="F1490" s="9" t="s">
        <v>3190</v>
      </c>
      <c r="G1490" s="9" t="str">
        <f t="shared" si="169"/>
        <v>FAIR-D4_2023-09-02_07-54-16</v>
      </c>
      <c r="H1490" s="9">
        <v>12.923999999999999</v>
      </c>
      <c r="I1490" s="6">
        <v>20170945</v>
      </c>
      <c r="J1490" s="6" t="str">
        <f>IF(OR(COUNTIF(Monitoring!E:E, G1490) &gt; 0, COUNTIF(Monitoring!F:F, G1490) &gt; 0), "yes", "no")</f>
        <v>no</v>
      </c>
      <c r="K1490" s="60" t="str">
        <f t="shared" si="171"/>
        <v>Z:\FAIR_Device_data\Experiment_AugSep_2023\Video_captures\FAIR-D4\Camera1\2023-09-02\FAIR-D4_2023-09-02_07-54-16.mp4</v>
      </c>
    </row>
    <row r="1491" spans="1:11" ht="14.25" customHeight="1" x14ac:dyDescent="0.3">
      <c r="A1491" s="5" t="str">
        <f t="shared" si="165"/>
        <v>FAIR-D4</v>
      </c>
      <c r="B1491" s="4">
        <f t="shared" si="166"/>
        <v>45171</v>
      </c>
      <c r="C1491" s="8">
        <f t="shared" si="167"/>
        <v>0.38778935185185187</v>
      </c>
      <c r="D1491" s="8">
        <f t="shared" si="168"/>
        <v>45171.387789351851</v>
      </c>
      <c r="E1491" s="8" t="str">
        <f t="shared" si="170"/>
        <v>2023-09-02</v>
      </c>
      <c r="F1491" s="9" t="s">
        <v>3191</v>
      </c>
      <c r="G1491" s="9" t="str">
        <f t="shared" si="169"/>
        <v>FAIR-D4_2023-09-02_09-18-25</v>
      </c>
      <c r="H1491" s="9">
        <v>32.616999999999997</v>
      </c>
      <c r="I1491" s="6">
        <v>60923809</v>
      </c>
      <c r="J1491" s="6" t="str">
        <f>IF(OR(COUNTIF(Monitoring!E:E, G1491) &gt; 0, COUNTIF(Monitoring!F:F, G1491) &gt; 0), "yes", "no")</f>
        <v>no</v>
      </c>
      <c r="K1491" s="60" t="str">
        <f t="shared" si="171"/>
        <v>Z:\FAIR_Device_data\Experiment_AugSep_2023\Video_captures\FAIR-D4\Camera1\2023-09-02\FAIR-D4_2023-09-02_09-18-25.mp4</v>
      </c>
    </row>
    <row r="1492" spans="1:11" ht="14.25" customHeight="1" x14ac:dyDescent="0.3">
      <c r="A1492" s="5" t="str">
        <f t="shared" si="165"/>
        <v>FAIR-D4</v>
      </c>
      <c r="B1492" s="4">
        <f t="shared" si="166"/>
        <v>45171</v>
      </c>
      <c r="C1492" s="8">
        <f t="shared" si="167"/>
        <v>0.38908564814814817</v>
      </c>
      <c r="D1492" s="8">
        <f t="shared" si="168"/>
        <v>45171.389085648145</v>
      </c>
      <c r="E1492" s="8" t="str">
        <f t="shared" si="170"/>
        <v>2023-09-02</v>
      </c>
      <c r="F1492" s="9" t="s">
        <v>3192</v>
      </c>
      <c r="G1492" s="9" t="str">
        <f t="shared" si="169"/>
        <v>FAIR-D4_2023-09-02_09-20-17</v>
      </c>
      <c r="H1492" s="9">
        <v>11.97</v>
      </c>
      <c r="I1492" s="6">
        <v>19931684</v>
      </c>
      <c r="J1492" s="6" t="str">
        <f>IF(OR(COUNTIF(Monitoring!E:E, G1492) &gt; 0, COUNTIF(Monitoring!F:F, G1492) &gt; 0), "yes", "no")</f>
        <v>no</v>
      </c>
      <c r="K1492" s="60" t="str">
        <f t="shared" si="171"/>
        <v>Z:\FAIR_Device_data\Experiment_AugSep_2023\Video_captures\FAIR-D4\Camera1\2023-09-02\FAIR-D4_2023-09-02_09-20-17.mp4</v>
      </c>
    </row>
    <row r="1493" spans="1:11" ht="14.25" customHeight="1" x14ac:dyDescent="0.3">
      <c r="A1493" s="5" t="str">
        <f t="shared" si="165"/>
        <v>FAIR-D4</v>
      </c>
      <c r="B1493" s="4">
        <f t="shared" si="166"/>
        <v>45171</v>
      </c>
      <c r="C1493" s="8">
        <f t="shared" si="167"/>
        <v>0.40825231481481483</v>
      </c>
      <c r="D1493" s="8">
        <f t="shared" si="168"/>
        <v>45171.408252314817</v>
      </c>
      <c r="E1493" s="8" t="str">
        <f t="shared" si="170"/>
        <v>2023-09-02</v>
      </c>
      <c r="F1493" s="9" t="s">
        <v>3193</v>
      </c>
      <c r="G1493" s="9" t="str">
        <f t="shared" si="169"/>
        <v>FAIR-D4_2023-09-02_09-47-53</v>
      </c>
      <c r="H1493" s="9">
        <v>66.129000000000005</v>
      </c>
      <c r="I1493" s="6">
        <v>116893931</v>
      </c>
      <c r="J1493" s="6" t="str">
        <f>IF(OR(COUNTIF(Monitoring!E:E, G1493) &gt; 0, COUNTIF(Monitoring!F:F, G1493) &gt; 0), "yes", "no")</f>
        <v>no</v>
      </c>
      <c r="K1493" s="60" t="str">
        <f t="shared" si="171"/>
        <v>Z:\FAIR_Device_data\Experiment_AugSep_2023\Video_captures\FAIR-D4\Camera1\2023-09-02\FAIR-D4_2023-09-02_09-47-53.mp4</v>
      </c>
    </row>
    <row r="1494" spans="1:11" ht="14.25" customHeight="1" x14ac:dyDescent="0.3">
      <c r="A1494" s="5" t="str">
        <f t="shared" si="165"/>
        <v>FAIR-D4</v>
      </c>
      <c r="B1494" s="4">
        <f t="shared" si="166"/>
        <v>45171</v>
      </c>
      <c r="C1494" s="8">
        <f t="shared" si="167"/>
        <v>0.41127314814814814</v>
      </c>
      <c r="D1494" s="8">
        <f t="shared" si="168"/>
        <v>45171.411273148151</v>
      </c>
      <c r="E1494" s="8" t="str">
        <f t="shared" si="170"/>
        <v>2023-09-02</v>
      </c>
      <c r="F1494" s="9" t="s">
        <v>3194</v>
      </c>
      <c r="G1494" s="9" t="str">
        <f t="shared" si="169"/>
        <v>FAIR-D4_2023-09-02_09-52-14</v>
      </c>
      <c r="H1494" s="9">
        <v>61.399000000000001</v>
      </c>
      <c r="I1494" s="6">
        <v>101886292</v>
      </c>
      <c r="J1494" s="6" t="str">
        <f>IF(OR(COUNTIF(Monitoring!E:E, G1494) &gt; 0, COUNTIF(Monitoring!F:F, G1494) &gt; 0), "yes", "no")</f>
        <v>no</v>
      </c>
      <c r="K1494" s="60" t="str">
        <f t="shared" si="171"/>
        <v>Z:\FAIR_Device_data\Experiment_AugSep_2023\Video_captures\FAIR-D4\Camera1\2023-09-02\FAIR-D4_2023-09-02_09-52-14.mp4</v>
      </c>
    </row>
    <row r="1495" spans="1:11" ht="14.25" customHeight="1" x14ac:dyDescent="0.3">
      <c r="A1495" s="5" t="str">
        <f t="shared" si="165"/>
        <v>FAIR-D4</v>
      </c>
      <c r="B1495" s="4">
        <f t="shared" si="166"/>
        <v>45171</v>
      </c>
      <c r="C1495" s="8">
        <f t="shared" si="167"/>
        <v>0.41251157407407407</v>
      </c>
      <c r="D1495" s="8">
        <f t="shared" si="168"/>
        <v>45171.412511574075</v>
      </c>
      <c r="E1495" s="8" t="str">
        <f t="shared" si="170"/>
        <v>2023-09-02</v>
      </c>
      <c r="F1495" s="9" t="s">
        <v>3195</v>
      </c>
      <c r="G1495" s="9" t="str">
        <f t="shared" si="169"/>
        <v>FAIR-D4_2023-09-02_09-54-01</v>
      </c>
      <c r="H1495" s="9">
        <v>26.738</v>
      </c>
      <c r="I1495" s="6">
        <v>42840638</v>
      </c>
      <c r="J1495" s="6" t="str">
        <f>IF(OR(COUNTIF(Monitoring!E:E, G1495) &gt; 0, COUNTIF(Monitoring!F:F, G1495) &gt; 0), "yes", "no")</f>
        <v>no</v>
      </c>
      <c r="K1495" s="60" t="str">
        <f t="shared" si="171"/>
        <v>Z:\FAIR_Device_data\Experiment_AugSep_2023\Video_captures\FAIR-D4\Camera1\2023-09-02\FAIR-D4_2023-09-02_09-54-01.mp4</v>
      </c>
    </row>
    <row r="1496" spans="1:11" ht="14.25" customHeight="1" x14ac:dyDescent="0.3">
      <c r="A1496" s="5" t="str">
        <f t="shared" si="165"/>
        <v>FAIR-D4</v>
      </c>
      <c r="B1496" s="4">
        <f t="shared" si="166"/>
        <v>45171</v>
      </c>
      <c r="C1496" s="8">
        <f t="shared" si="167"/>
        <v>0.41537037037037039</v>
      </c>
      <c r="D1496" s="8">
        <f t="shared" si="168"/>
        <v>45171.415370370371</v>
      </c>
      <c r="E1496" s="8" t="str">
        <f t="shared" si="170"/>
        <v>2023-09-02</v>
      </c>
      <c r="F1496" s="9" t="s">
        <v>3196</v>
      </c>
      <c r="G1496" s="9" t="str">
        <f t="shared" si="169"/>
        <v>FAIR-D4_2023-09-02_09-58-08</v>
      </c>
      <c r="H1496" s="9">
        <v>11.664</v>
      </c>
      <c r="I1496" s="6">
        <v>18981239</v>
      </c>
      <c r="J1496" s="6" t="str">
        <f>IF(OR(COUNTIF(Monitoring!E:E, G1496) &gt; 0, COUNTIF(Monitoring!F:F, G1496) &gt; 0), "yes", "no")</f>
        <v>no</v>
      </c>
      <c r="K1496" s="60" t="str">
        <f t="shared" si="171"/>
        <v>Z:\FAIR_Device_data\Experiment_AugSep_2023\Video_captures\FAIR-D4\Camera1\2023-09-02\FAIR-D4_2023-09-02_09-58-08.mp4</v>
      </c>
    </row>
    <row r="1497" spans="1:11" ht="14.25" customHeight="1" x14ac:dyDescent="0.3">
      <c r="A1497" s="5" t="str">
        <f t="shared" si="165"/>
        <v>FAIR-D4</v>
      </c>
      <c r="B1497" s="4">
        <f t="shared" si="166"/>
        <v>45171</v>
      </c>
      <c r="C1497" s="8">
        <f t="shared" si="167"/>
        <v>0.42168981481481482</v>
      </c>
      <c r="D1497" s="8">
        <f t="shared" si="168"/>
        <v>45171.421689814815</v>
      </c>
      <c r="E1497" s="8" t="str">
        <f t="shared" si="170"/>
        <v>2023-09-02</v>
      </c>
      <c r="F1497" s="9" t="s">
        <v>3197</v>
      </c>
      <c r="G1497" s="9" t="str">
        <f t="shared" si="169"/>
        <v>FAIR-D4_2023-09-02_10-07-14</v>
      </c>
      <c r="H1497" s="9">
        <v>22.684000000000001</v>
      </c>
      <c r="I1497" s="6">
        <v>40327782</v>
      </c>
      <c r="J1497" s="6" t="str">
        <f>IF(OR(COUNTIF(Monitoring!E:E, G1497) &gt; 0, COUNTIF(Monitoring!F:F, G1497) &gt; 0), "yes", "no")</f>
        <v>no</v>
      </c>
      <c r="K1497" s="60" t="str">
        <f t="shared" si="171"/>
        <v>Z:\FAIR_Device_data\Experiment_AugSep_2023\Video_captures\FAIR-D4\Camera1\2023-09-02\FAIR-D4_2023-09-02_10-07-14.mp4</v>
      </c>
    </row>
    <row r="1498" spans="1:11" ht="14.25" customHeight="1" x14ac:dyDescent="0.3">
      <c r="A1498" s="5" t="str">
        <f t="shared" si="165"/>
        <v>FAIR-D4</v>
      </c>
      <c r="B1498" s="4">
        <f t="shared" si="166"/>
        <v>45171</v>
      </c>
      <c r="C1498" s="8">
        <f t="shared" si="167"/>
        <v>0.42596064814814816</v>
      </c>
      <c r="D1498" s="8">
        <f t="shared" si="168"/>
        <v>45171.42596064815</v>
      </c>
      <c r="E1498" s="8" t="str">
        <f t="shared" si="170"/>
        <v>2023-09-02</v>
      </c>
      <c r="F1498" s="9" t="s">
        <v>3198</v>
      </c>
      <c r="G1498" s="9" t="str">
        <f t="shared" si="169"/>
        <v>FAIR-D4_2023-09-02_10-13-23</v>
      </c>
      <c r="H1498" s="9">
        <v>12.574999999999999</v>
      </c>
      <c r="I1498" s="6">
        <v>21015271</v>
      </c>
      <c r="J1498" s="6" t="str">
        <f>IF(OR(COUNTIF(Monitoring!E:E, G1498) &gt; 0, COUNTIF(Monitoring!F:F, G1498) &gt; 0), "yes", "no")</f>
        <v>yes</v>
      </c>
      <c r="K1498" s="60" t="str">
        <f t="shared" si="171"/>
        <v>Z:\FAIR_Device_data\Experiment_AugSep_2023\Video_captures\FAIR-D4\Camera1\2023-09-02\FAIR-D4_2023-09-02_10-13-23.mp4</v>
      </c>
    </row>
    <row r="1499" spans="1:11" ht="14.25" customHeight="1" x14ac:dyDescent="0.3">
      <c r="A1499" s="5" t="str">
        <f t="shared" si="165"/>
        <v>FAIR-D4</v>
      </c>
      <c r="B1499" s="4">
        <f t="shared" si="166"/>
        <v>45171</v>
      </c>
      <c r="C1499" s="8">
        <f t="shared" si="167"/>
        <v>0.42656250000000001</v>
      </c>
      <c r="D1499" s="8">
        <f t="shared" si="168"/>
        <v>45171.426562499997</v>
      </c>
      <c r="E1499" s="8" t="str">
        <f t="shared" si="170"/>
        <v>2023-09-02</v>
      </c>
      <c r="F1499" s="9" t="s">
        <v>3199</v>
      </c>
      <c r="G1499" s="9" t="str">
        <f t="shared" si="169"/>
        <v>FAIR-D4_2023-09-02_10-14-15</v>
      </c>
      <c r="H1499" s="9">
        <v>71.843999999999994</v>
      </c>
      <c r="I1499" s="6">
        <v>124680751</v>
      </c>
      <c r="J1499" s="6" t="str">
        <f>IF(OR(COUNTIF(Monitoring!E:E, G1499) &gt; 0, COUNTIF(Monitoring!F:F, G1499) &gt; 0), "yes", "no")</f>
        <v>yes</v>
      </c>
      <c r="K1499" s="60" t="str">
        <f t="shared" si="171"/>
        <v>Z:\FAIR_Device_data\Experiment_AugSep_2023\Video_captures\FAIR-D4\Camera1\2023-09-02\FAIR-D4_2023-09-02_10-14-15.mp4</v>
      </c>
    </row>
    <row r="1500" spans="1:11" ht="14.25" customHeight="1" x14ac:dyDescent="0.3">
      <c r="A1500" s="5" t="str">
        <f t="shared" si="165"/>
        <v>FAIR-D4</v>
      </c>
      <c r="B1500" s="4">
        <f t="shared" si="166"/>
        <v>45171</v>
      </c>
      <c r="C1500" s="8">
        <f t="shared" si="167"/>
        <v>0.42931712962962965</v>
      </c>
      <c r="D1500" s="8">
        <f t="shared" si="168"/>
        <v>45171.42931712963</v>
      </c>
      <c r="E1500" s="8" t="str">
        <f t="shared" si="170"/>
        <v>2023-09-02</v>
      </c>
      <c r="F1500" s="9" t="s">
        <v>3200</v>
      </c>
      <c r="G1500" s="9" t="str">
        <f t="shared" si="169"/>
        <v>FAIR-D4_2023-09-02_10-18-13</v>
      </c>
      <c r="H1500" s="9">
        <v>19.131</v>
      </c>
      <c r="I1500" s="6">
        <v>33679759</v>
      </c>
      <c r="J1500" s="6" t="str">
        <f>IF(OR(COUNTIF(Monitoring!E:E, G1500) &gt; 0, COUNTIF(Monitoring!F:F, G1500) &gt; 0), "yes", "no")</f>
        <v>no</v>
      </c>
      <c r="K1500" s="60" t="str">
        <f t="shared" si="171"/>
        <v>Z:\FAIR_Device_data\Experiment_AugSep_2023\Video_captures\FAIR-D4\Camera1\2023-09-02\FAIR-D4_2023-09-02_10-18-13.mp4</v>
      </c>
    </row>
    <row r="1501" spans="1:11" ht="14.25" customHeight="1" x14ac:dyDescent="0.3">
      <c r="A1501" s="5" t="str">
        <f t="shared" si="165"/>
        <v>FAIR-D4</v>
      </c>
      <c r="B1501" s="4">
        <f t="shared" si="166"/>
        <v>45171</v>
      </c>
      <c r="C1501" s="8">
        <f t="shared" si="167"/>
        <v>0.43118055555555557</v>
      </c>
      <c r="D1501" s="8">
        <f t="shared" si="168"/>
        <v>45171.431180555555</v>
      </c>
      <c r="E1501" s="8" t="str">
        <f t="shared" si="170"/>
        <v>2023-09-02</v>
      </c>
      <c r="F1501" s="9" t="s">
        <v>3201</v>
      </c>
      <c r="G1501" s="9" t="str">
        <f t="shared" si="169"/>
        <v>FAIR-D4_2023-09-02_10-20-54</v>
      </c>
      <c r="H1501" s="9">
        <v>39.552</v>
      </c>
      <c r="I1501" s="6">
        <v>72789641</v>
      </c>
      <c r="J1501" s="6" t="str">
        <f>IF(OR(COUNTIF(Monitoring!E:E, G1501) &gt; 0, COUNTIF(Monitoring!F:F, G1501) &gt; 0), "yes", "no")</f>
        <v>no</v>
      </c>
      <c r="K1501" s="60" t="str">
        <f t="shared" si="171"/>
        <v>Z:\FAIR_Device_data\Experiment_AugSep_2023\Video_captures\FAIR-D4\Camera1\2023-09-02\FAIR-D4_2023-09-02_10-20-54.mp4</v>
      </c>
    </row>
    <row r="1502" spans="1:11" ht="14.25" customHeight="1" x14ac:dyDescent="0.3">
      <c r="A1502" s="5" t="str">
        <f t="shared" si="165"/>
        <v>FAIR-D4</v>
      </c>
      <c r="B1502" s="4">
        <f t="shared" si="166"/>
        <v>45171</v>
      </c>
      <c r="C1502" s="8">
        <f t="shared" si="167"/>
        <v>0.43319444444444444</v>
      </c>
      <c r="D1502" s="8">
        <f t="shared" si="168"/>
        <v>45171.433194444442</v>
      </c>
      <c r="E1502" s="8" t="str">
        <f t="shared" si="170"/>
        <v>2023-09-02</v>
      </c>
      <c r="F1502" s="9" t="s">
        <v>3202</v>
      </c>
      <c r="G1502" s="9" t="str">
        <f t="shared" si="169"/>
        <v>FAIR-D4_2023-09-02_10-23-48</v>
      </c>
      <c r="H1502" s="9">
        <v>39.76</v>
      </c>
      <c r="I1502" s="6">
        <v>69974533</v>
      </c>
      <c r="J1502" s="6" t="str">
        <f>IF(OR(COUNTIF(Monitoring!E:E, G1502) &gt; 0, COUNTIF(Monitoring!F:F, G1502) &gt; 0), "yes", "no")</f>
        <v>yes</v>
      </c>
      <c r="K1502" s="60" t="str">
        <f t="shared" si="171"/>
        <v>Z:\FAIR_Device_data\Experiment_AugSep_2023\Video_captures\FAIR-D4\Camera1\2023-09-02\FAIR-D4_2023-09-02_10-23-48.mp4</v>
      </c>
    </row>
    <row r="1503" spans="1:11" ht="14.25" customHeight="1" x14ac:dyDescent="0.3">
      <c r="A1503" s="5" t="str">
        <f t="shared" si="165"/>
        <v>FAIR-D4</v>
      </c>
      <c r="B1503" s="4">
        <f t="shared" si="166"/>
        <v>45171</v>
      </c>
      <c r="C1503" s="8">
        <f t="shared" si="167"/>
        <v>0.43402777777777779</v>
      </c>
      <c r="D1503" s="8">
        <f t="shared" si="168"/>
        <v>45171.434027777781</v>
      </c>
      <c r="E1503" s="8" t="str">
        <f t="shared" si="170"/>
        <v>2023-09-02</v>
      </c>
      <c r="F1503" s="9" t="s">
        <v>3203</v>
      </c>
      <c r="G1503" s="9" t="str">
        <f t="shared" si="169"/>
        <v>FAIR-D4_2023-09-02_10-25-00</v>
      </c>
      <c r="H1503" s="9">
        <v>11.951000000000001</v>
      </c>
      <c r="I1503" s="6">
        <v>19522799</v>
      </c>
      <c r="J1503" s="6" t="str">
        <f>IF(OR(COUNTIF(Monitoring!E:E, G1503) &gt; 0, COUNTIF(Monitoring!F:F, G1503) &gt; 0), "yes", "no")</f>
        <v>no</v>
      </c>
      <c r="K1503" s="60" t="str">
        <f t="shared" si="171"/>
        <v>Z:\FAIR_Device_data\Experiment_AugSep_2023\Video_captures\FAIR-D4\Camera1\2023-09-02\FAIR-D4_2023-09-02_10-25-00.mp4</v>
      </c>
    </row>
    <row r="1504" spans="1:11" ht="14.25" customHeight="1" x14ac:dyDescent="0.3">
      <c r="A1504" s="5" t="str">
        <f t="shared" si="165"/>
        <v>FAIR-D4</v>
      </c>
      <c r="B1504" s="4">
        <f t="shared" si="166"/>
        <v>45171</v>
      </c>
      <c r="C1504" s="8">
        <f t="shared" si="167"/>
        <v>0.43482638888888892</v>
      </c>
      <c r="D1504" s="8">
        <f t="shared" si="168"/>
        <v>45171.43482638889</v>
      </c>
      <c r="E1504" s="8" t="str">
        <f t="shared" si="170"/>
        <v>2023-09-02</v>
      </c>
      <c r="F1504" s="9" t="s">
        <v>3204</v>
      </c>
      <c r="G1504" s="9" t="str">
        <f t="shared" si="169"/>
        <v>FAIR-D4_2023-09-02_10-26-09</v>
      </c>
      <c r="H1504" s="9">
        <v>10.536</v>
      </c>
      <c r="I1504" s="6">
        <v>17226515</v>
      </c>
      <c r="J1504" s="6" t="str">
        <f>IF(OR(COUNTIF(Monitoring!E:E, G1504) &gt; 0, COUNTIF(Monitoring!F:F, G1504) &gt; 0), "yes", "no")</f>
        <v>yes</v>
      </c>
      <c r="K1504" s="60" t="str">
        <f t="shared" si="171"/>
        <v>Z:\FAIR_Device_data\Experiment_AugSep_2023\Video_captures\FAIR-D4\Camera1\2023-09-02\FAIR-D4_2023-09-02_10-26-09.mp4</v>
      </c>
    </row>
    <row r="1505" spans="1:11" ht="14.25" customHeight="1" x14ac:dyDescent="0.3">
      <c r="A1505" s="5" t="str">
        <f t="shared" si="165"/>
        <v>FAIR-D4</v>
      </c>
      <c r="B1505" s="4">
        <f t="shared" si="166"/>
        <v>45171</v>
      </c>
      <c r="C1505" s="8">
        <f t="shared" si="167"/>
        <v>0.43597222222222221</v>
      </c>
      <c r="D1505" s="8">
        <f t="shared" si="168"/>
        <v>45171.435972222222</v>
      </c>
      <c r="E1505" s="8" t="str">
        <f t="shared" si="170"/>
        <v>2023-09-02</v>
      </c>
      <c r="F1505" s="9" t="s">
        <v>3205</v>
      </c>
      <c r="G1505" s="9" t="str">
        <f t="shared" si="169"/>
        <v>FAIR-D4_2023-09-02_10-27-48</v>
      </c>
      <c r="H1505" s="9">
        <v>20.327999999999999</v>
      </c>
      <c r="I1505" s="6">
        <v>35878647</v>
      </c>
      <c r="J1505" s="6" t="str">
        <f>IF(OR(COUNTIF(Monitoring!E:E, G1505) &gt; 0, COUNTIF(Monitoring!F:F, G1505) &gt; 0), "yes", "no")</f>
        <v>yes</v>
      </c>
      <c r="K1505" s="60" t="str">
        <f t="shared" si="171"/>
        <v>Z:\FAIR_Device_data\Experiment_AugSep_2023\Video_captures\FAIR-D4\Camera1\2023-09-02\FAIR-D4_2023-09-02_10-27-48.mp4</v>
      </c>
    </row>
    <row r="1506" spans="1:11" ht="14.25" customHeight="1" x14ac:dyDescent="0.3">
      <c r="A1506" s="5" t="str">
        <f t="shared" si="165"/>
        <v>FAIR-D4</v>
      </c>
      <c r="B1506" s="4">
        <f t="shared" si="166"/>
        <v>45171</v>
      </c>
      <c r="C1506" s="8">
        <f t="shared" si="167"/>
        <v>0.4372685185185185</v>
      </c>
      <c r="D1506" s="8">
        <f t="shared" si="168"/>
        <v>45171.437268518515</v>
      </c>
      <c r="E1506" s="8" t="str">
        <f t="shared" si="170"/>
        <v>2023-09-02</v>
      </c>
      <c r="F1506" s="9" t="s">
        <v>3206</v>
      </c>
      <c r="G1506" s="9" t="str">
        <f t="shared" si="169"/>
        <v>FAIR-D4_2023-09-02_10-29-40</v>
      </c>
      <c r="H1506" s="9">
        <v>13.37</v>
      </c>
      <c r="I1506" s="6">
        <v>22199467</v>
      </c>
      <c r="J1506" s="6" t="str">
        <f>IF(OR(COUNTIF(Monitoring!E:E, G1506) &gt; 0, COUNTIF(Monitoring!F:F, G1506) &gt; 0), "yes", "no")</f>
        <v>no</v>
      </c>
      <c r="K1506" s="60" t="str">
        <f t="shared" si="171"/>
        <v>Z:\FAIR_Device_data\Experiment_AugSep_2023\Video_captures\FAIR-D4\Camera1\2023-09-02\FAIR-D4_2023-09-02_10-29-40.mp4</v>
      </c>
    </row>
    <row r="1507" spans="1:11" ht="14.25" customHeight="1" x14ac:dyDescent="0.3">
      <c r="A1507" s="5" t="str">
        <f t="shared" si="165"/>
        <v>FAIR-D4</v>
      </c>
      <c r="B1507" s="4">
        <f t="shared" si="166"/>
        <v>45171</v>
      </c>
      <c r="C1507" s="8">
        <f t="shared" si="167"/>
        <v>0.43973379629629628</v>
      </c>
      <c r="D1507" s="8">
        <f t="shared" si="168"/>
        <v>45171.439733796295</v>
      </c>
      <c r="E1507" s="8" t="str">
        <f t="shared" si="170"/>
        <v>2023-09-02</v>
      </c>
      <c r="F1507" s="9" t="s">
        <v>3207</v>
      </c>
      <c r="G1507" s="9" t="str">
        <f t="shared" si="169"/>
        <v>FAIR-D4_2023-09-02_10-33-13</v>
      </c>
      <c r="H1507" s="9">
        <v>11.103</v>
      </c>
      <c r="I1507" s="6">
        <v>18001187</v>
      </c>
      <c r="J1507" s="6" t="str">
        <f>IF(OR(COUNTIF(Monitoring!E:E, G1507) &gt; 0, COUNTIF(Monitoring!F:F, G1507) &gt; 0), "yes", "no")</f>
        <v>no</v>
      </c>
      <c r="K1507" s="60" t="str">
        <f t="shared" si="171"/>
        <v>Z:\FAIR_Device_data\Experiment_AugSep_2023\Video_captures\FAIR-D4\Camera1\2023-09-02\FAIR-D4_2023-09-02_10-33-13.mp4</v>
      </c>
    </row>
    <row r="1508" spans="1:11" ht="14.25" customHeight="1" x14ac:dyDescent="0.3">
      <c r="A1508" s="5" t="str">
        <f t="shared" si="165"/>
        <v>FAIR-D4</v>
      </c>
      <c r="B1508" s="4">
        <f t="shared" si="166"/>
        <v>45171</v>
      </c>
      <c r="C1508" s="8">
        <f t="shared" si="167"/>
        <v>0.45937499999999998</v>
      </c>
      <c r="D1508" s="8">
        <f t="shared" si="168"/>
        <v>45171.459374999999</v>
      </c>
      <c r="E1508" s="8" t="str">
        <f t="shared" si="170"/>
        <v>2023-09-02</v>
      </c>
      <c r="F1508" s="9" t="s">
        <v>3208</v>
      </c>
      <c r="G1508" s="9" t="str">
        <f t="shared" si="169"/>
        <v>FAIR-D4_2023-09-02_11-01-30</v>
      </c>
      <c r="H1508" s="9">
        <v>23.669</v>
      </c>
      <c r="I1508" s="6">
        <v>43021038</v>
      </c>
      <c r="J1508" s="6" t="str">
        <f>IF(OR(COUNTIF(Monitoring!E:E, G1508) &gt; 0, COUNTIF(Monitoring!F:F, G1508) &gt; 0), "yes", "no")</f>
        <v>yes</v>
      </c>
      <c r="K1508" s="60" t="str">
        <f t="shared" si="171"/>
        <v>Z:\FAIR_Device_data\Experiment_AugSep_2023\Video_captures\FAIR-D4\Camera1\2023-09-02\FAIR-D4_2023-09-02_11-01-30.mp4</v>
      </c>
    </row>
    <row r="1509" spans="1:11" ht="14.25" customHeight="1" x14ac:dyDescent="0.3">
      <c r="A1509" s="5" t="str">
        <f t="shared" si="165"/>
        <v>FAIR-D4</v>
      </c>
      <c r="B1509" s="4">
        <f t="shared" si="166"/>
        <v>45171</v>
      </c>
      <c r="C1509" s="8">
        <f t="shared" si="167"/>
        <v>0.46057870370370368</v>
      </c>
      <c r="D1509" s="8">
        <f t="shared" si="168"/>
        <v>45171.460578703707</v>
      </c>
      <c r="E1509" s="8" t="str">
        <f t="shared" si="170"/>
        <v>2023-09-02</v>
      </c>
      <c r="F1509" s="9" t="s">
        <v>3209</v>
      </c>
      <c r="G1509" s="9" t="str">
        <f t="shared" si="169"/>
        <v>FAIR-D4_2023-09-02_11-03-14</v>
      </c>
      <c r="H1509" s="9">
        <v>13.315</v>
      </c>
      <c r="I1509" s="6">
        <v>22272370</v>
      </c>
      <c r="J1509" s="6" t="str">
        <f>IF(OR(COUNTIF(Monitoring!E:E, G1509) &gt; 0, COUNTIF(Monitoring!F:F, G1509) &gt; 0), "yes", "no")</f>
        <v>yes</v>
      </c>
      <c r="K1509" s="60" t="str">
        <f t="shared" si="171"/>
        <v>Z:\FAIR_Device_data\Experiment_AugSep_2023\Video_captures\FAIR-D4\Camera1\2023-09-02\FAIR-D4_2023-09-02_11-03-14.mp4</v>
      </c>
    </row>
    <row r="1510" spans="1:11" ht="14.25" customHeight="1" x14ac:dyDescent="0.3">
      <c r="A1510" s="5" t="str">
        <f t="shared" si="165"/>
        <v>FAIR-D4</v>
      </c>
      <c r="B1510" s="4">
        <f t="shared" si="166"/>
        <v>45171</v>
      </c>
      <c r="C1510" s="8">
        <f t="shared" si="167"/>
        <v>0.46586805555555555</v>
      </c>
      <c r="D1510" s="8">
        <f t="shared" si="168"/>
        <v>45171.465868055559</v>
      </c>
      <c r="E1510" s="8" t="str">
        <f t="shared" si="170"/>
        <v>2023-09-02</v>
      </c>
      <c r="F1510" s="9" t="s">
        <v>3210</v>
      </c>
      <c r="G1510" s="9" t="str">
        <f t="shared" si="169"/>
        <v>FAIR-D4_2023-09-02_11-10-51</v>
      </c>
      <c r="H1510" s="9">
        <v>11.271000000000001</v>
      </c>
      <c r="I1510" s="6">
        <v>18369242</v>
      </c>
      <c r="J1510" s="6" t="str">
        <f>IF(OR(COUNTIF(Monitoring!E:E, G1510) &gt; 0, COUNTIF(Monitoring!F:F, G1510) &gt; 0), "yes", "no")</f>
        <v>yes</v>
      </c>
      <c r="K1510" s="60" t="str">
        <f t="shared" si="171"/>
        <v>Z:\FAIR_Device_data\Experiment_AugSep_2023\Video_captures\FAIR-D4\Camera1\2023-09-02\FAIR-D4_2023-09-02_11-10-51.mp4</v>
      </c>
    </row>
    <row r="1511" spans="1:11" ht="14.25" customHeight="1" x14ac:dyDescent="0.3">
      <c r="A1511" s="5" t="str">
        <f t="shared" si="165"/>
        <v>FAIR-D4</v>
      </c>
      <c r="B1511" s="4">
        <f t="shared" si="166"/>
        <v>45171</v>
      </c>
      <c r="C1511" s="8">
        <f t="shared" si="167"/>
        <v>0.4735300925925926</v>
      </c>
      <c r="D1511" s="8">
        <f t="shared" si="168"/>
        <v>45171.473530092589</v>
      </c>
      <c r="E1511" s="8" t="str">
        <f t="shared" si="170"/>
        <v>2023-09-02</v>
      </c>
      <c r="F1511" s="9" t="s">
        <v>3211</v>
      </c>
      <c r="G1511" s="9" t="str">
        <f t="shared" si="169"/>
        <v>FAIR-D4_2023-09-02_11-21-53</v>
      </c>
      <c r="H1511" s="9">
        <v>45.741999999999997</v>
      </c>
      <c r="I1511" s="6">
        <v>78277397</v>
      </c>
      <c r="J1511" s="6" t="str">
        <f>IF(OR(COUNTIF(Monitoring!E:E, G1511) &gt; 0, COUNTIF(Monitoring!F:F, G1511) &gt; 0), "yes", "no")</f>
        <v>yes</v>
      </c>
      <c r="K1511" s="60" t="str">
        <f t="shared" si="171"/>
        <v>Z:\FAIR_Device_data\Experiment_AugSep_2023\Video_captures\FAIR-D4\Camera1\2023-09-02\FAIR-D4_2023-09-02_11-21-53.mp4</v>
      </c>
    </row>
    <row r="1512" spans="1:11" ht="14.25" customHeight="1" x14ac:dyDescent="0.3">
      <c r="A1512" s="5" t="str">
        <f t="shared" si="165"/>
        <v>FAIR-D4</v>
      </c>
      <c r="B1512" s="4">
        <f t="shared" si="166"/>
        <v>45171</v>
      </c>
      <c r="C1512" s="8">
        <f t="shared" si="167"/>
        <v>0.47452546296296294</v>
      </c>
      <c r="D1512" s="8">
        <f t="shared" si="168"/>
        <v>45171.47452546296</v>
      </c>
      <c r="E1512" s="8" t="str">
        <f t="shared" si="170"/>
        <v>2023-09-02</v>
      </c>
      <c r="F1512" s="9" t="s">
        <v>3212</v>
      </c>
      <c r="G1512" s="9" t="str">
        <f t="shared" si="169"/>
        <v>FAIR-D4_2023-09-02_11-23-19</v>
      </c>
      <c r="H1512" s="9">
        <v>12.294</v>
      </c>
      <c r="I1512" s="6">
        <v>18080505</v>
      </c>
      <c r="J1512" s="6" t="str">
        <f>IF(OR(COUNTIF(Monitoring!E:E, G1512) &gt; 0, COUNTIF(Monitoring!F:F, G1512) &gt; 0), "yes", "no")</f>
        <v>no</v>
      </c>
      <c r="K1512" s="60" t="str">
        <f t="shared" si="171"/>
        <v>Z:\FAIR_Device_data\Experiment_AugSep_2023\Video_captures\FAIR-D4\Camera1\2023-09-02\FAIR-D4_2023-09-02_11-23-19.mp4</v>
      </c>
    </row>
    <row r="1513" spans="1:11" ht="14.25" customHeight="1" x14ac:dyDescent="0.3">
      <c r="A1513" s="5" t="str">
        <f t="shared" si="165"/>
        <v>FAIR-D4</v>
      </c>
      <c r="B1513" s="4">
        <f t="shared" si="166"/>
        <v>45171</v>
      </c>
      <c r="C1513" s="8">
        <f t="shared" si="167"/>
        <v>0.47554398148148147</v>
      </c>
      <c r="D1513" s="8">
        <f t="shared" si="168"/>
        <v>45171.475543981483</v>
      </c>
      <c r="E1513" s="8" t="str">
        <f t="shared" si="170"/>
        <v>2023-09-02</v>
      </c>
      <c r="F1513" s="9" t="s">
        <v>3213</v>
      </c>
      <c r="G1513" s="9" t="str">
        <f t="shared" si="169"/>
        <v>FAIR-D4_2023-09-02_11-24-47</v>
      </c>
      <c r="H1513" s="9">
        <v>34.734000000000002</v>
      </c>
      <c r="I1513" s="6">
        <v>57164580</v>
      </c>
      <c r="J1513" s="6" t="str">
        <f>IF(OR(COUNTIF(Monitoring!E:E, G1513) &gt; 0, COUNTIF(Monitoring!F:F, G1513) &gt; 0), "yes", "no")</f>
        <v>yes</v>
      </c>
      <c r="K1513" s="60" t="str">
        <f t="shared" si="171"/>
        <v>Z:\FAIR_Device_data\Experiment_AugSep_2023\Video_captures\FAIR-D4\Camera1\2023-09-02\FAIR-D4_2023-09-02_11-24-47.mp4</v>
      </c>
    </row>
    <row r="1514" spans="1:11" ht="14.25" customHeight="1" x14ac:dyDescent="0.3">
      <c r="A1514" s="5" t="str">
        <f t="shared" si="165"/>
        <v>FAIR-D4</v>
      </c>
      <c r="B1514" s="4">
        <f t="shared" si="166"/>
        <v>45171</v>
      </c>
      <c r="C1514" s="8">
        <f t="shared" si="167"/>
        <v>0.47869212962962965</v>
      </c>
      <c r="D1514" s="8">
        <f t="shared" si="168"/>
        <v>45171.478692129633</v>
      </c>
      <c r="E1514" s="8" t="str">
        <f t="shared" si="170"/>
        <v>2023-09-02</v>
      </c>
      <c r="F1514" s="9" t="s">
        <v>3214</v>
      </c>
      <c r="G1514" s="9" t="str">
        <f t="shared" si="169"/>
        <v>FAIR-D4_2023-09-02_11-29-19</v>
      </c>
      <c r="H1514" s="9">
        <v>11.574</v>
      </c>
      <c r="I1514" s="6">
        <v>18968119</v>
      </c>
      <c r="J1514" s="6" t="str">
        <f>IF(OR(COUNTIF(Monitoring!E:E, G1514) &gt; 0, COUNTIF(Monitoring!F:F, G1514) &gt; 0), "yes", "no")</f>
        <v>yes</v>
      </c>
      <c r="K1514" s="60" t="str">
        <f t="shared" si="171"/>
        <v>Z:\FAIR_Device_data\Experiment_AugSep_2023\Video_captures\FAIR-D4\Camera1\2023-09-02\FAIR-D4_2023-09-02_11-29-19.mp4</v>
      </c>
    </row>
    <row r="1515" spans="1:11" ht="14.25" customHeight="1" x14ac:dyDescent="0.3">
      <c r="A1515" s="5" t="str">
        <f t="shared" si="165"/>
        <v>FAIR-D4</v>
      </c>
      <c r="B1515" s="4">
        <f t="shared" si="166"/>
        <v>45171</v>
      </c>
      <c r="C1515" s="8">
        <f t="shared" si="167"/>
        <v>0.49425925925925923</v>
      </c>
      <c r="D1515" s="8">
        <f t="shared" si="168"/>
        <v>45171.494259259256</v>
      </c>
      <c r="E1515" s="8" t="str">
        <f t="shared" si="170"/>
        <v>2023-09-02</v>
      </c>
      <c r="F1515" s="9" t="s">
        <v>3215</v>
      </c>
      <c r="G1515" s="9" t="str">
        <f t="shared" si="169"/>
        <v>FAIR-D4_2023-09-02_11-51-44</v>
      </c>
      <c r="H1515" s="9">
        <v>17.504000000000001</v>
      </c>
      <c r="I1515" s="6">
        <v>30016126</v>
      </c>
      <c r="J1515" s="6" t="str">
        <f>IF(OR(COUNTIF(Monitoring!E:E, G1515) &gt; 0, COUNTIF(Monitoring!F:F, G1515) &gt; 0), "yes", "no")</f>
        <v>no</v>
      </c>
      <c r="K1515" s="60" t="str">
        <f t="shared" si="171"/>
        <v>Z:\FAIR_Device_data\Experiment_AugSep_2023\Video_captures\FAIR-D4\Camera1\2023-09-02\FAIR-D4_2023-09-02_11-51-44.mp4</v>
      </c>
    </row>
    <row r="1516" spans="1:11" ht="14.25" customHeight="1" x14ac:dyDescent="0.3">
      <c r="A1516" s="5" t="str">
        <f t="shared" si="165"/>
        <v>FAIR-D4</v>
      </c>
      <c r="B1516" s="4">
        <f t="shared" si="166"/>
        <v>45171</v>
      </c>
      <c r="C1516" s="8">
        <f t="shared" si="167"/>
        <v>0.5138194444444445</v>
      </c>
      <c r="D1516" s="8">
        <f t="shared" si="168"/>
        <v>45171.513819444444</v>
      </c>
      <c r="E1516" s="8" t="str">
        <f t="shared" si="170"/>
        <v>2023-09-02</v>
      </c>
      <c r="F1516" s="9" t="s">
        <v>3216</v>
      </c>
      <c r="G1516" s="9" t="str">
        <f t="shared" si="169"/>
        <v>FAIR-D4_2023-09-02_12-19-54</v>
      </c>
      <c r="H1516" s="9">
        <v>36.406999999999996</v>
      </c>
      <c r="I1516" s="6">
        <v>62383422</v>
      </c>
      <c r="J1516" s="6" t="str">
        <f>IF(OR(COUNTIF(Monitoring!E:E, G1516) &gt; 0, COUNTIF(Monitoring!F:F, G1516) &gt; 0), "yes", "no")</f>
        <v>no</v>
      </c>
      <c r="K1516" s="60" t="str">
        <f t="shared" si="171"/>
        <v>Z:\FAIR_Device_data\Experiment_AugSep_2023\Video_captures\FAIR-D4\Camera1\2023-09-02\FAIR-D4_2023-09-02_12-19-54.mp4</v>
      </c>
    </row>
    <row r="1517" spans="1:11" ht="14.25" customHeight="1" x14ac:dyDescent="0.3">
      <c r="A1517" s="5" t="str">
        <f t="shared" si="165"/>
        <v>FAIR-D4</v>
      </c>
      <c r="B1517" s="4">
        <f t="shared" si="166"/>
        <v>45171</v>
      </c>
      <c r="C1517" s="8">
        <f t="shared" si="167"/>
        <v>0.51518518518518519</v>
      </c>
      <c r="D1517" s="8">
        <f t="shared" si="168"/>
        <v>45171.515185185184</v>
      </c>
      <c r="E1517" s="8" t="str">
        <f t="shared" si="170"/>
        <v>2023-09-02</v>
      </c>
      <c r="F1517" s="9" t="s">
        <v>3217</v>
      </c>
      <c r="G1517" s="9" t="str">
        <f t="shared" si="169"/>
        <v>FAIR-D4_2023-09-02_12-21-52</v>
      </c>
      <c r="H1517" s="9">
        <v>70.072000000000003</v>
      </c>
      <c r="I1517" s="6">
        <v>127012507</v>
      </c>
      <c r="J1517" s="6" t="str">
        <f>IF(OR(COUNTIF(Monitoring!E:E, G1517) &gt; 0, COUNTIF(Monitoring!F:F, G1517) &gt; 0), "yes", "no")</f>
        <v>yes</v>
      </c>
      <c r="K1517" s="60" t="str">
        <f t="shared" si="171"/>
        <v>Z:\FAIR_Device_data\Experiment_AugSep_2023\Video_captures\FAIR-D4\Camera1\2023-09-02\FAIR-D4_2023-09-02_12-21-52.mp4</v>
      </c>
    </row>
    <row r="1518" spans="1:11" ht="14.25" customHeight="1" x14ac:dyDescent="0.3">
      <c r="A1518" s="5" t="str">
        <f t="shared" si="165"/>
        <v>FAIR-D4</v>
      </c>
      <c r="B1518" s="4">
        <f t="shared" si="166"/>
        <v>45171</v>
      </c>
      <c r="C1518" s="8">
        <f t="shared" si="167"/>
        <v>0.53265046296296292</v>
      </c>
      <c r="D1518" s="8">
        <f t="shared" si="168"/>
        <v>45171.532650462963</v>
      </c>
      <c r="E1518" s="8" t="str">
        <f t="shared" si="170"/>
        <v>2023-09-02</v>
      </c>
      <c r="F1518" s="9" t="s">
        <v>3218</v>
      </c>
      <c r="G1518" s="9" t="str">
        <f t="shared" si="169"/>
        <v>FAIR-D4_2023-09-02_12-47-01</v>
      </c>
      <c r="H1518" s="9">
        <v>10.712999999999999</v>
      </c>
      <c r="I1518" s="6">
        <v>17719202</v>
      </c>
      <c r="J1518" s="6" t="str">
        <f>IF(OR(COUNTIF(Monitoring!E:E, G1518) &gt; 0, COUNTIF(Monitoring!F:F, G1518) &gt; 0), "yes", "no")</f>
        <v>yes</v>
      </c>
      <c r="K1518" s="60" t="str">
        <f t="shared" si="171"/>
        <v>Z:\FAIR_Device_data\Experiment_AugSep_2023\Video_captures\FAIR-D4\Camera1\2023-09-02\FAIR-D4_2023-09-02_12-47-01.mp4</v>
      </c>
    </row>
    <row r="1519" spans="1:11" ht="14.25" customHeight="1" x14ac:dyDescent="0.3">
      <c r="A1519" s="5" t="str">
        <f t="shared" si="165"/>
        <v>FAIR-D4</v>
      </c>
      <c r="B1519" s="4">
        <f t="shared" si="166"/>
        <v>45171</v>
      </c>
      <c r="C1519" s="8">
        <f t="shared" si="167"/>
        <v>0.56158564814814815</v>
      </c>
      <c r="D1519" s="8">
        <f t="shared" si="168"/>
        <v>45171.561585648145</v>
      </c>
      <c r="E1519" s="8" t="str">
        <f t="shared" si="170"/>
        <v>2023-09-02</v>
      </c>
      <c r="F1519" s="9" t="s">
        <v>3219</v>
      </c>
      <c r="G1519" s="9" t="str">
        <f t="shared" si="169"/>
        <v>FAIR-D4_2023-09-02_13-28-41</v>
      </c>
      <c r="H1519" s="9">
        <v>11.81</v>
      </c>
      <c r="I1519" s="6">
        <v>18960480</v>
      </c>
      <c r="J1519" s="6" t="str">
        <f>IF(OR(COUNTIF(Monitoring!E:E, G1519) &gt; 0, COUNTIF(Monitoring!F:F, G1519) &gt; 0), "yes", "no")</f>
        <v>yes</v>
      </c>
      <c r="K1519" s="60" t="str">
        <f t="shared" si="171"/>
        <v>Z:\FAIR_Device_data\Experiment_AugSep_2023\Video_captures\FAIR-D4\Camera1\2023-09-02\FAIR-D4_2023-09-02_13-28-41.mp4</v>
      </c>
    </row>
    <row r="1520" spans="1:11" ht="14.25" customHeight="1" x14ac:dyDescent="0.3">
      <c r="A1520" s="5" t="str">
        <f t="shared" si="165"/>
        <v>FAIR-D4</v>
      </c>
      <c r="B1520" s="4">
        <f t="shared" si="166"/>
        <v>45171</v>
      </c>
      <c r="C1520" s="8">
        <f t="shared" si="167"/>
        <v>0.56753472222222223</v>
      </c>
      <c r="D1520" s="8">
        <f t="shared" si="168"/>
        <v>45171.56753472222</v>
      </c>
      <c r="E1520" s="8" t="str">
        <f t="shared" si="170"/>
        <v>2023-09-02</v>
      </c>
      <c r="F1520" s="9" t="s">
        <v>3220</v>
      </c>
      <c r="G1520" s="9" t="str">
        <f t="shared" si="169"/>
        <v>FAIR-D4_2023-09-02_13-37-15</v>
      </c>
      <c r="H1520" s="9">
        <v>12.678000000000001</v>
      </c>
      <c r="I1520" s="6">
        <v>20915314</v>
      </c>
      <c r="J1520" s="6" t="str">
        <f>IF(OR(COUNTIF(Monitoring!E:E, G1520) &gt; 0, COUNTIF(Monitoring!F:F, G1520) &gt; 0), "yes", "no")</f>
        <v>yes</v>
      </c>
      <c r="K1520" s="60" t="str">
        <f t="shared" si="171"/>
        <v>Z:\FAIR_Device_data\Experiment_AugSep_2023\Video_captures\FAIR-D4\Camera1\2023-09-02\FAIR-D4_2023-09-02_13-37-15.mp4</v>
      </c>
    </row>
    <row r="1521" spans="1:11" ht="14.25" customHeight="1" x14ac:dyDescent="0.3">
      <c r="A1521" s="5" t="str">
        <f t="shared" si="165"/>
        <v>FAIR-D4</v>
      </c>
      <c r="B1521" s="4">
        <f t="shared" si="166"/>
        <v>45171</v>
      </c>
      <c r="C1521" s="8">
        <f t="shared" si="167"/>
        <v>0.57755787037037032</v>
      </c>
      <c r="D1521" s="8">
        <f t="shared" si="168"/>
        <v>45171.577557870369</v>
      </c>
      <c r="E1521" s="8" t="str">
        <f t="shared" si="170"/>
        <v>2023-09-02</v>
      </c>
      <c r="F1521" s="9" t="s">
        <v>3221</v>
      </c>
      <c r="G1521" s="9" t="str">
        <f t="shared" si="169"/>
        <v>FAIR-D4_2023-09-02_13-51-41</v>
      </c>
      <c r="H1521" s="9">
        <v>10.747999999999999</v>
      </c>
      <c r="I1521" s="6">
        <v>17532237</v>
      </c>
      <c r="J1521" s="6" t="str">
        <f>IF(OR(COUNTIF(Monitoring!E:E, G1521) &gt; 0, COUNTIF(Monitoring!F:F, G1521) &gt; 0), "yes", "no")</f>
        <v>no</v>
      </c>
      <c r="K1521" s="60" t="str">
        <f t="shared" si="171"/>
        <v>Z:\FAIR_Device_data\Experiment_AugSep_2023\Video_captures\FAIR-D4\Camera1\2023-09-02\FAIR-D4_2023-09-02_13-51-41.mp4</v>
      </c>
    </row>
    <row r="1522" spans="1:11" ht="14.25" customHeight="1" x14ac:dyDescent="0.3">
      <c r="A1522" s="5" t="str">
        <f t="shared" si="165"/>
        <v>FAIR-D4</v>
      </c>
      <c r="B1522" s="4">
        <f t="shared" si="166"/>
        <v>45171</v>
      </c>
      <c r="C1522" s="8">
        <f t="shared" si="167"/>
        <v>0.59575231481481483</v>
      </c>
      <c r="D1522" s="8">
        <f t="shared" si="168"/>
        <v>45171.595752314817</v>
      </c>
      <c r="E1522" s="8" t="str">
        <f t="shared" si="170"/>
        <v>2023-09-02</v>
      </c>
      <c r="F1522" s="9" t="s">
        <v>3222</v>
      </c>
      <c r="G1522" s="9" t="str">
        <f t="shared" si="169"/>
        <v>FAIR-D4_2023-09-02_14-17-53</v>
      </c>
      <c r="H1522" s="9">
        <v>10.798</v>
      </c>
      <c r="I1522" s="6">
        <v>17525023</v>
      </c>
      <c r="J1522" s="6" t="str">
        <f>IF(OR(COUNTIF(Monitoring!E:E, G1522) &gt; 0, COUNTIF(Monitoring!F:F, G1522) &gt; 0), "yes", "no")</f>
        <v>no</v>
      </c>
      <c r="K1522" s="60" t="str">
        <f t="shared" si="171"/>
        <v>Z:\FAIR_Device_data\Experiment_AugSep_2023\Video_captures\FAIR-D4\Camera1\2023-09-02\FAIR-D4_2023-09-02_14-17-53.mp4</v>
      </c>
    </row>
    <row r="1523" spans="1:11" ht="14.25" customHeight="1" x14ac:dyDescent="0.3">
      <c r="A1523" s="5" t="str">
        <f t="shared" si="165"/>
        <v>FAIR-D4</v>
      </c>
      <c r="B1523" s="4">
        <f t="shared" si="166"/>
        <v>45171</v>
      </c>
      <c r="C1523" s="8">
        <f t="shared" si="167"/>
        <v>0.59851851851851856</v>
      </c>
      <c r="D1523" s="8">
        <f t="shared" si="168"/>
        <v>45171.59851851852</v>
      </c>
      <c r="E1523" s="8" t="str">
        <f t="shared" si="170"/>
        <v>2023-09-02</v>
      </c>
      <c r="F1523" s="9" t="s">
        <v>3223</v>
      </c>
      <c r="G1523" s="9" t="str">
        <f t="shared" si="169"/>
        <v>FAIR-D4_2023-09-02_14-21-52</v>
      </c>
      <c r="H1523" s="9">
        <v>30.741</v>
      </c>
      <c r="I1523" s="6">
        <v>51771618</v>
      </c>
      <c r="J1523" s="6" t="str">
        <f>IF(OR(COUNTIF(Monitoring!E:E, G1523) &gt; 0, COUNTIF(Monitoring!F:F, G1523) &gt; 0), "yes", "no")</f>
        <v>yes</v>
      </c>
      <c r="K1523" s="60" t="str">
        <f t="shared" si="171"/>
        <v>Z:\FAIR_Device_data\Experiment_AugSep_2023\Video_captures\FAIR-D4\Camera1\2023-09-02\FAIR-D4_2023-09-02_14-21-52.mp4</v>
      </c>
    </row>
    <row r="1524" spans="1:11" ht="14.25" customHeight="1" x14ac:dyDescent="0.3">
      <c r="A1524" s="5" t="str">
        <f t="shared" si="165"/>
        <v>FAIR-D4</v>
      </c>
      <c r="B1524" s="4">
        <f t="shared" si="166"/>
        <v>45171</v>
      </c>
      <c r="C1524" s="8">
        <f t="shared" si="167"/>
        <v>0.60255787037037034</v>
      </c>
      <c r="D1524" s="8">
        <f t="shared" si="168"/>
        <v>45171.60255787037</v>
      </c>
      <c r="E1524" s="8" t="str">
        <f t="shared" si="170"/>
        <v>2023-09-02</v>
      </c>
      <c r="F1524" s="9" t="s">
        <v>3224</v>
      </c>
      <c r="G1524" s="9" t="str">
        <f t="shared" si="169"/>
        <v>FAIR-D4_2023-09-02_14-27-41</v>
      </c>
      <c r="H1524" s="9">
        <v>90.7</v>
      </c>
      <c r="I1524" s="6">
        <v>152635518</v>
      </c>
      <c r="J1524" s="6" t="str">
        <f>IF(OR(COUNTIF(Monitoring!E:E, G1524) &gt; 0, COUNTIF(Monitoring!F:F, G1524) &gt; 0), "yes", "no")</f>
        <v>yes</v>
      </c>
      <c r="K1524" s="60" t="str">
        <f t="shared" si="171"/>
        <v>Z:\FAIR_Device_data\Experiment_AugSep_2023\Video_captures\FAIR-D4\Camera1\2023-09-02\FAIR-D4_2023-09-02_14-27-41.mp4</v>
      </c>
    </row>
    <row r="1525" spans="1:11" ht="14.25" customHeight="1" x14ac:dyDescent="0.3">
      <c r="A1525" s="5" t="str">
        <f t="shared" si="165"/>
        <v>FAIR-D4</v>
      </c>
      <c r="B1525" s="4">
        <f t="shared" si="166"/>
        <v>45171</v>
      </c>
      <c r="C1525" s="8">
        <f t="shared" si="167"/>
        <v>0.60619212962962965</v>
      </c>
      <c r="D1525" s="8">
        <f t="shared" si="168"/>
        <v>45171.606192129628</v>
      </c>
      <c r="E1525" s="8" t="str">
        <f t="shared" si="170"/>
        <v>2023-09-02</v>
      </c>
      <c r="F1525" s="9" t="s">
        <v>3225</v>
      </c>
      <c r="G1525" s="9" t="str">
        <f t="shared" si="169"/>
        <v>FAIR-D4_2023-09-02_14-32-55</v>
      </c>
      <c r="H1525" s="9">
        <v>17.689</v>
      </c>
      <c r="I1525" s="6">
        <v>31296597</v>
      </c>
      <c r="J1525" s="6" t="str">
        <f>IF(OR(COUNTIF(Monitoring!E:E, G1525) &gt; 0, COUNTIF(Monitoring!F:F, G1525) &gt; 0), "yes", "no")</f>
        <v>no</v>
      </c>
      <c r="K1525" s="60" t="str">
        <f t="shared" si="171"/>
        <v>Z:\FAIR_Device_data\Experiment_AugSep_2023\Video_captures\FAIR-D4\Camera1\2023-09-02\FAIR-D4_2023-09-02_14-32-55.mp4</v>
      </c>
    </row>
    <row r="1526" spans="1:11" ht="14.25" customHeight="1" x14ac:dyDescent="0.3">
      <c r="A1526" s="5" t="str">
        <f t="shared" si="165"/>
        <v>FAIR-D4</v>
      </c>
      <c r="B1526" s="4">
        <f t="shared" si="166"/>
        <v>45171</v>
      </c>
      <c r="C1526" s="8">
        <f t="shared" si="167"/>
        <v>0.60682870370370368</v>
      </c>
      <c r="D1526" s="8">
        <f t="shared" si="168"/>
        <v>45171.606828703705</v>
      </c>
      <c r="E1526" s="8" t="str">
        <f t="shared" si="170"/>
        <v>2023-09-02</v>
      </c>
      <c r="F1526" s="9" t="s">
        <v>3226</v>
      </c>
      <c r="G1526" s="9" t="str">
        <f t="shared" si="169"/>
        <v>FAIR-D4_2023-09-02_14-33-50</v>
      </c>
      <c r="H1526" s="9">
        <v>11.095000000000001</v>
      </c>
      <c r="I1526" s="6">
        <v>17837101</v>
      </c>
      <c r="J1526" s="6" t="str">
        <f>IF(OR(COUNTIF(Monitoring!E:E, G1526) &gt; 0, COUNTIF(Monitoring!F:F, G1526) &gt; 0), "yes", "no")</f>
        <v>yes</v>
      </c>
      <c r="K1526" s="60" t="str">
        <f t="shared" si="171"/>
        <v>Z:\FAIR_Device_data\Experiment_AugSep_2023\Video_captures\FAIR-D4\Camera1\2023-09-02\FAIR-D4_2023-09-02_14-33-50.mp4</v>
      </c>
    </row>
    <row r="1527" spans="1:11" ht="14.25" customHeight="1" x14ac:dyDescent="0.3">
      <c r="A1527" s="5" t="str">
        <f t="shared" si="165"/>
        <v>FAIR-D4</v>
      </c>
      <c r="B1527" s="4">
        <f t="shared" si="166"/>
        <v>45171</v>
      </c>
      <c r="C1527" s="8">
        <f t="shared" si="167"/>
        <v>0.60776620370370371</v>
      </c>
      <c r="D1527" s="8">
        <f t="shared" si="168"/>
        <v>45171.607766203706</v>
      </c>
      <c r="E1527" s="8" t="str">
        <f t="shared" si="170"/>
        <v>2023-09-02</v>
      </c>
      <c r="F1527" s="9" t="s">
        <v>3227</v>
      </c>
      <c r="G1527" s="9" t="str">
        <f t="shared" si="169"/>
        <v>FAIR-D4_2023-09-02_14-35-11</v>
      </c>
      <c r="H1527" s="9">
        <v>11.287000000000001</v>
      </c>
      <c r="I1527" s="6">
        <v>18595264</v>
      </c>
      <c r="J1527" s="6" t="str">
        <f>IF(OR(COUNTIF(Monitoring!E:E, G1527) &gt; 0, COUNTIF(Monitoring!F:F, G1527) &gt; 0), "yes", "no")</f>
        <v>yes</v>
      </c>
      <c r="K1527" s="60" t="str">
        <f t="shared" si="171"/>
        <v>Z:\FAIR_Device_data\Experiment_AugSep_2023\Video_captures\FAIR-D4\Camera1\2023-09-02\FAIR-D4_2023-09-02_14-35-11.mp4</v>
      </c>
    </row>
    <row r="1528" spans="1:11" ht="14.25" customHeight="1" x14ac:dyDescent="0.3">
      <c r="A1528" s="5" t="str">
        <f t="shared" si="165"/>
        <v>FAIR-D4</v>
      </c>
      <c r="B1528" s="4">
        <f t="shared" si="166"/>
        <v>45171</v>
      </c>
      <c r="C1528" s="8">
        <f t="shared" si="167"/>
        <v>0.66989583333333336</v>
      </c>
      <c r="D1528" s="8">
        <f t="shared" si="168"/>
        <v>45171.669895833336</v>
      </c>
      <c r="E1528" s="8" t="str">
        <f t="shared" si="170"/>
        <v>2023-09-02</v>
      </c>
      <c r="F1528" s="9" t="s">
        <v>3228</v>
      </c>
      <c r="G1528" s="9" t="str">
        <f t="shared" si="169"/>
        <v>FAIR-D4_2023-09-02_16-04-39</v>
      </c>
      <c r="H1528" s="9">
        <v>10.974</v>
      </c>
      <c r="I1528" s="6">
        <v>17760123</v>
      </c>
      <c r="J1528" s="6" t="str">
        <f>IF(OR(COUNTIF(Monitoring!E:E, G1528) &gt; 0, COUNTIF(Monitoring!F:F, G1528) &gt; 0), "yes", "no")</f>
        <v>yes</v>
      </c>
      <c r="K1528" s="60" t="str">
        <f t="shared" si="171"/>
        <v>Z:\FAIR_Device_data\Experiment_AugSep_2023\Video_captures\FAIR-D4\Camera1\2023-09-02\FAIR-D4_2023-09-02_16-04-39.mp4</v>
      </c>
    </row>
    <row r="1529" spans="1:11" ht="14.25" customHeight="1" x14ac:dyDescent="0.3">
      <c r="A1529" s="5" t="str">
        <f t="shared" si="165"/>
        <v>FAIR-D4</v>
      </c>
      <c r="B1529" s="4">
        <f t="shared" si="166"/>
        <v>45171</v>
      </c>
      <c r="C1529" s="8">
        <f t="shared" si="167"/>
        <v>0.67071759259259256</v>
      </c>
      <c r="D1529" s="8">
        <f t="shared" si="168"/>
        <v>45171.670717592591</v>
      </c>
      <c r="E1529" s="8" t="str">
        <f t="shared" si="170"/>
        <v>2023-09-02</v>
      </c>
      <c r="F1529" s="9" t="s">
        <v>3229</v>
      </c>
      <c r="G1529" s="9" t="str">
        <f t="shared" si="169"/>
        <v>FAIR-D4_2023-09-02_16-05-50</v>
      </c>
      <c r="H1529" s="9">
        <v>80.221999999999994</v>
      </c>
      <c r="I1529" s="6">
        <v>148010410</v>
      </c>
      <c r="J1529" s="6" t="str">
        <f>IF(OR(COUNTIF(Monitoring!E:E, G1529) &gt; 0, COUNTIF(Monitoring!F:F, G1529) &gt; 0), "yes", "no")</f>
        <v>yes</v>
      </c>
      <c r="K1529" s="60" t="str">
        <f t="shared" si="171"/>
        <v>Z:\FAIR_Device_data\Experiment_AugSep_2023\Video_captures\FAIR-D4\Camera1\2023-09-02\FAIR-D4_2023-09-02_16-05-50.mp4</v>
      </c>
    </row>
    <row r="1530" spans="1:11" ht="14.25" customHeight="1" x14ac:dyDescent="0.3">
      <c r="A1530" s="5" t="str">
        <f t="shared" si="165"/>
        <v>FAIR-D4</v>
      </c>
      <c r="B1530" s="4">
        <f t="shared" si="166"/>
        <v>45171</v>
      </c>
      <c r="C1530" s="8">
        <f t="shared" si="167"/>
        <v>0.69892361111111112</v>
      </c>
      <c r="D1530" s="8">
        <f t="shared" si="168"/>
        <v>45171.698923611111</v>
      </c>
      <c r="E1530" s="8" t="str">
        <f t="shared" si="170"/>
        <v>2023-09-02</v>
      </c>
      <c r="F1530" s="9" t="s">
        <v>3230</v>
      </c>
      <c r="G1530" s="9" t="str">
        <f t="shared" si="169"/>
        <v>FAIR-D4_2023-09-02_16-46-27</v>
      </c>
      <c r="H1530" s="9">
        <v>10.696999999999999</v>
      </c>
      <c r="I1530" s="6">
        <v>17052663</v>
      </c>
      <c r="J1530" s="6" t="str">
        <f>IF(OR(COUNTIF(Monitoring!E:E, G1530) &gt; 0, COUNTIF(Monitoring!F:F, G1530) &gt; 0), "yes", "no")</f>
        <v>no</v>
      </c>
      <c r="K1530" s="60" t="str">
        <f t="shared" si="171"/>
        <v>Z:\FAIR_Device_data\Experiment_AugSep_2023\Video_captures\FAIR-D4\Camera1\2023-09-02\FAIR-D4_2023-09-02_16-46-27.mp4</v>
      </c>
    </row>
    <row r="1531" spans="1:11" ht="14.25" customHeight="1" x14ac:dyDescent="0.3">
      <c r="A1531" s="5" t="str">
        <f t="shared" si="165"/>
        <v>FAIR-D4</v>
      </c>
      <c r="B1531" s="4">
        <f t="shared" si="166"/>
        <v>45171</v>
      </c>
      <c r="C1531" s="8">
        <f t="shared" si="167"/>
        <v>0.69953703703703707</v>
      </c>
      <c r="D1531" s="8">
        <f t="shared" si="168"/>
        <v>45171.699537037035</v>
      </c>
      <c r="E1531" s="8" t="str">
        <f t="shared" si="170"/>
        <v>2023-09-02</v>
      </c>
      <c r="F1531" s="9" t="s">
        <v>3231</v>
      </c>
      <c r="G1531" s="9" t="str">
        <f t="shared" si="169"/>
        <v>FAIR-D4_2023-09-02_16-47-20</v>
      </c>
      <c r="H1531" s="9">
        <v>11.474</v>
      </c>
      <c r="I1531" s="6">
        <v>18320859</v>
      </c>
      <c r="J1531" s="6" t="str">
        <f>IF(OR(COUNTIF(Monitoring!E:E, G1531) &gt; 0, COUNTIF(Monitoring!F:F, G1531) &gt; 0), "yes", "no")</f>
        <v>no</v>
      </c>
      <c r="K1531" s="60" t="str">
        <f t="shared" si="171"/>
        <v>Z:\FAIR_Device_data\Experiment_AugSep_2023\Video_captures\FAIR-D4\Camera1\2023-09-02\FAIR-D4_2023-09-02_16-47-20.mp4</v>
      </c>
    </row>
    <row r="1532" spans="1:11" ht="14.25" customHeight="1" x14ac:dyDescent="0.3">
      <c r="A1532" s="5" t="str">
        <f t="shared" si="165"/>
        <v>FAIR-D4</v>
      </c>
      <c r="B1532" s="4">
        <f t="shared" si="166"/>
        <v>45171</v>
      </c>
      <c r="C1532" s="8">
        <f t="shared" si="167"/>
        <v>0.72895833333333337</v>
      </c>
      <c r="D1532" s="8">
        <f t="shared" si="168"/>
        <v>45171.728958333333</v>
      </c>
      <c r="E1532" s="8" t="str">
        <f t="shared" si="170"/>
        <v>2023-09-02</v>
      </c>
      <c r="F1532" s="9" t="s">
        <v>3232</v>
      </c>
      <c r="G1532" s="9" t="str">
        <f t="shared" si="169"/>
        <v>FAIR-D4_2023-09-02_17-29-42</v>
      </c>
      <c r="H1532" s="9">
        <v>10.927</v>
      </c>
      <c r="I1532" s="6">
        <v>17393148</v>
      </c>
      <c r="J1532" s="6" t="str">
        <f>IF(OR(COUNTIF(Monitoring!E:E, G1532) &gt; 0, COUNTIF(Monitoring!F:F, G1532) &gt; 0), "yes", "no")</f>
        <v>no</v>
      </c>
      <c r="K1532" s="60" t="str">
        <f t="shared" si="171"/>
        <v>Z:\FAIR_Device_data\Experiment_AugSep_2023\Video_captures\FAIR-D4\Camera1\2023-09-02\FAIR-D4_2023-09-02_17-29-42.mp4</v>
      </c>
    </row>
    <row r="1533" spans="1:11" ht="14.25" customHeight="1" x14ac:dyDescent="0.3">
      <c r="A1533" s="5" t="str">
        <f t="shared" si="165"/>
        <v>FAIR-D4</v>
      </c>
      <c r="B1533" s="4">
        <f t="shared" si="166"/>
        <v>45171</v>
      </c>
      <c r="C1533" s="8">
        <f t="shared" si="167"/>
        <v>0.74732638888888892</v>
      </c>
      <c r="D1533" s="8">
        <f t="shared" si="168"/>
        <v>45171.74732638889</v>
      </c>
      <c r="E1533" s="8" t="str">
        <f t="shared" si="170"/>
        <v>2023-09-02</v>
      </c>
      <c r="F1533" s="9" t="s">
        <v>3233</v>
      </c>
      <c r="G1533" s="9" t="str">
        <f t="shared" si="169"/>
        <v>FAIR-D4_2023-09-02_17-56-09</v>
      </c>
      <c r="H1533" s="9">
        <v>13.191000000000001</v>
      </c>
      <c r="I1533" s="6">
        <v>22450872</v>
      </c>
      <c r="J1533" s="6" t="str">
        <f>IF(OR(COUNTIF(Monitoring!E:E, G1533) &gt; 0, COUNTIF(Monitoring!F:F, G1533) &gt; 0), "yes", "no")</f>
        <v>yes</v>
      </c>
      <c r="K1533" s="60" t="str">
        <f t="shared" si="171"/>
        <v>Z:\FAIR_Device_data\Experiment_AugSep_2023\Video_captures\FAIR-D4\Camera1\2023-09-02\FAIR-D4_2023-09-02_17-56-09.mp4</v>
      </c>
    </row>
    <row r="1534" spans="1:11" ht="14.25" customHeight="1" x14ac:dyDescent="0.3">
      <c r="A1534" s="5" t="str">
        <f t="shared" si="165"/>
        <v>FAIR-D4</v>
      </c>
      <c r="B1534" s="4">
        <f t="shared" si="166"/>
        <v>45171</v>
      </c>
      <c r="C1534" s="8">
        <f t="shared" si="167"/>
        <v>0.74781249999999999</v>
      </c>
      <c r="D1534" s="8">
        <f t="shared" si="168"/>
        <v>45171.747812499998</v>
      </c>
      <c r="E1534" s="8" t="str">
        <f t="shared" si="170"/>
        <v>2023-09-02</v>
      </c>
      <c r="F1534" s="9" t="s">
        <v>3234</v>
      </c>
      <c r="G1534" s="9" t="str">
        <f t="shared" si="169"/>
        <v>FAIR-D4_2023-09-02_17-56-51</v>
      </c>
      <c r="H1534" s="9">
        <v>12.039</v>
      </c>
      <c r="I1534" s="6">
        <v>18109631</v>
      </c>
      <c r="J1534" s="6" t="str">
        <f>IF(OR(COUNTIF(Monitoring!E:E, G1534) &gt; 0, COUNTIF(Monitoring!F:F, G1534) &gt; 0), "yes", "no")</f>
        <v>no</v>
      </c>
      <c r="K1534" s="60" t="str">
        <f t="shared" si="171"/>
        <v>Z:\FAIR_Device_data\Experiment_AugSep_2023\Video_captures\FAIR-D4\Camera1\2023-09-02\FAIR-D4_2023-09-02_17-56-51.mp4</v>
      </c>
    </row>
    <row r="1535" spans="1:11" ht="14.25" customHeight="1" x14ac:dyDescent="0.3">
      <c r="A1535" s="5" t="str">
        <f t="shared" si="165"/>
        <v>FAIR-D4</v>
      </c>
      <c r="B1535" s="4">
        <f t="shared" si="166"/>
        <v>45172</v>
      </c>
      <c r="C1535" s="8">
        <f t="shared" si="167"/>
        <v>0.32340277777777776</v>
      </c>
      <c r="D1535" s="8">
        <f t="shared" si="168"/>
        <v>45172.32340277778</v>
      </c>
      <c r="E1535" s="8" t="str">
        <f t="shared" si="170"/>
        <v>2023-09-03</v>
      </c>
      <c r="F1535" s="9" t="s">
        <v>3235</v>
      </c>
      <c r="G1535" s="9" t="str">
        <f t="shared" si="169"/>
        <v>FAIR-D4_2023-09-03_07-45-42</v>
      </c>
      <c r="H1535" s="9">
        <v>39.792000000000002</v>
      </c>
      <c r="I1535" s="6">
        <v>65821804</v>
      </c>
      <c r="J1535" s="6" t="str">
        <f>IF(OR(COUNTIF(Monitoring!E:E, G1535) &gt; 0, COUNTIF(Monitoring!F:F, G1535) &gt; 0), "yes", "no")</f>
        <v>yes</v>
      </c>
      <c r="K1535" s="60" t="str">
        <f t="shared" si="171"/>
        <v>Z:\FAIR_Device_data\Experiment_AugSep_2023\Video_captures\FAIR-D4\Camera1\2023-09-03\FAIR-D4_2023-09-03_07-45-42.mp4</v>
      </c>
    </row>
    <row r="1536" spans="1:11" ht="14.25" customHeight="1" x14ac:dyDescent="0.3">
      <c r="A1536" s="5" t="str">
        <f t="shared" si="165"/>
        <v>FAIR-D4</v>
      </c>
      <c r="B1536" s="4">
        <f t="shared" si="166"/>
        <v>45172</v>
      </c>
      <c r="C1536" s="8">
        <f t="shared" si="167"/>
        <v>0.32508101851851851</v>
      </c>
      <c r="D1536" s="8">
        <f t="shared" si="168"/>
        <v>45172.32508101852</v>
      </c>
      <c r="E1536" s="8" t="str">
        <f t="shared" si="170"/>
        <v>2023-09-03</v>
      </c>
      <c r="F1536" s="9" t="s">
        <v>3236</v>
      </c>
      <c r="G1536" s="9" t="str">
        <f t="shared" si="169"/>
        <v>FAIR-D4_2023-09-03_07-48-07</v>
      </c>
      <c r="H1536" s="9">
        <v>82.608999999999995</v>
      </c>
      <c r="I1536" s="6">
        <v>157518606</v>
      </c>
      <c r="J1536" s="6" t="str">
        <f>IF(OR(COUNTIF(Monitoring!E:E, G1536) &gt; 0, COUNTIF(Monitoring!F:F, G1536) &gt; 0), "yes", "no")</f>
        <v>yes</v>
      </c>
      <c r="K1536" s="60" t="str">
        <f t="shared" si="171"/>
        <v>Z:\FAIR_Device_data\Experiment_AugSep_2023\Video_captures\FAIR-D4\Camera1\2023-09-03\FAIR-D4_2023-09-03_07-48-07.mp4</v>
      </c>
    </row>
    <row r="1537" spans="1:11" ht="14.25" customHeight="1" x14ac:dyDescent="0.3">
      <c r="A1537" s="5" t="str">
        <f t="shared" si="165"/>
        <v>FAIR-D4</v>
      </c>
      <c r="B1537" s="4">
        <f t="shared" si="166"/>
        <v>45172</v>
      </c>
      <c r="C1537" s="8">
        <f t="shared" si="167"/>
        <v>0.51657407407407407</v>
      </c>
      <c r="D1537" s="8">
        <f t="shared" si="168"/>
        <v>45172.516574074078</v>
      </c>
      <c r="E1537" s="8" t="str">
        <f t="shared" si="170"/>
        <v>2023-09-03</v>
      </c>
      <c r="F1537" s="9" t="s">
        <v>3237</v>
      </c>
      <c r="G1537" s="9" t="str">
        <f t="shared" si="169"/>
        <v>FAIR-D4_2023-09-03_12-23-52</v>
      </c>
      <c r="H1537" s="9">
        <v>56.433</v>
      </c>
      <c r="I1537" s="6">
        <v>99983780</v>
      </c>
      <c r="J1537" s="6" t="str">
        <f>IF(OR(COUNTIF(Monitoring!E:E, G1537) &gt; 0, COUNTIF(Monitoring!F:F, G1537) &gt; 0), "yes", "no")</f>
        <v>yes</v>
      </c>
      <c r="K1537" s="60" t="str">
        <f t="shared" si="171"/>
        <v>Z:\FAIR_Device_data\Experiment_AugSep_2023\Video_captures\FAIR-D4\Camera1\2023-09-03\FAIR-D4_2023-09-03_12-23-52.mp4</v>
      </c>
    </row>
    <row r="1538" spans="1:11" ht="14.25" customHeight="1" x14ac:dyDescent="0.3">
      <c r="A1538" s="5" t="str">
        <f t="shared" ref="A1538:A1601" si="172">+LEFT(G1538,7)</f>
        <v>FAIR-D4</v>
      </c>
      <c r="B1538" s="4">
        <f t="shared" ref="B1538:B1601" si="173">VALUE(MID(G1538,FIND("_",G1538)+1,10))</f>
        <v>45172</v>
      </c>
      <c r="C1538" s="8">
        <f t="shared" ref="C1538:C1601" si="174">IF(ISBLANK(G1538),"",TIME(LEFT(RIGHT(G1538,8),2),LEFT(RIGHT(G1538,5),2),RIGHT(G1538,2)))</f>
        <v>0.52465277777777775</v>
      </c>
      <c r="D1538" s="8">
        <f t="shared" ref="D1538:D1601" si="175">+B1538+C1538</f>
        <v>45172.524652777778</v>
      </c>
      <c r="E1538" s="8" t="str">
        <f t="shared" si="170"/>
        <v>2023-09-03</v>
      </c>
      <c r="F1538" s="9" t="s">
        <v>3238</v>
      </c>
      <c r="G1538" s="9" t="str">
        <f t="shared" ref="G1538:G1601" si="176">+LEFT(F1538,27)</f>
        <v>FAIR-D4_2023-09-03_12-35-30</v>
      </c>
      <c r="H1538" s="9">
        <v>74.855000000000004</v>
      </c>
      <c r="I1538" s="6">
        <v>131592292</v>
      </c>
      <c r="J1538" s="6" t="str">
        <f>IF(OR(COUNTIF(Monitoring!E:E, G1538) &gt; 0, COUNTIF(Monitoring!F:F, G1538) &gt; 0), "yes", "no")</f>
        <v>yes</v>
      </c>
      <c r="K1538" s="60" t="str">
        <f t="shared" si="171"/>
        <v>Z:\FAIR_Device_data\Experiment_AugSep_2023\Video_captures\FAIR-D4\Camera1\2023-09-03\FAIR-D4_2023-09-03_12-35-30.mp4</v>
      </c>
    </row>
    <row r="1539" spans="1:11" ht="14.25" customHeight="1" x14ac:dyDescent="0.3">
      <c r="A1539" s="5" t="str">
        <f t="shared" si="172"/>
        <v>FAIR-D4</v>
      </c>
      <c r="B1539" s="4">
        <f t="shared" si="173"/>
        <v>45172</v>
      </c>
      <c r="C1539" s="8">
        <f t="shared" si="174"/>
        <v>0.56466435185185182</v>
      </c>
      <c r="D1539" s="8">
        <f t="shared" si="175"/>
        <v>45172.564664351848</v>
      </c>
      <c r="E1539" s="8" t="str">
        <f t="shared" ref="E1539:E1602" si="177">+_xlfn.CONCAT(YEAR(B1539),"-",TEXT(MONTH(B1539),"00"),"-",TEXT(DAY(B1539),"00"))</f>
        <v>2023-09-03</v>
      </c>
      <c r="F1539" s="9" t="s">
        <v>3239</v>
      </c>
      <c r="G1539" s="9" t="str">
        <f t="shared" si="176"/>
        <v>FAIR-D4_2023-09-03_13-33-07</v>
      </c>
      <c r="H1539" s="9">
        <v>35.115000000000002</v>
      </c>
      <c r="I1539" s="6">
        <v>59283395</v>
      </c>
      <c r="J1539" s="6" t="str">
        <f>IF(OR(COUNTIF(Monitoring!E:E, G1539) &gt; 0, COUNTIF(Monitoring!F:F, G1539) &gt; 0), "yes", "no")</f>
        <v>yes</v>
      </c>
      <c r="K1539" s="60" t="str">
        <f t="shared" ref="K1539:K1602" si="178">HYPERLINK(_xlfn.CONCAT("Z:\FAIR_Device_data\Experiment_AugSep_2023","\","Video_captures","\",A1539,"\","Camera1","\",E1539,"\",F1539))</f>
        <v>Z:\FAIR_Device_data\Experiment_AugSep_2023\Video_captures\FAIR-D4\Camera1\2023-09-03\FAIR-D4_2023-09-03_13-33-07.mp4</v>
      </c>
    </row>
    <row r="1540" spans="1:11" ht="14.25" customHeight="1" x14ac:dyDescent="0.3">
      <c r="A1540" s="5" t="str">
        <f t="shared" si="172"/>
        <v>FAIR-D4</v>
      </c>
      <c r="B1540" s="4">
        <f t="shared" si="173"/>
        <v>45172</v>
      </c>
      <c r="C1540" s="8">
        <f t="shared" si="174"/>
        <v>0.61578703703703708</v>
      </c>
      <c r="D1540" s="8">
        <f t="shared" si="175"/>
        <v>45172.615787037037</v>
      </c>
      <c r="E1540" s="8" t="str">
        <f t="shared" si="177"/>
        <v>2023-09-03</v>
      </c>
      <c r="F1540" s="9" t="s">
        <v>3240</v>
      </c>
      <c r="G1540" s="9" t="str">
        <f t="shared" si="176"/>
        <v>FAIR-D4_2023-09-03_14-46-44</v>
      </c>
      <c r="H1540" s="9">
        <v>25.814</v>
      </c>
      <c r="I1540" s="6">
        <v>46962148</v>
      </c>
      <c r="J1540" s="6" t="str">
        <f>IF(OR(COUNTIF(Monitoring!E:E, G1540) &gt; 0, COUNTIF(Monitoring!F:F, G1540) &gt; 0), "yes", "no")</f>
        <v>no</v>
      </c>
      <c r="K1540" s="60" t="str">
        <f t="shared" si="178"/>
        <v>Z:\FAIR_Device_data\Experiment_AugSep_2023\Video_captures\FAIR-D4\Camera1\2023-09-03\FAIR-D4_2023-09-03_14-46-44.mp4</v>
      </c>
    </row>
    <row r="1541" spans="1:11" ht="14.25" customHeight="1" x14ac:dyDescent="0.3">
      <c r="A1541" s="5" t="str">
        <f t="shared" si="172"/>
        <v>FAIR-D4</v>
      </c>
      <c r="B1541" s="4">
        <f t="shared" si="173"/>
        <v>45172</v>
      </c>
      <c r="C1541" s="8">
        <f t="shared" si="174"/>
        <v>0.61723379629629627</v>
      </c>
      <c r="D1541" s="8">
        <f t="shared" si="175"/>
        <v>45172.6172337963</v>
      </c>
      <c r="E1541" s="8" t="str">
        <f t="shared" si="177"/>
        <v>2023-09-03</v>
      </c>
      <c r="F1541" s="9" t="s">
        <v>3241</v>
      </c>
      <c r="G1541" s="9" t="str">
        <f t="shared" si="176"/>
        <v>FAIR-D4_2023-09-03_14-48-49</v>
      </c>
      <c r="H1541" s="9">
        <v>37.668999999999997</v>
      </c>
      <c r="I1541" s="6">
        <v>67079983</v>
      </c>
      <c r="J1541" s="6" t="str">
        <f>IF(OR(COUNTIF(Monitoring!E:E, G1541) &gt; 0, COUNTIF(Monitoring!F:F, G1541) &gt; 0), "yes", "no")</f>
        <v>no</v>
      </c>
      <c r="K1541" s="60" t="str">
        <f t="shared" si="178"/>
        <v>Z:\FAIR_Device_data\Experiment_AugSep_2023\Video_captures\FAIR-D4\Camera1\2023-09-03\FAIR-D4_2023-09-03_14-48-49.mp4</v>
      </c>
    </row>
    <row r="1542" spans="1:11" ht="14.25" customHeight="1" x14ac:dyDescent="0.3">
      <c r="A1542" s="5" t="str">
        <f t="shared" si="172"/>
        <v>FAIR-D4</v>
      </c>
      <c r="B1542" s="4">
        <f t="shared" si="173"/>
        <v>45172</v>
      </c>
      <c r="C1542" s="8">
        <f t="shared" si="174"/>
        <v>0.61818287037037034</v>
      </c>
      <c r="D1542" s="8">
        <f t="shared" si="175"/>
        <v>45172.61818287037</v>
      </c>
      <c r="E1542" s="8" t="str">
        <f t="shared" si="177"/>
        <v>2023-09-03</v>
      </c>
      <c r="F1542" s="9" t="s">
        <v>3242</v>
      </c>
      <c r="G1542" s="9" t="str">
        <f t="shared" si="176"/>
        <v>FAIR-D4_2023-09-03_14-50-11</v>
      </c>
      <c r="H1542" s="9">
        <v>64.352000000000004</v>
      </c>
      <c r="I1542" s="6">
        <v>121426859</v>
      </c>
      <c r="J1542" s="6" t="str">
        <f>IF(OR(COUNTIF(Monitoring!E:E, G1542) &gt; 0, COUNTIF(Monitoring!F:F, G1542) &gt; 0), "yes", "no")</f>
        <v>no</v>
      </c>
      <c r="K1542" s="60" t="str">
        <f t="shared" si="178"/>
        <v>Z:\FAIR_Device_data\Experiment_AugSep_2023\Video_captures\FAIR-D4\Camera1\2023-09-03\FAIR-D4_2023-09-03_14-50-11.mp4</v>
      </c>
    </row>
    <row r="1543" spans="1:11" ht="14.25" customHeight="1" x14ac:dyDescent="0.3">
      <c r="A1543" s="5" t="str">
        <f t="shared" si="172"/>
        <v>FAIR-D4</v>
      </c>
      <c r="B1543" s="4">
        <f t="shared" si="173"/>
        <v>45172</v>
      </c>
      <c r="C1543" s="8">
        <f t="shared" si="174"/>
        <v>0.62138888888888888</v>
      </c>
      <c r="D1543" s="8">
        <f t="shared" si="175"/>
        <v>45172.621388888889</v>
      </c>
      <c r="E1543" s="8" t="str">
        <f t="shared" si="177"/>
        <v>2023-09-03</v>
      </c>
      <c r="F1543" s="9" t="s">
        <v>3243</v>
      </c>
      <c r="G1543" s="9" t="str">
        <f t="shared" si="176"/>
        <v>FAIR-D4_2023-09-03_14-54-48</v>
      </c>
      <c r="H1543" s="9">
        <v>26.327000000000002</v>
      </c>
      <c r="I1543" s="6">
        <v>49254941</v>
      </c>
      <c r="J1543" s="6" t="str">
        <f>IF(OR(COUNTIF(Monitoring!E:E, G1543) &gt; 0, COUNTIF(Monitoring!F:F, G1543) &gt; 0), "yes", "no")</f>
        <v>no</v>
      </c>
      <c r="K1543" s="60" t="str">
        <f t="shared" si="178"/>
        <v>Z:\FAIR_Device_data\Experiment_AugSep_2023\Video_captures\FAIR-D4\Camera1\2023-09-03\FAIR-D4_2023-09-03_14-54-48.mp4</v>
      </c>
    </row>
    <row r="1544" spans="1:11" ht="14.25" customHeight="1" x14ac:dyDescent="0.3">
      <c r="A1544" s="5" t="str">
        <f t="shared" si="172"/>
        <v>FAIR-D4</v>
      </c>
      <c r="B1544" s="4">
        <f t="shared" si="173"/>
        <v>45172</v>
      </c>
      <c r="C1544" s="8">
        <f t="shared" si="174"/>
        <v>0.62237268518518518</v>
      </c>
      <c r="D1544" s="8">
        <f t="shared" si="175"/>
        <v>45172.622372685182</v>
      </c>
      <c r="E1544" s="8" t="str">
        <f t="shared" si="177"/>
        <v>2023-09-03</v>
      </c>
      <c r="F1544" s="9" t="s">
        <v>3244</v>
      </c>
      <c r="G1544" s="9" t="str">
        <f t="shared" si="176"/>
        <v>FAIR-D4_2023-09-03_14-56-13</v>
      </c>
      <c r="H1544" s="9">
        <v>103.327</v>
      </c>
      <c r="I1544" s="6">
        <v>200476085</v>
      </c>
      <c r="J1544" s="6" t="str">
        <f>IF(OR(COUNTIF(Monitoring!E:E, G1544) &gt; 0, COUNTIF(Monitoring!F:F, G1544) &gt; 0), "yes", "no")</f>
        <v>yes</v>
      </c>
      <c r="K1544" s="60" t="str">
        <f t="shared" si="178"/>
        <v>Z:\FAIR_Device_data\Experiment_AugSep_2023\Video_captures\FAIR-D4\Camera1\2023-09-03\FAIR-D4_2023-09-03_14-56-13.mp4</v>
      </c>
    </row>
    <row r="1545" spans="1:11" ht="14.25" customHeight="1" x14ac:dyDescent="0.3">
      <c r="A1545" s="5" t="str">
        <f t="shared" si="172"/>
        <v>FAIR-D4</v>
      </c>
      <c r="B1545" s="4">
        <f t="shared" si="173"/>
        <v>45172</v>
      </c>
      <c r="C1545" s="8">
        <f t="shared" si="174"/>
        <v>0.62532407407407409</v>
      </c>
      <c r="D1545" s="8">
        <f t="shared" si="175"/>
        <v>45172.625324074077</v>
      </c>
      <c r="E1545" s="8" t="str">
        <f t="shared" si="177"/>
        <v>2023-09-03</v>
      </c>
      <c r="F1545" s="9" t="s">
        <v>3245</v>
      </c>
      <c r="G1545" s="9" t="str">
        <f t="shared" si="176"/>
        <v>FAIR-D4_2023-09-03_15-00-28</v>
      </c>
      <c r="H1545" s="9">
        <v>10.683999999999999</v>
      </c>
      <c r="I1545" s="6">
        <v>17235319</v>
      </c>
      <c r="J1545" s="6" t="str">
        <f>IF(OR(COUNTIF(Monitoring!E:E, G1545) &gt; 0, COUNTIF(Monitoring!F:F, G1545) &gt; 0), "yes", "no")</f>
        <v>no</v>
      </c>
      <c r="K1545" s="60" t="str">
        <f t="shared" si="178"/>
        <v>Z:\FAIR_Device_data\Experiment_AugSep_2023\Video_captures\FAIR-D4\Camera1\2023-09-03\FAIR-D4_2023-09-03_15-00-28.mp4</v>
      </c>
    </row>
    <row r="1546" spans="1:11" ht="14.25" customHeight="1" x14ac:dyDescent="0.3">
      <c r="A1546" s="5" t="str">
        <f t="shared" si="172"/>
        <v>FAIR-D4</v>
      </c>
      <c r="B1546" s="4">
        <f t="shared" si="173"/>
        <v>45172</v>
      </c>
      <c r="C1546" s="8">
        <f t="shared" si="174"/>
        <v>0.63728009259259255</v>
      </c>
      <c r="D1546" s="8">
        <f t="shared" si="175"/>
        <v>45172.637280092589</v>
      </c>
      <c r="E1546" s="8" t="str">
        <f t="shared" si="177"/>
        <v>2023-09-03</v>
      </c>
      <c r="F1546" s="9" t="s">
        <v>3246</v>
      </c>
      <c r="G1546" s="9" t="str">
        <f t="shared" si="176"/>
        <v>FAIR-D4_2023-09-03_15-17-41</v>
      </c>
      <c r="H1546" s="9">
        <v>42.798999999999999</v>
      </c>
      <c r="I1546" s="6">
        <v>72813245</v>
      </c>
      <c r="J1546" s="6" t="str">
        <f>IF(OR(COUNTIF(Monitoring!E:E, G1546) &gt; 0, COUNTIF(Monitoring!F:F, G1546) &gt; 0), "yes", "no")</f>
        <v>no</v>
      </c>
      <c r="K1546" s="60" t="str">
        <f t="shared" si="178"/>
        <v>Z:\FAIR_Device_data\Experiment_AugSep_2023\Video_captures\FAIR-D4\Camera1\2023-09-03\FAIR-D4_2023-09-03_15-17-41.mp4</v>
      </c>
    </row>
    <row r="1547" spans="1:11" ht="14.25" customHeight="1" x14ac:dyDescent="0.3">
      <c r="A1547" s="5" t="str">
        <f t="shared" si="172"/>
        <v>FAIR-D4</v>
      </c>
      <c r="B1547" s="4">
        <f t="shared" si="173"/>
        <v>45172</v>
      </c>
      <c r="C1547" s="8">
        <f t="shared" si="174"/>
        <v>0.6576157407407407</v>
      </c>
      <c r="D1547" s="8">
        <f t="shared" si="175"/>
        <v>45172.65761574074</v>
      </c>
      <c r="E1547" s="8" t="str">
        <f t="shared" si="177"/>
        <v>2023-09-03</v>
      </c>
      <c r="F1547" s="9" t="s">
        <v>3247</v>
      </c>
      <c r="G1547" s="9" t="str">
        <f t="shared" si="176"/>
        <v>FAIR-D4_2023-09-03_15-46-58</v>
      </c>
      <c r="H1547" s="9">
        <v>68.150000000000006</v>
      </c>
      <c r="I1547" s="6">
        <v>127499874</v>
      </c>
      <c r="J1547" s="6" t="str">
        <f>IF(OR(COUNTIF(Monitoring!E:E, G1547) &gt; 0, COUNTIF(Monitoring!F:F, G1547) &gt; 0), "yes", "no")</f>
        <v>yes</v>
      </c>
      <c r="K1547" s="60" t="str">
        <f t="shared" si="178"/>
        <v>Z:\FAIR_Device_data\Experiment_AugSep_2023\Video_captures\FAIR-D4\Camera1\2023-09-03\FAIR-D4_2023-09-03_15-46-58.mp4</v>
      </c>
    </row>
    <row r="1548" spans="1:11" ht="14.25" customHeight="1" x14ac:dyDescent="0.3">
      <c r="A1548" s="5" t="str">
        <f t="shared" si="172"/>
        <v>FAIR-D4</v>
      </c>
      <c r="B1548" s="4">
        <f t="shared" si="173"/>
        <v>45172</v>
      </c>
      <c r="C1548" s="8">
        <f t="shared" si="174"/>
        <v>0.65932870370370367</v>
      </c>
      <c r="D1548" s="8">
        <f t="shared" si="175"/>
        <v>45172.659328703703</v>
      </c>
      <c r="E1548" s="8" t="str">
        <f t="shared" si="177"/>
        <v>2023-09-03</v>
      </c>
      <c r="F1548" s="9" t="s">
        <v>3248</v>
      </c>
      <c r="G1548" s="9" t="str">
        <f t="shared" si="176"/>
        <v>FAIR-D4_2023-09-03_15-49-26</v>
      </c>
      <c r="H1548" s="9">
        <v>11.263999999999999</v>
      </c>
      <c r="I1548" s="6">
        <v>18488229</v>
      </c>
      <c r="J1548" s="6" t="str">
        <f>IF(OR(COUNTIF(Monitoring!E:E, G1548) &gt; 0, COUNTIF(Monitoring!F:F, G1548) &gt; 0), "yes", "no")</f>
        <v>yes</v>
      </c>
      <c r="K1548" s="60" t="str">
        <f t="shared" si="178"/>
        <v>Z:\FAIR_Device_data\Experiment_AugSep_2023\Video_captures\FAIR-D4\Camera1\2023-09-03\FAIR-D4_2023-09-03_15-49-26.mp4</v>
      </c>
    </row>
    <row r="1549" spans="1:11" ht="14.25" customHeight="1" x14ac:dyDescent="0.3">
      <c r="A1549" s="5" t="str">
        <f t="shared" si="172"/>
        <v>FAIR-D4</v>
      </c>
      <c r="B1549" s="4">
        <f t="shared" si="173"/>
        <v>45172</v>
      </c>
      <c r="C1549" s="8">
        <f t="shared" si="174"/>
        <v>0.66</v>
      </c>
      <c r="D1549" s="8">
        <f t="shared" si="175"/>
        <v>45172.66</v>
      </c>
      <c r="E1549" s="8" t="str">
        <f t="shared" si="177"/>
        <v>2023-09-03</v>
      </c>
      <c r="F1549" s="9" t="s">
        <v>3249</v>
      </c>
      <c r="G1549" s="9" t="str">
        <f t="shared" si="176"/>
        <v>FAIR-D4_2023-09-03_15-50-24</v>
      </c>
      <c r="H1549" s="9">
        <v>10.986000000000001</v>
      </c>
      <c r="I1549" s="6">
        <v>18644460</v>
      </c>
      <c r="J1549" s="6" t="str">
        <f>IF(OR(COUNTIF(Monitoring!E:E, G1549) &gt; 0, COUNTIF(Monitoring!F:F, G1549) &gt; 0), "yes", "no")</f>
        <v>no</v>
      </c>
      <c r="K1549" s="60" t="str">
        <f t="shared" si="178"/>
        <v>Z:\FAIR_Device_data\Experiment_AugSep_2023\Video_captures\FAIR-D4\Camera1\2023-09-03\FAIR-D4_2023-09-03_15-50-24.mp4</v>
      </c>
    </row>
    <row r="1550" spans="1:11" ht="14.25" customHeight="1" x14ac:dyDescent="0.3">
      <c r="A1550" s="5" t="str">
        <f t="shared" si="172"/>
        <v>FAIR-D4</v>
      </c>
      <c r="B1550" s="4">
        <f t="shared" si="173"/>
        <v>45172</v>
      </c>
      <c r="C1550" s="8">
        <f t="shared" si="174"/>
        <v>0.66074074074074074</v>
      </c>
      <c r="D1550" s="8">
        <f t="shared" si="175"/>
        <v>45172.660740740743</v>
      </c>
      <c r="E1550" s="8" t="str">
        <f t="shared" si="177"/>
        <v>2023-09-03</v>
      </c>
      <c r="F1550" s="9" t="s">
        <v>3250</v>
      </c>
      <c r="G1550" s="9" t="str">
        <f t="shared" si="176"/>
        <v>FAIR-D4_2023-09-03_15-51-28</v>
      </c>
      <c r="H1550" s="9">
        <v>19.971</v>
      </c>
      <c r="I1550" s="6">
        <v>36009664</v>
      </c>
      <c r="J1550" s="6" t="str">
        <f>IF(OR(COUNTIF(Monitoring!E:E, G1550) &gt; 0, COUNTIF(Monitoring!F:F, G1550) &gt; 0), "yes", "no")</f>
        <v>yes</v>
      </c>
      <c r="K1550" s="60" t="str">
        <f t="shared" si="178"/>
        <v>Z:\FAIR_Device_data\Experiment_AugSep_2023\Video_captures\FAIR-D4\Camera1\2023-09-03\FAIR-D4_2023-09-03_15-51-28.mp4</v>
      </c>
    </row>
    <row r="1551" spans="1:11" ht="14.25" customHeight="1" x14ac:dyDescent="0.3">
      <c r="A1551" s="5" t="str">
        <f t="shared" si="172"/>
        <v>FAIR-D4</v>
      </c>
      <c r="B1551" s="4">
        <f t="shared" si="173"/>
        <v>45172</v>
      </c>
      <c r="C1551" s="8">
        <f t="shared" si="174"/>
        <v>0.67231481481481481</v>
      </c>
      <c r="D1551" s="8">
        <f t="shared" si="175"/>
        <v>45172.672314814816</v>
      </c>
      <c r="E1551" s="8" t="str">
        <f t="shared" si="177"/>
        <v>2023-09-03</v>
      </c>
      <c r="F1551" s="9" t="s">
        <v>3251</v>
      </c>
      <c r="G1551" s="9" t="str">
        <f t="shared" si="176"/>
        <v>FAIR-D4_2023-09-03_16-08-08</v>
      </c>
      <c r="H1551" s="9">
        <v>26.172999999999998</v>
      </c>
      <c r="I1551" s="6">
        <v>42759381</v>
      </c>
      <c r="J1551" s="6" t="str">
        <f>IF(OR(COUNTIF(Monitoring!E:E, G1551) &gt; 0, COUNTIF(Monitoring!F:F, G1551) &gt; 0), "yes", "no")</f>
        <v>yes</v>
      </c>
      <c r="K1551" s="60" t="str">
        <f t="shared" si="178"/>
        <v>Z:\FAIR_Device_data\Experiment_AugSep_2023\Video_captures\FAIR-D4\Camera1\2023-09-03\FAIR-D4_2023-09-03_16-08-08.mp4</v>
      </c>
    </row>
    <row r="1552" spans="1:11" ht="14.25" customHeight="1" x14ac:dyDescent="0.3">
      <c r="A1552" s="5" t="str">
        <f t="shared" si="172"/>
        <v>FAIR-D4</v>
      </c>
      <c r="B1552" s="4">
        <f t="shared" si="173"/>
        <v>45172</v>
      </c>
      <c r="C1552" s="8">
        <f t="shared" si="174"/>
        <v>0.67491898148148144</v>
      </c>
      <c r="D1552" s="8">
        <f t="shared" si="175"/>
        <v>45172.67491898148</v>
      </c>
      <c r="E1552" s="8" t="str">
        <f t="shared" si="177"/>
        <v>2023-09-03</v>
      </c>
      <c r="F1552" s="9" t="s">
        <v>3252</v>
      </c>
      <c r="G1552" s="9" t="str">
        <f t="shared" si="176"/>
        <v>FAIR-D4_2023-09-03_16-11-53</v>
      </c>
      <c r="H1552" s="9">
        <v>32.448999999999998</v>
      </c>
      <c r="I1552" s="6">
        <v>52611233</v>
      </c>
      <c r="J1552" s="6" t="str">
        <f>IF(OR(COUNTIF(Monitoring!E:E, G1552) &gt; 0, COUNTIF(Monitoring!F:F, G1552) &gt; 0), "yes", "no")</f>
        <v>yes</v>
      </c>
      <c r="K1552" s="60" t="str">
        <f t="shared" si="178"/>
        <v>Z:\FAIR_Device_data\Experiment_AugSep_2023\Video_captures\FAIR-D4\Camera1\2023-09-03\FAIR-D4_2023-09-03_16-11-53.mp4</v>
      </c>
    </row>
    <row r="1553" spans="1:11" ht="14.25" customHeight="1" x14ac:dyDescent="0.3">
      <c r="A1553" s="5" t="str">
        <f t="shared" si="172"/>
        <v>FAIR-D4</v>
      </c>
      <c r="B1553" s="4">
        <f t="shared" si="173"/>
        <v>45173</v>
      </c>
      <c r="C1553" s="8">
        <f t="shared" si="174"/>
        <v>0.29836805555555557</v>
      </c>
      <c r="D1553" s="8">
        <f t="shared" si="175"/>
        <v>45173.298368055555</v>
      </c>
      <c r="E1553" s="8" t="str">
        <f t="shared" si="177"/>
        <v>2023-09-04</v>
      </c>
      <c r="F1553" s="9" t="s">
        <v>3253</v>
      </c>
      <c r="G1553" s="9" t="str">
        <f t="shared" si="176"/>
        <v>FAIR-D4_2023-09-04_07-09-39</v>
      </c>
      <c r="H1553" s="9">
        <v>62.064999999999998</v>
      </c>
      <c r="I1553" s="6">
        <v>106494504</v>
      </c>
      <c r="J1553" s="6" t="str">
        <f>IF(OR(COUNTIF(Monitoring!E:E, G1553) &gt; 0, COUNTIF(Monitoring!F:F, G1553) &gt; 0), "yes", "no")</f>
        <v>yes</v>
      </c>
      <c r="K1553" s="60" t="str">
        <f t="shared" si="178"/>
        <v>Z:\FAIR_Device_data\Experiment_AugSep_2023\Video_captures\FAIR-D4\Camera1\2023-09-04\FAIR-D4_2023-09-04_07-09-39.mp4</v>
      </c>
    </row>
    <row r="1554" spans="1:11" ht="14.25" customHeight="1" x14ac:dyDescent="0.3">
      <c r="A1554" s="5" t="str">
        <f t="shared" si="172"/>
        <v>FAIR-D4</v>
      </c>
      <c r="B1554" s="4">
        <f t="shared" si="173"/>
        <v>45173</v>
      </c>
      <c r="C1554" s="8">
        <f t="shared" si="174"/>
        <v>0.30121527777777779</v>
      </c>
      <c r="D1554" s="8">
        <f t="shared" si="175"/>
        <v>45173.301215277781</v>
      </c>
      <c r="E1554" s="8" t="str">
        <f t="shared" si="177"/>
        <v>2023-09-04</v>
      </c>
      <c r="F1554" s="9" t="s">
        <v>3254</v>
      </c>
      <c r="G1554" s="9" t="str">
        <f t="shared" si="176"/>
        <v>FAIR-D4_2023-09-04_07-13-45</v>
      </c>
      <c r="H1554" s="9">
        <v>37.811</v>
      </c>
      <c r="I1554" s="6">
        <v>67936170</v>
      </c>
      <c r="J1554" s="6" t="str">
        <f>IF(OR(COUNTIF(Monitoring!E:E, G1554) &gt; 0, COUNTIF(Monitoring!F:F, G1554) &gt; 0), "yes", "no")</f>
        <v>no</v>
      </c>
      <c r="K1554" s="60" t="str">
        <f t="shared" si="178"/>
        <v>Z:\FAIR_Device_data\Experiment_AugSep_2023\Video_captures\FAIR-D4\Camera1\2023-09-04\FAIR-D4_2023-09-04_07-13-45.mp4</v>
      </c>
    </row>
    <row r="1555" spans="1:11" ht="14.25" customHeight="1" x14ac:dyDescent="0.3">
      <c r="A1555" s="5" t="str">
        <f t="shared" si="172"/>
        <v>FAIR-D4</v>
      </c>
      <c r="B1555" s="4">
        <f t="shared" si="173"/>
        <v>45173</v>
      </c>
      <c r="C1555" s="8">
        <f t="shared" si="174"/>
        <v>0.30207175925925928</v>
      </c>
      <c r="D1555" s="8">
        <f t="shared" si="175"/>
        <v>45173.302071759259</v>
      </c>
      <c r="E1555" s="8" t="str">
        <f t="shared" si="177"/>
        <v>2023-09-04</v>
      </c>
      <c r="F1555" s="9" t="s">
        <v>3255</v>
      </c>
      <c r="G1555" s="9" t="str">
        <f t="shared" si="176"/>
        <v>FAIR-D4_2023-09-04_07-14-59</v>
      </c>
      <c r="H1555" s="9">
        <v>51.499000000000002</v>
      </c>
      <c r="I1555" s="6">
        <v>92879992</v>
      </c>
      <c r="J1555" s="6" t="str">
        <f>IF(OR(COUNTIF(Monitoring!E:E, G1555) &gt; 0, COUNTIF(Monitoring!F:F, G1555) &gt; 0), "yes", "no")</f>
        <v>no</v>
      </c>
      <c r="K1555" s="60" t="str">
        <f t="shared" si="178"/>
        <v>Z:\FAIR_Device_data\Experiment_AugSep_2023\Video_captures\FAIR-D4\Camera1\2023-09-04\FAIR-D4_2023-09-04_07-14-59.mp4</v>
      </c>
    </row>
    <row r="1556" spans="1:11" ht="14.25" customHeight="1" x14ac:dyDescent="0.3">
      <c r="A1556" s="5" t="str">
        <f t="shared" si="172"/>
        <v>FAIR-D4</v>
      </c>
      <c r="B1556" s="4">
        <f t="shared" si="173"/>
        <v>45173</v>
      </c>
      <c r="C1556" s="8">
        <f t="shared" si="174"/>
        <v>0.30520833333333336</v>
      </c>
      <c r="D1556" s="8">
        <f t="shared" si="175"/>
        <v>45173.305208333331</v>
      </c>
      <c r="E1556" s="8" t="str">
        <f t="shared" si="177"/>
        <v>2023-09-04</v>
      </c>
      <c r="F1556" s="9" t="s">
        <v>3256</v>
      </c>
      <c r="G1556" s="9" t="str">
        <f t="shared" si="176"/>
        <v>FAIR-D4_2023-09-04_07-19-30</v>
      </c>
      <c r="H1556" s="9">
        <v>85.454999999999998</v>
      </c>
      <c r="I1556" s="6">
        <v>152586361</v>
      </c>
      <c r="J1556" s="6" t="str">
        <f>IF(OR(COUNTIF(Monitoring!E:E, G1556) &gt; 0, COUNTIF(Monitoring!F:F, G1556) &gt; 0), "yes", "no")</f>
        <v>no</v>
      </c>
      <c r="K1556" s="60" t="str">
        <f t="shared" si="178"/>
        <v>Z:\FAIR_Device_data\Experiment_AugSep_2023\Video_captures\FAIR-D4\Camera1\2023-09-04\FAIR-D4_2023-09-04_07-19-30.mp4</v>
      </c>
    </row>
    <row r="1557" spans="1:11" ht="14.25" customHeight="1" x14ac:dyDescent="0.3">
      <c r="A1557" s="5" t="str">
        <f t="shared" si="172"/>
        <v>FAIR-D4</v>
      </c>
      <c r="B1557" s="4">
        <f t="shared" si="173"/>
        <v>45173</v>
      </c>
      <c r="C1557" s="8">
        <f t="shared" si="174"/>
        <v>0.30800925925925926</v>
      </c>
      <c r="D1557" s="8">
        <f t="shared" si="175"/>
        <v>45173.308009259257</v>
      </c>
      <c r="E1557" s="8" t="str">
        <f t="shared" si="177"/>
        <v>2023-09-04</v>
      </c>
      <c r="F1557" s="9" t="s">
        <v>3257</v>
      </c>
      <c r="G1557" s="9" t="str">
        <f t="shared" si="176"/>
        <v>FAIR-D4_2023-09-04_07-23-32</v>
      </c>
      <c r="H1557" s="9">
        <v>60.848999999999997</v>
      </c>
      <c r="I1557" s="6">
        <v>105994287</v>
      </c>
      <c r="J1557" s="6" t="str">
        <f>IF(OR(COUNTIF(Monitoring!E:E, G1557) &gt; 0, COUNTIF(Monitoring!F:F, G1557) &gt; 0), "yes", "no")</f>
        <v>no</v>
      </c>
      <c r="K1557" s="60" t="str">
        <f t="shared" si="178"/>
        <v>Z:\FAIR_Device_data\Experiment_AugSep_2023\Video_captures\FAIR-D4\Camera1\2023-09-04\FAIR-D4_2023-09-04_07-23-32.mp4</v>
      </c>
    </row>
    <row r="1558" spans="1:11" ht="14.25" customHeight="1" x14ac:dyDescent="0.3">
      <c r="A1558" s="5" t="str">
        <f t="shared" si="172"/>
        <v>FAIR-D4</v>
      </c>
      <c r="B1558" s="4">
        <f t="shared" si="173"/>
        <v>45173</v>
      </c>
      <c r="C1558" s="8">
        <f t="shared" si="174"/>
        <v>0.30928240740740742</v>
      </c>
      <c r="D1558" s="8">
        <f t="shared" si="175"/>
        <v>45173.309282407405</v>
      </c>
      <c r="E1558" s="8" t="str">
        <f t="shared" si="177"/>
        <v>2023-09-04</v>
      </c>
      <c r="F1558" s="9" t="s">
        <v>3258</v>
      </c>
      <c r="G1558" s="9" t="str">
        <f t="shared" si="176"/>
        <v>FAIR-D4_2023-09-04_07-25-22</v>
      </c>
      <c r="H1558" s="9">
        <v>62.298999999999999</v>
      </c>
      <c r="I1558" s="6">
        <v>114061359</v>
      </c>
      <c r="J1558" s="6" t="str">
        <f>IF(OR(COUNTIF(Monitoring!E:E, G1558) &gt; 0, COUNTIF(Monitoring!F:F, G1558) &gt; 0), "yes", "no")</f>
        <v>no</v>
      </c>
      <c r="K1558" s="60" t="str">
        <f t="shared" si="178"/>
        <v>Z:\FAIR_Device_data\Experiment_AugSep_2023\Video_captures\FAIR-D4\Camera1\2023-09-04\FAIR-D4_2023-09-04_07-25-22.mp4</v>
      </c>
    </row>
    <row r="1559" spans="1:11" ht="14.25" customHeight="1" x14ac:dyDescent="0.3">
      <c r="A1559" s="5" t="str">
        <f t="shared" si="172"/>
        <v>FAIR-D4</v>
      </c>
      <c r="B1559" s="4">
        <f t="shared" si="173"/>
        <v>45173</v>
      </c>
      <c r="C1559" s="8">
        <f t="shared" si="174"/>
        <v>0.31085648148148148</v>
      </c>
      <c r="D1559" s="8">
        <f t="shared" si="175"/>
        <v>45173.310856481483</v>
      </c>
      <c r="E1559" s="8" t="str">
        <f t="shared" si="177"/>
        <v>2023-09-04</v>
      </c>
      <c r="F1559" s="9" t="s">
        <v>3259</v>
      </c>
      <c r="G1559" s="9" t="str">
        <f t="shared" si="176"/>
        <v>FAIR-D4_2023-09-04_07-27-38</v>
      </c>
      <c r="H1559" s="9">
        <v>16.759</v>
      </c>
      <c r="I1559" s="6">
        <v>28573352</v>
      </c>
      <c r="J1559" s="6" t="str">
        <f>IF(OR(COUNTIF(Monitoring!E:E, G1559) &gt; 0, COUNTIF(Monitoring!F:F, G1559) &gt; 0), "yes", "no")</f>
        <v>no</v>
      </c>
      <c r="K1559" s="60" t="str">
        <f t="shared" si="178"/>
        <v>Z:\FAIR_Device_data\Experiment_AugSep_2023\Video_captures\FAIR-D4\Camera1\2023-09-04\FAIR-D4_2023-09-04_07-27-38.mp4</v>
      </c>
    </row>
    <row r="1560" spans="1:11" ht="14.25" customHeight="1" x14ac:dyDescent="0.3">
      <c r="A1560" s="5" t="str">
        <f t="shared" si="172"/>
        <v>FAIR-D4</v>
      </c>
      <c r="B1560" s="4">
        <f t="shared" si="173"/>
        <v>45173</v>
      </c>
      <c r="C1560" s="8">
        <f t="shared" si="174"/>
        <v>0.31370370370370371</v>
      </c>
      <c r="D1560" s="8">
        <f t="shared" si="175"/>
        <v>45173.313703703701</v>
      </c>
      <c r="E1560" s="8" t="str">
        <f t="shared" si="177"/>
        <v>2023-09-04</v>
      </c>
      <c r="F1560" s="9" t="s">
        <v>3260</v>
      </c>
      <c r="G1560" s="9" t="str">
        <f t="shared" si="176"/>
        <v>FAIR-D4_2023-09-04_07-31-44</v>
      </c>
      <c r="H1560" s="9">
        <v>34.113999999999997</v>
      </c>
      <c r="I1560" s="6">
        <v>62615989</v>
      </c>
      <c r="J1560" s="6" t="str">
        <f>IF(OR(COUNTIF(Monitoring!E:E, G1560) &gt; 0, COUNTIF(Monitoring!F:F, G1560) &gt; 0), "yes", "no")</f>
        <v>no</v>
      </c>
      <c r="K1560" s="60" t="str">
        <f t="shared" si="178"/>
        <v>Z:\FAIR_Device_data\Experiment_AugSep_2023\Video_captures\FAIR-D4\Camera1\2023-09-04\FAIR-D4_2023-09-04_07-31-44.mp4</v>
      </c>
    </row>
    <row r="1561" spans="1:11" ht="14.25" customHeight="1" x14ac:dyDescent="0.3">
      <c r="A1561" s="5" t="str">
        <f t="shared" si="172"/>
        <v>FAIR-D4</v>
      </c>
      <c r="B1561" s="4">
        <f t="shared" si="173"/>
        <v>45173</v>
      </c>
      <c r="C1561" s="8">
        <f t="shared" si="174"/>
        <v>0.31623842592592594</v>
      </c>
      <c r="D1561" s="8">
        <f t="shared" si="175"/>
        <v>45173.316238425927</v>
      </c>
      <c r="E1561" s="8" t="str">
        <f t="shared" si="177"/>
        <v>2023-09-04</v>
      </c>
      <c r="F1561" s="9" t="s">
        <v>3261</v>
      </c>
      <c r="G1561" s="9" t="str">
        <f t="shared" si="176"/>
        <v>FAIR-D4_2023-09-04_07-35-23</v>
      </c>
      <c r="H1561" s="9">
        <v>12.256</v>
      </c>
      <c r="I1561" s="6">
        <v>19982485</v>
      </c>
      <c r="J1561" s="6" t="str">
        <f>IF(OR(COUNTIF(Monitoring!E:E, G1561) &gt; 0, COUNTIF(Monitoring!F:F, G1561) &gt; 0), "yes", "no")</f>
        <v>no</v>
      </c>
      <c r="K1561" s="60" t="str">
        <f t="shared" si="178"/>
        <v>Z:\FAIR_Device_data\Experiment_AugSep_2023\Video_captures\FAIR-D4\Camera1\2023-09-04\FAIR-D4_2023-09-04_07-35-23.mp4</v>
      </c>
    </row>
    <row r="1562" spans="1:11" ht="14.25" customHeight="1" x14ac:dyDescent="0.3">
      <c r="A1562" s="5" t="str">
        <f t="shared" si="172"/>
        <v>FAIR-D4</v>
      </c>
      <c r="B1562" s="4">
        <f t="shared" si="173"/>
        <v>45173</v>
      </c>
      <c r="C1562" s="8">
        <f t="shared" si="174"/>
        <v>0.31690972222222225</v>
      </c>
      <c r="D1562" s="8">
        <f t="shared" si="175"/>
        <v>45173.31690972222</v>
      </c>
      <c r="E1562" s="8" t="str">
        <f t="shared" si="177"/>
        <v>2023-09-04</v>
      </c>
      <c r="F1562" s="9" t="s">
        <v>3262</v>
      </c>
      <c r="G1562" s="9" t="str">
        <f t="shared" si="176"/>
        <v>FAIR-D4_2023-09-04_07-36-21</v>
      </c>
      <c r="H1562" s="9">
        <v>42.62</v>
      </c>
      <c r="I1562" s="6">
        <v>74083543</v>
      </c>
      <c r="J1562" s="6" t="str">
        <f>IF(OR(COUNTIF(Monitoring!E:E, G1562) &gt; 0, COUNTIF(Monitoring!F:F, G1562) &gt; 0), "yes", "no")</f>
        <v>no</v>
      </c>
      <c r="K1562" s="60" t="str">
        <f t="shared" si="178"/>
        <v>Z:\FAIR_Device_data\Experiment_AugSep_2023\Video_captures\FAIR-D4\Camera1\2023-09-04\FAIR-D4_2023-09-04_07-36-21.mp4</v>
      </c>
    </row>
    <row r="1563" spans="1:11" ht="14.25" customHeight="1" x14ac:dyDescent="0.3">
      <c r="A1563" s="5" t="str">
        <f t="shared" si="172"/>
        <v>FAIR-D4</v>
      </c>
      <c r="B1563" s="4">
        <f t="shared" si="173"/>
        <v>45173</v>
      </c>
      <c r="C1563" s="8">
        <f t="shared" si="174"/>
        <v>0.32156249999999997</v>
      </c>
      <c r="D1563" s="8">
        <f t="shared" si="175"/>
        <v>45173.321562500001</v>
      </c>
      <c r="E1563" s="8" t="str">
        <f t="shared" si="177"/>
        <v>2023-09-04</v>
      </c>
      <c r="F1563" s="9" t="s">
        <v>3263</v>
      </c>
      <c r="G1563" s="9" t="str">
        <f t="shared" si="176"/>
        <v>FAIR-D4_2023-09-04_07-43-03</v>
      </c>
      <c r="H1563" s="9">
        <v>12.146000000000001</v>
      </c>
      <c r="I1563" s="6">
        <v>19553340</v>
      </c>
      <c r="J1563" s="6" t="str">
        <f>IF(OR(COUNTIF(Monitoring!E:E, G1563) &gt; 0, COUNTIF(Monitoring!F:F, G1563) &gt; 0), "yes", "no")</f>
        <v>no</v>
      </c>
      <c r="K1563" s="60" t="str">
        <f t="shared" si="178"/>
        <v>Z:\FAIR_Device_data\Experiment_AugSep_2023\Video_captures\FAIR-D4\Camera1\2023-09-04\FAIR-D4_2023-09-04_07-43-03.mp4</v>
      </c>
    </row>
    <row r="1564" spans="1:11" ht="14.25" customHeight="1" x14ac:dyDescent="0.3">
      <c r="A1564" s="5" t="str">
        <f t="shared" si="172"/>
        <v>FAIR-D4</v>
      </c>
      <c r="B1564" s="4">
        <f t="shared" si="173"/>
        <v>45173</v>
      </c>
      <c r="C1564" s="8">
        <f t="shared" si="174"/>
        <v>0.3220486111111111</v>
      </c>
      <c r="D1564" s="8">
        <f t="shared" si="175"/>
        <v>45173.322048611109</v>
      </c>
      <c r="E1564" s="8" t="str">
        <f t="shared" si="177"/>
        <v>2023-09-04</v>
      </c>
      <c r="F1564" s="9" t="s">
        <v>3264</v>
      </c>
      <c r="G1564" s="9" t="str">
        <f t="shared" si="176"/>
        <v>FAIR-D4_2023-09-04_07-43-45</v>
      </c>
      <c r="H1564" s="9">
        <v>21.091000000000001</v>
      </c>
      <c r="I1564" s="6">
        <v>35572362</v>
      </c>
      <c r="J1564" s="6" t="str">
        <f>IF(OR(COUNTIF(Monitoring!E:E, G1564) &gt; 0, COUNTIF(Monitoring!F:F, G1564) &gt; 0), "yes", "no")</f>
        <v>no</v>
      </c>
      <c r="K1564" s="60" t="str">
        <f t="shared" si="178"/>
        <v>Z:\FAIR_Device_data\Experiment_AugSep_2023\Video_captures\FAIR-D4\Camera1\2023-09-04\FAIR-D4_2023-09-04_07-43-45.mp4</v>
      </c>
    </row>
    <row r="1565" spans="1:11" ht="14.25" customHeight="1" x14ac:dyDescent="0.3">
      <c r="A1565" s="5" t="str">
        <f t="shared" si="172"/>
        <v>FAIR-D4</v>
      </c>
      <c r="B1565" s="4">
        <f t="shared" si="173"/>
        <v>45173</v>
      </c>
      <c r="C1565" s="8">
        <f t="shared" si="174"/>
        <v>0.323125</v>
      </c>
      <c r="D1565" s="8">
        <f t="shared" si="175"/>
        <v>45173.323125000003</v>
      </c>
      <c r="E1565" s="8" t="str">
        <f t="shared" si="177"/>
        <v>2023-09-04</v>
      </c>
      <c r="F1565" s="9" t="s">
        <v>3265</v>
      </c>
      <c r="G1565" s="9" t="str">
        <f t="shared" si="176"/>
        <v>FAIR-D4_2023-09-04_07-45-18</v>
      </c>
      <c r="H1565" s="9">
        <v>29.533000000000001</v>
      </c>
      <c r="I1565" s="6">
        <v>53377983</v>
      </c>
      <c r="J1565" s="6" t="str">
        <f>IF(OR(COUNTIF(Monitoring!E:E, G1565) &gt; 0, COUNTIF(Monitoring!F:F, G1565) &gt; 0), "yes", "no")</f>
        <v>no</v>
      </c>
      <c r="K1565" s="60" t="str">
        <f t="shared" si="178"/>
        <v>Z:\FAIR_Device_data\Experiment_AugSep_2023\Video_captures\FAIR-D4\Camera1\2023-09-04\FAIR-D4_2023-09-04_07-45-18.mp4</v>
      </c>
    </row>
    <row r="1566" spans="1:11" ht="14.25" customHeight="1" x14ac:dyDescent="0.3">
      <c r="A1566" s="5" t="str">
        <f t="shared" si="172"/>
        <v>FAIR-D4</v>
      </c>
      <c r="B1566" s="4">
        <f t="shared" si="173"/>
        <v>45173</v>
      </c>
      <c r="C1566" s="8">
        <f t="shared" si="174"/>
        <v>0.32570601851851849</v>
      </c>
      <c r="D1566" s="8">
        <f t="shared" si="175"/>
        <v>45173.325706018521</v>
      </c>
      <c r="E1566" s="8" t="str">
        <f t="shared" si="177"/>
        <v>2023-09-04</v>
      </c>
      <c r="F1566" s="9" t="s">
        <v>3266</v>
      </c>
      <c r="G1566" s="9" t="str">
        <f t="shared" si="176"/>
        <v>FAIR-D4_2023-09-04_07-49-01</v>
      </c>
      <c r="H1566" s="9">
        <v>35.281999999999996</v>
      </c>
      <c r="I1566" s="6">
        <v>66223980</v>
      </c>
      <c r="J1566" s="6" t="str">
        <f>IF(OR(COUNTIF(Monitoring!E:E, G1566) &gt; 0, COUNTIF(Monitoring!F:F, G1566) &gt; 0), "yes", "no")</f>
        <v>no</v>
      </c>
      <c r="K1566" s="60" t="str">
        <f t="shared" si="178"/>
        <v>Z:\FAIR_Device_data\Experiment_AugSep_2023\Video_captures\FAIR-D4\Camera1\2023-09-04\FAIR-D4_2023-09-04_07-49-01.mp4</v>
      </c>
    </row>
    <row r="1567" spans="1:11" ht="14.25" customHeight="1" x14ac:dyDescent="0.3">
      <c r="A1567" s="5" t="str">
        <f t="shared" si="172"/>
        <v>FAIR-D4</v>
      </c>
      <c r="B1567" s="4">
        <f t="shared" si="173"/>
        <v>45173</v>
      </c>
      <c r="C1567" s="8">
        <f t="shared" si="174"/>
        <v>0.32898148148148149</v>
      </c>
      <c r="D1567" s="8">
        <f t="shared" si="175"/>
        <v>45173.328981481478</v>
      </c>
      <c r="E1567" s="8" t="str">
        <f t="shared" si="177"/>
        <v>2023-09-04</v>
      </c>
      <c r="F1567" s="9" t="s">
        <v>3267</v>
      </c>
      <c r="G1567" s="9" t="str">
        <f t="shared" si="176"/>
        <v>FAIR-D4_2023-09-04_07-53-44</v>
      </c>
      <c r="H1567" s="9">
        <v>59.765000000000001</v>
      </c>
      <c r="I1567" s="6">
        <v>109304165</v>
      </c>
      <c r="J1567" s="6" t="str">
        <f>IF(OR(COUNTIF(Monitoring!E:E, G1567) &gt; 0, COUNTIF(Monitoring!F:F, G1567) &gt; 0), "yes", "no")</f>
        <v>no</v>
      </c>
      <c r="K1567" s="60" t="str">
        <f t="shared" si="178"/>
        <v>Z:\FAIR_Device_data\Experiment_AugSep_2023\Video_captures\FAIR-D4\Camera1\2023-09-04\FAIR-D4_2023-09-04_07-53-44.mp4</v>
      </c>
    </row>
    <row r="1568" spans="1:11" ht="14.25" customHeight="1" x14ac:dyDescent="0.3">
      <c r="A1568" s="5" t="str">
        <f t="shared" si="172"/>
        <v>FAIR-D4</v>
      </c>
      <c r="B1568" s="4">
        <f t="shared" si="173"/>
        <v>45173</v>
      </c>
      <c r="C1568" s="8">
        <f t="shared" si="174"/>
        <v>0.33078703703703705</v>
      </c>
      <c r="D1568" s="8">
        <f t="shared" si="175"/>
        <v>45173.330787037034</v>
      </c>
      <c r="E1568" s="8" t="str">
        <f t="shared" si="177"/>
        <v>2023-09-04</v>
      </c>
      <c r="F1568" s="9" t="s">
        <v>3268</v>
      </c>
      <c r="G1568" s="9" t="str">
        <f t="shared" si="176"/>
        <v>FAIR-D4_2023-09-04_07-56-20</v>
      </c>
      <c r="H1568" s="9">
        <v>26.021000000000001</v>
      </c>
      <c r="I1568" s="6">
        <v>47888563</v>
      </c>
      <c r="J1568" s="6" t="str">
        <f>IF(OR(COUNTIF(Monitoring!E:E, G1568) &gt; 0, COUNTIF(Monitoring!F:F, G1568) &gt; 0), "yes", "no")</f>
        <v>no</v>
      </c>
      <c r="K1568" s="60" t="str">
        <f t="shared" si="178"/>
        <v>Z:\FAIR_Device_data\Experiment_AugSep_2023\Video_captures\FAIR-D4\Camera1\2023-09-04\FAIR-D4_2023-09-04_07-56-20.mp4</v>
      </c>
    </row>
    <row r="1569" spans="1:11" ht="14.25" customHeight="1" x14ac:dyDescent="0.3">
      <c r="A1569" s="5" t="str">
        <f t="shared" si="172"/>
        <v>FAIR-D4</v>
      </c>
      <c r="B1569" s="4">
        <f t="shared" si="173"/>
        <v>45173</v>
      </c>
      <c r="C1569" s="8">
        <f t="shared" si="174"/>
        <v>0.33150462962962962</v>
      </c>
      <c r="D1569" s="8">
        <f t="shared" si="175"/>
        <v>45173.331504629627</v>
      </c>
      <c r="E1569" s="8" t="str">
        <f t="shared" si="177"/>
        <v>2023-09-04</v>
      </c>
      <c r="F1569" s="9" t="s">
        <v>3269</v>
      </c>
      <c r="G1569" s="9" t="str">
        <f t="shared" si="176"/>
        <v>FAIR-D4_2023-09-04_07-57-22</v>
      </c>
      <c r="H1569" s="9">
        <v>17.384</v>
      </c>
      <c r="I1569" s="6">
        <v>30494073</v>
      </c>
      <c r="J1569" s="6" t="str">
        <f>IF(OR(COUNTIF(Monitoring!E:E, G1569) &gt; 0, COUNTIF(Monitoring!F:F, G1569) &gt; 0), "yes", "no")</f>
        <v>no</v>
      </c>
      <c r="K1569" s="60" t="str">
        <f t="shared" si="178"/>
        <v>Z:\FAIR_Device_data\Experiment_AugSep_2023\Video_captures\FAIR-D4\Camera1\2023-09-04\FAIR-D4_2023-09-04_07-57-22.mp4</v>
      </c>
    </row>
    <row r="1570" spans="1:11" ht="14.25" customHeight="1" x14ac:dyDescent="0.3">
      <c r="A1570" s="5" t="str">
        <f t="shared" si="172"/>
        <v>FAIR-D4</v>
      </c>
      <c r="B1570" s="4">
        <f t="shared" si="173"/>
        <v>45173</v>
      </c>
      <c r="C1570" s="8">
        <f t="shared" si="174"/>
        <v>0.33271990740740742</v>
      </c>
      <c r="D1570" s="8">
        <f t="shared" si="175"/>
        <v>45173.332719907405</v>
      </c>
      <c r="E1570" s="8" t="str">
        <f t="shared" si="177"/>
        <v>2023-09-04</v>
      </c>
      <c r="F1570" s="9" t="s">
        <v>3270</v>
      </c>
      <c r="G1570" s="9" t="str">
        <f t="shared" si="176"/>
        <v>FAIR-D4_2023-09-04_07-59-07</v>
      </c>
      <c r="H1570" s="9">
        <v>27.95</v>
      </c>
      <c r="I1570" s="6">
        <v>52397223</v>
      </c>
      <c r="J1570" s="6" t="str">
        <f>IF(OR(COUNTIF(Monitoring!E:E, G1570) &gt; 0, COUNTIF(Monitoring!F:F, G1570) &gt; 0), "yes", "no")</f>
        <v>no</v>
      </c>
      <c r="K1570" s="60" t="str">
        <f t="shared" si="178"/>
        <v>Z:\FAIR_Device_data\Experiment_AugSep_2023\Video_captures\FAIR-D4\Camera1\2023-09-04\FAIR-D4_2023-09-04_07-59-07.mp4</v>
      </c>
    </row>
    <row r="1571" spans="1:11" ht="14.25" customHeight="1" x14ac:dyDescent="0.3">
      <c r="A1571" s="5" t="str">
        <f t="shared" si="172"/>
        <v>FAIR-D4</v>
      </c>
      <c r="B1571" s="4">
        <f t="shared" si="173"/>
        <v>45173</v>
      </c>
      <c r="C1571" s="8">
        <f t="shared" si="174"/>
        <v>0.33423611111111112</v>
      </c>
      <c r="D1571" s="8">
        <f t="shared" si="175"/>
        <v>45173.334236111114</v>
      </c>
      <c r="E1571" s="8" t="str">
        <f t="shared" si="177"/>
        <v>2023-09-04</v>
      </c>
      <c r="F1571" s="9" t="s">
        <v>3271</v>
      </c>
      <c r="G1571" s="9" t="str">
        <f t="shared" si="176"/>
        <v>FAIR-D4_2023-09-04_08-01-18</v>
      </c>
      <c r="H1571" s="9">
        <v>29.056999999999999</v>
      </c>
      <c r="I1571" s="6">
        <v>54565761</v>
      </c>
      <c r="J1571" s="6" t="str">
        <f>IF(OR(COUNTIF(Monitoring!E:E, G1571) &gt; 0, COUNTIF(Monitoring!F:F, G1571) &gt; 0), "yes", "no")</f>
        <v>no</v>
      </c>
      <c r="K1571" s="60" t="str">
        <f t="shared" si="178"/>
        <v>Z:\FAIR_Device_data\Experiment_AugSep_2023\Video_captures\FAIR-D4\Camera1\2023-09-04\FAIR-D4_2023-09-04_08-01-18.mp4</v>
      </c>
    </row>
    <row r="1572" spans="1:11" ht="14.25" customHeight="1" x14ac:dyDescent="0.3">
      <c r="A1572" s="5" t="str">
        <f t="shared" si="172"/>
        <v>FAIR-D4</v>
      </c>
      <c r="B1572" s="4">
        <f t="shared" si="173"/>
        <v>45173</v>
      </c>
      <c r="C1572" s="8">
        <f t="shared" si="174"/>
        <v>0.33708333333333335</v>
      </c>
      <c r="D1572" s="8">
        <f t="shared" si="175"/>
        <v>45173.337083333332</v>
      </c>
      <c r="E1572" s="8" t="str">
        <f t="shared" si="177"/>
        <v>2023-09-04</v>
      </c>
      <c r="F1572" s="9" t="s">
        <v>3272</v>
      </c>
      <c r="G1572" s="9" t="str">
        <f t="shared" si="176"/>
        <v>FAIR-D4_2023-09-04_08-05-24</v>
      </c>
      <c r="H1572" s="9">
        <v>185.08699999999999</v>
      </c>
      <c r="I1572" s="6">
        <v>341257405</v>
      </c>
      <c r="J1572" s="6" t="str">
        <f>IF(OR(COUNTIF(Monitoring!E:E, G1572) &gt; 0, COUNTIF(Monitoring!F:F, G1572) &gt; 0), "yes", "no")</f>
        <v>no</v>
      </c>
      <c r="K1572" s="60" t="str">
        <f t="shared" si="178"/>
        <v>Z:\FAIR_Device_data\Experiment_AugSep_2023\Video_captures\FAIR-D4\Camera1\2023-09-04\FAIR-D4_2023-09-04_08-05-24.mp4</v>
      </c>
    </row>
    <row r="1573" spans="1:11" ht="14.25" customHeight="1" x14ac:dyDescent="0.3">
      <c r="A1573" s="5" t="str">
        <f t="shared" si="172"/>
        <v>FAIR-D4</v>
      </c>
      <c r="B1573" s="4">
        <f t="shared" si="173"/>
        <v>45173</v>
      </c>
      <c r="C1573" s="8">
        <f t="shared" si="174"/>
        <v>0.33990740740740738</v>
      </c>
      <c r="D1573" s="8">
        <f t="shared" si="175"/>
        <v>45173.339907407404</v>
      </c>
      <c r="E1573" s="8" t="str">
        <f t="shared" si="177"/>
        <v>2023-09-04</v>
      </c>
      <c r="F1573" s="9" t="s">
        <v>3273</v>
      </c>
      <c r="G1573" s="9" t="str">
        <f t="shared" si="176"/>
        <v>FAIR-D4_2023-09-04_08-09-28</v>
      </c>
      <c r="H1573" s="9">
        <v>33.402000000000001</v>
      </c>
      <c r="I1573" s="6">
        <v>63160178</v>
      </c>
      <c r="J1573" s="6" t="str">
        <f>IF(OR(COUNTIF(Monitoring!E:E, G1573) &gt; 0, COUNTIF(Monitoring!F:F, G1573) &gt; 0), "yes", "no")</f>
        <v>yes</v>
      </c>
      <c r="K1573" s="60" t="str">
        <f t="shared" si="178"/>
        <v>Z:\FAIR_Device_data\Experiment_AugSep_2023\Video_captures\FAIR-D4\Camera1\2023-09-04\FAIR-D4_2023-09-04_08-09-28.mp4</v>
      </c>
    </row>
    <row r="1574" spans="1:11" ht="14.25" customHeight="1" x14ac:dyDescent="0.3">
      <c r="A1574" s="5" t="str">
        <f t="shared" si="172"/>
        <v>FAIR-D4</v>
      </c>
      <c r="B1574" s="4">
        <f t="shared" si="173"/>
        <v>45173</v>
      </c>
      <c r="C1574" s="8">
        <f t="shared" si="174"/>
        <v>0.39923611111111112</v>
      </c>
      <c r="D1574" s="8">
        <f t="shared" si="175"/>
        <v>45173.399236111109</v>
      </c>
      <c r="E1574" s="8" t="str">
        <f t="shared" si="177"/>
        <v>2023-09-04</v>
      </c>
      <c r="F1574" s="9" t="s">
        <v>3274</v>
      </c>
      <c r="G1574" s="9" t="str">
        <f t="shared" si="176"/>
        <v>FAIR-D4_2023-09-04_09-34-54</v>
      </c>
      <c r="H1574" s="9">
        <v>19.004000000000001</v>
      </c>
      <c r="I1574" s="6">
        <v>33371432</v>
      </c>
      <c r="J1574" s="6" t="str">
        <f>IF(OR(COUNTIF(Monitoring!E:E, G1574) &gt; 0, COUNTIF(Monitoring!F:F, G1574) &gt; 0), "yes", "no")</f>
        <v>no</v>
      </c>
      <c r="K1574" s="60" t="str">
        <f t="shared" si="178"/>
        <v>Z:\FAIR_Device_data\Experiment_AugSep_2023\Video_captures\FAIR-D4\Camera1\2023-09-04\FAIR-D4_2023-09-04_09-34-54.mp4</v>
      </c>
    </row>
    <row r="1575" spans="1:11" ht="14.25" customHeight="1" x14ac:dyDescent="0.3">
      <c r="A1575" s="5" t="str">
        <f t="shared" si="172"/>
        <v>FAIR-D4</v>
      </c>
      <c r="B1575" s="4">
        <f t="shared" si="173"/>
        <v>45173</v>
      </c>
      <c r="C1575" s="8">
        <f t="shared" si="174"/>
        <v>0.40534722222222225</v>
      </c>
      <c r="D1575" s="8">
        <f t="shared" si="175"/>
        <v>45173.405347222222</v>
      </c>
      <c r="E1575" s="8" t="str">
        <f t="shared" si="177"/>
        <v>2023-09-04</v>
      </c>
      <c r="F1575" s="9" t="s">
        <v>3275</v>
      </c>
      <c r="G1575" s="9" t="str">
        <f t="shared" si="176"/>
        <v>FAIR-D4_2023-09-04_09-43-42</v>
      </c>
      <c r="H1575" s="9">
        <v>11.173999999999999</v>
      </c>
      <c r="I1575" s="6">
        <v>18176981</v>
      </c>
      <c r="J1575" s="6" t="str">
        <f>IF(OR(COUNTIF(Monitoring!E:E, G1575) &gt; 0, COUNTIF(Monitoring!F:F, G1575) &gt; 0), "yes", "no")</f>
        <v>no</v>
      </c>
      <c r="K1575" s="60" t="str">
        <f t="shared" si="178"/>
        <v>Z:\FAIR_Device_data\Experiment_AugSep_2023\Video_captures\FAIR-D4\Camera1\2023-09-04\FAIR-D4_2023-09-04_09-43-42.mp4</v>
      </c>
    </row>
    <row r="1576" spans="1:11" ht="14.25" customHeight="1" x14ac:dyDescent="0.3">
      <c r="A1576" s="5" t="str">
        <f t="shared" si="172"/>
        <v>FAIR-D4</v>
      </c>
      <c r="B1576" s="4">
        <f t="shared" si="173"/>
        <v>45173</v>
      </c>
      <c r="C1576" s="8">
        <f t="shared" si="174"/>
        <v>0.47813657407407406</v>
      </c>
      <c r="D1576" s="8">
        <f t="shared" si="175"/>
        <v>45173.478136574071</v>
      </c>
      <c r="E1576" s="8" t="str">
        <f t="shared" si="177"/>
        <v>2023-09-04</v>
      </c>
      <c r="F1576" s="9" t="s">
        <v>3276</v>
      </c>
      <c r="G1576" s="9" t="str">
        <f t="shared" si="176"/>
        <v>FAIR-D4_2023-09-04_11-28-31</v>
      </c>
      <c r="H1576" s="9">
        <v>60.777999999999999</v>
      </c>
      <c r="I1576" s="6">
        <v>109618226</v>
      </c>
      <c r="J1576" s="6" t="str">
        <f>IF(OR(COUNTIF(Monitoring!E:E, G1576) &gt; 0, COUNTIF(Monitoring!F:F, G1576) &gt; 0), "yes", "no")</f>
        <v>yes</v>
      </c>
      <c r="K1576" s="60" t="str">
        <f t="shared" si="178"/>
        <v>Z:\FAIR_Device_data\Experiment_AugSep_2023\Video_captures\FAIR-D4\Camera1\2023-09-04\FAIR-D4_2023-09-04_11-28-31.mp4</v>
      </c>
    </row>
    <row r="1577" spans="1:11" ht="14.25" customHeight="1" x14ac:dyDescent="0.3">
      <c r="A1577" s="5" t="str">
        <f t="shared" si="172"/>
        <v>FAIR-D4</v>
      </c>
      <c r="B1577" s="4">
        <f t="shared" si="173"/>
        <v>45173</v>
      </c>
      <c r="C1577" s="8">
        <f t="shared" si="174"/>
        <v>0.48796296296296299</v>
      </c>
      <c r="D1577" s="8">
        <f t="shared" si="175"/>
        <v>45173.487962962965</v>
      </c>
      <c r="E1577" s="8" t="str">
        <f t="shared" si="177"/>
        <v>2023-09-04</v>
      </c>
      <c r="F1577" s="9" t="s">
        <v>3277</v>
      </c>
      <c r="G1577" s="9" t="str">
        <f t="shared" si="176"/>
        <v>FAIR-D4_2023-09-04_11-42-40</v>
      </c>
      <c r="H1577" s="9">
        <v>11.217000000000001</v>
      </c>
      <c r="I1577" s="6">
        <v>18560515</v>
      </c>
      <c r="J1577" s="6" t="str">
        <f>IF(OR(COUNTIF(Monitoring!E:E, G1577) &gt; 0, COUNTIF(Monitoring!F:F, G1577) &gt; 0), "yes", "no")</f>
        <v>no</v>
      </c>
      <c r="K1577" s="60" t="str">
        <f t="shared" si="178"/>
        <v>Z:\FAIR_Device_data\Experiment_AugSep_2023\Video_captures\FAIR-D4\Camera1\2023-09-04\FAIR-D4_2023-09-04_11-42-40.mp4</v>
      </c>
    </row>
    <row r="1578" spans="1:11" ht="14.25" customHeight="1" x14ac:dyDescent="0.3">
      <c r="A1578" s="5" t="str">
        <f t="shared" si="172"/>
        <v>FAIR-D4</v>
      </c>
      <c r="B1578" s="4">
        <f t="shared" si="173"/>
        <v>45173</v>
      </c>
      <c r="C1578" s="8">
        <f t="shared" si="174"/>
        <v>0.5212268518518518</v>
      </c>
      <c r="D1578" s="8">
        <f t="shared" si="175"/>
        <v>45173.521226851852</v>
      </c>
      <c r="E1578" s="8" t="str">
        <f t="shared" si="177"/>
        <v>2023-09-04</v>
      </c>
      <c r="F1578" s="9" t="s">
        <v>3278</v>
      </c>
      <c r="G1578" s="9" t="str">
        <f t="shared" si="176"/>
        <v>FAIR-D4_2023-09-04_12-30-34</v>
      </c>
      <c r="H1578" s="9">
        <v>30.718</v>
      </c>
      <c r="I1578" s="6">
        <v>55449115</v>
      </c>
      <c r="J1578" s="6" t="str">
        <f>IF(OR(COUNTIF(Monitoring!E:E, G1578) &gt; 0, COUNTIF(Monitoring!F:F, G1578) &gt; 0), "yes", "no")</f>
        <v>yes</v>
      </c>
      <c r="K1578" s="60" t="str">
        <f t="shared" si="178"/>
        <v>Z:\FAIR_Device_data\Experiment_AugSep_2023\Video_captures\FAIR-D4\Camera1\2023-09-04\FAIR-D4_2023-09-04_12-30-34.mp4</v>
      </c>
    </row>
    <row r="1579" spans="1:11" ht="14.25" customHeight="1" x14ac:dyDescent="0.3">
      <c r="A1579" s="5" t="str">
        <f t="shared" si="172"/>
        <v>FAIR-D4</v>
      </c>
      <c r="B1579" s="4">
        <f t="shared" si="173"/>
        <v>45173</v>
      </c>
      <c r="C1579" s="8">
        <f t="shared" si="174"/>
        <v>0.52229166666666671</v>
      </c>
      <c r="D1579" s="8">
        <f t="shared" si="175"/>
        <v>45173.522291666668</v>
      </c>
      <c r="E1579" s="8" t="str">
        <f t="shared" si="177"/>
        <v>2023-09-04</v>
      </c>
      <c r="F1579" s="9" t="s">
        <v>3279</v>
      </c>
      <c r="G1579" s="9" t="str">
        <f t="shared" si="176"/>
        <v>FAIR-D4_2023-09-04_12-32-06</v>
      </c>
      <c r="H1579" s="9">
        <v>11.778</v>
      </c>
      <c r="I1579" s="6">
        <v>19452144</v>
      </c>
      <c r="J1579" s="6" t="str">
        <f>IF(OR(COUNTIF(Monitoring!E:E, G1579) &gt; 0, COUNTIF(Monitoring!F:F, G1579) &gt; 0), "yes", "no")</f>
        <v>no</v>
      </c>
      <c r="K1579" s="60" t="str">
        <f t="shared" si="178"/>
        <v>Z:\FAIR_Device_data\Experiment_AugSep_2023\Video_captures\FAIR-D4\Camera1\2023-09-04\FAIR-D4_2023-09-04_12-32-06.mp4</v>
      </c>
    </row>
    <row r="1580" spans="1:11" ht="14.25" customHeight="1" x14ac:dyDescent="0.3">
      <c r="A1580" s="5" t="str">
        <f t="shared" si="172"/>
        <v>FAIR-D4</v>
      </c>
      <c r="B1580" s="4">
        <f t="shared" si="173"/>
        <v>45173</v>
      </c>
      <c r="C1580" s="8">
        <f t="shared" si="174"/>
        <v>0.5301851851851852</v>
      </c>
      <c r="D1580" s="8">
        <f t="shared" si="175"/>
        <v>45173.530185185184</v>
      </c>
      <c r="E1580" s="8" t="str">
        <f t="shared" si="177"/>
        <v>2023-09-04</v>
      </c>
      <c r="F1580" s="9" t="s">
        <v>3280</v>
      </c>
      <c r="G1580" s="9" t="str">
        <f t="shared" si="176"/>
        <v>FAIR-D4_2023-09-04_12-43-28</v>
      </c>
      <c r="H1580" s="9">
        <v>22.088999999999999</v>
      </c>
      <c r="I1580" s="6">
        <v>35964987</v>
      </c>
      <c r="J1580" s="6" t="str">
        <f>IF(OR(COUNTIF(Monitoring!E:E, G1580) &gt; 0, COUNTIF(Monitoring!F:F, G1580) &gt; 0), "yes", "no")</f>
        <v>no</v>
      </c>
      <c r="K1580" s="60" t="str">
        <f t="shared" si="178"/>
        <v>Z:\FAIR_Device_data\Experiment_AugSep_2023\Video_captures\FAIR-D4\Camera1\2023-09-04\FAIR-D4_2023-09-04_12-43-28.mp4</v>
      </c>
    </row>
    <row r="1581" spans="1:11" ht="14.25" customHeight="1" x14ac:dyDescent="0.3">
      <c r="A1581" s="5" t="str">
        <f t="shared" si="172"/>
        <v>FAIR-D4</v>
      </c>
      <c r="B1581" s="4">
        <f t="shared" si="173"/>
        <v>45173</v>
      </c>
      <c r="C1581" s="8">
        <f t="shared" si="174"/>
        <v>0.53857638888888892</v>
      </c>
      <c r="D1581" s="8">
        <f t="shared" si="175"/>
        <v>45173.538576388892</v>
      </c>
      <c r="E1581" s="8" t="str">
        <f t="shared" si="177"/>
        <v>2023-09-04</v>
      </c>
      <c r="F1581" s="9" t="s">
        <v>3281</v>
      </c>
      <c r="G1581" s="9" t="str">
        <f t="shared" si="176"/>
        <v>FAIR-D4_2023-09-04_12-55-33</v>
      </c>
      <c r="H1581" s="9">
        <v>11.263999999999999</v>
      </c>
      <c r="I1581" s="6">
        <v>18369541</v>
      </c>
      <c r="J1581" s="6" t="str">
        <f>IF(OR(COUNTIF(Monitoring!E:E, G1581) &gt; 0, COUNTIF(Monitoring!F:F, G1581) &gt; 0), "yes", "no")</f>
        <v>no</v>
      </c>
      <c r="K1581" s="60" t="str">
        <f t="shared" si="178"/>
        <v>Z:\FAIR_Device_data\Experiment_AugSep_2023\Video_captures\FAIR-D4\Camera1\2023-09-04\FAIR-D4_2023-09-04_12-55-33.mp4</v>
      </c>
    </row>
    <row r="1582" spans="1:11" ht="14.25" customHeight="1" x14ac:dyDescent="0.3">
      <c r="A1582" s="5" t="str">
        <f t="shared" si="172"/>
        <v>FAIR-D4</v>
      </c>
      <c r="B1582" s="4">
        <f t="shared" si="173"/>
        <v>45173</v>
      </c>
      <c r="C1582" s="8">
        <f t="shared" si="174"/>
        <v>0.56946759259259261</v>
      </c>
      <c r="D1582" s="8">
        <f t="shared" si="175"/>
        <v>45173.569467592592</v>
      </c>
      <c r="E1582" s="8" t="str">
        <f t="shared" si="177"/>
        <v>2023-09-04</v>
      </c>
      <c r="F1582" s="9" t="s">
        <v>3282</v>
      </c>
      <c r="G1582" s="9" t="str">
        <f t="shared" si="176"/>
        <v>FAIR-D4_2023-09-04_13-40-02</v>
      </c>
      <c r="H1582" s="9">
        <v>65.644999999999996</v>
      </c>
      <c r="I1582" s="6">
        <v>122973331</v>
      </c>
      <c r="J1582" s="6" t="str">
        <f>IF(OR(COUNTIF(Monitoring!E:E, G1582) &gt; 0, COUNTIF(Monitoring!F:F, G1582) &gt; 0), "yes", "no")</f>
        <v>yes</v>
      </c>
      <c r="K1582" s="60" t="str">
        <f t="shared" si="178"/>
        <v>Z:\FAIR_Device_data\Experiment_AugSep_2023\Video_captures\FAIR-D4\Camera1\2023-09-04\FAIR-D4_2023-09-04_13-40-02.mp4</v>
      </c>
    </row>
    <row r="1583" spans="1:11" ht="14.25" customHeight="1" x14ac:dyDescent="0.3">
      <c r="A1583" s="5" t="str">
        <f t="shared" si="172"/>
        <v>FAIR-D4</v>
      </c>
      <c r="B1583" s="4">
        <f t="shared" si="173"/>
        <v>45173</v>
      </c>
      <c r="C1583" s="8">
        <f t="shared" si="174"/>
        <v>0.5721180555555555</v>
      </c>
      <c r="D1583" s="8">
        <f t="shared" si="175"/>
        <v>45173.572118055556</v>
      </c>
      <c r="E1583" s="8" t="str">
        <f t="shared" si="177"/>
        <v>2023-09-04</v>
      </c>
      <c r="F1583" s="9" t="s">
        <v>3283</v>
      </c>
      <c r="G1583" s="9" t="str">
        <f t="shared" si="176"/>
        <v>FAIR-D4_2023-09-04_13-43-51</v>
      </c>
      <c r="H1583" s="9">
        <v>11.262</v>
      </c>
      <c r="I1583" s="6">
        <v>18443862</v>
      </c>
      <c r="J1583" s="6" t="str">
        <f>IF(OR(COUNTIF(Monitoring!E:E, G1583) &gt; 0, COUNTIF(Monitoring!F:F, G1583) &gt; 0), "yes", "no")</f>
        <v>no</v>
      </c>
      <c r="K1583" s="60" t="str">
        <f t="shared" si="178"/>
        <v>Z:\FAIR_Device_data\Experiment_AugSep_2023\Video_captures\FAIR-D4\Camera1\2023-09-04\FAIR-D4_2023-09-04_13-43-51.mp4</v>
      </c>
    </row>
    <row r="1584" spans="1:11" ht="14.25" customHeight="1" x14ac:dyDescent="0.3">
      <c r="A1584" s="5" t="str">
        <f t="shared" si="172"/>
        <v>FAIR-D4</v>
      </c>
      <c r="B1584" s="4">
        <f t="shared" si="173"/>
        <v>45173</v>
      </c>
      <c r="C1584" s="8">
        <f t="shared" si="174"/>
        <v>0.62201388888888887</v>
      </c>
      <c r="D1584" s="8">
        <f t="shared" si="175"/>
        <v>45173.622013888889</v>
      </c>
      <c r="E1584" s="8" t="str">
        <f t="shared" si="177"/>
        <v>2023-09-04</v>
      </c>
      <c r="F1584" s="9" t="s">
        <v>3284</v>
      </c>
      <c r="G1584" s="9" t="str">
        <f t="shared" si="176"/>
        <v>FAIR-D4_2023-09-04_14-55-42</v>
      </c>
      <c r="H1584" s="9">
        <v>22.199000000000002</v>
      </c>
      <c r="I1584" s="6">
        <v>36197502</v>
      </c>
      <c r="J1584" s="6" t="str">
        <f>IF(OR(COUNTIF(Monitoring!E:E, G1584) &gt; 0, COUNTIF(Monitoring!F:F, G1584) &gt; 0), "yes", "no")</f>
        <v>yes</v>
      </c>
      <c r="K1584" s="60" t="str">
        <f t="shared" si="178"/>
        <v>Z:\FAIR_Device_data\Experiment_AugSep_2023\Video_captures\FAIR-D4\Camera1\2023-09-04\FAIR-D4_2023-09-04_14-55-42.mp4</v>
      </c>
    </row>
    <row r="1585" spans="1:11" ht="14.25" customHeight="1" x14ac:dyDescent="0.3">
      <c r="A1585" s="5" t="str">
        <f t="shared" si="172"/>
        <v>FAIR-D4</v>
      </c>
      <c r="B1585" s="4">
        <f t="shared" si="173"/>
        <v>45173</v>
      </c>
      <c r="C1585" s="8">
        <f t="shared" si="174"/>
        <v>0.62942129629629628</v>
      </c>
      <c r="D1585" s="8">
        <f t="shared" si="175"/>
        <v>45173.629421296297</v>
      </c>
      <c r="E1585" s="8" t="str">
        <f t="shared" si="177"/>
        <v>2023-09-04</v>
      </c>
      <c r="F1585" s="9" t="s">
        <v>3285</v>
      </c>
      <c r="G1585" s="9" t="str">
        <f t="shared" si="176"/>
        <v>FAIR-D4_2023-09-04_15-06-22</v>
      </c>
      <c r="H1585" s="9">
        <v>10.561</v>
      </c>
      <c r="I1585" s="6">
        <v>16950307</v>
      </c>
      <c r="J1585" s="6" t="str">
        <f>IF(OR(COUNTIF(Monitoring!E:E, G1585) &gt; 0, COUNTIF(Monitoring!F:F, G1585) &gt; 0), "yes", "no")</f>
        <v>yes</v>
      </c>
      <c r="K1585" s="60" t="str">
        <f t="shared" si="178"/>
        <v>Z:\FAIR_Device_data\Experiment_AugSep_2023\Video_captures\FAIR-D4\Camera1\2023-09-04\FAIR-D4_2023-09-04_15-06-22.mp4</v>
      </c>
    </row>
    <row r="1586" spans="1:11" ht="14.25" customHeight="1" x14ac:dyDescent="0.3">
      <c r="A1586" s="5" t="str">
        <f t="shared" si="172"/>
        <v>FAIR-D4</v>
      </c>
      <c r="B1586" s="4">
        <f t="shared" si="173"/>
        <v>45173</v>
      </c>
      <c r="C1586" s="8">
        <f t="shared" si="174"/>
        <v>0.63027777777777783</v>
      </c>
      <c r="D1586" s="8">
        <f t="shared" si="175"/>
        <v>45173.630277777775</v>
      </c>
      <c r="E1586" s="8" t="str">
        <f t="shared" si="177"/>
        <v>2023-09-04</v>
      </c>
      <c r="F1586" s="9" t="s">
        <v>3286</v>
      </c>
      <c r="G1586" s="9" t="str">
        <f t="shared" si="176"/>
        <v>FAIR-D4_2023-09-04_15-07-36</v>
      </c>
      <c r="H1586" s="9">
        <v>21.265999999999998</v>
      </c>
      <c r="I1586" s="6">
        <v>37095813</v>
      </c>
      <c r="J1586" s="6" t="str">
        <f>IF(OR(COUNTIF(Monitoring!E:E, G1586) &gt; 0, COUNTIF(Monitoring!F:F, G1586) &gt; 0), "yes", "no")</f>
        <v>yes</v>
      </c>
      <c r="K1586" s="60" t="str">
        <f t="shared" si="178"/>
        <v>Z:\FAIR_Device_data\Experiment_AugSep_2023\Video_captures\FAIR-D4\Camera1\2023-09-04\FAIR-D4_2023-09-04_15-07-36.mp4</v>
      </c>
    </row>
    <row r="1587" spans="1:11" ht="14.25" customHeight="1" x14ac:dyDescent="0.3">
      <c r="A1587" s="5" t="str">
        <f t="shared" si="172"/>
        <v>FAIR-D4</v>
      </c>
      <c r="B1587" s="4">
        <f t="shared" si="173"/>
        <v>45173</v>
      </c>
      <c r="C1587" s="8">
        <f t="shared" si="174"/>
        <v>0.70663194444444444</v>
      </c>
      <c r="D1587" s="8">
        <f t="shared" si="175"/>
        <v>45173.706631944442</v>
      </c>
      <c r="E1587" s="8" t="str">
        <f t="shared" si="177"/>
        <v>2023-09-04</v>
      </c>
      <c r="F1587" s="9" t="s">
        <v>3287</v>
      </c>
      <c r="G1587" s="9" t="str">
        <f t="shared" si="176"/>
        <v>FAIR-D4_2023-09-04_16-57-33</v>
      </c>
      <c r="H1587" s="9">
        <v>13.153</v>
      </c>
      <c r="I1587" s="6">
        <v>19787424</v>
      </c>
      <c r="J1587" s="6" t="str">
        <f>IF(OR(COUNTIF(Monitoring!E:E, G1587) &gt; 0, COUNTIF(Monitoring!F:F, G1587) &gt; 0), "yes", "no")</f>
        <v>yes</v>
      </c>
      <c r="K1587" s="60" t="str">
        <f t="shared" si="178"/>
        <v>Z:\FAIR_Device_data\Experiment_AugSep_2023\Video_captures\FAIR-D4\Camera1\2023-09-04\FAIR-D4_2023-09-04_16-57-33.mp4</v>
      </c>
    </row>
    <row r="1588" spans="1:11" ht="14.25" customHeight="1" x14ac:dyDescent="0.3">
      <c r="A1588" s="5" t="str">
        <f t="shared" si="172"/>
        <v>FAIR-D4</v>
      </c>
      <c r="B1588" s="4">
        <f t="shared" si="173"/>
        <v>45173</v>
      </c>
      <c r="C1588" s="8">
        <f t="shared" si="174"/>
        <v>0.70811342592592597</v>
      </c>
      <c r="D1588" s="8">
        <f t="shared" si="175"/>
        <v>45173.708113425928</v>
      </c>
      <c r="E1588" s="8" t="str">
        <f t="shared" si="177"/>
        <v>2023-09-04</v>
      </c>
      <c r="F1588" s="9" t="s">
        <v>3288</v>
      </c>
      <c r="G1588" s="9" t="str">
        <f t="shared" si="176"/>
        <v>FAIR-D4_2023-09-04_16-59-41</v>
      </c>
      <c r="H1588" s="9">
        <v>13.516</v>
      </c>
      <c r="I1588" s="6">
        <v>20246687</v>
      </c>
      <c r="J1588" s="6" t="str">
        <f>IF(OR(COUNTIF(Monitoring!E:E, G1588) &gt; 0, COUNTIF(Monitoring!F:F, G1588) &gt; 0), "yes", "no")</f>
        <v>no</v>
      </c>
      <c r="K1588" s="60" t="str">
        <f t="shared" si="178"/>
        <v>Z:\FAIR_Device_data\Experiment_AugSep_2023\Video_captures\FAIR-D4\Camera1\2023-09-04\FAIR-D4_2023-09-04_16-59-41.mp4</v>
      </c>
    </row>
    <row r="1589" spans="1:11" ht="14.25" customHeight="1" x14ac:dyDescent="0.3">
      <c r="A1589" s="5" t="str">
        <f t="shared" si="172"/>
        <v>FAIR-D4</v>
      </c>
      <c r="B1589" s="4">
        <f t="shared" si="173"/>
        <v>45173</v>
      </c>
      <c r="C1589" s="8">
        <f t="shared" si="174"/>
        <v>0.70857638888888885</v>
      </c>
      <c r="D1589" s="8">
        <f t="shared" si="175"/>
        <v>45173.70857638889</v>
      </c>
      <c r="E1589" s="8" t="str">
        <f t="shared" si="177"/>
        <v>2023-09-04</v>
      </c>
      <c r="F1589" s="9" t="s">
        <v>3289</v>
      </c>
      <c r="G1589" s="9" t="str">
        <f t="shared" si="176"/>
        <v>FAIR-D4_2023-09-04_17-00-21</v>
      </c>
      <c r="H1589" s="9">
        <v>81.673000000000002</v>
      </c>
      <c r="I1589" s="6">
        <v>140476322</v>
      </c>
      <c r="J1589" s="6" t="str">
        <f>IF(OR(COUNTIF(Monitoring!E:E, G1589) &gt; 0, COUNTIF(Monitoring!F:F, G1589) &gt; 0), "yes", "no")</f>
        <v>yes</v>
      </c>
      <c r="K1589" s="60" t="str">
        <f t="shared" si="178"/>
        <v>Z:\FAIR_Device_data\Experiment_AugSep_2023\Video_captures\FAIR-D4\Camera1\2023-09-04\FAIR-D4_2023-09-04_17-00-21.mp4</v>
      </c>
    </row>
    <row r="1590" spans="1:11" ht="14.25" customHeight="1" x14ac:dyDescent="0.3">
      <c r="A1590" s="5" t="str">
        <f t="shared" si="172"/>
        <v>FAIR-D4</v>
      </c>
      <c r="B1590" s="4">
        <f t="shared" si="173"/>
        <v>45173</v>
      </c>
      <c r="C1590" s="8">
        <f t="shared" si="174"/>
        <v>0.71050925925925923</v>
      </c>
      <c r="D1590" s="8">
        <f t="shared" si="175"/>
        <v>45173.710509259261</v>
      </c>
      <c r="E1590" s="8" t="str">
        <f t="shared" si="177"/>
        <v>2023-09-04</v>
      </c>
      <c r="F1590" s="9" t="s">
        <v>3290</v>
      </c>
      <c r="G1590" s="9" t="str">
        <f t="shared" si="176"/>
        <v>FAIR-D4_2023-09-04_17-03-08</v>
      </c>
      <c r="H1590" s="9">
        <v>13.852</v>
      </c>
      <c r="I1590" s="6">
        <v>23280465</v>
      </c>
      <c r="J1590" s="6" t="str">
        <f>IF(OR(COUNTIF(Monitoring!E:E, G1590) &gt; 0, COUNTIF(Monitoring!F:F, G1590) &gt; 0), "yes", "no")</f>
        <v>yes</v>
      </c>
      <c r="K1590" s="60" t="str">
        <f t="shared" si="178"/>
        <v>Z:\FAIR_Device_data\Experiment_AugSep_2023\Video_captures\FAIR-D4\Camera1\2023-09-04\FAIR-D4_2023-09-04_17-03-08.mp4</v>
      </c>
    </row>
    <row r="1591" spans="1:11" ht="14.25" customHeight="1" x14ac:dyDescent="0.3">
      <c r="A1591" s="5" t="str">
        <f t="shared" si="172"/>
        <v>FAIR-D4</v>
      </c>
      <c r="B1591" s="4">
        <f t="shared" si="173"/>
        <v>45181</v>
      </c>
      <c r="C1591" s="8">
        <f t="shared" si="174"/>
        <v>0.39673611111111112</v>
      </c>
      <c r="D1591" s="8">
        <f t="shared" si="175"/>
        <v>45181.396736111114</v>
      </c>
      <c r="E1591" s="8" t="str">
        <f t="shared" si="177"/>
        <v>2023-09-12</v>
      </c>
      <c r="F1591" s="9" t="s">
        <v>3291</v>
      </c>
      <c r="G1591" s="9" t="str">
        <f t="shared" si="176"/>
        <v>FAIR-D4_2023-09-12_09-31-18</v>
      </c>
      <c r="H1591" s="9">
        <v>12.275</v>
      </c>
      <c r="I1591" s="6">
        <v>19160459</v>
      </c>
      <c r="J1591" s="6" t="str">
        <f>IF(OR(COUNTIF(Monitoring!E:E, G1591) &gt; 0, COUNTIF(Monitoring!F:F, G1591) &gt; 0), "yes", "no")</f>
        <v>yes</v>
      </c>
      <c r="K1591" s="60" t="str">
        <f t="shared" si="178"/>
        <v>Z:\FAIR_Device_data\Experiment_AugSep_2023\Video_captures\FAIR-D4\Camera1\2023-09-12\FAIR-D4_2023-09-12_09-31-18.mp4</v>
      </c>
    </row>
    <row r="1592" spans="1:11" ht="14.25" customHeight="1" x14ac:dyDescent="0.3">
      <c r="A1592" s="5" t="str">
        <f t="shared" si="172"/>
        <v>FAIR-D4</v>
      </c>
      <c r="B1592" s="4">
        <f t="shared" si="173"/>
        <v>45181</v>
      </c>
      <c r="C1592" s="8">
        <f t="shared" si="174"/>
        <v>0.40247685185185184</v>
      </c>
      <c r="D1592" s="8">
        <f t="shared" si="175"/>
        <v>45181.40247685185</v>
      </c>
      <c r="E1592" s="8" t="str">
        <f t="shared" si="177"/>
        <v>2023-09-12</v>
      </c>
      <c r="F1592" s="9" t="s">
        <v>3292</v>
      </c>
      <c r="G1592" s="9" t="str">
        <f t="shared" si="176"/>
        <v>FAIR-D4_2023-09-12_09-39-34</v>
      </c>
      <c r="H1592" s="9">
        <v>11.516</v>
      </c>
      <c r="I1592" s="6">
        <v>18912903</v>
      </c>
      <c r="J1592" s="6" t="str">
        <f>IF(OR(COUNTIF(Monitoring!E:E, G1592) &gt; 0, COUNTIF(Monitoring!F:F, G1592) &gt; 0), "yes", "no")</f>
        <v>no</v>
      </c>
      <c r="K1592" s="60" t="str">
        <f t="shared" si="178"/>
        <v>Z:\FAIR_Device_data\Experiment_AugSep_2023\Video_captures\FAIR-D4\Camera1\2023-09-12\FAIR-D4_2023-09-12_09-39-34.mp4</v>
      </c>
    </row>
    <row r="1593" spans="1:11" ht="14.25" customHeight="1" x14ac:dyDescent="0.3">
      <c r="A1593" s="5" t="str">
        <f t="shared" si="172"/>
        <v>FAIR-D4</v>
      </c>
      <c r="B1593" s="4">
        <f t="shared" si="173"/>
        <v>45181</v>
      </c>
      <c r="C1593" s="8">
        <f t="shared" si="174"/>
        <v>0.40891203703703705</v>
      </c>
      <c r="D1593" s="8">
        <f t="shared" si="175"/>
        <v>45181.408912037034</v>
      </c>
      <c r="E1593" s="8" t="str">
        <f t="shared" si="177"/>
        <v>2023-09-12</v>
      </c>
      <c r="F1593" s="9" t="s">
        <v>3293</v>
      </c>
      <c r="G1593" s="9" t="str">
        <f t="shared" si="176"/>
        <v>FAIR-D4_2023-09-12_09-48-50</v>
      </c>
      <c r="H1593" s="9">
        <v>172.25700000000001</v>
      </c>
      <c r="I1593" s="6">
        <v>310285555</v>
      </c>
      <c r="J1593" s="6" t="str">
        <f>IF(OR(COUNTIF(Monitoring!E:E, G1593) &gt; 0, COUNTIF(Monitoring!F:F, G1593) &gt; 0), "yes", "no")</f>
        <v>no</v>
      </c>
      <c r="K1593" s="60" t="str">
        <f t="shared" si="178"/>
        <v>Z:\FAIR_Device_data\Experiment_AugSep_2023\Video_captures\FAIR-D4\Camera1\2023-09-12\FAIR-D4_2023-09-12_09-48-50.mp4</v>
      </c>
    </row>
    <row r="1594" spans="1:11" ht="14.25" customHeight="1" x14ac:dyDescent="0.3">
      <c r="A1594" s="5" t="str">
        <f t="shared" si="172"/>
        <v>FAIR-D4</v>
      </c>
      <c r="B1594" s="4">
        <f t="shared" si="173"/>
        <v>45181</v>
      </c>
      <c r="C1594" s="8">
        <f t="shared" si="174"/>
        <v>0.41192129629629631</v>
      </c>
      <c r="D1594" s="8">
        <f t="shared" si="175"/>
        <v>45181.411921296298</v>
      </c>
      <c r="E1594" s="8" t="str">
        <f t="shared" si="177"/>
        <v>2023-09-12</v>
      </c>
      <c r="F1594" s="9" t="s">
        <v>3294</v>
      </c>
      <c r="G1594" s="9" t="str">
        <f t="shared" si="176"/>
        <v>FAIR-D4_2023-09-12_09-53-10</v>
      </c>
      <c r="H1594" s="9">
        <v>12.19</v>
      </c>
      <c r="I1594" s="6">
        <v>19045353</v>
      </c>
      <c r="J1594" s="6" t="str">
        <f>IF(OR(COUNTIF(Monitoring!E:E, G1594) &gt; 0, COUNTIF(Monitoring!F:F, G1594) &gt; 0), "yes", "no")</f>
        <v>no</v>
      </c>
      <c r="K1594" s="60" t="str">
        <f t="shared" si="178"/>
        <v>Z:\FAIR_Device_data\Experiment_AugSep_2023\Video_captures\FAIR-D4\Camera1\2023-09-12\FAIR-D4_2023-09-12_09-53-10.mp4</v>
      </c>
    </row>
    <row r="1595" spans="1:11" ht="14.25" customHeight="1" x14ac:dyDescent="0.3">
      <c r="A1595" s="5" t="str">
        <f t="shared" si="172"/>
        <v>FAIR-D4</v>
      </c>
      <c r="B1595" s="4">
        <f t="shared" si="173"/>
        <v>45181</v>
      </c>
      <c r="C1595" s="8">
        <f t="shared" si="174"/>
        <v>0.41241898148148148</v>
      </c>
      <c r="D1595" s="8">
        <f t="shared" si="175"/>
        <v>45181.412418981483</v>
      </c>
      <c r="E1595" s="8" t="str">
        <f t="shared" si="177"/>
        <v>2023-09-12</v>
      </c>
      <c r="F1595" s="9" t="s">
        <v>3295</v>
      </c>
      <c r="G1595" s="9" t="str">
        <f t="shared" si="176"/>
        <v>FAIR-D4_2023-09-12_09-53-53</v>
      </c>
      <c r="H1595" s="9">
        <v>14.535</v>
      </c>
      <c r="I1595" s="6">
        <v>22415108</v>
      </c>
      <c r="J1595" s="6" t="str">
        <f>IF(OR(COUNTIF(Monitoring!E:E, G1595) &gt; 0, COUNTIF(Monitoring!F:F, G1595) &gt; 0), "yes", "no")</f>
        <v>no</v>
      </c>
      <c r="K1595" s="60" t="str">
        <f t="shared" si="178"/>
        <v>Z:\FAIR_Device_data\Experiment_AugSep_2023\Video_captures\FAIR-D4\Camera1\2023-09-12\FAIR-D4_2023-09-12_09-53-53.mp4</v>
      </c>
    </row>
    <row r="1596" spans="1:11" ht="14.25" customHeight="1" x14ac:dyDescent="0.3">
      <c r="A1596" s="5" t="str">
        <f t="shared" si="172"/>
        <v>FAIR-D4</v>
      </c>
      <c r="B1596" s="4">
        <f t="shared" si="173"/>
        <v>45181</v>
      </c>
      <c r="C1596" s="8">
        <f t="shared" si="174"/>
        <v>0.41304398148148147</v>
      </c>
      <c r="D1596" s="8">
        <f t="shared" si="175"/>
        <v>45181.413043981483</v>
      </c>
      <c r="E1596" s="8" t="str">
        <f t="shared" si="177"/>
        <v>2023-09-12</v>
      </c>
      <c r="F1596" s="9" t="s">
        <v>3296</v>
      </c>
      <c r="G1596" s="9" t="str">
        <f t="shared" si="176"/>
        <v>FAIR-D4_2023-09-12_09-54-47</v>
      </c>
      <c r="H1596" s="9">
        <v>13.592000000000001</v>
      </c>
      <c r="I1596" s="6">
        <v>22920842</v>
      </c>
      <c r="J1596" s="6" t="str">
        <f>IF(OR(COUNTIF(Monitoring!E:E, G1596) &gt; 0, COUNTIF(Monitoring!F:F, G1596) &gt; 0), "yes", "no")</f>
        <v>no</v>
      </c>
      <c r="K1596" s="60" t="str">
        <f t="shared" si="178"/>
        <v>Z:\FAIR_Device_data\Experiment_AugSep_2023\Video_captures\FAIR-D4\Camera1\2023-09-12\FAIR-D4_2023-09-12_09-54-47.mp4</v>
      </c>
    </row>
    <row r="1597" spans="1:11" ht="14.25" customHeight="1" x14ac:dyDescent="0.3">
      <c r="A1597" s="5" t="str">
        <f t="shared" si="172"/>
        <v>FAIR-D4</v>
      </c>
      <c r="B1597" s="4">
        <f t="shared" si="173"/>
        <v>45181</v>
      </c>
      <c r="C1597" s="8">
        <f t="shared" si="174"/>
        <v>0.41550925925925924</v>
      </c>
      <c r="D1597" s="8">
        <f t="shared" si="175"/>
        <v>45181.415509259263</v>
      </c>
      <c r="E1597" s="8" t="str">
        <f t="shared" si="177"/>
        <v>2023-09-12</v>
      </c>
      <c r="F1597" s="9" t="s">
        <v>3297</v>
      </c>
      <c r="G1597" s="9" t="str">
        <f t="shared" si="176"/>
        <v>FAIR-D4_2023-09-12_09-58-20</v>
      </c>
      <c r="H1597" s="9">
        <v>11.977</v>
      </c>
      <c r="I1597" s="6">
        <v>18793049</v>
      </c>
      <c r="J1597" s="6" t="str">
        <f>IF(OR(COUNTIF(Monitoring!E:E, G1597) &gt; 0, COUNTIF(Monitoring!F:F, G1597) &gt; 0), "yes", "no")</f>
        <v>no</v>
      </c>
      <c r="K1597" s="60" t="str">
        <f t="shared" si="178"/>
        <v>Z:\FAIR_Device_data\Experiment_AugSep_2023\Video_captures\FAIR-D4\Camera1\2023-09-12\FAIR-D4_2023-09-12_09-58-20.mp4</v>
      </c>
    </row>
    <row r="1598" spans="1:11" ht="14.25" customHeight="1" x14ac:dyDescent="0.3">
      <c r="A1598" s="5" t="str">
        <f t="shared" si="172"/>
        <v>FAIR-D4</v>
      </c>
      <c r="B1598" s="4">
        <f t="shared" si="173"/>
        <v>45181</v>
      </c>
      <c r="C1598" s="8">
        <f t="shared" si="174"/>
        <v>0.41609953703703706</v>
      </c>
      <c r="D1598" s="8">
        <f t="shared" si="175"/>
        <v>45181.41609953704</v>
      </c>
      <c r="E1598" s="8" t="str">
        <f t="shared" si="177"/>
        <v>2023-09-12</v>
      </c>
      <c r="F1598" s="9" t="s">
        <v>3298</v>
      </c>
      <c r="G1598" s="9" t="str">
        <f t="shared" si="176"/>
        <v>FAIR-D4_2023-09-12_09-59-11</v>
      </c>
      <c r="H1598" s="9">
        <v>11.616</v>
      </c>
      <c r="I1598" s="6">
        <v>19205899</v>
      </c>
      <c r="J1598" s="6" t="str">
        <f>IF(OR(COUNTIF(Monitoring!E:E, G1598) &gt; 0, COUNTIF(Monitoring!F:F, G1598) &gt; 0), "yes", "no")</f>
        <v>no</v>
      </c>
      <c r="K1598" s="60" t="str">
        <f t="shared" si="178"/>
        <v>Z:\FAIR_Device_data\Experiment_AugSep_2023\Video_captures\FAIR-D4\Camera1\2023-09-12\FAIR-D4_2023-09-12_09-59-11.mp4</v>
      </c>
    </row>
    <row r="1599" spans="1:11" ht="14.25" customHeight="1" x14ac:dyDescent="0.3">
      <c r="A1599" s="5" t="str">
        <f t="shared" si="172"/>
        <v>FAIR-D4</v>
      </c>
      <c r="B1599" s="4">
        <f t="shared" si="173"/>
        <v>45181</v>
      </c>
      <c r="C1599" s="8">
        <f t="shared" si="174"/>
        <v>0.41684027777777777</v>
      </c>
      <c r="D1599" s="8">
        <f t="shared" si="175"/>
        <v>45181.41684027778</v>
      </c>
      <c r="E1599" s="8" t="str">
        <f t="shared" si="177"/>
        <v>2023-09-12</v>
      </c>
      <c r="F1599" s="9" t="s">
        <v>3299</v>
      </c>
      <c r="G1599" s="9" t="str">
        <f t="shared" si="176"/>
        <v>FAIR-D4_2023-09-12_10-00-15</v>
      </c>
      <c r="H1599" s="9">
        <v>13.247</v>
      </c>
      <c r="I1599" s="6">
        <v>21837851</v>
      </c>
      <c r="J1599" s="6" t="str">
        <f>IF(OR(COUNTIF(Monitoring!E:E, G1599) &gt; 0, COUNTIF(Monitoring!F:F, G1599) &gt; 0), "yes", "no")</f>
        <v>no</v>
      </c>
      <c r="K1599" s="60" t="str">
        <f t="shared" si="178"/>
        <v>Z:\FAIR_Device_data\Experiment_AugSep_2023\Video_captures\FAIR-D4\Camera1\2023-09-12\FAIR-D4_2023-09-12_10-00-15.mp4</v>
      </c>
    </row>
    <row r="1600" spans="1:11" ht="14.25" customHeight="1" x14ac:dyDescent="0.3">
      <c r="A1600" s="5" t="str">
        <f t="shared" si="172"/>
        <v>FAIR-D4</v>
      </c>
      <c r="B1600" s="4">
        <f t="shared" si="173"/>
        <v>45181</v>
      </c>
      <c r="C1600" s="8">
        <f t="shared" si="174"/>
        <v>0.41737268518518517</v>
      </c>
      <c r="D1600" s="8">
        <f t="shared" si="175"/>
        <v>45181.417372685188</v>
      </c>
      <c r="E1600" s="8" t="str">
        <f t="shared" si="177"/>
        <v>2023-09-12</v>
      </c>
      <c r="F1600" s="9" t="s">
        <v>3300</v>
      </c>
      <c r="G1600" s="9" t="str">
        <f t="shared" si="176"/>
        <v>FAIR-D4_2023-09-12_10-01-01</v>
      </c>
      <c r="H1600" s="9">
        <v>16.539000000000001</v>
      </c>
      <c r="I1600" s="6">
        <v>26650974</v>
      </c>
      <c r="J1600" s="6" t="str">
        <f>IF(OR(COUNTIF(Monitoring!E:E, G1600) &gt; 0, COUNTIF(Monitoring!F:F, G1600) &gt; 0), "yes", "no")</f>
        <v>no</v>
      </c>
      <c r="K1600" s="60" t="str">
        <f t="shared" si="178"/>
        <v>Z:\FAIR_Device_data\Experiment_AugSep_2023\Video_captures\FAIR-D4\Camera1\2023-09-12\FAIR-D4_2023-09-12_10-01-01.mp4</v>
      </c>
    </row>
    <row r="1601" spans="1:11" ht="14.25" customHeight="1" x14ac:dyDescent="0.3">
      <c r="A1601" s="5" t="str">
        <f t="shared" si="172"/>
        <v>FAIR-D4</v>
      </c>
      <c r="B1601" s="4">
        <f t="shared" si="173"/>
        <v>45181</v>
      </c>
      <c r="C1601" s="8">
        <f t="shared" si="174"/>
        <v>0.41949074074074072</v>
      </c>
      <c r="D1601" s="8">
        <f t="shared" si="175"/>
        <v>45181.419490740744</v>
      </c>
      <c r="E1601" s="8" t="str">
        <f t="shared" si="177"/>
        <v>2023-09-12</v>
      </c>
      <c r="F1601" s="9" t="s">
        <v>3301</v>
      </c>
      <c r="G1601" s="9" t="str">
        <f t="shared" si="176"/>
        <v>FAIR-D4_2023-09-12_10-04-04</v>
      </c>
      <c r="H1601" s="9">
        <v>27.212</v>
      </c>
      <c r="I1601" s="6">
        <v>49818911</v>
      </c>
      <c r="J1601" s="6" t="str">
        <f>IF(OR(COUNTIF(Monitoring!E:E, G1601) &gt; 0, COUNTIF(Monitoring!F:F, G1601) &gt; 0), "yes", "no")</f>
        <v>no</v>
      </c>
      <c r="K1601" s="60" t="str">
        <f t="shared" si="178"/>
        <v>Z:\FAIR_Device_data\Experiment_AugSep_2023\Video_captures\FAIR-D4\Camera1\2023-09-12\FAIR-D4_2023-09-12_10-04-04.mp4</v>
      </c>
    </row>
    <row r="1602" spans="1:11" ht="14.25" customHeight="1" x14ac:dyDescent="0.3">
      <c r="A1602" s="5" t="str">
        <f t="shared" ref="A1602:A1665" si="179">+LEFT(G1602,7)</f>
        <v>FAIR-D4</v>
      </c>
      <c r="B1602" s="4">
        <f t="shared" ref="B1602:B1665" si="180">VALUE(MID(G1602,FIND("_",G1602)+1,10))</f>
        <v>45181</v>
      </c>
      <c r="C1602" s="8">
        <f t="shared" ref="C1602:C1665" si="181">IF(ISBLANK(G1602),"",TIME(LEFT(RIGHT(G1602,8),2),LEFT(RIGHT(G1602,5),2),RIGHT(G1602,2)))</f>
        <v>0.42783564814814817</v>
      </c>
      <c r="D1602" s="8">
        <f t="shared" ref="D1602:D1665" si="182">+B1602+C1602</f>
        <v>45181.427835648145</v>
      </c>
      <c r="E1602" s="8" t="str">
        <f t="shared" si="177"/>
        <v>2023-09-12</v>
      </c>
      <c r="F1602" s="9" t="s">
        <v>3302</v>
      </c>
      <c r="G1602" s="9" t="str">
        <f t="shared" ref="G1602:G1665" si="183">+LEFT(F1602,27)</f>
        <v>FAIR-D4_2023-09-12_10-16-05</v>
      </c>
      <c r="H1602" s="9">
        <v>12.28</v>
      </c>
      <c r="I1602" s="6">
        <v>20256315</v>
      </c>
      <c r="J1602" s="6" t="str">
        <f>IF(OR(COUNTIF(Monitoring!E:E, G1602) &gt; 0, COUNTIF(Monitoring!F:F, G1602) &gt; 0), "yes", "no")</f>
        <v>no</v>
      </c>
      <c r="K1602" s="60" t="str">
        <f t="shared" si="178"/>
        <v>Z:\FAIR_Device_data\Experiment_AugSep_2023\Video_captures\FAIR-D4\Camera1\2023-09-12\FAIR-D4_2023-09-12_10-16-05.mp4</v>
      </c>
    </row>
    <row r="1603" spans="1:11" ht="14.25" customHeight="1" x14ac:dyDescent="0.3">
      <c r="A1603" s="5" t="str">
        <f t="shared" si="179"/>
        <v>FAIR-D4</v>
      </c>
      <c r="B1603" s="4">
        <f t="shared" si="180"/>
        <v>45181</v>
      </c>
      <c r="C1603" s="8">
        <f t="shared" si="181"/>
        <v>0.4287037037037037</v>
      </c>
      <c r="D1603" s="8">
        <f t="shared" si="182"/>
        <v>45181.428703703707</v>
      </c>
      <c r="E1603" s="8" t="str">
        <f t="shared" ref="E1603:E1666" si="184">+_xlfn.CONCAT(YEAR(B1603),"-",TEXT(MONTH(B1603),"00"),"-",TEXT(DAY(B1603),"00"))</f>
        <v>2023-09-12</v>
      </c>
      <c r="F1603" s="9" t="s">
        <v>3303</v>
      </c>
      <c r="G1603" s="9" t="str">
        <f t="shared" si="183"/>
        <v>FAIR-D4_2023-09-12_10-17-20</v>
      </c>
      <c r="H1603" s="9">
        <v>27.565000000000001</v>
      </c>
      <c r="I1603" s="6">
        <v>50547261</v>
      </c>
      <c r="J1603" s="6" t="str">
        <f>IF(OR(COUNTIF(Monitoring!E:E, G1603) &gt; 0, COUNTIF(Monitoring!F:F, G1603) &gt; 0), "yes", "no")</f>
        <v>no</v>
      </c>
      <c r="K1603" s="60" t="str">
        <f t="shared" ref="K1603:K1666" si="185">HYPERLINK(_xlfn.CONCAT("Z:\FAIR_Device_data\Experiment_AugSep_2023","\","Video_captures","\",A1603,"\","Camera1","\",E1603,"\",F1603))</f>
        <v>Z:\FAIR_Device_data\Experiment_AugSep_2023\Video_captures\FAIR-D4\Camera1\2023-09-12\FAIR-D4_2023-09-12_10-17-20.mp4</v>
      </c>
    </row>
    <row r="1604" spans="1:11" ht="14.25" customHeight="1" x14ac:dyDescent="0.3">
      <c r="A1604" s="5" t="str">
        <f t="shared" si="179"/>
        <v>FAIR-D4</v>
      </c>
      <c r="B1604" s="4">
        <f t="shared" si="180"/>
        <v>45181</v>
      </c>
      <c r="C1604" s="8">
        <f t="shared" si="181"/>
        <v>0.43289351851851854</v>
      </c>
      <c r="D1604" s="8">
        <f t="shared" si="182"/>
        <v>45181.432893518519</v>
      </c>
      <c r="E1604" s="8" t="str">
        <f t="shared" si="184"/>
        <v>2023-09-12</v>
      </c>
      <c r="F1604" s="9" t="s">
        <v>3304</v>
      </c>
      <c r="G1604" s="9" t="str">
        <f t="shared" si="183"/>
        <v>FAIR-D4_2023-09-12_10-23-22</v>
      </c>
      <c r="H1604" s="9">
        <v>21.542000000000002</v>
      </c>
      <c r="I1604" s="6">
        <v>37558222</v>
      </c>
      <c r="J1604" s="6" t="str">
        <f>IF(OR(COUNTIF(Monitoring!E:E, G1604) &gt; 0, COUNTIF(Monitoring!F:F, G1604) &gt; 0), "yes", "no")</f>
        <v>no</v>
      </c>
      <c r="K1604" s="60" t="str">
        <f t="shared" si="185"/>
        <v>Z:\FAIR_Device_data\Experiment_AugSep_2023\Video_captures\FAIR-D4\Camera1\2023-09-12\FAIR-D4_2023-09-12_10-23-22.mp4</v>
      </c>
    </row>
    <row r="1605" spans="1:11" ht="14.25" customHeight="1" x14ac:dyDescent="0.3">
      <c r="A1605" s="5" t="str">
        <f t="shared" si="179"/>
        <v>FAIR-D4</v>
      </c>
      <c r="B1605" s="4">
        <f t="shared" si="180"/>
        <v>45181</v>
      </c>
      <c r="C1605" s="8">
        <f t="shared" si="181"/>
        <v>0.43482638888888892</v>
      </c>
      <c r="D1605" s="8">
        <f t="shared" si="182"/>
        <v>45181.43482638889</v>
      </c>
      <c r="E1605" s="8" t="str">
        <f t="shared" si="184"/>
        <v>2023-09-12</v>
      </c>
      <c r="F1605" s="9" t="s">
        <v>3305</v>
      </c>
      <c r="G1605" s="9" t="str">
        <f t="shared" si="183"/>
        <v>FAIR-D4_2023-09-12_10-26-09</v>
      </c>
      <c r="H1605" s="9">
        <v>12.247</v>
      </c>
      <c r="I1605" s="6">
        <v>18267900</v>
      </c>
      <c r="J1605" s="6" t="str">
        <f>IF(OR(COUNTIF(Monitoring!E:E, G1605) &gt; 0, COUNTIF(Monitoring!F:F, G1605) &gt; 0), "yes", "no")</f>
        <v>yes</v>
      </c>
      <c r="K1605" s="60" t="str">
        <f t="shared" si="185"/>
        <v>Z:\FAIR_Device_data\Experiment_AugSep_2023\Video_captures\FAIR-D4\Camera1\2023-09-12\FAIR-D4_2023-09-12_10-26-09.mp4</v>
      </c>
    </row>
    <row r="1606" spans="1:11" ht="14.25" customHeight="1" x14ac:dyDescent="0.3">
      <c r="A1606" s="5" t="str">
        <f t="shared" si="179"/>
        <v>FAIR-D4</v>
      </c>
      <c r="B1606" s="4">
        <f t="shared" si="180"/>
        <v>45181</v>
      </c>
      <c r="C1606" s="8">
        <f t="shared" si="181"/>
        <v>0.45082175925925927</v>
      </c>
      <c r="D1606" s="8">
        <f t="shared" si="182"/>
        <v>45181.450821759259</v>
      </c>
      <c r="E1606" s="8" t="str">
        <f t="shared" si="184"/>
        <v>2023-09-12</v>
      </c>
      <c r="F1606" s="9" t="s">
        <v>3306</v>
      </c>
      <c r="G1606" s="9" t="str">
        <f t="shared" si="183"/>
        <v>FAIR-D4_2023-09-12_10-49-11</v>
      </c>
      <c r="H1606" s="9">
        <v>17.158000000000001</v>
      </c>
      <c r="I1606" s="6">
        <v>29363858</v>
      </c>
      <c r="J1606" s="6" t="str">
        <f>IF(OR(COUNTIF(Monitoring!E:E, G1606) &gt; 0, COUNTIF(Monitoring!F:F, G1606) &gt; 0), "yes", "no")</f>
        <v>no</v>
      </c>
      <c r="K1606" s="60" t="str">
        <f t="shared" si="185"/>
        <v>Z:\FAIR_Device_data\Experiment_AugSep_2023\Video_captures\FAIR-D4\Camera1\2023-09-12\FAIR-D4_2023-09-12_10-49-11.mp4</v>
      </c>
    </row>
    <row r="1607" spans="1:11" ht="14.25" customHeight="1" x14ac:dyDescent="0.3">
      <c r="A1607" s="5" t="str">
        <f t="shared" si="179"/>
        <v>FAIR-D4</v>
      </c>
      <c r="B1607" s="4">
        <f t="shared" si="180"/>
        <v>45181</v>
      </c>
      <c r="C1607" s="8">
        <f t="shared" si="181"/>
        <v>0.47749999999999998</v>
      </c>
      <c r="D1607" s="8">
        <f t="shared" si="182"/>
        <v>45181.477500000001</v>
      </c>
      <c r="E1607" s="8" t="str">
        <f t="shared" si="184"/>
        <v>2023-09-12</v>
      </c>
      <c r="F1607" s="9" t="s">
        <v>3307</v>
      </c>
      <c r="G1607" s="9" t="str">
        <f t="shared" si="183"/>
        <v>FAIR-D4_2023-09-12_11-27-36</v>
      </c>
      <c r="H1607" s="9">
        <v>12.194000000000001</v>
      </c>
      <c r="I1607" s="6">
        <v>19823647</v>
      </c>
      <c r="J1607" s="6" t="str">
        <f>IF(OR(COUNTIF(Monitoring!E:E, G1607) &gt; 0, COUNTIF(Monitoring!F:F, G1607) &gt; 0), "yes", "no")</f>
        <v>no</v>
      </c>
      <c r="K1607" s="60" t="str">
        <f t="shared" si="185"/>
        <v>Z:\FAIR_Device_data\Experiment_AugSep_2023\Video_captures\FAIR-D4\Camera1\2023-09-12\FAIR-D4_2023-09-12_11-27-36.mp4</v>
      </c>
    </row>
    <row r="1608" spans="1:11" ht="14.25" customHeight="1" x14ac:dyDescent="0.3">
      <c r="A1608" s="5" t="str">
        <f t="shared" si="179"/>
        <v>FAIR-D4</v>
      </c>
      <c r="B1608" s="4">
        <f t="shared" si="180"/>
        <v>45181</v>
      </c>
      <c r="C1608" s="8">
        <f t="shared" si="181"/>
        <v>0.4840740740740741</v>
      </c>
      <c r="D1608" s="8">
        <f t="shared" si="182"/>
        <v>45181.484074074076</v>
      </c>
      <c r="E1608" s="8" t="str">
        <f t="shared" si="184"/>
        <v>2023-09-12</v>
      </c>
      <c r="F1608" s="9" t="s">
        <v>3308</v>
      </c>
      <c r="G1608" s="9" t="str">
        <f t="shared" si="183"/>
        <v>FAIR-D4_2023-09-12_11-37-04</v>
      </c>
      <c r="H1608" s="9">
        <v>35.948</v>
      </c>
      <c r="I1608" s="6">
        <v>65258408</v>
      </c>
      <c r="J1608" s="6" t="str">
        <f>IF(OR(COUNTIF(Monitoring!E:E, G1608) &gt; 0, COUNTIF(Monitoring!F:F, G1608) &gt; 0), "yes", "no")</f>
        <v>no</v>
      </c>
      <c r="K1608" s="60" t="str">
        <f t="shared" si="185"/>
        <v>Z:\FAIR_Device_data\Experiment_AugSep_2023\Video_captures\FAIR-D4\Camera1\2023-09-12\FAIR-D4_2023-09-12_11-37-04.mp4</v>
      </c>
    </row>
    <row r="1609" spans="1:11" ht="14.25" customHeight="1" x14ac:dyDescent="0.3">
      <c r="A1609" s="5" t="str">
        <f t="shared" si="179"/>
        <v>FAIR-D4</v>
      </c>
      <c r="B1609" s="4">
        <f t="shared" si="180"/>
        <v>45181</v>
      </c>
      <c r="C1609" s="8">
        <f t="shared" si="181"/>
        <v>0.48510416666666667</v>
      </c>
      <c r="D1609" s="8">
        <f t="shared" si="182"/>
        <v>45181.48510416667</v>
      </c>
      <c r="E1609" s="8" t="str">
        <f t="shared" si="184"/>
        <v>2023-09-12</v>
      </c>
      <c r="F1609" s="9" t="s">
        <v>3309</v>
      </c>
      <c r="G1609" s="9" t="str">
        <f t="shared" si="183"/>
        <v>FAIR-D4_2023-09-12_11-38-33</v>
      </c>
      <c r="H1609" s="9">
        <v>37.445</v>
      </c>
      <c r="I1609" s="6">
        <v>66180207</v>
      </c>
      <c r="J1609" s="6" t="str">
        <f>IF(OR(COUNTIF(Monitoring!E:E, G1609) &gt; 0, COUNTIF(Monitoring!F:F, G1609) &gt; 0), "yes", "no")</f>
        <v>no</v>
      </c>
      <c r="K1609" s="60" t="str">
        <f t="shared" si="185"/>
        <v>Z:\FAIR_Device_data\Experiment_AugSep_2023\Video_captures\FAIR-D4\Camera1\2023-09-12\FAIR-D4_2023-09-12_11-38-33.mp4</v>
      </c>
    </row>
    <row r="1610" spans="1:11" ht="14.25" customHeight="1" x14ac:dyDescent="0.3">
      <c r="A1610" s="5" t="str">
        <f t="shared" si="179"/>
        <v>FAIR-D4</v>
      </c>
      <c r="B1610" s="4">
        <f t="shared" si="180"/>
        <v>45181</v>
      </c>
      <c r="C1610" s="8">
        <f t="shared" si="181"/>
        <v>0.48778935185185185</v>
      </c>
      <c r="D1610" s="8">
        <f t="shared" si="182"/>
        <v>45181.48778935185</v>
      </c>
      <c r="E1610" s="8" t="str">
        <f t="shared" si="184"/>
        <v>2023-09-12</v>
      </c>
      <c r="F1610" s="9" t="s">
        <v>3310</v>
      </c>
      <c r="G1610" s="9" t="str">
        <f t="shared" si="183"/>
        <v>FAIR-D4_2023-09-12_11-42-25</v>
      </c>
      <c r="H1610" s="9">
        <v>17.067</v>
      </c>
      <c r="I1610" s="6">
        <v>29446293</v>
      </c>
      <c r="J1610" s="6" t="str">
        <f>IF(OR(COUNTIF(Monitoring!E:E, G1610) &gt; 0, COUNTIF(Monitoring!F:F, G1610) &gt; 0), "yes", "no")</f>
        <v>yes</v>
      </c>
      <c r="K1610" s="60" t="str">
        <f t="shared" si="185"/>
        <v>Z:\FAIR_Device_data\Experiment_AugSep_2023\Video_captures\FAIR-D4\Camera1\2023-09-12\FAIR-D4_2023-09-12_11-42-25.mp4</v>
      </c>
    </row>
    <row r="1611" spans="1:11" ht="14.25" customHeight="1" x14ac:dyDescent="0.3">
      <c r="A1611" s="5" t="str">
        <f t="shared" si="179"/>
        <v>FAIR-D4</v>
      </c>
      <c r="B1611" s="4">
        <f t="shared" si="180"/>
        <v>45181</v>
      </c>
      <c r="C1611" s="8">
        <f t="shared" si="181"/>
        <v>0.49351851851851852</v>
      </c>
      <c r="D1611" s="8">
        <f t="shared" si="182"/>
        <v>45181.493518518517</v>
      </c>
      <c r="E1611" s="8" t="str">
        <f t="shared" si="184"/>
        <v>2023-09-12</v>
      </c>
      <c r="F1611" s="9" t="s">
        <v>3311</v>
      </c>
      <c r="G1611" s="9" t="str">
        <f t="shared" si="183"/>
        <v>FAIR-D4_2023-09-12_11-50-40</v>
      </c>
      <c r="H1611" s="9">
        <v>62.53</v>
      </c>
      <c r="I1611" s="6">
        <v>112745181</v>
      </c>
      <c r="J1611" s="6" t="str">
        <f>IF(OR(COUNTIF(Monitoring!E:E, G1611) &gt; 0, COUNTIF(Monitoring!F:F, G1611) &gt; 0), "yes", "no")</f>
        <v>yes</v>
      </c>
      <c r="K1611" s="60" t="str">
        <f t="shared" si="185"/>
        <v>Z:\FAIR_Device_data\Experiment_AugSep_2023\Video_captures\FAIR-D4\Camera1\2023-09-12\FAIR-D4_2023-09-12_11-50-40.mp4</v>
      </c>
    </row>
    <row r="1612" spans="1:11" ht="14.25" customHeight="1" x14ac:dyDescent="0.3">
      <c r="A1612" s="5" t="str">
        <f t="shared" si="179"/>
        <v>FAIR-D4</v>
      </c>
      <c r="B1612" s="4">
        <f t="shared" si="180"/>
        <v>45181</v>
      </c>
      <c r="C1612" s="8">
        <f t="shared" si="181"/>
        <v>0.50771990740740736</v>
      </c>
      <c r="D1612" s="8">
        <f t="shared" si="182"/>
        <v>45181.507719907408</v>
      </c>
      <c r="E1612" s="8" t="str">
        <f t="shared" si="184"/>
        <v>2023-09-12</v>
      </c>
      <c r="F1612" s="9" t="s">
        <v>3312</v>
      </c>
      <c r="G1612" s="9" t="str">
        <f t="shared" si="183"/>
        <v>FAIR-D4_2023-09-12_12-11-07</v>
      </c>
      <c r="H1612" s="9">
        <v>11.907</v>
      </c>
      <c r="I1612" s="6">
        <v>19477375</v>
      </c>
      <c r="J1612" s="6" t="str">
        <f>IF(OR(COUNTIF(Monitoring!E:E, G1612) &gt; 0, COUNTIF(Monitoring!F:F, G1612) &gt; 0), "yes", "no")</f>
        <v>no</v>
      </c>
      <c r="K1612" s="60" t="str">
        <f t="shared" si="185"/>
        <v>Z:\FAIR_Device_data\Experiment_AugSep_2023\Video_captures\FAIR-D4\Camera1\2023-09-12\FAIR-D4_2023-09-12_12-11-07.mp4</v>
      </c>
    </row>
    <row r="1613" spans="1:11" ht="14.25" customHeight="1" x14ac:dyDescent="0.3">
      <c r="A1613" s="5" t="str">
        <f t="shared" si="179"/>
        <v>FAIR-D4</v>
      </c>
      <c r="B1613" s="4">
        <f t="shared" si="180"/>
        <v>45181</v>
      </c>
      <c r="C1613" s="8">
        <f t="shared" si="181"/>
        <v>0.5229166666666667</v>
      </c>
      <c r="D1613" s="8">
        <f t="shared" si="182"/>
        <v>45181.522916666669</v>
      </c>
      <c r="E1613" s="8" t="str">
        <f t="shared" si="184"/>
        <v>2023-09-12</v>
      </c>
      <c r="F1613" s="9" t="s">
        <v>3313</v>
      </c>
      <c r="G1613" s="9" t="str">
        <f t="shared" si="183"/>
        <v>FAIR-D4_2023-09-12_12-33-00</v>
      </c>
      <c r="H1613" s="9">
        <v>158.18100000000001</v>
      </c>
      <c r="I1613" s="6">
        <v>278434655</v>
      </c>
      <c r="J1613" s="6" t="str">
        <f>IF(OR(COUNTIF(Monitoring!E:E, G1613) &gt; 0, COUNTIF(Monitoring!F:F, G1613) &gt; 0), "yes", "no")</f>
        <v>yes</v>
      </c>
      <c r="K1613" s="60" t="str">
        <f t="shared" si="185"/>
        <v>Z:\FAIR_Device_data\Experiment_AugSep_2023\Video_captures\FAIR-D4\Camera1\2023-09-12\FAIR-D4_2023-09-12_12-33-00.mp4</v>
      </c>
    </row>
    <row r="1614" spans="1:11" ht="14.25" customHeight="1" x14ac:dyDescent="0.3">
      <c r="A1614" s="5" t="str">
        <f t="shared" si="179"/>
        <v>FAIR-D4</v>
      </c>
      <c r="B1614" s="4">
        <f t="shared" si="180"/>
        <v>45181</v>
      </c>
      <c r="C1614" s="8">
        <f t="shared" si="181"/>
        <v>0.52576388888888892</v>
      </c>
      <c r="D1614" s="8">
        <f t="shared" si="182"/>
        <v>45181.525763888887</v>
      </c>
      <c r="E1614" s="8" t="str">
        <f t="shared" si="184"/>
        <v>2023-09-12</v>
      </c>
      <c r="F1614" s="9" t="s">
        <v>3314</v>
      </c>
      <c r="G1614" s="9" t="str">
        <f t="shared" si="183"/>
        <v>FAIR-D4_2023-09-12_12-37-06</v>
      </c>
      <c r="H1614" s="9">
        <v>90.971000000000004</v>
      </c>
      <c r="I1614" s="6">
        <v>168250391</v>
      </c>
      <c r="J1614" s="6" t="str">
        <f>IF(OR(COUNTIF(Monitoring!E:E, G1614) &gt; 0, COUNTIF(Monitoring!F:F, G1614) &gt; 0), "yes", "no")</f>
        <v>no</v>
      </c>
      <c r="K1614" s="60" t="str">
        <f t="shared" si="185"/>
        <v>Z:\FAIR_Device_data\Experiment_AugSep_2023\Video_captures\FAIR-D4\Camera1\2023-09-12\FAIR-D4_2023-09-12_12-37-06.mp4</v>
      </c>
    </row>
    <row r="1615" spans="1:11" ht="14.25" customHeight="1" x14ac:dyDescent="0.3">
      <c r="A1615" s="5" t="str">
        <f t="shared" si="179"/>
        <v>FAIR-D4</v>
      </c>
      <c r="B1615" s="4">
        <f t="shared" si="180"/>
        <v>45181</v>
      </c>
      <c r="C1615" s="8">
        <f t="shared" si="181"/>
        <v>0.52818287037037037</v>
      </c>
      <c r="D1615" s="8">
        <f t="shared" si="182"/>
        <v>45181.528182870374</v>
      </c>
      <c r="E1615" s="8" t="str">
        <f t="shared" si="184"/>
        <v>2023-09-12</v>
      </c>
      <c r="F1615" s="9" t="s">
        <v>3315</v>
      </c>
      <c r="G1615" s="9" t="str">
        <f t="shared" si="183"/>
        <v>FAIR-D4_2023-09-12_12-40-35</v>
      </c>
      <c r="H1615" s="9">
        <v>11.036</v>
      </c>
      <c r="I1615" s="6">
        <v>17919942</v>
      </c>
      <c r="J1615" s="6" t="str">
        <f>IF(OR(COUNTIF(Monitoring!E:E, G1615) &gt; 0, COUNTIF(Monitoring!F:F, G1615) &gt; 0), "yes", "no")</f>
        <v>no</v>
      </c>
      <c r="K1615" s="60" t="str">
        <f t="shared" si="185"/>
        <v>Z:\FAIR_Device_data\Experiment_AugSep_2023\Video_captures\FAIR-D4\Camera1\2023-09-12\FAIR-D4_2023-09-12_12-40-35.mp4</v>
      </c>
    </row>
    <row r="1616" spans="1:11" ht="14.25" customHeight="1" x14ac:dyDescent="0.3">
      <c r="A1616" s="5" t="str">
        <f t="shared" si="179"/>
        <v>FAIR-D4</v>
      </c>
      <c r="B1616" s="4">
        <f t="shared" si="180"/>
        <v>45181</v>
      </c>
      <c r="C1616" s="8">
        <f t="shared" si="181"/>
        <v>0.52930555555555558</v>
      </c>
      <c r="D1616" s="8">
        <f t="shared" si="182"/>
        <v>45181.529305555552</v>
      </c>
      <c r="E1616" s="8" t="str">
        <f t="shared" si="184"/>
        <v>2023-09-12</v>
      </c>
      <c r="F1616" s="9" t="s">
        <v>3316</v>
      </c>
      <c r="G1616" s="9" t="str">
        <f t="shared" si="183"/>
        <v>FAIR-D4_2023-09-12_12-42-12</v>
      </c>
      <c r="H1616" s="9">
        <v>60.860999999999997</v>
      </c>
      <c r="I1616" s="6">
        <v>111939720</v>
      </c>
      <c r="J1616" s="6" t="str">
        <f>IF(OR(COUNTIF(Monitoring!E:E, G1616) &gt; 0, COUNTIF(Monitoring!F:F, G1616) &gt; 0), "yes", "no")</f>
        <v>no</v>
      </c>
      <c r="K1616" s="60" t="str">
        <f t="shared" si="185"/>
        <v>Z:\FAIR_Device_data\Experiment_AugSep_2023\Video_captures\FAIR-D4\Camera1\2023-09-12\FAIR-D4_2023-09-12_12-42-12.mp4</v>
      </c>
    </row>
    <row r="1617" spans="1:11" ht="14.25" customHeight="1" x14ac:dyDescent="0.3">
      <c r="A1617" s="5" t="str">
        <f t="shared" si="179"/>
        <v>FAIR-D4</v>
      </c>
      <c r="B1617" s="4">
        <f t="shared" si="180"/>
        <v>45181</v>
      </c>
      <c r="C1617" s="8">
        <f t="shared" si="181"/>
        <v>0.58526620370370375</v>
      </c>
      <c r="D1617" s="8">
        <f t="shared" si="182"/>
        <v>45181.585266203707</v>
      </c>
      <c r="E1617" s="8" t="str">
        <f t="shared" si="184"/>
        <v>2023-09-12</v>
      </c>
      <c r="F1617" s="9" t="s">
        <v>3317</v>
      </c>
      <c r="G1617" s="9" t="str">
        <f t="shared" si="183"/>
        <v>FAIR-D4_2023-09-12_14-02-47</v>
      </c>
      <c r="H1617" s="9">
        <v>10.845000000000001</v>
      </c>
      <c r="I1617" s="6">
        <v>17583433</v>
      </c>
      <c r="J1617" s="6" t="str">
        <f>IF(OR(COUNTIF(Monitoring!E:E, G1617) &gt; 0, COUNTIF(Monitoring!F:F, G1617) &gt; 0), "yes", "no")</f>
        <v>no</v>
      </c>
      <c r="K1617" s="60" t="str">
        <f t="shared" si="185"/>
        <v>Z:\FAIR_Device_data\Experiment_AugSep_2023\Video_captures\FAIR-D4\Camera1\2023-09-12\FAIR-D4_2023-09-12_14-02-47.mp4</v>
      </c>
    </row>
    <row r="1618" spans="1:11" ht="14.25" customHeight="1" x14ac:dyDescent="0.3">
      <c r="A1618" s="5" t="str">
        <f t="shared" si="179"/>
        <v>FAIR-D4</v>
      </c>
      <c r="B1618" s="4">
        <f t="shared" si="180"/>
        <v>45181</v>
      </c>
      <c r="C1618" s="8">
        <f t="shared" si="181"/>
        <v>0.76273148148148151</v>
      </c>
      <c r="D1618" s="8">
        <f t="shared" si="182"/>
        <v>45181.762731481482</v>
      </c>
      <c r="E1618" s="8" t="str">
        <f t="shared" si="184"/>
        <v>2023-09-12</v>
      </c>
      <c r="F1618" s="9" t="s">
        <v>3318</v>
      </c>
      <c r="G1618" s="9" t="str">
        <f t="shared" si="183"/>
        <v>FAIR-D4_2023-09-12_18-18-20</v>
      </c>
      <c r="H1618" s="9">
        <v>15.846</v>
      </c>
      <c r="I1618" s="6">
        <v>25828642</v>
      </c>
      <c r="J1618" s="6" t="str">
        <f>IF(OR(COUNTIF(Monitoring!E:E, G1618) &gt; 0, COUNTIF(Monitoring!F:F, G1618) &gt; 0), "yes", "no")</f>
        <v>yes</v>
      </c>
      <c r="K1618" s="60" t="str">
        <f t="shared" si="185"/>
        <v>Z:\FAIR_Device_data\Experiment_AugSep_2023\Video_captures\FAIR-D4\Camera1\2023-09-12\FAIR-D4_2023-09-12_18-18-20.mp4</v>
      </c>
    </row>
    <row r="1619" spans="1:11" ht="14.25" customHeight="1" x14ac:dyDescent="0.3">
      <c r="A1619" s="5" t="str">
        <f t="shared" si="179"/>
        <v>FAIR-D4</v>
      </c>
      <c r="B1619" s="4">
        <f t="shared" si="180"/>
        <v>45181</v>
      </c>
      <c r="C1619" s="8">
        <f t="shared" si="181"/>
        <v>0.76559027777777777</v>
      </c>
      <c r="D1619" s="8">
        <f t="shared" si="182"/>
        <v>45181.765590277777</v>
      </c>
      <c r="E1619" s="8" t="str">
        <f t="shared" si="184"/>
        <v>2023-09-12</v>
      </c>
      <c r="F1619" s="9" t="s">
        <v>3319</v>
      </c>
      <c r="G1619" s="9" t="str">
        <f t="shared" si="183"/>
        <v>FAIR-D4_2023-09-12_18-22-27</v>
      </c>
      <c r="H1619" s="9">
        <v>12.32</v>
      </c>
      <c r="I1619" s="6">
        <v>20847323</v>
      </c>
      <c r="J1619" s="6" t="str">
        <f>IF(OR(COUNTIF(Monitoring!E:E, G1619) &gt; 0, COUNTIF(Monitoring!F:F, G1619) &gt; 0), "yes", "no")</f>
        <v>yes</v>
      </c>
      <c r="K1619" s="60" t="str">
        <f t="shared" si="185"/>
        <v>Z:\FAIR_Device_data\Experiment_AugSep_2023\Video_captures\FAIR-D4\Camera1\2023-09-12\FAIR-D4_2023-09-12_18-22-27.mp4</v>
      </c>
    </row>
    <row r="1620" spans="1:11" ht="14.25" customHeight="1" x14ac:dyDescent="0.3">
      <c r="A1620" s="5" t="str">
        <f t="shared" si="179"/>
        <v>FAIR-D4</v>
      </c>
      <c r="B1620" s="4">
        <f t="shared" si="180"/>
        <v>45181</v>
      </c>
      <c r="C1620" s="8">
        <f t="shared" si="181"/>
        <v>0.76782407407407405</v>
      </c>
      <c r="D1620" s="8">
        <f t="shared" si="182"/>
        <v>45181.767824074072</v>
      </c>
      <c r="E1620" s="8" t="str">
        <f t="shared" si="184"/>
        <v>2023-09-12</v>
      </c>
      <c r="F1620" s="9" t="s">
        <v>3320</v>
      </c>
      <c r="G1620" s="9" t="str">
        <f t="shared" si="183"/>
        <v>FAIR-D4_2023-09-12_18-25-40</v>
      </c>
      <c r="H1620" s="9">
        <v>11.752000000000001</v>
      </c>
      <c r="I1620" s="6">
        <v>19887542</v>
      </c>
      <c r="J1620" s="6" t="str">
        <f>IF(OR(COUNTIF(Monitoring!E:E, G1620) &gt; 0, COUNTIF(Monitoring!F:F, G1620) &gt; 0), "yes", "no")</f>
        <v>no</v>
      </c>
      <c r="K1620" s="60" t="str">
        <f t="shared" si="185"/>
        <v>Z:\FAIR_Device_data\Experiment_AugSep_2023\Video_captures\FAIR-D4\Camera1\2023-09-12\FAIR-D4_2023-09-12_18-25-40.mp4</v>
      </c>
    </row>
    <row r="1621" spans="1:11" ht="14.25" customHeight="1" x14ac:dyDescent="0.3">
      <c r="A1621" s="5" t="str">
        <f t="shared" si="179"/>
        <v>FAIR-D4</v>
      </c>
      <c r="B1621" s="4">
        <f t="shared" si="180"/>
        <v>45182</v>
      </c>
      <c r="C1621" s="8">
        <f t="shared" si="181"/>
        <v>0.30973379629629627</v>
      </c>
      <c r="D1621" s="8">
        <f t="shared" si="182"/>
        <v>45182.309733796297</v>
      </c>
      <c r="E1621" s="8" t="str">
        <f t="shared" si="184"/>
        <v>2023-09-13</v>
      </c>
      <c r="F1621" s="9" t="s">
        <v>3321</v>
      </c>
      <c r="G1621" s="9" t="str">
        <f t="shared" si="183"/>
        <v>FAIR-D4_2023-09-13_07-26-01</v>
      </c>
      <c r="H1621" s="9">
        <v>28.89</v>
      </c>
      <c r="I1621" s="6">
        <v>53650077</v>
      </c>
      <c r="J1621" s="6" t="str">
        <f>IF(OR(COUNTIF(Monitoring!E:E, G1621) &gt; 0, COUNTIF(Monitoring!F:F, G1621) &gt; 0), "yes", "no")</f>
        <v>no</v>
      </c>
      <c r="K1621" s="60" t="str">
        <f t="shared" si="185"/>
        <v>Z:\FAIR_Device_data\Experiment_AugSep_2023\Video_captures\FAIR-D4\Camera1\2023-09-13\FAIR-D4_2023-09-13_07-26-01.mp4</v>
      </c>
    </row>
    <row r="1622" spans="1:11" ht="14.25" customHeight="1" x14ac:dyDescent="0.3">
      <c r="A1622" s="5" t="str">
        <f t="shared" si="179"/>
        <v>FAIR-D4</v>
      </c>
      <c r="B1622" s="4">
        <f t="shared" si="180"/>
        <v>45182</v>
      </c>
      <c r="C1622" s="8">
        <f t="shared" si="181"/>
        <v>0.43278935185185186</v>
      </c>
      <c r="D1622" s="8">
        <f t="shared" si="182"/>
        <v>45182.432789351849</v>
      </c>
      <c r="E1622" s="8" t="str">
        <f t="shared" si="184"/>
        <v>2023-09-13</v>
      </c>
      <c r="F1622" s="9" t="s">
        <v>3322</v>
      </c>
      <c r="G1622" s="9" t="str">
        <f t="shared" si="183"/>
        <v>FAIR-D4_2023-09-13_10-23-13</v>
      </c>
      <c r="H1622" s="9">
        <v>41.966000000000001</v>
      </c>
      <c r="I1622" s="6">
        <v>78012206</v>
      </c>
      <c r="J1622" s="6" t="str">
        <f>IF(OR(COUNTIF(Monitoring!E:E, G1622) &gt; 0, COUNTIF(Monitoring!F:F, G1622) &gt; 0), "yes", "no")</f>
        <v>yes</v>
      </c>
      <c r="K1622" s="60" t="str">
        <f t="shared" si="185"/>
        <v>Z:\FAIR_Device_data\Experiment_AugSep_2023\Video_captures\FAIR-D4\Camera1\2023-09-13\FAIR-D4_2023-09-13_10-23-13.mp4</v>
      </c>
    </row>
    <row r="1623" spans="1:11" ht="14.25" customHeight="1" x14ac:dyDescent="0.3">
      <c r="A1623" s="5" t="str">
        <f t="shared" si="179"/>
        <v>FAIR-D4</v>
      </c>
      <c r="B1623" s="4">
        <f t="shared" si="180"/>
        <v>45182</v>
      </c>
      <c r="C1623" s="8">
        <f t="shared" si="181"/>
        <v>0.43359953703703702</v>
      </c>
      <c r="D1623" s="8">
        <f t="shared" si="182"/>
        <v>45182.433599537035</v>
      </c>
      <c r="E1623" s="8" t="str">
        <f t="shared" si="184"/>
        <v>2023-09-13</v>
      </c>
      <c r="F1623" s="9" t="s">
        <v>3323</v>
      </c>
      <c r="G1623" s="9" t="str">
        <f t="shared" si="183"/>
        <v>FAIR-D4_2023-09-13_10-24-23</v>
      </c>
      <c r="H1623" s="9">
        <v>17.373000000000001</v>
      </c>
      <c r="I1623" s="6">
        <v>28468977</v>
      </c>
      <c r="J1623" s="6" t="str">
        <f>IF(OR(COUNTIF(Monitoring!E:E, G1623) &gt; 0, COUNTIF(Monitoring!F:F, G1623) &gt; 0), "yes", "no")</f>
        <v>yes</v>
      </c>
      <c r="K1623" s="60" t="str">
        <f t="shared" si="185"/>
        <v>Z:\FAIR_Device_data\Experiment_AugSep_2023\Video_captures\FAIR-D4\Camera1\2023-09-13\FAIR-D4_2023-09-13_10-24-23.mp4</v>
      </c>
    </row>
    <row r="1624" spans="1:11" ht="14.25" customHeight="1" x14ac:dyDescent="0.3">
      <c r="A1624" s="5" t="str">
        <f t="shared" si="179"/>
        <v>FAIR-D4</v>
      </c>
      <c r="B1624" s="4">
        <f t="shared" si="180"/>
        <v>45182</v>
      </c>
      <c r="C1624" s="8">
        <f t="shared" si="181"/>
        <v>0.44975694444444442</v>
      </c>
      <c r="D1624" s="8">
        <f t="shared" si="182"/>
        <v>45182.449756944443</v>
      </c>
      <c r="E1624" s="8" t="str">
        <f t="shared" si="184"/>
        <v>2023-09-13</v>
      </c>
      <c r="F1624" s="9" t="s">
        <v>3324</v>
      </c>
      <c r="G1624" s="9" t="str">
        <f t="shared" si="183"/>
        <v>FAIR-D4_2023-09-13_10-47-39</v>
      </c>
      <c r="H1624" s="9">
        <v>40.534999999999997</v>
      </c>
      <c r="I1624" s="6">
        <v>74257492</v>
      </c>
      <c r="J1624" s="6" t="str">
        <f>IF(OR(COUNTIF(Monitoring!E:E, G1624) &gt; 0, COUNTIF(Monitoring!F:F, G1624) &gt; 0), "yes", "no")</f>
        <v>yes</v>
      </c>
      <c r="K1624" s="60" t="str">
        <f t="shared" si="185"/>
        <v>Z:\FAIR_Device_data\Experiment_AugSep_2023\Video_captures\FAIR-D4\Camera1\2023-09-13\FAIR-D4_2023-09-13_10-47-39.mp4</v>
      </c>
    </row>
    <row r="1625" spans="1:11" ht="14.25" customHeight="1" x14ac:dyDescent="0.3">
      <c r="A1625" s="5" t="str">
        <f t="shared" si="179"/>
        <v>FAIR-D4</v>
      </c>
      <c r="B1625" s="4">
        <f t="shared" si="180"/>
        <v>45182</v>
      </c>
      <c r="C1625" s="8">
        <f t="shared" si="181"/>
        <v>0.47379629629629627</v>
      </c>
      <c r="D1625" s="8">
        <f t="shared" si="182"/>
        <v>45182.473796296297</v>
      </c>
      <c r="E1625" s="8" t="str">
        <f t="shared" si="184"/>
        <v>2023-09-13</v>
      </c>
      <c r="F1625" s="9" t="s">
        <v>3325</v>
      </c>
      <c r="G1625" s="9" t="str">
        <f t="shared" si="183"/>
        <v>FAIR-D4_2023-09-13_11-22-16</v>
      </c>
      <c r="H1625" s="9">
        <v>85.828000000000003</v>
      </c>
      <c r="I1625" s="6">
        <v>162881155</v>
      </c>
      <c r="J1625" s="6" t="str">
        <f>IF(OR(COUNTIF(Monitoring!E:E, G1625) &gt; 0, COUNTIF(Monitoring!F:F, G1625) &gt; 0), "yes", "no")</f>
        <v>yes</v>
      </c>
      <c r="K1625" s="60" t="str">
        <f t="shared" si="185"/>
        <v>Z:\FAIR_Device_data\Experiment_AugSep_2023\Video_captures\FAIR-D4\Camera1\2023-09-13\FAIR-D4_2023-09-13_11-22-16.mp4</v>
      </c>
    </row>
    <row r="1626" spans="1:11" ht="14.25" customHeight="1" x14ac:dyDescent="0.3">
      <c r="A1626" s="5" t="str">
        <f t="shared" si="179"/>
        <v>FAIR-D4</v>
      </c>
      <c r="B1626" s="4">
        <f t="shared" si="180"/>
        <v>45182</v>
      </c>
      <c r="C1626" s="8">
        <f t="shared" si="181"/>
        <v>0.47574074074074074</v>
      </c>
      <c r="D1626" s="8">
        <f t="shared" si="182"/>
        <v>45182.475740740738</v>
      </c>
      <c r="E1626" s="8" t="str">
        <f t="shared" si="184"/>
        <v>2023-09-13</v>
      </c>
      <c r="F1626" s="9" t="s">
        <v>3326</v>
      </c>
      <c r="G1626" s="9" t="str">
        <f t="shared" si="183"/>
        <v>FAIR-D4_2023-09-13_11-25-04</v>
      </c>
      <c r="H1626" s="9">
        <v>159.72800000000001</v>
      </c>
      <c r="I1626" s="6">
        <v>301963535</v>
      </c>
      <c r="J1626" s="6" t="str">
        <f>IF(OR(COUNTIF(Monitoring!E:E, G1626) &gt; 0, COUNTIF(Monitoring!F:F, G1626) &gt; 0), "yes", "no")</f>
        <v>yes</v>
      </c>
      <c r="K1626" s="60" t="str">
        <f t="shared" si="185"/>
        <v>Z:\FAIR_Device_data\Experiment_AugSep_2023\Video_captures\FAIR-D4\Camera1\2023-09-13\FAIR-D4_2023-09-13_11-25-04.mp4</v>
      </c>
    </row>
    <row r="1627" spans="1:11" ht="14.25" customHeight="1" x14ac:dyDescent="0.3">
      <c r="A1627" s="5" t="str">
        <f t="shared" si="179"/>
        <v>FAIR-D4</v>
      </c>
      <c r="B1627" s="4">
        <f t="shared" si="180"/>
        <v>45182</v>
      </c>
      <c r="C1627" s="8">
        <f t="shared" si="181"/>
        <v>0.50362268518518516</v>
      </c>
      <c r="D1627" s="8">
        <f t="shared" si="182"/>
        <v>45182.503622685188</v>
      </c>
      <c r="E1627" s="8" t="str">
        <f t="shared" si="184"/>
        <v>2023-09-13</v>
      </c>
      <c r="F1627" s="9" t="s">
        <v>3327</v>
      </c>
      <c r="G1627" s="9" t="str">
        <f t="shared" si="183"/>
        <v>FAIR-D4_2023-09-13_12-05-13</v>
      </c>
      <c r="H1627" s="9">
        <v>40.090000000000003</v>
      </c>
      <c r="I1627" s="6">
        <v>69718264</v>
      </c>
      <c r="J1627" s="6" t="str">
        <f>IF(OR(COUNTIF(Monitoring!E:E, G1627) &gt; 0, COUNTIF(Monitoring!F:F, G1627) &gt; 0), "yes", "no")</f>
        <v>yes</v>
      </c>
      <c r="K1627" s="60" t="str">
        <f t="shared" si="185"/>
        <v>Z:\FAIR_Device_data\Experiment_AugSep_2023\Video_captures\FAIR-D4\Camera1\2023-09-13\FAIR-D4_2023-09-13_12-05-13.mp4</v>
      </c>
    </row>
    <row r="1628" spans="1:11" ht="14.25" customHeight="1" x14ac:dyDescent="0.3">
      <c r="A1628" s="5" t="str">
        <f t="shared" si="179"/>
        <v>FAIR-D4</v>
      </c>
      <c r="B1628" s="4">
        <f t="shared" si="180"/>
        <v>45182</v>
      </c>
      <c r="C1628" s="8">
        <f t="shared" si="181"/>
        <v>0.51850694444444445</v>
      </c>
      <c r="D1628" s="8">
        <f t="shared" si="182"/>
        <v>45182.518506944441</v>
      </c>
      <c r="E1628" s="8" t="str">
        <f t="shared" si="184"/>
        <v>2023-09-13</v>
      </c>
      <c r="F1628" s="9" t="s">
        <v>3328</v>
      </c>
      <c r="G1628" s="9" t="str">
        <f t="shared" si="183"/>
        <v>FAIR-D4_2023-09-13_12-26-39</v>
      </c>
      <c r="H1628" s="9">
        <v>10.930999999999999</v>
      </c>
      <c r="I1628" s="6">
        <v>17848806</v>
      </c>
      <c r="J1628" s="6" t="str">
        <f>IF(OR(COUNTIF(Monitoring!E:E, G1628) &gt; 0, COUNTIF(Monitoring!F:F, G1628) &gt; 0), "yes", "no")</f>
        <v>no</v>
      </c>
      <c r="K1628" s="60" t="str">
        <f t="shared" si="185"/>
        <v>Z:\FAIR_Device_data\Experiment_AugSep_2023\Video_captures\FAIR-D4\Camera1\2023-09-13\FAIR-D4_2023-09-13_12-26-39.mp4</v>
      </c>
    </row>
    <row r="1629" spans="1:11" ht="14.25" customHeight="1" x14ac:dyDescent="0.3">
      <c r="A1629" s="5" t="str">
        <f t="shared" si="179"/>
        <v>FAIR-D4</v>
      </c>
      <c r="B1629" s="4">
        <f t="shared" si="180"/>
        <v>45182</v>
      </c>
      <c r="C1629" s="8">
        <f t="shared" si="181"/>
        <v>0.59321759259259255</v>
      </c>
      <c r="D1629" s="8">
        <f t="shared" si="182"/>
        <v>45182.593217592592</v>
      </c>
      <c r="E1629" s="8" t="str">
        <f t="shared" si="184"/>
        <v>2023-09-13</v>
      </c>
      <c r="F1629" s="9" t="s">
        <v>3329</v>
      </c>
      <c r="G1629" s="9" t="str">
        <f t="shared" si="183"/>
        <v>FAIR-D4_2023-09-13_14-14-14</v>
      </c>
      <c r="H1629" s="9">
        <v>27.911000000000001</v>
      </c>
      <c r="I1629" s="6">
        <v>50335924</v>
      </c>
      <c r="J1629" s="6" t="str">
        <f>IF(OR(COUNTIF(Monitoring!E:E, G1629) &gt; 0, COUNTIF(Monitoring!F:F, G1629) &gt; 0), "yes", "no")</f>
        <v>yes</v>
      </c>
      <c r="K1629" s="60" t="str">
        <f t="shared" si="185"/>
        <v>Z:\FAIR_Device_data\Experiment_AugSep_2023\Video_captures\FAIR-D4\Camera1\2023-09-13\FAIR-D4_2023-09-13_14-14-14.mp4</v>
      </c>
    </row>
    <row r="1630" spans="1:11" ht="14.25" customHeight="1" x14ac:dyDescent="0.3">
      <c r="A1630" s="5" t="str">
        <f t="shared" si="179"/>
        <v>FAIR-D4</v>
      </c>
      <c r="B1630" s="4">
        <f t="shared" si="180"/>
        <v>45182</v>
      </c>
      <c r="C1630" s="8">
        <f t="shared" si="181"/>
        <v>0.60287037037037039</v>
      </c>
      <c r="D1630" s="8">
        <f t="shared" si="182"/>
        <v>45182.602870370371</v>
      </c>
      <c r="E1630" s="8" t="str">
        <f t="shared" si="184"/>
        <v>2023-09-13</v>
      </c>
      <c r="F1630" s="9" t="s">
        <v>3330</v>
      </c>
      <c r="G1630" s="9" t="str">
        <f t="shared" si="183"/>
        <v>FAIR-D4_2023-09-13_14-28-08</v>
      </c>
      <c r="H1630" s="9">
        <v>16.844000000000001</v>
      </c>
      <c r="I1630" s="6">
        <v>29283481</v>
      </c>
      <c r="J1630" s="6" t="str">
        <f>IF(OR(COUNTIF(Monitoring!E:E, G1630) &gt; 0, COUNTIF(Monitoring!F:F, G1630) &gt; 0), "yes", "no")</f>
        <v>no</v>
      </c>
      <c r="K1630" s="60" t="str">
        <f t="shared" si="185"/>
        <v>Z:\FAIR_Device_data\Experiment_AugSep_2023\Video_captures\FAIR-D4\Camera1\2023-09-13\FAIR-D4_2023-09-13_14-28-08.mp4</v>
      </c>
    </row>
    <row r="1631" spans="1:11" ht="14.25" customHeight="1" x14ac:dyDescent="0.3">
      <c r="A1631" s="5" t="str">
        <f t="shared" si="179"/>
        <v>FAIR-D4</v>
      </c>
      <c r="B1631" s="4">
        <f t="shared" si="180"/>
        <v>45182</v>
      </c>
      <c r="C1631" s="8">
        <f t="shared" si="181"/>
        <v>0.66427083333333337</v>
      </c>
      <c r="D1631" s="8">
        <f t="shared" si="182"/>
        <v>45182.664270833331</v>
      </c>
      <c r="E1631" s="8" t="str">
        <f t="shared" si="184"/>
        <v>2023-09-13</v>
      </c>
      <c r="F1631" s="9" t="s">
        <v>3331</v>
      </c>
      <c r="G1631" s="9" t="str">
        <f t="shared" si="183"/>
        <v>FAIR-D4_2023-09-13_15-56-33</v>
      </c>
      <c r="H1631" s="9">
        <v>46.796999999999997</v>
      </c>
      <c r="I1631" s="6">
        <v>84583734</v>
      </c>
      <c r="J1631" s="6" t="str">
        <f>IF(OR(COUNTIF(Monitoring!E:E, G1631) &gt; 0, COUNTIF(Monitoring!F:F, G1631) &gt; 0), "yes", "no")</f>
        <v>yes</v>
      </c>
      <c r="K1631" s="60" t="str">
        <f t="shared" si="185"/>
        <v>Z:\FAIR_Device_data\Experiment_AugSep_2023\Video_captures\FAIR-D4\Camera1\2023-09-13\FAIR-D4_2023-09-13_15-56-33.mp4</v>
      </c>
    </row>
    <row r="1632" spans="1:11" ht="14.25" customHeight="1" x14ac:dyDescent="0.3">
      <c r="A1632" s="5" t="str">
        <f t="shared" si="179"/>
        <v>FAIR-D4</v>
      </c>
      <c r="B1632" s="4">
        <f t="shared" si="180"/>
        <v>45182</v>
      </c>
      <c r="C1632" s="8">
        <f t="shared" si="181"/>
        <v>0.71440972222222221</v>
      </c>
      <c r="D1632" s="8">
        <f t="shared" si="182"/>
        <v>45182.714409722219</v>
      </c>
      <c r="E1632" s="8" t="str">
        <f t="shared" si="184"/>
        <v>2023-09-13</v>
      </c>
      <c r="F1632" s="9" t="s">
        <v>3332</v>
      </c>
      <c r="G1632" s="9" t="str">
        <f t="shared" si="183"/>
        <v>FAIR-D4_2023-09-13_17-08-45</v>
      </c>
      <c r="H1632" s="9">
        <v>24.335999999999999</v>
      </c>
      <c r="I1632" s="6">
        <v>43260946</v>
      </c>
      <c r="J1632" s="6" t="str">
        <f>IF(OR(COUNTIF(Monitoring!E:E, G1632) &gt; 0, COUNTIF(Monitoring!F:F, G1632) &gt; 0), "yes", "no")</f>
        <v>yes</v>
      </c>
      <c r="K1632" s="60" t="str">
        <f t="shared" si="185"/>
        <v>Z:\FAIR_Device_data\Experiment_AugSep_2023\Video_captures\FAIR-D4\Camera1\2023-09-13\FAIR-D4_2023-09-13_17-08-45.mp4</v>
      </c>
    </row>
    <row r="1633" spans="1:11" ht="14.25" customHeight="1" x14ac:dyDescent="0.3">
      <c r="A1633" s="5" t="str">
        <f t="shared" si="179"/>
        <v>FAIR-D4</v>
      </c>
      <c r="B1633" s="4">
        <f t="shared" si="180"/>
        <v>45182</v>
      </c>
      <c r="C1633" s="8">
        <f t="shared" si="181"/>
        <v>0.71906250000000005</v>
      </c>
      <c r="D1633" s="8">
        <f t="shared" si="182"/>
        <v>45182.7190625</v>
      </c>
      <c r="E1633" s="8" t="str">
        <f t="shared" si="184"/>
        <v>2023-09-13</v>
      </c>
      <c r="F1633" s="9" t="s">
        <v>3333</v>
      </c>
      <c r="G1633" s="9" t="str">
        <f t="shared" si="183"/>
        <v>FAIR-D4_2023-09-13_17-15-27</v>
      </c>
      <c r="H1633" s="9">
        <v>69.814999999999998</v>
      </c>
      <c r="I1633" s="6">
        <v>135436882</v>
      </c>
      <c r="J1633" s="6" t="str">
        <f>IF(OR(COUNTIF(Monitoring!E:E, G1633) &gt; 0, COUNTIF(Monitoring!F:F, G1633) &gt; 0), "yes", "no")</f>
        <v>yes</v>
      </c>
      <c r="K1633" s="60" t="str">
        <f t="shared" si="185"/>
        <v>Z:\FAIR_Device_data\Experiment_AugSep_2023\Video_captures\FAIR-D4\Camera1\2023-09-13\FAIR-D4_2023-09-13_17-15-27.mp4</v>
      </c>
    </row>
    <row r="1634" spans="1:11" ht="14.25" customHeight="1" x14ac:dyDescent="0.3">
      <c r="A1634" s="5" t="str">
        <f t="shared" si="179"/>
        <v>FAIR-D4</v>
      </c>
      <c r="B1634" s="4">
        <f t="shared" si="180"/>
        <v>45161</v>
      </c>
      <c r="C1634" s="8">
        <f t="shared" si="181"/>
        <v>0.37449074074074074</v>
      </c>
      <c r="D1634" s="8">
        <f t="shared" si="182"/>
        <v>45161.374490740738</v>
      </c>
      <c r="E1634" s="8" t="str">
        <f t="shared" si="184"/>
        <v>2023-08-23</v>
      </c>
      <c r="F1634" s="9" t="s">
        <v>3334</v>
      </c>
      <c r="G1634" s="9" t="str">
        <f t="shared" si="183"/>
        <v>FAIR-D4_2023-08-23_08-59-16</v>
      </c>
      <c r="H1634" s="9">
        <v>13.843999999999999</v>
      </c>
      <c r="I1634" s="6">
        <v>20765779</v>
      </c>
      <c r="J1634" s="6" t="str">
        <f>IF(OR(COUNTIF(Monitoring!E:E, G1634) &gt; 0, COUNTIF(Monitoring!F:F, G1634) &gt; 0), "yes", "no")</f>
        <v>yes</v>
      </c>
      <c r="K1634" s="60" t="str">
        <f t="shared" si="185"/>
        <v>Z:\FAIR_Device_data\Experiment_AugSep_2023\Video_captures\FAIR-D4\Camera1\2023-08-23\FAIR-D4_2023-08-23_08-59-16.mp4</v>
      </c>
    </row>
    <row r="1635" spans="1:11" ht="14.25" customHeight="1" x14ac:dyDescent="0.3">
      <c r="A1635" s="5" t="str">
        <f t="shared" si="179"/>
        <v>FAIR-D4</v>
      </c>
      <c r="B1635" s="4">
        <f t="shared" si="180"/>
        <v>45161</v>
      </c>
      <c r="C1635" s="8">
        <f t="shared" si="181"/>
        <v>0.38346064814814818</v>
      </c>
      <c r="D1635" s="8">
        <f t="shared" si="182"/>
        <v>45161.383460648147</v>
      </c>
      <c r="E1635" s="8" t="str">
        <f t="shared" si="184"/>
        <v>2023-08-23</v>
      </c>
      <c r="F1635" s="9" t="s">
        <v>3335</v>
      </c>
      <c r="G1635" s="9" t="str">
        <f t="shared" si="183"/>
        <v>FAIR-D4_2023-08-23_09-12-11</v>
      </c>
      <c r="H1635" s="9">
        <v>15.175000000000001</v>
      </c>
      <c r="I1635" s="6">
        <v>26015657</v>
      </c>
      <c r="J1635" s="6" t="str">
        <f>IF(OR(COUNTIF(Monitoring!E:E, G1635) &gt; 0, COUNTIF(Monitoring!F:F, G1635) &gt; 0), "yes", "no")</f>
        <v>yes</v>
      </c>
      <c r="K1635" s="60" t="str">
        <f t="shared" si="185"/>
        <v>Z:\FAIR_Device_data\Experiment_AugSep_2023\Video_captures\FAIR-D4\Camera1\2023-08-23\FAIR-D4_2023-08-23_09-12-11.mp4</v>
      </c>
    </row>
    <row r="1636" spans="1:11" ht="14.25" customHeight="1" x14ac:dyDescent="0.3">
      <c r="A1636" s="5" t="str">
        <f t="shared" si="179"/>
        <v>FAIR-D4</v>
      </c>
      <c r="B1636" s="4">
        <f t="shared" si="180"/>
        <v>45161</v>
      </c>
      <c r="C1636" s="8">
        <f t="shared" si="181"/>
        <v>0.38950231481481479</v>
      </c>
      <c r="D1636" s="8">
        <f t="shared" si="182"/>
        <v>45161.389502314814</v>
      </c>
      <c r="E1636" s="8" t="str">
        <f t="shared" si="184"/>
        <v>2023-08-23</v>
      </c>
      <c r="F1636" s="9" t="s">
        <v>3336</v>
      </c>
      <c r="G1636" s="9" t="str">
        <f t="shared" si="183"/>
        <v>FAIR-D4_2023-08-23_09-20-53</v>
      </c>
      <c r="H1636" s="9">
        <v>14.029</v>
      </c>
      <c r="I1636" s="6">
        <v>24223085</v>
      </c>
      <c r="J1636" s="6" t="str">
        <f>IF(OR(COUNTIF(Monitoring!E:E, G1636) &gt; 0, COUNTIF(Monitoring!F:F, G1636) &gt; 0), "yes", "no")</f>
        <v>no</v>
      </c>
      <c r="K1636" s="60" t="str">
        <f t="shared" si="185"/>
        <v>Z:\FAIR_Device_data\Experiment_AugSep_2023\Video_captures\FAIR-D4\Camera1\2023-08-23\FAIR-D4_2023-08-23_09-20-53.mp4</v>
      </c>
    </row>
    <row r="1637" spans="1:11" ht="14.25" customHeight="1" x14ac:dyDescent="0.3">
      <c r="A1637" s="5" t="str">
        <f t="shared" si="179"/>
        <v>FAIR-D4</v>
      </c>
      <c r="B1637" s="4">
        <f t="shared" si="180"/>
        <v>45161</v>
      </c>
      <c r="C1637" s="8">
        <f t="shared" si="181"/>
        <v>0.39828703703703705</v>
      </c>
      <c r="D1637" s="8">
        <f t="shared" si="182"/>
        <v>45161.398287037038</v>
      </c>
      <c r="E1637" s="8" t="str">
        <f t="shared" si="184"/>
        <v>2023-08-23</v>
      </c>
      <c r="F1637" s="9" t="s">
        <v>3337</v>
      </c>
      <c r="G1637" s="9" t="str">
        <f t="shared" si="183"/>
        <v>FAIR-D4_2023-08-23_09-33-32</v>
      </c>
      <c r="H1637" s="9">
        <v>22.061</v>
      </c>
      <c r="I1637" s="6">
        <v>40183958</v>
      </c>
      <c r="J1637" s="6" t="str">
        <f>IF(OR(COUNTIF(Monitoring!E:E, G1637) &gt; 0, COUNTIF(Monitoring!F:F, G1637) &gt; 0), "yes", "no")</f>
        <v>yes</v>
      </c>
      <c r="K1637" s="60" t="str">
        <f t="shared" si="185"/>
        <v>Z:\FAIR_Device_data\Experiment_AugSep_2023\Video_captures\FAIR-D4\Camera1\2023-08-23\FAIR-D4_2023-08-23_09-33-32.mp4</v>
      </c>
    </row>
    <row r="1638" spans="1:11" ht="14.25" customHeight="1" x14ac:dyDescent="0.3">
      <c r="A1638" s="5" t="str">
        <f t="shared" si="179"/>
        <v>FAIR-D4</v>
      </c>
      <c r="B1638" s="4">
        <f t="shared" si="180"/>
        <v>45161</v>
      </c>
      <c r="C1638" s="8">
        <f t="shared" si="181"/>
        <v>0.39906249999999999</v>
      </c>
      <c r="D1638" s="8">
        <f t="shared" si="182"/>
        <v>45161.399062500001</v>
      </c>
      <c r="E1638" s="8" t="str">
        <f t="shared" si="184"/>
        <v>2023-08-23</v>
      </c>
      <c r="F1638" s="9" t="s">
        <v>3338</v>
      </c>
      <c r="G1638" s="9" t="str">
        <f t="shared" si="183"/>
        <v>FAIR-D4_2023-08-23_09-34-39</v>
      </c>
      <c r="H1638" s="9">
        <v>10.798999999999999</v>
      </c>
      <c r="I1638" s="6">
        <v>17585383</v>
      </c>
      <c r="J1638" s="6" t="str">
        <f>IF(OR(COUNTIF(Monitoring!E:E, G1638) &gt; 0, COUNTIF(Monitoring!F:F, G1638) &gt; 0), "yes", "no")</f>
        <v>no</v>
      </c>
      <c r="K1638" s="60" t="str">
        <f t="shared" si="185"/>
        <v>Z:\FAIR_Device_data\Experiment_AugSep_2023\Video_captures\FAIR-D4\Camera1\2023-08-23\FAIR-D4_2023-08-23_09-34-39.mp4</v>
      </c>
    </row>
    <row r="1639" spans="1:11" ht="14.25" customHeight="1" x14ac:dyDescent="0.3">
      <c r="A1639" s="5" t="str">
        <f t="shared" si="179"/>
        <v>FAIR-D4</v>
      </c>
      <c r="B1639" s="4">
        <f t="shared" si="180"/>
        <v>45161</v>
      </c>
      <c r="C1639" s="8">
        <f t="shared" si="181"/>
        <v>0.40038194444444447</v>
      </c>
      <c r="D1639" s="8">
        <f t="shared" si="182"/>
        <v>45161.400381944448</v>
      </c>
      <c r="E1639" s="8" t="str">
        <f t="shared" si="184"/>
        <v>2023-08-23</v>
      </c>
      <c r="F1639" s="9" t="s">
        <v>3339</v>
      </c>
      <c r="G1639" s="9" t="str">
        <f t="shared" si="183"/>
        <v>FAIR-D4_2023-08-23_09-36-33</v>
      </c>
      <c r="H1639" s="9">
        <v>13.254</v>
      </c>
      <c r="I1639" s="6">
        <v>22403889</v>
      </c>
      <c r="J1639" s="6" t="str">
        <f>IF(OR(COUNTIF(Monitoring!E:E, G1639) &gt; 0, COUNTIF(Monitoring!F:F, G1639) &gt; 0), "yes", "no")</f>
        <v>yes</v>
      </c>
      <c r="K1639" s="60" t="str">
        <f t="shared" si="185"/>
        <v>Z:\FAIR_Device_data\Experiment_AugSep_2023\Video_captures\FAIR-D4\Camera1\2023-08-23\FAIR-D4_2023-08-23_09-36-33.mp4</v>
      </c>
    </row>
    <row r="1640" spans="1:11" ht="14.25" customHeight="1" x14ac:dyDescent="0.3">
      <c r="A1640" s="5" t="str">
        <f t="shared" si="179"/>
        <v>FAIR-D4</v>
      </c>
      <c r="B1640" s="4">
        <f t="shared" si="180"/>
        <v>45161</v>
      </c>
      <c r="C1640" s="8">
        <f t="shared" si="181"/>
        <v>0.40494212962962961</v>
      </c>
      <c r="D1640" s="8">
        <f t="shared" si="182"/>
        <v>45161.404942129629</v>
      </c>
      <c r="E1640" s="8" t="str">
        <f t="shared" si="184"/>
        <v>2023-08-23</v>
      </c>
      <c r="F1640" s="9" t="s">
        <v>3340</v>
      </c>
      <c r="G1640" s="9" t="str">
        <f t="shared" si="183"/>
        <v>FAIR-D4_2023-08-23_09-43-07</v>
      </c>
      <c r="H1640" s="9">
        <v>181.93600000000001</v>
      </c>
      <c r="I1640" s="6">
        <v>317896851</v>
      </c>
      <c r="J1640" s="6" t="str">
        <f>IF(OR(COUNTIF(Monitoring!E:E, G1640) &gt; 0, COUNTIF(Monitoring!F:F, G1640) &gt; 0), "yes", "no")</f>
        <v>yes</v>
      </c>
      <c r="K1640" s="60" t="str">
        <f t="shared" si="185"/>
        <v>Z:\FAIR_Device_data\Experiment_AugSep_2023\Video_captures\FAIR-D4\Camera1\2023-08-23\FAIR-D4_2023-08-23_09-43-07.mp4</v>
      </c>
    </row>
    <row r="1641" spans="1:11" ht="14.25" customHeight="1" x14ac:dyDescent="0.3">
      <c r="A1641" s="5" t="str">
        <f t="shared" si="179"/>
        <v>FAIR-D4</v>
      </c>
      <c r="B1641" s="4">
        <f t="shared" si="180"/>
        <v>45161</v>
      </c>
      <c r="C1641" s="8">
        <f t="shared" si="181"/>
        <v>0.41197916666666667</v>
      </c>
      <c r="D1641" s="8">
        <f t="shared" si="182"/>
        <v>45161.411979166667</v>
      </c>
      <c r="E1641" s="8" t="str">
        <f t="shared" si="184"/>
        <v>2023-08-23</v>
      </c>
      <c r="F1641" s="9" t="s">
        <v>3341</v>
      </c>
      <c r="G1641" s="9" t="str">
        <f t="shared" si="183"/>
        <v>FAIR-D4_2023-08-23_09-53-15</v>
      </c>
      <c r="H1641" s="9">
        <v>13.57</v>
      </c>
      <c r="I1641" s="6">
        <v>22945697</v>
      </c>
      <c r="J1641" s="6" t="str">
        <f>IF(OR(COUNTIF(Monitoring!E:E, G1641) &gt; 0, COUNTIF(Monitoring!F:F, G1641) &gt; 0), "yes", "no")</f>
        <v>yes</v>
      </c>
      <c r="K1641" s="60" t="str">
        <f t="shared" si="185"/>
        <v>Z:\FAIR_Device_data\Experiment_AugSep_2023\Video_captures\FAIR-D4\Camera1\2023-08-23\FAIR-D4_2023-08-23_09-53-15.mp4</v>
      </c>
    </row>
    <row r="1642" spans="1:11" ht="14.25" customHeight="1" x14ac:dyDescent="0.3">
      <c r="A1642" s="5" t="str">
        <f t="shared" si="179"/>
        <v>FAIR-D4</v>
      </c>
      <c r="B1642" s="4">
        <f t="shared" si="180"/>
        <v>45161</v>
      </c>
      <c r="C1642" s="8">
        <f t="shared" si="181"/>
        <v>0.41346064814814815</v>
      </c>
      <c r="D1642" s="8">
        <f t="shared" si="182"/>
        <v>45161.413460648146</v>
      </c>
      <c r="E1642" s="8" t="str">
        <f t="shared" si="184"/>
        <v>2023-08-23</v>
      </c>
      <c r="F1642" s="9" t="s">
        <v>3342</v>
      </c>
      <c r="G1642" s="9" t="str">
        <f t="shared" si="183"/>
        <v>FAIR-D4_2023-08-23_09-55-23</v>
      </c>
      <c r="H1642" s="9">
        <v>10.526999999999999</v>
      </c>
      <c r="I1642" s="6">
        <v>16878220</v>
      </c>
      <c r="J1642" s="6" t="str">
        <f>IF(OR(COUNTIF(Monitoring!E:E, G1642) &gt; 0, COUNTIF(Monitoring!F:F, G1642) &gt; 0), "yes", "no")</f>
        <v>no</v>
      </c>
      <c r="K1642" s="60" t="str">
        <f t="shared" si="185"/>
        <v>Z:\FAIR_Device_data\Experiment_AugSep_2023\Video_captures\FAIR-D4\Camera1\2023-08-23\FAIR-D4_2023-08-23_09-55-23.mp4</v>
      </c>
    </row>
    <row r="1643" spans="1:11" ht="14.25" customHeight="1" x14ac:dyDescent="0.3">
      <c r="A1643" s="5" t="str">
        <f t="shared" si="179"/>
        <v>FAIR-D4</v>
      </c>
      <c r="B1643" s="4">
        <f t="shared" si="180"/>
        <v>45161</v>
      </c>
      <c r="C1643" s="8">
        <f t="shared" si="181"/>
        <v>0.42395833333333333</v>
      </c>
      <c r="D1643" s="8">
        <f t="shared" si="182"/>
        <v>45161.423958333333</v>
      </c>
      <c r="E1643" s="8" t="str">
        <f t="shared" si="184"/>
        <v>2023-08-23</v>
      </c>
      <c r="F1643" s="9" t="s">
        <v>3343</v>
      </c>
      <c r="G1643" s="9" t="str">
        <f t="shared" si="183"/>
        <v>FAIR-D4_2023-08-23_10-10-30</v>
      </c>
      <c r="H1643" s="9">
        <v>16.071000000000002</v>
      </c>
      <c r="I1643" s="6">
        <v>27329781</v>
      </c>
      <c r="J1643" s="6" t="str">
        <f>IF(OR(COUNTIF(Monitoring!E:E, G1643) &gt; 0, COUNTIF(Monitoring!F:F, G1643) &gt; 0), "yes", "no")</f>
        <v>yes</v>
      </c>
      <c r="K1643" s="60" t="str">
        <f t="shared" si="185"/>
        <v>Z:\FAIR_Device_data\Experiment_AugSep_2023\Video_captures\FAIR-D4\Camera1\2023-08-23\FAIR-D4_2023-08-23_10-10-30.mp4</v>
      </c>
    </row>
    <row r="1644" spans="1:11" ht="14.25" customHeight="1" x14ac:dyDescent="0.3">
      <c r="A1644" s="5" t="str">
        <f t="shared" si="179"/>
        <v>FAIR-D4</v>
      </c>
      <c r="B1644" s="4">
        <f t="shared" si="180"/>
        <v>45161</v>
      </c>
      <c r="C1644" s="8">
        <f t="shared" si="181"/>
        <v>0.42767361111111113</v>
      </c>
      <c r="D1644" s="8">
        <f t="shared" si="182"/>
        <v>45161.427673611113</v>
      </c>
      <c r="E1644" s="8" t="str">
        <f t="shared" si="184"/>
        <v>2023-08-23</v>
      </c>
      <c r="F1644" s="9" t="s">
        <v>3344</v>
      </c>
      <c r="G1644" s="9" t="str">
        <f t="shared" si="183"/>
        <v>FAIR-D4_2023-08-23_10-15-51</v>
      </c>
      <c r="H1644" s="9">
        <v>10.942</v>
      </c>
      <c r="I1644" s="6">
        <v>17708276</v>
      </c>
      <c r="J1644" s="6" t="str">
        <f>IF(OR(COUNTIF(Monitoring!E:E, G1644) &gt; 0, COUNTIF(Monitoring!F:F, G1644) &gt; 0), "yes", "no")</f>
        <v>yes</v>
      </c>
      <c r="K1644" s="60" t="str">
        <f t="shared" si="185"/>
        <v>Z:\FAIR_Device_data\Experiment_AugSep_2023\Video_captures\FAIR-D4\Camera1\2023-08-23\FAIR-D4_2023-08-23_10-15-51.mp4</v>
      </c>
    </row>
    <row r="1645" spans="1:11" ht="14.25" customHeight="1" x14ac:dyDescent="0.3">
      <c r="A1645" s="5" t="str">
        <f t="shared" si="179"/>
        <v>FAIR-D4</v>
      </c>
      <c r="B1645" s="4">
        <f t="shared" si="180"/>
        <v>45161</v>
      </c>
      <c r="C1645" s="8">
        <f t="shared" si="181"/>
        <v>0.4400810185185185</v>
      </c>
      <c r="D1645" s="8">
        <f t="shared" si="182"/>
        <v>45161.440081018518</v>
      </c>
      <c r="E1645" s="8" t="str">
        <f t="shared" si="184"/>
        <v>2023-08-23</v>
      </c>
      <c r="F1645" s="9" t="s">
        <v>3345</v>
      </c>
      <c r="G1645" s="9" t="str">
        <f t="shared" si="183"/>
        <v>FAIR-D4_2023-08-23_10-33-43</v>
      </c>
      <c r="H1645" s="9">
        <v>49.398000000000003</v>
      </c>
      <c r="I1645" s="6">
        <v>84304885</v>
      </c>
      <c r="J1645" s="6" t="str">
        <f>IF(OR(COUNTIF(Monitoring!E:E, G1645) &gt; 0, COUNTIF(Monitoring!F:F, G1645) &gt; 0), "yes", "no")</f>
        <v>yes</v>
      </c>
      <c r="K1645" s="60" t="str">
        <f t="shared" si="185"/>
        <v>Z:\FAIR_Device_data\Experiment_AugSep_2023\Video_captures\FAIR-D4\Camera1\2023-08-23\FAIR-D4_2023-08-23_10-33-43.mp4</v>
      </c>
    </row>
    <row r="1646" spans="1:11" ht="14.25" customHeight="1" x14ac:dyDescent="0.3">
      <c r="A1646" s="5" t="str">
        <f t="shared" si="179"/>
        <v>FAIR-D4</v>
      </c>
      <c r="B1646" s="4">
        <f t="shared" si="180"/>
        <v>45161</v>
      </c>
      <c r="C1646" s="8">
        <f t="shared" si="181"/>
        <v>0.44153935185185184</v>
      </c>
      <c r="D1646" s="8">
        <f t="shared" si="182"/>
        <v>45161.44153935185</v>
      </c>
      <c r="E1646" s="8" t="str">
        <f t="shared" si="184"/>
        <v>2023-08-23</v>
      </c>
      <c r="F1646" s="9" t="s">
        <v>3346</v>
      </c>
      <c r="G1646" s="9" t="str">
        <f t="shared" si="183"/>
        <v>FAIR-D4_2023-08-23_10-35-49</v>
      </c>
      <c r="H1646" s="9">
        <v>14.707000000000001</v>
      </c>
      <c r="I1646" s="6">
        <v>24773090</v>
      </c>
      <c r="J1646" s="6" t="str">
        <f>IF(OR(COUNTIF(Monitoring!E:E, G1646) &gt; 0, COUNTIF(Monitoring!F:F, G1646) &gt; 0), "yes", "no")</f>
        <v>no</v>
      </c>
      <c r="K1646" s="60" t="str">
        <f t="shared" si="185"/>
        <v>Z:\FAIR_Device_data\Experiment_AugSep_2023\Video_captures\FAIR-D4\Camera1\2023-08-23\FAIR-D4_2023-08-23_10-35-49.mp4</v>
      </c>
    </row>
    <row r="1647" spans="1:11" ht="14.25" customHeight="1" x14ac:dyDescent="0.3">
      <c r="A1647" s="5" t="str">
        <f t="shared" si="179"/>
        <v>FAIR-D4</v>
      </c>
      <c r="B1647" s="4">
        <f t="shared" si="180"/>
        <v>45161</v>
      </c>
      <c r="C1647" s="8">
        <f t="shared" si="181"/>
        <v>0.44202546296296297</v>
      </c>
      <c r="D1647" s="8">
        <f t="shared" si="182"/>
        <v>45161.442025462966</v>
      </c>
      <c r="E1647" s="8" t="str">
        <f t="shared" si="184"/>
        <v>2023-08-23</v>
      </c>
      <c r="F1647" s="9" t="s">
        <v>3347</v>
      </c>
      <c r="G1647" s="9" t="str">
        <f t="shared" si="183"/>
        <v>FAIR-D4_2023-08-23_10-36-31</v>
      </c>
      <c r="H1647" s="9">
        <v>15.55</v>
      </c>
      <c r="I1647" s="6">
        <v>24508666</v>
      </c>
      <c r="J1647" s="6" t="str">
        <f>IF(OR(COUNTIF(Monitoring!E:E, G1647) &gt; 0, COUNTIF(Monitoring!F:F, G1647) &gt; 0), "yes", "no")</f>
        <v>no</v>
      </c>
      <c r="K1647" s="60" t="str">
        <f t="shared" si="185"/>
        <v>Z:\FAIR_Device_data\Experiment_AugSep_2023\Video_captures\FAIR-D4\Camera1\2023-08-23\FAIR-D4_2023-08-23_10-36-31.mp4</v>
      </c>
    </row>
    <row r="1648" spans="1:11" ht="14.25" customHeight="1" x14ac:dyDescent="0.3">
      <c r="A1648" s="5" t="str">
        <f t="shared" si="179"/>
        <v>FAIR-D4</v>
      </c>
      <c r="B1648" s="4">
        <f t="shared" si="180"/>
        <v>45161</v>
      </c>
      <c r="C1648" s="8">
        <f t="shared" si="181"/>
        <v>0.44664351851851852</v>
      </c>
      <c r="D1648" s="8">
        <f t="shared" si="182"/>
        <v>45161.446643518517</v>
      </c>
      <c r="E1648" s="8" t="str">
        <f t="shared" si="184"/>
        <v>2023-08-23</v>
      </c>
      <c r="F1648" s="9" t="s">
        <v>3348</v>
      </c>
      <c r="G1648" s="9" t="str">
        <f t="shared" si="183"/>
        <v>FAIR-D4_2023-08-23_10-43-10</v>
      </c>
      <c r="H1648" s="9">
        <v>31.231999999999999</v>
      </c>
      <c r="I1648" s="6">
        <v>53413593</v>
      </c>
      <c r="J1648" s="6" t="str">
        <f>IF(OR(COUNTIF(Monitoring!E:E, G1648) &gt; 0, COUNTIF(Monitoring!F:F, G1648) &gt; 0), "yes", "no")</f>
        <v>no</v>
      </c>
      <c r="K1648" s="60" t="str">
        <f t="shared" si="185"/>
        <v>Z:\FAIR_Device_data\Experiment_AugSep_2023\Video_captures\FAIR-D4\Camera1\2023-08-23\FAIR-D4_2023-08-23_10-43-10.mp4</v>
      </c>
    </row>
    <row r="1649" spans="1:11" ht="14.25" customHeight="1" x14ac:dyDescent="0.3">
      <c r="A1649" s="5" t="str">
        <f t="shared" si="179"/>
        <v>FAIR-D4</v>
      </c>
      <c r="B1649" s="4">
        <f t="shared" si="180"/>
        <v>45161</v>
      </c>
      <c r="C1649" s="8">
        <f t="shared" si="181"/>
        <v>0.45353009259259258</v>
      </c>
      <c r="D1649" s="8">
        <f t="shared" si="182"/>
        <v>45161.453530092593</v>
      </c>
      <c r="E1649" s="8" t="str">
        <f t="shared" si="184"/>
        <v>2023-08-23</v>
      </c>
      <c r="F1649" s="9" t="s">
        <v>3349</v>
      </c>
      <c r="G1649" s="9" t="str">
        <f t="shared" si="183"/>
        <v>FAIR-D4_2023-08-23_10-53-05</v>
      </c>
      <c r="H1649" s="9">
        <v>17.850000000000001</v>
      </c>
      <c r="I1649" s="6">
        <v>31776761</v>
      </c>
      <c r="J1649" s="6" t="str">
        <f>IF(OR(COUNTIF(Monitoring!E:E, G1649) &gt; 0, COUNTIF(Monitoring!F:F, G1649) &gt; 0), "yes", "no")</f>
        <v>yes</v>
      </c>
      <c r="K1649" s="60" t="str">
        <f t="shared" si="185"/>
        <v>Z:\FAIR_Device_data\Experiment_AugSep_2023\Video_captures\FAIR-D4\Camera1\2023-08-23\FAIR-D4_2023-08-23_10-53-05.mp4</v>
      </c>
    </row>
    <row r="1650" spans="1:11" ht="14.25" customHeight="1" x14ac:dyDescent="0.3">
      <c r="A1650" s="5" t="str">
        <f t="shared" si="179"/>
        <v>FAIR-D4</v>
      </c>
      <c r="B1650" s="4">
        <f t="shared" si="180"/>
        <v>45161</v>
      </c>
      <c r="C1650" s="8">
        <f t="shared" si="181"/>
        <v>0.4544097222222222</v>
      </c>
      <c r="D1650" s="8">
        <f t="shared" si="182"/>
        <v>45161.454409722224</v>
      </c>
      <c r="E1650" s="8" t="str">
        <f t="shared" si="184"/>
        <v>2023-08-23</v>
      </c>
      <c r="F1650" s="9" t="s">
        <v>3350</v>
      </c>
      <c r="G1650" s="9" t="str">
        <f t="shared" si="183"/>
        <v>FAIR-D4_2023-08-23_10-54-21</v>
      </c>
      <c r="H1650" s="9">
        <v>28.391999999999999</v>
      </c>
      <c r="I1650" s="6">
        <v>49154762</v>
      </c>
      <c r="J1650" s="6" t="str">
        <f>IF(OR(COUNTIF(Monitoring!E:E, G1650) &gt; 0, COUNTIF(Monitoring!F:F, G1650) &gt; 0), "yes", "no")</f>
        <v>no</v>
      </c>
      <c r="K1650" s="60" t="str">
        <f t="shared" si="185"/>
        <v>Z:\FAIR_Device_data\Experiment_AugSep_2023\Video_captures\FAIR-D4\Camera1\2023-08-23\FAIR-D4_2023-08-23_10-54-21.mp4</v>
      </c>
    </row>
    <row r="1651" spans="1:11" ht="14.25" customHeight="1" x14ac:dyDescent="0.3">
      <c r="A1651" s="5" t="str">
        <f t="shared" si="179"/>
        <v>FAIR-D4</v>
      </c>
      <c r="B1651" s="4">
        <f t="shared" si="180"/>
        <v>45161</v>
      </c>
      <c r="C1651" s="8">
        <f t="shared" si="181"/>
        <v>0.45549768518518519</v>
      </c>
      <c r="D1651" s="8">
        <f t="shared" si="182"/>
        <v>45161.455497685187</v>
      </c>
      <c r="E1651" s="8" t="str">
        <f t="shared" si="184"/>
        <v>2023-08-23</v>
      </c>
      <c r="F1651" s="9" t="s">
        <v>3351</v>
      </c>
      <c r="G1651" s="9" t="str">
        <f t="shared" si="183"/>
        <v>FAIR-D4_2023-08-23_10-55-55</v>
      </c>
      <c r="H1651" s="9">
        <v>11.898</v>
      </c>
      <c r="I1651" s="6">
        <v>19853403</v>
      </c>
      <c r="J1651" s="6" t="str">
        <f>IF(OR(COUNTIF(Monitoring!E:E, G1651) &gt; 0, COUNTIF(Monitoring!F:F, G1651) &gt; 0), "yes", "no")</f>
        <v>no</v>
      </c>
      <c r="K1651" s="60" t="str">
        <f t="shared" si="185"/>
        <v>Z:\FAIR_Device_data\Experiment_AugSep_2023\Video_captures\FAIR-D4\Camera1\2023-08-23\FAIR-D4_2023-08-23_10-55-55.mp4</v>
      </c>
    </row>
    <row r="1652" spans="1:11" ht="14.25" customHeight="1" x14ac:dyDescent="0.3">
      <c r="A1652" s="5" t="str">
        <f t="shared" si="179"/>
        <v>FAIR-D4</v>
      </c>
      <c r="B1652" s="4">
        <f t="shared" si="180"/>
        <v>45161</v>
      </c>
      <c r="C1652" s="8">
        <f t="shared" si="181"/>
        <v>0.45732638888888888</v>
      </c>
      <c r="D1652" s="8">
        <f t="shared" si="182"/>
        <v>45161.457326388889</v>
      </c>
      <c r="E1652" s="8" t="str">
        <f t="shared" si="184"/>
        <v>2023-08-23</v>
      </c>
      <c r="F1652" s="9" t="s">
        <v>3352</v>
      </c>
      <c r="G1652" s="9" t="str">
        <f t="shared" si="183"/>
        <v>FAIR-D4_2023-08-23_10-58-33</v>
      </c>
      <c r="H1652" s="9">
        <v>60.475000000000001</v>
      </c>
      <c r="I1652" s="6">
        <v>108947417</v>
      </c>
      <c r="J1652" s="6" t="str">
        <f>IF(OR(COUNTIF(Monitoring!E:E, G1652) &gt; 0, COUNTIF(Monitoring!F:F, G1652) &gt; 0), "yes", "no")</f>
        <v>yes</v>
      </c>
      <c r="K1652" s="60" t="str">
        <f t="shared" si="185"/>
        <v>Z:\FAIR_Device_data\Experiment_AugSep_2023\Video_captures\FAIR-D4\Camera1\2023-08-23\FAIR-D4_2023-08-23_10-58-33.mp4</v>
      </c>
    </row>
    <row r="1653" spans="1:11" ht="14.25" customHeight="1" x14ac:dyDescent="0.3">
      <c r="A1653" s="5" t="str">
        <f t="shared" si="179"/>
        <v>FAIR-D4</v>
      </c>
      <c r="B1653" s="4">
        <f t="shared" si="180"/>
        <v>45161</v>
      </c>
      <c r="C1653" s="8">
        <f t="shared" si="181"/>
        <v>0.46575231481481483</v>
      </c>
      <c r="D1653" s="8">
        <f t="shared" si="182"/>
        <v>45161.465752314813</v>
      </c>
      <c r="E1653" s="8" t="str">
        <f t="shared" si="184"/>
        <v>2023-08-23</v>
      </c>
      <c r="F1653" s="9" t="s">
        <v>3353</v>
      </c>
      <c r="G1653" s="9" t="str">
        <f t="shared" si="183"/>
        <v>FAIR-D4_2023-08-23_11-10-41</v>
      </c>
      <c r="H1653" s="9">
        <v>137.22499999999999</v>
      </c>
      <c r="I1653" s="6">
        <v>244167315</v>
      </c>
      <c r="J1653" s="6" t="str">
        <f>IF(OR(COUNTIF(Monitoring!E:E, G1653) &gt; 0, COUNTIF(Monitoring!F:F, G1653) &gt; 0), "yes", "no")</f>
        <v>yes</v>
      </c>
      <c r="K1653" s="60" t="str">
        <f t="shared" si="185"/>
        <v>Z:\FAIR_Device_data\Experiment_AugSep_2023\Video_captures\FAIR-D4\Camera1\2023-08-23\FAIR-D4_2023-08-23_11-10-41.mp4</v>
      </c>
    </row>
    <row r="1654" spans="1:11" ht="14.25" customHeight="1" x14ac:dyDescent="0.3">
      <c r="A1654" s="5" t="str">
        <f t="shared" si="179"/>
        <v>FAIR-D4</v>
      </c>
      <c r="B1654" s="4">
        <f t="shared" si="180"/>
        <v>45161</v>
      </c>
      <c r="C1654" s="8">
        <f t="shared" si="181"/>
        <v>0.46836805555555555</v>
      </c>
      <c r="D1654" s="8">
        <f t="shared" si="182"/>
        <v>45161.468368055554</v>
      </c>
      <c r="E1654" s="8" t="str">
        <f t="shared" si="184"/>
        <v>2023-08-23</v>
      </c>
      <c r="F1654" s="9" t="s">
        <v>3354</v>
      </c>
      <c r="G1654" s="9" t="str">
        <f t="shared" si="183"/>
        <v>FAIR-D4_2023-08-23_11-14-27</v>
      </c>
      <c r="H1654" s="9">
        <v>15.885</v>
      </c>
      <c r="I1654" s="6">
        <v>27369964</v>
      </c>
      <c r="J1654" s="6" t="str">
        <f>IF(OR(COUNTIF(Monitoring!E:E, G1654) &gt; 0, COUNTIF(Monitoring!F:F, G1654) &gt; 0), "yes", "no")</f>
        <v>yes</v>
      </c>
      <c r="K1654" s="60" t="str">
        <f t="shared" si="185"/>
        <v>Z:\FAIR_Device_data\Experiment_AugSep_2023\Video_captures\FAIR-D4\Camera1\2023-08-23\FAIR-D4_2023-08-23_11-14-27.mp4</v>
      </c>
    </row>
    <row r="1655" spans="1:11" ht="14.25" customHeight="1" x14ac:dyDescent="0.3">
      <c r="A1655" s="5" t="str">
        <f t="shared" si="179"/>
        <v>FAIR-D4</v>
      </c>
      <c r="B1655" s="4">
        <f t="shared" si="180"/>
        <v>45161</v>
      </c>
      <c r="C1655" s="8">
        <f t="shared" si="181"/>
        <v>0.47530092592592593</v>
      </c>
      <c r="D1655" s="8">
        <f t="shared" si="182"/>
        <v>45161.475300925929</v>
      </c>
      <c r="E1655" s="8" t="str">
        <f t="shared" si="184"/>
        <v>2023-08-23</v>
      </c>
      <c r="F1655" s="9" t="s">
        <v>3355</v>
      </c>
      <c r="G1655" s="9" t="str">
        <f t="shared" si="183"/>
        <v>FAIR-D4_2023-08-23_11-24-26</v>
      </c>
      <c r="H1655" s="9">
        <v>106.79300000000001</v>
      </c>
      <c r="I1655" s="6">
        <v>205890186</v>
      </c>
      <c r="J1655" s="6" t="str">
        <f>IF(OR(COUNTIF(Monitoring!E:E, G1655) &gt; 0, COUNTIF(Monitoring!F:F, G1655) &gt; 0), "yes", "no")</f>
        <v>yes</v>
      </c>
      <c r="K1655" s="60" t="str">
        <f t="shared" si="185"/>
        <v>Z:\FAIR_Device_data\Experiment_AugSep_2023\Video_captures\FAIR-D4\Camera1\2023-08-23\FAIR-D4_2023-08-23_11-24-26.mp4</v>
      </c>
    </row>
    <row r="1656" spans="1:11" ht="14.25" customHeight="1" x14ac:dyDescent="0.3">
      <c r="A1656" s="5" t="str">
        <f t="shared" si="179"/>
        <v>FAIR-D4</v>
      </c>
      <c r="B1656" s="4">
        <f t="shared" si="180"/>
        <v>45161</v>
      </c>
      <c r="C1656" s="8">
        <f t="shared" si="181"/>
        <v>0.48215277777777776</v>
      </c>
      <c r="D1656" s="8">
        <f t="shared" si="182"/>
        <v>45161.482152777775</v>
      </c>
      <c r="E1656" s="8" t="str">
        <f t="shared" si="184"/>
        <v>2023-08-23</v>
      </c>
      <c r="F1656" s="9" t="s">
        <v>3356</v>
      </c>
      <c r="G1656" s="9" t="str">
        <f t="shared" si="183"/>
        <v>FAIR-D4_2023-08-23_11-34-18</v>
      </c>
      <c r="H1656" s="9">
        <v>55.731000000000002</v>
      </c>
      <c r="I1656" s="6">
        <v>97979859</v>
      </c>
      <c r="J1656" s="6" t="str">
        <f>IF(OR(COUNTIF(Monitoring!E:E, G1656) &gt; 0, COUNTIF(Monitoring!F:F, G1656) &gt; 0), "yes", "no")</f>
        <v>yes</v>
      </c>
      <c r="K1656" s="60" t="str">
        <f t="shared" si="185"/>
        <v>Z:\FAIR_Device_data\Experiment_AugSep_2023\Video_captures\FAIR-D4\Camera1\2023-08-23\FAIR-D4_2023-08-23_11-34-18.mp4</v>
      </c>
    </row>
    <row r="1657" spans="1:11" ht="14.25" customHeight="1" x14ac:dyDescent="0.3">
      <c r="A1657" s="5" t="str">
        <f t="shared" si="179"/>
        <v>FAIR-D4</v>
      </c>
      <c r="B1657" s="4">
        <f t="shared" si="180"/>
        <v>45161</v>
      </c>
      <c r="C1657" s="8">
        <f t="shared" si="181"/>
        <v>0.52287037037037032</v>
      </c>
      <c r="D1657" s="8">
        <f t="shared" si="182"/>
        <v>45161.522870370369</v>
      </c>
      <c r="E1657" s="8" t="str">
        <f t="shared" si="184"/>
        <v>2023-08-23</v>
      </c>
      <c r="F1657" s="9" t="s">
        <v>3357</v>
      </c>
      <c r="G1657" s="9" t="str">
        <f t="shared" si="183"/>
        <v>FAIR-D4_2023-08-23_12-32-56</v>
      </c>
      <c r="H1657" s="9">
        <v>10.628</v>
      </c>
      <c r="I1657" s="6">
        <v>17239753</v>
      </c>
      <c r="J1657" s="6" t="str">
        <f>IF(OR(COUNTIF(Monitoring!E:E, G1657) &gt; 0, COUNTIF(Monitoring!F:F, G1657) &gt; 0), "yes", "no")</f>
        <v>no</v>
      </c>
      <c r="K1657" s="60" t="str">
        <f t="shared" si="185"/>
        <v>Z:\FAIR_Device_data\Experiment_AugSep_2023\Video_captures\FAIR-D4\Camera1\2023-08-23\FAIR-D4_2023-08-23_12-32-56.mp4</v>
      </c>
    </row>
    <row r="1658" spans="1:11" ht="14.25" customHeight="1" x14ac:dyDescent="0.3">
      <c r="A1658" s="5" t="str">
        <f t="shared" si="179"/>
        <v>FAIR-D4</v>
      </c>
      <c r="B1658" s="4">
        <f t="shared" si="180"/>
        <v>45161</v>
      </c>
      <c r="C1658" s="8">
        <f t="shared" si="181"/>
        <v>0.53189814814814818</v>
      </c>
      <c r="D1658" s="8">
        <f t="shared" si="182"/>
        <v>45161.531898148147</v>
      </c>
      <c r="E1658" s="8" t="str">
        <f t="shared" si="184"/>
        <v>2023-08-23</v>
      </c>
      <c r="F1658" s="9" t="s">
        <v>3358</v>
      </c>
      <c r="G1658" s="9" t="str">
        <f t="shared" si="183"/>
        <v>FAIR-D4_2023-08-23_12-45-56</v>
      </c>
      <c r="H1658" s="9">
        <v>104.36</v>
      </c>
      <c r="I1658" s="6">
        <v>188014096</v>
      </c>
      <c r="J1658" s="6" t="str">
        <f>IF(OR(COUNTIF(Monitoring!E:E, G1658) &gt; 0, COUNTIF(Monitoring!F:F, G1658) &gt; 0), "yes", "no")</f>
        <v>yes</v>
      </c>
      <c r="K1658" s="60" t="str">
        <f t="shared" si="185"/>
        <v>Z:\FAIR_Device_data\Experiment_AugSep_2023\Video_captures\FAIR-D4\Camera1\2023-08-23\FAIR-D4_2023-08-23_12-45-56.mp4</v>
      </c>
    </row>
    <row r="1659" spans="1:11" ht="14.25" customHeight="1" x14ac:dyDescent="0.3">
      <c r="A1659" s="5" t="str">
        <f t="shared" si="179"/>
        <v>FAIR-D4</v>
      </c>
      <c r="B1659" s="4">
        <f t="shared" si="180"/>
        <v>45161</v>
      </c>
      <c r="C1659" s="8">
        <f t="shared" si="181"/>
        <v>0.53356481481481477</v>
      </c>
      <c r="D1659" s="8">
        <f t="shared" si="182"/>
        <v>45161.533564814818</v>
      </c>
      <c r="E1659" s="8" t="str">
        <f t="shared" si="184"/>
        <v>2023-08-23</v>
      </c>
      <c r="F1659" s="9" t="s">
        <v>3359</v>
      </c>
      <c r="G1659" s="9" t="str">
        <f t="shared" si="183"/>
        <v>FAIR-D4_2023-08-23_12-48-20</v>
      </c>
      <c r="H1659" s="9">
        <v>25.585000000000001</v>
      </c>
      <c r="I1659" s="6">
        <v>45074997</v>
      </c>
      <c r="J1659" s="6" t="str">
        <f>IF(OR(COUNTIF(Monitoring!E:E, G1659) &gt; 0, COUNTIF(Monitoring!F:F, G1659) &gt; 0), "yes", "no")</f>
        <v>yes</v>
      </c>
      <c r="K1659" s="60" t="str">
        <f t="shared" si="185"/>
        <v>Z:\FAIR_Device_data\Experiment_AugSep_2023\Video_captures\FAIR-D4\Camera1\2023-08-23\FAIR-D4_2023-08-23_12-48-20.mp4</v>
      </c>
    </row>
    <row r="1660" spans="1:11" ht="14.25" customHeight="1" x14ac:dyDescent="0.3">
      <c r="A1660" s="5" t="str">
        <f t="shared" si="179"/>
        <v>FAIR-D4</v>
      </c>
      <c r="B1660" s="4">
        <f t="shared" si="180"/>
        <v>45161</v>
      </c>
      <c r="C1660" s="8">
        <f t="shared" si="181"/>
        <v>0.53715277777777781</v>
      </c>
      <c r="D1660" s="8">
        <f t="shared" si="182"/>
        <v>45161.537152777775</v>
      </c>
      <c r="E1660" s="8" t="str">
        <f t="shared" si="184"/>
        <v>2023-08-23</v>
      </c>
      <c r="F1660" s="9" t="s">
        <v>3360</v>
      </c>
      <c r="G1660" s="9" t="str">
        <f t="shared" si="183"/>
        <v>FAIR-D4_2023-08-23_12-53-30</v>
      </c>
      <c r="H1660" s="9">
        <v>10.637</v>
      </c>
      <c r="I1660" s="6">
        <v>17490661</v>
      </c>
      <c r="J1660" s="6" t="str">
        <f>IF(OR(COUNTIF(Monitoring!E:E, G1660) &gt; 0, COUNTIF(Monitoring!F:F, G1660) &gt; 0), "yes", "no")</f>
        <v>no</v>
      </c>
      <c r="K1660" s="60" t="str">
        <f t="shared" si="185"/>
        <v>Z:\FAIR_Device_data\Experiment_AugSep_2023\Video_captures\FAIR-D4\Camera1\2023-08-23\FAIR-D4_2023-08-23_12-53-30.mp4</v>
      </c>
    </row>
    <row r="1661" spans="1:11" ht="14.25" customHeight="1" x14ac:dyDescent="0.3">
      <c r="A1661" s="5" t="str">
        <f t="shared" si="179"/>
        <v>FAIR-D4</v>
      </c>
      <c r="B1661" s="4">
        <f t="shared" si="180"/>
        <v>45161</v>
      </c>
      <c r="C1661" s="8">
        <f t="shared" si="181"/>
        <v>0.56120370370370365</v>
      </c>
      <c r="D1661" s="8">
        <f t="shared" si="182"/>
        <v>45161.561203703706</v>
      </c>
      <c r="E1661" s="8" t="str">
        <f t="shared" si="184"/>
        <v>2023-08-23</v>
      </c>
      <c r="F1661" s="9" t="s">
        <v>3361</v>
      </c>
      <c r="G1661" s="9" t="str">
        <f t="shared" si="183"/>
        <v>FAIR-D4_2023-08-23_13-28-08</v>
      </c>
      <c r="H1661" s="9">
        <v>10.898999999999999</v>
      </c>
      <c r="I1661" s="6">
        <v>18140522</v>
      </c>
      <c r="J1661" s="6" t="str">
        <f>IF(OR(COUNTIF(Monitoring!E:E, G1661) &gt; 0, COUNTIF(Monitoring!F:F, G1661) &gt; 0), "yes", "no")</f>
        <v>yes</v>
      </c>
      <c r="K1661" s="60" t="str">
        <f t="shared" si="185"/>
        <v>Z:\FAIR_Device_data\Experiment_AugSep_2023\Video_captures\FAIR-D4\Camera1\2023-08-23\FAIR-D4_2023-08-23_13-28-08.mp4</v>
      </c>
    </row>
    <row r="1662" spans="1:11" ht="14.25" customHeight="1" x14ac:dyDescent="0.3">
      <c r="A1662" s="5" t="str">
        <f t="shared" si="179"/>
        <v>FAIR-D4</v>
      </c>
      <c r="B1662" s="4">
        <f t="shared" si="180"/>
        <v>45161</v>
      </c>
      <c r="C1662" s="8">
        <f t="shared" si="181"/>
        <v>0.57143518518518521</v>
      </c>
      <c r="D1662" s="8">
        <f t="shared" si="182"/>
        <v>45161.571435185186</v>
      </c>
      <c r="E1662" s="8" t="str">
        <f t="shared" si="184"/>
        <v>2023-08-23</v>
      </c>
      <c r="F1662" s="9" t="s">
        <v>3362</v>
      </c>
      <c r="G1662" s="9" t="str">
        <f t="shared" si="183"/>
        <v>FAIR-D4_2023-08-23_13-42-52</v>
      </c>
      <c r="H1662" s="9">
        <v>12.132</v>
      </c>
      <c r="I1662" s="6">
        <v>20106306</v>
      </c>
      <c r="J1662" s="6" t="str">
        <f>IF(OR(COUNTIF(Monitoring!E:E, G1662) &gt; 0, COUNTIF(Monitoring!F:F, G1662) &gt; 0), "yes", "no")</f>
        <v>yes</v>
      </c>
      <c r="K1662" s="60" t="str">
        <f t="shared" si="185"/>
        <v>Z:\FAIR_Device_data\Experiment_AugSep_2023\Video_captures\FAIR-D4\Camera1\2023-08-23\FAIR-D4_2023-08-23_13-42-52.mp4</v>
      </c>
    </row>
    <row r="1663" spans="1:11" ht="14.25" customHeight="1" x14ac:dyDescent="0.3">
      <c r="A1663" s="5" t="str">
        <f t="shared" si="179"/>
        <v>FAIR-D4</v>
      </c>
      <c r="B1663" s="4">
        <f t="shared" si="180"/>
        <v>45161</v>
      </c>
      <c r="C1663" s="8">
        <f t="shared" si="181"/>
        <v>0.57237268518518514</v>
      </c>
      <c r="D1663" s="8">
        <f t="shared" si="182"/>
        <v>45161.572372685187</v>
      </c>
      <c r="E1663" s="8" t="str">
        <f t="shared" si="184"/>
        <v>2023-08-23</v>
      </c>
      <c r="F1663" s="9" t="s">
        <v>3363</v>
      </c>
      <c r="G1663" s="9" t="str">
        <f t="shared" si="183"/>
        <v>FAIR-D4_2023-08-23_13-44-13</v>
      </c>
      <c r="H1663" s="9">
        <v>112.19499999999999</v>
      </c>
      <c r="I1663" s="6">
        <v>201678939</v>
      </c>
      <c r="J1663" s="6" t="str">
        <f>IF(OR(COUNTIF(Monitoring!E:E, G1663) &gt; 0, COUNTIF(Monitoring!F:F, G1663) &gt; 0), "yes", "no")</f>
        <v>yes</v>
      </c>
      <c r="K1663" s="60" t="str">
        <f t="shared" si="185"/>
        <v>Z:\FAIR_Device_data\Experiment_AugSep_2023\Video_captures\FAIR-D4\Camera1\2023-08-23\FAIR-D4_2023-08-23_13-44-13.mp4</v>
      </c>
    </row>
    <row r="1664" spans="1:11" ht="14.25" customHeight="1" x14ac:dyDescent="0.3">
      <c r="A1664" s="5" t="str">
        <f t="shared" si="179"/>
        <v>FAIR-D4</v>
      </c>
      <c r="B1664" s="4">
        <f t="shared" si="180"/>
        <v>45161</v>
      </c>
      <c r="C1664" s="8">
        <f t="shared" si="181"/>
        <v>0.58627314814814813</v>
      </c>
      <c r="D1664" s="8">
        <f t="shared" si="182"/>
        <v>45161.586273148147</v>
      </c>
      <c r="E1664" s="8" t="str">
        <f t="shared" si="184"/>
        <v>2023-08-23</v>
      </c>
      <c r="F1664" s="9" t="s">
        <v>3364</v>
      </c>
      <c r="G1664" s="9" t="str">
        <f t="shared" si="183"/>
        <v>FAIR-D4_2023-08-23_14-04-14</v>
      </c>
      <c r="H1664" s="9">
        <v>10.403</v>
      </c>
      <c r="I1664" s="6">
        <v>16717811</v>
      </c>
      <c r="J1664" s="6" t="str">
        <f>IF(OR(COUNTIF(Monitoring!E:E, G1664) &gt; 0, COUNTIF(Monitoring!F:F, G1664) &gt; 0), "yes", "no")</f>
        <v>no</v>
      </c>
      <c r="K1664" s="60" t="str">
        <f t="shared" si="185"/>
        <v>Z:\FAIR_Device_data\Experiment_AugSep_2023\Video_captures\FAIR-D4\Camera1\2023-08-23\FAIR-D4_2023-08-23_14-04-14.mp4</v>
      </c>
    </row>
    <row r="1665" spans="1:11" ht="14.25" customHeight="1" x14ac:dyDescent="0.3">
      <c r="A1665" s="5" t="str">
        <f t="shared" si="179"/>
        <v>FAIR-D4</v>
      </c>
      <c r="B1665" s="4">
        <f t="shared" si="180"/>
        <v>45161</v>
      </c>
      <c r="C1665" s="8">
        <f t="shared" si="181"/>
        <v>0.63530092592592591</v>
      </c>
      <c r="D1665" s="8">
        <f t="shared" si="182"/>
        <v>45161.635300925926</v>
      </c>
      <c r="E1665" s="8" t="str">
        <f t="shared" si="184"/>
        <v>2023-08-23</v>
      </c>
      <c r="F1665" s="9" t="s">
        <v>3365</v>
      </c>
      <c r="G1665" s="9" t="str">
        <f t="shared" si="183"/>
        <v>FAIR-D4_2023-08-23_15-14-50</v>
      </c>
      <c r="H1665" s="9">
        <v>10.515000000000001</v>
      </c>
      <c r="I1665" s="6">
        <v>17451239</v>
      </c>
      <c r="J1665" s="6" t="str">
        <f>IF(OR(COUNTIF(Monitoring!E:E, G1665) &gt; 0, COUNTIF(Monitoring!F:F, G1665) &gt; 0), "yes", "no")</f>
        <v>no</v>
      </c>
      <c r="K1665" s="60" t="str">
        <f t="shared" si="185"/>
        <v>Z:\FAIR_Device_data\Experiment_AugSep_2023\Video_captures\FAIR-D4\Camera1\2023-08-23\FAIR-D4_2023-08-23_15-14-50.mp4</v>
      </c>
    </row>
    <row r="1666" spans="1:11" ht="14.25" customHeight="1" x14ac:dyDescent="0.3">
      <c r="A1666" s="5" t="str">
        <f t="shared" ref="A1666:A1729" si="186">+LEFT(G1666,7)</f>
        <v>FAIR-D4</v>
      </c>
      <c r="B1666" s="4">
        <f t="shared" ref="B1666:B1729" si="187">VALUE(MID(G1666,FIND("_",G1666)+1,10))</f>
        <v>45161</v>
      </c>
      <c r="C1666" s="8">
        <f t="shared" ref="C1666:C1729" si="188">IF(ISBLANK(G1666),"",TIME(LEFT(RIGHT(G1666,8),2),LEFT(RIGHT(G1666,5),2),RIGHT(G1666,2)))</f>
        <v>0.6395601851851852</v>
      </c>
      <c r="D1666" s="8">
        <f t="shared" ref="D1666:D1729" si="189">+B1666+C1666</f>
        <v>45161.639560185184</v>
      </c>
      <c r="E1666" s="8" t="str">
        <f t="shared" si="184"/>
        <v>2023-08-23</v>
      </c>
      <c r="F1666" s="9" t="s">
        <v>3366</v>
      </c>
      <c r="G1666" s="9" t="str">
        <f t="shared" ref="G1666:G1729" si="190">+LEFT(F1666,27)</f>
        <v>FAIR-D4_2023-08-23_15-20-58</v>
      </c>
      <c r="H1666" s="9">
        <v>14.176</v>
      </c>
      <c r="I1666" s="6">
        <v>24167057</v>
      </c>
      <c r="J1666" s="6" t="str">
        <f>IF(OR(COUNTIF(Monitoring!E:E, G1666) &gt; 0, COUNTIF(Monitoring!F:F, G1666) &gt; 0), "yes", "no")</f>
        <v>yes</v>
      </c>
      <c r="K1666" s="60" t="str">
        <f t="shared" si="185"/>
        <v>Z:\FAIR_Device_data\Experiment_AugSep_2023\Video_captures\FAIR-D4\Camera1\2023-08-23\FAIR-D4_2023-08-23_15-20-58.mp4</v>
      </c>
    </row>
    <row r="1667" spans="1:11" ht="14.25" customHeight="1" x14ac:dyDescent="0.3">
      <c r="A1667" s="5" t="str">
        <f t="shared" si="186"/>
        <v>FAIR-D4</v>
      </c>
      <c r="B1667" s="4">
        <f t="shared" si="187"/>
        <v>45161</v>
      </c>
      <c r="C1667" s="8">
        <f t="shared" si="188"/>
        <v>0.64118055555555553</v>
      </c>
      <c r="D1667" s="8">
        <f t="shared" si="189"/>
        <v>45161.641180555554</v>
      </c>
      <c r="E1667" s="8" t="str">
        <f t="shared" ref="E1667:E1730" si="191">+_xlfn.CONCAT(YEAR(B1667),"-",TEXT(MONTH(B1667),"00"),"-",TEXT(DAY(B1667),"00"))</f>
        <v>2023-08-23</v>
      </c>
      <c r="F1667" s="9" t="s">
        <v>3367</v>
      </c>
      <c r="G1667" s="9" t="str">
        <f t="shared" si="190"/>
        <v>FAIR-D4_2023-08-23_15-23-18</v>
      </c>
      <c r="H1667" s="9">
        <v>19.132999999999999</v>
      </c>
      <c r="I1667" s="6">
        <v>34117620</v>
      </c>
      <c r="J1667" s="6" t="str">
        <f>IF(OR(COUNTIF(Monitoring!E:E, G1667) &gt; 0, COUNTIF(Monitoring!F:F, G1667) &gt; 0), "yes", "no")</f>
        <v>yes</v>
      </c>
      <c r="K1667" s="60" t="str">
        <f t="shared" ref="K1667:K1730" si="192">HYPERLINK(_xlfn.CONCAT("Z:\FAIR_Device_data\Experiment_AugSep_2023","\","Video_captures","\",A1667,"\","Camera1","\",E1667,"\",F1667))</f>
        <v>Z:\FAIR_Device_data\Experiment_AugSep_2023\Video_captures\FAIR-D4\Camera1\2023-08-23\FAIR-D4_2023-08-23_15-23-18.mp4</v>
      </c>
    </row>
    <row r="1668" spans="1:11" ht="14.25" customHeight="1" x14ac:dyDescent="0.3">
      <c r="A1668" s="5" t="str">
        <f t="shared" si="186"/>
        <v>FAIR-D4</v>
      </c>
      <c r="B1668" s="4">
        <f t="shared" si="187"/>
        <v>45161</v>
      </c>
      <c r="C1668" s="8">
        <f t="shared" si="188"/>
        <v>0.64204861111111111</v>
      </c>
      <c r="D1668" s="8">
        <f t="shared" si="189"/>
        <v>45161.642048611109</v>
      </c>
      <c r="E1668" s="8" t="str">
        <f t="shared" si="191"/>
        <v>2023-08-23</v>
      </c>
      <c r="F1668" s="9" t="s">
        <v>3368</v>
      </c>
      <c r="G1668" s="9" t="str">
        <f t="shared" si="190"/>
        <v>FAIR-D4_2023-08-23_15-24-33</v>
      </c>
      <c r="H1668" s="9">
        <v>46.368000000000002</v>
      </c>
      <c r="I1668" s="6">
        <v>85858358</v>
      </c>
      <c r="J1668" s="6" t="str">
        <f>IF(OR(COUNTIF(Monitoring!E:E, G1668) &gt; 0, COUNTIF(Monitoring!F:F, G1668) &gt; 0), "yes", "no")</f>
        <v>no</v>
      </c>
      <c r="K1668" s="60" t="str">
        <f t="shared" si="192"/>
        <v>Z:\FAIR_Device_data\Experiment_AugSep_2023\Video_captures\FAIR-D4\Camera1\2023-08-23\FAIR-D4_2023-08-23_15-24-33.mp4</v>
      </c>
    </row>
    <row r="1669" spans="1:11" ht="14.25" customHeight="1" x14ac:dyDescent="0.3">
      <c r="A1669" s="5" t="str">
        <f t="shared" si="186"/>
        <v>FAIR-D4</v>
      </c>
      <c r="B1669" s="4">
        <f t="shared" si="187"/>
        <v>45161</v>
      </c>
      <c r="C1669" s="8">
        <f t="shared" si="188"/>
        <v>0.64549768518518513</v>
      </c>
      <c r="D1669" s="8">
        <f t="shared" si="189"/>
        <v>45161.645497685182</v>
      </c>
      <c r="E1669" s="8" t="str">
        <f t="shared" si="191"/>
        <v>2023-08-23</v>
      </c>
      <c r="F1669" s="9" t="s">
        <v>3369</v>
      </c>
      <c r="G1669" s="9" t="str">
        <f t="shared" si="190"/>
        <v>FAIR-D4_2023-08-23_15-29-31</v>
      </c>
      <c r="H1669" s="9">
        <v>12.090999999999999</v>
      </c>
      <c r="I1669" s="6">
        <v>20691907</v>
      </c>
      <c r="J1669" s="6" t="str">
        <f>IF(OR(COUNTIF(Monitoring!E:E, G1669) &gt; 0, COUNTIF(Monitoring!F:F, G1669) &gt; 0), "yes", "no")</f>
        <v>no</v>
      </c>
      <c r="K1669" s="60" t="str">
        <f t="shared" si="192"/>
        <v>Z:\FAIR_Device_data\Experiment_AugSep_2023\Video_captures\FAIR-D4\Camera1\2023-08-23\FAIR-D4_2023-08-23_15-29-31.mp4</v>
      </c>
    </row>
    <row r="1670" spans="1:11" ht="14.25" customHeight="1" x14ac:dyDescent="0.3">
      <c r="A1670" s="5" t="str">
        <f t="shared" si="186"/>
        <v>FAIR-D4</v>
      </c>
      <c r="B1670" s="4">
        <f t="shared" si="187"/>
        <v>45161</v>
      </c>
      <c r="C1670" s="8">
        <f t="shared" si="188"/>
        <v>0.6573148148148148</v>
      </c>
      <c r="D1670" s="8">
        <f t="shared" si="189"/>
        <v>45161.657314814816</v>
      </c>
      <c r="E1670" s="8" t="str">
        <f t="shared" si="191"/>
        <v>2023-08-23</v>
      </c>
      <c r="F1670" s="9" t="s">
        <v>3370</v>
      </c>
      <c r="G1670" s="9" t="str">
        <f t="shared" si="190"/>
        <v>FAIR-D4_2023-08-23_15-46-32</v>
      </c>
      <c r="H1670" s="9">
        <v>13.24</v>
      </c>
      <c r="I1670" s="6">
        <v>22701760</v>
      </c>
      <c r="J1670" s="6" t="str">
        <f>IF(OR(COUNTIF(Monitoring!E:E, G1670) &gt; 0, COUNTIF(Monitoring!F:F, G1670) &gt; 0), "yes", "no")</f>
        <v>yes</v>
      </c>
      <c r="K1670" s="60" t="str">
        <f t="shared" si="192"/>
        <v>Z:\FAIR_Device_data\Experiment_AugSep_2023\Video_captures\FAIR-D4\Camera1\2023-08-23\FAIR-D4_2023-08-23_15-46-32.mp4</v>
      </c>
    </row>
    <row r="1671" spans="1:11" ht="14.25" customHeight="1" x14ac:dyDescent="0.3">
      <c r="A1671" s="5" t="str">
        <f t="shared" si="186"/>
        <v>FAIR-D4</v>
      </c>
      <c r="B1671" s="4">
        <f t="shared" si="187"/>
        <v>45161</v>
      </c>
      <c r="C1671" s="8">
        <f t="shared" si="188"/>
        <v>0.67374999999999996</v>
      </c>
      <c r="D1671" s="8">
        <f t="shared" si="189"/>
        <v>45161.673750000002</v>
      </c>
      <c r="E1671" s="8" t="str">
        <f t="shared" si="191"/>
        <v>2023-08-23</v>
      </c>
      <c r="F1671" s="9" t="s">
        <v>3371</v>
      </c>
      <c r="G1671" s="9" t="str">
        <f t="shared" si="190"/>
        <v>FAIR-D4_2023-08-23_16-10-12</v>
      </c>
      <c r="H1671" s="9">
        <v>10.435</v>
      </c>
      <c r="I1671" s="6">
        <v>17266221</v>
      </c>
      <c r="J1671" s="6" t="str">
        <f>IF(OR(COUNTIF(Monitoring!E:E, G1671) &gt; 0, COUNTIF(Monitoring!F:F, G1671) &gt; 0), "yes", "no")</f>
        <v>no</v>
      </c>
      <c r="K1671" s="60" t="str">
        <f t="shared" si="192"/>
        <v>Z:\FAIR_Device_data\Experiment_AugSep_2023\Video_captures\FAIR-D4\Camera1\2023-08-23\FAIR-D4_2023-08-23_16-10-12.mp4</v>
      </c>
    </row>
    <row r="1672" spans="1:11" ht="14.25" customHeight="1" x14ac:dyDescent="0.3">
      <c r="A1672" s="5" t="str">
        <f t="shared" si="186"/>
        <v>FAIR-D4</v>
      </c>
      <c r="B1672" s="4">
        <f t="shared" si="187"/>
        <v>45161</v>
      </c>
      <c r="C1672" s="8">
        <f t="shared" si="188"/>
        <v>0.68217592592592591</v>
      </c>
      <c r="D1672" s="8">
        <f t="shared" si="189"/>
        <v>45161.682175925926</v>
      </c>
      <c r="E1672" s="8" t="str">
        <f t="shared" si="191"/>
        <v>2023-08-23</v>
      </c>
      <c r="F1672" s="9" t="s">
        <v>3372</v>
      </c>
      <c r="G1672" s="9" t="str">
        <f t="shared" si="190"/>
        <v>FAIR-D4_2023-08-23_16-22-20</v>
      </c>
      <c r="H1672" s="9">
        <v>13.913</v>
      </c>
      <c r="I1672" s="6">
        <v>23406696</v>
      </c>
      <c r="J1672" s="6" t="str">
        <f>IF(OR(COUNTIF(Monitoring!E:E, G1672) &gt; 0, COUNTIF(Monitoring!F:F, G1672) &gt; 0), "yes", "no")</f>
        <v>yes</v>
      </c>
      <c r="K1672" s="60" t="str">
        <f t="shared" si="192"/>
        <v>Z:\FAIR_Device_data\Experiment_AugSep_2023\Video_captures\FAIR-D4\Camera1\2023-08-23\FAIR-D4_2023-08-23_16-22-20.mp4</v>
      </c>
    </row>
    <row r="1673" spans="1:11" ht="14.25" customHeight="1" x14ac:dyDescent="0.3">
      <c r="A1673" s="5" t="str">
        <f t="shared" si="186"/>
        <v>FAIR-D4</v>
      </c>
      <c r="B1673" s="4">
        <f t="shared" si="187"/>
        <v>45161</v>
      </c>
      <c r="C1673" s="8">
        <f t="shared" si="188"/>
        <v>0.71506944444444442</v>
      </c>
      <c r="D1673" s="8">
        <f t="shared" si="189"/>
        <v>45161.715069444443</v>
      </c>
      <c r="E1673" s="8" t="str">
        <f t="shared" si="191"/>
        <v>2023-08-23</v>
      </c>
      <c r="F1673" s="9" t="s">
        <v>3373</v>
      </c>
      <c r="G1673" s="9" t="str">
        <f t="shared" si="190"/>
        <v>FAIR-D4_2023-08-23_17-09-42</v>
      </c>
      <c r="H1673" s="9">
        <v>16.122</v>
      </c>
      <c r="I1673" s="6">
        <v>28021968</v>
      </c>
      <c r="J1673" s="6" t="str">
        <f>IF(OR(COUNTIF(Monitoring!E:E, G1673) &gt; 0, COUNTIF(Monitoring!F:F, G1673) &gt; 0), "yes", "no")</f>
        <v>no</v>
      </c>
      <c r="K1673" s="60" t="str">
        <f t="shared" si="192"/>
        <v>Z:\FAIR_Device_data\Experiment_AugSep_2023\Video_captures\FAIR-D4\Camera1\2023-08-23\FAIR-D4_2023-08-23_17-09-42.mp4</v>
      </c>
    </row>
    <row r="1674" spans="1:11" ht="14.25" customHeight="1" x14ac:dyDescent="0.3">
      <c r="A1674" s="5" t="str">
        <f t="shared" si="186"/>
        <v>FAIR-D4</v>
      </c>
      <c r="B1674" s="4">
        <f t="shared" si="187"/>
        <v>45161</v>
      </c>
      <c r="C1674" s="8">
        <f t="shared" si="188"/>
        <v>0.71556712962962965</v>
      </c>
      <c r="D1674" s="8">
        <f t="shared" si="189"/>
        <v>45161.715567129628</v>
      </c>
      <c r="E1674" s="8" t="str">
        <f t="shared" si="191"/>
        <v>2023-08-23</v>
      </c>
      <c r="F1674" s="9" t="s">
        <v>3374</v>
      </c>
      <c r="G1674" s="9" t="str">
        <f t="shared" si="190"/>
        <v>FAIR-D4_2023-08-23_17-10-25</v>
      </c>
      <c r="H1674" s="9">
        <v>35.671999999999997</v>
      </c>
      <c r="I1674" s="6">
        <v>57124284</v>
      </c>
      <c r="J1674" s="6" t="str">
        <f>IF(OR(COUNTIF(Monitoring!E:E, G1674) &gt; 0, COUNTIF(Monitoring!F:F, G1674) &gt; 0), "yes", "no")</f>
        <v>no</v>
      </c>
      <c r="K1674" s="60" t="str">
        <f t="shared" si="192"/>
        <v>Z:\FAIR_Device_data\Experiment_AugSep_2023\Video_captures\FAIR-D4\Camera1\2023-08-23\FAIR-D4_2023-08-23_17-10-25.mp4</v>
      </c>
    </row>
    <row r="1675" spans="1:11" ht="14.25" customHeight="1" x14ac:dyDescent="0.3">
      <c r="A1675" s="5" t="str">
        <f t="shared" si="186"/>
        <v>FAIR-D4</v>
      </c>
      <c r="B1675" s="4">
        <f t="shared" si="187"/>
        <v>45161</v>
      </c>
      <c r="C1675" s="8">
        <f t="shared" si="188"/>
        <v>0.72811342592592587</v>
      </c>
      <c r="D1675" s="8">
        <f t="shared" si="189"/>
        <v>45161.728113425925</v>
      </c>
      <c r="E1675" s="8" t="str">
        <f t="shared" si="191"/>
        <v>2023-08-23</v>
      </c>
      <c r="F1675" s="9" t="s">
        <v>3375</v>
      </c>
      <c r="G1675" s="9" t="str">
        <f t="shared" si="190"/>
        <v>FAIR-D4_2023-08-23_17-28-29</v>
      </c>
      <c r="H1675" s="9">
        <v>11.683</v>
      </c>
      <c r="I1675" s="6">
        <v>19462098</v>
      </c>
      <c r="J1675" s="6" t="str">
        <f>IF(OR(COUNTIF(Monitoring!E:E, G1675) &gt; 0, COUNTIF(Monitoring!F:F, G1675) &gt; 0), "yes", "no")</f>
        <v>yes</v>
      </c>
      <c r="K1675" s="60" t="str">
        <f t="shared" si="192"/>
        <v>Z:\FAIR_Device_data\Experiment_AugSep_2023\Video_captures\FAIR-D4\Camera1\2023-08-23\FAIR-D4_2023-08-23_17-28-29.mp4</v>
      </c>
    </row>
    <row r="1676" spans="1:11" ht="14.25" customHeight="1" x14ac:dyDescent="0.3">
      <c r="A1676" s="5" t="str">
        <f t="shared" si="186"/>
        <v>FAIR-D4</v>
      </c>
      <c r="B1676" s="4">
        <f t="shared" si="187"/>
        <v>45161</v>
      </c>
      <c r="C1676" s="8">
        <f t="shared" si="188"/>
        <v>0.73920138888888887</v>
      </c>
      <c r="D1676" s="8">
        <f t="shared" si="189"/>
        <v>45161.739201388889</v>
      </c>
      <c r="E1676" s="8" t="str">
        <f t="shared" si="191"/>
        <v>2023-08-23</v>
      </c>
      <c r="F1676" s="9" t="s">
        <v>3376</v>
      </c>
      <c r="G1676" s="9" t="str">
        <f t="shared" si="190"/>
        <v>FAIR-D4_2023-08-23_17-44-27</v>
      </c>
      <c r="H1676" s="9">
        <v>61.494999999999997</v>
      </c>
      <c r="I1676" s="6">
        <v>111970525</v>
      </c>
      <c r="J1676" s="6" t="str">
        <f>IF(OR(COUNTIF(Monitoring!E:E, G1676) &gt; 0, COUNTIF(Monitoring!F:F, G1676) &gt; 0), "yes", "no")</f>
        <v>yes</v>
      </c>
      <c r="K1676" s="60" t="str">
        <f t="shared" si="192"/>
        <v>Z:\FAIR_Device_data\Experiment_AugSep_2023\Video_captures\FAIR-D4\Camera1\2023-08-23\FAIR-D4_2023-08-23_17-44-27.mp4</v>
      </c>
    </row>
    <row r="1677" spans="1:11" ht="14.25" customHeight="1" x14ac:dyDescent="0.3">
      <c r="A1677" s="5" t="str">
        <f t="shared" si="186"/>
        <v>FAIR-D4</v>
      </c>
      <c r="B1677" s="4">
        <f t="shared" si="187"/>
        <v>45161</v>
      </c>
      <c r="C1677" s="8">
        <f t="shared" si="188"/>
        <v>0.76202546296296292</v>
      </c>
      <c r="D1677" s="8">
        <f t="shared" si="189"/>
        <v>45161.762025462966</v>
      </c>
      <c r="E1677" s="8" t="str">
        <f t="shared" si="191"/>
        <v>2023-08-23</v>
      </c>
      <c r="F1677" s="9" t="s">
        <v>3377</v>
      </c>
      <c r="G1677" s="9" t="str">
        <f t="shared" si="190"/>
        <v>FAIR-D4_2023-08-23_18-17-19</v>
      </c>
      <c r="H1677" s="9">
        <v>11.08</v>
      </c>
      <c r="I1677" s="6">
        <v>18513615</v>
      </c>
      <c r="J1677" s="6" t="str">
        <f>IF(OR(COUNTIF(Monitoring!E:E, G1677) &gt; 0, COUNTIF(Monitoring!F:F, G1677) &gt; 0), "yes", "no")</f>
        <v>no</v>
      </c>
      <c r="K1677" s="60" t="str">
        <f t="shared" si="192"/>
        <v>Z:\FAIR_Device_data\Experiment_AugSep_2023\Video_captures\FAIR-D4\Camera1\2023-08-23\FAIR-D4_2023-08-23_18-17-19.mp4</v>
      </c>
    </row>
    <row r="1678" spans="1:11" ht="14.25" customHeight="1" x14ac:dyDescent="0.3">
      <c r="A1678" s="5" t="str">
        <f t="shared" si="186"/>
        <v>FAIR-D4</v>
      </c>
      <c r="B1678" s="4">
        <f t="shared" si="187"/>
        <v>45161</v>
      </c>
      <c r="C1678" s="8">
        <f t="shared" si="188"/>
        <v>0.76333333333333331</v>
      </c>
      <c r="D1678" s="8">
        <f t="shared" si="189"/>
        <v>45161.763333333336</v>
      </c>
      <c r="E1678" s="8" t="str">
        <f t="shared" si="191"/>
        <v>2023-08-23</v>
      </c>
      <c r="F1678" s="9" t="s">
        <v>3378</v>
      </c>
      <c r="G1678" s="9" t="str">
        <f t="shared" si="190"/>
        <v>FAIR-D4_2023-08-23_18-19-12</v>
      </c>
      <c r="H1678" s="9">
        <v>12.010999999999999</v>
      </c>
      <c r="I1678" s="6">
        <v>19964294</v>
      </c>
      <c r="J1678" s="6" t="str">
        <f>IF(OR(COUNTIF(Monitoring!E:E, G1678) &gt; 0, COUNTIF(Monitoring!F:F, G1678) &gt; 0), "yes", "no")</f>
        <v>yes</v>
      </c>
      <c r="K1678" s="60" t="str">
        <f t="shared" si="192"/>
        <v>Z:\FAIR_Device_data\Experiment_AugSep_2023\Video_captures\FAIR-D4\Camera1\2023-08-23\FAIR-D4_2023-08-23_18-19-12.mp4</v>
      </c>
    </row>
    <row r="1679" spans="1:11" ht="14.25" customHeight="1" x14ac:dyDescent="0.3">
      <c r="A1679" s="5" t="str">
        <f t="shared" si="186"/>
        <v>FAIR-D4</v>
      </c>
      <c r="B1679" s="4">
        <f t="shared" si="187"/>
        <v>45161</v>
      </c>
      <c r="C1679" s="8">
        <f t="shared" si="188"/>
        <v>0.76820601851851855</v>
      </c>
      <c r="D1679" s="8">
        <f t="shared" si="189"/>
        <v>45161.768206018518</v>
      </c>
      <c r="E1679" s="8" t="str">
        <f t="shared" si="191"/>
        <v>2023-08-23</v>
      </c>
      <c r="F1679" s="9" t="s">
        <v>3379</v>
      </c>
      <c r="G1679" s="9" t="str">
        <f t="shared" si="190"/>
        <v>FAIR-D4_2023-08-23_18-26-13</v>
      </c>
      <c r="H1679" s="9">
        <v>17.471</v>
      </c>
      <c r="I1679" s="6">
        <v>30528412</v>
      </c>
      <c r="J1679" s="6" t="str">
        <f>IF(OR(COUNTIF(Monitoring!E:E, G1679) &gt; 0, COUNTIF(Monitoring!F:F, G1679) &gt; 0), "yes", "no")</f>
        <v>yes</v>
      </c>
      <c r="K1679" s="60" t="str">
        <f t="shared" si="192"/>
        <v>Z:\FAIR_Device_data\Experiment_AugSep_2023\Video_captures\FAIR-D4\Camera1\2023-08-23\FAIR-D4_2023-08-23_18-26-13.mp4</v>
      </c>
    </row>
    <row r="1680" spans="1:11" ht="14.25" customHeight="1" x14ac:dyDescent="0.3">
      <c r="A1680" s="5" t="str">
        <f t="shared" si="186"/>
        <v>FAIR-D4</v>
      </c>
      <c r="B1680" s="4">
        <f t="shared" si="187"/>
        <v>45161</v>
      </c>
      <c r="C1680" s="8">
        <f t="shared" si="188"/>
        <v>0.76913194444444444</v>
      </c>
      <c r="D1680" s="8">
        <f t="shared" si="189"/>
        <v>45161.769131944442</v>
      </c>
      <c r="E1680" s="8" t="str">
        <f t="shared" si="191"/>
        <v>2023-08-23</v>
      </c>
      <c r="F1680" s="9" t="s">
        <v>3380</v>
      </c>
      <c r="G1680" s="9" t="str">
        <f t="shared" si="190"/>
        <v>FAIR-D4_2023-08-23_18-27-33</v>
      </c>
      <c r="H1680" s="9">
        <v>47.603000000000002</v>
      </c>
      <c r="I1680" s="6">
        <v>81681714</v>
      </c>
      <c r="J1680" s="6" t="str">
        <f>IF(OR(COUNTIF(Monitoring!E:E, G1680) &gt; 0, COUNTIF(Monitoring!F:F, G1680) &gt; 0), "yes", "no")</f>
        <v>no</v>
      </c>
      <c r="K1680" s="60" t="str">
        <f t="shared" si="192"/>
        <v>Z:\FAIR_Device_data\Experiment_AugSep_2023\Video_captures\FAIR-D4\Camera1\2023-08-23\FAIR-D4_2023-08-23_18-27-33.mp4</v>
      </c>
    </row>
    <row r="1681" spans="1:11" ht="14.25" customHeight="1" x14ac:dyDescent="0.3">
      <c r="A1681" s="5" t="str">
        <f t="shared" si="186"/>
        <v>FAIR-D4</v>
      </c>
      <c r="B1681" s="4">
        <f t="shared" si="187"/>
        <v>45163</v>
      </c>
      <c r="C1681" s="8">
        <f t="shared" si="188"/>
        <v>0.29175925925925927</v>
      </c>
      <c r="D1681" s="8">
        <f t="shared" si="189"/>
        <v>45163.291759259257</v>
      </c>
      <c r="E1681" s="8" t="str">
        <f t="shared" si="191"/>
        <v>2023-08-25</v>
      </c>
      <c r="F1681" s="9" t="s">
        <v>3381</v>
      </c>
      <c r="G1681" s="9" t="str">
        <f t="shared" si="190"/>
        <v>FAIR-D4_2023-08-25_07-00-08</v>
      </c>
      <c r="H1681" s="9">
        <v>30.475999999999999</v>
      </c>
      <c r="I1681" s="6">
        <v>58360251</v>
      </c>
      <c r="J1681" s="6" t="str">
        <f>IF(OR(COUNTIF(Monitoring!E:E, G1681) &gt; 0, COUNTIF(Monitoring!F:F, G1681) &gt; 0), "yes", "no")</f>
        <v>yes</v>
      </c>
      <c r="K1681" s="60" t="str">
        <f t="shared" si="192"/>
        <v>Z:\FAIR_Device_data\Experiment_AugSep_2023\Video_captures\FAIR-D4\Camera1\2023-08-25\FAIR-D4_2023-08-25_07-00-08.mp4</v>
      </c>
    </row>
    <row r="1682" spans="1:11" ht="14.25" customHeight="1" x14ac:dyDescent="0.3">
      <c r="A1682" s="5" t="str">
        <f t="shared" si="186"/>
        <v>FAIR-D4</v>
      </c>
      <c r="B1682" s="4">
        <f t="shared" si="187"/>
        <v>45163</v>
      </c>
      <c r="C1682" s="8">
        <f t="shared" si="188"/>
        <v>0.29468749999999999</v>
      </c>
      <c r="D1682" s="8">
        <f t="shared" si="189"/>
        <v>45163.294687499998</v>
      </c>
      <c r="E1682" s="8" t="str">
        <f t="shared" si="191"/>
        <v>2023-08-25</v>
      </c>
      <c r="F1682" s="9" t="s">
        <v>3382</v>
      </c>
      <c r="G1682" s="9" t="str">
        <f t="shared" si="190"/>
        <v>FAIR-D4_2023-08-25_07-04-21</v>
      </c>
      <c r="H1682" s="9">
        <v>68.581000000000003</v>
      </c>
      <c r="I1682" s="6">
        <v>123423513</v>
      </c>
      <c r="J1682" s="6" t="str">
        <f>IF(OR(COUNTIF(Monitoring!E:E, G1682) &gt; 0, COUNTIF(Monitoring!F:F, G1682) &gt; 0), "yes", "no")</f>
        <v>yes</v>
      </c>
      <c r="K1682" s="60" t="str">
        <f t="shared" si="192"/>
        <v>Z:\FAIR_Device_data\Experiment_AugSep_2023\Video_captures\FAIR-D4\Camera1\2023-08-25\FAIR-D4_2023-08-25_07-04-21.mp4</v>
      </c>
    </row>
    <row r="1683" spans="1:11" ht="14.25" customHeight="1" x14ac:dyDescent="0.3">
      <c r="A1683" s="5" t="str">
        <f t="shared" si="186"/>
        <v>FAIR-D4</v>
      </c>
      <c r="B1683" s="4">
        <f t="shared" si="187"/>
        <v>45163</v>
      </c>
      <c r="C1683" s="8">
        <f t="shared" si="188"/>
        <v>0.3160648148148148</v>
      </c>
      <c r="D1683" s="8">
        <f t="shared" si="189"/>
        <v>45163.316064814811</v>
      </c>
      <c r="E1683" s="8" t="str">
        <f t="shared" si="191"/>
        <v>2023-08-25</v>
      </c>
      <c r="F1683" s="9" t="s">
        <v>3383</v>
      </c>
      <c r="G1683" s="9" t="str">
        <f t="shared" si="190"/>
        <v>FAIR-D4_2023-08-25_07-35-08</v>
      </c>
      <c r="H1683" s="9">
        <v>12.103999999999999</v>
      </c>
      <c r="I1683" s="6">
        <v>18988404</v>
      </c>
      <c r="J1683" s="6" t="str">
        <f>IF(OR(COUNTIF(Monitoring!E:E, G1683) &gt; 0, COUNTIF(Monitoring!F:F, G1683) &gt; 0), "yes", "no")</f>
        <v>no</v>
      </c>
      <c r="K1683" s="60" t="str">
        <f t="shared" si="192"/>
        <v>Z:\FAIR_Device_data\Experiment_AugSep_2023\Video_captures\FAIR-D4\Camera1\2023-08-25\FAIR-D4_2023-08-25_07-35-08.mp4</v>
      </c>
    </row>
    <row r="1684" spans="1:11" ht="14.25" customHeight="1" x14ac:dyDescent="0.3">
      <c r="A1684" s="5" t="str">
        <f t="shared" si="186"/>
        <v>FAIR-D4</v>
      </c>
      <c r="B1684" s="4">
        <f t="shared" si="187"/>
        <v>45163</v>
      </c>
      <c r="C1684" s="8">
        <f t="shared" si="188"/>
        <v>0.33701388888888889</v>
      </c>
      <c r="D1684" s="8">
        <f t="shared" si="189"/>
        <v>45163.337013888886</v>
      </c>
      <c r="E1684" s="8" t="str">
        <f t="shared" si="191"/>
        <v>2023-08-25</v>
      </c>
      <c r="F1684" s="9" t="s">
        <v>3384</v>
      </c>
      <c r="G1684" s="9" t="str">
        <f t="shared" si="190"/>
        <v>FAIR-D4_2023-08-25_08-05-18</v>
      </c>
      <c r="H1684" s="9">
        <v>13.91</v>
      </c>
      <c r="I1684" s="6">
        <v>24079615</v>
      </c>
      <c r="J1684" s="6" t="str">
        <f>IF(OR(COUNTIF(Monitoring!E:E, G1684) &gt; 0, COUNTIF(Monitoring!F:F, G1684) &gt; 0), "yes", "no")</f>
        <v>yes</v>
      </c>
      <c r="K1684" s="60" t="str">
        <f t="shared" si="192"/>
        <v>Z:\FAIR_Device_data\Experiment_AugSep_2023\Video_captures\FAIR-D4\Camera1\2023-08-25\FAIR-D4_2023-08-25_08-05-18.mp4</v>
      </c>
    </row>
    <row r="1685" spans="1:11" ht="14.25" customHeight="1" x14ac:dyDescent="0.3">
      <c r="A1685" s="5" t="str">
        <f t="shared" si="186"/>
        <v>FAIR-D4</v>
      </c>
      <c r="B1685" s="4">
        <f t="shared" si="187"/>
        <v>45163</v>
      </c>
      <c r="C1685" s="8">
        <f t="shared" si="188"/>
        <v>0.34359953703703705</v>
      </c>
      <c r="D1685" s="8">
        <f t="shared" si="189"/>
        <v>45163.343599537038</v>
      </c>
      <c r="E1685" s="8" t="str">
        <f t="shared" si="191"/>
        <v>2023-08-25</v>
      </c>
      <c r="F1685" s="9" t="s">
        <v>3385</v>
      </c>
      <c r="G1685" s="9" t="str">
        <f t="shared" si="190"/>
        <v>FAIR-D4_2023-08-25_08-14-47</v>
      </c>
      <c r="H1685" s="9">
        <v>28.771999999999998</v>
      </c>
      <c r="I1685" s="6">
        <v>50014402</v>
      </c>
      <c r="J1685" s="6" t="str">
        <f>IF(OR(COUNTIF(Monitoring!E:E, G1685) &gt; 0, COUNTIF(Monitoring!F:F, G1685) &gt; 0), "yes", "no")</f>
        <v>no</v>
      </c>
      <c r="K1685" s="60" t="str">
        <f t="shared" si="192"/>
        <v>Z:\FAIR_Device_data\Experiment_AugSep_2023\Video_captures\FAIR-D4\Camera1\2023-08-25\FAIR-D4_2023-08-25_08-14-47.mp4</v>
      </c>
    </row>
    <row r="1686" spans="1:11" ht="14.25" customHeight="1" x14ac:dyDescent="0.3">
      <c r="A1686" s="5" t="str">
        <f t="shared" si="186"/>
        <v>FAIR-D4</v>
      </c>
      <c r="B1686" s="4">
        <f t="shared" si="187"/>
        <v>45163</v>
      </c>
      <c r="C1686" s="8">
        <f t="shared" si="188"/>
        <v>0.34528935185185183</v>
      </c>
      <c r="D1686" s="8">
        <f t="shared" si="189"/>
        <v>45163.345289351855</v>
      </c>
      <c r="E1686" s="8" t="str">
        <f t="shared" si="191"/>
        <v>2023-08-25</v>
      </c>
      <c r="F1686" s="9" t="s">
        <v>3386</v>
      </c>
      <c r="G1686" s="9" t="str">
        <f t="shared" si="190"/>
        <v>FAIR-D4_2023-08-25_08-17-13</v>
      </c>
      <c r="H1686" s="9">
        <v>79.837999999999994</v>
      </c>
      <c r="I1686" s="6">
        <v>150134243</v>
      </c>
      <c r="J1686" s="6" t="str">
        <f>IF(OR(COUNTIF(Monitoring!E:E, G1686) &gt; 0, COUNTIF(Monitoring!F:F, G1686) &gt; 0), "yes", "no")</f>
        <v>yes</v>
      </c>
      <c r="K1686" s="60" t="str">
        <f t="shared" si="192"/>
        <v>Z:\FAIR_Device_data\Experiment_AugSep_2023\Video_captures\FAIR-D4\Camera1\2023-08-25\FAIR-D4_2023-08-25_08-17-13.mp4</v>
      </c>
    </row>
    <row r="1687" spans="1:11" ht="14.25" customHeight="1" x14ac:dyDescent="0.3">
      <c r="A1687" s="5" t="str">
        <f t="shared" si="186"/>
        <v>FAIR-D4</v>
      </c>
      <c r="B1687" s="4">
        <f t="shared" si="187"/>
        <v>45163</v>
      </c>
      <c r="C1687" s="8">
        <f t="shared" si="188"/>
        <v>0.34665509259259258</v>
      </c>
      <c r="D1687" s="8">
        <f t="shared" si="189"/>
        <v>45163.346655092595</v>
      </c>
      <c r="E1687" s="8" t="str">
        <f t="shared" si="191"/>
        <v>2023-08-25</v>
      </c>
      <c r="F1687" s="9" t="s">
        <v>3387</v>
      </c>
      <c r="G1687" s="9" t="str">
        <f t="shared" si="190"/>
        <v>FAIR-D4_2023-08-25_08-19-11</v>
      </c>
      <c r="H1687" s="9">
        <v>27.085000000000001</v>
      </c>
      <c r="I1687" s="6">
        <v>50097697</v>
      </c>
      <c r="J1687" s="6" t="str">
        <f>IF(OR(COUNTIF(Monitoring!E:E, G1687) &gt; 0, COUNTIF(Monitoring!F:F, G1687) &gt; 0), "yes", "no")</f>
        <v>no</v>
      </c>
      <c r="K1687" s="60" t="str">
        <f t="shared" si="192"/>
        <v>Z:\FAIR_Device_data\Experiment_AugSep_2023\Video_captures\FAIR-D4\Camera1\2023-08-25\FAIR-D4_2023-08-25_08-19-11.mp4</v>
      </c>
    </row>
    <row r="1688" spans="1:11" ht="14.25" customHeight="1" x14ac:dyDescent="0.3">
      <c r="A1688" s="5" t="str">
        <f t="shared" si="186"/>
        <v>FAIR-D4</v>
      </c>
      <c r="B1688" s="4">
        <f t="shared" si="187"/>
        <v>45163</v>
      </c>
      <c r="C1688" s="8">
        <f t="shared" si="188"/>
        <v>0.35620370370370369</v>
      </c>
      <c r="D1688" s="8">
        <f t="shared" si="189"/>
        <v>45163.356203703705</v>
      </c>
      <c r="E1688" s="8" t="str">
        <f t="shared" si="191"/>
        <v>2023-08-25</v>
      </c>
      <c r="F1688" s="9" t="s">
        <v>3388</v>
      </c>
      <c r="G1688" s="9" t="str">
        <f t="shared" si="190"/>
        <v>FAIR-D4_2023-08-25_08-32-56</v>
      </c>
      <c r="H1688" s="9">
        <v>15.279</v>
      </c>
      <c r="I1688" s="6">
        <v>25958335</v>
      </c>
      <c r="J1688" s="6" t="str">
        <f>IF(OR(COUNTIF(Monitoring!E:E, G1688) &gt; 0, COUNTIF(Monitoring!F:F, G1688) &gt; 0), "yes", "no")</f>
        <v>no</v>
      </c>
      <c r="K1688" s="60" t="str">
        <f t="shared" si="192"/>
        <v>Z:\FAIR_Device_data\Experiment_AugSep_2023\Video_captures\FAIR-D4\Camera1\2023-08-25\FAIR-D4_2023-08-25_08-32-56.mp4</v>
      </c>
    </row>
    <row r="1689" spans="1:11" ht="14.25" customHeight="1" x14ac:dyDescent="0.3">
      <c r="A1689" s="5" t="str">
        <f t="shared" si="186"/>
        <v>FAIR-D4</v>
      </c>
      <c r="B1689" s="4">
        <f t="shared" si="187"/>
        <v>45163</v>
      </c>
      <c r="C1689" s="8">
        <f t="shared" si="188"/>
        <v>0.35953703703703704</v>
      </c>
      <c r="D1689" s="8">
        <f t="shared" si="189"/>
        <v>45163.359537037039</v>
      </c>
      <c r="E1689" s="8" t="str">
        <f t="shared" si="191"/>
        <v>2023-08-25</v>
      </c>
      <c r="F1689" s="9" t="s">
        <v>3389</v>
      </c>
      <c r="G1689" s="9" t="str">
        <f t="shared" si="190"/>
        <v>FAIR-D4_2023-08-25_08-37-44</v>
      </c>
      <c r="H1689" s="9">
        <v>12.667999999999999</v>
      </c>
      <c r="I1689" s="6">
        <v>20350014</v>
      </c>
      <c r="J1689" s="6" t="str">
        <f>IF(OR(COUNTIF(Monitoring!E:E, G1689) &gt; 0, COUNTIF(Monitoring!F:F, G1689) &gt; 0), "yes", "no")</f>
        <v>yes</v>
      </c>
      <c r="K1689" s="60" t="str">
        <f t="shared" si="192"/>
        <v>Z:\FAIR_Device_data\Experiment_AugSep_2023\Video_captures\FAIR-D4\Camera1\2023-08-25\FAIR-D4_2023-08-25_08-37-44.mp4</v>
      </c>
    </row>
    <row r="1690" spans="1:11" ht="14.25" customHeight="1" x14ac:dyDescent="0.3">
      <c r="A1690" s="5" t="str">
        <f t="shared" si="186"/>
        <v>FAIR-D4</v>
      </c>
      <c r="B1690" s="4">
        <f t="shared" si="187"/>
        <v>45163</v>
      </c>
      <c r="C1690" s="8">
        <f t="shared" si="188"/>
        <v>0.36028935185185185</v>
      </c>
      <c r="D1690" s="8">
        <f t="shared" si="189"/>
        <v>45163.360289351855</v>
      </c>
      <c r="E1690" s="8" t="str">
        <f t="shared" si="191"/>
        <v>2023-08-25</v>
      </c>
      <c r="F1690" s="9" t="s">
        <v>3390</v>
      </c>
      <c r="G1690" s="9" t="str">
        <f t="shared" si="190"/>
        <v>FAIR-D4_2023-08-25_08-38-49</v>
      </c>
      <c r="H1690" s="9">
        <v>11.153</v>
      </c>
      <c r="I1690" s="6">
        <v>18256124</v>
      </c>
      <c r="J1690" s="6" t="str">
        <f>IF(OR(COUNTIF(Monitoring!E:E, G1690) &gt; 0, COUNTIF(Monitoring!F:F, G1690) &gt; 0), "yes", "no")</f>
        <v>yes</v>
      </c>
      <c r="K1690" s="60" t="str">
        <f t="shared" si="192"/>
        <v>Z:\FAIR_Device_data\Experiment_AugSep_2023\Video_captures\FAIR-D4\Camera1\2023-08-25\FAIR-D4_2023-08-25_08-38-49.mp4</v>
      </c>
    </row>
    <row r="1691" spans="1:11" ht="14.25" customHeight="1" x14ac:dyDescent="0.3">
      <c r="A1691" s="5" t="str">
        <f t="shared" si="186"/>
        <v>FAIR-D4</v>
      </c>
      <c r="B1691" s="4">
        <f t="shared" si="187"/>
        <v>45163</v>
      </c>
      <c r="C1691" s="8">
        <f t="shared" si="188"/>
        <v>0.36173611111111109</v>
      </c>
      <c r="D1691" s="8">
        <f t="shared" si="189"/>
        <v>45163.36173611111</v>
      </c>
      <c r="E1691" s="8" t="str">
        <f t="shared" si="191"/>
        <v>2023-08-25</v>
      </c>
      <c r="F1691" s="9" t="s">
        <v>3391</v>
      </c>
      <c r="G1691" s="9" t="str">
        <f t="shared" si="190"/>
        <v>FAIR-D4_2023-08-25_08-40-54</v>
      </c>
      <c r="H1691" s="9">
        <v>49.603000000000002</v>
      </c>
      <c r="I1691" s="6">
        <v>83478622</v>
      </c>
      <c r="J1691" s="6" t="str">
        <f>IF(OR(COUNTIF(Monitoring!E:E, G1691) &gt; 0, COUNTIF(Monitoring!F:F, G1691) &gt; 0), "yes", "no")</f>
        <v>yes</v>
      </c>
      <c r="K1691" s="60" t="str">
        <f t="shared" si="192"/>
        <v>Z:\FAIR_Device_data\Experiment_AugSep_2023\Video_captures\FAIR-D4\Camera1\2023-08-25\FAIR-D4_2023-08-25_08-40-54.mp4</v>
      </c>
    </row>
    <row r="1692" spans="1:11" ht="14.25" customHeight="1" x14ac:dyDescent="0.3">
      <c r="A1692" s="5" t="str">
        <f t="shared" si="186"/>
        <v>FAIR-D4</v>
      </c>
      <c r="B1692" s="4">
        <f t="shared" si="187"/>
        <v>45163</v>
      </c>
      <c r="C1692" s="8">
        <f t="shared" si="188"/>
        <v>0.39093749999999999</v>
      </c>
      <c r="D1692" s="8">
        <f t="shared" si="189"/>
        <v>45163.3909375</v>
      </c>
      <c r="E1692" s="8" t="str">
        <f t="shared" si="191"/>
        <v>2023-08-25</v>
      </c>
      <c r="F1692" s="9" t="s">
        <v>3392</v>
      </c>
      <c r="G1692" s="9" t="str">
        <f t="shared" si="190"/>
        <v>FAIR-D4_2023-08-25_09-22-57</v>
      </c>
      <c r="H1692" s="9">
        <v>11.246</v>
      </c>
      <c r="I1692" s="6">
        <v>18851244</v>
      </c>
      <c r="J1692" s="6" t="str">
        <f>IF(OR(COUNTIF(Monitoring!E:E, G1692) &gt; 0, COUNTIF(Monitoring!F:F, G1692) &gt; 0), "yes", "no")</f>
        <v>no</v>
      </c>
      <c r="K1692" s="60" t="str">
        <f t="shared" si="192"/>
        <v>Z:\FAIR_Device_data\Experiment_AugSep_2023\Video_captures\FAIR-D4\Camera1\2023-08-25\FAIR-D4_2023-08-25_09-22-57.mp4</v>
      </c>
    </row>
    <row r="1693" spans="1:11" ht="14.25" customHeight="1" x14ac:dyDescent="0.3">
      <c r="A1693" s="5" t="str">
        <f t="shared" si="186"/>
        <v>FAIR-D4</v>
      </c>
      <c r="B1693" s="4">
        <f t="shared" si="187"/>
        <v>45163</v>
      </c>
      <c r="C1693" s="8">
        <f t="shared" si="188"/>
        <v>0.39851851851851849</v>
      </c>
      <c r="D1693" s="8">
        <f t="shared" si="189"/>
        <v>45163.398518518516</v>
      </c>
      <c r="E1693" s="8" t="str">
        <f t="shared" si="191"/>
        <v>2023-08-25</v>
      </c>
      <c r="F1693" s="9" t="s">
        <v>3393</v>
      </c>
      <c r="G1693" s="9" t="str">
        <f t="shared" si="190"/>
        <v>FAIR-D4_2023-08-25_09-33-52</v>
      </c>
      <c r="H1693" s="9">
        <v>31.887</v>
      </c>
      <c r="I1693" s="6">
        <v>57813385</v>
      </c>
      <c r="J1693" s="6" t="str">
        <f>IF(OR(COUNTIF(Monitoring!E:E, G1693) &gt; 0, COUNTIF(Monitoring!F:F, G1693) &gt; 0), "yes", "no")</f>
        <v>yes</v>
      </c>
      <c r="K1693" s="60" t="str">
        <f t="shared" si="192"/>
        <v>Z:\FAIR_Device_data\Experiment_AugSep_2023\Video_captures\FAIR-D4\Camera1\2023-08-25\FAIR-D4_2023-08-25_09-33-52.mp4</v>
      </c>
    </row>
    <row r="1694" spans="1:11" ht="14.25" customHeight="1" x14ac:dyDescent="0.3">
      <c r="A1694" s="5" t="str">
        <f t="shared" si="186"/>
        <v>FAIR-D4</v>
      </c>
      <c r="B1694" s="4">
        <f t="shared" si="187"/>
        <v>45163</v>
      </c>
      <c r="C1694" s="8">
        <f t="shared" si="188"/>
        <v>0.42652777777777778</v>
      </c>
      <c r="D1694" s="8">
        <f t="shared" si="189"/>
        <v>45163.426527777781</v>
      </c>
      <c r="E1694" s="8" t="str">
        <f t="shared" si="191"/>
        <v>2023-08-25</v>
      </c>
      <c r="F1694" s="9" t="s">
        <v>3394</v>
      </c>
      <c r="G1694" s="9" t="str">
        <f t="shared" si="190"/>
        <v>FAIR-D4_2023-08-25_10-14-12</v>
      </c>
      <c r="H1694" s="9">
        <v>19.759</v>
      </c>
      <c r="I1694" s="6">
        <v>35289512</v>
      </c>
      <c r="J1694" s="6" t="str">
        <f>IF(OR(COUNTIF(Monitoring!E:E, G1694) &gt; 0, COUNTIF(Monitoring!F:F, G1694) &gt; 0), "yes", "no")</f>
        <v>yes</v>
      </c>
      <c r="K1694" s="60" t="str">
        <f t="shared" si="192"/>
        <v>Z:\FAIR_Device_data\Experiment_AugSep_2023\Video_captures\FAIR-D4\Camera1\2023-08-25\FAIR-D4_2023-08-25_10-14-12.mp4</v>
      </c>
    </row>
    <row r="1695" spans="1:11" ht="14.25" customHeight="1" x14ac:dyDescent="0.3">
      <c r="A1695" s="5" t="str">
        <f t="shared" si="186"/>
        <v>FAIR-D4</v>
      </c>
      <c r="B1695" s="4">
        <f t="shared" si="187"/>
        <v>45163</v>
      </c>
      <c r="C1695" s="8">
        <f t="shared" si="188"/>
        <v>0.45142361111111112</v>
      </c>
      <c r="D1695" s="8">
        <f t="shared" si="189"/>
        <v>45163.451423611114</v>
      </c>
      <c r="E1695" s="8" t="str">
        <f t="shared" si="191"/>
        <v>2023-08-25</v>
      </c>
      <c r="F1695" s="9" t="s">
        <v>3395</v>
      </c>
      <c r="G1695" s="9" t="str">
        <f t="shared" si="190"/>
        <v>FAIR-D4_2023-08-25_10-50-03</v>
      </c>
      <c r="H1695" s="9">
        <v>90.364999999999995</v>
      </c>
      <c r="I1695" s="6">
        <v>175146816</v>
      </c>
      <c r="J1695" s="6" t="str">
        <f>IF(OR(COUNTIF(Monitoring!E:E, G1695) &gt; 0, COUNTIF(Monitoring!F:F, G1695) &gt; 0), "yes", "no")</f>
        <v>yes</v>
      </c>
      <c r="K1695" s="60" t="str">
        <f t="shared" si="192"/>
        <v>Z:\FAIR_Device_data\Experiment_AugSep_2023\Video_captures\FAIR-D4\Camera1\2023-08-25\FAIR-D4_2023-08-25_10-50-03.mp4</v>
      </c>
    </row>
    <row r="1696" spans="1:11" ht="14.25" customHeight="1" x14ac:dyDescent="0.3">
      <c r="A1696" s="5" t="str">
        <f t="shared" si="186"/>
        <v>FAIR-D4</v>
      </c>
      <c r="B1696" s="4">
        <f t="shared" si="187"/>
        <v>45163</v>
      </c>
      <c r="C1696" s="8">
        <f t="shared" si="188"/>
        <v>0.45982638888888888</v>
      </c>
      <c r="D1696" s="8">
        <f t="shared" si="189"/>
        <v>45163.459826388891</v>
      </c>
      <c r="E1696" s="8" t="str">
        <f t="shared" si="191"/>
        <v>2023-08-25</v>
      </c>
      <c r="F1696" s="9" t="s">
        <v>3396</v>
      </c>
      <c r="G1696" s="9" t="str">
        <f t="shared" si="190"/>
        <v>FAIR-D4_2023-08-25_11-02-09</v>
      </c>
      <c r="H1696" s="9">
        <v>17.111000000000001</v>
      </c>
      <c r="I1696" s="6">
        <v>29641805</v>
      </c>
      <c r="J1696" s="6" t="str">
        <f>IF(OR(COUNTIF(Monitoring!E:E, G1696) &gt; 0, COUNTIF(Monitoring!F:F, G1696) &gt; 0), "yes", "no")</f>
        <v>yes</v>
      </c>
      <c r="K1696" s="60" t="str">
        <f t="shared" si="192"/>
        <v>Z:\FAIR_Device_data\Experiment_AugSep_2023\Video_captures\FAIR-D4\Camera1\2023-08-25\FAIR-D4_2023-08-25_11-02-09.mp4</v>
      </c>
    </row>
    <row r="1697" spans="1:11" ht="14.25" customHeight="1" x14ac:dyDescent="0.3">
      <c r="A1697" s="5" t="str">
        <f t="shared" si="186"/>
        <v>FAIR-D4</v>
      </c>
      <c r="B1697" s="4">
        <f t="shared" si="187"/>
        <v>45163</v>
      </c>
      <c r="C1697" s="8">
        <f t="shared" si="188"/>
        <v>0.46505787037037039</v>
      </c>
      <c r="D1697" s="8">
        <f t="shared" si="189"/>
        <v>45163.465057870373</v>
      </c>
      <c r="E1697" s="8" t="str">
        <f t="shared" si="191"/>
        <v>2023-08-25</v>
      </c>
      <c r="F1697" s="9" t="s">
        <v>3397</v>
      </c>
      <c r="G1697" s="9" t="str">
        <f t="shared" si="190"/>
        <v>FAIR-D4_2023-08-25_11-09-41</v>
      </c>
      <c r="H1697" s="9">
        <v>45.692999999999998</v>
      </c>
      <c r="I1697" s="6">
        <v>88051654</v>
      </c>
      <c r="J1697" s="6" t="str">
        <f>IF(OR(COUNTIF(Monitoring!E:E, G1697) &gt; 0, COUNTIF(Monitoring!F:F, G1697) &gt; 0), "yes", "no")</f>
        <v>yes</v>
      </c>
      <c r="K1697" s="60" t="str">
        <f t="shared" si="192"/>
        <v>Z:\FAIR_Device_data\Experiment_AugSep_2023\Video_captures\FAIR-D4\Camera1\2023-08-25\FAIR-D4_2023-08-25_11-09-41.mp4</v>
      </c>
    </row>
    <row r="1698" spans="1:11" ht="14.25" customHeight="1" x14ac:dyDescent="0.3">
      <c r="A1698" s="5" t="str">
        <f t="shared" si="186"/>
        <v>FAIR-D4</v>
      </c>
      <c r="B1698" s="4">
        <f t="shared" si="187"/>
        <v>45163</v>
      </c>
      <c r="C1698" s="8">
        <f t="shared" si="188"/>
        <v>0.46697916666666667</v>
      </c>
      <c r="D1698" s="8">
        <f t="shared" si="189"/>
        <v>45163.466979166667</v>
      </c>
      <c r="E1698" s="8" t="str">
        <f t="shared" si="191"/>
        <v>2023-08-25</v>
      </c>
      <c r="F1698" s="9" t="s">
        <v>3398</v>
      </c>
      <c r="G1698" s="9" t="str">
        <f t="shared" si="190"/>
        <v>FAIR-D4_2023-08-25_11-12-27</v>
      </c>
      <c r="H1698" s="9">
        <v>97.801000000000002</v>
      </c>
      <c r="I1698" s="6">
        <v>184416228</v>
      </c>
      <c r="J1698" s="6" t="str">
        <f>IF(OR(COUNTIF(Monitoring!E:E, G1698) &gt; 0, COUNTIF(Monitoring!F:F, G1698) &gt; 0), "yes", "no")</f>
        <v>yes</v>
      </c>
      <c r="K1698" s="60" t="str">
        <f t="shared" si="192"/>
        <v>Z:\FAIR_Device_data\Experiment_AugSep_2023\Video_captures\FAIR-D4\Camera1\2023-08-25\FAIR-D4_2023-08-25_11-12-27.mp4</v>
      </c>
    </row>
    <row r="1699" spans="1:11" ht="14.25" customHeight="1" x14ac:dyDescent="0.3">
      <c r="A1699" s="5" t="str">
        <f t="shared" si="186"/>
        <v>FAIR-D4</v>
      </c>
      <c r="B1699" s="4">
        <f t="shared" si="187"/>
        <v>45163</v>
      </c>
      <c r="C1699" s="8">
        <f t="shared" si="188"/>
        <v>0.48162037037037037</v>
      </c>
      <c r="D1699" s="8">
        <f t="shared" si="189"/>
        <v>45163.481620370374</v>
      </c>
      <c r="E1699" s="8" t="str">
        <f t="shared" si="191"/>
        <v>2023-08-25</v>
      </c>
      <c r="F1699" s="9" t="s">
        <v>3399</v>
      </c>
      <c r="G1699" s="9" t="str">
        <f t="shared" si="190"/>
        <v>FAIR-D4_2023-08-25_11-33-32</v>
      </c>
      <c r="H1699" s="9">
        <v>19.414000000000001</v>
      </c>
      <c r="I1699" s="6">
        <v>35405006</v>
      </c>
      <c r="J1699" s="6" t="str">
        <f>IF(OR(COUNTIF(Monitoring!E:E, G1699) &gt; 0, COUNTIF(Monitoring!F:F, G1699) &gt; 0), "yes", "no")</f>
        <v>yes</v>
      </c>
      <c r="K1699" s="60" t="str">
        <f t="shared" si="192"/>
        <v>Z:\FAIR_Device_data\Experiment_AugSep_2023\Video_captures\FAIR-D4\Camera1\2023-08-25\FAIR-D4_2023-08-25_11-33-32.mp4</v>
      </c>
    </row>
    <row r="1700" spans="1:11" ht="14.25" customHeight="1" x14ac:dyDescent="0.3">
      <c r="A1700" s="5" t="str">
        <f t="shared" si="186"/>
        <v>FAIR-D4</v>
      </c>
      <c r="B1700" s="4">
        <f t="shared" si="187"/>
        <v>45163</v>
      </c>
      <c r="C1700" s="8">
        <f t="shared" si="188"/>
        <v>0.48918981481481483</v>
      </c>
      <c r="D1700" s="8">
        <f t="shared" si="189"/>
        <v>45163.489189814813</v>
      </c>
      <c r="E1700" s="8" t="str">
        <f t="shared" si="191"/>
        <v>2023-08-25</v>
      </c>
      <c r="F1700" s="9" t="s">
        <v>3400</v>
      </c>
      <c r="G1700" s="9" t="str">
        <f t="shared" si="190"/>
        <v>FAIR-D4_2023-08-25_11-44-26</v>
      </c>
      <c r="H1700" s="9">
        <v>13.327</v>
      </c>
      <c r="I1700" s="6">
        <v>23579952</v>
      </c>
      <c r="J1700" s="6" t="str">
        <f>IF(OR(COUNTIF(Monitoring!E:E, G1700) &gt; 0, COUNTIF(Monitoring!F:F, G1700) &gt; 0), "yes", "no")</f>
        <v>no</v>
      </c>
      <c r="K1700" s="60" t="str">
        <f t="shared" si="192"/>
        <v>Z:\FAIR_Device_data\Experiment_AugSep_2023\Video_captures\FAIR-D4\Camera1\2023-08-25\FAIR-D4_2023-08-25_11-44-26.mp4</v>
      </c>
    </row>
    <row r="1701" spans="1:11" ht="14.25" customHeight="1" x14ac:dyDescent="0.3">
      <c r="A1701" s="5" t="str">
        <f t="shared" si="186"/>
        <v>FAIR-D4</v>
      </c>
      <c r="B1701" s="4">
        <f t="shared" si="187"/>
        <v>45163</v>
      </c>
      <c r="C1701" s="8">
        <f t="shared" si="188"/>
        <v>0.49003472222222222</v>
      </c>
      <c r="D1701" s="8">
        <f t="shared" si="189"/>
        <v>45163.490034722221</v>
      </c>
      <c r="E1701" s="8" t="str">
        <f t="shared" si="191"/>
        <v>2023-08-25</v>
      </c>
      <c r="F1701" s="9" t="s">
        <v>3401</v>
      </c>
      <c r="G1701" s="9" t="str">
        <f t="shared" si="190"/>
        <v>FAIR-D4_2023-08-25_11-45-39</v>
      </c>
      <c r="H1701" s="9">
        <v>115.325</v>
      </c>
      <c r="I1701" s="6">
        <v>223378860</v>
      </c>
      <c r="J1701" s="6" t="str">
        <f>IF(OR(COUNTIF(Monitoring!E:E, G1701) &gt; 0, COUNTIF(Monitoring!F:F, G1701) &gt; 0), "yes", "no")</f>
        <v>yes</v>
      </c>
      <c r="K1701" s="60" t="str">
        <f t="shared" si="192"/>
        <v>Z:\FAIR_Device_data\Experiment_AugSep_2023\Video_captures\FAIR-D4\Camera1\2023-08-25\FAIR-D4_2023-08-25_11-45-39.mp4</v>
      </c>
    </row>
    <row r="1702" spans="1:11" ht="14.25" customHeight="1" x14ac:dyDescent="0.3">
      <c r="A1702" s="5" t="str">
        <f t="shared" si="186"/>
        <v>FAIR-D4</v>
      </c>
      <c r="B1702" s="4">
        <f t="shared" si="187"/>
        <v>45163</v>
      </c>
      <c r="C1702" s="8">
        <f t="shared" si="188"/>
        <v>0.49299768518518516</v>
      </c>
      <c r="D1702" s="8">
        <f t="shared" si="189"/>
        <v>45163.492997685185</v>
      </c>
      <c r="E1702" s="8" t="str">
        <f t="shared" si="191"/>
        <v>2023-08-25</v>
      </c>
      <c r="F1702" s="9" t="s">
        <v>3402</v>
      </c>
      <c r="G1702" s="9" t="str">
        <f t="shared" si="190"/>
        <v>FAIR-D4_2023-08-25_11-49-55</v>
      </c>
      <c r="H1702" s="9">
        <v>11.577999999999999</v>
      </c>
      <c r="I1702" s="6">
        <v>19936171</v>
      </c>
      <c r="J1702" s="6" t="str">
        <f>IF(OR(COUNTIF(Monitoring!E:E, G1702) &gt; 0, COUNTIF(Monitoring!F:F, G1702) &gt; 0), "yes", "no")</f>
        <v>no</v>
      </c>
      <c r="K1702" s="60" t="str">
        <f t="shared" si="192"/>
        <v>Z:\FAIR_Device_data\Experiment_AugSep_2023\Video_captures\FAIR-D4\Camera1\2023-08-25\FAIR-D4_2023-08-25_11-49-55.mp4</v>
      </c>
    </row>
    <row r="1703" spans="1:11" ht="14.25" customHeight="1" x14ac:dyDescent="0.3">
      <c r="A1703" s="5" t="str">
        <f t="shared" si="186"/>
        <v>FAIR-D4</v>
      </c>
      <c r="B1703" s="4">
        <f t="shared" si="187"/>
        <v>45163</v>
      </c>
      <c r="C1703" s="8">
        <f t="shared" si="188"/>
        <v>0.49791666666666667</v>
      </c>
      <c r="D1703" s="8">
        <f t="shared" si="189"/>
        <v>45163.497916666667</v>
      </c>
      <c r="E1703" s="8" t="str">
        <f t="shared" si="191"/>
        <v>2023-08-25</v>
      </c>
      <c r="F1703" s="9" t="s">
        <v>3403</v>
      </c>
      <c r="G1703" s="9" t="str">
        <f t="shared" si="190"/>
        <v>FAIR-D4_2023-08-25_11-57-00</v>
      </c>
      <c r="H1703" s="9">
        <v>11.978999999999999</v>
      </c>
      <c r="I1703" s="6">
        <v>20767395</v>
      </c>
      <c r="J1703" s="6" t="str">
        <f>IF(OR(COUNTIF(Monitoring!E:E, G1703) &gt; 0, COUNTIF(Monitoring!F:F, G1703) &gt; 0), "yes", "no")</f>
        <v>no</v>
      </c>
      <c r="K1703" s="60" t="str">
        <f t="shared" si="192"/>
        <v>Z:\FAIR_Device_data\Experiment_AugSep_2023\Video_captures\FAIR-D4\Camera1\2023-08-25\FAIR-D4_2023-08-25_11-57-00.mp4</v>
      </c>
    </row>
    <row r="1704" spans="1:11" ht="14.25" customHeight="1" x14ac:dyDescent="0.3">
      <c r="A1704" s="5" t="str">
        <f t="shared" si="186"/>
        <v>FAIR-D4</v>
      </c>
      <c r="B1704" s="4">
        <f t="shared" si="187"/>
        <v>45163</v>
      </c>
      <c r="C1704" s="8">
        <f t="shared" si="188"/>
        <v>0.49837962962962962</v>
      </c>
      <c r="D1704" s="8">
        <f t="shared" si="189"/>
        <v>45163.498379629629</v>
      </c>
      <c r="E1704" s="8" t="str">
        <f t="shared" si="191"/>
        <v>2023-08-25</v>
      </c>
      <c r="F1704" s="9" t="s">
        <v>3404</v>
      </c>
      <c r="G1704" s="9" t="str">
        <f t="shared" si="190"/>
        <v>FAIR-D4_2023-08-25_11-57-40</v>
      </c>
      <c r="H1704" s="9">
        <v>14.768000000000001</v>
      </c>
      <c r="I1704" s="6">
        <v>24281001</v>
      </c>
      <c r="J1704" s="6" t="str">
        <f>IF(OR(COUNTIF(Monitoring!E:E, G1704) &gt; 0, COUNTIF(Monitoring!F:F, G1704) &gt; 0), "yes", "no")</f>
        <v>no</v>
      </c>
      <c r="K1704" s="60" t="str">
        <f t="shared" si="192"/>
        <v>Z:\FAIR_Device_data\Experiment_AugSep_2023\Video_captures\FAIR-D4\Camera1\2023-08-25\FAIR-D4_2023-08-25_11-57-40.mp4</v>
      </c>
    </row>
    <row r="1705" spans="1:11" ht="14.25" customHeight="1" x14ac:dyDescent="0.3">
      <c r="A1705" s="5" t="str">
        <f t="shared" si="186"/>
        <v>FAIR-D4</v>
      </c>
      <c r="B1705" s="4">
        <f t="shared" si="187"/>
        <v>45163</v>
      </c>
      <c r="C1705" s="8">
        <f t="shared" si="188"/>
        <v>0.50218750000000001</v>
      </c>
      <c r="D1705" s="8">
        <f t="shared" si="189"/>
        <v>45163.502187500002</v>
      </c>
      <c r="E1705" s="8" t="str">
        <f t="shared" si="191"/>
        <v>2023-08-25</v>
      </c>
      <c r="F1705" s="9" t="s">
        <v>3405</v>
      </c>
      <c r="G1705" s="9" t="str">
        <f t="shared" si="190"/>
        <v>FAIR-D4_2023-08-25_12-03-09</v>
      </c>
      <c r="H1705" s="9">
        <v>28.222000000000001</v>
      </c>
      <c r="I1705" s="6">
        <v>52633175</v>
      </c>
      <c r="J1705" s="6" t="str">
        <f>IF(OR(COUNTIF(Monitoring!E:E, G1705) &gt; 0, COUNTIF(Monitoring!F:F, G1705) &gt; 0), "yes", "no")</f>
        <v>yes</v>
      </c>
      <c r="K1705" s="60" t="str">
        <f t="shared" si="192"/>
        <v>Z:\FAIR_Device_data\Experiment_AugSep_2023\Video_captures\FAIR-D4\Camera1\2023-08-25\FAIR-D4_2023-08-25_12-03-09.mp4</v>
      </c>
    </row>
    <row r="1706" spans="1:11" ht="14.25" customHeight="1" x14ac:dyDescent="0.3">
      <c r="A1706" s="5" t="str">
        <f t="shared" si="186"/>
        <v>FAIR-D4</v>
      </c>
      <c r="B1706" s="4">
        <f t="shared" si="187"/>
        <v>45163</v>
      </c>
      <c r="C1706" s="8">
        <f t="shared" si="188"/>
        <v>0.51828703703703705</v>
      </c>
      <c r="D1706" s="8">
        <f t="shared" si="189"/>
        <v>45163.518287037034</v>
      </c>
      <c r="E1706" s="8" t="str">
        <f t="shared" si="191"/>
        <v>2023-08-25</v>
      </c>
      <c r="F1706" s="9" t="s">
        <v>3406</v>
      </c>
      <c r="G1706" s="9" t="str">
        <f t="shared" si="190"/>
        <v>FAIR-D4_2023-08-25_12-26-20</v>
      </c>
      <c r="H1706" s="9">
        <v>12.989000000000001</v>
      </c>
      <c r="I1706" s="6">
        <v>21477817</v>
      </c>
      <c r="J1706" s="6" t="str">
        <f>IF(OR(COUNTIF(Monitoring!E:E, G1706) &gt; 0, COUNTIF(Monitoring!F:F, G1706) &gt; 0), "yes", "no")</f>
        <v>yes</v>
      </c>
      <c r="K1706" s="60" t="str">
        <f t="shared" si="192"/>
        <v>Z:\FAIR_Device_data\Experiment_AugSep_2023\Video_captures\FAIR-D4\Camera1\2023-08-25\FAIR-D4_2023-08-25_12-26-20.mp4</v>
      </c>
    </row>
    <row r="1707" spans="1:11" ht="14.25" customHeight="1" x14ac:dyDescent="0.3">
      <c r="A1707" s="5" t="str">
        <f t="shared" si="186"/>
        <v>FAIR-D4</v>
      </c>
      <c r="B1707" s="4">
        <f t="shared" si="187"/>
        <v>45163</v>
      </c>
      <c r="C1707" s="8">
        <f t="shared" si="188"/>
        <v>0.51914351851851848</v>
      </c>
      <c r="D1707" s="8">
        <f t="shared" si="189"/>
        <v>45163.519143518519</v>
      </c>
      <c r="E1707" s="8" t="str">
        <f t="shared" si="191"/>
        <v>2023-08-25</v>
      </c>
      <c r="F1707" s="9" t="s">
        <v>3407</v>
      </c>
      <c r="G1707" s="9" t="str">
        <f t="shared" si="190"/>
        <v>FAIR-D4_2023-08-25_12-27-34</v>
      </c>
      <c r="H1707" s="9">
        <v>23.311</v>
      </c>
      <c r="I1707" s="6">
        <v>42030091</v>
      </c>
      <c r="J1707" s="6" t="str">
        <f>IF(OR(COUNTIF(Monitoring!E:E, G1707) &gt; 0, COUNTIF(Monitoring!F:F, G1707) &gt; 0), "yes", "no")</f>
        <v>yes</v>
      </c>
      <c r="K1707" s="60" t="str">
        <f t="shared" si="192"/>
        <v>Z:\FAIR_Device_data\Experiment_AugSep_2023\Video_captures\FAIR-D4\Camera1\2023-08-25\FAIR-D4_2023-08-25_12-27-34.mp4</v>
      </c>
    </row>
    <row r="1708" spans="1:11" ht="14.25" customHeight="1" x14ac:dyDescent="0.3">
      <c r="A1708" s="5" t="str">
        <f t="shared" si="186"/>
        <v>FAIR-D4</v>
      </c>
      <c r="B1708" s="4">
        <f t="shared" si="187"/>
        <v>45163</v>
      </c>
      <c r="C1708" s="8">
        <f t="shared" si="188"/>
        <v>0.53879629629629633</v>
      </c>
      <c r="D1708" s="8">
        <f t="shared" si="189"/>
        <v>45163.5387962963</v>
      </c>
      <c r="E1708" s="8" t="str">
        <f t="shared" si="191"/>
        <v>2023-08-25</v>
      </c>
      <c r="F1708" s="9" t="s">
        <v>3408</v>
      </c>
      <c r="G1708" s="9" t="str">
        <f t="shared" si="190"/>
        <v>FAIR-D4_2023-08-25_12-55-52</v>
      </c>
      <c r="H1708" s="9">
        <v>10.755000000000001</v>
      </c>
      <c r="I1708" s="6">
        <v>17315133</v>
      </c>
      <c r="J1708" s="6" t="str">
        <f>IF(OR(COUNTIF(Monitoring!E:E, G1708) &gt; 0, COUNTIF(Monitoring!F:F, G1708) &gt; 0), "yes", "no")</f>
        <v>no</v>
      </c>
      <c r="K1708" s="60" t="str">
        <f t="shared" si="192"/>
        <v>Z:\FAIR_Device_data\Experiment_AugSep_2023\Video_captures\FAIR-D4\Camera1\2023-08-25\FAIR-D4_2023-08-25_12-55-52.mp4</v>
      </c>
    </row>
    <row r="1709" spans="1:11" ht="14.25" customHeight="1" x14ac:dyDescent="0.3">
      <c r="A1709" s="5" t="str">
        <f t="shared" si="186"/>
        <v>FAIR-D4</v>
      </c>
      <c r="B1709" s="4">
        <f t="shared" si="187"/>
        <v>45163</v>
      </c>
      <c r="C1709" s="8">
        <f t="shared" si="188"/>
        <v>0.57483796296296297</v>
      </c>
      <c r="D1709" s="8">
        <f t="shared" si="189"/>
        <v>45163.574837962966</v>
      </c>
      <c r="E1709" s="8" t="str">
        <f t="shared" si="191"/>
        <v>2023-08-25</v>
      </c>
      <c r="F1709" s="9" t="s">
        <v>3409</v>
      </c>
      <c r="G1709" s="9" t="str">
        <f t="shared" si="190"/>
        <v>FAIR-D4_2023-08-25_13-47-46</v>
      </c>
      <c r="H1709" s="9">
        <v>18.16</v>
      </c>
      <c r="I1709" s="6">
        <v>32154141</v>
      </c>
      <c r="J1709" s="6" t="str">
        <f>IF(OR(COUNTIF(Monitoring!E:E, G1709) &gt; 0, COUNTIF(Monitoring!F:F, G1709) &gt; 0), "yes", "no")</f>
        <v>yes</v>
      </c>
      <c r="K1709" s="60" t="str">
        <f t="shared" si="192"/>
        <v>Z:\FAIR_Device_data\Experiment_AugSep_2023\Video_captures\FAIR-D4\Camera1\2023-08-25\FAIR-D4_2023-08-25_13-47-46.mp4</v>
      </c>
    </row>
    <row r="1710" spans="1:11" ht="14.25" customHeight="1" x14ac:dyDescent="0.3">
      <c r="A1710" s="5" t="str">
        <f t="shared" si="186"/>
        <v>FAIR-D4</v>
      </c>
      <c r="B1710" s="4">
        <f t="shared" si="187"/>
        <v>45163</v>
      </c>
      <c r="C1710" s="8">
        <f t="shared" si="188"/>
        <v>0.60701388888888885</v>
      </c>
      <c r="D1710" s="8">
        <f t="shared" si="189"/>
        <v>45163.60701388889</v>
      </c>
      <c r="E1710" s="8" t="str">
        <f t="shared" si="191"/>
        <v>2023-08-25</v>
      </c>
      <c r="F1710" s="9" t="s">
        <v>3410</v>
      </c>
      <c r="G1710" s="9" t="str">
        <f t="shared" si="190"/>
        <v>FAIR-D4_2023-08-25_14-34-06</v>
      </c>
      <c r="H1710" s="9">
        <v>10.958</v>
      </c>
      <c r="I1710" s="6">
        <v>17242798</v>
      </c>
      <c r="J1710" s="6" t="str">
        <f>IF(OR(COUNTIF(Monitoring!E:E, G1710) &gt; 0, COUNTIF(Monitoring!F:F, G1710) &gt; 0), "yes", "no")</f>
        <v>no</v>
      </c>
      <c r="K1710" s="60" t="str">
        <f t="shared" si="192"/>
        <v>Z:\FAIR_Device_data\Experiment_AugSep_2023\Video_captures\FAIR-D4\Camera1\2023-08-25\FAIR-D4_2023-08-25_14-34-06.mp4</v>
      </c>
    </row>
    <row r="1711" spans="1:11" ht="14.25" customHeight="1" x14ac:dyDescent="0.3">
      <c r="A1711" s="5" t="str">
        <f t="shared" si="186"/>
        <v>FAIR-D4</v>
      </c>
      <c r="B1711" s="4">
        <f t="shared" si="187"/>
        <v>45163</v>
      </c>
      <c r="C1711" s="8">
        <f t="shared" si="188"/>
        <v>0.61391203703703701</v>
      </c>
      <c r="D1711" s="8">
        <f t="shared" si="189"/>
        <v>45163.613912037035</v>
      </c>
      <c r="E1711" s="8" t="str">
        <f t="shared" si="191"/>
        <v>2023-08-25</v>
      </c>
      <c r="F1711" s="9" t="s">
        <v>3411</v>
      </c>
      <c r="G1711" s="9" t="str">
        <f t="shared" si="190"/>
        <v>FAIR-D4_2023-08-25_14-44-02</v>
      </c>
      <c r="H1711" s="9">
        <v>25.652000000000001</v>
      </c>
      <c r="I1711" s="6">
        <v>43793205</v>
      </c>
      <c r="J1711" s="6" t="str">
        <f>IF(OR(COUNTIF(Monitoring!E:E, G1711) &gt; 0, COUNTIF(Monitoring!F:F, G1711) &gt; 0), "yes", "no")</f>
        <v>yes</v>
      </c>
      <c r="K1711" s="60" t="str">
        <f t="shared" si="192"/>
        <v>Z:\FAIR_Device_data\Experiment_AugSep_2023\Video_captures\FAIR-D4\Camera1\2023-08-25\FAIR-D4_2023-08-25_14-44-02.mp4</v>
      </c>
    </row>
    <row r="1712" spans="1:11" ht="14.25" customHeight="1" x14ac:dyDescent="0.3">
      <c r="A1712" s="5" t="str">
        <f t="shared" si="186"/>
        <v>FAIR-D4</v>
      </c>
      <c r="B1712" s="4">
        <f t="shared" si="187"/>
        <v>45163</v>
      </c>
      <c r="C1712" s="8">
        <f t="shared" si="188"/>
        <v>0.61709490740740736</v>
      </c>
      <c r="D1712" s="8">
        <f t="shared" si="189"/>
        <v>45163.617094907408</v>
      </c>
      <c r="E1712" s="8" t="str">
        <f t="shared" si="191"/>
        <v>2023-08-25</v>
      </c>
      <c r="F1712" s="9" t="s">
        <v>3412</v>
      </c>
      <c r="G1712" s="9" t="str">
        <f t="shared" si="190"/>
        <v>FAIR-D4_2023-08-25_14-48-37</v>
      </c>
      <c r="H1712" s="9">
        <v>11.619</v>
      </c>
      <c r="I1712" s="6">
        <v>18409764</v>
      </c>
      <c r="J1712" s="6" t="str">
        <f>IF(OR(COUNTIF(Monitoring!E:E, G1712) &gt; 0, COUNTIF(Monitoring!F:F, G1712) &gt; 0), "yes", "no")</f>
        <v>no</v>
      </c>
      <c r="K1712" s="60" t="str">
        <f t="shared" si="192"/>
        <v>Z:\FAIR_Device_data\Experiment_AugSep_2023\Video_captures\FAIR-D4\Camera1\2023-08-25\FAIR-D4_2023-08-25_14-48-37.mp4</v>
      </c>
    </row>
    <row r="1713" spans="1:11" ht="14.25" customHeight="1" x14ac:dyDescent="0.3">
      <c r="A1713" s="5" t="str">
        <f t="shared" si="186"/>
        <v>FAIR-D4</v>
      </c>
      <c r="B1713" s="4">
        <f t="shared" si="187"/>
        <v>45163</v>
      </c>
      <c r="C1713" s="8">
        <f t="shared" si="188"/>
        <v>0.62236111111111114</v>
      </c>
      <c r="D1713" s="8">
        <f t="shared" si="189"/>
        <v>45163.622361111113</v>
      </c>
      <c r="E1713" s="8" t="str">
        <f t="shared" si="191"/>
        <v>2023-08-25</v>
      </c>
      <c r="F1713" s="9" t="s">
        <v>3413</v>
      </c>
      <c r="G1713" s="9" t="str">
        <f t="shared" si="190"/>
        <v>FAIR-D4_2023-08-25_14-56-12</v>
      </c>
      <c r="H1713" s="9">
        <v>14.315</v>
      </c>
      <c r="I1713" s="6">
        <v>25048386</v>
      </c>
      <c r="J1713" s="6" t="str">
        <f>IF(OR(COUNTIF(Monitoring!E:E, G1713) &gt; 0, COUNTIF(Monitoring!F:F, G1713) &gt; 0), "yes", "no")</f>
        <v>no</v>
      </c>
      <c r="K1713" s="60" t="str">
        <f t="shared" si="192"/>
        <v>Z:\FAIR_Device_data\Experiment_AugSep_2023\Video_captures\FAIR-D4\Camera1\2023-08-25\FAIR-D4_2023-08-25_14-56-12.mp4</v>
      </c>
    </row>
    <row r="1714" spans="1:11" ht="14.25" customHeight="1" x14ac:dyDescent="0.3">
      <c r="A1714" s="5" t="str">
        <f t="shared" si="186"/>
        <v>FAIR-D4</v>
      </c>
      <c r="B1714" s="4">
        <f t="shared" si="187"/>
        <v>45163</v>
      </c>
      <c r="C1714" s="8">
        <f t="shared" si="188"/>
        <v>0.62497685185185181</v>
      </c>
      <c r="D1714" s="8">
        <f t="shared" si="189"/>
        <v>45163.624976851854</v>
      </c>
      <c r="E1714" s="8" t="str">
        <f t="shared" si="191"/>
        <v>2023-08-25</v>
      </c>
      <c r="F1714" s="9" t="s">
        <v>3414</v>
      </c>
      <c r="G1714" s="9" t="str">
        <f t="shared" si="190"/>
        <v>FAIR-D4_2023-08-25_14-59-58</v>
      </c>
      <c r="H1714" s="9">
        <v>77.838999999999999</v>
      </c>
      <c r="I1714" s="6">
        <v>145306408</v>
      </c>
      <c r="J1714" s="6" t="str">
        <f>IF(OR(COUNTIF(Monitoring!E:E, G1714) &gt; 0, COUNTIF(Monitoring!F:F, G1714) &gt; 0), "yes", "no")</f>
        <v>yes</v>
      </c>
      <c r="K1714" s="60" t="str">
        <f t="shared" si="192"/>
        <v>Z:\FAIR_Device_data\Experiment_AugSep_2023\Video_captures\FAIR-D4\Camera1\2023-08-25\FAIR-D4_2023-08-25_14-59-58.mp4</v>
      </c>
    </row>
    <row r="1715" spans="1:11" ht="14.25" customHeight="1" x14ac:dyDescent="0.3">
      <c r="A1715" s="5" t="str">
        <f t="shared" si="186"/>
        <v>FAIR-D4</v>
      </c>
      <c r="B1715" s="4">
        <f t="shared" si="187"/>
        <v>45163</v>
      </c>
      <c r="C1715" s="8">
        <f t="shared" si="188"/>
        <v>0.62627314814814816</v>
      </c>
      <c r="D1715" s="8">
        <f t="shared" si="189"/>
        <v>45163.626273148147</v>
      </c>
      <c r="E1715" s="8" t="str">
        <f t="shared" si="191"/>
        <v>2023-08-25</v>
      </c>
      <c r="F1715" s="9" t="s">
        <v>3415</v>
      </c>
      <c r="G1715" s="9" t="str">
        <f t="shared" si="190"/>
        <v>FAIR-D4_2023-08-25_15-01-50</v>
      </c>
      <c r="H1715" s="9">
        <v>37.567999999999998</v>
      </c>
      <c r="I1715" s="6">
        <v>62332113</v>
      </c>
      <c r="J1715" s="6" t="str">
        <f>IF(OR(COUNTIF(Monitoring!E:E, G1715) &gt; 0, COUNTIF(Monitoring!F:F, G1715) &gt; 0), "yes", "no")</f>
        <v>no</v>
      </c>
      <c r="K1715" s="60" t="str">
        <f t="shared" si="192"/>
        <v>Z:\FAIR_Device_data\Experiment_AugSep_2023\Video_captures\FAIR-D4\Camera1\2023-08-25\FAIR-D4_2023-08-25_15-01-50.mp4</v>
      </c>
    </row>
    <row r="1716" spans="1:11" ht="14.25" customHeight="1" x14ac:dyDescent="0.3">
      <c r="A1716" s="5" t="str">
        <f t="shared" si="186"/>
        <v>FAIR-D4</v>
      </c>
      <c r="B1716" s="4">
        <f t="shared" si="187"/>
        <v>45163</v>
      </c>
      <c r="C1716" s="8">
        <f t="shared" si="188"/>
        <v>0.62715277777777778</v>
      </c>
      <c r="D1716" s="8">
        <f t="shared" si="189"/>
        <v>45163.627152777779</v>
      </c>
      <c r="E1716" s="8" t="str">
        <f t="shared" si="191"/>
        <v>2023-08-25</v>
      </c>
      <c r="F1716" s="9" t="s">
        <v>3416</v>
      </c>
      <c r="G1716" s="9" t="str">
        <f t="shared" si="190"/>
        <v>FAIR-D4_2023-08-25_15-03-06</v>
      </c>
      <c r="H1716" s="9">
        <v>44.055</v>
      </c>
      <c r="I1716" s="6">
        <v>74702548</v>
      </c>
      <c r="J1716" s="6" t="str">
        <f>IF(OR(COUNTIF(Monitoring!E:E, G1716) &gt; 0, COUNTIF(Monitoring!F:F, G1716) &gt; 0), "yes", "no")</f>
        <v>no</v>
      </c>
      <c r="K1716" s="60" t="str">
        <f t="shared" si="192"/>
        <v>Z:\FAIR_Device_data\Experiment_AugSep_2023\Video_captures\FAIR-D4\Camera1\2023-08-25\FAIR-D4_2023-08-25_15-03-06.mp4</v>
      </c>
    </row>
    <row r="1717" spans="1:11" ht="14.25" customHeight="1" x14ac:dyDescent="0.3">
      <c r="A1717" s="5" t="str">
        <f t="shared" si="186"/>
        <v>FAIR-D4</v>
      </c>
      <c r="B1717" s="4">
        <f t="shared" si="187"/>
        <v>45163</v>
      </c>
      <c r="C1717" s="8">
        <f t="shared" si="188"/>
        <v>0.62824074074074077</v>
      </c>
      <c r="D1717" s="8">
        <f t="shared" si="189"/>
        <v>45163.628240740742</v>
      </c>
      <c r="E1717" s="8" t="str">
        <f t="shared" si="191"/>
        <v>2023-08-25</v>
      </c>
      <c r="F1717" s="9" t="s">
        <v>3417</v>
      </c>
      <c r="G1717" s="9" t="str">
        <f t="shared" si="190"/>
        <v>FAIR-D4_2023-08-25_15-04-40</v>
      </c>
      <c r="H1717" s="9">
        <v>11.007</v>
      </c>
      <c r="I1717" s="6">
        <v>17955976</v>
      </c>
      <c r="J1717" s="6" t="str">
        <f>IF(OR(COUNTIF(Monitoring!E:E, G1717) &gt; 0, COUNTIF(Monitoring!F:F, G1717) &gt; 0), "yes", "no")</f>
        <v>no</v>
      </c>
      <c r="K1717" s="60" t="str">
        <f t="shared" si="192"/>
        <v>Z:\FAIR_Device_data\Experiment_AugSep_2023\Video_captures\FAIR-D4\Camera1\2023-08-25\FAIR-D4_2023-08-25_15-04-40.mp4</v>
      </c>
    </row>
    <row r="1718" spans="1:11" ht="14.25" customHeight="1" x14ac:dyDescent="0.3">
      <c r="A1718" s="5" t="str">
        <f t="shared" si="186"/>
        <v>FAIR-D4</v>
      </c>
      <c r="B1718" s="4">
        <f t="shared" si="187"/>
        <v>45163</v>
      </c>
      <c r="C1718" s="8">
        <f t="shared" si="188"/>
        <v>0.64487268518518515</v>
      </c>
      <c r="D1718" s="8">
        <f t="shared" si="189"/>
        <v>45163.644872685189</v>
      </c>
      <c r="E1718" s="8" t="str">
        <f t="shared" si="191"/>
        <v>2023-08-25</v>
      </c>
      <c r="F1718" s="9" t="s">
        <v>3418</v>
      </c>
      <c r="G1718" s="9" t="str">
        <f t="shared" si="190"/>
        <v>FAIR-D4_2023-08-25_15-28-37</v>
      </c>
      <c r="H1718" s="9">
        <v>22.954000000000001</v>
      </c>
      <c r="I1718" s="6">
        <v>38630236</v>
      </c>
      <c r="J1718" s="6" t="str">
        <f>IF(OR(COUNTIF(Monitoring!E:E, G1718) &gt; 0, COUNTIF(Monitoring!F:F, G1718) &gt; 0), "yes", "no")</f>
        <v>no</v>
      </c>
      <c r="K1718" s="60" t="str">
        <f t="shared" si="192"/>
        <v>Z:\FAIR_Device_data\Experiment_AugSep_2023\Video_captures\FAIR-D4\Camera1\2023-08-25\FAIR-D4_2023-08-25_15-28-37.mp4</v>
      </c>
    </row>
    <row r="1719" spans="1:11" ht="14.25" customHeight="1" x14ac:dyDescent="0.3">
      <c r="A1719" s="5" t="str">
        <f t="shared" si="186"/>
        <v>FAIR-D4</v>
      </c>
      <c r="B1719" s="4">
        <f t="shared" si="187"/>
        <v>45163</v>
      </c>
      <c r="C1719" s="8">
        <f t="shared" si="188"/>
        <v>0.66900462962962959</v>
      </c>
      <c r="D1719" s="8">
        <f t="shared" si="189"/>
        <v>45163.669004629628</v>
      </c>
      <c r="E1719" s="8" t="str">
        <f t="shared" si="191"/>
        <v>2023-08-25</v>
      </c>
      <c r="F1719" s="9" t="s">
        <v>3419</v>
      </c>
      <c r="G1719" s="9" t="str">
        <f t="shared" si="190"/>
        <v>FAIR-D4_2023-08-25_16-03-22</v>
      </c>
      <c r="H1719" s="9">
        <v>14.21</v>
      </c>
      <c r="I1719" s="6">
        <v>24223572</v>
      </c>
      <c r="J1719" s="6" t="str">
        <f>IF(OR(COUNTIF(Monitoring!E:E, G1719) &gt; 0, COUNTIF(Monitoring!F:F, G1719) &gt; 0), "yes", "no")</f>
        <v>yes</v>
      </c>
      <c r="K1719" s="60" t="str">
        <f t="shared" si="192"/>
        <v>Z:\FAIR_Device_data\Experiment_AugSep_2023\Video_captures\FAIR-D4\Camera1\2023-08-25\FAIR-D4_2023-08-25_16-03-22.mp4</v>
      </c>
    </row>
    <row r="1720" spans="1:11" ht="14.25" customHeight="1" x14ac:dyDescent="0.3">
      <c r="A1720" s="5" t="str">
        <f t="shared" si="186"/>
        <v>FAIR-D4</v>
      </c>
      <c r="B1720" s="4">
        <f t="shared" si="187"/>
        <v>45163</v>
      </c>
      <c r="C1720" s="8">
        <f t="shared" si="188"/>
        <v>0.6843055555555555</v>
      </c>
      <c r="D1720" s="8">
        <f t="shared" si="189"/>
        <v>45163.684305555558</v>
      </c>
      <c r="E1720" s="8" t="str">
        <f t="shared" si="191"/>
        <v>2023-08-25</v>
      </c>
      <c r="F1720" s="9" t="s">
        <v>3420</v>
      </c>
      <c r="G1720" s="9" t="str">
        <f t="shared" si="190"/>
        <v>FAIR-D4_2023-08-25_16-25-24</v>
      </c>
      <c r="H1720" s="9">
        <v>11.374000000000001</v>
      </c>
      <c r="I1720" s="6">
        <v>18465385</v>
      </c>
      <c r="J1720" s="6" t="str">
        <f>IF(OR(COUNTIF(Monitoring!E:E, G1720) &gt; 0, COUNTIF(Monitoring!F:F, G1720) &gt; 0), "yes", "no")</f>
        <v>yes</v>
      </c>
      <c r="K1720" s="60" t="str">
        <f t="shared" si="192"/>
        <v>Z:\FAIR_Device_data\Experiment_AugSep_2023\Video_captures\FAIR-D4\Camera1\2023-08-25\FAIR-D4_2023-08-25_16-25-24.mp4</v>
      </c>
    </row>
    <row r="1721" spans="1:11" ht="14.25" customHeight="1" x14ac:dyDescent="0.3">
      <c r="A1721" s="5" t="str">
        <f t="shared" si="186"/>
        <v>FAIR-D4</v>
      </c>
      <c r="B1721" s="4">
        <f t="shared" si="187"/>
        <v>45163</v>
      </c>
      <c r="C1721" s="8">
        <f t="shared" si="188"/>
        <v>0.68505787037037036</v>
      </c>
      <c r="D1721" s="8">
        <f t="shared" si="189"/>
        <v>45163.685057870367</v>
      </c>
      <c r="E1721" s="8" t="str">
        <f t="shared" si="191"/>
        <v>2023-08-25</v>
      </c>
      <c r="F1721" s="9" t="s">
        <v>3421</v>
      </c>
      <c r="G1721" s="9" t="str">
        <f t="shared" si="190"/>
        <v>FAIR-D4_2023-08-25_16-26-29</v>
      </c>
      <c r="H1721" s="9">
        <v>11.03</v>
      </c>
      <c r="I1721" s="6">
        <v>18328590</v>
      </c>
      <c r="J1721" s="6" t="str">
        <f>IF(OR(COUNTIF(Monitoring!E:E, G1721) &gt; 0, COUNTIF(Monitoring!F:F, G1721) &gt; 0), "yes", "no")</f>
        <v>yes</v>
      </c>
      <c r="K1721" s="60" t="str">
        <f t="shared" si="192"/>
        <v>Z:\FAIR_Device_data\Experiment_AugSep_2023\Video_captures\FAIR-D4\Camera1\2023-08-25\FAIR-D4_2023-08-25_16-26-29.mp4</v>
      </c>
    </row>
    <row r="1722" spans="1:11" ht="14.25" customHeight="1" x14ac:dyDescent="0.3">
      <c r="A1722" s="5" t="str">
        <f t="shared" si="186"/>
        <v>FAIR-D4</v>
      </c>
      <c r="B1722" s="4">
        <f t="shared" si="187"/>
        <v>45163</v>
      </c>
      <c r="C1722" s="8">
        <f t="shared" si="188"/>
        <v>0.72105324074074073</v>
      </c>
      <c r="D1722" s="8">
        <f t="shared" si="189"/>
        <v>45163.721053240741</v>
      </c>
      <c r="E1722" s="8" t="str">
        <f t="shared" si="191"/>
        <v>2023-08-25</v>
      </c>
      <c r="F1722" s="9" t="s">
        <v>3422</v>
      </c>
      <c r="G1722" s="9" t="str">
        <f t="shared" si="190"/>
        <v>FAIR-D4_2023-08-25_17-18-19</v>
      </c>
      <c r="H1722" s="9">
        <v>37.753</v>
      </c>
      <c r="I1722" s="6">
        <v>70427840</v>
      </c>
      <c r="J1722" s="6" t="str">
        <f>IF(OR(COUNTIF(Monitoring!E:E, G1722) &gt; 0, COUNTIF(Monitoring!F:F, G1722) &gt; 0), "yes", "no")</f>
        <v>yes</v>
      </c>
      <c r="K1722" s="60" t="str">
        <f t="shared" si="192"/>
        <v>Z:\FAIR_Device_data\Experiment_AugSep_2023\Video_captures\FAIR-D4\Camera1\2023-08-25\FAIR-D4_2023-08-25_17-18-19.mp4</v>
      </c>
    </row>
    <row r="1723" spans="1:11" ht="14.25" customHeight="1" x14ac:dyDescent="0.3">
      <c r="A1723" s="5" t="str">
        <f t="shared" si="186"/>
        <v>FAIR-D4</v>
      </c>
      <c r="B1723" s="4">
        <f t="shared" si="187"/>
        <v>45163</v>
      </c>
      <c r="C1723" s="8">
        <f t="shared" si="188"/>
        <v>0.72858796296296291</v>
      </c>
      <c r="D1723" s="8">
        <f t="shared" si="189"/>
        <v>45163.728587962964</v>
      </c>
      <c r="E1723" s="8" t="str">
        <f t="shared" si="191"/>
        <v>2023-08-25</v>
      </c>
      <c r="F1723" s="9" t="s">
        <v>3423</v>
      </c>
      <c r="G1723" s="9" t="str">
        <f t="shared" si="190"/>
        <v>FAIR-D4_2023-08-25_17-29-10</v>
      </c>
      <c r="H1723" s="9">
        <v>34.131</v>
      </c>
      <c r="I1723" s="6">
        <v>63393914</v>
      </c>
      <c r="J1723" s="6" t="str">
        <f>IF(OR(COUNTIF(Monitoring!E:E, G1723) &gt; 0, COUNTIF(Monitoring!F:F, G1723) &gt; 0), "yes", "no")</f>
        <v>yes</v>
      </c>
      <c r="K1723" s="60" t="str">
        <f t="shared" si="192"/>
        <v>Z:\FAIR_Device_data\Experiment_AugSep_2023\Video_captures\FAIR-D4\Camera1\2023-08-25\FAIR-D4_2023-08-25_17-29-10.mp4</v>
      </c>
    </row>
    <row r="1724" spans="1:11" ht="14.25" customHeight="1" x14ac:dyDescent="0.3">
      <c r="A1724" s="5" t="str">
        <f t="shared" si="186"/>
        <v>FAIR-D4</v>
      </c>
      <c r="B1724" s="4">
        <f t="shared" si="187"/>
        <v>45163</v>
      </c>
      <c r="C1724" s="8">
        <f t="shared" si="188"/>
        <v>0.73182870370370368</v>
      </c>
      <c r="D1724" s="8">
        <f t="shared" si="189"/>
        <v>45163.731828703705</v>
      </c>
      <c r="E1724" s="8" t="str">
        <f t="shared" si="191"/>
        <v>2023-08-25</v>
      </c>
      <c r="F1724" s="9" t="s">
        <v>3424</v>
      </c>
      <c r="G1724" s="9" t="str">
        <f t="shared" si="190"/>
        <v>FAIR-D4_2023-08-25_17-33-50</v>
      </c>
      <c r="H1724" s="9">
        <v>18.809999999999999</v>
      </c>
      <c r="I1724" s="6">
        <v>33574206</v>
      </c>
      <c r="J1724" s="6" t="str">
        <f>IF(OR(COUNTIF(Monitoring!E:E, G1724) &gt; 0, COUNTIF(Monitoring!F:F, G1724) &gt; 0), "yes", "no")</f>
        <v>yes</v>
      </c>
      <c r="K1724" s="60" t="str">
        <f t="shared" si="192"/>
        <v>Z:\FAIR_Device_data\Experiment_AugSep_2023\Video_captures\FAIR-D4\Camera1\2023-08-25\FAIR-D4_2023-08-25_17-33-50.mp4</v>
      </c>
    </row>
    <row r="1725" spans="1:11" ht="14.25" customHeight="1" x14ac:dyDescent="0.3">
      <c r="A1725" s="5" t="str">
        <f t="shared" si="186"/>
        <v>FAIR-D4</v>
      </c>
      <c r="B1725" s="4">
        <f t="shared" si="187"/>
        <v>45163</v>
      </c>
      <c r="C1725" s="8">
        <f t="shared" si="188"/>
        <v>0.73251157407407408</v>
      </c>
      <c r="D1725" s="8">
        <f t="shared" si="189"/>
        <v>45163.732511574075</v>
      </c>
      <c r="E1725" s="8" t="str">
        <f t="shared" si="191"/>
        <v>2023-08-25</v>
      </c>
      <c r="F1725" s="9" t="s">
        <v>3425</v>
      </c>
      <c r="G1725" s="9" t="str">
        <f t="shared" si="190"/>
        <v>FAIR-D4_2023-08-25_17-34-49</v>
      </c>
      <c r="H1725" s="9">
        <v>23.954000000000001</v>
      </c>
      <c r="I1725" s="6">
        <v>40256221</v>
      </c>
      <c r="J1725" s="6" t="str">
        <f>IF(OR(COUNTIF(Monitoring!E:E, G1725) &gt; 0, COUNTIF(Monitoring!F:F, G1725) &gt; 0), "yes", "no")</f>
        <v>yes</v>
      </c>
      <c r="K1725" s="60" t="str">
        <f t="shared" si="192"/>
        <v>Z:\FAIR_Device_data\Experiment_AugSep_2023\Video_captures\FAIR-D4\Camera1\2023-08-25\FAIR-D4_2023-08-25_17-34-49.mp4</v>
      </c>
    </row>
    <row r="1726" spans="1:11" ht="14.25" customHeight="1" x14ac:dyDescent="0.3">
      <c r="A1726" s="5" t="str">
        <f t="shared" si="186"/>
        <v>FAIR-D4</v>
      </c>
      <c r="B1726" s="4">
        <f t="shared" si="187"/>
        <v>45163</v>
      </c>
      <c r="C1726" s="8">
        <f t="shared" si="188"/>
        <v>0.73607638888888893</v>
      </c>
      <c r="D1726" s="8">
        <f t="shared" si="189"/>
        <v>45163.736076388886</v>
      </c>
      <c r="E1726" s="8" t="str">
        <f t="shared" si="191"/>
        <v>2023-08-25</v>
      </c>
      <c r="F1726" s="9" t="s">
        <v>3426</v>
      </c>
      <c r="G1726" s="9" t="str">
        <f t="shared" si="190"/>
        <v>FAIR-D4_2023-08-25_17-39-57</v>
      </c>
      <c r="H1726" s="9">
        <v>10.754</v>
      </c>
      <c r="I1726" s="6">
        <v>17285361</v>
      </c>
      <c r="J1726" s="6" t="str">
        <f>IF(OR(COUNTIF(Monitoring!E:E, G1726) &gt; 0, COUNTIF(Monitoring!F:F, G1726) &gt; 0), "yes", "no")</f>
        <v>no</v>
      </c>
      <c r="K1726" s="60" t="str">
        <f t="shared" si="192"/>
        <v>Z:\FAIR_Device_data\Experiment_AugSep_2023\Video_captures\FAIR-D4\Camera1\2023-08-25\FAIR-D4_2023-08-25_17-39-57.mp4</v>
      </c>
    </row>
    <row r="1727" spans="1:11" ht="14.25" customHeight="1" x14ac:dyDescent="0.3">
      <c r="A1727" s="5" t="str">
        <f t="shared" si="186"/>
        <v>FAIR-D4</v>
      </c>
      <c r="B1727" s="4">
        <f t="shared" si="187"/>
        <v>45163</v>
      </c>
      <c r="C1727" s="8">
        <f t="shared" si="188"/>
        <v>0.75145833333333334</v>
      </c>
      <c r="D1727" s="8">
        <f t="shared" si="189"/>
        <v>45163.751458333332</v>
      </c>
      <c r="E1727" s="8" t="str">
        <f t="shared" si="191"/>
        <v>2023-08-25</v>
      </c>
      <c r="F1727" s="9" t="s">
        <v>3427</v>
      </c>
      <c r="G1727" s="9" t="str">
        <f t="shared" si="190"/>
        <v>FAIR-D4_2023-08-25_18-02-06</v>
      </c>
      <c r="H1727" s="9">
        <v>12.481</v>
      </c>
      <c r="I1727" s="6">
        <v>20870508</v>
      </c>
      <c r="J1727" s="6" t="str">
        <f>IF(OR(COUNTIF(Monitoring!E:E, G1727) &gt; 0, COUNTIF(Monitoring!F:F, G1727) &gt; 0), "yes", "no")</f>
        <v>no</v>
      </c>
      <c r="K1727" s="60" t="str">
        <f t="shared" si="192"/>
        <v>Z:\FAIR_Device_data\Experiment_AugSep_2023\Video_captures\FAIR-D4\Camera1\2023-08-25\FAIR-D4_2023-08-25_18-02-06.mp4</v>
      </c>
    </row>
    <row r="1728" spans="1:11" ht="14.25" customHeight="1" x14ac:dyDescent="0.3">
      <c r="A1728" s="5" t="str">
        <f t="shared" si="186"/>
        <v>FAIR-D4</v>
      </c>
      <c r="B1728" s="4">
        <f t="shared" si="187"/>
        <v>45163</v>
      </c>
      <c r="C1728" s="8">
        <f t="shared" si="188"/>
        <v>0.76202546296296292</v>
      </c>
      <c r="D1728" s="8">
        <f t="shared" si="189"/>
        <v>45163.762025462966</v>
      </c>
      <c r="E1728" s="8" t="str">
        <f t="shared" si="191"/>
        <v>2023-08-25</v>
      </c>
      <c r="F1728" s="9" t="s">
        <v>3428</v>
      </c>
      <c r="G1728" s="9" t="str">
        <f t="shared" si="190"/>
        <v>FAIR-D4_2023-08-25_18-17-19</v>
      </c>
      <c r="H1728" s="9">
        <v>12.393000000000001</v>
      </c>
      <c r="I1728" s="6">
        <v>20671656</v>
      </c>
      <c r="J1728" s="6" t="str">
        <f>IF(OR(COUNTIF(Monitoring!E:E, G1728) &gt; 0, COUNTIF(Monitoring!F:F, G1728) &gt; 0), "yes", "no")</f>
        <v>no</v>
      </c>
      <c r="K1728" s="60" t="str">
        <f t="shared" si="192"/>
        <v>Z:\FAIR_Device_data\Experiment_AugSep_2023\Video_captures\FAIR-D4\Camera1\2023-08-25\FAIR-D4_2023-08-25_18-17-19.mp4</v>
      </c>
    </row>
    <row r="1729" spans="1:11" ht="14.25" customHeight="1" x14ac:dyDescent="0.3">
      <c r="A1729" s="5" t="str">
        <f t="shared" si="186"/>
        <v>FAIR-D4</v>
      </c>
      <c r="B1729" s="4">
        <f t="shared" si="187"/>
        <v>45164</v>
      </c>
      <c r="C1729" s="8">
        <f t="shared" si="188"/>
        <v>0.29297453703703702</v>
      </c>
      <c r="D1729" s="8">
        <f t="shared" si="189"/>
        <v>45164.292974537035</v>
      </c>
      <c r="E1729" s="8" t="str">
        <f t="shared" si="191"/>
        <v>2023-08-26</v>
      </c>
      <c r="F1729" s="9" t="s">
        <v>3429</v>
      </c>
      <c r="G1729" s="9" t="str">
        <f t="shared" si="190"/>
        <v>FAIR-D4_2023-08-26_07-01-53</v>
      </c>
      <c r="H1729" s="9">
        <v>86.174000000000007</v>
      </c>
      <c r="I1729" s="6">
        <v>160528481</v>
      </c>
      <c r="J1729" s="6" t="str">
        <f>IF(OR(COUNTIF(Monitoring!E:E, G1729) &gt; 0, COUNTIF(Monitoring!F:F, G1729) &gt; 0), "yes", "no")</f>
        <v>yes</v>
      </c>
      <c r="K1729" s="60" t="str">
        <f t="shared" si="192"/>
        <v>Z:\FAIR_Device_data\Experiment_AugSep_2023\Video_captures\FAIR-D4\Camera1\2023-08-26\FAIR-D4_2023-08-26_07-01-53.mp4</v>
      </c>
    </row>
    <row r="1730" spans="1:11" ht="14.25" customHeight="1" x14ac:dyDescent="0.3">
      <c r="A1730" s="5" t="str">
        <f t="shared" ref="A1730:A1793" si="193">+LEFT(G1730,7)</f>
        <v>FAIR-D4</v>
      </c>
      <c r="B1730" s="4">
        <f t="shared" ref="B1730:B1793" si="194">VALUE(MID(G1730,FIND("_",G1730)+1,10))</f>
        <v>45164</v>
      </c>
      <c r="C1730" s="8">
        <f t="shared" ref="C1730:C1793" si="195">IF(ISBLANK(G1730),"",TIME(LEFT(RIGHT(G1730,8),2),LEFT(RIGHT(G1730,5),2),RIGHT(G1730,2)))</f>
        <v>0.29596064814814815</v>
      </c>
      <c r="D1730" s="8">
        <f t="shared" ref="D1730:D1793" si="196">+B1730+C1730</f>
        <v>45164.295960648145</v>
      </c>
      <c r="E1730" s="8" t="str">
        <f t="shared" si="191"/>
        <v>2023-08-26</v>
      </c>
      <c r="F1730" s="9" t="s">
        <v>3430</v>
      </c>
      <c r="G1730" s="9" t="str">
        <f t="shared" ref="G1730:G1793" si="197">+LEFT(F1730,27)</f>
        <v>FAIR-D4_2023-08-26_07-06-11</v>
      </c>
      <c r="H1730" s="9">
        <v>12.26</v>
      </c>
      <c r="I1730" s="6">
        <v>20871008</v>
      </c>
      <c r="J1730" s="6" t="str">
        <f>IF(OR(COUNTIF(Monitoring!E:E, G1730) &gt; 0, COUNTIF(Monitoring!F:F, G1730) &gt; 0), "yes", "no")</f>
        <v>no</v>
      </c>
      <c r="K1730" s="60" t="str">
        <f t="shared" si="192"/>
        <v>Z:\FAIR_Device_data\Experiment_AugSep_2023\Video_captures\FAIR-D4\Camera1\2023-08-26\FAIR-D4_2023-08-26_07-06-11.mp4</v>
      </c>
    </row>
    <row r="1731" spans="1:11" ht="14.25" customHeight="1" x14ac:dyDescent="0.3">
      <c r="A1731" s="5" t="str">
        <f t="shared" si="193"/>
        <v>FAIR-D4</v>
      </c>
      <c r="B1731" s="4">
        <f t="shared" si="194"/>
        <v>45164</v>
      </c>
      <c r="C1731" s="8">
        <f t="shared" si="195"/>
        <v>0.29877314814814815</v>
      </c>
      <c r="D1731" s="8">
        <f t="shared" si="196"/>
        <v>45164.298773148148</v>
      </c>
      <c r="E1731" s="8" t="str">
        <f t="shared" ref="E1731:E1794" si="198">+_xlfn.CONCAT(YEAR(B1731),"-",TEXT(MONTH(B1731),"00"),"-",TEXT(DAY(B1731),"00"))</f>
        <v>2023-08-26</v>
      </c>
      <c r="F1731" s="9" t="s">
        <v>3431</v>
      </c>
      <c r="G1731" s="9" t="str">
        <f t="shared" si="197"/>
        <v>FAIR-D4_2023-08-26_07-10-14</v>
      </c>
      <c r="H1731" s="9">
        <v>127.292</v>
      </c>
      <c r="I1731" s="6">
        <v>247893365</v>
      </c>
      <c r="J1731" s="6" t="str">
        <f>IF(OR(COUNTIF(Monitoring!E:E, G1731) &gt; 0, COUNTIF(Monitoring!F:F, G1731) &gt; 0), "yes", "no")</f>
        <v>yes</v>
      </c>
      <c r="K1731" s="60" t="str">
        <f t="shared" ref="K1731:K1794" si="199">HYPERLINK(_xlfn.CONCAT("Z:\FAIR_Device_data\Experiment_AugSep_2023","\","Video_captures","\",A1731,"\","Camera1","\",E1731,"\",F1731))</f>
        <v>Z:\FAIR_Device_data\Experiment_AugSep_2023\Video_captures\FAIR-D4\Camera1\2023-08-26\FAIR-D4_2023-08-26_07-10-14.mp4</v>
      </c>
    </row>
    <row r="1732" spans="1:11" ht="14.25" customHeight="1" x14ac:dyDescent="0.3">
      <c r="A1732" s="5" t="str">
        <f t="shared" si="193"/>
        <v>FAIR-D4</v>
      </c>
      <c r="B1732" s="4">
        <f t="shared" si="194"/>
        <v>45164</v>
      </c>
      <c r="C1732" s="8">
        <f t="shared" si="195"/>
        <v>0.30866898148148147</v>
      </c>
      <c r="D1732" s="8">
        <f t="shared" si="196"/>
        <v>45164.308668981481</v>
      </c>
      <c r="E1732" s="8" t="str">
        <f t="shared" si="198"/>
        <v>2023-08-26</v>
      </c>
      <c r="F1732" s="9" t="s">
        <v>3432</v>
      </c>
      <c r="G1732" s="9" t="str">
        <f t="shared" si="197"/>
        <v>FAIR-D4_2023-08-26_07-24-29</v>
      </c>
      <c r="H1732" s="9">
        <v>11.731</v>
      </c>
      <c r="I1732" s="6">
        <v>19763813</v>
      </c>
      <c r="J1732" s="6" t="str">
        <f>IF(OR(COUNTIF(Monitoring!E:E, G1732) &gt; 0, COUNTIF(Monitoring!F:F, G1732) &gt; 0), "yes", "no")</f>
        <v>no</v>
      </c>
      <c r="K1732" s="60" t="str">
        <f t="shared" si="199"/>
        <v>Z:\FAIR_Device_data\Experiment_AugSep_2023\Video_captures\FAIR-D4\Camera1\2023-08-26\FAIR-D4_2023-08-26_07-24-29.mp4</v>
      </c>
    </row>
    <row r="1733" spans="1:11" ht="14.25" customHeight="1" x14ac:dyDescent="0.3">
      <c r="A1733" s="5" t="str">
        <f t="shared" si="193"/>
        <v>FAIR-D4</v>
      </c>
      <c r="B1733" s="4">
        <f t="shared" si="194"/>
        <v>45164</v>
      </c>
      <c r="C1733" s="8">
        <f t="shared" si="195"/>
        <v>0.31658564814814816</v>
      </c>
      <c r="D1733" s="8">
        <f t="shared" si="196"/>
        <v>45164.31658564815</v>
      </c>
      <c r="E1733" s="8" t="str">
        <f t="shared" si="198"/>
        <v>2023-08-26</v>
      </c>
      <c r="F1733" s="9" t="s">
        <v>3433</v>
      </c>
      <c r="G1733" s="9" t="str">
        <f t="shared" si="197"/>
        <v>FAIR-D4_2023-08-26_07-35-53</v>
      </c>
      <c r="H1733" s="9">
        <v>11.222</v>
      </c>
      <c r="I1733" s="6">
        <v>18877409</v>
      </c>
      <c r="J1733" s="6" t="str">
        <f>IF(OR(COUNTIF(Monitoring!E:E, G1733) &gt; 0, COUNTIF(Monitoring!F:F, G1733) &gt; 0), "yes", "no")</f>
        <v>no</v>
      </c>
      <c r="K1733" s="60" t="str">
        <f t="shared" si="199"/>
        <v>Z:\FAIR_Device_data\Experiment_AugSep_2023\Video_captures\FAIR-D4\Camera1\2023-08-26\FAIR-D4_2023-08-26_07-35-53.mp4</v>
      </c>
    </row>
    <row r="1734" spans="1:11" ht="14.25" customHeight="1" x14ac:dyDescent="0.3">
      <c r="A1734" s="5" t="str">
        <f t="shared" si="193"/>
        <v>FAIR-D4</v>
      </c>
      <c r="B1734" s="4">
        <f t="shared" si="194"/>
        <v>45164</v>
      </c>
      <c r="C1734" s="8">
        <f t="shared" si="195"/>
        <v>0.31872685185185184</v>
      </c>
      <c r="D1734" s="8">
        <f t="shared" si="196"/>
        <v>45164.318726851852</v>
      </c>
      <c r="E1734" s="8" t="str">
        <f t="shared" si="198"/>
        <v>2023-08-26</v>
      </c>
      <c r="F1734" s="9" t="s">
        <v>3434</v>
      </c>
      <c r="G1734" s="9" t="str">
        <f t="shared" si="197"/>
        <v>FAIR-D4_2023-08-26_07-38-58</v>
      </c>
      <c r="H1734" s="9">
        <v>34.884</v>
      </c>
      <c r="I1734" s="6">
        <v>66313034</v>
      </c>
      <c r="J1734" s="6" t="str">
        <f>IF(OR(COUNTIF(Monitoring!E:E, G1734) &gt; 0, COUNTIF(Monitoring!F:F, G1734) &gt; 0), "yes", "no")</f>
        <v>yes</v>
      </c>
      <c r="K1734" s="60" t="str">
        <f t="shared" si="199"/>
        <v>Z:\FAIR_Device_data\Experiment_AugSep_2023\Video_captures\FAIR-D4\Camera1\2023-08-26\FAIR-D4_2023-08-26_07-38-58.mp4</v>
      </c>
    </row>
    <row r="1735" spans="1:11" ht="14.25" customHeight="1" x14ac:dyDescent="0.3">
      <c r="A1735" s="5" t="str">
        <f t="shared" si="193"/>
        <v>FAIR-D4</v>
      </c>
      <c r="B1735" s="4">
        <f t="shared" si="194"/>
        <v>45164</v>
      </c>
      <c r="C1735" s="8">
        <f t="shared" si="195"/>
        <v>0.33471064814814816</v>
      </c>
      <c r="D1735" s="8">
        <f t="shared" si="196"/>
        <v>45164.334710648145</v>
      </c>
      <c r="E1735" s="8" t="str">
        <f t="shared" si="198"/>
        <v>2023-08-26</v>
      </c>
      <c r="F1735" s="9" t="s">
        <v>3435</v>
      </c>
      <c r="G1735" s="9" t="str">
        <f t="shared" si="197"/>
        <v>FAIR-D4_2023-08-26_08-01-59</v>
      </c>
      <c r="H1735" s="9">
        <v>48.311999999999998</v>
      </c>
      <c r="I1735" s="6">
        <v>86585333</v>
      </c>
      <c r="J1735" s="6" t="str">
        <f>IF(OR(COUNTIF(Monitoring!E:E, G1735) &gt; 0, COUNTIF(Monitoring!F:F, G1735) &gt; 0), "yes", "no")</f>
        <v>no</v>
      </c>
      <c r="K1735" s="60" t="str">
        <f t="shared" si="199"/>
        <v>Z:\FAIR_Device_data\Experiment_AugSep_2023\Video_captures\FAIR-D4\Camera1\2023-08-26\FAIR-D4_2023-08-26_08-01-59.mp4</v>
      </c>
    </row>
    <row r="1736" spans="1:11" ht="14.25" customHeight="1" x14ac:dyDescent="0.3">
      <c r="A1736" s="5" t="str">
        <f t="shared" si="193"/>
        <v>FAIR-D4</v>
      </c>
      <c r="B1736" s="4">
        <f t="shared" si="194"/>
        <v>45164</v>
      </c>
      <c r="C1736" s="8">
        <f t="shared" si="195"/>
        <v>0.34766203703703702</v>
      </c>
      <c r="D1736" s="8">
        <f t="shared" si="196"/>
        <v>45164.347662037035</v>
      </c>
      <c r="E1736" s="8" t="str">
        <f t="shared" si="198"/>
        <v>2023-08-26</v>
      </c>
      <c r="F1736" s="9" t="s">
        <v>3436</v>
      </c>
      <c r="G1736" s="9" t="str">
        <f t="shared" si="197"/>
        <v>FAIR-D4_2023-08-26_08-20-38</v>
      </c>
      <c r="H1736" s="9">
        <v>14.792</v>
      </c>
      <c r="I1736" s="6">
        <v>25818084</v>
      </c>
      <c r="J1736" s="6" t="str">
        <f>IF(OR(COUNTIF(Monitoring!E:E, G1736) &gt; 0, COUNTIF(Monitoring!F:F, G1736) &gt; 0), "yes", "no")</f>
        <v>yes</v>
      </c>
      <c r="K1736" s="60" t="str">
        <f t="shared" si="199"/>
        <v>Z:\FAIR_Device_data\Experiment_AugSep_2023\Video_captures\FAIR-D4\Camera1\2023-08-26\FAIR-D4_2023-08-26_08-20-38.mp4</v>
      </c>
    </row>
    <row r="1737" spans="1:11" ht="14.25" customHeight="1" x14ac:dyDescent="0.3">
      <c r="A1737" s="5" t="str">
        <f t="shared" si="193"/>
        <v>FAIR-D4</v>
      </c>
      <c r="B1737" s="4">
        <f t="shared" si="194"/>
        <v>45164</v>
      </c>
      <c r="C1737" s="8">
        <f t="shared" si="195"/>
        <v>0.34891203703703705</v>
      </c>
      <c r="D1737" s="8">
        <f t="shared" si="196"/>
        <v>45164.348912037036</v>
      </c>
      <c r="E1737" s="8" t="str">
        <f t="shared" si="198"/>
        <v>2023-08-26</v>
      </c>
      <c r="F1737" s="9" t="s">
        <v>3437</v>
      </c>
      <c r="G1737" s="9" t="str">
        <f t="shared" si="197"/>
        <v>FAIR-D4_2023-08-26_08-22-26</v>
      </c>
      <c r="H1737" s="9">
        <v>54.338000000000001</v>
      </c>
      <c r="I1737" s="6">
        <v>92209357</v>
      </c>
      <c r="J1737" s="6" t="str">
        <f>IF(OR(COUNTIF(Monitoring!E:E, G1737) &gt; 0, COUNTIF(Monitoring!F:F, G1737) &gt; 0), "yes", "no")</f>
        <v>yes</v>
      </c>
      <c r="K1737" s="60" t="str">
        <f t="shared" si="199"/>
        <v>Z:\FAIR_Device_data\Experiment_AugSep_2023\Video_captures\FAIR-D4\Camera1\2023-08-26\FAIR-D4_2023-08-26_08-22-26.mp4</v>
      </c>
    </row>
    <row r="1738" spans="1:11" ht="14.25" customHeight="1" x14ac:dyDescent="0.3">
      <c r="A1738" s="5" t="str">
        <f t="shared" si="193"/>
        <v>FAIR-D4</v>
      </c>
      <c r="B1738" s="4">
        <f t="shared" si="194"/>
        <v>45164</v>
      </c>
      <c r="C1738" s="8">
        <f t="shared" si="195"/>
        <v>0.35346064814814815</v>
      </c>
      <c r="D1738" s="8">
        <f t="shared" si="196"/>
        <v>45164.353460648148</v>
      </c>
      <c r="E1738" s="8" t="str">
        <f t="shared" si="198"/>
        <v>2023-08-26</v>
      </c>
      <c r="F1738" s="9" t="s">
        <v>3438</v>
      </c>
      <c r="G1738" s="9" t="str">
        <f t="shared" si="197"/>
        <v>FAIR-D4_2023-08-26_08-28-59</v>
      </c>
      <c r="H1738" s="9">
        <v>18.222999999999999</v>
      </c>
      <c r="I1738" s="6">
        <v>31778231</v>
      </c>
      <c r="J1738" s="6" t="str">
        <f>IF(OR(COUNTIF(Monitoring!E:E, G1738) &gt; 0, COUNTIF(Monitoring!F:F, G1738) &gt; 0), "yes", "no")</f>
        <v>no</v>
      </c>
      <c r="K1738" s="60" t="str">
        <f t="shared" si="199"/>
        <v>Z:\FAIR_Device_data\Experiment_AugSep_2023\Video_captures\FAIR-D4\Camera1\2023-08-26\FAIR-D4_2023-08-26_08-28-59.mp4</v>
      </c>
    </row>
    <row r="1739" spans="1:11" ht="14.25" customHeight="1" x14ac:dyDescent="0.3">
      <c r="A1739" s="5" t="str">
        <f t="shared" si="193"/>
        <v>FAIR-D4</v>
      </c>
      <c r="B1739" s="4">
        <f t="shared" si="194"/>
        <v>45164</v>
      </c>
      <c r="C1739" s="8">
        <f t="shared" si="195"/>
        <v>0.35403935185185187</v>
      </c>
      <c r="D1739" s="8">
        <f t="shared" si="196"/>
        <v>45164.354039351849</v>
      </c>
      <c r="E1739" s="8" t="str">
        <f t="shared" si="198"/>
        <v>2023-08-26</v>
      </c>
      <c r="F1739" s="9" t="s">
        <v>3439</v>
      </c>
      <c r="G1739" s="9" t="str">
        <f t="shared" si="197"/>
        <v>FAIR-D4_2023-08-26_08-29-49</v>
      </c>
      <c r="H1739" s="9">
        <v>56.389000000000003</v>
      </c>
      <c r="I1739" s="6">
        <v>99891313</v>
      </c>
      <c r="J1739" s="6" t="str">
        <f>IF(OR(COUNTIF(Monitoring!E:E, G1739) &gt; 0, COUNTIF(Monitoring!F:F, G1739) &gt; 0), "yes", "no")</f>
        <v>yes</v>
      </c>
      <c r="K1739" s="60" t="str">
        <f t="shared" si="199"/>
        <v>Z:\FAIR_Device_data\Experiment_AugSep_2023\Video_captures\FAIR-D4\Camera1\2023-08-26\FAIR-D4_2023-08-26_08-29-49.mp4</v>
      </c>
    </row>
    <row r="1740" spans="1:11" ht="14.25" customHeight="1" x14ac:dyDescent="0.3">
      <c r="A1740" s="5" t="str">
        <f t="shared" si="193"/>
        <v>FAIR-D4</v>
      </c>
      <c r="B1740" s="4">
        <f t="shared" si="194"/>
        <v>45164</v>
      </c>
      <c r="C1740" s="8">
        <f t="shared" si="195"/>
        <v>0.35532407407407407</v>
      </c>
      <c r="D1740" s="8">
        <f t="shared" si="196"/>
        <v>45164.355324074073</v>
      </c>
      <c r="E1740" s="8" t="str">
        <f t="shared" si="198"/>
        <v>2023-08-26</v>
      </c>
      <c r="F1740" s="9" t="s">
        <v>3440</v>
      </c>
      <c r="G1740" s="9" t="str">
        <f t="shared" si="197"/>
        <v>FAIR-D4_2023-08-26_08-31-40</v>
      </c>
      <c r="H1740" s="9">
        <v>11.76</v>
      </c>
      <c r="I1740" s="6">
        <v>19556061</v>
      </c>
      <c r="J1740" s="6" t="str">
        <f>IF(OR(COUNTIF(Monitoring!E:E, G1740) &gt; 0, COUNTIF(Monitoring!F:F, G1740) &gt; 0), "yes", "no")</f>
        <v>yes</v>
      </c>
      <c r="K1740" s="60" t="str">
        <f t="shared" si="199"/>
        <v>Z:\FAIR_Device_data\Experiment_AugSep_2023\Video_captures\FAIR-D4\Camera1\2023-08-26\FAIR-D4_2023-08-26_08-31-40.mp4</v>
      </c>
    </row>
    <row r="1741" spans="1:11" ht="14.25" customHeight="1" x14ac:dyDescent="0.3">
      <c r="A1741" s="5" t="str">
        <f t="shared" si="193"/>
        <v>FAIR-D4</v>
      </c>
      <c r="B1741" s="4">
        <f t="shared" si="194"/>
        <v>45164</v>
      </c>
      <c r="C1741" s="8">
        <f t="shared" si="195"/>
        <v>0.35843750000000002</v>
      </c>
      <c r="D1741" s="8">
        <f t="shared" si="196"/>
        <v>45164.358437499999</v>
      </c>
      <c r="E1741" s="8" t="str">
        <f t="shared" si="198"/>
        <v>2023-08-26</v>
      </c>
      <c r="F1741" s="9" t="s">
        <v>3441</v>
      </c>
      <c r="G1741" s="9" t="str">
        <f t="shared" si="197"/>
        <v>FAIR-D4_2023-08-26_08-36-09</v>
      </c>
      <c r="H1741" s="9">
        <v>11.63</v>
      </c>
      <c r="I1741" s="6">
        <v>19619173</v>
      </c>
      <c r="J1741" s="6" t="str">
        <f>IF(OR(COUNTIF(Monitoring!E:E, G1741) &gt; 0, COUNTIF(Monitoring!F:F, G1741) &gt; 0), "yes", "no")</f>
        <v>no</v>
      </c>
      <c r="K1741" s="60" t="str">
        <f t="shared" si="199"/>
        <v>Z:\FAIR_Device_data\Experiment_AugSep_2023\Video_captures\FAIR-D4\Camera1\2023-08-26\FAIR-D4_2023-08-26_08-36-09.mp4</v>
      </c>
    </row>
    <row r="1742" spans="1:11" ht="14.25" customHeight="1" x14ac:dyDescent="0.3">
      <c r="A1742" s="5" t="str">
        <f t="shared" si="193"/>
        <v>FAIR-D4</v>
      </c>
      <c r="B1742" s="4">
        <f t="shared" si="194"/>
        <v>45164</v>
      </c>
      <c r="C1742" s="8">
        <f t="shared" si="195"/>
        <v>0.3721990740740741</v>
      </c>
      <c r="D1742" s="8">
        <f t="shared" si="196"/>
        <v>45164.372199074074</v>
      </c>
      <c r="E1742" s="8" t="str">
        <f t="shared" si="198"/>
        <v>2023-08-26</v>
      </c>
      <c r="F1742" s="9" t="s">
        <v>3442</v>
      </c>
      <c r="G1742" s="9" t="str">
        <f t="shared" si="197"/>
        <v>FAIR-D4_2023-08-26_08-55-58</v>
      </c>
      <c r="H1742" s="9">
        <v>70.822000000000003</v>
      </c>
      <c r="I1742" s="6">
        <v>134115660</v>
      </c>
      <c r="J1742" s="6" t="str">
        <f>IF(OR(COUNTIF(Monitoring!E:E, G1742) &gt; 0, COUNTIF(Monitoring!F:F, G1742) &gt; 0), "yes", "no")</f>
        <v>yes</v>
      </c>
      <c r="K1742" s="60" t="str">
        <f t="shared" si="199"/>
        <v>Z:\FAIR_Device_data\Experiment_AugSep_2023\Video_captures\FAIR-D4\Camera1\2023-08-26\FAIR-D4_2023-08-26_08-55-58.mp4</v>
      </c>
    </row>
    <row r="1743" spans="1:11" ht="14.25" customHeight="1" x14ac:dyDescent="0.3">
      <c r="A1743" s="5" t="str">
        <f t="shared" si="193"/>
        <v>FAIR-D4</v>
      </c>
      <c r="B1743" s="4">
        <f t="shared" si="194"/>
        <v>45164</v>
      </c>
      <c r="C1743" s="8">
        <f t="shared" si="195"/>
        <v>0.38601851851851854</v>
      </c>
      <c r="D1743" s="8">
        <f t="shared" si="196"/>
        <v>45164.386018518519</v>
      </c>
      <c r="E1743" s="8" t="str">
        <f t="shared" si="198"/>
        <v>2023-08-26</v>
      </c>
      <c r="F1743" s="9" t="s">
        <v>3443</v>
      </c>
      <c r="G1743" s="9" t="str">
        <f t="shared" si="197"/>
        <v>FAIR-D4_2023-08-26_09-15-52</v>
      </c>
      <c r="H1743" s="9">
        <v>14.662000000000001</v>
      </c>
      <c r="I1743" s="6">
        <v>24621129</v>
      </c>
      <c r="J1743" s="6" t="str">
        <f>IF(OR(COUNTIF(Monitoring!E:E, G1743) &gt; 0, COUNTIF(Monitoring!F:F, G1743) &gt; 0), "yes", "no")</f>
        <v>no</v>
      </c>
      <c r="K1743" s="60" t="str">
        <f t="shared" si="199"/>
        <v>Z:\FAIR_Device_data\Experiment_AugSep_2023\Video_captures\FAIR-D4\Camera1\2023-08-26\FAIR-D4_2023-08-26_09-15-52.mp4</v>
      </c>
    </row>
    <row r="1744" spans="1:11" ht="14.25" customHeight="1" x14ac:dyDescent="0.3">
      <c r="A1744" s="5" t="str">
        <f t="shared" si="193"/>
        <v>FAIR-D4</v>
      </c>
      <c r="B1744" s="4">
        <f t="shared" si="194"/>
        <v>45164</v>
      </c>
      <c r="C1744" s="8">
        <f t="shared" si="195"/>
        <v>0.39428240740740739</v>
      </c>
      <c r="D1744" s="8">
        <f t="shared" si="196"/>
        <v>45164.394282407404</v>
      </c>
      <c r="E1744" s="8" t="str">
        <f t="shared" si="198"/>
        <v>2023-08-26</v>
      </c>
      <c r="F1744" s="9" t="s">
        <v>3444</v>
      </c>
      <c r="G1744" s="9" t="str">
        <f t="shared" si="197"/>
        <v>FAIR-D4_2023-08-26_09-27-46</v>
      </c>
      <c r="H1744" s="9">
        <v>15.9</v>
      </c>
      <c r="I1744" s="6">
        <v>27261540</v>
      </c>
      <c r="J1744" s="6" t="str">
        <f>IF(OR(COUNTIF(Monitoring!E:E, G1744) &gt; 0, COUNTIF(Monitoring!F:F, G1744) &gt; 0), "yes", "no")</f>
        <v>no</v>
      </c>
      <c r="K1744" s="60" t="str">
        <f t="shared" si="199"/>
        <v>Z:\FAIR_Device_data\Experiment_AugSep_2023\Video_captures\FAIR-D4\Camera1\2023-08-26\FAIR-D4_2023-08-26_09-27-46.mp4</v>
      </c>
    </row>
    <row r="1745" spans="1:11" ht="14.25" customHeight="1" x14ac:dyDescent="0.3">
      <c r="A1745" s="5" t="str">
        <f t="shared" si="193"/>
        <v>FAIR-D4</v>
      </c>
      <c r="B1745" s="4">
        <f t="shared" si="194"/>
        <v>45164</v>
      </c>
      <c r="C1745" s="8">
        <f t="shared" si="195"/>
        <v>0.39591435185185186</v>
      </c>
      <c r="D1745" s="8">
        <f t="shared" si="196"/>
        <v>45164.395914351851</v>
      </c>
      <c r="E1745" s="8" t="str">
        <f t="shared" si="198"/>
        <v>2023-08-26</v>
      </c>
      <c r="F1745" s="9" t="s">
        <v>3445</v>
      </c>
      <c r="G1745" s="9" t="str">
        <f t="shared" si="197"/>
        <v>FAIR-D4_2023-08-26_09-30-07</v>
      </c>
      <c r="H1745" s="9">
        <v>50.7</v>
      </c>
      <c r="I1745" s="6">
        <v>94081547</v>
      </c>
      <c r="J1745" s="6" t="str">
        <f>IF(OR(COUNTIF(Monitoring!E:E, G1745) &gt; 0, COUNTIF(Monitoring!F:F, G1745) &gt; 0), "yes", "no")</f>
        <v>yes</v>
      </c>
      <c r="K1745" s="60" t="str">
        <f t="shared" si="199"/>
        <v>Z:\FAIR_Device_data\Experiment_AugSep_2023\Video_captures\FAIR-D4\Camera1\2023-08-26\FAIR-D4_2023-08-26_09-30-07.mp4</v>
      </c>
    </row>
    <row r="1746" spans="1:11" ht="14.25" customHeight="1" x14ac:dyDescent="0.3">
      <c r="A1746" s="5" t="str">
        <f t="shared" si="193"/>
        <v>FAIR-D4</v>
      </c>
      <c r="B1746" s="4">
        <f t="shared" si="194"/>
        <v>45164</v>
      </c>
      <c r="C1746" s="8">
        <f t="shared" si="195"/>
        <v>0.40043981481481483</v>
      </c>
      <c r="D1746" s="8">
        <f t="shared" si="196"/>
        <v>45164.400439814817</v>
      </c>
      <c r="E1746" s="8" t="str">
        <f t="shared" si="198"/>
        <v>2023-08-26</v>
      </c>
      <c r="F1746" s="9" t="s">
        <v>3446</v>
      </c>
      <c r="G1746" s="9" t="str">
        <f t="shared" si="197"/>
        <v>FAIR-D4_2023-08-26_09-36-38</v>
      </c>
      <c r="H1746" s="9">
        <v>12.026999999999999</v>
      </c>
      <c r="I1746" s="6">
        <v>19899128</v>
      </c>
      <c r="J1746" s="6" t="str">
        <f>IF(OR(COUNTIF(Monitoring!E:E, G1746) &gt; 0, COUNTIF(Monitoring!F:F, G1746) &gt; 0), "yes", "no")</f>
        <v>no</v>
      </c>
      <c r="K1746" s="60" t="str">
        <f t="shared" si="199"/>
        <v>Z:\FAIR_Device_data\Experiment_AugSep_2023\Video_captures\FAIR-D4\Camera1\2023-08-26\FAIR-D4_2023-08-26_09-36-38.mp4</v>
      </c>
    </row>
    <row r="1747" spans="1:11" ht="14.25" customHeight="1" x14ac:dyDescent="0.3">
      <c r="A1747" s="5" t="str">
        <f t="shared" si="193"/>
        <v>FAIR-D4</v>
      </c>
      <c r="B1747" s="4">
        <f t="shared" si="194"/>
        <v>45164</v>
      </c>
      <c r="C1747" s="8">
        <f t="shared" si="195"/>
        <v>0.41043981481481484</v>
      </c>
      <c r="D1747" s="8">
        <f t="shared" si="196"/>
        <v>45164.410439814812</v>
      </c>
      <c r="E1747" s="8" t="str">
        <f t="shared" si="198"/>
        <v>2023-08-26</v>
      </c>
      <c r="F1747" s="9" t="s">
        <v>3447</v>
      </c>
      <c r="G1747" s="9" t="str">
        <f t="shared" si="197"/>
        <v>FAIR-D4_2023-08-26_09-51-02</v>
      </c>
      <c r="H1747" s="9">
        <v>22.684999999999999</v>
      </c>
      <c r="I1747" s="6">
        <v>37303813</v>
      </c>
      <c r="J1747" s="6" t="str">
        <f>IF(OR(COUNTIF(Monitoring!E:E, G1747) &gt; 0, COUNTIF(Monitoring!F:F, G1747) &gt; 0), "yes", "no")</f>
        <v>no</v>
      </c>
      <c r="K1747" s="60" t="str">
        <f t="shared" si="199"/>
        <v>Z:\FAIR_Device_data\Experiment_AugSep_2023\Video_captures\FAIR-D4\Camera1\2023-08-26\FAIR-D4_2023-08-26_09-51-02.mp4</v>
      </c>
    </row>
    <row r="1748" spans="1:11" ht="14.25" customHeight="1" x14ac:dyDescent="0.3">
      <c r="A1748" s="5" t="str">
        <f t="shared" si="193"/>
        <v>FAIR-D4</v>
      </c>
      <c r="B1748" s="4">
        <f t="shared" si="194"/>
        <v>45164</v>
      </c>
      <c r="C1748" s="8">
        <f t="shared" si="195"/>
        <v>0.41495370370370371</v>
      </c>
      <c r="D1748" s="8">
        <f t="shared" si="196"/>
        <v>45164.414953703701</v>
      </c>
      <c r="E1748" s="8" t="str">
        <f t="shared" si="198"/>
        <v>2023-08-26</v>
      </c>
      <c r="F1748" s="9" t="s">
        <v>3448</v>
      </c>
      <c r="G1748" s="9" t="str">
        <f t="shared" si="197"/>
        <v>FAIR-D4_2023-08-26_09-57-32</v>
      </c>
      <c r="H1748" s="9">
        <v>11.064</v>
      </c>
      <c r="I1748" s="6">
        <v>18726465</v>
      </c>
      <c r="J1748" s="6" t="str">
        <f>IF(OR(COUNTIF(Monitoring!E:E, G1748) &gt; 0, COUNTIF(Monitoring!F:F, G1748) &gt; 0), "yes", "no")</f>
        <v>no</v>
      </c>
      <c r="K1748" s="60" t="str">
        <f t="shared" si="199"/>
        <v>Z:\FAIR_Device_data\Experiment_AugSep_2023\Video_captures\FAIR-D4\Camera1\2023-08-26\FAIR-D4_2023-08-26_09-57-32.mp4</v>
      </c>
    </row>
    <row r="1749" spans="1:11" ht="14.25" customHeight="1" x14ac:dyDescent="0.3">
      <c r="A1749" s="5" t="str">
        <f t="shared" si="193"/>
        <v>FAIR-D4</v>
      </c>
      <c r="B1749" s="4">
        <f t="shared" si="194"/>
        <v>45164</v>
      </c>
      <c r="C1749" s="8">
        <f t="shared" si="195"/>
        <v>0.4201388888888889</v>
      </c>
      <c r="D1749" s="8">
        <f t="shared" si="196"/>
        <v>45164.420138888891</v>
      </c>
      <c r="E1749" s="8" t="str">
        <f t="shared" si="198"/>
        <v>2023-08-26</v>
      </c>
      <c r="F1749" s="9" t="s">
        <v>3449</v>
      </c>
      <c r="G1749" s="9" t="str">
        <f t="shared" si="197"/>
        <v>FAIR-D4_2023-08-26_10-05-00</v>
      </c>
      <c r="H1749" s="9">
        <v>36.118000000000002</v>
      </c>
      <c r="I1749" s="6">
        <v>65118557</v>
      </c>
      <c r="J1749" s="6" t="str">
        <f>IF(OR(COUNTIF(Monitoring!E:E, G1749) &gt; 0, COUNTIF(Monitoring!F:F, G1749) &gt; 0), "yes", "no")</f>
        <v>yes</v>
      </c>
      <c r="K1749" s="60" t="str">
        <f t="shared" si="199"/>
        <v>Z:\FAIR_Device_data\Experiment_AugSep_2023\Video_captures\FAIR-D4\Camera1\2023-08-26\FAIR-D4_2023-08-26_10-05-00.mp4</v>
      </c>
    </row>
    <row r="1750" spans="1:11" ht="14.25" customHeight="1" x14ac:dyDescent="0.3">
      <c r="A1750" s="5" t="str">
        <f t="shared" si="193"/>
        <v>FAIR-D4</v>
      </c>
      <c r="B1750" s="4">
        <f t="shared" si="194"/>
        <v>45164</v>
      </c>
      <c r="C1750" s="8">
        <f t="shared" si="195"/>
        <v>0.4216550925925926</v>
      </c>
      <c r="D1750" s="8">
        <f t="shared" si="196"/>
        <v>45164.421655092592</v>
      </c>
      <c r="E1750" s="8" t="str">
        <f t="shared" si="198"/>
        <v>2023-08-26</v>
      </c>
      <c r="F1750" s="9" t="s">
        <v>3450</v>
      </c>
      <c r="G1750" s="9" t="str">
        <f t="shared" si="197"/>
        <v>FAIR-D4_2023-08-26_10-07-11</v>
      </c>
      <c r="H1750" s="9">
        <v>82.492999999999995</v>
      </c>
      <c r="I1750" s="6">
        <v>158382106</v>
      </c>
      <c r="J1750" s="6" t="str">
        <f>IF(OR(COUNTIF(Monitoring!E:E, G1750) &gt; 0, COUNTIF(Monitoring!F:F, G1750) &gt; 0), "yes", "no")</f>
        <v>yes</v>
      </c>
      <c r="K1750" s="60" t="str">
        <f t="shared" si="199"/>
        <v>Z:\FAIR_Device_data\Experiment_AugSep_2023\Video_captures\FAIR-D4\Camera1\2023-08-26\FAIR-D4_2023-08-26_10-07-11.mp4</v>
      </c>
    </row>
    <row r="1751" spans="1:11" ht="14.25" customHeight="1" x14ac:dyDescent="0.3">
      <c r="A1751" s="5" t="str">
        <f t="shared" si="193"/>
        <v>FAIR-D4</v>
      </c>
      <c r="B1751" s="4">
        <f t="shared" si="194"/>
        <v>45164</v>
      </c>
      <c r="C1751" s="8">
        <f t="shared" si="195"/>
        <v>0.42499999999999999</v>
      </c>
      <c r="D1751" s="8">
        <f t="shared" si="196"/>
        <v>45164.425000000003</v>
      </c>
      <c r="E1751" s="8" t="str">
        <f t="shared" si="198"/>
        <v>2023-08-26</v>
      </c>
      <c r="F1751" s="9" t="s">
        <v>3451</v>
      </c>
      <c r="G1751" s="9" t="str">
        <f t="shared" si="197"/>
        <v>FAIR-D4_2023-08-26_10-12-00</v>
      </c>
      <c r="H1751" s="9">
        <v>43.831000000000003</v>
      </c>
      <c r="I1751" s="6">
        <v>81112865</v>
      </c>
      <c r="J1751" s="6" t="str">
        <f>IF(OR(COUNTIF(Monitoring!E:E, G1751) &gt; 0, COUNTIF(Monitoring!F:F, G1751) &gt; 0), "yes", "no")</f>
        <v>no</v>
      </c>
      <c r="K1751" s="60" t="str">
        <f t="shared" si="199"/>
        <v>Z:\FAIR_Device_data\Experiment_AugSep_2023\Video_captures\FAIR-D4\Camera1\2023-08-26\FAIR-D4_2023-08-26_10-12-00.mp4</v>
      </c>
    </row>
    <row r="1752" spans="1:11" ht="14.25" customHeight="1" x14ac:dyDescent="0.3">
      <c r="A1752" s="5" t="str">
        <f t="shared" si="193"/>
        <v>FAIR-D4</v>
      </c>
      <c r="B1752" s="4">
        <f t="shared" si="194"/>
        <v>45164</v>
      </c>
      <c r="C1752" s="8">
        <f t="shared" si="195"/>
        <v>0.42928240740740742</v>
      </c>
      <c r="D1752" s="8">
        <f t="shared" si="196"/>
        <v>45164.429282407407</v>
      </c>
      <c r="E1752" s="8" t="str">
        <f t="shared" si="198"/>
        <v>2023-08-26</v>
      </c>
      <c r="F1752" s="9" t="s">
        <v>3452</v>
      </c>
      <c r="G1752" s="9" t="str">
        <f t="shared" si="197"/>
        <v>FAIR-D4_2023-08-26_10-18-10</v>
      </c>
      <c r="H1752" s="9">
        <v>119.026</v>
      </c>
      <c r="I1752" s="6">
        <v>218513795</v>
      </c>
      <c r="J1752" s="6" t="str">
        <f>IF(OR(COUNTIF(Monitoring!E:E, G1752) &gt; 0, COUNTIF(Monitoring!F:F, G1752) &gt; 0), "yes", "no")</f>
        <v>yes</v>
      </c>
      <c r="K1752" s="60" t="str">
        <f t="shared" si="199"/>
        <v>Z:\FAIR_Device_data\Experiment_AugSep_2023\Video_captures\FAIR-D4\Camera1\2023-08-26\FAIR-D4_2023-08-26_10-18-10.mp4</v>
      </c>
    </row>
    <row r="1753" spans="1:11" ht="14.25" customHeight="1" x14ac:dyDescent="0.3">
      <c r="A1753" s="5" t="str">
        <f t="shared" si="193"/>
        <v>FAIR-D4</v>
      </c>
      <c r="B1753" s="4">
        <f t="shared" si="194"/>
        <v>45164</v>
      </c>
      <c r="C1753" s="8">
        <f t="shared" si="195"/>
        <v>0.43228009259259259</v>
      </c>
      <c r="D1753" s="8">
        <f t="shared" si="196"/>
        <v>45164.432280092595</v>
      </c>
      <c r="E1753" s="8" t="str">
        <f t="shared" si="198"/>
        <v>2023-08-26</v>
      </c>
      <c r="F1753" s="9" t="s">
        <v>3453</v>
      </c>
      <c r="G1753" s="9" t="str">
        <f t="shared" si="197"/>
        <v>FAIR-D4_2023-08-26_10-22-29</v>
      </c>
      <c r="H1753" s="9">
        <v>10.585000000000001</v>
      </c>
      <c r="I1753" s="6">
        <v>17220123</v>
      </c>
      <c r="J1753" s="6" t="str">
        <f>IF(OR(COUNTIF(Monitoring!E:E, G1753) &gt; 0, COUNTIF(Monitoring!F:F, G1753) &gt; 0), "yes", "no")</f>
        <v>no</v>
      </c>
      <c r="K1753" s="60" t="str">
        <f t="shared" si="199"/>
        <v>Z:\FAIR_Device_data\Experiment_AugSep_2023\Video_captures\FAIR-D4\Camera1\2023-08-26\FAIR-D4_2023-08-26_10-22-29.mp4</v>
      </c>
    </row>
    <row r="1754" spans="1:11" ht="14.25" customHeight="1" x14ac:dyDescent="0.3">
      <c r="A1754" s="5" t="str">
        <f t="shared" si="193"/>
        <v>FAIR-D4</v>
      </c>
      <c r="B1754" s="4">
        <f t="shared" si="194"/>
        <v>45164</v>
      </c>
      <c r="C1754" s="8">
        <f t="shared" si="195"/>
        <v>0.43282407407407408</v>
      </c>
      <c r="D1754" s="8">
        <f t="shared" si="196"/>
        <v>45164.432824074072</v>
      </c>
      <c r="E1754" s="8" t="str">
        <f t="shared" si="198"/>
        <v>2023-08-26</v>
      </c>
      <c r="F1754" s="9" t="s">
        <v>3454</v>
      </c>
      <c r="G1754" s="9" t="str">
        <f t="shared" si="197"/>
        <v>FAIR-D4_2023-08-26_10-23-16</v>
      </c>
      <c r="H1754" s="9">
        <v>11.071</v>
      </c>
      <c r="I1754" s="6">
        <v>18475549</v>
      </c>
      <c r="J1754" s="6" t="str">
        <f>IF(OR(COUNTIF(Monitoring!E:E, G1754) &gt; 0, COUNTIF(Monitoring!F:F, G1754) &gt; 0), "yes", "no")</f>
        <v>no</v>
      </c>
      <c r="K1754" s="60" t="str">
        <f t="shared" si="199"/>
        <v>Z:\FAIR_Device_data\Experiment_AugSep_2023\Video_captures\FAIR-D4\Camera1\2023-08-26\FAIR-D4_2023-08-26_10-23-16.mp4</v>
      </c>
    </row>
    <row r="1755" spans="1:11" ht="14.25" customHeight="1" x14ac:dyDescent="0.3">
      <c r="A1755" s="5" t="str">
        <f t="shared" si="193"/>
        <v>FAIR-D4</v>
      </c>
      <c r="B1755" s="4">
        <f t="shared" si="194"/>
        <v>45164</v>
      </c>
      <c r="C1755" s="8">
        <f t="shared" si="195"/>
        <v>0.43604166666666666</v>
      </c>
      <c r="D1755" s="8">
        <f t="shared" si="196"/>
        <v>45164.436041666668</v>
      </c>
      <c r="E1755" s="8" t="str">
        <f t="shared" si="198"/>
        <v>2023-08-26</v>
      </c>
      <c r="F1755" s="9" t="s">
        <v>3455</v>
      </c>
      <c r="G1755" s="9" t="str">
        <f t="shared" si="197"/>
        <v>FAIR-D4_2023-08-26_10-27-54</v>
      </c>
      <c r="H1755" s="9">
        <v>10.641</v>
      </c>
      <c r="I1755" s="6">
        <v>17320964</v>
      </c>
      <c r="J1755" s="6" t="str">
        <f>IF(OR(COUNTIF(Monitoring!E:E, G1755) &gt; 0, COUNTIF(Monitoring!F:F, G1755) &gt; 0), "yes", "no")</f>
        <v>no</v>
      </c>
      <c r="K1755" s="60" t="str">
        <f t="shared" si="199"/>
        <v>Z:\FAIR_Device_data\Experiment_AugSep_2023\Video_captures\FAIR-D4\Camera1\2023-08-26\FAIR-D4_2023-08-26_10-27-54.mp4</v>
      </c>
    </row>
    <row r="1756" spans="1:11" ht="14.25" customHeight="1" x14ac:dyDescent="0.3">
      <c r="A1756" s="5" t="str">
        <f t="shared" si="193"/>
        <v>FAIR-D4</v>
      </c>
      <c r="B1756" s="4">
        <f t="shared" si="194"/>
        <v>45164</v>
      </c>
      <c r="C1756" s="8">
        <f t="shared" si="195"/>
        <v>0.45016203703703705</v>
      </c>
      <c r="D1756" s="8">
        <f t="shared" si="196"/>
        <v>45164.450162037036</v>
      </c>
      <c r="E1756" s="8" t="str">
        <f t="shared" si="198"/>
        <v>2023-08-26</v>
      </c>
      <c r="F1756" s="9" t="s">
        <v>3456</v>
      </c>
      <c r="G1756" s="9" t="str">
        <f t="shared" si="197"/>
        <v>FAIR-D4_2023-08-26_10-48-14</v>
      </c>
      <c r="H1756" s="9">
        <v>10.888999999999999</v>
      </c>
      <c r="I1756" s="6">
        <v>18072267</v>
      </c>
      <c r="J1756" s="6" t="str">
        <f>IF(OR(COUNTIF(Monitoring!E:E, G1756) &gt; 0, COUNTIF(Monitoring!F:F, G1756) &gt; 0), "yes", "no")</f>
        <v>no</v>
      </c>
      <c r="K1756" s="60" t="str">
        <f t="shared" si="199"/>
        <v>Z:\FAIR_Device_data\Experiment_AugSep_2023\Video_captures\FAIR-D4\Camera1\2023-08-26\FAIR-D4_2023-08-26_10-48-14.mp4</v>
      </c>
    </row>
    <row r="1757" spans="1:11" ht="14.25" customHeight="1" x14ac:dyDescent="0.3">
      <c r="A1757" s="5" t="str">
        <f t="shared" si="193"/>
        <v>FAIR-D4</v>
      </c>
      <c r="B1757" s="4">
        <f t="shared" si="194"/>
        <v>45164</v>
      </c>
      <c r="C1757" s="8">
        <f t="shared" si="195"/>
        <v>0.45445601851851852</v>
      </c>
      <c r="D1757" s="8">
        <f t="shared" si="196"/>
        <v>45164.454456018517</v>
      </c>
      <c r="E1757" s="8" t="str">
        <f t="shared" si="198"/>
        <v>2023-08-26</v>
      </c>
      <c r="F1757" s="9" t="s">
        <v>3457</v>
      </c>
      <c r="G1757" s="9" t="str">
        <f t="shared" si="197"/>
        <v>FAIR-D4_2023-08-26_10-54-25</v>
      </c>
      <c r="H1757" s="9">
        <v>10.688000000000001</v>
      </c>
      <c r="I1757" s="6">
        <v>17142075</v>
      </c>
      <c r="J1757" s="6" t="str">
        <f>IF(OR(COUNTIF(Monitoring!E:E, G1757) &gt; 0, COUNTIF(Monitoring!F:F, G1757) &gt; 0), "yes", "no")</f>
        <v>no</v>
      </c>
      <c r="K1757" s="60" t="str">
        <f t="shared" si="199"/>
        <v>Z:\FAIR_Device_data\Experiment_AugSep_2023\Video_captures\FAIR-D4\Camera1\2023-08-26\FAIR-D4_2023-08-26_10-54-25.mp4</v>
      </c>
    </row>
    <row r="1758" spans="1:11" ht="14.25" customHeight="1" x14ac:dyDescent="0.3">
      <c r="A1758" s="5" t="str">
        <f t="shared" si="193"/>
        <v>FAIR-D4</v>
      </c>
      <c r="B1758" s="4">
        <f t="shared" si="194"/>
        <v>45164</v>
      </c>
      <c r="C1758" s="8">
        <f t="shared" si="195"/>
        <v>0.45646990740740739</v>
      </c>
      <c r="D1758" s="8">
        <f t="shared" si="196"/>
        <v>45164.456469907411</v>
      </c>
      <c r="E1758" s="8" t="str">
        <f t="shared" si="198"/>
        <v>2023-08-26</v>
      </c>
      <c r="F1758" s="9" t="s">
        <v>3458</v>
      </c>
      <c r="G1758" s="9" t="str">
        <f t="shared" si="197"/>
        <v>FAIR-D4_2023-08-26_10-57-19</v>
      </c>
      <c r="H1758" s="9">
        <v>10.994999999999999</v>
      </c>
      <c r="I1758" s="6">
        <v>17730800</v>
      </c>
      <c r="J1758" s="6" t="str">
        <f>IF(OR(COUNTIF(Monitoring!E:E, G1758) &gt; 0, COUNTIF(Monitoring!F:F, G1758) &gt; 0), "yes", "no")</f>
        <v>no</v>
      </c>
      <c r="K1758" s="60" t="str">
        <f t="shared" si="199"/>
        <v>Z:\FAIR_Device_data\Experiment_AugSep_2023\Video_captures\FAIR-D4\Camera1\2023-08-26\FAIR-D4_2023-08-26_10-57-19.mp4</v>
      </c>
    </row>
    <row r="1759" spans="1:11" ht="14.25" customHeight="1" x14ac:dyDescent="0.3">
      <c r="A1759" s="5" t="str">
        <f t="shared" si="193"/>
        <v>FAIR-D4</v>
      </c>
      <c r="B1759" s="4">
        <f t="shared" si="194"/>
        <v>45164</v>
      </c>
      <c r="C1759" s="8">
        <f t="shared" si="195"/>
        <v>0.45833333333333331</v>
      </c>
      <c r="D1759" s="8">
        <f t="shared" si="196"/>
        <v>45164.458333333336</v>
      </c>
      <c r="E1759" s="8" t="str">
        <f t="shared" si="198"/>
        <v>2023-08-26</v>
      </c>
      <c r="F1759" s="9" t="s">
        <v>3459</v>
      </c>
      <c r="G1759" s="9" t="str">
        <f t="shared" si="197"/>
        <v>FAIR-D4_2023-08-26_11-00-00</v>
      </c>
      <c r="H1759" s="9">
        <v>68.652000000000001</v>
      </c>
      <c r="I1759" s="6">
        <v>126310085</v>
      </c>
      <c r="J1759" s="6" t="str">
        <f>IF(OR(COUNTIF(Monitoring!E:E, G1759) &gt; 0, COUNTIF(Monitoring!F:F, G1759) &gt; 0), "yes", "no")</f>
        <v>yes</v>
      </c>
      <c r="K1759" s="60" t="str">
        <f t="shared" si="199"/>
        <v>Z:\FAIR_Device_data\Experiment_AugSep_2023\Video_captures\FAIR-D4\Camera1\2023-08-26\FAIR-D4_2023-08-26_11-00-00.mp4</v>
      </c>
    </row>
    <row r="1760" spans="1:11" ht="14.25" customHeight="1" x14ac:dyDescent="0.3">
      <c r="A1760" s="5" t="str">
        <f t="shared" si="193"/>
        <v>FAIR-D4</v>
      </c>
      <c r="B1760" s="4">
        <f t="shared" si="194"/>
        <v>45164</v>
      </c>
      <c r="C1760" s="8">
        <f t="shared" si="195"/>
        <v>0.46127314814814813</v>
      </c>
      <c r="D1760" s="8">
        <f t="shared" si="196"/>
        <v>45164.461273148147</v>
      </c>
      <c r="E1760" s="8" t="str">
        <f t="shared" si="198"/>
        <v>2023-08-26</v>
      </c>
      <c r="F1760" s="9" t="s">
        <v>3460</v>
      </c>
      <c r="G1760" s="9" t="str">
        <f t="shared" si="197"/>
        <v>FAIR-D4_2023-08-26_11-04-14</v>
      </c>
      <c r="H1760" s="9">
        <v>10.951000000000001</v>
      </c>
      <c r="I1760" s="6">
        <v>17331097</v>
      </c>
      <c r="J1760" s="6" t="str">
        <f>IF(OR(COUNTIF(Monitoring!E:E, G1760) &gt; 0, COUNTIF(Monitoring!F:F, G1760) &gt; 0), "yes", "no")</f>
        <v>no</v>
      </c>
      <c r="K1760" s="60" t="str">
        <f t="shared" si="199"/>
        <v>Z:\FAIR_Device_data\Experiment_AugSep_2023\Video_captures\FAIR-D4\Camera1\2023-08-26\FAIR-D4_2023-08-26_11-04-14.mp4</v>
      </c>
    </row>
    <row r="1761" spans="1:11" ht="14.25" customHeight="1" x14ac:dyDescent="0.3">
      <c r="A1761" s="5" t="str">
        <f t="shared" si="193"/>
        <v>FAIR-D4</v>
      </c>
      <c r="B1761" s="4">
        <f t="shared" si="194"/>
        <v>45164</v>
      </c>
      <c r="C1761" s="8">
        <f t="shared" si="195"/>
        <v>0.46217592592592593</v>
      </c>
      <c r="D1761" s="8">
        <f t="shared" si="196"/>
        <v>45164.462175925924</v>
      </c>
      <c r="E1761" s="8" t="str">
        <f t="shared" si="198"/>
        <v>2023-08-26</v>
      </c>
      <c r="F1761" s="9" t="s">
        <v>3461</v>
      </c>
      <c r="G1761" s="9" t="str">
        <f t="shared" si="197"/>
        <v>FAIR-D4_2023-08-26_11-05-32</v>
      </c>
      <c r="H1761" s="9">
        <v>10.625</v>
      </c>
      <c r="I1761" s="6">
        <v>17217624</v>
      </c>
      <c r="J1761" s="6" t="str">
        <f>IF(OR(COUNTIF(Monitoring!E:E, G1761) &gt; 0, COUNTIF(Monitoring!F:F, G1761) &gt; 0), "yes", "no")</f>
        <v>yes</v>
      </c>
      <c r="K1761" s="60" t="str">
        <f t="shared" si="199"/>
        <v>Z:\FAIR_Device_data\Experiment_AugSep_2023\Video_captures\FAIR-D4\Camera1\2023-08-26\FAIR-D4_2023-08-26_11-05-32.mp4</v>
      </c>
    </row>
    <row r="1762" spans="1:11" ht="14.25" customHeight="1" x14ac:dyDescent="0.3">
      <c r="A1762" s="5" t="str">
        <f t="shared" si="193"/>
        <v>FAIR-D4</v>
      </c>
      <c r="B1762" s="4">
        <f t="shared" si="194"/>
        <v>45164</v>
      </c>
      <c r="C1762" s="8">
        <f t="shared" si="195"/>
        <v>0.47248842592592594</v>
      </c>
      <c r="D1762" s="8">
        <f t="shared" si="196"/>
        <v>45164.472488425927</v>
      </c>
      <c r="E1762" s="8" t="str">
        <f t="shared" si="198"/>
        <v>2023-08-26</v>
      </c>
      <c r="F1762" s="9" t="s">
        <v>3462</v>
      </c>
      <c r="G1762" s="9" t="str">
        <f t="shared" si="197"/>
        <v>FAIR-D4_2023-08-26_11-20-23</v>
      </c>
      <c r="H1762" s="9">
        <v>12.497999999999999</v>
      </c>
      <c r="I1762" s="6">
        <v>21259193</v>
      </c>
      <c r="J1762" s="6" t="str">
        <f>IF(OR(COUNTIF(Monitoring!E:E, G1762) &gt; 0, COUNTIF(Monitoring!F:F, G1762) &gt; 0), "yes", "no")</f>
        <v>no</v>
      </c>
      <c r="K1762" s="60" t="str">
        <f t="shared" si="199"/>
        <v>Z:\FAIR_Device_data\Experiment_AugSep_2023\Video_captures\FAIR-D4\Camera1\2023-08-26\FAIR-D4_2023-08-26_11-20-23.mp4</v>
      </c>
    </row>
    <row r="1763" spans="1:11" ht="14.25" customHeight="1" x14ac:dyDescent="0.3">
      <c r="A1763" s="5" t="str">
        <f t="shared" si="193"/>
        <v>FAIR-D4</v>
      </c>
      <c r="B1763" s="4">
        <f t="shared" si="194"/>
        <v>45164</v>
      </c>
      <c r="C1763" s="8">
        <f t="shared" si="195"/>
        <v>0.47380787037037037</v>
      </c>
      <c r="D1763" s="8">
        <f t="shared" si="196"/>
        <v>45164.473807870374</v>
      </c>
      <c r="E1763" s="8" t="str">
        <f t="shared" si="198"/>
        <v>2023-08-26</v>
      </c>
      <c r="F1763" s="9" t="s">
        <v>3463</v>
      </c>
      <c r="G1763" s="9" t="str">
        <f t="shared" si="197"/>
        <v>FAIR-D4_2023-08-26_11-22-17</v>
      </c>
      <c r="H1763" s="9">
        <v>37.999000000000002</v>
      </c>
      <c r="I1763" s="6">
        <v>68130398</v>
      </c>
      <c r="J1763" s="6" t="str">
        <f>IF(OR(COUNTIF(Monitoring!E:E, G1763) &gt; 0, COUNTIF(Monitoring!F:F, G1763) &gt; 0), "yes", "no")</f>
        <v>yes</v>
      </c>
      <c r="K1763" s="60" t="str">
        <f t="shared" si="199"/>
        <v>Z:\FAIR_Device_data\Experiment_AugSep_2023\Video_captures\FAIR-D4\Camera1\2023-08-26\FAIR-D4_2023-08-26_11-22-17.mp4</v>
      </c>
    </row>
    <row r="1764" spans="1:11" ht="14.25" customHeight="1" x14ac:dyDescent="0.3">
      <c r="A1764" s="5" t="str">
        <f t="shared" si="193"/>
        <v>FAIR-D4</v>
      </c>
      <c r="B1764" s="4">
        <f t="shared" si="194"/>
        <v>45164</v>
      </c>
      <c r="C1764" s="8">
        <f t="shared" si="195"/>
        <v>0.47511574074074076</v>
      </c>
      <c r="D1764" s="8">
        <f t="shared" si="196"/>
        <v>45164.475115740737</v>
      </c>
      <c r="E1764" s="8" t="str">
        <f t="shared" si="198"/>
        <v>2023-08-26</v>
      </c>
      <c r="F1764" s="9" t="s">
        <v>3464</v>
      </c>
      <c r="G1764" s="9" t="str">
        <f t="shared" si="197"/>
        <v>FAIR-D4_2023-08-26_11-24-10</v>
      </c>
      <c r="H1764" s="9">
        <v>10.656000000000001</v>
      </c>
      <c r="I1764" s="6">
        <v>17251248</v>
      </c>
      <c r="J1764" s="6" t="str">
        <f>IF(OR(COUNTIF(Monitoring!E:E, G1764) &gt; 0, COUNTIF(Monitoring!F:F, G1764) &gt; 0), "yes", "no")</f>
        <v>no</v>
      </c>
      <c r="K1764" s="60" t="str">
        <f t="shared" si="199"/>
        <v>Z:\FAIR_Device_data\Experiment_AugSep_2023\Video_captures\FAIR-D4\Camera1\2023-08-26\FAIR-D4_2023-08-26_11-24-10.mp4</v>
      </c>
    </row>
    <row r="1765" spans="1:11" ht="14.25" customHeight="1" x14ac:dyDescent="0.3">
      <c r="A1765" s="5" t="str">
        <f t="shared" si="193"/>
        <v>FAIR-D4</v>
      </c>
      <c r="B1765" s="4">
        <f t="shared" si="194"/>
        <v>45164</v>
      </c>
      <c r="C1765" s="8">
        <f t="shared" si="195"/>
        <v>0.48101851851851851</v>
      </c>
      <c r="D1765" s="8">
        <f t="shared" si="196"/>
        <v>45164.48101851852</v>
      </c>
      <c r="E1765" s="8" t="str">
        <f t="shared" si="198"/>
        <v>2023-08-26</v>
      </c>
      <c r="F1765" s="9" t="s">
        <v>3465</v>
      </c>
      <c r="G1765" s="9" t="str">
        <f t="shared" si="197"/>
        <v>FAIR-D4_2023-08-26_11-32-40</v>
      </c>
      <c r="H1765" s="9">
        <v>55.698999999999998</v>
      </c>
      <c r="I1765" s="6">
        <v>94424250</v>
      </c>
      <c r="J1765" s="6" t="str">
        <f>IF(OR(COUNTIF(Monitoring!E:E, G1765) &gt; 0, COUNTIF(Monitoring!F:F, G1765) &gt; 0), "yes", "no")</f>
        <v>yes</v>
      </c>
      <c r="K1765" s="60" t="str">
        <f t="shared" si="199"/>
        <v>Z:\FAIR_Device_data\Experiment_AugSep_2023\Video_captures\FAIR-D4\Camera1\2023-08-26\FAIR-D4_2023-08-26_11-32-40.mp4</v>
      </c>
    </row>
    <row r="1766" spans="1:11" ht="14.25" customHeight="1" x14ac:dyDescent="0.3">
      <c r="A1766" s="5" t="str">
        <f t="shared" si="193"/>
        <v>FAIR-D4</v>
      </c>
      <c r="B1766" s="4">
        <f t="shared" si="194"/>
        <v>45164</v>
      </c>
      <c r="C1766" s="8">
        <f t="shared" si="195"/>
        <v>0.48554398148148148</v>
      </c>
      <c r="D1766" s="8">
        <f t="shared" si="196"/>
        <v>45164.485543981478</v>
      </c>
      <c r="E1766" s="8" t="str">
        <f t="shared" si="198"/>
        <v>2023-08-26</v>
      </c>
      <c r="F1766" s="9" t="s">
        <v>3466</v>
      </c>
      <c r="G1766" s="9" t="str">
        <f t="shared" si="197"/>
        <v>FAIR-D4_2023-08-26_11-39-11</v>
      </c>
      <c r="H1766" s="9">
        <v>11.215999999999999</v>
      </c>
      <c r="I1766" s="6">
        <v>18492514</v>
      </c>
      <c r="J1766" s="6" t="str">
        <f>IF(OR(COUNTIF(Monitoring!E:E, G1766) &gt; 0, COUNTIF(Monitoring!F:F, G1766) &gt; 0), "yes", "no")</f>
        <v>yes</v>
      </c>
      <c r="K1766" s="60" t="str">
        <f t="shared" si="199"/>
        <v>Z:\FAIR_Device_data\Experiment_AugSep_2023\Video_captures\FAIR-D4\Camera1\2023-08-26\FAIR-D4_2023-08-26_11-39-11.mp4</v>
      </c>
    </row>
    <row r="1767" spans="1:11" ht="14.25" customHeight="1" x14ac:dyDescent="0.3">
      <c r="A1767" s="5" t="str">
        <f t="shared" si="193"/>
        <v>FAIR-D4</v>
      </c>
      <c r="B1767" s="4">
        <f t="shared" si="194"/>
        <v>45164</v>
      </c>
      <c r="C1767" s="8">
        <f t="shared" si="195"/>
        <v>0.48614583333333333</v>
      </c>
      <c r="D1767" s="8">
        <f t="shared" si="196"/>
        <v>45164.486145833333</v>
      </c>
      <c r="E1767" s="8" t="str">
        <f t="shared" si="198"/>
        <v>2023-08-26</v>
      </c>
      <c r="F1767" s="9" t="s">
        <v>3467</v>
      </c>
      <c r="G1767" s="9" t="str">
        <f t="shared" si="197"/>
        <v>FAIR-D4_2023-08-26_11-40-03</v>
      </c>
      <c r="H1767" s="9">
        <v>10.802</v>
      </c>
      <c r="I1767" s="6">
        <v>17271352</v>
      </c>
      <c r="J1767" s="6" t="str">
        <f>IF(OR(COUNTIF(Monitoring!E:E, G1767) &gt; 0, COUNTIF(Monitoring!F:F, G1767) &gt; 0), "yes", "no")</f>
        <v>yes</v>
      </c>
      <c r="K1767" s="60" t="str">
        <f t="shared" si="199"/>
        <v>Z:\FAIR_Device_data\Experiment_AugSep_2023\Video_captures\FAIR-D4\Camera1\2023-08-26\FAIR-D4_2023-08-26_11-40-03.mp4</v>
      </c>
    </row>
    <row r="1768" spans="1:11" ht="14.25" customHeight="1" x14ac:dyDescent="0.3">
      <c r="A1768" s="5" t="str">
        <f t="shared" si="193"/>
        <v>FAIR-D4</v>
      </c>
      <c r="B1768" s="4">
        <f t="shared" si="194"/>
        <v>45164</v>
      </c>
      <c r="C1768" s="8">
        <f t="shared" si="195"/>
        <v>0.48668981481481483</v>
      </c>
      <c r="D1768" s="8">
        <f t="shared" si="196"/>
        <v>45164.486689814818</v>
      </c>
      <c r="E1768" s="8" t="str">
        <f t="shared" si="198"/>
        <v>2023-08-26</v>
      </c>
      <c r="F1768" s="9" t="s">
        <v>3468</v>
      </c>
      <c r="G1768" s="9" t="str">
        <f t="shared" si="197"/>
        <v>FAIR-D4_2023-08-26_11-40-50</v>
      </c>
      <c r="H1768" s="9">
        <v>34.167000000000002</v>
      </c>
      <c r="I1768" s="6">
        <v>61217400</v>
      </c>
      <c r="J1768" s="6" t="str">
        <f>IF(OR(COUNTIF(Monitoring!E:E, G1768) &gt; 0, COUNTIF(Monitoring!F:F, G1768) &gt; 0), "yes", "no")</f>
        <v>yes</v>
      </c>
      <c r="K1768" s="60" t="str">
        <f t="shared" si="199"/>
        <v>Z:\FAIR_Device_data\Experiment_AugSep_2023\Video_captures\FAIR-D4\Camera1\2023-08-26\FAIR-D4_2023-08-26_11-40-50.mp4</v>
      </c>
    </row>
    <row r="1769" spans="1:11" ht="14.25" customHeight="1" x14ac:dyDescent="0.3">
      <c r="A1769" s="5" t="str">
        <f t="shared" si="193"/>
        <v>FAIR-D4</v>
      </c>
      <c r="B1769" s="4">
        <f t="shared" si="194"/>
        <v>45164</v>
      </c>
      <c r="C1769" s="8">
        <f t="shared" si="195"/>
        <v>0.49093750000000003</v>
      </c>
      <c r="D1769" s="8">
        <f t="shared" si="196"/>
        <v>45164.490937499999</v>
      </c>
      <c r="E1769" s="8" t="str">
        <f t="shared" si="198"/>
        <v>2023-08-26</v>
      </c>
      <c r="F1769" s="9" t="s">
        <v>3469</v>
      </c>
      <c r="G1769" s="9" t="str">
        <f t="shared" si="197"/>
        <v>FAIR-D4_2023-08-26_11-46-57</v>
      </c>
      <c r="H1769" s="9">
        <v>43.381999999999998</v>
      </c>
      <c r="I1769" s="6">
        <v>70138377</v>
      </c>
      <c r="J1769" s="6" t="str">
        <f>IF(OR(COUNTIF(Monitoring!E:E, G1769) &gt; 0, COUNTIF(Monitoring!F:F, G1769) &gt; 0), "yes", "no")</f>
        <v>yes</v>
      </c>
      <c r="K1769" s="60" t="str">
        <f t="shared" si="199"/>
        <v>Z:\FAIR_Device_data\Experiment_AugSep_2023\Video_captures\FAIR-D4\Camera1\2023-08-26\FAIR-D4_2023-08-26_11-46-57.mp4</v>
      </c>
    </row>
    <row r="1770" spans="1:11" ht="14.25" customHeight="1" x14ac:dyDescent="0.3">
      <c r="A1770" s="5" t="str">
        <f t="shared" si="193"/>
        <v>FAIR-D4</v>
      </c>
      <c r="B1770" s="4">
        <f t="shared" si="194"/>
        <v>45164</v>
      </c>
      <c r="C1770" s="8">
        <f t="shared" si="195"/>
        <v>0.49363425925925924</v>
      </c>
      <c r="D1770" s="8">
        <f t="shared" si="196"/>
        <v>45164.493634259263</v>
      </c>
      <c r="E1770" s="8" t="str">
        <f t="shared" si="198"/>
        <v>2023-08-26</v>
      </c>
      <c r="F1770" s="9" t="s">
        <v>3470</v>
      </c>
      <c r="G1770" s="9" t="str">
        <f t="shared" si="197"/>
        <v>FAIR-D4_2023-08-26_11-50-50</v>
      </c>
      <c r="H1770" s="9">
        <v>13.494</v>
      </c>
      <c r="I1770" s="6">
        <v>22483421</v>
      </c>
      <c r="J1770" s="6" t="str">
        <f>IF(OR(COUNTIF(Monitoring!E:E, G1770) &gt; 0, COUNTIF(Monitoring!F:F, G1770) &gt; 0), "yes", "no")</f>
        <v>yes</v>
      </c>
      <c r="K1770" s="60" t="str">
        <f t="shared" si="199"/>
        <v>Z:\FAIR_Device_data\Experiment_AugSep_2023\Video_captures\FAIR-D4\Camera1\2023-08-26\FAIR-D4_2023-08-26_11-50-50.mp4</v>
      </c>
    </row>
    <row r="1771" spans="1:11" ht="14.25" customHeight="1" x14ac:dyDescent="0.3">
      <c r="A1771" s="5" t="str">
        <f t="shared" si="193"/>
        <v>FAIR-D4</v>
      </c>
      <c r="B1771" s="4">
        <f t="shared" si="194"/>
        <v>45164</v>
      </c>
      <c r="C1771" s="8">
        <f t="shared" si="195"/>
        <v>0.49409722222222224</v>
      </c>
      <c r="D1771" s="8">
        <f t="shared" si="196"/>
        <v>45164.494097222225</v>
      </c>
      <c r="E1771" s="8" t="str">
        <f t="shared" si="198"/>
        <v>2023-08-26</v>
      </c>
      <c r="F1771" s="9" t="s">
        <v>3471</v>
      </c>
      <c r="G1771" s="9" t="str">
        <f t="shared" si="197"/>
        <v>FAIR-D4_2023-08-26_11-51-30</v>
      </c>
      <c r="H1771" s="9">
        <v>14.576000000000001</v>
      </c>
      <c r="I1771" s="6">
        <v>22797266</v>
      </c>
      <c r="J1771" s="6" t="str">
        <f>IF(OR(COUNTIF(Monitoring!E:E, G1771) &gt; 0, COUNTIF(Monitoring!F:F, G1771) &gt; 0), "yes", "no")</f>
        <v>yes</v>
      </c>
      <c r="K1771" s="60" t="str">
        <f t="shared" si="199"/>
        <v>Z:\FAIR_Device_data\Experiment_AugSep_2023\Video_captures\FAIR-D4\Camera1\2023-08-26\FAIR-D4_2023-08-26_11-51-30.mp4</v>
      </c>
    </row>
    <row r="1772" spans="1:11" ht="14.25" customHeight="1" x14ac:dyDescent="0.3">
      <c r="A1772" s="5" t="str">
        <f t="shared" si="193"/>
        <v>FAIR-D4</v>
      </c>
      <c r="B1772" s="4">
        <f t="shared" si="194"/>
        <v>45164</v>
      </c>
      <c r="C1772" s="8">
        <f t="shared" si="195"/>
        <v>0.49497685185185186</v>
      </c>
      <c r="D1772" s="8">
        <f t="shared" si="196"/>
        <v>45164.494976851849</v>
      </c>
      <c r="E1772" s="8" t="str">
        <f t="shared" si="198"/>
        <v>2023-08-26</v>
      </c>
      <c r="F1772" s="9" t="s">
        <v>3472</v>
      </c>
      <c r="G1772" s="9" t="str">
        <f t="shared" si="197"/>
        <v>FAIR-D4_2023-08-26_11-52-46</v>
      </c>
      <c r="H1772" s="9">
        <v>10.632</v>
      </c>
      <c r="I1772" s="6">
        <v>17211876</v>
      </c>
      <c r="J1772" s="6" t="str">
        <f>IF(OR(COUNTIF(Monitoring!E:E, G1772) &gt; 0, COUNTIF(Monitoring!F:F, G1772) &gt; 0), "yes", "no")</f>
        <v>yes</v>
      </c>
      <c r="K1772" s="60" t="str">
        <f t="shared" si="199"/>
        <v>Z:\FAIR_Device_data\Experiment_AugSep_2023\Video_captures\FAIR-D4\Camera1\2023-08-26\FAIR-D4_2023-08-26_11-52-46.mp4</v>
      </c>
    </row>
    <row r="1773" spans="1:11" ht="14.25" customHeight="1" x14ac:dyDescent="0.3">
      <c r="A1773" s="5" t="str">
        <f t="shared" si="193"/>
        <v>FAIR-D4</v>
      </c>
      <c r="B1773" s="4">
        <f t="shared" si="194"/>
        <v>45164</v>
      </c>
      <c r="C1773" s="8">
        <f t="shared" si="195"/>
        <v>0.50398148148148147</v>
      </c>
      <c r="D1773" s="8">
        <f t="shared" si="196"/>
        <v>45164.503981481481</v>
      </c>
      <c r="E1773" s="8" t="str">
        <f t="shared" si="198"/>
        <v>2023-08-26</v>
      </c>
      <c r="F1773" s="9" t="s">
        <v>3473</v>
      </c>
      <c r="G1773" s="9" t="str">
        <f t="shared" si="197"/>
        <v>FAIR-D4_2023-08-26_12-05-44</v>
      </c>
      <c r="H1773" s="9">
        <v>92.004999999999995</v>
      </c>
      <c r="I1773" s="6">
        <v>165888216</v>
      </c>
      <c r="J1773" s="6" t="str">
        <f>IF(OR(COUNTIF(Monitoring!E:E, G1773) &gt; 0, COUNTIF(Monitoring!F:F, G1773) &gt; 0), "yes", "no")</f>
        <v>yes</v>
      </c>
      <c r="K1773" s="60" t="str">
        <f t="shared" si="199"/>
        <v>Z:\FAIR_Device_data\Experiment_AugSep_2023\Video_captures\FAIR-D4\Camera1\2023-08-26\FAIR-D4_2023-08-26_12-05-44.mp4</v>
      </c>
    </row>
    <row r="1774" spans="1:11" ht="14.25" customHeight="1" x14ac:dyDescent="0.3">
      <c r="A1774" s="5" t="str">
        <f t="shared" si="193"/>
        <v>FAIR-D4</v>
      </c>
      <c r="B1774" s="4">
        <f t="shared" si="194"/>
        <v>45164</v>
      </c>
      <c r="C1774" s="8">
        <f t="shared" si="195"/>
        <v>0.50614583333333329</v>
      </c>
      <c r="D1774" s="8">
        <f t="shared" si="196"/>
        <v>45164.506145833337</v>
      </c>
      <c r="E1774" s="8" t="str">
        <f t="shared" si="198"/>
        <v>2023-08-26</v>
      </c>
      <c r="F1774" s="9" t="s">
        <v>3474</v>
      </c>
      <c r="G1774" s="9" t="str">
        <f t="shared" si="197"/>
        <v>FAIR-D4_2023-08-26_12-08-51</v>
      </c>
      <c r="H1774" s="9">
        <v>23.18</v>
      </c>
      <c r="I1774" s="6">
        <v>42171798</v>
      </c>
      <c r="J1774" s="6" t="str">
        <f>IF(OR(COUNTIF(Monitoring!E:E, G1774) &gt; 0, COUNTIF(Monitoring!F:F, G1774) &gt; 0), "yes", "no")</f>
        <v>yes</v>
      </c>
      <c r="K1774" s="60" t="str">
        <f t="shared" si="199"/>
        <v>Z:\FAIR_Device_data\Experiment_AugSep_2023\Video_captures\FAIR-D4\Camera1\2023-08-26\FAIR-D4_2023-08-26_12-08-51.mp4</v>
      </c>
    </row>
    <row r="1775" spans="1:11" ht="14.25" customHeight="1" x14ac:dyDescent="0.3">
      <c r="A1775" s="5" t="str">
        <f t="shared" si="193"/>
        <v>FAIR-D4</v>
      </c>
      <c r="B1775" s="4">
        <f t="shared" si="194"/>
        <v>45164</v>
      </c>
      <c r="C1775" s="8">
        <f t="shared" si="195"/>
        <v>0.50805555555555559</v>
      </c>
      <c r="D1775" s="8">
        <f t="shared" si="196"/>
        <v>45164.508055555554</v>
      </c>
      <c r="E1775" s="8" t="str">
        <f t="shared" si="198"/>
        <v>2023-08-26</v>
      </c>
      <c r="F1775" s="9" t="s">
        <v>3475</v>
      </c>
      <c r="G1775" s="9" t="str">
        <f t="shared" si="197"/>
        <v>FAIR-D4_2023-08-26_12-11-36</v>
      </c>
      <c r="H1775" s="9">
        <v>11.587</v>
      </c>
      <c r="I1775" s="6">
        <v>19117338</v>
      </c>
      <c r="J1775" s="6" t="str">
        <f>IF(OR(COUNTIF(Monitoring!E:E, G1775) &gt; 0, COUNTIF(Monitoring!F:F, G1775) &gt; 0), "yes", "no")</f>
        <v>yes</v>
      </c>
      <c r="K1775" s="60" t="str">
        <f t="shared" si="199"/>
        <v>Z:\FAIR_Device_data\Experiment_AugSep_2023\Video_captures\FAIR-D4\Camera1\2023-08-26\FAIR-D4_2023-08-26_12-11-36.mp4</v>
      </c>
    </row>
    <row r="1776" spans="1:11" ht="14.25" customHeight="1" x14ac:dyDescent="0.3">
      <c r="A1776" s="5" t="str">
        <f t="shared" si="193"/>
        <v>FAIR-D4</v>
      </c>
      <c r="B1776" s="4">
        <f t="shared" si="194"/>
        <v>45164</v>
      </c>
      <c r="C1776" s="8">
        <f t="shared" si="195"/>
        <v>0.5085763888888889</v>
      </c>
      <c r="D1776" s="8">
        <f t="shared" si="196"/>
        <v>45164.508576388886</v>
      </c>
      <c r="E1776" s="8" t="str">
        <f t="shared" si="198"/>
        <v>2023-08-26</v>
      </c>
      <c r="F1776" s="9" t="s">
        <v>3476</v>
      </c>
      <c r="G1776" s="9" t="str">
        <f t="shared" si="197"/>
        <v>FAIR-D4_2023-08-26_12-12-21</v>
      </c>
      <c r="H1776" s="9">
        <v>12.35</v>
      </c>
      <c r="I1776" s="6">
        <v>18623253</v>
      </c>
      <c r="J1776" s="6" t="str">
        <f>IF(OR(COUNTIF(Monitoring!E:E, G1776) &gt; 0, COUNTIF(Monitoring!F:F, G1776) &gt; 0), "yes", "no")</f>
        <v>no</v>
      </c>
      <c r="K1776" s="60" t="str">
        <f t="shared" si="199"/>
        <v>Z:\FAIR_Device_data\Experiment_AugSep_2023\Video_captures\FAIR-D4\Camera1\2023-08-26\FAIR-D4_2023-08-26_12-12-21.mp4</v>
      </c>
    </row>
    <row r="1777" spans="1:11" ht="14.25" customHeight="1" x14ac:dyDescent="0.3">
      <c r="A1777" s="5" t="str">
        <f t="shared" si="193"/>
        <v>FAIR-D4</v>
      </c>
      <c r="B1777" s="4">
        <f t="shared" si="194"/>
        <v>45164</v>
      </c>
      <c r="C1777" s="8">
        <f t="shared" si="195"/>
        <v>0.51351851851851849</v>
      </c>
      <c r="D1777" s="8">
        <f t="shared" si="196"/>
        <v>45164.513518518521</v>
      </c>
      <c r="E1777" s="8" t="str">
        <f t="shared" si="198"/>
        <v>2023-08-26</v>
      </c>
      <c r="F1777" s="9" t="s">
        <v>3477</v>
      </c>
      <c r="G1777" s="9" t="str">
        <f t="shared" si="197"/>
        <v>FAIR-D4_2023-08-26_12-19-28</v>
      </c>
      <c r="H1777" s="9">
        <v>11.256</v>
      </c>
      <c r="I1777" s="6">
        <v>18130528</v>
      </c>
      <c r="J1777" s="6" t="str">
        <f>IF(OR(COUNTIF(Monitoring!E:E, G1777) &gt; 0, COUNTIF(Monitoring!F:F, G1777) &gt; 0), "yes", "no")</f>
        <v>yes</v>
      </c>
      <c r="K1777" s="60" t="str">
        <f t="shared" si="199"/>
        <v>Z:\FAIR_Device_data\Experiment_AugSep_2023\Video_captures\FAIR-D4\Camera1\2023-08-26\FAIR-D4_2023-08-26_12-19-28.mp4</v>
      </c>
    </row>
    <row r="1778" spans="1:11" ht="14.25" customHeight="1" x14ac:dyDescent="0.3">
      <c r="A1778" s="5" t="str">
        <f t="shared" si="193"/>
        <v>FAIR-D4</v>
      </c>
      <c r="B1778" s="4">
        <f t="shared" si="194"/>
        <v>45164</v>
      </c>
      <c r="C1778" s="8">
        <f t="shared" si="195"/>
        <v>0.52148148148148143</v>
      </c>
      <c r="D1778" s="8">
        <f t="shared" si="196"/>
        <v>45164.521481481483</v>
      </c>
      <c r="E1778" s="8" t="str">
        <f t="shared" si="198"/>
        <v>2023-08-26</v>
      </c>
      <c r="F1778" s="9" t="s">
        <v>3478</v>
      </c>
      <c r="G1778" s="9" t="str">
        <f t="shared" si="197"/>
        <v>FAIR-D4_2023-08-26_12-30-56</v>
      </c>
      <c r="H1778" s="9">
        <v>11.254</v>
      </c>
      <c r="I1778" s="6">
        <v>18450624</v>
      </c>
      <c r="J1778" s="6" t="str">
        <f>IF(OR(COUNTIF(Monitoring!E:E, G1778) &gt; 0, COUNTIF(Monitoring!F:F, G1778) &gt; 0), "yes", "no")</f>
        <v>no</v>
      </c>
      <c r="K1778" s="60" t="str">
        <f t="shared" si="199"/>
        <v>Z:\FAIR_Device_data\Experiment_AugSep_2023\Video_captures\FAIR-D4\Camera1\2023-08-26\FAIR-D4_2023-08-26_12-30-56.mp4</v>
      </c>
    </row>
    <row r="1779" spans="1:11" ht="14.25" customHeight="1" x14ac:dyDescent="0.3">
      <c r="A1779" s="5" t="str">
        <f t="shared" si="193"/>
        <v>FAIR-D4</v>
      </c>
      <c r="B1779" s="4">
        <f t="shared" si="194"/>
        <v>45164</v>
      </c>
      <c r="C1779" s="8">
        <f t="shared" si="195"/>
        <v>0.52284722222222224</v>
      </c>
      <c r="D1779" s="8">
        <f t="shared" si="196"/>
        <v>45164.522847222222</v>
      </c>
      <c r="E1779" s="8" t="str">
        <f t="shared" si="198"/>
        <v>2023-08-26</v>
      </c>
      <c r="F1779" s="9" t="s">
        <v>3479</v>
      </c>
      <c r="G1779" s="9" t="str">
        <f t="shared" si="197"/>
        <v>FAIR-D4_2023-08-26_12-32-54</v>
      </c>
      <c r="H1779" s="9">
        <v>35.167999999999999</v>
      </c>
      <c r="I1779" s="6">
        <v>62496283</v>
      </c>
      <c r="J1779" s="6" t="str">
        <f>IF(OR(COUNTIF(Monitoring!E:E, G1779) &gt; 0, COUNTIF(Monitoring!F:F, G1779) &gt; 0), "yes", "no")</f>
        <v>yes</v>
      </c>
      <c r="K1779" s="60" t="str">
        <f t="shared" si="199"/>
        <v>Z:\FAIR_Device_data\Experiment_AugSep_2023\Video_captures\FAIR-D4\Camera1\2023-08-26\FAIR-D4_2023-08-26_12-32-54.mp4</v>
      </c>
    </row>
    <row r="1780" spans="1:11" ht="14.25" customHeight="1" x14ac:dyDescent="0.3">
      <c r="A1780" s="5" t="str">
        <f t="shared" si="193"/>
        <v>FAIR-D4</v>
      </c>
      <c r="B1780" s="4">
        <f t="shared" si="194"/>
        <v>45164</v>
      </c>
      <c r="C1780" s="8">
        <f t="shared" si="195"/>
        <v>0.52761574074074069</v>
      </c>
      <c r="D1780" s="8">
        <f t="shared" si="196"/>
        <v>45164.527615740742</v>
      </c>
      <c r="E1780" s="8" t="str">
        <f t="shared" si="198"/>
        <v>2023-08-26</v>
      </c>
      <c r="F1780" s="9" t="s">
        <v>3480</v>
      </c>
      <c r="G1780" s="9" t="str">
        <f t="shared" si="197"/>
        <v>FAIR-D4_2023-08-26_12-39-46</v>
      </c>
      <c r="H1780" s="9">
        <v>13.425000000000001</v>
      </c>
      <c r="I1780" s="6">
        <v>22614057</v>
      </c>
      <c r="J1780" s="6" t="str">
        <f>IF(OR(COUNTIF(Monitoring!E:E, G1780) &gt; 0, COUNTIF(Monitoring!F:F, G1780) &gt; 0), "yes", "no")</f>
        <v>no</v>
      </c>
      <c r="K1780" s="60" t="str">
        <f t="shared" si="199"/>
        <v>Z:\FAIR_Device_data\Experiment_AugSep_2023\Video_captures\FAIR-D4\Camera1\2023-08-26\FAIR-D4_2023-08-26_12-39-46.mp4</v>
      </c>
    </row>
    <row r="1781" spans="1:11" ht="14.25" customHeight="1" x14ac:dyDescent="0.3">
      <c r="A1781" s="5" t="str">
        <f t="shared" si="193"/>
        <v>FAIR-D4</v>
      </c>
      <c r="B1781" s="4">
        <f t="shared" si="194"/>
        <v>45164</v>
      </c>
      <c r="C1781" s="8">
        <f t="shared" si="195"/>
        <v>0.53052083333333333</v>
      </c>
      <c r="D1781" s="8">
        <f t="shared" si="196"/>
        <v>45164.53052083333</v>
      </c>
      <c r="E1781" s="8" t="str">
        <f t="shared" si="198"/>
        <v>2023-08-26</v>
      </c>
      <c r="F1781" s="9" t="s">
        <v>3481</v>
      </c>
      <c r="G1781" s="9" t="str">
        <f t="shared" si="197"/>
        <v>FAIR-D4_2023-08-26_12-43-57</v>
      </c>
      <c r="H1781" s="9">
        <v>32.478999999999999</v>
      </c>
      <c r="I1781" s="6">
        <v>54194380</v>
      </c>
      <c r="J1781" s="6" t="str">
        <f>IF(OR(COUNTIF(Monitoring!E:E, G1781) &gt; 0, COUNTIF(Monitoring!F:F, G1781) &gt; 0), "yes", "no")</f>
        <v>yes</v>
      </c>
      <c r="K1781" s="60" t="str">
        <f t="shared" si="199"/>
        <v>Z:\FAIR_Device_data\Experiment_AugSep_2023\Video_captures\FAIR-D4\Camera1\2023-08-26\FAIR-D4_2023-08-26_12-43-57.mp4</v>
      </c>
    </row>
    <row r="1782" spans="1:11" ht="14.25" customHeight="1" x14ac:dyDescent="0.3">
      <c r="A1782" s="5" t="str">
        <f t="shared" si="193"/>
        <v>FAIR-D4</v>
      </c>
      <c r="B1782" s="4">
        <f t="shared" si="194"/>
        <v>45164</v>
      </c>
      <c r="C1782" s="8">
        <f t="shared" si="195"/>
        <v>0.53234953703703702</v>
      </c>
      <c r="D1782" s="8">
        <f t="shared" si="196"/>
        <v>45164.532349537039</v>
      </c>
      <c r="E1782" s="8" t="str">
        <f t="shared" si="198"/>
        <v>2023-08-26</v>
      </c>
      <c r="F1782" s="9" t="s">
        <v>3482</v>
      </c>
      <c r="G1782" s="9" t="str">
        <f t="shared" si="197"/>
        <v>FAIR-D4_2023-08-26_12-46-35</v>
      </c>
      <c r="H1782" s="9">
        <v>73.263000000000005</v>
      </c>
      <c r="I1782" s="6">
        <v>136301668</v>
      </c>
      <c r="J1782" s="6" t="str">
        <f>IF(OR(COUNTIF(Monitoring!E:E, G1782) &gt; 0, COUNTIF(Monitoring!F:F, G1782) &gt; 0), "yes", "no")</f>
        <v>yes</v>
      </c>
      <c r="K1782" s="60" t="str">
        <f t="shared" si="199"/>
        <v>Z:\FAIR_Device_data\Experiment_AugSep_2023\Video_captures\FAIR-D4\Camera1\2023-08-26\FAIR-D4_2023-08-26_12-46-35.mp4</v>
      </c>
    </row>
    <row r="1783" spans="1:11" ht="14.25" customHeight="1" x14ac:dyDescent="0.3">
      <c r="A1783" s="5" t="str">
        <f t="shared" si="193"/>
        <v>FAIR-D4</v>
      </c>
      <c r="B1783" s="4">
        <f t="shared" si="194"/>
        <v>45164</v>
      </c>
      <c r="C1783" s="8">
        <f t="shared" si="195"/>
        <v>0.53527777777777774</v>
      </c>
      <c r="D1783" s="8">
        <f t="shared" si="196"/>
        <v>45164.535277777781</v>
      </c>
      <c r="E1783" s="8" t="str">
        <f t="shared" si="198"/>
        <v>2023-08-26</v>
      </c>
      <c r="F1783" s="9" t="s">
        <v>3483</v>
      </c>
      <c r="G1783" s="9" t="str">
        <f t="shared" si="197"/>
        <v>FAIR-D4_2023-08-26_12-50-48</v>
      </c>
      <c r="H1783" s="9">
        <v>50.076999999999998</v>
      </c>
      <c r="I1783" s="6">
        <v>89233187</v>
      </c>
      <c r="J1783" s="6" t="str">
        <f>IF(OR(COUNTIF(Monitoring!E:E, G1783) &gt; 0, COUNTIF(Monitoring!F:F, G1783) &gt; 0), "yes", "no")</f>
        <v>yes</v>
      </c>
      <c r="K1783" s="60" t="str">
        <f t="shared" si="199"/>
        <v>Z:\FAIR_Device_data\Experiment_AugSep_2023\Video_captures\FAIR-D4\Camera1\2023-08-26\FAIR-D4_2023-08-26_12-50-48.mp4</v>
      </c>
    </row>
    <row r="1784" spans="1:11" ht="14.25" customHeight="1" x14ac:dyDescent="0.3">
      <c r="A1784" s="5" t="str">
        <f t="shared" si="193"/>
        <v>FAIR-D4</v>
      </c>
      <c r="B1784" s="4">
        <f t="shared" si="194"/>
        <v>45164</v>
      </c>
      <c r="C1784" s="8">
        <f t="shared" si="195"/>
        <v>0.53722222222222227</v>
      </c>
      <c r="D1784" s="8">
        <f t="shared" si="196"/>
        <v>45164.537222222221</v>
      </c>
      <c r="E1784" s="8" t="str">
        <f t="shared" si="198"/>
        <v>2023-08-26</v>
      </c>
      <c r="F1784" s="9" t="s">
        <v>3484</v>
      </c>
      <c r="G1784" s="9" t="str">
        <f t="shared" si="197"/>
        <v>FAIR-D4_2023-08-26_12-53-36</v>
      </c>
      <c r="H1784" s="9">
        <v>10.803000000000001</v>
      </c>
      <c r="I1784" s="6">
        <v>17384203</v>
      </c>
      <c r="J1784" s="6" t="str">
        <f>IF(OR(COUNTIF(Monitoring!E:E, G1784) &gt; 0, COUNTIF(Monitoring!F:F, G1784) &gt; 0), "yes", "no")</f>
        <v>no</v>
      </c>
      <c r="K1784" s="60" t="str">
        <f t="shared" si="199"/>
        <v>Z:\FAIR_Device_data\Experiment_AugSep_2023\Video_captures\FAIR-D4\Camera1\2023-08-26\FAIR-D4_2023-08-26_12-53-36.mp4</v>
      </c>
    </row>
    <row r="1785" spans="1:11" ht="14.25" customHeight="1" x14ac:dyDescent="0.3">
      <c r="A1785" s="5" t="str">
        <f t="shared" si="193"/>
        <v>FAIR-D4</v>
      </c>
      <c r="B1785" s="4">
        <f t="shared" si="194"/>
        <v>45164</v>
      </c>
      <c r="C1785" s="8">
        <f t="shared" si="195"/>
        <v>0.53782407407407407</v>
      </c>
      <c r="D1785" s="8">
        <f t="shared" si="196"/>
        <v>45164.537824074076</v>
      </c>
      <c r="E1785" s="8" t="str">
        <f t="shared" si="198"/>
        <v>2023-08-26</v>
      </c>
      <c r="F1785" s="9" t="s">
        <v>3485</v>
      </c>
      <c r="G1785" s="9" t="str">
        <f t="shared" si="197"/>
        <v>FAIR-D4_2023-08-26_12-54-28</v>
      </c>
      <c r="H1785" s="9">
        <v>15.925000000000001</v>
      </c>
      <c r="I1785" s="6">
        <v>27835164</v>
      </c>
      <c r="J1785" s="6" t="str">
        <f>IF(OR(COUNTIF(Monitoring!E:E, G1785) &gt; 0, COUNTIF(Monitoring!F:F, G1785) &gt; 0), "yes", "no")</f>
        <v>yes</v>
      </c>
      <c r="K1785" s="60" t="str">
        <f t="shared" si="199"/>
        <v>Z:\FAIR_Device_data\Experiment_AugSep_2023\Video_captures\FAIR-D4\Camera1\2023-08-26\FAIR-D4_2023-08-26_12-54-28.mp4</v>
      </c>
    </row>
    <row r="1786" spans="1:11" ht="14.25" customHeight="1" x14ac:dyDescent="0.3">
      <c r="A1786" s="5" t="str">
        <f t="shared" si="193"/>
        <v>FAIR-D4</v>
      </c>
      <c r="B1786" s="4">
        <f t="shared" si="194"/>
        <v>45164</v>
      </c>
      <c r="C1786" s="8">
        <f t="shared" si="195"/>
        <v>0.54178240740740746</v>
      </c>
      <c r="D1786" s="8">
        <f t="shared" si="196"/>
        <v>45164.54178240741</v>
      </c>
      <c r="E1786" s="8" t="str">
        <f t="shared" si="198"/>
        <v>2023-08-26</v>
      </c>
      <c r="F1786" s="9" t="s">
        <v>3486</v>
      </c>
      <c r="G1786" s="9" t="str">
        <f t="shared" si="197"/>
        <v>FAIR-D4_2023-08-26_13-00-10</v>
      </c>
      <c r="H1786" s="9">
        <v>11.255000000000001</v>
      </c>
      <c r="I1786" s="6">
        <v>18541159</v>
      </c>
      <c r="J1786" s="6" t="str">
        <f>IF(OR(COUNTIF(Monitoring!E:E, G1786) &gt; 0, COUNTIF(Monitoring!F:F, G1786) &gt; 0), "yes", "no")</f>
        <v>no</v>
      </c>
      <c r="K1786" s="60" t="str">
        <f t="shared" si="199"/>
        <v>Z:\FAIR_Device_data\Experiment_AugSep_2023\Video_captures\FAIR-D4\Camera1\2023-08-26\FAIR-D4_2023-08-26_13-00-10.mp4</v>
      </c>
    </row>
    <row r="1787" spans="1:11" ht="14.25" customHeight="1" x14ac:dyDescent="0.3">
      <c r="A1787" s="5" t="str">
        <f t="shared" si="193"/>
        <v>FAIR-D4</v>
      </c>
      <c r="B1787" s="4">
        <f t="shared" si="194"/>
        <v>45164</v>
      </c>
      <c r="C1787" s="8">
        <f t="shared" si="195"/>
        <v>0.54373842592592592</v>
      </c>
      <c r="D1787" s="8">
        <f t="shared" si="196"/>
        <v>45164.543738425928</v>
      </c>
      <c r="E1787" s="8" t="str">
        <f t="shared" si="198"/>
        <v>2023-08-26</v>
      </c>
      <c r="F1787" s="9" t="s">
        <v>3487</v>
      </c>
      <c r="G1787" s="9" t="str">
        <f t="shared" si="197"/>
        <v>FAIR-D4_2023-08-26_13-02-59</v>
      </c>
      <c r="H1787" s="9">
        <v>32.625</v>
      </c>
      <c r="I1787" s="6">
        <v>60994218</v>
      </c>
      <c r="J1787" s="6" t="str">
        <f>IF(OR(COUNTIF(Monitoring!E:E, G1787) &gt; 0, COUNTIF(Monitoring!F:F, G1787) &gt; 0), "yes", "no")</f>
        <v>yes</v>
      </c>
      <c r="K1787" s="60" t="str">
        <f t="shared" si="199"/>
        <v>Z:\FAIR_Device_data\Experiment_AugSep_2023\Video_captures\FAIR-D4\Camera1\2023-08-26\FAIR-D4_2023-08-26_13-02-59.mp4</v>
      </c>
    </row>
    <row r="1788" spans="1:11" ht="14.25" customHeight="1" x14ac:dyDescent="0.3">
      <c r="A1788" s="5" t="str">
        <f t="shared" si="193"/>
        <v>FAIR-D4</v>
      </c>
      <c r="B1788" s="4">
        <f t="shared" si="194"/>
        <v>45164</v>
      </c>
      <c r="C1788" s="8">
        <f t="shared" si="195"/>
        <v>0.547337962962963</v>
      </c>
      <c r="D1788" s="8">
        <f t="shared" si="196"/>
        <v>45164.547337962962</v>
      </c>
      <c r="E1788" s="8" t="str">
        <f t="shared" si="198"/>
        <v>2023-08-26</v>
      </c>
      <c r="F1788" s="9" t="s">
        <v>3488</v>
      </c>
      <c r="G1788" s="9" t="str">
        <f t="shared" si="197"/>
        <v>FAIR-D4_2023-08-26_13-08-10</v>
      </c>
      <c r="H1788" s="9">
        <v>33.314999999999998</v>
      </c>
      <c r="I1788" s="6">
        <v>61959488</v>
      </c>
      <c r="J1788" s="6" t="str">
        <f>IF(OR(COUNTIF(Monitoring!E:E, G1788) &gt; 0, COUNTIF(Monitoring!F:F, G1788) &gt; 0), "yes", "no")</f>
        <v>no</v>
      </c>
      <c r="K1788" s="60" t="str">
        <f t="shared" si="199"/>
        <v>Z:\FAIR_Device_data\Experiment_AugSep_2023\Video_captures\FAIR-D4\Camera1\2023-08-26\FAIR-D4_2023-08-26_13-08-10.mp4</v>
      </c>
    </row>
    <row r="1789" spans="1:11" ht="14.25" customHeight="1" x14ac:dyDescent="0.3">
      <c r="A1789" s="5" t="str">
        <f t="shared" si="193"/>
        <v>FAIR-D4</v>
      </c>
      <c r="B1789" s="4">
        <f t="shared" si="194"/>
        <v>45164</v>
      </c>
      <c r="C1789" s="8">
        <f t="shared" si="195"/>
        <v>0.5514930555555555</v>
      </c>
      <c r="D1789" s="8">
        <f t="shared" si="196"/>
        <v>45164.551493055558</v>
      </c>
      <c r="E1789" s="8" t="str">
        <f t="shared" si="198"/>
        <v>2023-08-26</v>
      </c>
      <c r="F1789" s="9" t="s">
        <v>3489</v>
      </c>
      <c r="G1789" s="9" t="str">
        <f t="shared" si="197"/>
        <v>FAIR-D4_2023-08-26_13-14-09</v>
      </c>
      <c r="H1789" s="9">
        <v>31.623999999999999</v>
      </c>
      <c r="I1789" s="6">
        <v>59016434</v>
      </c>
      <c r="J1789" s="6" t="str">
        <f>IF(OR(COUNTIF(Monitoring!E:E, G1789) &gt; 0, COUNTIF(Monitoring!F:F, G1789) &gt; 0), "yes", "no")</f>
        <v>yes</v>
      </c>
      <c r="K1789" s="60" t="str">
        <f t="shared" si="199"/>
        <v>Z:\FAIR_Device_data\Experiment_AugSep_2023\Video_captures\FAIR-D4\Camera1\2023-08-26\FAIR-D4_2023-08-26_13-14-09.mp4</v>
      </c>
    </row>
    <row r="1790" spans="1:11" ht="14.25" customHeight="1" x14ac:dyDescent="0.3">
      <c r="A1790" s="5" t="str">
        <f t="shared" si="193"/>
        <v>FAIR-D4</v>
      </c>
      <c r="B1790" s="4">
        <f t="shared" si="194"/>
        <v>45164</v>
      </c>
      <c r="C1790" s="8">
        <f t="shared" si="195"/>
        <v>0.55297453703703703</v>
      </c>
      <c r="D1790" s="8">
        <f t="shared" si="196"/>
        <v>45164.552974537037</v>
      </c>
      <c r="E1790" s="8" t="str">
        <f t="shared" si="198"/>
        <v>2023-08-26</v>
      </c>
      <c r="F1790" s="9" t="s">
        <v>3490</v>
      </c>
      <c r="G1790" s="9" t="str">
        <f t="shared" si="197"/>
        <v>FAIR-D4_2023-08-26_13-16-17</v>
      </c>
      <c r="H1790" s="9">
        <v>15.153</v>
      </c>
      <c r="I1790" s="6">
        <v>25266552</v>
      </c>
      <c r="J1790" s="6" t="str">
        <f>IF(OR(COUNTIF(Monitoring!E:E, G1790) &gt; 0, COUNTIF(Monitoring!F:F, G1790) &gt; 0), "yes", "no")</f>
        <v>yes</v>
      </c>
      <c r="K1790" s="60" t="str">
        <f t="shared" si="199"/>
        <v>Z:\FAIR_Device_data\Experiment_AugSep_2023\Video_captures\FAIR-D4\Camera1\2023-08-26\FAIR-D4_2023-08-26_13-16-17.mp4</v>
      </c>
    </row>
    <row r="1791" spans="1:11" ht="14.25" customHeight="1" x14ac:dyDescent="0.3">
      <c r="A1791" s="5" t="str">
        <f t="shared" si="193"/>
        <v>FAIR-D4</v>
      </c>
      <c r="B1791" s="4">
        <f t="shared" si="194"/>
        <v>45164</v>
      </c>
      <c r="C1791" s="8">
        <f t="shared" si="195"/>
        <v>0.55348379629629629</v>
      </c>
      <c r="D1791" s="8">
        <f t="shared" si="196"/>
        <v>45164.553483796299</v>
      </c>
      <c r="E1791" s="8" t="str">
        <f t="shared" si="198"/>
        <v>2023-08-26</v>
      </c>
      <c r="F1791" s="9" t="s">
        <v>3491</v>
      </c>
      <c r="G1791" s="9" t="str">
        <f t="shared" si="197"/>
        <v>FAIR-D4_2023-08-26_13-17-01</v>
      </c>
      <c r="H1791" s="9">
        <v>12.388</v>
      </c>
      <c r="I1791" s="6">
        <v>18436174</v>
      </c>
      <c r="J1791" s="6" t="str">
        <f>IF(OR(COUNTIF(Monitoring!E:E, G1791) &gt; 0, COUNTIF(Monitoring!F:F, G1791) &gt; 0), "yes", "no")</f>
        <v>yes</v>
      </c>
      <c r="K1791" s="60" t="str">
        <f t="shared" si="199"/>
        <v>Z:\FAIR_Device_data\Experiment_AugSep_2023\Video_captures\FAIR-D4\Camera1\2023-08-26\FAIR-D4_2023-08-26_13-17-01.mp4</v>
      </c>
    </row>
    <row r="1792" spans="1:11" ht="14.25" customHeight="1" x14ac:dyDescent="0.3">
      <c r="A1792" s="5" t="str">
        <f t="shared" si="193"/>
        <v>FAIR-D4</v>
      </c>
      <c r="B1792" s="4">
        <f t="shared" si="194"/>
        <v>45164</v>
      </c>
      <c r="C1792" s="8">
        <f t="shared" si="195"/>
        <v>0.55967592592592597</v>
      </c>
      <c r="D1792" s="8">
        <f t="shared" si="196"/>
        <v>45164.559675925928</v>
      </c>
      <c r="E1792" s="8" t="str">
        <f t="shared" si="198"/>
        <v>2023-08-26</v>
      </c>
      <c r="F1792" s="9" t="s">
        <v>3492</v>
      </c>
      <c r="G1792" s="9" t="str">
        <f t="shared" si="197"/>
        <v>FAIR-D4_2023-08-26_13-25-56</v>
      </c>
      <c r="H1792" s="9">
        <v>10.811999999999999</v>
      </c>
      <c r="I1792" s="6">
        <v>17375244</v>
      </c>
      <c r="J1792" s="6" t="str">
        <f>IF(OR(COUNTIF(Monitoring!E:E, G1792) &gt; 0, COUNTIF(Monitoring!F:F, G1792) &gt; 0), "yes", "no")</f>
        <v>yes</v>
      </c>
      <c r="K1792" s="60" t="str">
        <f t="shared" si="199"/>
        <v>Z:\FAIR_Device_data\Experiment_AugSep_2023\Video_captures\FAIR-D4\Camera1\2023-08-26\FAIR-D4_2023-08-26_13-25-56.mp4</v>
      </c>
    </row>
    <row r="1793" spans="1:11" ht="14.25" customHeight="1" x14ac:dyDescent="0.3">
      <c r="A1793" s="5" t="str">
        <f t="shared" si="193"/>
        <v>FAIR-D4</v>
      </c>
      <c r="B1793" s="4">
        <f t="shared" si="194"/>
        <v>45164</v>
      </c>
      <c r="C1793" s="8">
        <f t="shared" si="195"/>
        <v>0.56089120370370371</v>
      </c>
      <c r="D1793" s="8">
        <f t="shared" si="196"/>
        <v>45164.560891203706</v>
      </c>
      <c r="E1793" s="8" t="str">
        <f t="shared" si="198"/>
        <v>2023-08-26</v>
      </c>
      <c r="F1793" s="9" t="s">
        <v>3493</v>
      </c>
      <c r="G1793" s="9" t="str">
        <f t="shared" si="197"/>
        <v>FAIR-D4_2023-08-26_13-27-41</v>
      </c>
      <c r="H1793" s="9">
        <v>31.145</v>
      </c>
      <c r="I1793" s="6">
        <v>55065269</v>
      </c>
      <c r="J1793" s="6" t="str">
        <f>IF(OR(COUNTIF(Monitoring!E:E, G1793) &gt; 0, COUNTIF(Monitoring!F:F, G1793) &gt; 0), "yes", "no")</f>
        <v>yes</v>
      </c>
      <c r="K1793" s="60" t="str">
        <f t="shared" si="199"/>
        <v>Z:\FAIR_Device_data\Experiment_AugSep_2023\Video_captures\FAIR-D4\Camera1\2023-08-26\FAIR-D4_2023-08-26_13-27-41.mp4</v>
      </c>
    </row>
    <row r="1794" spans="1:11" ht="14.25" customHeight="1" x14ac:dyDescent="0.3">
      <c r="A1794" s="5" t="str">
        <f t="shared" ref="A1794:A1857" si="200">+LEFT(G1794,7)</f>
        <v>FAIR-D4</v>
      </c>
      <c r="B1794" s="4">
        <f t="shared" ref="B1794:B1857" si="201">VALUE(MID(G1794,FIND("_",G1794)+1,10))</f>
        <v>45164</v>
      </c>
      <c r="C1794" s="8">
        <f t="shared" ref="C1794:C1857" si="202">IF(ISBLANK(G1794),"",TIME(LEFT(RIGHT(G1794,8),2),LEFT(RIGHT(G1794,5),2),RIGHT(G1794,2)))</f>
        <v>0.56193287037037032</v>
      </c>
      <c r="D1794" s="8">
        <f t="shared" ref="D1794:D1857" si="203">+B1794+C1794</f>
        <v>45164.561932870369</v>
      </c>
      <c r="E1794" s="8" t="str">
        <f t="shared" si="198"/>
        <v>2023-08-26</v>
      </c>
      <c r="F1794" s="9" t="s">
        <v>3494</v>
      </c>
      <c r="G1794" s="9" t="str">
        <f t="shared" ref="G1794:G1857" si="204">+LEFT(F1794,27)</f>
        <v>FAIR-D4_2023-08-26_13-29-11</v>
      </c>
      <c r="H1794" s="9">
        <v>47.216999999999999</v>
      </c>
      <c r="I1794" s="6">
        <v>80428429</v>
      </c>
      <c r="J1794" s="6" t="str">
        <f>IF(OR(COUNTIF(Monitoring!E:E, G1794) &gt; 0, COUNTIF(Monitoring!F:F, G1794) &gt; 0), "yes", "no")</f>
        <v>yes</v>
      </c>
      <c r="K1794" s="60" t="str">
        <f t="shared" si="199"/>
        <v>Z:\FAIR_Device_data\Experiment_AugSep_2023\Video_captures\FAIR-D4\Camera1\2023-08-26\FAIR-D4_2023-08-26_13-29-11.mp4</v>
      </c>
    </row>
    <row r="1795" spans="1:11" ht="14.25" customHeight="1" x14ac:dyDescent="0.3">
      <c r="A1795" s="5" t="str">
        <f t="shared" si="200"/>
        <v>FAIR-D4</v>
      </c>
      <c r="B1795" s="4">
        <f t="shared" si="201"/>
        <v>45164</v>
      </c>
      <c r="C1795" s="8">
        <f t="shared" si="202"/>
        <v>0.56666666666666665</v>
      </c>
      <c r="D1795" s="8">
        <f t="shared" si="203"/>
        <v>45164.566666666666</v>
      </c>
      <c r="E1795" s="8" t="str">
        <f t="shared" ref="E1795:E1858" si="205">+_xlfn.CONCAT(YEAR(B1795),"-",TEXT(MONTH(B1795),"00"),"-",TEXT(DAY(B1795),"00"))</f>
        <v>2023-08-26</v>
      </c>
      <c r="F1795" s="9" t="s">
        <v>3495</v>
      </c>
      <c r="G1795" s="9" t="str">
        <f t="shared" si="204"/>
        <v>FAIR-D4_2023-08-26_13-36-00</v>
      </c>
      <c r="H1795" s="9">
        <v>11.891</v>
      </c>
      <c r="I1795" s="6">
        <v>19679394</v>
      </c>
      <c r="J1795" s="6" t="str">
        <f>IF(OR(COUNTIF(Monitoring!E:E, G1795) &gt; 0, COUNTIF(Monitoring!F:F, G1795) &gt; 0), "yes", "no")</f>
        <v>no</v>
      </c>
      <c r="K1795" s="60" t="str">
        <f t="shared" ref="K1795:K1858" si="206">HYPERLINK(_xlfn.CONCAT("Z:\FAIR_Device_data\Experiment_AugSep_2023","\","Video_captures","\",A1795,"\","Camera1","\",E1795,"\",F1795))</f>
        <v>Z:\FAIR_Device_data\Experiment_AugSep_2023\Video_captures\FAIR-D4\Camera1\2023-08-26\FAIR-D4_2023-08-26_13-36-00.mp4</v>
      </c>
    </row>
    <row r="1796" spans="1:11" ht="14.25" customHeight="1" x14ac:dyDescent="0.3">
      <c r="A1796" s="5" t="str">
        <f t="shared" si="200"/>
        <v>FAIR-D4</v>
      </c>
      <c r="B1796" s="4">
        <f t="shared" si="201"/>
        <v>45164</v>
      </c>
      <c r="C1796" s="8">
        <f t="shared" si="202"/>
        <v>0.56745370370370374</v>
      </c>
      <c r="D1796" s="8">
        <f t="shared" si="203"/>
        <v>45164.567453703705</v>
      </c>
      <c r="E1796" s="8" t="str">
        <f t="shared" si="205"/>
        <v>2023-08-26</v>
      </c>
      <c r="F1796" s="9" t="s">
        <v>3496</v>
      </c>
      <c r="G1796" s="9" t="str">
        <f t="shared" si="204"/>
        <v>FAIR-D4_2023-08-26_13-37-08</v>
      </c>
      <c r="H1796" s="9">
        <v>12.965999999999999</v>
      </c>
      <c r="I1796" s="6">
        <v>22226499</v>
      </c>
      <c r="J1796" s="6" t="str">
        <f>IF(OR(COUNTIF(Monitoring!E:E, G1796) &gt; 0, COUNTIF(Monitoring!F:F, G1796) &gt; 0), "yes", "no")</f>
        <v>yes</v>
      </c>
      <c r="K1796" s="60" t="str">
        <f t="shared" si="206"/>
        <v>Z:\FAIR_Device_data\Experiment_AugSep_2023\Video_captures\FAIR-D4\Camera1\2023-08-26\FAIR-D4_2023-08-26_13-37-08.mp4</v>
      </c>
    </row>
    <row r="1797" spans="1:11" ht="14.25" customHeight="1" x14ac:dyDescent="0.3">
      <c r="A1797" s="5" t="str">
        <f t="shared" si="200"/>
        <v>FAIR-D4</v>
      </c>
      <c r="B1797" s="4">
        <f t="shared" si="201"/>
        <v>45164</v>
      </c>
      <c r="C1797" s="8">
        <f t="shared" si="202"/>
        <v>0.56864583333333329</v>
      </c>
      <c r="D1797" s="8">
        <f t="shared" si="203"/>
        <v>45164.568645833337</v>
      </c>
      <c r="E1797" s="8" t="str">
        <f t="shared" si="205"/>
        <v>2023-08-26</v>
      </c>
      <c r="F1797" s="9" t="s">
        <v>3497</v>
      </c>
      <c r="G1797" s="9" t="str">
        <f t="shared" si="204"/>
        <v>FAIR-D4_2023-08-26_13-38-51</v>
      </c>
      <c r="H1797" s="9">
        <v>35.691000000000003</v>
      </c>
      <c r="I1797" s="6">
        <v>67467792</v>
      </c>
      <c r="J1797" s="6" t="str">
        <f>IF(OR(COUNTIF(Monitoring!E:E, G1797) &gt; 0, COUNTIF(Monitoring!F:F, G1797) &gt; 0), "yes", "no")</f>
        <v>yes</v>
      </c>
      <c r="K1797" s="60" t="str">
        <f t="shared" si="206"/>
        <v>Z:\FAIR_Device_data\Experiment_AugSep_2023\Video_captures\FAIR-D4\Camera1\2023-08-26\FAIR-D4_2023-08-26_13-38-51.mp4</v>
      </c>
    </row>
    <row r="1798" spans="1:11" ht="14.25" customHeight="1" x14ac:dyDescent="0.3">
      <c r="A1798" s="5" t="str">
        <f t="shared" si="200"/>
        <v>FAIR-D4</v>
      </c>
      <c r="B1798" s="4">
        <f t="shared" si="201"/>
        <v>45164</v>
      </c>
      <c r="C1798" s="8">
        <f t="shared" si="202"/>
        <v>0.56950231481481484</v>
      </c>
      <c r="D1798" s="8">
        <f t="shared" si="203"/>
        <v>45164.569502314815</v>
      </c>
      <c r="E1798" s="8" t="str">
        <f t="shared" si="205"/>
        <v>2023-08-26</v>
      </c>
      <c r="F1798" s="9" t="s">
        <v>3498</v>
      </c>
      <c r="G1798" s="9" t="str">
        <f t="shared" si="204"/>
        <v>FAIR-D4_2023-08-26_13-40-05</v>
      </c>
      <c r="H1798" s="9">
        <v>177.654</v>
      </c>
      <c r="I1798" s="6">
        <v>325418346</v>
      </c>
      <c r="J1798" s="6" t="str">
        <f>IF(OR(COUNTIF(Monitoring!E:E, G1798) &gt; 0, COUNTIF(Monitoring!F:F, G1798) &gt; 0), "yes", "no")</f>
        <v>yes</v>
      </c>
      <c r="K1798" s="60" t="str">
        <f t="shared" si="206"/>
        <v>Z:\FAIR_Device_data\Experiment_AugSep_2023\Video_captures\FAIR-D4\Camera1\2023-08-26\FAIR-D4_2023-08-26_13-40-05.mp4</v>
      </c>
    </row>
    <row r="1799" spans="1:11" ht="14.25" customHeight="1" x14ac:dyDescent="0.3">
      <c r="A1799" s="5" t="str">
        <f t="shared" si="200"/>
        <v>FAIR-D4</v>
      </c>
      <c r="B1799" s="4">
        <f t="shared" si="201"/>
        <v>45164</v>
      </c>
      <c r="C1799" s="8">
        <f t="shared" si="202"/>
        <v>0.57271990740740741</v>
      </c>
      <c r="D1799" s="8">
        <f t="shared" si="203"/>
        <v>45164.57271990741</v>
      </c>
      <c r="E1799" s="8" t="str">
        <f t="shared" si="205"/>
        <v>2023-08-26</v>
      </c>
      <c r="F1799" s="9" t="s">
        <v>3499</v>
      </c>
      <c r="G1799" s="9" t="str">
        <f t="shared" si="204"/>
        <v>FAIR-D4_2023-08-26_13-44-43</v>
      </c>
      <c r="H1799" s="9">
        <v>71.015000000000001</v>
      </c>
      <c r="I1799" s="6">
        <v>123972850</v>
      </c>
      <c r="J1799" s="6" t="str">
        <f>IF(OR(COUNTIF(Monitoring!E:E, G1799) &gt; 0, COUNTIF(Monitoring!F:F, G1799) &gt; 0), "yes", "no")</f>
        <v>yes</v>
      </c>
      <c r="K1799" s="60" t="str">
        <f t="shared" si="206"/>
        <v>Z:\FAIR_Device_data\Experiment_AugSep_2023\Video_captures\FAIR-D4\Camera1\2023-08-26\FAIR-D4_2023-08-26_13-44-43.mp4</v>
      </c>
    </row>
    <row r="1800" spans="1:11" ht="14.25" customHeight="1" x14ac:dyDescent="0.3">
      <c r="A1800" s="5" t="str">
        <f t="shared" si="200"/>
        <v>FAIR-D4</v>
      </c>
      <c r="B1800" s="4">
        <f t="shared" si="201"/>
        <v>45164</v>
      </c>
      <c r="C1800" s="8">
        <f t="shared" si="202"/>
        <v>0.57413194444444449</v>
      </c>
      <c r="D1800" s="8">
        <f t="shared" si="203"/>
        <v>45164.574131944442</v>
      </c>
      <c r="E1800" s="8" t="str">
        <f t="shared" si="205"/>
        <v>2023-08-26</v>
      </c>
      <c r="F1800" s="9" t="s">
        <v>3500</v>
      </c>
      <c r="G1800" s="9" t="str">
        <f t="shared" si="204"/>
        <v>FAIR-D4_2023-08-26_13-46-45</v>
      </c>
      <c r="H1800" s="9">
        <v>45.335999999999999</v>
      </c>
      <c r="I1800" s="6">
        <v>80281430</v>
      </c>
      <c r="J1800" s="6" t="str">
        <f>IF(OR(COUNTIF(Monitoring!E:E, G1800) &gt; 0, COUNTIF(Monitoring!F:F, G1800) &gt; 0), "yes", "no")</f>
        <v>yes</v>
      </c>
      <c r="K1800" s="60" t="str">
        <f t="shared" si="206"/>
        <v>Z:\FAIR_Device_data\Experiment_AugSep_2023\Video_captures\FAIR-D4\Camera1\2023-08-26\FAIR-D4_2023-08-26_13-46-45.mp4</v>
      </c>
    </row>
    <row r="1801" spans="1:11" ht="14.25" customHeight="1" x14ac:dyDescent="0.3">
      <c r="A1801" s="5" t="str">
        <f t="shared" si="200"/>
        <v>FAIR-D4</v>
      </c>
      <c r="B1801" s="4">
        <f t="shared" si="201"/>
        <v>45164</v>
      </c>
      <c r="C1801" s="8">
        <f t="shared" si="202"/>
        <v>0.58211805555555551</v>
      </c>
      <c r="D1801" s="8">
        <f t="shared" si="203"/>
        <v>45164.582118055558</v>
      </c>
      <c r="E1801" s="8" t="str">
        <f t="shared" si="205"/>
        <v>2023-08-26</v>
      </c>
      <c r="F1801" s="9" t="s">
        <v>3501</v>
      </c>
      <c r="G1801" s="9" t="str">
        <f t="shared" si="204"/>
        <v>FAIR-D4_2023-08-26_13-58-15</v>
      </c>
      <c r="H1801" s="9">
        <v>22.138000000000002</v>
      </c>
      <c r="I1801" s="6">
        <v>35894396</v>
      </c>
      <c r="J1801" s="6" t="str">
        <f>IF(OR(COUNTIF(Monitoring!E:E, G1801) &gt; 0, COUNTIF(Monitoring!F:F, G1801) &gt; 0), "yes", "no")</f>
        <v>yes</v>
      </c>
      <c r="K1801" s="60" t="str">
        <f t="shared" si="206"/>
        <v>Z:\FAIR_Device_data\Experiment_AugSep_2023\Video_captures\FAIR-D4\Camera1\2023-08-26\FAIR-D4_2023-08-26_13-58-15.mp4</v>
      </c>
    </row>
    <row r="1802" spans="1:11" ht="14.25" customHeight="1" x14ac:dyDescent="0.3">
      <c r="A1802" s="5" t="str">
        <f t="shared" si="200"/>
        <v>FAIR-D4</v>
      </c>
      <c r="B1802" s="4">
        <f t="shared" si="201"/>
        <v>45164</v>
      </c>
      <c r="C1802" s="8">
        <f t="shared" si="202"/>
        <v>0.58508101851851857</v>
      </c>
      <c r="D1802" s="8">
        <f t="shared" si="203"/>
        <v>45164.585081018522</v>
      </c>
      <c r="E1802" s="8" t="str">
        <f t="shared" si="205"/>
        <v>2023-08-26</v>
      </c>
      <c r="F1802" s="9" t="s">
        <v>3502</v>
      </c>
      <c r="G1802" s="9" t="str">
        <f t="shared" si="204"/>
        <v>FAIR-D4_2023-08-26_14-02-31</v>
      </c>
      <c r="H1802" s="9">
        <v>124.16</v>
      </c>
      <c r="I1802" s="6">
        <v>226386312</v>
      </c>
      <c r="J1802" s="6" t="str">
        <f>IF(OR(COUNTIF(Monitoring!E:E, G1802) &gt; 0, COUNTIF(Monitoring!F:F, G1802) &gt; 0), "yes", "no")</f>
        <v>yes</v>
      </c>
      <c r="K1802" s="60" t="str">
        <f t="shared" si="206"/>
        <v>Z:\FAIR_Device_data\Experiment_AugSep_2023\Video_captures\FAIR-D4\Camera1\2023-08-26\FAIR-D4_2023-08-26_14-02-31.mp4</v>
      </c>
    </row>
    <row r="1803" spans="1:11" ht="14.25" customHeight="1" x14ac:dyDescent="0.3">
      <c r="A1803" s="5" t="str">
        <f t="shared" si="200"/>
        <v>FAIR-D4</v>
      </c>
      <c r="B1803" s="4">
        <f t="shared" si="201"/>
        <v>45164</v>
      </c>
      <c r="C1803" s="8">
        <f t="shared" si="202"/>
        <v>0.59107638888888892</v>
      </c>
      <c r="D1803" s="8">
        <f t="shared" si="203"/>
        <v>45164.59107638889</v>
      </c>
      <c r="E1803" s="8" t="str">
        <f t="shared" si="205"/>
        <v>2023-08-26</v>
      </c>
      <c r="F1803" s="9" t="s">
        <v>3503</v>
      </c>
      <c r="G1803" s="9" t="str">
        <f t="shared" si="204"/>
        <v>FAIR-D4_2023-08-26_14-11-09</v>
      </c>
      <c r="H1803" s="9">
        <v>11.002000000000001</v>
      </c>
      <c r="I1803" s="6">
        <v>17963797</v>
      </c>
      <c r="J1803" s="6" t="str">
        <f>IF(OR(COUNTIF(Monitoring!E:E, G1803) &gt; 0, COUNTIF(Monitoring!F:F, G1803) &gt; 0), "yes", "no")</f>
        <v>yes</v>
      </c>
      <c r="K1803" s="60" t="str">
        <f t="shared" si="206"/>
        <v>Z:\FAIR_Device_data\Experiment_AugSep_2023\Video_captures\FAIR-D4\Camera1\2023-08-26\FAIR-D4_2023-08-26_14-11-09.mp4</v>
      </c>
    </row>
    <row r="1804" spans="1:11" ht="14.25" customHeight="1" x14ac:dyDescent="0.3">
      <c r="A1804" s="5" t="str">
        <f t="shared" si="200"/>
        <v>FAIR-D4</v>
      </c>
      <c r="B1804" s="4">
        <f t="shared" si="201"/>
        <v>45164</v>
      </c>
      <c r="C1804" s="8">
        <f t="shared" si="202"/>
        <v>0.60335648148148147</v>
      </c>
      <c r="D1804" s="8">
        <f t="shared" si="203"/>
        <v>45164.603356481479</v>
      </c>
      <c r="E1804" s="8" t="str">
        <f t="shared" si="205"/>
        <v>2023-08-26</v>
      </c>
      <c r="F1804" s="9" t="s">
        <v>3504</v>
      </c>
      <c r="G1804" s="9" t="str">
        <f t="shared" si="204"/>
        <v>FAIR-D4_2023-08-26_14-28-50</v>
      </c>
      <c r="H1804" s="9">
        <v>46.843000000000004</v>
      </c>
      <c r="I1804" s="6">
        <v>89405221</v>
      </c>
      <c r="J1804" s="6" t="str">
        <f>IF(OR(COUNTIF(Monitoring!E:E, G1804) &gt; 0, COUNTIF(Monitoring!F:F, G1804) &gt; 0), "yes", "no")</f>
        <v>yes</v>
      </c>
      <c r="K1804" s="60" t="str">
        <f t="shared" si="206"/>
        <v>Z:\FAIR_Device_data\Experiment_AugSep_2023\Video_captures\FAIR-D4\Camera1\2023-08-26\FAIR-D4_2023-08-26_14-28-50.mp4</v>
      </c>
    </row>
    <row r="1805" spans="1:11" ht="14.25" customHeight="1" x14ac:dyDescent="0.3">
      <c r="A1805" s="5" t="str">
        <f t="shared" si="200"/>
        <v>FAIR-D4</v>
      </c>
      <c r="B1805" s="4">
        <f t="shared" si="201"/>
        <v>45164</v>
      </c>
      <c r="C1805" s="8">
        <f t="shared" si="202"/>
        <v>0.60677083333333337</v>
      </c>
      <c r="D1805" s="8">
        <f t="shared" si="203"/>
        <v>45164.606770833336</v>
      </c>
      <c r="E1805" s="8" t="str">
        <f t="shared" si="205"/>
        <v>2023-08-26</v>
      </c>
      <c r="F1805" s="9" t="s">
        <v>3505</v>
      </c>
      <c r="G1805" s="9" t="str">
        <f t="shared" si="204"/>
        <v>FAIR-D4_2023-08-26_14-33-45</v>
      </c>
      <c r="H1805" s="9">
        <v>44.034999999999997</v>
      </c>
      <c r="I1805" s="6">
        <v>78941275</v>
      </c>
      <c r="J1805" s="6" t="str">
        <f>IF(OR(COUNTIF(Monitoring!E:E, G1805) &gt; 0, COUNTIF(Monitoring!F:F, G1805) &gt; 0), "yes", "no")</f>
        <v>yes</v>
      </c>
      <c r="K1805" s="60" t="str">
        <f t="shared" si="206"/>
        <v>Z:\FAIR_Device_data\Experiment_AugSep_2023\Video_captures\FAIR-D4\Camera1\2023-08-26\FAIR-D4_2023-08-26_14-33-45.mp4</v>
      </c>
    </row>
    <row r="1806" spans="1:11" ht="14.25" customHeight="1" x14ac:dyDescent="0.3">
      <c r="A1806" s="5" t="str">
        <f t="shared" si="200"/>
        <v>FAIR-D4</v>
      </c>
      <c r="B1806" s="4">
        <f t="shared" si="201"/>
        <v>45164</v>
      </c>
      <c r="C1806" s="8">
        <f t="shared" si="202"/>
        <v>0.60854166666666665</v>
      </c>
      <c r="D1806" s="8">
        <f t="shared" si="203"/>
        <v>45164.608541666668</v>
      </c>
      <c r="E1806" s="8" t="str">
        <f t="shared" si="205"/>
        <v>2023-08-26</v>
      </c>
      <c r="F1806" s="9" t="s">
        <v>3506</v>
      </c>
      <c r="G1806" s="9" t="str">
        <f t="shared" si="204"/>
        <v>FAIR-D4_2023-08-26_14-36-18</v>
      </c>
      <c r="H1806" s="9">
        <v>10.816000000000001</v>
      </c>
      <c r="I1806" s="6">
        <v>17422821</v>
      </c>
      <c r="J1806" s="6" t="str">
        <f>IF(OR(COUNTIF(Monitoring!E:E, G1806) &gt; 0, COUNTIF(Monitoring!F:F, G1806) &gt; 0), "yes", "no")</f>
        <v>yes</v>
      </c>
      <c r="K1806" s="60" t="str">
        <f t="shared" si="206"/>
        <v>Z:\FAIR_Device_data\Experiment_AugSep_2023\Video_captures\FAIR-D4\Camera1\2023-08-26\FAIR-D4_2023-08-26_14-36-18.mp4</v>
      </c>
    </row>
    <row r="1807" spans="1:11" ht="14.25" customHeight="1" x14ac:dyDescent="0.3">
      <c r="A1807" s="5" t="str">
        <f t="shared" si="200"/>
        <v>FAIR-D4</v>
      </c>
      <c r="B1807" s="4">
        <f t="shared" si="201"/>
        <v>45164</v>
      </c>
      <c r="C1807" s="8">
        <f t="shared" si="202"/>
        <v>0.61300925925925931</v>
      </c>
      <c r="D1807" s="8">
        <f t="shared" si="203"/>
        <v>45164.613009259258</v>
      </c>
      <c r="E1807" s="8" t="str">
        <f t="shared" si="205"/>
        <v>2023-08-26</v>
      </c>
      <c r="F1807" s="9" t="s">
        <v>3507</v>
      </c>
      <c r="G1807" s="9" t="str">
        <f t="shared" si="204"/>
        <v>FAIR-D4_2023-08-26_14-42-44</v>
      </c>
      <c r="H1807" s="9">
        <v>15.724</v>
      </c>
      <c r="I1807" s="6">
        <v>26969405</v>
      </c>
      <c r="J1807" s="6" t="str">
        <f>IF(OR(COUNTIF(Monitoring!E:E, G1807) &gt; 0, COUNTIF(Monitoring!F:F, G1807) &gt; 0), "yes", "no")</f>
        <v>yes</v>
      </c>
      <c r="K1807" s="60" t="str">
        <f t="shared" si="206"/>
        <v>Z:\FAIR_Device_data\Experiment_AugSep_2023\Video_captures\FAIR-D4\Camera1\2023-08-26\FAIR-D4_2023-08-26_14-42-44.mp4</v>
      </c>
    </row>
    <row r="1808" spans="1:11" ht="14.25" customHeight="1" x14ac:dyDescent="0.3">
      <c r="A1808" s="5" t="str">
        <f t="shared" si="200"/>
        <v>FAIR-D4</v>
      </c>
      <c r="B1808" s="4">
        <f t="shared" si="201"/>
        <v>45164</v>
      </c>
      <c r="C1808" s="8">
        <f t="shared" si="202"/>
        <v>0.61438657407407404</v>
      </c>
      <c r="D1808" s="8">
        <f t="shared" si="203"/>
        <v>45164.614386574074</v>
      </c>
      <c r="E1808" s="8" t="str">
        <f t="shared" si="205"/>
        <v>2023-08-26</v>
      </c>
      <c r="F1808" s="9" t="s">
        <v>3508</v>
      </c>
      <c r="G1808" s="9" t="str">
        <f t="shared" si="204"/>
        <v>FAIR-D4_2023-08-26_14-44-43</v>
      </c>
      <c r="H1808" s="9">
        <v>11.54</v>
      </c>
      <c r="I1808" s="6">
        <v>17899810</v>
      </c>
      <c r="J1808" s="6" t="str">
        <f>IF(OR(COUNTIF(Monitoring!E:E, G1808) &gt; 0, COUNTIF(Monitoring!F:F, G1808) &gt; 0), "yes", "no")</f>
        <v>yes</v>
      </c>
      <c r="K1808" s="60" t="str">
        <f t="shared" si="206"/>
        <v>Z:\FAIR_Device_data\Experiment_AugSep_2023\Video_captures\FAIR-D4\Camera1\2023-08-26\FAIR-D4_2023-08-26_14-44-43.mp4</v>
      </c>
    </row>
    <row r="1809" spans="1:11" ht="14.25" customHeight="1" x14ac:dyDescent="0.3">
      <c r="A1809" s="5" t="str">
        <f t="shared" si="200"/>
        <v>FAIR-D4</v>
      </c>
      <c r="B1809" s="4">
        <f t="shared" si="201"/>
        <v>45164</v>
      </c>
      <c r="C1809" s="8">
        <f t="shared" si="202"/>
        <v>0.61807870370370366</v>
      </c>
      <c r="D1809" s="8">
        <f t="shared" si="203"/>
        <v>45164.618078703701</v>
      </c>
      <c r="E1809" s="8" t="str">
        <f t="shared" si="205"/>
        <v>2023-08-26</v>
      </c>
      <c r="F1809" s="9" t="s">
        <v>3509</v>
      </c>
      <c r="G1809" s="9" t="str">
        <f t="shared" si="204"/>
        <v>FAIR-D4_2023-08-26_14-50-02</v>
      </c>
      <c r="H1809" s="9">
        <v>10.888</v>
      </c>
      <c r="I1809" s="6">
        <v>17979419</v>
      </c>
      <c r="J1809" s="6" t="str">
        <f>IF(OR(COUNTIF(Monitoring!E:E, G1809) &gt; 0, COUNTIF(Monitoring!F:F, G1809) &gt; 0), "yes", "no")</f>
        <v>yes</v>
      </c>
      <c r="K1809" s="60" t="str">
        <f t="shared" si="206"/>
        <v>Z:\FAIR_Device_data\Experiment_AugSep_2023\Video_captures\FAIR-D4\Camera1\2023-08-26\FAIR-D4_2023-08-26_14-50-02.mp4</v>
      </c>
    </row>
    <row r="1810" spans="1:11" ht="14.25" customHeight="1" x14ac:dyDescent="0.3">
      <c r="A1810" s="5" t="str">
        <f t="shared" si="200"/>
        <v>FAIR-D4</v>
      </c>
      <c r="B1810" s="4">
        <f t="shared" si="201"/>
        <v>45164</v>
      </c>
      <c r="C1810" s="8">
        <f t="shared" si="202"/>
        <v>0.62195601851851856</v>
      </c>
      <c r="D1810" s="8">
        <f t="shared" si="203"/>
        <v>45164.62195601852</v>
      </c>
      <c r="E1810" s="8" t="str">
        <f t="shared" si="205"/>
        <v>2023-08-26</v>
      </c>
      <c r="F1810" s="9" t="s">
        <v>3510</v>
      </c>
      <c r="G1810" s="9" t="str">
        <f t="shared" si="204"/>
        <v>FAIR-D4_2023-08-26_14-55-37</v>
      </c>
      <c r="H1810" s="9">
        <v>10.935</v>
      </c>
      <c r="I1810" s="6">
        <v>17953769</v>
      </c>
      <c r="J1810" s="6" t="str">
        <f>IF(OR(COUNTIF(Monitoring!E:E, G1810) &gt; 0, COUNTIF(Monitoring!F:F, G1810) &gt; 0), "yes", "no")</f>
        <v>no</v>
      </c>
      <c r="K1810" s="60" t="str">
        <f t="shared" si="206"/>
        <v>Z:\FAIR_Device_data\Experiment_AugSep_2023\Video_captures\FAIR-D4\Camera1\2023-08-26\FAIR-D4_2023-08-26_14-55-37.mp4</v>
      </c>
    </row>
    <row r="1811" spans="1:11" ht="14.25" customHeight="1" x14ac:dyDescent="0.3">
      <c r="A1811" s="5" t="str">
        <f t="shared" si="200"/>
        <v>FAIR-D4</v>
      </c>
      <c r="B1811" s="4">
        <f t="shared" si="201"/>
        <v>45164</v>
      </c>
      <c r="C1811" s="8">
        <f t="shared" si="202"/>
        <v>0.62362268518518515</v>
      </c>
      <c r="D1811" s="8">
        <f t="shared" si="203"/>
        <v>45164.623622685183</v>
      </c>
      <c r="E1811" s="8" t="str">
        <f t="shared" si="205"/>
        <v>2023-08-26</v>
      </c>
      <c r="F1811" s="9" t="s">
        <v>3511</v>
      </c>
      <c r="G1811" s="9" t="str">
        <f t="shared" si="204"/>
        <v>FAIR-D4_2023-08-26_14-58-01</v>
      </c>
      <c r="H1811" s="9">
        <v>11.991</v>
      </c>
      <c r="I1811" s="6">
        <v>20075675</v>
      </c>
      <c r="J1811" s="6" t="str">
        <f>IF(OR(COUNTIF(Monitoring!E:E, G1811) &gt; 0, COUNTIF(Monitoring!F:F, G1811) &gt; 0), "yes", "no")</f>
        <v>no</v>
      </c>
      <c r="K1811" s="60" t="str">
        <f t="shared" si="206"/>
        <v>Z:\FAIR_Device_data\Experiment_AugSep_2023\Video_captures\FAIR-D4\Camera1\2023-08-26\FAIR-D4_2023-08-26_14-58-01.mp4</v>
      </c>
    </row>
    <row r="1812" spans="1:11" ht="14.25" customHeight="1" x14ac:dyDescent="0.3">
      <c r="A1812" s="5" t="str">
        <f t="shared" si="200"/>
        <v>FAIR-D4</v>
      </c>
      <c r="B1812" s="4">
        <f t="shared" si="201"/>
        <v>45164</v>
      </c>
      <c r="C1812" s="8">
        <f t="shared" si="202"/>
        <v>0.62427083333333333</v>
      </c>
      <c r="D1812" s="8">
        <f t="shared" si="203"/>
        <v>45164.62427083333</v>
      </c>
      <c r="E1812" s="8" t="str">
        <f t="shared" si="205"/>
        <v>2023-08-26</v>
      </c>
      <c r="F1812" s="9" t="s">
        <v>3512</v>
      </c>
      <c r="G1812" s="9" t="str">
        <f t="shared" si="204"/>
        <v>FAIR-D4_2023-08-26_14-58-57</v>
      </c>
      <c r="H1812" s="9">
        <v>64.292000000000002</v>
      </c>
      <c r="I1812" s="6">
        <v>119867796</v>
      </c>
      <c r="J1812" s="6" t="str">
        <f>IF(OR(COUNTIF(Monitoring!E:E, G1812) &gt; 0, COUNTIF(Monitoring!F:F, G1812) &gt; 0), "yes", "no")</f>
        <v>yes</v>
      </c>
      <c r="K1812" s="60" t="str">
        <f t="shared" si="206"/>
        <v>Z:\FAIR_Device_data\Experiment_AugSep_2023\Video_captures\FAIR-D4\Camera1\2023-08-26\FAIR-D4_2023-08-26_14-58-57.mp4</v>
      </c>
    </row>
    <row r="1813" spans="1:11" ht="14.25" customHeight="1" x14ac:dyDescent="0.3">
      <c r="A1813" s="5" t="str">
        <f t="shared" si="200"/>
        <v>FAIR-D4</v>
      </c>
      <c r="B1813" s="4">
        <f t="shared" si="201"/>
        <v>45164</v>
      </c>
      <c r="C1813" s="8">
        <f t="shared" si="202"/>
        <v>0.62567129629629625</v>
      </c>
      <c r="D1813" s="8">
        <f t="shared" si="203"/>
        <v>45164.625671296293</v>
      </c>
      <c r="E1813" s="8" t="str">
        <f t="shared" si="205"/>
        <v>2023-08-26</v>
      </c>
      <c r="F1813" s="9" t="s">
        <v>3513</v>
      </c>
      <c r="G1813" s="9" t="str">
        <f t="shared" si="204"/>
        <v>FAIR-D4_2023-08-26_15-00-58</v>
      </c>
      <c r="H1813" s="9">
        <v>190.52500000000001</v>
      </c>
      <c r="I1813" s="6">
        <v>348234491</v>
      </c>
      <c r="J1813" s="6" t="str">
        <f>IF(OR(COUNTIF(Monitoring!E:E, G1813) &gt; 0, COUNTIF(Monitoring!F:F, G1813) &gt; 0), "yes", "no")</f>
        <v>yes</v>
      </c>
      <c r="K1813" s="60" t="str">
        <f t="shared" si="206"/>
        <v>Z:\FAIR_Device_data\Experiment_AugSep_2023\Video_captures\FAIR-D4\Camera1\2023-08-26\FAIR-D4_2023-08-26_15-00-58.mp4</v>
      </c>
    </row>
    <row r="1814" spans="1:11" ht="14.25" customHeight="1" x14ac:dyDescent="0.3">
      <c r="A1814" s="5" t="str">
        <f t="shared" si="200"/>
        <v>FAIR-D4</v>
      </c>
      <c r="B1814" s="4">
        <f t="shared" si="201"/>
        <v>45164</v>
      </c>
      <c r="C1814" s="8">
        <f t="shared" si="202"/>
        <v>0.64128472222222221</v>
      </c>
      <c r="D1814" s="8">
        <f t="shared" si="203"/>
        <v>45164.641284722224</v>
      </c>
      <c r="E1814" s="8" t="str">
        <f t="shared" si="205"/>
        <v>2023-08-26</v>
      </c>
      <c r="F1814" s="9" t="s">
        <v>3514</v>
      </c>
      <c r="G1814" s="9" t="str">
        <f t="shared" si="204"/>
        <v>FAIR-D4_2023-08-26_15-23-27</v>
      </c>
      <c r="H1814" s="9">
        <v>40.252000000000002</v>
      </c>
      <c r="I1814" s="6">
        <v>73492995</v>
      </c>
      <c r="J1814" s="6" t="str">
        <f>IF(OR(COUNTIF(Monitoring!E:E, G1814) &gt; 0, COUNTIF(Monitoring!F:F, G1814) &gt; 0), "yes", "no")</f>
        <v>yes</v>
      </c>
      <c r="K1814" s="60" t="str">
        <f t="shared" si="206"/>
        <v>Z:\FAIR_Device_data\Experiment_AugSep_2023\Video_captures\FAIR-D4\Camera1\2023-08-26\FAIR-D4_2023-08-26_15-23-27.mp4</v>
      </c>
    </row>
    <row r="1815" spans="1:11" ht="14.25" customHeight="1" x14ac:dyDescent="0.3">
      <c r="A1815" s="5" t="str">
        <f t="shared" si="200"/>
        <v>FAIR-D4</v>
      </c>
      <c r="B1815" s="4">
        <f t="shared" si="201"/>
        <v>45164</v>
      </c>
      <c r="C1815" s="8">
        <f t="shared" si="202"/>
        <v>0.64357638888888891</v>
      </c>
      <c r="D1815" s="8">
        <f t="shared" si="203"/>
        <v>45164.643576388888</v>
      </c>
      <c r="E1815" s="8" t="str">
        <f t="shared" si="205"/>
        <v>2023-08-26</v>
      </c>
      <c r="F1815" s="9" t="s">
        <v>3515</v>
      </c>
      <c r="G1815" s="9" t="str">
        <f t="shared" si="204"/>
        <v>FAIR-D4_2023-08-26_15-26-45</v>
      </c>
      <c r="H1815" s="9">
        <v>14.672000000000001</v>
      </c>
      <c r="I1815" s="6">
        <v>25715928</v>
      </c>
      <c r="J1815" s="6" t="str">
        <f>IF(OR(COUNTIF(Monitoring!E:E, G1815) &gt; 0, COUNTIF(Monitoring!F:F, G1815) &gt; 0), "yes", "no")</f>
        <v>yes</v>
      </c>
      <c r="K1815" s="60" t="str">
        <f t="shared" si="206"/>
        <v>Z:\FAIR_Device_data\Experiment_AugSep_2023\Video_captures\FAIR-D4\Camera1\2023-08-26\FAIR-D4_2023-08-26_15-26-45.mp4</v>
      </c>
    </row>
    <row r="1816" spans="1:11" ht="14.25" customHeight="1" x14ac:dyDescent="0.3">
      <c r="A1816" s="5" t="str">
        <f t="shared" si="200"/>
        <v>FAIR-D4</v>
      </c>
      <c r="B1816" s="4">
        <f t="shared" si="201"/>
        <v>45164</v>
      </c>
      <c r="C1816" s="8">
        <f t="shared" si="202"/>
        <v>0.64774305555555556</v>
      </c>
      <c r="D1816" s="8">
        <f t="shared" si="203"/>
        <v>45164.647743055553</v>
      </c>
      <c r="E1816" s="8" t="str">
        <f t="shared" si="205"/>
        <v>2023-08-26</v>
      </c>
      <c r="F1816" s="9" t="s">
        <v>3516</v>
      </c>
      <c r="G1816" s="9" t="str">
        <f t="shared" si="204"/>
        <v>FAIR-D4_2023-08-26_15-32-45</v>
      </c>
      <c r="H1816" s="9">
        <v>26.099</v>
      </c>
      <c r="I1816" s="6">
        <v>45310404</v>
      </c>
      <c r="J1816" s="6" t="str">
        <f>IF(OR(COUNTIF(Monitoring!E:E, G1816) &gt; 0, COUNTIF(Monitoring!F:F, G1816) &gt; 0), "yes", "no")</f>
        <v>yes</v>
      </c>
      <c r="K1816" s="60" t="str">
        <f t="shared" si="206"/>
        <v>Z:\FAIR_Device_data\Experiment_AugSep_2023\Video_captures\FAIR-D4\Camera1\2023-08-26\FAIR-D4_2023-08-26_15-32-45.mp4</v>
      </c>
    </row>
    <row r="1817" spans="1:11" ht="14.25" customHeight="1" x14ac:dyDescent="0.3">
      <c r="A1817" s="5" t="str">
        <f t="shared" si="200"/>
        <v>FAIR-D4</v>
      </c>
      <c r="B1817" s="4">
        <f t="shared" si="201"/>
        <v>45164</v>
      </c>
      <c r="C1817" s="8">
        <f t="shared" si="202"/>
        <v>0.6525347222222222</v>
      </c>
      <c r="D1817" s="8">
        <f t="shared" si="203"/>
        <v>45164.65253472222</v>
      </c>
      <c r="E1817" s="8" t="str">
        <f t="shared" si="205"/>
        <v>2023-08-26</v>
      </c>
      <c r="F1817" s="9" t="s">
        <v>3517</v>
      </c>
      <c r="G1817" s="9" t="str">
        <f t="shared" si="204"/>
        <v>FAIR-D4_2023-08-26_15-39-39</v>
      </c>
      <c r="H1817" s="9">
        <v>68.721999999999994</v>
      </c>
      <c r="I1817" s="6">
        <v>127904603</v>
      </c>
      <c r="J1817" s="6" t="str">
        <f>IF(OR(COUNTIF(Monitoring!E:E, G1817) &gt; 0, COUNTIF(Monitoring!F:F, G1817) &gt; 0), "yes", "no")</f>
        <v>yes</v>
      </c>
      <c r="K1817" s="60" t="str">
        <f t="shared" si="206"/>
        <v>Z:\FAIR_Device_data\Experiment_AugSep_2023\Video_captures\FAIR-D4\Camera1\2023-08-26\FAIR-D4_2023-08-26_15-39-39.mp4</v>
      </c>
    </row>
    <row r="1818" spans="1:11" ht="14.25" customHeight="1" x14ac:dyDescent="0.3">
      <c r="A1818" s="5" t="str">
        <f t="shared" si="200"/>
        <v>FAIR-D4</v>
      </c>
      <c r="B1818" s="4">
        <f t="shared" si="201"/>
        <v>45164</v>
      </c>
      <c r="C1818" s="8">
        <f t="shared" si="202"/>
        <v>0.65399305555555554</v>
      </c>
      <c r="D1818" s="8">
        <f t="shared" si="203"/>
        <v>45164.653993055559</v>
      </c>
      <c r="E1818" s="8" t="str">
        <f t="shared" si="205"/>
        <v>2023-08-26</v>
      </c>
      <c r="F1818" s="9" t="s">
        <v>3518</v>
      </c>
      <c r="G1818" s="9" t="str">
        <f t="shared" si="204"/>
        <v>FAIR-D4_2023-08-26_15-41-45</v>
      </c>
      <c r="H1818" s="9">
        <v>58.984000000000002</v>
      </c>
      <c r="I1818" s="6">
        <v>108123381</v>
      </c>
      <c r="J1818" s="6" t="str">
        <f>IF(OR(COUNTIF(Monitoring!E:E, G1818) &gt; 0, COUNTIF(Monitoring!F:F, G1818) &gt; 0), "yes", "no")</f>
        <v>yes</v>
      </c>
      <c r="K1818" s="60" t="str">
        <f t="shared" si="206"/>
        <v>Z:\FAIR_Device_data\Experiment_AugSep_2023\Video_captures\FAIR-D4\Camera1\2023-08-26\FAIR-D4_2023-08-26_15-41-45.mp4</v>
      </c>
    </row>
    <row r="1819" spans="1:11" ht="14.25" customHeight="1" x14ac:dyDescent="0.3">
      <c r="A1819" s="5" t="str">
        <f t="shared" si="200"/>
        <v>FAIR-D4</v>
      </c>
      <c r="B1819" s="4">
        <f t="shared" si="201"/>
        <v>45164</v>
      </c>
      <c r="C1819" s="8">
        <f t="shared" si="202"/>
        <v>0.65523148148148147</v>
      </c>
      <c r="D1819" s="8">
        <f t="shared" si="203"/>
        <v>45164.655231481483</v>
      </c>
      <c r="E1819" s="8" t="str">
        <f t="shared" si="205"/>
        <v>2023-08-26</v>
      </c>
      <c r="F1819" s="9" t="s">
        <v>3519</v>
      </c>
      <c r="G1819" s="9" t="str">
        <f t="shared" si="204"/>
        <v>FAIR-D4_2023-08-26_15-43-32</v>
      </c>
      <c r="H1819" s="9">
        <v>24.715</v>
      </c>
      <c r="I1819" s="6">
        <v>45998058</v>
      </c>
      <c r="J1819" s="6" t="str">
        <f>IF(OR(COUNTIF(Monitoring!E:E, G1819) &gt; 0, COUNTIF(Monitoring!F:F, G1819) &gt; 0), "yes", "no")</f>
        <v>yes</v>
      </c>
      <c r="K1819" s="60" t="str">
        <f t="shared" si="206"/>
        <v>Z:\FAIR_Device_data\Experiment_AugSep_2023\Video_captures\FAIR-D4\Camera1\2023-08-26\FAIR-D4_2023-08-26_15-43-32.mp4</v>
      </c>
    </row>
    <row r="1820" spans="1:11" ht="14.25" customHeight="1" x14ac:dyDescent="0.3">
      <c r="A1820" s="5" t="str">
        <f t="shared" si="200"/>
        <v>FAIR-D4</v>
      </c>
      <c r="B1820" s="4">
        <f t="shared" si="201"/>
        <v>45164</v>
      </c>
      <c r="C1820" s="8">
        <f t="shared" si="202"/>
        <v>0.66620370370370374</v>
      </c>
      <c r="D1820" s="8">
        <f t="shared" si="203"/>
        <v>45164.666203703702</v>
      </c>
      <c r="E1820" s="8" t="str">
        <f t="shared" si="205"/>
        <v>2023-08-26</v>
      </c>
      <c r="F1820" s="9" t="s">
        <v>3520</v>
      </c>
      <c r="G1820" s="9" t="str">
        <f t="shared" si="204"/>
        <v>FAIR-D4_2023-08-26_15-59-20</v>
      </c>
      <c r="H1820" s="9">
        <v>52.985999999999997</v>
      </c>
      <c r="I1820" s="6">
        <v>99157986</v>
      </c>
      <c r="J1820" s="6" t="str">
        <f>IF(OR(COUNTIF(Monitoring!E:E, G1820) &gt; 0, COUNTIF(Monitoring!F:F, G1820) &gt; 0), "yes", "no")</f>
        <v>no</v>
      </c>
      <c r="K1820" s="60" t="str">
        <f t="shared" si="206"/>
        <v>Z:\FAIR_Device_data\Experiment_AugSep_2023\Video_captures\FAIR-D4\Camera1\2023-08-26\FAIR-D4_2023-08-26_15-59-20.mp4</v>
      </c>
    </row>
    <row r="1821" spans="1:11" ht="14.25" customHeight="1" x14ac:dyDescent="0.3">
      <c r="A1821" s="5" t="str">
        <f t="shared" si="200"/>
        <v>FAIR-D4</v>
      </c>
      <c r="B1821" s="4">
        <f t="shared" si="201"/>
        <v>45164</v>
      </c>
      <c r="C1821" s="8">
        <f t="shared" si="202"/>
        <v>0.6676157407407407</v>
      </c>
      <c r="D1821" s="8">
        <f t="shared" si="203"/>
        <v>45164.667615740742</v>
      </c>
      <c r="E1821" s="8" t="str">
        <f t="shared" si="205"/>
        <v>2023-08-26</v>
      </c>
      <c r="F1821" s="9" t="s">
        <v>3521</v>
      </c>
      <c r="G1821" s="9" t="str">
        <f t="shared" si="204"/>
        <v>FAIR-D4_2023-08-26_16-01-22</v>
      </c>
      <c r="H1821" s="9">
        <v>12.968</v>
      </c>
      <c r="I1821" s="6">
        <v>22551909</v>
      </c>
      <c r="J1821" s="6" t="str">
        <f>IF(OR(COUNTIF(Monitoring!E:E, G1821) &gt; 0, COUNTIF(Monitoring!F:F, G1821) &gt; 0), "yes", "no")</f>
        <v>no</v>
      </c>
      <c r="K1821" s="60" t="str">
        <f t="shared" si="206"/>
        <v>Z:\FAIR_Device_data\Experiment_AugSep_2023\Video_captures\FAIR-D4\Camera1\2023-08-26\FAIR-D4_2023-08-26_16-01-22.mp4</v>
      </c>
    </row>
    <row r="1822" spans="1:11" ht="14.25" customHeight="1" x14ac:dyDescent="0.3">
      <c r="A1822" s="5" t="str">
        <f t="shared" si="200"/>
        <v>FAIR-D4</v>
      </c>
      <c r="B1822" s="4">
        <f t="shared" si="201"/>
        <v>45164</v>
      </c>
      <c r="C1822" s="8">
        <f t="shared" si="202"/>
        <v>0.67450231481481482</v>
      </c>
      <c r="D1822" s="8">
        <f t="shared" si="203"/>
        <v>45164.674502314818</v>
      </c>
      <c r="E1822" s="8" t="str">
        <f t="shared" si="205"/>
        <v>2023-08-26</v>
      </c>
      <c r="F1822" s="9" t="s">
        <v>3522</v>
      </c>
      <c r="G1822" s="9" t="str">
        <f t="shared" si="204"/>
        <v>FAIR-D4_2023-08-26_16-11-17</v>
      </c>
      <c r="H1822" s="9">
        <v>109.666</v>
      </c>
      <c r="I1822" s="6">
        <v>199513982</v>
      </c>
      <c r="J1822" s="6" t="str">
        <f>IF(OR(COUNTIF(Monitoring!E:E, G1822) &gt; 0, COUNTIF(Monitoring!F:F, G1822) &gt; 0), "yes", "no")</f>
        <v>no</v>
      </c>
      <c r="K1822" s="60" t="str">
        <f t="shared" si="206"/>
        <v>Z:\FAIR_Device_data\Experiment_AugSep_2023\Video_captures\FAIR-D4\Camera1\2023-08-26\FAIR-D4_2023-08-26_16-11-17.mp4</v>
      </c>
    </row>
    <row r="1823" spans="1:11" ht="14.25" customHeight="1" x14ac:dyDescent="0.3">
      <c r="A1823" s="5" t="str">
        <f t="shared" si="200"/>
        <v>FAIR-D4</v>
      </c>
      <c r="B1823" s="4">
        <f t="shared" si="201"/>
        <v>45164</v>
      </c>
      <c r="C1823" s="8">
        <f t="shared" si="202"/>
        <v>0.67704861111111114</v>
      </c>
      <c r="D1823" s="8">
        <f t="shared" si="203"/>
        <v>45164.677048611113</v>
      </c>
      <c r="E1823" s="8" t="str">
        <f t="shared" si="205"/>
        <v>2023-08-26</v>
      </c>
      <c r="F1823" s="9" t="s">
        <v>3523</v>
      </c>
      <c r="G1823" s="9" t="str">
        <f t="shared" si="204"/>
        <v>FAIR-D4_2023-08-26_16-14-57</v>
      </c>
      <c r="H1823" s="9">
        <v>13.564</v>
      </c>
      <c r="I1823" s="6">
        <v>23739968</v>
      </c>
      <c r="J1823" s="6" t="str">
        <f>IF(OR(COUNTIF(Monitoring!E:E, G1823) &gt; 0, COUNTIF(Monitoring!F:F, G1823) &gt; 0), "yes", "no")</f>
        <v>no</v>
      </c>
      <c r="K1823" s="60" t="str">
        <f t="shared" si="206"/>
        <v>Z:\FAIR_Device_data\Experiment_AugSep_2023\Video_captures\FAIR-D4\Camera1\2023-08-26\FAIR-D4_2023-08-26_16-14-57.mp4</v>
      </c>
    </row>
    <row r="1824" spans="1:11" ht="14.25" customHeight="1" x14ac:dyDescent="0.3">
      <c r="A1824" s="5" t="str">
        <f t="shared" si="200"/>
        <v>FAIR-D4</v>
      </c>
      <c r="B1824" s="4">
        <f t="shared" si="201"/>
        <v>45164</v>
      </c>
      <c r="C1824" s="8">
        <f t="shared" si="202"/>
        <v>0.68618055555555557</v>
      </c>
      <c r="D1824" s="8">
        <f t="shared" si="203"/>
        <v>45164.686180555553</v>
      </c>
      <c r="E1824" s="8" t="str">
        <f t="shared" si="205"/>
        <v>2023-08-26</v>
      </c>
      <c r="F1824" s="9" t="s">
        <v>3524</v>
      </c>
      <c r="G1824" s="9" t="str">
        <f t="shared" si="204"/>
        <v>FAIR-D4_2023-08-26_16-28-06</v>
      </c>
      <c r="H1824" s="9">
        <v>17.661000000000001</v>
      </c>
      <c r="I1824" s="6">
        <v>32149852</v>
      </c>
      <c r="J1824" s="6" t="str">
        <f>IF(OR(COUNTIF(Monitoring!E:E, G1824) &gt; 0, COUNTIF(Monitoring!F:F, G1824) &gt; 0), "yes", "no")</f>
        <v>yes</v>
      </c>
      <c r="K1824" s="60" t="str">
        <f t="shared" si="206"/>
        <v>Z:\FAIR_Device_data\Experiment_AugSep_2023\Video_captures\FAIR-D4\Camera1\2023-08-26\FAIR-D4_2023-08-26_16-28-06.mp4</v>
      </c>
    </row>
    <row r="1825" spans="1:11" ht="14.25" customHeight="1" x14ac:dyDescent="0.3">
      <c r="A1825" s="5" t="str">
        <f t="shared" si="200"/>
        <v>FAIR-D4</v>
      </c>
      <c r="B1825" s="4">
        <f t="shared" si="201"/>
        <v>45164</v>
      </c>
      <c r="C1825" s="8">
        <f t="shared" si="202"/>
        <v>0.68678240740740737</v>
      </c>
      <c r="D1825" s="8">
        <f t="shared" si="203"/>
        <v>45164.686782407407</v>
      </c>
      <c r="E1825" s="8" t="str">
        <f t="shared" si="205"/>
        <v>2023-08-26</v>
      </c>
      <c r="F1825" s="9" t="s">
        <v>3525</v>
      </c>
      <c r="G1825" s="9" t="str">
        <f t="shared" si="204"/>
        <v>FAIR-D4_2023-08-26_16-28-58</v>
      </c>
      <c r="H1825" s="9">
        <v>76.253</v>
      </c>
      <c r="I1825" s="6">
        <v>133590882</v>
      </c>
      <c r="J1825" s="6" t="str">
        <f>IF(OR(COUNTIF(Monitoring!E:E, G1825) &gt; 0, COUNTIF(Monitoring!F:F, G1825) &gt; 0), "yes", "no")</f>
        <v>no</v>
      </c>
      <c r="K1825" s="60" t="str">
        <f t="shared" si="206"/>
        <v>Z:\FAIR_Device_data\Experiment_AugSep_2023\Video_captures\FAIR-D4\Camera1\2023-08-26\FAIR-D4_2023-08-26_16-28-58.mp4</v>
      </c>
    </row>
    <row r="1826" spans="1:11" ht="14.25" customHeight="1" x14ac:dyDescent="0.3">
      <c r="A1826" s="5" t="str">
        <f t="shared" si="200"/>
        <v>FAIR-D4</v>
      </c>
      <c r="B1826" s="4">
        <f t="shared" si="201"/>
        <v>45164</v>
      </c>
      <c r="C1826" s="8">
        <f t="shared" si="202"/>
        <v>0.68868055555555552</v>
      </c>
      <c r="D1826" s="8">
        <f t="shared" si="203"/>
        <v>45164.688680555555</v>
      </c>
      <c r="E1826" s="8" t="str">
        <f t="shared" si="205"/>
        <v>2023-08-26</v>
      </c>
      <c r="F1826" s="9" t="s">
        <v>3526</v>
      </c>
      <c r="G1826" s="9" t="str">
        <f t="shared" si="204"/>
        <v>FAIR-D4_2023-08-26_16-31-42</v>
      </c>
      <c r="H1826" s="9">
        <v>18.989999999999998</v>
      </c>
      <c r="I1826" s="6">
        <v>33455799</v>
      </c>
      <c r="J1826" s="6" t="str">
        <f>IF(OR(COUNTIF(Monitoring!E:E, G1826) &gt; 0, COUNTIF(Monitoring!F:F, G1826) &gt; 0), "yes", "no")</f>
        <v>no</v>
      </c>
      <c r="K1826" s="60" t="str">
        <f t="shared" si="206"/>
        <v>Z:\FAIR_Device_data\Experiment_AugSep_2023\Video_captures\FAIR-D4\Camera1\2023-08-26\FAIR-D4_2023-08-26_16-31-42.mp4</v>
      </c>
    </row>
    <row r="1827" spans="1:11" ht="14.25" customHeight="1" x14ac:dyDescent="0.3">
      <c r="A1827" s="5" t="str">
        <f t="shared" si="200"/>
        <v>FAIR-D4</v>
      </c>
      <c r="B1827" s="4">
        <f t="shared" si="201"/>
        <v>45164</v>
      </c>
      <c r="C1827" s="8">
        <f t="shared" si="202"/>
        <v>0.68974537037037043</v>
      </c>
      <c r="D1827" s="8">
        <f t="shared" si="203"/>
        <v>45164.689745370371</v>
      </c>
      <c r="E1827" s="8" t="str">
        <f t="shared" si="205"/>
        <v>2023-08-26</v>
      </c>
      <c r="F1827" s="9" t="s">
        <v>3527</v>
      </c>
      <c r="G1827" s="9" t="str">
        <f t="shared" si="204"/>
        <v>FAIR-D4_2023-08-26_16-33-14</v>
      </c>
      <c r="H1827" s="9">
        <v>17.998999999999999</v>
      </c>
      <c r="I1827" s="6">
        <v>31905942</v>
      </c>
      <c r="J1827" s="6" t="str">
        <f>IF(OR(COUNTIF(Monitoring!E:E, G1827) &gt; 0, COUNTIF(Monitoring!F:F, G1827) &gt; 0), "yes", "no")</f>
        <v>no</v>
      </c>
      <c r="K1827" s="60" t="str">
        <f t="shared" si="206"/>
        <v>Z:\FAIR_Device_data\Experiment_AugSep_2023\Video_captures\FAIR-D4\Camera1\2023-08-26\FAIR-D4_2023-08-26_16-33-14.mp4</v>
      </c>
    </row>
    <row r="1828" spans="1:11" ht="14.25" customHeight="1" x14ac:dyDescent="0.3">
      <c r="A1828" s="5" t="str">
        <f t="shared" si="200"/>
        <v>FAIR-D4</v>
      </c>
      <c r="B1828" s="4">
        <f t="shared" si="201"/>
        <v>45164</v>
      </c>
      <c r="C1828" s="8">
        <f t="shared" si="202"/>
        <v>0.69026620370370373</v>
      </c>
      <c r="D1828" s="8">
        <f t="shared" si="203"/>
        <v>45164.690266203703</v>
      </c>
      <c r="E1828" s="8" t="str">
        <f t="shared" si="205"/>
        <v>2023-08-26</v>
      </c>
      <c r="F1828" s="9" t="s">
        <v>3528</v>
      </c>
      <c r="G1828" s="9" t="str">
        <f t="shared" si="204"/>
        <v>FAIR-D4_2023-08-26_16-33-59</v>
      </c>
      <c r="H1828" s="9">
        <v>18.763000000000002</v>
      </c>
      <c r="I1828" s="6">
        <v>31075716</v>
      </c>
      <c r="J1828" s="6" t="str">
        <f>IF(OR(COUNTIF(Monitoring!E:E, G1828) &gt; 0, COUNTIF(Monitoring!F:F, G1828) &gt; 0), "yes", "no")</f>
        <v>no</v>
      </c>
      <c r="K1828" s="60" t="str">
        <f t="shared" si="206"/>
        <v>Z:\FAIR_Device_data\Experiment_AugSep_2023\Video_captures\FAIR-D4\Camera1\2023-08-26\FAIR-D4_2023-08-26_16-33-59.mp4</v>
      </c>
    </row>
    <row r="1829" spans="1:11" ht="14.25" customHeight="1" x14ac:dyDescent="0.3">
      <c r="A1829" s="5" t="str">
        <f t="shared" si="200"/>
        <v>FAIR-D4</v>
      </c>
      <c r="B1829" s="4">
        <f t="shared" si="201"/>
        <v>45164</v>
      </c>
      <c r="C1829" s="8">
        <f t="shared" si="202"/>
        <v>0.69097222222222221</v>
      </c>
      <c r="D1829" s="8">
        <f t="shared" si="203"/>
        <v>45164.690972222219</v>
      </c>
      <c r="E1829" s="8" t="str">
        <f t="shared" si="205"/>
        <v>2023-08-26</v>
      </c>
      <c r="F1829" s="9" t="s">
        <v>3529</v>
      </c>
      <c r="G1829" s="9" t="str">
        <f t="shared" si="204"/>
        <v>FAIR-D4_2023-08-26_16-35-00</v>
      </c>
      <c r="H1829" s="9">
        <v>34.115000000000002</v>
      </c>
      <c r="I1829" s="6">
        <v>59170140</v>
      </c>
      <c r="J1829" s="6" t="str">
        <f>IF(OR(COUNTIF(Monitoring!E:E, G1829) &gt; 0, COUNTIF(Monitoring!F:F, G1829) &gt; 0), "yes", "no")</f>
        <v>yes</v>
      </c>
      <c r="K1829" s="60" t="str">
        <f t="shared" si="206"/>
        <v>Z:\FAIR_Device_data\Experiment_AugSep_2023\Video_captures\FAIR-D4\Camera1\2023-08-26\FAIR-D4_2023-08-26_16-35-00.mp4</v>
      </c>
    </row>
    <row r="1830" spans="1:11" ht="14.25" customHeight="1" x14ac:dyDescent="0.3">
      <c r="A1830" s="5" t="str">
        <f t="shared" si="200"/>
        <v>FAIR-D4</v>
      </c>
      <c r="B1830" s="4">
        <f t="shared" si="201"/>
        <v>45164</v>
      </c>
      <c r="C1830" s="8">
        <f t="shared" si="202"/>
        <v>0.69767361111111115</v>
      </c>
      <c r="D1830" s="8">
        <f t="shared" si="203"/>
        <v>45164.69767361111</v>
      </c>
      <c r="E1830" s="8" t="str">
        <f t="shared" si="205"/>
        <v>2023-08-26</v>
      </c>
      <c r="F1830" s="9" t="s">
        <v>3530</v>
      </c>
      <c r="G1830" s="9" t="str">
        <f t="shared" si="204"/>
        <v>FAIR-D4_2023-08-26_16-44-39</v>
      </c>
      <c r="H1830" s="9">
        <v>23.992999999999999</v>
      </c>
      <c r="I1830" s="6">
        <v>43228816</v>
      </c>
      <c r="J1830" s="6" t="str">
        <f>IF(OR(COUNTIF(Monitoring!E:E, G1830) &gt; 0, COUNTIF(Monitoring!F:F, G1830) &gt; 0), "yes", "no")</f>
        <v>no</v>
      </c>
      <c r="K1830" s="60" t="str">
        <f t="shared" si="206"/>
        <v>Z:\FAIR_Device_data\Experiment_AugSep_2023\Video_captures\FAIR-D4\Camera1\2023-08-26\FAIR-D4_2023-08-26_16-44-39.mp4</v>
      </c>
    </row>
    <row r="1831" spans="1:11" ht="14.25" customHeight="1" x14ac:dyDescent="0.3">
      <c r="A1831" s="5" t="str">
        <f t="shared" si="200"/>
        <v>FAIR-D4</v>
      </c>
      <c r="B1831" s="4">
        <f t="shared" si="201"/>
        <v>45164</v>
      </c>
      <c r="C1831" s="8">
        <f t="shared" si="202"/>
        <v>0.69929398148148147</v>
      </c>
      <c r="D1831" s="8">
        <f t="shared" si="203"/>
        <v>45164.699293981481</v>
      </c>
      <c r="E1831" s="8" t="str">
        <f t="shared" si="205"/>
        <v>2023-08-26</v>
      </c>
      <c r="F1831" s="9" t="s">
        <v>3531</v>
      </c>
      <c r="G1831" s="9" t="str">
        <f t="shared" si="204"/>
        <v>FAIR-D4_2023-08-26_16-46-59</v>
      </c>
      <c r="H1831" s="9">
        <v>20.16</v>
      </c>
      <c r="I1831" s="6">
        <v>37153216</v>
      </c>
      <c r="J1831" s="6" t="str">
        <f>IF(OR(COUNTIF(Monitoring!E:E, G1831) &gt; 0, COUNTIF(Monitoring!F:F, G1831) &gt; 0), "yes", "no")</f>
        <v>yes</v>
      </c>
      <c r="K1831" s="60" t="str">
        <f t="shared" si="206"/>
        <v>Z:\FAIR_Device_data\Experiment_AugSep_2023\Video_captures\FAIR-D4\Camera1\2023-08-26\FAIR-D4_2023-08-26_16-46-59.mp4</v>
      </c>
    </row>
    <row r="1832" spans="1:11" ht="14.25" customHeight="1" x14ac:dyDescent="0.3">
      <c r="A1832" s="5" t="str">
        <f t="shared" si="200"/>
        <v>FAIR-D4</v>
      </c>
      <c r="B1832" s="4">
        <f t="shared" si="201"/>
        <v>45164</v>
      </c>
      <c r="C1832" s="8">
        <f t="shared" si="202"/>
        <v>0.70218749999999996</v>
      </c>
      <c r="D1832" s="8">
        <f t="shared" si="203"/>
        <v>45164.702187499999</v>
      </c>
      <c r="E1832" s="8" t="str">
        <f t="shared" si="205"/>
        <v>2023-08-26</v>
      </c>
      <c r="F1832" s="9" t="s">
        <v>3532</v>
      </c>
      <c r="G1832" s="9" t="str">
        <f t="shared" si="204"/>
        <v>FAIR-D4_2023-08-26_16-51-09</v>
      </c>
      <c r="H1832" s="9">
        <v>56.194000000000003</v>
      </c>
      <c r="I1832" s="6">
        <v>105367921</v>
      </c>
      <c r="J1832" s="6" t="str">
        <f>IF(OR(COUNTIF(Monitoring!E:E, G1832) &gt; 0, COUNTIF(Monitoring!F:F, G1832) &gt; 0), "yes", "no")</f>
        <v>no</v>
      </c>
      <c r="K1832" s="60" t="str">
        <f t="shared" si="206"/>
        <v>Z:\FAIR_Device_data\Experiment_AugSep_2023\Video_captures\FAIR-D4\Camera1\2023-08-26\FAIR-D4_2023-08-26_16-51-09.mp4</v>
      </c>
    </row>
    <row r="1833" spans="1:11" ht="14.25" customHeight="1" x14ac:dyDescent="0.3">
      <c r="A1833" s="5" t="str">
        <f t="shared" si="200"/>
        <v>FAIR-D4</v>
      </c>
      <c r="B1833" s="4">
        <f t="shared" si="201"/>
        <v>45164</v>
      </c>
      <c r="C1833" s="8">
        <f t="shared" si="202"/>
        <v>0.72391203703703699</v>
      </c>
      <c r="D1833" s="8">
        <f t="shared" si="203"/>
        <v>45164.723912037036</v>
      </c>
      <c r="E1833" s="8" t="str">
        <f t="shared" si="205"/>
        <v>2023-08-26</v>
      </c>
      <c r="F1833" s="9" t="s">
        <v>3533</v>
      </c>
      <c r="G1833" s="9" t="str">
        <f t="shared" si="204"/>
        <v>FAIR-D4_2023-08-26_17-22-26</v>
      </c>
      <c r="H1833" s="9">
        <v>13.17</v>
      </c>
      <c r="I1833" s="6">
        <v>22827479</v>
      </c>
      <c r="J1833" s="6" t="str">
        <f>IF(OR(COUNTIF(Monitoring!E:E, G1833) &gt; 0, COUNTIF(Monitoring!F:F, G1833) &gt; 0), "yes", "no")</f>
        <v>no</v>
      </c>
      <c r="K1833" s="60" t="str">
        <f t="shared" si="206"/>
        <v>Z:\FAIR_Device_data\Experiment_AugSep_2023\Video_captures\FAIR-D4\Camera1\2023-08-26\FAIR-D4_2023-08-26_17-22-26.mp4</v>
      </c>
    </row>
    <row r="1834" spans="1:11" ht="14.25" customHeight="1" x14ac:dyDescent="0.3">
      <c r="A1834" s="5" t="str">
        <f t="shared" si="200"/>
        <v>FAIR-D4</v>
      </c>
      <c r="B1834" s="4">
        <f t="shared" si="201"/>
        <v>45164</v>
      </c>
      <c r="C1834" s="8">
        <f t="shared" si="202"/>
        <v>0.75011574074074072</v>
      </c>
      <c r="D1834" s="8">
        <f t="shared" si="203"/>
        <v>45164.750115740739</v>
      </c>
      <c r="E1834" s="8" t="str">
        <f t="shared" si="205"/>
        <v>2023-08-26</v>
      </c>
      <c r="F1834" s="9" t="s">
        <v>3534</v>
      </c>
      <c r="G1834" s="9" t="str">
        <f t="shared" si="204"/>
        <v>FAIR-D4_2023-08-26_18-00-10</v>
      </c>
      <c r="H1834" s="9">
        <v>12.333</v>
      </c>
      <c r="I1834" s="6">
        <v>21377382</v>
      </c>
      <c r="J1834" s="6" t="str">
        <f>IF(OR(COUNTIF(Monitoring!E:E, G1834) &gt; 0, COUNTIF(Monitoring!F:F, G1834) &gt; 0), "yes", "no")</f>
        <v>no</v>
      </c>
      <c r="K1834" s="60" t="str">
        <f t="shared" si="206"/>
        <v>Z:\FAIR_Device_data\Experiment_AugSep_2023\Video_captures\FAIR-D4\Camera1\2023-08-26\FAIR-D4_2023-08-26_18-00-10.mp4</v>
      </c>
    </row>
    <row r="1835" spans="1:11" ht="14.25" customHeight="1" x14ac:dyDescent="0.3">
      <c r="A1835" s="5" t="str">
        <f t="shared" si="200"/>
        <v>FAIR-D4</v>
      </c>
      <c r="B1835" s="4">
        <f t="shared" si="201"/>
        <v>45164</v>
      </c>
      <c r="C1835" s="8">
        <f t="shared" si="202"/>
        <v>0.75900462962962967</v>
      </c>
      <c r="D1835" s="8">
        <f t="shared" si="203"/>
        <v>45164.759004629632</v>
      </c>
      <c r="E1835" s="8" t="str">
        <f t="shared" si="205"/>
        <v>2023-08-26</v>
      </c>
      <c r="F1835" s="9" t="s">
        <v>3535</v>
      </c>
      <c r="G1835" s="9" t="str">
        <f t="shared" si="204"/>
        <v>FAIR-D4_2023-08-26_18-12-58</v>
      </c>
      <c r="H1835" s="9">
        <v>32.573999999999998</v>
      </c>
      <c r="I1835" s="6">
        <v>62905286</v>
      </c>
      <c r="J1835" s="6" t="str">
        <f>IF(OR(COUNTIF(Monitoring!E:E, G1835) &gt; 0, COUNTIF(Monitoring!F:F, G1835) &gt; 0), "yes", "no")</f>
        <v>no</v>
      </c>
      <c r="K1835" s="60" t="str">
        <f t="shared" si="206"/>
        <v>Z:\FAIR_Device_data\Experiment_AugSep_2023\Video_captures\FAIR-D4\Camera1\2023-08-26\FAIR-D4_2023-08-26_18-12-58.mp4</v>
      </c>
    </row>
    <row r="1836" spans="1:11" ht="14.25" customHeight="1" x14ac:dyDescent="0.3">
      <c r="A1836" s="5" t="str">
        <f t="shared" si="200"/>
        <v>FAIR-D4</v>
      </c>
      <c r="B1836" s="4">
        <f t="shared" si="201"/>
        <v>45164</v>
      </c>
      <c r="C1836" s="8">
        <f t="shared" si="202"/>
        <v>0.76452546296296298</v>
      </c>
      <c r="D1836" s="8">
        <f t="shared" si="203"/>
        <v>45164.764525462961</v>
      </c>
      <c r="E1836" s="8" t="str">
        <f t="shared" si="205"/>
        <v>2023-08-26</v>
      </c>
      <c r="F1836" s="9" t="s">
        <v>3536</v>
      </c>
      <c r="G1836" s="9" t="str">
        <f t="shared" si="204"/>
        <v>FAIR-D4_2023-08-26_18-20-55</v>
      </c>
      <c r="H1836" s="9">
        <v>197.53899999999999</v>
      </c>
      <c r="I1836" s="6">
        <v>377961404</v>
      </c>
      <c r="J1836" s="6" t="str">
        <f>IF(OR(COUNTIF(Monitoring!E:E, G1836) &gt; 0, COUNTIF(Monitoring!F:F, G1836) &gt; 0), "yes", "no")</f>
        <v>yes</v>
      </c>
      <c r="K1836" s="60" t="str">
        <f t="shared" si="206"/>
        <v>Z:\FAIR_Device_data\Experiment_AugSep_2023\Video_captures\FAIR-D4\Camera1\2023-08-26\FAIR-D4_2023-08-26_18-20-55.mp4</v>
      </c>
    </row>
    <row r="1837" spans="1:11" ht="14.25" customHeight="1" x14ac:dyDescent="0.3">
      <c r="A1837" s="5" t="str">
        <f t="shared" si="200"/>
        <v>FAIR-D4</v>
      </c>
      <c r="B1837" s="4">
        <f t="shared" si="201"/>
        <v>45165</v>
      </c>
      <c r="C1837" s="8">
        <f t="shared" si="202"/>
        <v>0.29988425925925927</v>
      </c>
      <c r="D1837" s="8">
        <f t="shared" si="203"/>
        <v>45165.299884259257</v>
      </c>
      <c r="E1837" s="8" t="str">
        <f t="shared" si="205"/>
        <v>2023-08-27</v>
      </c>
      <c r="F1837" s="9" t="s">
        <v>3537</v>
      </c>
      <c r="G1837" s="9" t="str">
        <f t="shared" si="204"/>
        <v>FAIR-D4_2023-08-27_07-11-50</v>
      </c>
      <c r="H1837" s="9">
        <v>16.516999999999999</v>
      </c>
      <c r="I1837" s="6">
        <v>28680242</v>
      </c>
      <c r="J1837" s="6" t="str">
        <f>IF(OR(COUNTIF(Monitoring!E:E, G1837) &gt; 0, COUNTIF(Monitoring!F:F, G1837) &gt; 0), "yes", "no")</f>
        <v>yes</v>
      </c>
      <c r="K1837" s="60" t="str">
        <f t="shared" si="206"/>
        <v>Z:\FAIR_Device_data\Experiment_AugSep_2023\Video_captures\FAIR-D4\Camera1\2023-08-27\FAIR-D4_2023-08-27_07-11-50.mp4</v>
      </c>
    </row>
    <row r="1838" spans="1:11" ht="14.25" customHeight="1" x14ac:dyDescent="0.3">
      <c r="A1838" s="5" t="str">
        <f t="shared" si="200"/>
        <v>FAIR-D4</v>
      </c>
      <c r="B1838" s="4">
        <f t="shared" si="201"/>
        <v>45165</v>
      </c>
      <c r="C1838" s="8">
        <f t="shared" si="202"/>
        <v>0.30171296296296296</v>
      </c>
      <c r="D1838" s="8">
        <f t="shared" si="203"/>
        <v>45165.301712962966</v>
      </c>
      <c r="E1838" s="8" t="str">
        <f t="shared" si="205"/>
        <v>2023-08-27</v>
      </c>
      <c r="F1838" s="9" t="s">
        <v>3538</v>
      </c>
      <c r="G1838" s="9" t="str">
        <f t="shared" si="204"/>
        <v>FAIR-D4_2023-08-27_07-14-28</v>
      </c>
      <c r="H1838" s="9">
        <v>149.214</v>
      </c>
      <c r="I1838" s="6">
        <v>265671989</v>
      </c>
      <c r="J1838" s="6" t="str">
        <f>IF(OR(COUNTIF(Monitoring!E:E, G1838) &gt; 0, COUNTIF(Monitoring!F:F, G1838) &gt; 0), "yes", "no")</f>
        <v>yes</v>
      </c>
      <c r="K1838" s="60" t="str">
        <f t="shared" si="206"/>
        <v>Z:\FAIR_Device_data\Experiment_AugSep_2023\Video_captures\FAIR-D4\Camera1\2023-08-27\FAIR-D4_2023-08-27_07-14-28.mp4</v>
      </c>
    </row>
    <row r="1839" spans="1:11" ht="14.25" customHeight="1" x14ac:dyDescent="0.3">
      <c r="A1839" s="5" t="str">
        <f t="shared" si="200"/>
        <v>FAIR-D4</v>
      </c>
      <c r="B1839" s="4">
        <f t="shared" si="201"/>
        <v>45165</v>
      </c>
      <c r="C1839" s="8">
        <f t="shared" si="202"/>
        <v>0.30563657407407407</v>
      </c>
      <c r="D1839" s="8">
        <f t="shared" si="203"/>
        <v>45165.305636574078</v>
      </c>
      <c r="E1839" s="8" t="str">
        <f t="shared" si="205"/>
        <v>2023-08-27</v>
      </c>
      <c r="F1839" s="9" t="s">
        <v>3539</v>
      </c>
      <c r="G1839" s="9" t="str">
        <f t="shared" si="204"/>
        <v>FAIR-D4_2023-08-27_07-20-07</v>
      </c>
      <c r="H1839" s="9">
        <v>39.264000000000003</v>
      </c>
      <c r="I1839" s="6">
        <v>70153987</v>
      </c>
      <c r="J1839" s="6" t="str">
        <f>IF(OR(COUNTIF(Monitoring!E:E, G1839) &gt; 0, COUNTIF(Monitoring!F:F, G1839) &gt; 0), "yes", "no")</f>
        <v>yes</v>
      </c>
      <c r="K1839" s="60" t="str">
        <f t="shared" si="206"/>
        <v>Z:\FAIR_Device_data\Experiment_AugSep_2023\Video_captures\FAIR-D4\Camera1\2023-08-27\FAIR-D4_2023-08-27_07-20-07.mp4</v>
      </c>
    </row>
    <row r="1840" spans="1:11" ht="14.25" customHeight="1" x14ac:dyDescent="0.3">
      <c r="A1840" s="5" t="str">
        <f t="shared" si="200"/>
        <v>FAIR-D4</v>
      </c>
      <c r="B1840" s="4">
        <f t="shared" si="201"/>
        <v>45165</v>
      </c>
      <c r="C1840" s="8">
        <f t="shared" si="202"/>
        <v>0.31158564814814815</v>
      </c>
      <c r="D1840" s="8">
        <f t="shared" si="203"/>
        <v>45165.311585648145</v>
      </c>
      <c r="E1840" s="8" t="str">
        <f t="shared" si="205"/>
        <v>2023-08-27</v>
      </c>
      <c r="F1840" s="9" t="s">
        <v>3540</v>
      </c>
      <c r="G1840" s="9" t="str">
        <f t="shared" si="204"/>
        <v>FAIR-D4_2023-08-27_07-28-41</v>
      </c>
      <c r="H1840" s="9">
        <v>12.993</v>
      </c>
      <c r="I1840" s="6">
        <v>21408755</v>
      </c>
      <c r="J1840" s="6" t="str">
        <f>IF(OR(COUNTIF(Monitoring!E:E, G1840) &gt; 0, COUNTIF(Monitoring!F:F, G1840) &gt; 0), "yes", "no")</f>
        <v>no</v>
      </c>
      <c r="K1840" s="60" t="str">
        <f t="shared" si="206"/>
        <v>Z:\FAIR_Device_data\Experiment_AugSep_2023\Video_captures\FAIR-D4\Camera1\2023-08-27\FAIR-D4_2023-08-27_07-28-41.mp4</v>
      </c>
    </row>
    <row r="1841" spans="1:11" ht="14.25" customHeight="1" x14ac:dyDescent="0.3">
      <c r="A1841" s="5" t="str">
        <f t="shared" si="200"/>
        <v>FAIR-D4</v>
      </c>
      <c r="B1841" s="4">
        <f t="shared" si="201"/>
        <v>45165</v>
      </c>
      <c r="C1841" s="8">
        <f t="shared" si="202"/>
        <v>0.31229166666666669</v>
      </c>
      <c r="D1841" s="8">
        <f t="shared" si="203"/>
        <v>45165.312291666669</v>
      </c>
      <c r="E1841" s="8" t="str">
        <f t="shared" si="205"/>
        <v>2023-08-27</v>
      </c>
      <c r="F1841" s="9" t="s">
        <v>3541</v>
      </c>
      <c r="G1841" s="9" t="str">
        <f t="shared" si="204"/>
        <v>FAIR-D4_2023-08-27_07-29-42</v>
      </c>
      <c r="H1841" s="9">
        <v>16.428999999999998</v>
      </c>
      <c r="I1841" s="6">
        <v>29456732</v>
      </c>
      <c r="J1841" s="6" t="str">
        <f>IF(OR(COUNTIF(Monitoring!E:E, G1841) &gt; 0, COUNTIF(Monitoring!F:F, G1841) &gt; 0), "yes", "no")</f>
        <v>no</v>
      </c>
      <c r="K1841" s="60" t="str">
        <f t="shared" si="206"/>
        <v>Z:\FAIR_Device_data\Experiment_AugSep_2023\Video_captures\FAIR-D4\Camera1\2023-08-27\FAIR-D4_2023-08-27_07-29-42.mp4</v>
      </c>
    </row>
    <row r="1842" spans="1:11" ht="14.25" customHeight="1" x14ac:dyDescent="0.3">
      <c r="A1842" s="5" t="str">
        <f t="shared" si="200"/>
        <v>FAIR-D4</v>
      </c>
      <c r="B1842" s="4">
        <f t="shared" si="201"/>
        <v>45165</v>
      </c>
      <c r="C1842" s="8">
        <f t="shared" si="202"/>
        <v>0.32412037037037039</v>
      </c>
      <c r="D1842" s="8">
        <f t="shared" si="203"/>
        <v>45165.324120370373</v>
      </c>
      <c r="E1842" s="8" t="str">
        <f t="shared" si="205"/>
        <v>2023-08-27</v>
      </c>
      <c r="F1842" s="9" t="s">
        <v>3542</v>
      </c>
      <c r="G1842" s="9" t="str">
        <f t="shared" si="204"/>
        <v>FAIR-D4_2023-08-27_07-46-44</v>
      </c>
      <c r="H1842" s="9">
        <v>16.23</v>
      </c>
      <c r="I1842" s="6">
        <v>29552633</v>
      </c>
      <c r="J1842" s="6" t="str">
        <f>IF(OR(COUNTIF(Monitoring!E:E, G1842) &gt; 0, COUNTIF(Monitoring!F:F, G1842) &gt; 0), "yes", "no")</f>
        <v>no</v>
      </c>
      <c r="K1842" s="60" t="str">
        <f t="shared" si="206"/>
        <v>Z:\FAIR_Device_data\Experiment_AugSep_2023\Video_captures\FAIR-D4\Camera1\2023-08-27\FAIR-D4_2023-08-27_07-46-44.mp4</v>
      </c>
    </row>
    <row r="1843" spans="1:11" ht="14.25" customHeight="1" x14ac:dyDescent="0.3">
      <c r="A1843" s="5" t="str">
        <f t="shared" si="200"/>
        <v>FAIR-D4</v>
      </c>
      <c r="B1843" s="4">
        <f t="shared" si="201"/>
        <v>45165</v>
      </c>
      <c r="C1843" s="8">
        <f t="shared" si="202"/>
        <v>0.33155092592592594</v>
      </c>
      <c r="D1843" s="8">
        <f t="shared" si="203"/>
        <v>45165.331550925926</v>
      </c>
      <c r="E1843" s="8" t="str">
        <f t="shared" si="205"/>
        <v>2023-08-27</v>
      </c>
      <c r="F1843" s="9" t="s">
        <v>3543</v>
      </c>
      <c r="G1843" s="9" t="str">
        <f t="shared" si="204"/>
        <v>FAIR-D4_2023-08-27_07-57-26</v>
      </c>
      <c r="H1843" s="9">
        <v>11.816000000000001</v>
      </c>
      <c r="I1843" s="6">
        <v>20436380</v>
      </c>
      <c r="J1843" s="6" t="str">
        <f>IF(OR(COUNTIF(Monitoring!E:E, G1843) &gt; 0, COUNTIF(Monitoring!F:F, G1843) &gt; 0), "yes", "no")</f>
        <v>no</v>
      </c>
      <c r="K1843" s="60" t="str">
        <f t="shared" si="206"/>
        <v>Z:\FAIR_Device_data\Experiment_AugSep_2023\Video_captures\FAIR-D4\Camera1\2023-08-27\FAIR-D4_2023-08-27_07-57-26.mp4</v>
      </c>
    </row>
    <row r="1844" spans="1:11" ht="14.25" customHeight="1" x14ac:dyDescent="0.3">
      <c r="A1844" s="5" t="str">
        <f t="shared" si="200"/>
        <v>FAIR-D4</v>
      </c>
      <c r="B1844" s="4">
        <f t="shared" si="201"/>
        <v>45165</v>
      </c>
      <c r="C1844" s="8">
        <f t="shared" si="202"/>
        <v>0.33210648148148147</v>
      </c>
      <c r="D1844" s="8">
        <f t="shared" si="203"/>
        <v>45165.332106481481</v>
      </c>
      <c r="E1844" s="8" t="str">
        <f t="shared" si="205"/>
        <v>2023-08-27</v>
      </c>
      <c r="F1844" s="9" t="s">
        <v>3544</v>
      </c>
      <c r="G1844" s="9" t="str">
        <f t="shared" si="204"/>
        <v>FAIR-D4_2023-08-27_07-58-14</v>
      </c>
      <c r="H1844" s="9">
        <v>29.361999999999998</v>
      </c>
      <c r="I1844" s="6">
        <v>56232607</v>
      </c>
      <c r="J1844" s="6" t="str">
        <f>IF(OR(COUNTIF(Monitoring!E:E, G1844) &gt; 0, COUNTIF(Monitoring!F:F, G1844) &gt; 0), "yes", "no")</f>
        <v>yes</v>
      </c>
      <c r="K1844" s="60" t="str">
        <f t="shared" si="206"/>
        <v>Z:\FAIR_Device_data\Experiment_AugSep_2023\Video_captures\FAIR-D4\Camera1\2023-08-27\FAIR-D4_2023-08-27_07-58-14.mp4</v>
      </c>
    </row>
    <row r="1845" spans="1:11" ht="14.25" customHeight="1" x14ac:dyDescent="0.3">
      <c r="A1845" s="5" t="str">
        <f t="shared" si="200"/>
        <v>FAIR-D4</v>
      </c>
      <c r="B1845" s="4">
        <f t="shared" si="201"/>
        <v>45165</v>
      </c>
      <c r="C1845" s="8">
        <f t="shared" si="202"/>
        <v>0.33743055555555557</v>
      </c>
      <c r="D1845" s="8">
        <f t="shared" si="203"/>
        <v>45165.337430555555</v>
      </c>
      <c r="E1845" s="8" t="str">
        <f t="shared" si="205"/>
        <v>2023-08-27</v>
      </c>
      <c r="F1845" s="9" t="s">
        <v>3545</v>
      </c>
      <c r="G1845" s="9" t="str">
        <f t="shared" si="204"/>
        <v>FAIR-D4_2023-08-27_08-05-54</v>
      </c>
      <c r="H1845" s="9">
        <v>31.428999999999998</v>
      </c>
      <c r="I1845" s="6">
        <v>56600669</v>
      </c>
      <c r="J1845" s="6" t="str">
        <f>IF(OR(COUNTIF(Monitoring!E:E, G1845) &gt; 0, COUNTIF(Monitoring!F:F, G1845) &gt; 0), "yes", "no")</f>
        <v>no</v>
      </c>
      <c r="K1845" s="60" t="str">
        <f t="shared" si="206"/>
        <v>Z:\FAIR_Device_data\Experiment_AugSep_2023\Video_captures\FAIR-D4\Camera1\2023-08-27\FAIR-D4_2023-08-27_08-05-54.mp4</v>
      </c>
    </row>
    <row r="1846" spans="1:11" ht="14.25" customHeight="1" x14ac:dyDescent="0.3">
      <c r="A1846" s="5" t="str">
        <f t="shared" si="200"/>
        <v>FAIR-D4</v>
      </c>
      <c r="B1846" s="4">
        <f t="shared" si="201"/>
        <v>45165</v>
      </c>
      <c r="C1846" s="8">
        <f t="shared" si="202"/>
        <v>0.34658564814814813</v>
      </c>
      <c r="D1846" s="8">
        <f t="shared" si="203"/>
        <v>45165.346585648149</v>
      </c>
      <c r="E1846" s="8" t="str">
        <f t="shared" si="205"/>
        <v>2023-08-27</v>
      </c>
      <c r="F1846" s="9" t="s">
        <v>3546</v>
      </c>
      <c r="G1846" s="9" t="str">
        <f t="shared" si="204"/>
        <v>FAIR-D4_2023-08-27_08-19-05</v>
      </c>
      <c r="H1846" s="9">
        <v>44.970999999999997</v>
      </c>
      <c r="I1846" s="6">
        <v>85072862</v>
      </c>
      <c r="J1846" s="6" t="str">
        <f>IF(OR(COUNTIF(Monitoring!E:E, G1846) &gt; 0, COUNTIF(Monitoring!F:F, G1846) &gt; 0), "yes", "no")</f>
        <v>no</v>
      </c>
      <c r="K1846" s="60" t="str">
        <f t="shared" si="206"/>
        <v>Z:\FAIR_Device_data\Experiment_AugSep_2023\Video_captures\FAIR-D4\Camera1\2023-08-27\FAIR-D4_2023-08-27_08-19-05.mp4</v>
      </c>
    </row>
    <row r="1847" spans="1:11" ht="14.25" customHeight="1" x14ac:dyDescent="0.3">
      <c r="A1847" s="5" t="str">
        <f t="shared" si="200"/>
        <v>FAIR-D4</v>
      </c>
      <c r="B1847" s="4">
        <f t="shared" si="201"/>
        <v>45165</v>
      </c>
      <c r="C1847" s="8">
        <f t="shared" si="202"/>
        <v>0.34934027777777776</v>
      </c>
      <c r="D1847" s="8">
        <f t="shared" si="203"/>
        <v>45165.349340277775</v>
      </c>
      <c r="E1847" s="8" t="str">
        <f t="shared" si="205"/>
        <v>2023-08-27</v>
      </c>
      <c r="F1847" s="9" t="s">
        <v>3547</v>
      </c>
      <c r="G1847" s="9" t="str">
        <f t="shared" si="204"/>
        <v>FAIR-D4_2023-08-27_08-23-03</v>
      </c>
      <c r="H1847" s="9">
        <v>21.623999999999999</v>
      </c>
      <c r="I1847" s="6">
        <v>39950260</v>
      </c>
      <c r="J1847" s="6" t="str">
        <f>IF(OR(COUNTIF(Monitoring!E:E, G1847) &gt; 0, COUNTIF(Monitoring!F:F, G1847) &gt; 0), "yes", "no")</f>
        <v>no</v>
      </c>
      <c r="K1847" s="60" t="str">
        <f t="shared" si="206"/>
        <v>Z:\FAIR_Device_data\Experiment_AugSep_2023\Video_captures\FAIR-D4\Camera1\2023-08-27\FAIR-D4_2023-08-27_08-23-03.mp4</v>
      </c>
    </row>
    <row r="1848" spans="1:11" ht="14.25" customHeight="1" x14ac:dyDescent="0.3">
      <c r="A1848" s="5" t="str">
        <f t="shared" si="200"/>
        <v>FAIR-D4</v>
      </c>
      <c r="B1848" s="4">
        <f t="shared" si="201"/>
        <v>45165</v>
      </c>
      <c r="C1848" s="8">
        <f t="shared" si="202"/>
        <v>0.34996527777777775</v>
      </c>
      <c r="D1848" s="8">
        <f t="shared" si="203"/>
        <v>45165.349965277775</v>
      </c>
      <c r="E1848" s="8" t="str">
        <f t="shared" si="205"/>
        <v>2023-08-27</v>
      </c>
      <c r="F1848" s="9" t="s">
        <v>3548</v>
      </c>
      <c r="G1848" s="9" t="str">
        <f t="shared" si="204"/>
        <v>FAIR-D4_2023-08-27_08-23-57</v>
      </c>
      <c r="H1848" s="9">
        <v>16.678999999999998</v>
      </c>
      <c r="I1848" s="6">
        <v>28991222</v>
      </c>
      <c r="J1848" s="6" t="str">
        <f>IF(OR(COUNTIF(Monitoring!E:E, G1848) &gt; 0, COUNTIF(Monitoring!F:F, G1848) &gt; 0), "yes", "no")</f>
        <v>no</v>
      </c>
      <c r="K1848" s="60" t="str">
        <f t="shared" si="206"/>
        <v>Z:\FAIR_Device_data\Experiment_AugSep_2023\Video_captures\FAIR-D4\Camera1\2023-08-27\FAIR-D4_2023-08-27_08-23-57.mp4</v>
      </c>
    </row>
    <row r="1849" spans="1:11" ht="14.25" customHeight="1" x14ac:dyDescent="0.3">
      <c r="A1849" s="5" t="str">
        <f t="shared" si="200"/>
        <v>FAIR-D4</v>
      </c>
      <c r="B1849" s="4">
        <f t="shared" si="201"/>
        <v>45165</v>
      </c>
      <c r="C1849" s="8">
        <f t="shared" si="202"/>
        <v>0.3505787037037037</v>
      </c>
      <c r="D1849" s="8">
        <f t="shared" si="203"/>
        <v>45165.350578703707</v>
      </c>
      <c r="E1849" s="8" t="str">
        <f t="shared" si="205"/>
        <v>2023-08-27</v>
      </c>
      <c r="F1849" s="9" t="s">
        <v>3549</v>
      </c>
      <c r="G1849" s="9" t="str">
        <f t="shared" si="204"/>
        <v>FAIR-D4_2023-08-27_08-24-50</v>
      </c>
      <c r="H1849" s="9">
        <v>68.168000000000006</v>
      </c>
      <c r="I1849" s="6">
        <v>123116099</v>
      </c>
      <c r="J1849" s="6" t="str">
        <f>IF(OR(COUNTIF(Monitoring!E:E, G1849) &gt; 0, COUNTIF(Monitoring!F:F, G1849) &gt; 0), "yes", "no")</f>
        <v>yes</v>
      </c>
      <c r="K1849" s="60" t="str">
        <f t="shared" si="206"/>
        <v>Z:\FAIR_Device_data\Experiment_AugSep_2023\Video_captures\FAIR-D4\Camera1\2023-08-27\FAIR-D4_2023-08-27_08-24-50.mp4</v>
      </c>
    </row>
    <row r="1850" spans="1:11" ht="14.25" customHeight="1" x14ac:dyDescent="0.3">
      <c r="A1850" s="5" t="str">
        <f t="shared" si="200"/>
        <v>FAIR-D4</v>
      </c>
      <c r="B1850" s="4">
        <f t="shared" si="201"/>
        <v>45165</v>
      </c>
      <c r="C1850" s="8">
        <f t="shared" si="202"/>
        <v>0.35306712962962961</v>
      </c>
      <c r="D1850" s="8">
        <f t="shared" si="203"/>
        <v>45165.353067129632</v>
      </c>
      <c r="E1850" s="8" t="str">
        <f t="shared" si="205"/>
        <v>2023-08-27</v>
      </c>
      <c r="F1850" s="9" t="s">
        <v>3550</v>
      </c>
      <c r="G1850" s="9" t="str">
        <f t="shared" si="204"/>
        <v>FAIR-D4_2023-08-27_08-28-25</v>
      </c>
      <c r="H1850" s="9">
        <v>15.48</v>
      </c>
      <c r="I1850" s="6">
        <v>26496402</v>
      </c>
      <c r="J1850" s="6" t="str">
        <f>IF(OR(COUNTIF(Monitoring!E:E, G1850) &gt; 0, COUNTIF(Monitoring!F:F, G1850) &gt; 0), "yes", "no")</f>
        <v>no</v>
      </c>
      <c r="K1850" s="60" t="str">
        <f t="shared" si="206"/>
        <v>Z:\FAIR_Device_data\Experiment_AugSep_2023\Video_captures\FAIR-D4\Camera1\2023-08-27\FAIR-D4_2023-08-27_08-28-25.mp4</v>
      </c>
    </row>
    <row r="1851" spans="1:11" ht="14.25" customHeight="1" x14ac:dyDescent="0.3">
      <c r="A1851" s="5" t="str">
        <f t="shared" si="200"/>
        <v>FAIR-D4</v>
      </c>
      <c r="B1851" s="4">
        <f t="shared" si="201"/>
        <v>45165</v>
      </c>
      <c r="C1851" s="8">
        <f t="shared" si="202"/>
        <v>0.35619212962962965</v>
      </c>
      <c r="D1851" s="8">
        <f t="shared" si="203"/>
        <v>45165.356192129628</v>
      </c>
      <c r="E1851" s="8" t="str">
        <f t="shared" si="205"/>
        <v>2023-08-27</v>
      </c>
      <c r="F1851" s="9" t="s">
        <v>3551</v>
      </c>
      <c r="G1851" s="9" t="str">
        <f t="shared" si="204"/>
        <v>FAIR-D4_2023-08-27_08-32-55</v>
      </c>
      <c r="H1851" s="9">
        <v>27.518999999999998</v>
      </c>
      <c r="I1851" s="6">
        <v>52176963</v>
      </c>
      <c r="J1851" s="6" t="str">
        <f>IF(OR(COUNTIF(Monitoring!E:E, G1851) &gt; 0, COUNTIF(Monitoring!F:F, G1851) &gt; 0), "yes", "no")</f>
        <v>no</v>
      </c>
      <c r="K1851" s="60" t="str">
        <f t="shared" si="206"/>
        <v>Z:\FAIR_Device_data\Experiment_AugSep_2023\Video_captures\FAIR-D4\Camera1\2023-08-27\FAIR-D4_2023-08-27_08-32-55.mp4</v>
      </c>
    </row>
    <row r="1852" spans="1:11" ht="14.25" customHeight="1" x14ac:dyDescent="0.3">
      <c r="A1852" s="5" t="str">
        <f t="shared" si="200"/>
        <v>FAIR-D4</v>
      </c>
      <c r="B1852" s="4">
        <f t="shared" si="201"/>
        <v>45165</v>
      </c>
      <c r="C1852" s="8">
        <f t="shared" si="202"/>
        <v>0.36094907407407406</v>
      </c>
      <c r="D1852" s="8">
        <f t="shared" si="203"/>
        <v>45165.360949074071</v>
      </c>
      <c r="E1852" s="8" t="str">
        <f t="shared" si="205"/>
        <v>2023-08-27</v>
      </c>
      <c r="F1852" s="9" t="s">
        <v>3552</v>
      </c>
      <c r="G1852" s="9" t="str">
        <f t="shared" si="204"/>
        <v>FAIR-D4_2023-08-27_08-39-46</v>
      </c>
      <c r="H1852" s="9">
        <v>13.013</v>
      </c>
      <c r="I1852" s="6">
        <v>22449740</v>
      </c>
      <c r="J1852" s="6" t="str">
        <f>IF(OR(COUNTIF(Monitoring!E:E, G1852) &gt; 0, COUNTIF(Monitoring!F:F, G1852) &gt; 0), "yes", "no")</f>
        <v>no</v>
      </c>
      <c r="K1852" s="60" t="str">
        <f t="shared" si="206"/>
        <v>Z:\FAIR_Device_data\Experiment_AugSep_2023\Video_captures\FAIR-D4\Camera1\2023-08-27\FAIR-D4_2023-08-27_08-39-46.mp4</v>
      </c>
    </row>
    <row r="1853" spans="1:11" ht="14.25" customHeight="1" x14ac:dyDescent="0.3">
      <c r="A1853" s="5" t="str">
        <f t="shared" si="200"/>
        <v>FAIR-D4</v>
      </c>
      <c r="B1853" s="4">
        <f t="shared" si="201"/>
        <v>45165</v>
      </c>
      <c r="C1853" s="8">
        <f t="shared" si="202"/>
        <v>0.36172453703703705</v>
      </c>
      <c r="D1853" s="8">
        <f t="shared" si="203"/>
        <v>45165.361724537041</v>
      </c>
      <c r="E1853" s="8" t="str">
        <f t="shared" si="205"/>
        <v>2023-08-27</v>
      </c>
      <c r="F1853" s="9" t="s">
        <v>3553</v>
      </c>
      <c r="G1853" s="9" t="str">
        <f t="shared" si="204"/>
        <v>FAIR-D4_2023-08-27_08-40-53</v>
      </c>
      <c r="H1853" s="9">
        <v>15.382</v>
      </c>
      <c r="I1853" s="6">
        <v>27071027</v>
      </c>
      <c r="J1853" s="6" t="str">
        <f>IF(OR(COUNTIF(Monitoring!E:E, G1853) &gt; 0, COUNTIF(Monitoring!F:F, G1853) &gt; 0), "yes", "no")</f>
        <v>no</v>
      </c>
      <c r="K1853" s="60" t="str">
        <f t="shared" si="206"/>
        <v>Z:\FAIR_Device_data\Experiment_AugSep_2023\Video_captures\FAIR-D4\Camera1\2023-08-27\FAIR-D4_2023-08-27_08-40-53.mp4</v>
      </c>
    </row>
    <row r="1854" spans="1:11" ht="14.25" customHeight="1" x14ac:dyDescent="0.3">
      <c r="A1854" s="5" t="str">
        <f t="shared" si="200"/>
        <v>FAIR-D4</v>
      </c>
      <c r="B1854" s="4">
        <f t="shared" si="201"/>
        <v>45165</v>
      </c>
      <c r="C1854" s="8">
        <f t="shared" si="202"/>
        <v>0.36221064814814813</v>
      </c>
      <c r="D1854" s="8">
        <f t="shared" si="203"/>
        <v>45165.362210648149</v>
      </c>
      <c r="E1854" s="8" t="str">
        <f t="shared" si="205"/>
        <v>2023-08-27</v>
      </c>
      <c r="F1854" s="9" t="s">
        <v>3554</v>
      </c>
      <c r="G1854" s="9" t="str">
        <f t="shared" si="204"/>
        <v>FAIR-D4_2023-08-27_08-41-35</v>
      </c>
      <c r="H1854" s="9">
        <v>148.375</v>
      </c>
      <c r="I1854" s="6">
        <v>284810427</v>
      </c>
      <c r="J1854" s="6" t="str">
        <f>IF(OR(COUNTIF(Monitoring!E:E, G1854) &gt; 0, COUNTIF(Monitoring!F:F, G1854) &gt; 0), "yes", "no")</f>
        <v>yes</v>
      </c>
      <c r="K1854" s="60" t="str">
        <f t="shared" si="206"/>
        <v>Z:\FAIR_Device_data\Experiment_AugSep_2023\Video_captures\FAIR-D4\Camera1\2023-08-27\FAIR-D4_2023-08-27_08-41-35.mp4</v>
      </c>
    </row>
    <row r="1855" spans="1:11" ht="14.25" customHeight="1" x14ac:dyDescent="0.3">
      <c r="A1855" s="5" t="str">
        <f t="shared" si="200"/>
        <v>FAIR-D4</v>
      </c>
      <c r="B1855" s="4">
        <f t="shared" si="201"/>
        <v>45165</v>
      </c>
      <c r="C1855" s="8">
        <f t="shared" si="202"/>
        <v>0.36480324074074072</v>
      </c>
      <c r="D1855" s="8">
        <f t="shared" si="203"/>
        <v>45165.364803240744</v>
      </c>
      <c r="E1855" s="8" t="str">
        <f t="shared" si="205"/>
        <v>2023-08-27</v>
      </c>
      <c r="F1855" s="9" t="s">
        <v>3555</v>
      </c>
      <c r="G1855" s="9" t="str">
        <f t="shared" si="204"/>
        <v>FAIR-D4_2023-08-27_08-45-19</v>
      </c>
      <c r="H1855" s="9">
        <v>70.975999999999999</v>
      </c>
      <c r="I1855" s="6">
        <v>137177925</v>
      </c>
      <c r="J1855" s="6" t="str">
        <f>IF(OR(COUNTIF(Monitoring!E:E, G1855) &gt; 0, COUNTIF(Monitoring!F:F, G1855) &gt; 0), "yes", "no")</f>
        <v>no</v>
      </c>
      <c r="K1855" s="60" t="str">
        <f t="shared" si="206"/>
        <v>Z:\FAIR_Device_data\Experiment_AugSep_2023\Video_captures\FAIR-D4\Camera1\2023-08-27\FAIR-D4_2023-08-27_08-45-19.mp4</v>
      </c>
    </row>
    <row r="1856" spans="1:11" ht="14.25" customHeight="1" x14ac:dyDescent="0.3">
      <c r="A1856" s="5" t="str">
        <f t="shared" si="200"/>
        <v>FAIR-D4</v>
      </c>
      <c r="B1856" s="4">
        <f t="shared" si="201"/>
        <v>45165</v>
      </c>
      <c r="C1856" s="8">
        <f t="shared" si="202"/>
        <v>0.36907407407407405</v>
      </c>
      <c r="D1856" s="8">
        <f t="shared" si="203"/>
        <v>45165.369074074071</v>
      </c>
      <c r="E1856" s="8" t="str">
        <f t="shared" si="205"/>
        <v>2023-08-27</v>
      </c>
      <c r="F1856" s="9" t="s">
        <v>3556</v>
      </c>
      <c r="G1856" s="9" t="str">
        <f t="shared" si="204"/>
        <v>FAIR-D4_2023-08-27_08-51-28</v>
      </c>
      <c r="H1856" s="9">
        <v>42.593000000000004</v>
      </c>
      <c r="I1856" s="6">
        <v>84000850</v>
      </c>
      <c r="J1856" s="6" t="str">
        <f>IF(OR(COUNTIF(Monitoring!E:E, G1856) &gt; 0, COUNTIF(Monitoring!F:F, G1856) &gt; 0), "yes", "no")</f>
        <v>yes</v>
      </c>
      <c r="K1856" s="60" t="str">
        <f t="shared" si="206"/>
        <v>Z:\FAIR_Device_data\Experiment_AugSep_2023\Video_captures\FAIR-D4\Camera1\2023-08-27\FAIR-D4_2023-08-27_08-51-28.mp4</v>
      </c>
    </row>
    <row r="1857" spans="1:11" ht="14.25" customHeight="1" x14ac:dyDescent="0.3">
      <c r="A1857" s="5" t="str">
        <f t="shared" si="200"/>
        <v>FAIR-D4</v>
      </c>
      <c r="B1857" s="4">
        <f t="shared" si="201"/>
        <v>45165</v>
      </c>
      <c r="C1857" s="8">
        <f t="shared" si="202"/>
        <v>0.37298611111111113</v>
      </c>
      <c r="D1857" s="8">
        <f t="shared" si="203"/>
        <v>45165.372986111113</v>
      </c>
      <c r="E1857" s="8" t="str">
        <f t="shared" si="205"/>
        <v>2023-08-27</v>
      </c>
      <c r="F1857" s="9" t="s">
        <v>3557</v>
      </c>
      <c r="G1857" s="9" t="str">
        <f t="shared" si="204"/>
        <v>FAIR-D4_2023-08-27_08-57-06</v>
      </c>
      <c r="H1857" s="9">
        <v>29.193000000000001</v>
      </c>
      <c r="I1857" s="6">
        <v>52240757</v>
      </c>
      <c r="J1857" s="6" t="str">
        <f>IF(OR(COUNTIF(Monitoring!E:E, G1857) &gt; 0, COUNTIF(Monitoring!F:F, G1857) &gt; 0), "yes", "no")</f>
        <v>yes</v>
      </c>
      <c r="K1857" s="60" t="str">
        <f t="shared" si="206"/>
        <v>Z:\FAIR_Device_data\Experiment_AugSep_2023\Video_captures\FAIR-D4\Camera1\2023-08-27\FAIR-D4_2023-08-27_08-57-06.mp4</v>
      </c>
    </row>
    <row r="1858" spans="1:11" ht="14.25" customHeight="1" x14ac:dyDescent="0.3">
      <c r="A1858" s="5" t="str">
        <f t="shared" ref="A1858:A1921" si="207">+LEFT(G1858,7)</f>
        <v>FAIR-D4</v>
      </c>
      <c r="B1858" s="4">
        <f t="shared" ref="B1858:B1921" si="208">VALUE(MID(G1858,FIND("_",G1858)+1,10))</f>
        <v>45165</v>
      </c>
      <c r="C1858" s="8">
        <f t="shared" ref="C1858:C1921" si="209">IF(ISBLANK(G1858),"",TIME(LEFT(RIGHT(G1858,8),2),LEFT(RIGHT(G1858,5),2),RIGHT(G1858,2)))</f>
        <v>0.37555555555555553</v>
      </c>
      <c r="D1858" s="8">
        <f t="shared" ref="D1858:D1921" si="210">+B1858+C1858</f>
        <v>45165.375555555554</v>
      </c>
      <c r="E1858" s="8" t="str">
        <f t="shared" si="205"/>
        <v>2023-08-27</v>
      </c>
      <c r="F1858" s="9" t="s">
        <v>3558</v>
      </c>
      <c r="G1858" s="9" t="str">
        <f t="shared" ref="G1858:G1921" si="211">+LEFT(F1858,27)</f>
        <v>FAIR-D4_2023-08-27_09-00-48</v>
      </c>
      <c r="H1858" s="9">
        <v>13.664</v>
      </c>
      <c r="I1858" s="6">
        <v>23669008</v>
      </c>
      <c r="J1858" s="6" t="str">
        <f>IF(OR(COUNTIF(Monitoring!E:E, G1858) &gt; 0, COUNTIF(Monitoring!F:F, G1858) &gt; 0), "yes", "no")</f>
        <v>no</v>
      </c>
      <c r="K1858" s="60" t="str">
        <f t="shared" si="206"/>
        <v>Z:\FAIR_Device_data\Experiment_AugSep_2023\Video_captures\FAIR-D4\Camera1\2023-08-27\FAIR-D4_2023-08-27_09-00-48.mp4</v>
      </c>
    </row>
    <row r="1859" spans="1:11" ht="14.25" customHeight="1" x14ac:dyDescent="0.3">
      <c r="A1859" s="5" t="str">
        <f t="shared" si="207"/>
        <v>FAIR-D4</v>
      </c>
      <c r="B1859" s="4">
        <f t="shared" si="208"/>
        <v>45165</v>
      </c>
      <c r="C1859" s="8">
        <f t="shared" si="209"/>
        <v>0.37800925925925927</v>
      </c>
      <c r="D1859" s="8">
        <f t="shared" si="210"/>
        <v>45165.378009259257</v>
      </c>
      <c r="E1859" s="8" t="str">
        <f t="shared" ref="E1859:E1922" si="212">+_xlfn.CONCAT(YEAR(B1859),"-",TEXT(MONTH(B1859),"00"),"-",TEXT(DAY(B1859),"00"))</f>
        <v>2023-08-27</v>
      </c>
      <c r="F1859" s="9" t="s">
        <v>3559</v>
      </c>
      <c r="G1859" s="9" t="str">
        <f t="shared" si="211"/>
        <v>FAIR-D4_2023-08-27_09-04-20</v>
      </c>
      <c r="H1859" s="9">
        <v>101.92</v>
      </c>
      <c r="I1859" s="6">
        <v>192046179</v>
      </c>
      <c r="J1859" s="6" t="str">
        <f>IF(OR(COUNTIF(Monitoring!E:E, G1859) &gt; 0, COUNTIF(Monitoring!F:F, G1859) &gt; 0), "yes", "no")</f>
        <v>yes</v>
      </c>
      <c r="K1859" s="60" t="str">
        <f t="shared" ref="K1859:K1922" si="213">HYPERLINK(_xlfn.CONCAT("Z:\FAIR_Device_data\Experiment_AugSep_2023","\","Video_captures","\",A1859,"\","Camera1","\",E1859,"\",F1859))</f>
        <v>Z:\FAIR_Device_data\Experiment_AugSep_2023\Video_captures\FAIR-D4\Camera1\2023-08-27\FAIR-D4_2023-08-27_09-04-20.mp4</v>
      </c>
    </row>
    <row r="1860" spans="1:11" ht="14.25" customHeight="1" x14ac:dyDescent="0.3">
      <c r="A1860" s="5" t="str">
        <f t="shared" si="207"/>
        <v>FAIR-D4</v>
      </c>
      <c r="B1860" s="4">
        <f t="shared" si="208"/>
        <v>45165</v>
      </c>
      <c r="C1860" s="8">
        <f t="shared" si="209"/>
        <v>0.3818287037037037</v>
      </c>
      <c r="D1860" s="8">
        <f t="shared" si="210"/>
        <v>45165.381828703707</v>
      </c>
      <c r="E1860" s="8" t="str">
        <f t="shared" si="212"/>
        <v>2023-08-27</v>
      </c>
      <c r="F1860" s="9" t="s">
        <v>3560</v>
      </c>
      <c r="G1860" s="9" t="str">
        <f t="shared" si="211"/>
        <v>FAIR-D4_2023-08-27_09-09-50</v>
      </c>
      <c r="H1860" s="9">
        <v>12.991</v>
      </c>
      <c r="I1860" s="6">
        <v>22089004</v>
      </c>
      <c r="J1860" s="6" t="str">
        <f>IF(OR(COUNTIF(Monitoring!E:E, G1860) &gt; 0, COUNTIF(Monitoring!F:F, G1860) &gt; 0), "yes", "no")</f>
        <v>no</v>
      </c>
      <c r="K1860" s="60" t="str">
        <f t="shared" si="213"/>
        <v>Z:\FAIR_Device_data\Experiment_AugSep_2023\Video_captures\FAIR-D4\Camera1\2023-08-27\FAIR-D4_2023-08-27_09-09-50.mp4</v>
      </c>
    </row>
    <row r="1861" spans="1:11" ht="14.25" customHeight="1" x14ac:dyDescent="0.3">
      <c r="A1861" s="5" t="str">
        <f t="shared" si="207"/>
        <v>FAIR-D4</v>
      </c>
      <c r="B1861" s="4">
        <f t="shared" si="208"/>
        <v>45165</v>
      </c>
      <c r="C1861" s="8">
        <f t="shared" si="209"/>
        <v>0.38329861111111113</v>
      </c>
      <c r="D1861" s="8">
        <f t="shared" si="210"/>
        <v>45165.383298611108</v>
      </c>
      <c r="E1861" s="8" t="str">
        <f t="shared" si="212"/>
        <v>2023-08-27</v>
      </c>
      <c r="F1861" s="9" t="s">
        <v>3561</v>
      </c>
      <c r="G1861" s="9" t="str">
        <f t="shared" si="211"/>
        <v>FAIR-D4_2023-08-27_09-11-57</v>
      </c>
      <c r="H1861" s="9">
        <v>12.282</v>
      </c>
      <c r="I1861" s="6">
        <v>20266752</v>
      </c>
      <c r="J1861" s="6" t="str">
        <f>IF(OR(COUNTIF(Monitoring!E:E, G1861) &gt; 0, COUNTIF(Monitoring!F:F, G1861) &gt; 0), "yes", "no")</f>
        <v>no</v>
      </c>
      <c r="K1861" s="60" t="str">
        <f t="shared" si="213"/>
        <v>Z:\FAIR_Device_data\Experiment_AugSep_2023\Video_captures\FAIR-D4\Camera1\2023-08-27\FAIR-D4_2023-08-27_09-11-57.mp4</v>
      </c>
    </row>
    <row r="1862" spans="1:11" ht="14.25" customHeight="1" x14ac:dyDescent="0.3">
      <c r="A1862" s="5" t="str">
        <f t="shared" si="207"/>
        <v>FAIR-D4</v>
      </c>
      <c r="B1862" s="4">
        <f t="shared" si="208"/>
        <v>45165</v>
      </c>
      <c r="C1862" s="8">
        <f t="shared" si="209"/>
        <v>0.38393518518518521</v>
      </c>
      <c r="D1862" s="8">
        <f t="shared" si="210"/>
        <v>45165.383935185186</v>
      </c>
      <c r="E1862" s="8" t="str">
        <f t="shared" si="212"/>
        <v>2023-08-27</v>
      </c>
      <c r="F1862" s="9" t="s">
        <v>3562</v>
      </c>
      <c r="G1862" s="9" t="str">
        <f t="shared" si="211"/>
        <v>FAIR-D4_2023-08-27_09-12-52</v>
      </c>
      <c r="H1862" s="9">
        <v>29.141999999999999</v>
      </c>
      <c r="I1862" s="6">
        <v>50695682</v>
      </c>
      <c r="J1862" s="6" t="str">
        <f>IF(OR(COUNTIF(Monitoring!E:E, G1862) &gt; 0, COUNTIF(Monitoring!F:F, G1862) &gt; 0), "yes", "no")</f>
        <v>no</v>
      </c>
      <c r="K1862" s="60" t="str">
        <f t="shared" si="213"/>
        <v>Z:\FAIR_Device_data\Experiment_AugSep_2023\Video_captures\FAIR-D4\Camera1\2023-08-27\FAIR-D4_2023-08-27_09-12-52.mp4</v>
      </c>
    </row>
    <row r="1863" spans="1:11" ht="14.25" customHeight="1" x14ac:dyDescent="0.3">
      <c r="A1863" s="5" t="str">
        <f t="shared" si="207"/>
        <v>FAIR-D4</v>
      </c>
      <c r="B1863" s="4">
        <f t="shared" si="208"/>
        <v>45165</v>
      </c>
      <c r="C1863" s="8">
        <f t="shared" si="209"/>
        <v>0.39142361111111112</v>
      </c>
      <c r="D1863" s="8">
        <f t="shared" si="210"/>
        <v>45165.391423611109</v>
      </c>
      <c r="E1863" s="8" t="str">
        <f t="shared" si="212"/>
        <v>2023-08-27</v>
      </c>
      <c r="F1863" s="9" t="s">
        <v>3563</v>
      </c>
      <c r="G1863" s="9" t="str">
        <f t="shared" si="211"/>
        <v>FAIR-D4_2023-08-27_09-23-39</v>
      </c>
      <c r="H1863" s="9">
        <v>69.822999999999993</v>
      </c>
      <c r="I1863" s="6">
        <v>127217227</v>
      </c>
      <c r="J1863" s="6" t="str">
        <f>IF(OR(COUNTIF(Monitoring!E:E, G1863) &gt; 0, COUNTIF(Monitoring!F:F, G1863) &gt; 0), "yes", "no")</f>
        <v>no</v>
      </c>
      <c r="K1863" s="60" t="str">
        <f t="shared" si="213"/>
        <v>Z:\FAIR_Device_data\Experiment_AugSep_2023\Video_captures\FAIR-D4\Camera1\2023-08-27\FAIR-D4_2023-08-27_09-23-39.mp4</v>
      </c>
    </row>
    <row r="1864" spans="1:11" ht="14.25" customHeight="1" x14ac:dyDescent="0.3">
      <c r="A1864" s="5" t="str">
        <f t="shared" si="207"/>
        <v>FAIR-D4</v>
      </c>
      <c r="B1864" s="4">
        <f t="shared" si="208"/>
        <v>45165</v>
      </c>
      <c r="C1864" s="8">
        <f t="shared" si="209"/>
        <v>0.39435185185185184</v>
      </c>
      <c r="D1864" s="8">
        <f t="shared" si="210"/>
        <v>45165.39435185185</v>
      </c>
      <c r="E1864" s="8" t="str">
        <f t="shared" si="212"/>
        <v>2023-08-27</v>
      </c>
      <c r="F1864" s="9" t="s">
        <v>3564</v>
      </c>
      <c r="G1864" s="9" t="str">
        <f t="shared" si="211"/>
        <v>FAIR-D4_2023-08-27_09-27-52</v>
      </c>
      <c r="H1864" s="9">
        <v>11.904</v>
      </c>
      <c r="I1864" s="6">
        <v>19894681</v>
      </c>
      <c r="J1864" s="6" t="str">
        <f>IF(OR(COUNTIF(Monitoring!E:E, G1864) &gt; 0, COUNTIF(Monitoring!F:F, G1864) &gt; 0), "yes", "no")</f>
        <v>no</v>
      </c>
      <c r="K1864" s="60" t="str">
        <f t="shared" si="213"/>
        <v>Z:\FAIR_Device_data\Experiment_AugSep_2023\Video_captures\FAIR-D4\Camera1\2023-08-27\FAIR-D4_2023-08-27_09-27-52.mp4</v>
      </c>
    </row>
    <row r="1865" spans="1:11" ht="14.25" customHeight="1" x14ac:dyDescent="0.3">
      <c r="A1865" s="5" t="str">
        <f t="shared" si="207"/>
        <v>FAIR-D4</v>
      </c>
      <c r="B1865" s="4">
        <f t="shared" si="208"/>
        <v>45165</v>
      </c>
      <c r="C1865" s="8">
        <f t="shared" si="209"/>
        <v>0.39509259259259261</v>
      </c>
      <c r="D1865" s="8">
        <f t="shared" si="210"/>
        <v>45165.395092592589</v>
      </c>
      <c r="E1865" s="8" t="str">
        <f t="shared" si="212"/>
        <v>2023-08-27</v>
      </c>
      <c r="F1865" s="9" t="s">
        <v>3565</v>
      </c>
      <c r="G1865" s="9" t="str">
        <f t="shared" si="211"/>
        <v>FAIR-D4_2023-08-27_09-28-56</v>
      </c>
      <c r="H1865" s="9">
        <v>56.466000000000001</v>
      </c>
      <c r="I1865" s="6">
        <v>102746979</v>
      </c>
      <c r="J1865" s="6" t="str">
        <f>IF(OR(COUNTIF(Monitoring!E:E, G1865) &gt; 0, COUNTIF(Monitoring!F:F, G1865) &gt; 0), "yes", "no")</f>
        <v>yes</v>
      </c>
      <c r="K1865" s="60" t="str">
        <f t="shared" si="213"/>
        <v>Z:\FAIR_Device_data\Experiment_AugSep_2023\Video_captures\FAIR-D4\Camera1\2023-08-27\FAIR-D4_2023-08-27_09-28-56.mp4</v>
      </c>
    </row>
    <row r="1866" spans="1:11" ht="14.25" customHeight="1" x14ac:dyDescent="0.3">
      <c r="A1866" s="5" t="str">
        <f t="shared" si="207"/>
        <v>FAIR-D4</v>
      </c>
      <c r="B1866" s="4">
        <f t="shared" si="208"/>
        <v>45165</v>
      </c>
      <c r="C1866" s="8">
        <f t="shared" si="209"/>
        <v>0.40523148148148147</v>
      </c>
      <c r="D1866" s="8">
        <f t="shared" si="210"/>
        <v>45165.405231481483</v>
      </c>
      <c r="E1866" s="8" t="str">
        <f t="shared" si="212"/>
        <v>2023-08-27</v>
      </c>
      <c r="F1866" s="9" t="s">
        <v>3566</v>
      </c>
      <c r="G1866" s="9" t="str">
        <f t="shared" si="211"/>
        <v>FAIR-D4_2023-08-27_09-43-32</v>
      </c>
      <c r="H1866" s="9">
        <v>23.613</v>
      </c>
      <c r="I1866" s="6">
        <v>40136173</v>
      </c>
      <c r="J1866" s="6" t="str">
        <f>IF(OR(COUNTIF(Monitoring!E:E, G1866) &gt; 0, COUNTIF(Monitoring!F:F, G1866) &gt; 0), "yes", "no")</f>
        <v>no</v>
      </c>
      <c r="K1866" s="60" t="str">
        <f t="shared" si="213"/>
        <v>Z:\FAIR_Device_data\Experiment_AugSep_2023\Video_captures\FAIR-D4\Camera1\2023-08-27\FAIR-D4_2023-08-27_09-43-32.mp4</v>
      </c>
    </row>
    <row r="1867" spans="1:11" ht="14.25" customHeight="1" x14ac:dyDescent="0.3">
      <c r="A1867" s="5" t="str">
        <f t="shared" si="207"/>
        <v>FAIR-D4</v>
      </c>
      <c r="B1867" s="4">
        <f t="shared" si="208"/>
        <v>45165</v>
      </c>
      <c r="C1867" s="8">
        <f t="shared" si="209"/>
        <v>0.4065509259259259</v>
      </c>
      <c r="D1867" s="8">
        <f t="shared" si="210"/>
        <v>45165.406550925924</v>
      </c>
      <c r="E1867" s="8" t="str">
        <f t="shared" si="212"/>
        <v>2023-08-27</v>
      </c>
      <c r="F1867" s="9" t="s">
        <v>3567</v>
      </c>
      <c r="G1867" s="9" t="str">
        <f t="shared" si="211"/>
        <v>FAIR-D4_2023-08-27_09-45-26</v>
      </c>
      <c r="H1867" s="9">
        <v>22.483000000000001</v>
      </c>
      <c r="I1867" s="6">
        <v>41414692</v>
      </c>
      <c r="J1867" s="6" t="str">
        <f>IF(OR(COUNTIF(Monitoring!E:E, G1867) &gt; 0, COUNTIF(Monitoring!F:F, G1867) &gt; 0), "yes", "no")</f>
        <v>no</v>
      </c>
      <c r="K1867" s="60" t="str">
        <f t="shared" si="213"/>
        <v>Z:\FAIR_Device_data\Experiment_AugSep_2023\Video_captures\FAIR-D4\Camera1\2023-08-27\FAIR-D4_2023-08-27_09-45-26.mp4</v>
      </c>
    </row>
    <row r="1868" spans="1:11" ht="14.25" customHeight="1" x14ac:dyDescent="0.3">
      <c r="A1868" s="5" t="str">
        <f t="shared" si="207"/>
        <v>FAIR-D4</v>
      </c>
      <c r="B1868" s="4">
        <f t="shared" si="208"/>
        <v>45165</v>
      </c>
      <c r="C1868" s="8">
        <f t="shared" si="209"/>
        <v>0.40865740740740741</v>
      </c>
      <c r="D1868" s="8">
        <f t="shared" si="210"/>
        <v>45165.40865740741</v>
      </c>
      <c r="E1868" s="8" t="str">
        <f t="shared" si="212"/>
        <v>2023-08-27</v>
      </c>
      <c r="F1868" s="9" t="s">
        <v>3568</v>
      </c>
      <c r="G1868" s="9" t="str">
        <f t="shared" si="211"/>
        <v>FAIR-D4_2023-08-27_09-48-28</v>
      </c>
      <c r="H1868" s="9">
        <v>29.175000000000001</v>
      </c>
      <c r="I1868" s="6">
        <v>50670689</v>
      </c>
      <c r="J1868" s="6" t="str">
        <f>IF(OR(COUNTIF(Monitoring!E:E, G1868) &gt; 0, COUNTIF(Monitoring!F:F, G1868) &gt; 0), "yes", "no")</f>
        <v>yes</v>
      </c>
      <c r="K1868" s="60" t="str">
        <f t="shared" si="213"/>
        <v>Z:\FAIR_Device_data\Experiment_AugSep_2023\Video_captures\FAIR-D4\Camera1\2023-08-27\FAIR-D4_2023-08-27_09-48-28.mp4</v>
      </c>
    </row>
    <row r="1869" spans="1:11" ht="14.25" customHeight="1" x14ac:dyDescent="0.3">
      <c r="A1869" s="5" t="str">
        <f t="shared" si="207"/>
        <v>FAIR-D4</v>
      </c>
      <c r="B1869" s="4">
        <f t="shared" si="208"/>
        <v>45165</v>
      </c>
      <c r="C1869" s="8">
        <f t="shared" si="209"/>
        <v>0.4110300925925926</v>
      </c>
      <c r="D1869" s="8">
        <f t="shared" si="210"/>
        <v>45165.411030092589</v>
      </c>
      <c r="E1869" s="8" t="str">
        <f t="shared" si="212"/>
        <v>2023-08-27</v>
      </c>
      <c r="F1869" s="9" t="s">
        <v>3569</v>
      </c>
      <c r="G1869" s="9" t="str">
        <f t="shared" si="211"/>
        <v>FAIR-D4_2023-08-27_09-51-53</v>
      </c>
      <c r="H1869" s="9">
        <v>94.855999999999995</v>
      </c>
      <c r="I1869" s="6">
        <v>175453061</v>
      </c>
      <c r="J1869" s="6" t="str">
        <f>IF(OR(COUNTIF(Monitoring!E:E, G1869) &gt; 0, COUNTIF(Monitoring!F:F, G1869) &gt; 0), "yes", "no")</f>
        <v>yes</v>
      </c>
      <c r="K1869" s="60" t="str">
        <f t="shared" si="213"/>
        <v>Z:\FAIR_Device_data\Experiment_AugSep_2023\Video_captures\FAIR-D4\Camera1\2023-08-27\FAIR-D4_2023-08-27_09-51-53.mp4</v>
      </c>
    </row>
    <row r="1870" spans="1:11" ht="14.25" customHeight="1" x14ac:dyDescent="0.3">
      <c r="A1870" s="5" t="str">
        <f t="shared" si="207"/>
        <v>FAIR-D4</v>
      </c>
      <c r="B1870" s="4">
        <f t="shared" si="208"/>
        <v>45165</v>
      </c>
      <c r="C1870" s="8">
        <f t="shared" si="209"/>
        <v>0.41270833333333334</v>
      </c>
      <c r="D1870" s="8">
        <f t="shared" si="210"/>
        <v>45165.412708333337</v>
      </c>
      <c r="E1870" s="8" t="str">
        <f t="shared" si="212"/>
        <v>2023-08-27</v>
      </c>
      <c r="F1870" s="9" t="s">
        <v>3570</v>
      </c>
      <c r="G1870" s="9" t="str">
        <f t="shared" si="211"/>
        <v>FAIR-D4_2023-08-27_09-54-18</v>
      </c>
      <c r="H1870" s="9">
        <v>47.831000000000003</v>
      </c>
      <c r="I1870" s="6">
        <v>85840331</v>
      </c>
      <c r="J1870" s="6" t="str">
        <f>IF(OR(COUNTIF(Monitoring!E:E, G1870) &gt; 0, COUNTIF(Monitoring!F:F, G1870) &gt; 0), "yes", "no")</f>
        <v>yes</v>
      </c>
      <c r="K1870" s="60" t="str">
        <f t="shared" si="213"/>
        <v>Z:\FAIR_Device_data\Experiment_AugSep_2023\Video_captures\FAIR-D4\Camera1\2023-08-27\FAIR-D4_2023-08-27_09-54-18.mp4</v>
      </c>
    </row>
    <row r="1871" spans="1:11" ht="14.25" customHeight="1" x14ac:dyDescent="0.3">
      <c r="A1871" s="5" t="str">
        <f t="shared" si="207"/>
        <v>FAIR-D4</v>
      </c>
      <c r="B1871" s="4">
        <f t="shared" si="208"/>
        <v>45165</v>
      </c>
      <c r="C1871" s="8">
        <f t="shared" si="209"/>
        <v>0.41416666666666668</v>
      </c>
      <c r="D1871" s="8">
        <f t="shared" si="210"/>
        <v>45165.414166666669</v>
      </c>
      <c r="E1871" s="8" t="str">
        <f t="shared" si="212"/>
        <v>2023-08-27</v>
      </c>
      <c r="F1871" s="9" t="s">
        <v>3571</v>
      </c>
      <c r="G1871" s="9" t="str">
        <f t="shared" si="211"/>
        <v>FAIR-D4_2023-08-27_09-56-24</v>
      </c>
      <c r="H1871" s="9">
        <v>16.631</v>
      </c>
      <c r="I1871" s="6">
        <v>29203044</v>
      </c>
      <c r="J1871" s="6" t="str">
        <f>IF(OR(COUNTIF(Monitoring!E:E, G1871) &gt; 0, COUNTIF(Monitoring!F:F, G1871) &gt; 0), "yes", "no")</f>
        <v>yes</v>
      </c>
      <c r="K1871" s="60" t="str">
        <f t="shared" si="213"/>
        <v>Z:\FAIR_Device_data\Experiment_AugSep_2023\Video_captures\FAIR-D4\Camera1\2023-08-27\FAIR-D4_2023-08-27_09-56-24.mp4</v>
      </c>
    </row>
    <row r="1872" spans="1:11" ht="14.25" customHeight="1" x14ac:dyDescent="0.3">
      <c r="A1872" s="5" t="str">
        <f t="shared" si="207"/>
        <v>FAIR-D4</v>
      </c>
      <c r="B1872" s="4">
        <f t="shared" si="208"/>
        <v>45165</v>
      </c>
      <c r="C1872" s="8">
        <f t="shared" si="209"/>
        <v>0.4150462962962963</v>
      </c>
      <c r="D1872" s="8">
        <f t="shared" si="210"/>
        <v>45165.415046296293</v>
      </c>
      <c r="E1872" s="8" t="str">
        <f t="shared" si="212"/>
        <v>2023-08-27</v>
      </c>
      <c r="F1872" s="9" t="s">
        <v>3572</v>
      </c>
      <c r="G1872" s="9" t="str">
        <f t="shared" si="211"/>
        <v>FAIR-D4_2023-08-27_09-57-40</v>
      </c>
      <c r="H1872" s="9">
        <v>57.71</v>
      </c>
      <c r="I1872" s="6">
        <v>106594720</v>
      </c>
      <c r="J1872" s="6" t="str">
        <f>IF(OR(COUNTIF(Monitoring!E:E, G1872) &gt; 0, COUNTIF(Monitoring!F:F, G1872) &gt; 0), "yes", "no")</f>
        <v>yes</v>
      </c>
      <c r="K1872" s="60" t="str">
        <f t="shared" si="213"/>
        <v>Z:\FAIR_Device_data\Experiment_AugSep_2023\Video_captures\FAIR-D4\Camera1\2023-08-27\FAIR-D4_2023-08-27_09-57-40.mp4</v>
      </c>
    </row>
    <row r="1873" spans="1:11" ht="14.25" customHeight="1" x14ac:dyDescent="0.3">
      <c r="A1873" s="5" t="str">
        <f t="shared" si="207"/>
        <v>FAIR-D4</v>
      </c>
      <c r="B1873" s="4">
        <f t="shared" si="208"/>
        <v>45165</v>
      </c>
      <c r="C1873" s="8">
        <f t="shared" si="209"/>
        <v>0.41942129629629632</v>
      </c>
      <c r="D1873" s="8">
        <f t="shared" si="210"/>
        <v>45165.419421296298</v>
      </c>
      <c r="E1873" s="8" t="str">
        <f t="shared" si="212"/>
        <v>2023-08-27</v>
      </c>
      <c r="F1873" s="9" t="s">
        <v>3573</v>
      </c>
      <c r="G1873" s="9" t="str">
        <f t="shared" si="211"/>
        <v>FAIR-D4_2023-08-27_10-03-58</v>
      </c>
      <c r="H1873" s="9">
        <v>13.176</v>
      </c>
      <c r="I1873" s="6">
        <v>22924124</v>
      </c>
      <c r="J1873" s="6" t="str">
        <f>IF(OR(COUNTIF(Monitoring!E:E, G1873) &gt; 0, COUNTIF(Monitoring!F:F, G1873) &gt; 0), "yes", "no")</f>
        <v>no</v>
      </c>
      <c r="K1873" s="60" t="str">
        <f t="shared" si="213"/>
        <v>Z:\FAIR_Device_data\Experiment_AugSep_2023\Video_captures\FAIR-D4\Camera1\2023-08-27\FAIR-D4_2023-08-27_10-03-58.mp4</v>
      </c>
    </row>
    <row r="1874" spans="1:11" ht="14.25" customHeight="1" x14ac:dyDescent="0.3">
      <c r="A1874" s="5" t="str">
        <f t="shared" si="207"/>
        <v>FAIR-D4</v>
      </c>
      <c r="B1874" s="4">
        <f t="shared" si="208"/>
        <v>45165</v>
      </c>
      <c r="C1874" s="8">
        <f t="shared" si="209"/>
        <v>0.42001157407407408</v>
      </c>
      <c r="D1874" s="8">
        <f t="shared" si="210"/>
        <v>45165.420011574075</v>
      </c>
      <c r="E1874" s="8" t="str">
        <f t="shared" si="212"/>
        <v>2023-08-27</v>
      </c>
      <c r="F1874" s="9" t="s">
        <v>3574</v>
      </c>
      <c r="G1874" s="9" t="str">
        <f t="shared" si="211"/>
        <v>FAIR-D4_2023-08-27_10-04-49</v>
      </c>
      <c r="H1874" s="9">
        <v>14.821</v>
      </c>
      <c r="I1874" s="6">
        <v>25836041</v>
      </c>
      <c r="J1874" s="6" t="str">
        <f>IF(OR(COUNTIF(Monitoring!E:E, G1874) &gt; 0, COUNTIF(Monitoring!F:F, G1874) &gt; 0), "yes", "no")</f>
        <v>yes</v>
      </c>
      <c r="K1874" s="60" t="str">
        <f t="shared" si="213"/>
        <v>Z:\FAIR_Device_data\Experiment_AugSep_2023\Video_captures\FAIR-D4\Camera1\2023-08-27\FAIR-D4_2023-08-27_10-04-49.mp4</v>
      </c>
    </row>
    <row r="1875" spans="1:11" ht="14.25" customHeight="1" x14ac:dyDescent="0.3">
      <c r="A1875" s="5" t="str">
        <f t="shared" si="207"/>
        <v>FAIR-D4</v>
      </c>
      <c r="B1875" s="4">
        <f t="shared" si="208"/>
        <v>45165</v>
      </c>
      <c r="C1875" s="8">
        <f t="shared" si="209"/>
        <v>0.42053240740740738</v>
      </c>
      <c r="D1875" s="8">
        <f t="shared" si="210"/>
        <v>45165.420532407406</v>
      </c>
      <c r="E1875" s="8" t="str">
        <f t="shared" si="212"/>
        <v>2023-08-27</v>
      </c>
      <c r="F1875" s="9" t="s">
        <v>3575</v>
      </c>
      <c r="G1875" s="9" t="str">
        <f t="shared" si="211"/>
        <v>FAIR-D4_2023-08-27_10-05-34</v>
      </c>
      <c r="H1875" s="9">
        <v>12.223000000000001</v>
      </c>
      <c r="I1875" s="6">
        <v>18754872</v>
      </c>
      <c r="J1875" s="6" t="str">
        <f>IF(OR(COUNTIF(Monitoring!E:E, G1875) &gt; 0, COUNTIF(Monitoring!F:F, G1875) &gt; 0), "yes", "no")</f>
        <v>no</v>
      </c>
      <c r="K1875" s="60" t="str">
        <f t="shared" si="213"/>
        <v>Z:\FAIR_Device_data\Experiment_AugSep_2023\Video_captures\FAIR-D4\Camera1\2023-08-27\FAIR-D4_2023-08-27_10-05-34.mp4</v>
      </c>
    </row>
    <row r="1876" spans="1:11" ht="14.25" customHeight="1" x14ac:dyDescent="0.3">
      <c r="A1876" s="5" t="str">
        <f t="shared" si="207"/>
        <v>FAIR-D4</v>
      </c>
      <c r="B1876" s="4">
        <f t="shared" si="208"/>
        <v>45165</v>
      </c>
      <c r="C1876" s="8">
        <f t="shared" si="209"/>
        <v>0.42190972222222223</v>
      </c>
      <c r="D1876" s="8">
        <f t="shared" si="210"/>
        <v>45165.421909722223</v>
      </c>
      <c r="E1876" s="8" t="str">
        <f t="shared" si="212"/>
        <v>2023-08-27</v>
      </c>
      <c r="F1876" s="9" t="s">
        <v>3576</v>
      </c>
      <c r="G1876" s="9" t="str">
        <f t="shared" si="211"/>
        <v>FAIR-D4_2023-08-27_10-07-33</v>
      </c>
      <c r="H1876" s="9">
        <v>14.385999999999999</v>
      </c>
      <c r="I1876" s="6">
        <v>24075908</v>
      </c>
      <c r="J1876" s="6" t="str">
        <f>IF(OR(COUNTIF(Monitoring!E:E, G1876) &gt; 0, COUNTIF(Monitoring!F:F, G1876) &gt; 0), "yes", "no")</f>
        <v>yes</v>
      </c>
      <c r="K1876" s="60" t="str">
        <f t="shared" si="213"/>
        <v>Z:\FAIR_Device_data\Experiment_AugSep_2023\Video_captures\FAIR-D4\Camera1\2023-08-27\FAIR-D4_2023-08-27_10-07-33.mp4</v>
      </c>
    </row>
    <row r="1877" spans="1:11" ht="14.25" customHeight="1" x14ac:dyDescent="0.3">
      <c r="A1877" s="5" t="str">
        <f t="shared" si="207"/>
        <v>FAIR-D4</v>
      </c>
      <c r="B1877" s="4">
        <f t="shared" si="208"/>
        <v>45165</v>
      </c>
      <c r="C1877" s="8">
        <f t="shared" si="209"/>
        <v>0.42292824074074076</v>
      </c>
      <c r="D1877" s="8">
        <f t="shared" si="210"/>
        <v>45165.42292824074</v>
      </c>
      <c r="E1877" s="8" t="str">
        <f t="shared" si="212"/>
        <v>2023-08-27</v>
      </c>
      <c r="F1877" s="9" t="s">
        <v>3577</v>
      </c>
      <c r="G1877" s="9" t="str">
        <f t="shared" si="211"/>
        <v>FAIR-D4_2023-08-27_10-09-01</v>
      </c>
      <c r="H1877" s="9">
        <v>41.265999999999998</v>
      </c>
      <c r="I1877" s="6">
        <v>72437889</v>
      </c>
      <c r="J1877" s="6" t="str">
        <f>IF(OR(COUNTIF(Monitoring!E:E, G1877) &gt; 0, COUNTIF(Monitoring!F:F, G1877) &gt; 0), "yes", "no")</f>
        <v>no</v>
      </c>
      <c r="K1877" s="60" t="str">
        <f t="shared" si="213"/>
        <v>Z:\FAIR_Device_data\Experiment_AugSep_2023\Video_captures\FAIR-D4\Camera1\2023-08-27\FAIR-D4_2023-08-27_10-09-01.mp4</v>
      </c>
    </row>
    <row r="1878" spans="1:11" ht="14.25" customHeight="1" x14ac:dyDescent="0.3">
      <c r="A1878" s="5" t="str">
        <f t="shared" si="207"/>
        <v>FAIR-D4</v>
      </c>
      <c r="B1878" s="4">
        <f t="shared" si="208"/>
        <v>45165</v>
      </c>
      <c r="C1878" s="8">
        <f t="shared" si="209"/>
        <v>0.42420138888888886</v>
      </c>
      <c r="D1878" s="8">
        <f t="shared" si="210"/>
        <v>45165.424201388887</v>
      </c>
      <c r="E1878" s="8" t="str">
        <f t="shared" si="212"/>
        <v>2023-08-27</v>
      </c>
      <c r="F1878" s="9" t="s">
        <v>3578</v>
      </c>
      <c r="G1878" s="9" t="str">
        <f t="shared" si="211"/>
        <v>FAIR-D4_2023-08-27_10-10-51</v>
      </c>
      <c r="H1878" s="9">
        <v>64.911000000000001</v>
      </c>
      <c r="I1878" s="6">
        <v>120138862</v>
      </c>
      <c r="J1878" s="6" t="str">
        <f>IF(OR(COUNTIF(Monitoring!E:E, G1878) &gt; 0, COUNTIF(Monitoring!F:F, G1878) &gt; 0), "yes", "no")</f>
        <v>yes</v>
      </c>
      <c r="K1878" s="60" t="str">
        <f t="shared" si="213"/>
        <v>Z:\FAIR_Device_data\Experiment_AugSep_2023\Video_captures\FAIR-D4\Camera1\2023-08-27\FAIR-D4_2023-08-27_10-10-51.mp4</v>
      </c>
    </row>
    <row r="1879" spans="1:11" ht="14.25" customHeight="1" x14ac:dyDescent="0.3">
      <c r="A1879" s="5" t="str">
        <f t="shared" si="207"/>
        <v>FAIR-D4</v>
      </c>
      <c r="B1879" s="4">
        <f t="shared" si="208"/>
        <v>45165</v>
      </c>
      <c r="C1879" s="8">
        <f t="shared" si="209"/>
        <v>0.42737268518518517</v>
      </c>
      <c r="D1879" s="8">
        <f t="shared" si="210"/>
        <v>45165.427372685182</v>
      </c>
      <c r="E1879" s="8" t="str">
        <f t="shared" si="212"/>
        <v>2023-08-27</v>
      </c>
      <c r="F1879" s="9" t="s">
        <v>3579</v>
      </c>
      <c r="G1879" s="9" t="str">
        <f t="shared" si="211"/>
        <v>FAIR-D4_2023-08-27_10-15-25</v>
      </c>
      <c r="H1879" s="9">
        <v>67.53</v>
      </c>
      <c r="I1879" s="6">
        <v>122471111</v>
      </c>
      <c r="J1879" s="6" t="str">
        <f>IF(OR(COUNTIF(Monitoring!E:E, G1879) &gt; 0, COUNTIF(Monitoring!F:F, G1879) &gt; 0), "yes", "no")</f>
        <v>yes</v>
      </c>
      <c r="K1879" s="60" t="str">
        <f t="shared" si="213"/>
        <v>Z:\FAIR_Device_data\Experiment_AugSep_2023\Video_captures\FAIR-D4\Camera1\2023-08-27\FAIR-D4_2023-08-27_10-15-25.mp4</v>
      </c>
    </row>
    <row r="1880" spans="1:11" ht="14.25" customHeight="1" x14ac:dyDescent="0.3">
      <c r="A1880" s="5" t="str">
        <f t="shared" si="207"/>
        <v>FAIR-D4</v>
      </c>
      <c r="B1880" s="4">
        <f t="shared" si="208"/>
        <v>45165</v>
      </c>
      <c r="C1880" s="8">
        <f t="shared" si="209"/>
        <v>0.42921296296296296</v>
      </c>
      <c r="D1880" s="8">
        <f t="shared" si="210"/>
        <v>45165.429212962961</v>
      </c>
      <c r="E1880" s="8" t="str">
        <f t="shared" si="212"/>
        <v>2023-08-27</v>
      </c>
      <c r="F1880" s="9" t="s">
        <v>3580</v>
      </c>
      <c r="G1880" s="9" t="str">
        <f t="shared" si="211"/>
        <v>FAIR-D4_2023-08-27_10-18-04</v>
      </c>
      <c r="H1880" s="9">
        <v>151.339</v>
      </c>
      <c r="I1880" s="6">
        <v>284660272</v>
      </c>
      <c r="J1880" s="6" t="str">
        <f>IF(OR(COUNTIF(Monitoring!E:E, G1880) &gt; 0, COUNTIF(Monitoring!F:F, G1880) &gt; 0), "yes", "no")</f>
        <v>yes</v>
      </c>
      <c r="K1880" s="60" t="str">
        <f t="shared" si="213"/>
        <v>Z:\FAIR_Device_data\Experiment_AugSep_2023\Video_captures\FAIR-D4\Camera1\2023-08-27\FAIR-D4_2023-08-27_10-18-04.mp4</v>
      </c>
    </row>
    <row r="1881" spans="1:11" ht="14.25" customHeight="1" x14ac:dyDescent="0.3">
      <c r="A1881" s="5" t="str">
        <f t="shared" si="207"/>
        <v>FAIR-D4</v>
      </c>
      <c r="B1881" s="4">
        <f t="shared" si="208"/>
        <v>45165</v>
      </c>
      <c r="C1881" s="8">
        <f t="shared" si="209"/>
        <v>0.43395833333333333</v>
      </c>
      <c r="D1881" s="8">
        <f t="shared" si="210"/>
        <v>45165.433958333335</v>
      </c>
      <c r="E1881" s="8" t="str">
        <f t="shared" si="212"/>
        <v>2023-08-27</v>
      </c>
      <c r="F1881" s="9" t="s">
        <v>3581</v>
      </c>
      <c r="G1881" s="9" t="str">
        <f t="shared" si="211"/>
        <v>FAIR-D4_2023-08-27_10-24-54</v>
      </c>
      <c r="H1881" s="9">
        <v>15.058</v>
      </c>
      <c r="I1881" s="6">
        <v>26183843</v>
      </c>
      <c r="J1881" s="6" t="str">
        <f>IF(OR(COUNTIF(Monitoring!E:E, G1881) &gt; 0, COUNTIF(Monitoring!F:F, G1881) &gt; 0), "yes", "no")</f>
        <v>yes</v>
      </c>
      <c r="K1881" s="60" t="str">
        <f t="shared" si="213"/>
        <v>Z:\FAIR_Device_data\Experiment_AugSep_2023\Video_captures\FAIR-D4\Camera1\2023-08-27\FAIR-D4_2023-08-27_10-24-54.mp4</v>
      </c>
    </row>
    <row r="1882" spans="1:11" ht="14.25" customHeight="1" x14ac:dyDescent="0.3">
      <c r="A1882" s="5" t="str">
        <f t="shared" si="207"/>
        <v>FAIR-D4</v>
      </c>
      <c r="B1882" s="4">
        <f t="shared" si="208"/>
        <v>45165</v>
      </c>
      <c r="C1882" s="8">
        <f t="shared" si="209"/>
        <v>0.43454861111111109</v>
      </c>
      <c r="D1882" s="8">
        <f t="shared" si="210"/>
        <v>45165.434548611112</v>
      </c>
      <c r="E1882" s="8" t="str">
        <f t="shared" si="212"/>
        <v>2023-08-27</v>
      </c>
      <c r="F1882" s="9" t="s">
        <v>3582</v>
      </c>
      <c r="G1882" s="9" t="str">
        <f t="shared" si="211"/>
        <v>FAIR-D4_2023-08-27_10-25-45</v>
      </c>
      <c r="H1882" s="9">
        <v>86.031999999999996</v>
      </c>
      <c r="I1882" s="6">
        <v>164684252</v>
      </c>
      <c r="J1882" s="6" t="str">
        <f>IF(OR(COUNTIF(Monitoring!E:E, G1882) &gt; 0, COUNTIF(Monitoring!F:F, G1882) &gt; 0), "yes", "no")</f>
        <v>no</v>
      </c>
      <c r="K1882" s="60" t="str">
        <f t="shared" si="213"/>
        <v>Z:\FAIR_Device_data\Experiment_AugSep_2023\Video_captures\FAIR-D4\Camera1\2023-08-27\FAIR-D4_2023-08-27_10-25-45.mp4</v>
      </c>
    </row>
    <row r="1883" spans="1:11" ht="14.25" customHeight="1" x14ac:dyDescent="0.3">
      <c r="A1883" s="5" t="str">
        <f t="shared" si="207"/>
        <v>FAIR-D4</v>
      </c>
      <c r="B1883" s="4">
        <f t="shared" si="208"/>
        <v>45165</v>
      </c>
      <c r="C1883" s="8">
        <f t="shared" si="209"/>
        <v>0.43679398148148146</v>
      </c>
      <c r="D1883" s="8">
        <f t="shared" si="210"/>
        <v>45165.436793981484</v>
      </c>
      <c r="E1883" s="8" t="str">
        <f t="shared" si="212"/>
        <v>2023-08-27</v>
      </c>
      <c r="F1883" s="9" t="s">
        <v>3583</v>
      </c>
      <c r="G1883" s="9" t="str">
        <f t="shared" si="211"/>
        <v>FAIR-D4_2023-08-27_10-28-59</v>
      </c>
      <c r="H1883" s="9">
        <v>22.21</v>
      </c>
      <c r="I1883" s="6">
        <v>40598180</v>
      </c>
      <c r="J1883" s="6" t="str">
        <f>IF(OR(COUNTIF(Monitoring!E:E, G1883) &gt; 0, COUNTIF(Monitoring!F:F, G1883) &gt; 0), "yes", "no")</f>
        <v>no</v>
      </c>
      <c r="K1883" s="60" t="str">
        <f t="shared" si="213"/>
        <v>Z:\FAIR_Device_data\Experiment_AugSep_2023\Video_captures\FAIR-D4\Camera1\2023-08-27\FAIR-D4_2023-08-27_10-28-59.mp4</v>
      </c>
    </row>
    <row r="1884" spans="1:11" ht="14.25" customHeight="1" x14ac:dyDescent="0.3">
      <c r="A1884" s="5" t="str">
        <f t="shared" si="207"/>
        <v>FAIR-D4</v>
      </c>
      <c r="B1884" s="4">
        <f t="shared" si="208"/>
        <v>45165</v>
      </c>
      <c r="C1884" s="8">
        <f t="shared" si="209"/>
        <v>0.43754629629629632</v>
      </c>
      <c r="D1884" s="8">
        <f t="shared" si="210"/>
        <v>45165.4375462963</v>
      </c>
      <c r="E1884" s="8" t="str">
        <f t="shared" si="212"/>
        <v>2023-08-27</v>
      </c>
      <c r="F1884" s="9" t="s">
        <v>3584</v>
      </c>
      <c r="G1884" s="9" t="str">
        <f t="shared" si="211"/>
        <v>FAIR-D4_2023-08-27_10-30-04</v>
      </c>
      <c r="H1884" s="9">
        <v>11.45</v>
      </c>
      <c r="I1884" s="6">
        <v>18914764</v>
      </c>
      <c r="J1884" s="6" t="str">
        <f>IF(OR(COUNTIF(Monitoring!E:E, G1884) &gt; 0, COUNTIF(Monitoring!F:F, G1884) &gt; 0), "yes", "no")</f>
        <v>yes</v>
      </c>
      <c r="K1884" s="60" t="str">
        <f t="shared" si="213"/>
        <v>Z:\FAIR_Device_data\Experiment_AugSep_2023\Video_captures\FAIR-D4\Camera1\2023-08-27\FAIR-D4_2023-08-27_10-30-04.mp4</v>
      </c>
    </row>
    <row r="1885" spans="1:11" ht="14.25" customHeight="1" x14ac:dyDescent="0.3">
      <c r="A1885" s="5" t="str">
        <f t="shared" si="207"/>
        <v>FAIR-D4</v>
      </c>
      <c r="B1885" s="4">
        <f t="shared" si="208"/>
        <v>45165</v>
      </c>
      <c r="C1885" s="8">
        <f t="shared" si="209"/>
        <v>0.4382638888888889</v>
      </c>
      <c r="D1885" s="8">
        <f t="shared" si="210"/>
        <v>45165.438263888886</v>
      </c>
      <c r="E1885" s="8" t="str">
        <f t="shared" si="212"/>
        <v>2023-08-27</v>
      </c>
      <c r="F1885" s="9" t="s">
        <v>3585</v>
      </c>
      <c r="G1885" s="9" t="str">
        <f t="shared" si="211"/>
        <v>FAIR-D4_2023-08-27_10-31-06</v>
      </c>
      <c r="H1885" s="9">
        <v>18.155000000000001</v>
      </c>
      <c r="I1885" s="6">
        <v>31636109</v>
      </c>
      <c r="J1885" s="6" t="str">
        <f>IF(OR(COUNTIF(Monitoring!E:E, G1885) &gt; 0, COUNTIF(Monitoring!F:F, G1885) &gt; 0), "yes", "no")</f>
        <v>no</v>
      </c>
      <c r="K1885" s="60" t="str">
        <f t="shared" si="213"/>
        <v>Z:\FAIR_Device_data\Experiment_AugSep_2023\Video_captures\FAIR-D4\Camera1\2023-08-27\FAIR-D4_2023-08-27_10-31-06.mp4</v>
      </c>
    </row>
    <row r="1886" spans="1:11" ht="14.25" customHeight="1" x14ac:dyDescent="0.3">
      <c r="A1886" s="5" t="str">
        <f t="shared" si="207"/>
        <v>FAIR-D4</v>
      </c>
      <c r="B1886" s="4">
        <f t="shared" si="208"/>
        <v>45165</v>
      </c>
      <c r="C1886" s="8">
        <f t="shared" si="209"/>
        <v>0.44937500000000002</v>
      </c>
      <c r="D1886" s="8">
        <f t="shared" si="210"/>
        <v>45165.449374999997</v>
      </c>
      <c r="E1886" s="8" t="str">
        <f t="shared" si="212"/>
        <v>2023-08-27</v>
      </c>
      <c r="F1886" s="9" t="s">
        <v>3586</v>
      </c>
      <c r="G1886" s="9" t="str">
        <f t="shared" si="211"/>
        <v>FAIR-D4_2023-08-27_10-47-06</v>
      </c>
      <c r="H1886" s="9">
        <v>48.078000000000003</v>
      </c>
      <c r="I1886" s="6">
        <v>89505762</v>
      </c>
      <c r="J1886" s="6" t="str">
        <f>IF(OR(COUNTIF(Monitoring!E:E, G1886) &gt; 0, COUNTIF(Monitoring!F:F, G1886) &gt; 0), "yes", "no")</f>
        <v>yes</v>
      </c>
      <c r="K1886" s="60" t="str">
        <f t="shared" si="213"/>
        <v>Z:\FAIR_Device_data\Experiment_AugSep_2023\Video_captures\FAIR-D4\Camera1\2023-08-27\FAIR-D4_2023-08-27_10-47-06.mp4</v>
      </c>
    </row>
    <row r="1887" spans="1:11" ht="14.25" customHeight="1" x14ac:dyDescent="0.3">
      <c r="A1887" s="5" t="str">
        <f t="shared" si="207"/>
        <v>FAIR-D4</v>
      </c>
      <c r="B1887" s="4">
        <f t="shared" si="208"/>
        <v>45165</v>
      </c>
      <c r="C1887" s="8">
        <f t="shared" si="209"/>
        <v>0.45111111111111113</v>
      </c>
      <c r="D1887" s="8">
        <f t="shared" si="210"/>
        <v>45165.451111111113</v>
      </c>
      <c r="E1887" s="8" t="str">
        <f t="shared" si="212"/>
        <v>2023-08-27</v>
      </c>
      <c r="F1887" s="9" t="s">
        <v>3587</v>
      </c>
      <c r="G1887" s="9" t="str">
        <f t="shared" si="211"/>
        <v>FAIR-D4_2023-08-27_10-49-36</v>
      </c>
      <c r="H1887" s="9">
        <v>29.209</v>
      </c>
      <c r="I1887" s="6">
        <v>51083773</v>
      </c>
      <c r="J1887" s="6" t="str">
        <f>IF(OR(COUNTIF(Monitoring!E:E, G1887) &gt; 0, COUNTIF(Monitoring!F:F, G1887) &gt; 0), "yes", "no")</f>
        <v>yes</v>
      </c>
      <c r="K1887" s="60" t="str">
        <f t="shared" si="213"/>
        <v>Z:\FAIR_Device_data\Experiment_AugSep_2023\Video_captures\FAIR-D4\Camera1\2023-08-27\FAIR-D4_2023-08-27_10-49-36.mp4</v>
      </c>
    </row>
    <row r="1888" spans="1:11" ht="14.25" customHeight="1" x14ac:dyDescent="0.3">
      <c r="A1888" s="5" t="str">
        <f t="shared" si="207"/>
        <v>FAIR-D4</v>
      </c>
      <c r="B1888" s="4">
        <f t="shared" si="208"/>
        <v>45165</v>
      </c>
      <c r="C1888" s="8">
        <f t="shared" si="209"/>
        <v>0.45239583333333333</v>
      </c>
      <c r="D1888" s="8">
        <f t="shared" si="210"/>
        <v>45165.45239583333</v>
      </c>
      <c r="E1888" s="8" t="str">
        <f t="shared" si="212"/>
        <v>2023-08-27</v>
      </c>
      <c r="F1888" s="9" t="s">
        <v>3588</v>
      </c>
      <c r="G1888" s="9" t="str">
        <f t="shared" si="211"/>
        <v>FAIR-D4_2023-08-27_10-51-27</v>
      </c>
      <c r="H1888" s="9">
        <v>29.888000000000002</v>
      </c>
      <c r="I1888" s="6">
        <v>56468004</v>
      </c>
      <c r="J1888" s="6" t="str">
        <f>IF(OR(COUNTIF(Monitoring!E:E, G1888) &gt; 0, COUNTIF(Monitoring!F:F, G1888) &gt; 0), "yes", "no")</f>
        <v>yes</v>
      </c>
      <c r="K1888" s="60" t="str">
        <f t="shared" si="213"/>
        <v>Z:\FAIR_Device_data\Experiment_AugSep_2023\Video_captures\FAIR-D4\Camera1\2023-08-27\FAIR-D4_2023-08-27_10-51-27.mp4</v>
      </c>
    </row>
    <row r="1889" spans="1:11" ht="14.25" customHeight="1" x14ac:dyDescent="0.3">
      <c r="A1889" s="5" t="str">
        <f t="shared" si="207"/>
        <v>FAIR-D4</v>
      </c>
      <c r="B1889" s="4">
        <f t="shared" si="208"/>
        <v>45165</v>
      </c>
      <c r="C1889" s="8">
        <f t="shared" si="209"/>
        <v>0.46056712962962965</v>
      </c>
      <c r="D1889" s="8">
        <f t="shared" si="210"/>
        <v>45165.46056712963</v>
      </c>
      <c r="E1889" s="8" t="str">
        <f t="shared" si="212"/>
        <v>2023-08-27</v>
      </c>
      <c r="F1889" s="9" t="s">
        <v>3589</v>
      </c>
      <c r="G1889" s="9" t="str">
        <f t="shared" si="211"/>
        <v>FAIR-D4_2023-08-27_11-03-13</v>
      </c>
      <c r="H1889" s="9">
        <v>38.588999999999999</v>
      </c>
      <c r="I1889" s="6">
        <v>73914862</v>
      </c>
      <c r="J1889" s="6" t="str">
        <f>IF(OR(COUNTIF(Monitoring!E:E, G1889) &gt; 0, COUNTIF(Monitoring!F:F, G1889) &gt; 0), "yes", "no")</f>
        <v>yes</v>
      </c>
      <c r="K1889" s="60" t="str">
        <f t="shared" si="213"/>
        <v>Z:\FAIR_Device_data\Experiment_AugSep_2023\Video_captures\FAIR-D4\Camera1\2023-08-27\FAIR-D4_2023-08-27_11-03-13.mp4</v>
      </c>
    </row>
    <row r="1890" spans="1:11" ht="14.25" customHeight="1" x14ac:dyDescent="0.3">
      <c r="A1890" s="5" t="str">
        <f t="shared" si="207"/>
        <v>FAIR-D4</v>
      </c>
      <c r="B1890" s="4">
        <f t="shared" si="208"/>
        <v>45165</v>
      </c>
      <c r="C1890" s="8">
        <f t="shared" si="209"/>
        <v>0.46140046296296294</v>
      </c>
      <c r="D1890" s="8">
        <f t="shared" si="210"/>
        <v>45165.461400462962</v>
      </c>
      <c r="E1890" s="8" t="str">
        <f t="shared" si="212"/>
        <v>2023-08-27</v>
      </c>
      <c r="F1890" s="9" t="s">
        <v>3590</v>
      </c>
      <c r="G1890" s="9" t="str">
        <f t="shared" si="211"/>
        <v>FAIR-D4_2023-08-27_11-04-25</v>
      </c>
      <c r="H1890" s="9">
        <v>17.565000000000001</v>
      </c>
      <c r="I1890" s="6">
        <v>30499523</v>
      </c>
      <c r="J1890" s="6" t="str">
        <f>IF(OR(COUNTIF(Monitoring!E:E, G1890) &gt; 0, COUNTIF(Monitoring!F:F, G1890) &gt; 0), "yes", "no")</f>
        <v>yes</v>
      </c>
      <c r="K1890" s="60" t="str">
        <f t="shared" si="213"/>
        <v>Z:\FAIR_Device_data\Experiment_AugSep_2023\Video_captures\FAIR-D4\Camera1\2023-08-27\FAIR-D4_2023-08-27_11-04-25.mp4</v>
      </c>
    </row>
    <row r="1891" spans="1:11" ht="14.25" customHeight="1" x14ac:dyDescent="0.3">
      <c r="A1891" s="5" t="str">
        <f t="shared" si="207"/>
        <v>FAIR-D4</v>
      </c>
      <c r="B1891" s="4">
        <f t="shared" si="208"/>
        <v>45165</v>
      </c>
      <c r="C1891" s="8">
        <f t="shared" si="209"/>
        <v>0.46195601851851853</v>
      </c>
      <c r="D1891" s="8">
        <f t="shared" si="210"/>
        <v>45165.461956018517</v>
      </c>
      <c r="E1891" s="8" t="str">
        <f t="shared" si="212"/>
        <v>2023-08-27</v>
      </c>
      <c r="F1891" s="9" t="s">
        <v>3591</v>
      </c>
      <c r="G1891" s="9" t="str">
        <f t="shared" si="211"/>
        <v>FAIR-D4_2023-08-27_11-05-13</v>
      </c>
      <c r="H1891" s="9">
        <v>68.781000000000006</v>
      </c>
      <c r="I1891" s="6">
        <v>125874554</v>
      </c>
      <c r="J1891" s="6" t="str">
        <f>IF(OR(COUNTIF(Monitoring!E:E, G1891) &gt; 0, COUNTIF(Monitoring!F:F, G1891) &gt; 0), "yes", "no")</f>
        <v>yes</v>
      </c>
      <c r="K1891" s="60" t="str">
        <f t="shared" si="213"/>
        <v>Z:\FAIR_Device_data\Experiment_AugSep_2023\Video_captures\FAIR-D4\Camera1\2023-08-27\FAIR-D4_2023-08-27_11-05-13.mp4</v>
      </c>
    </row>
    <row r="1892" spans="1:11" ht="14.25" customHeight="1" x14ac:dyDescent="0.3">
      <c r="A1892" s="5" t="str">
        <f t="shared" si="207"/>
        <v>FAIR-D4</v>
      </c>
      <c r="B1892" s="4">
        <f t="shared" si="208"/>
        <v>45165</v>
      </c>
      <c r="C1892" s="8">
        <f t="shared" si="209"/>
        <v>0.46497685185185184</v>
      </c>
      <c r="D1892" s="8">
        <f t="shared" si="210"/>
        <v>45165.46497685185</v>
      </c>
      <c r="E1892" s="8" t="str">
        <f t="shared" si="212"/>
        <v>2023-08-27</v>
      </c>
      <c r="F1892" s="9" t="s">
        <v>3592</v>
      </c>
      <c r="G1892" s="9" t="str">
        <f t="shared" si="211"/>
        <v>FAIR-D4_2023-08-27_11-09-34</v>
      </c>
      <c r="H1892" s="9">
        <v>60.76</v>
      </c>
      <c r="I1892" s="6">
        <v>110907261</v>
      </c>
      <c r="J1892" s="6" t="str">
        <f>IF(OR(COUNTIF(Monitoring!E:E, G1892) &gt; 0, COUNTIF(Monitoring!F:F, G1892) &gt; 0), "yes", "no")</f>
        <v>yes</v>
      </c>
      <c r="K1892" s="60" t="str">
        <f t="shared" si="213"/>
        <v>Z:\FAIR_Device_data\Experiment_AugSep_2023\Video_captures\FAIR-D4\Camera1\2023-08-27\FAIR-D4_2023-08-27_11-09-34.mp4</v>
      </c>
    </row>
    <row r="1893" spans="1:11" ht="14.25" customHeight="1" x14ac:dyDescent="0.3">
      <c r="A1893" s="5" t="str">
        <f t="shared" si="207"/>
        <v>FAIR-D4</v>
      </c>
      <c r="B1893" s="4">
        <f t="shared" si="208"/>
        <v>45165</v>
      </c>
      <c r="C1893" s="8">
        <f t="shared" si="209"/>
        <v>0.46873842592592591</v>
      </c>
      <c r="D1893" s="8">
        <f t="shared" si="210"/>
        <v>45165.468738425923</v>
      </c>
      <c r="E1893" s="8" t="str">
        <f t="shared" si="212"/>
        <v>2023-08-27</v>
      </c>
      <c r="F1893" s="9" t="s">
        <v>3593</v>
      </c>
      <c r="G1893" s="9" t="str">
        <f t="shared" si="211"/>
        <v>FAIR-D4_2023-08-27_11-14-59</v>
      </c>
      <c r="H1893" s="9">
        <v>73.34</v>
      </c>
      <c r="I1893" s="6">
        <v>134028679</v>
      </c>
      <c r="J1893" s="6" t="str">
        <f>IF(OR(COUNTIF(Monitoring!E:E, G1893) &gt; 0, COUNTIF(Monitoring!F:F, G1893) &gt; 0), "yes", "no")</f>
        <v>yes</v>
      </c>
      <c r="K1893" s="60" t="str">
        <f t="shared" si="213"/>
        <v>Z:\FAIR_Device_data\Experiment_AugSep_2023\Video_captures\FAIR-D4\Camera1\2023-08-27\FAIR-D4_2023-08-27_11-14-59.mp4</v>
      </c>
    </row>
    <row r="1894" spans="1:11" ht="14.25" customHeight="1" x14ac:dyDescent="0.3">
      <c r="A1894" s="5" t="str">
        <f t="shared" si="207"/>
        <v>FAIR-D4</v>
      </c>
      <c r="B1894" s="4">
        <f t="shared" si="208"/>
        <v>45165</v>
      </c>
      <c r="C1894" s="8">
        <f t="shared" si="209"/>
        <v>0.4704861111111111</v>
      </c>
      <c r="D1894" s="8">
        <f t="shared" si="210"/>
        <v>45165.470486111109</v>
      </c>
      <c r="E1894" s="8" t="str">
        <f t="shared" si="212"/>
        <v>2023-08-27</v>
      </c>
      <c r="F1894" s="9" t="s">
        <v>3594</v>
      </c>
      <c r="G1894" s="9" t="str">
        <f t="shared" si="211"/>
        <v>FAIR-D4_2023-08-27_11-17-30</v>
      </c>
      <c r="H1894" s="9">
        <v>12.339</v>
      </c>
      <c r="I1894" s="6">
        <v>21237638</v>
      </c>
      <c r="J1894" s="6" t="str">
        <f>IF(OR(COUNTIF(Monitoring!E:E, G1894) &gt; 0, COUNTIF(Monitoring!F:F, G1894) &gt; 0), "yes", "no")</f>
        <v>yes</v>
      </c>
      <c r="K1894" s="60" t="str">
        <f t="shared" si="213"/>
        <v>Z:\FAIR_Device_data\Experiment_AugSep_2023\Video_captures\FAIR-D4\Camera1\2023-08-27\FAIR-D4_2023-08-27_11-17-30.mp4</v>
      </c>
    </row>
    <row r="1895" spans="1:11" ht="14.25" customHeight="1" x14ac:dyDescent="0.3">
      <c r="A1895" s="5" t="str">
        <f t="shared" si="207"/>
        <v>FAIR-D4</v>
      </c>
      <c r="B1895" s="4">
        <f t="shared" si="208"/>
        <v>45165</v>
      </c>
      <c r="C1895" s="8">
        <f t="shared" si="209"/>
        <v>0.47912037037037036</v>
      </c>
      <c r="D1895" s="8">
        <f t="shared" si="210"/>
        <v>45165.479120370372</v>
      </c>
      <c r="E1895" s="8" t="str">
        <f t="shared" si="212"/>
        <v>2023-08-27</v>
      </c>
      <c r="F1895" s="9" t="s">
        <v>3595</v>
      </c>
      <c r="G1895" s="9" t="str">
        <f t="shared" si="211"/>
        <v>FAIR-D4_2023-08-27_11-29-56</v>
      </c>
      <c r="H1895" s="9">
        <v>64.691999999999993</v>
      </c>
      <c r="I1895" s="6">
        <v>125701005</v>
      </c>
      <c r="J1895" s="6" t="str">
        <f>IF(OR(COUNTIF(Monitoring!E:E, G1895) &gt; 0, COUNTIF(Monitoring!F:F, G1895) &gt; 0), "yes", "no")</f>
        <v>yes</v>
      </c>
      <c r="K1895" s="60" t="str">
        <f t="shared" si="213"/>
        <v>Z:\FAIR_Device_data\Experiment_AugSep_2023\Video_captures\FAIR-D4\Camera1\2023-08-27\FAIR-D4_2023-08-27_11-29-56.mp4</v>
      </c>
    </row>
    <row r="1896" spans="1:11" ht="14.25" customHeight="1" x14ac:dyDescent="0.3">
      <c r="A1896" s="5" t="str">
        <f t="shared" si="207"/>
        <v>FAIR-D4</v>
      </c>
      <c r="B1896" s="4">
        <f t="shared" si="208"/>
        <v>45165</v>
      </c>
      <c r="C1896" s="8">
        <f t="shared" si="209"/>
        <v>0.48379629629629628</v>
      </c>
      <c r="D1896" s="8">
        <f t="shared" si="210"/>
        <v>45165.483796296299</v>
      </c>
      <c r="E1896" s="8" t="str">
        <f t="shared" si="212"/>
        <v>2023-08-27</v>
      </c>
      <c r="F1896" s="9" t="s">
        <v>3596</v>
      </c>
      <c r="G1896" s="9" t="str">
        <f t="shared" si="211"/>
        <v>FAIR-D4_2023-08-27_11-36-40</v>
      </c>
      <c r="H1896" s="9">
        <v>115.01600000000001</v>
      </c>
      <c r="I1896" s="6">
        <v>202894117</v>
      </c>
      <c r="J1896" s="6" t="str">
        <f>IF(OR(COUNTIF(Monitoring!E:E, G1896) &gt; 0, COUNTIF(Monitoring!F:F, G1896) &gt; 0), "yes", "no")</f>
        <v>yes</v>
      </c>
      <c r="K1896" s="60" t="str">
        <f t="shared" si="213"/>
        <v>Z:\FAIR_Device_data\Experiment_AugSep_2023\Video_captures\FAIR-D4\Camera1\2023-08-27\FAIR-D4_2023-08-27_11-36-40.mp4</v>
      </c>
    </row>
    <row r="1897" spans="1:11" ht="14.25" customHeight="1" x14ac:dyDescent="0.3">
      <c r="A1897" s="5" t="str">
        <f t="shared" si="207"/>
        <v>FAIR-D4</v>
      </c>
      <c r="B1897" s="4">
        <f t="shared" si="208"/>
        <v>45165</v>
      </c>
      <c r="C1897" s="8">
        <f t="shared" si="209"/>
        <v>0.48974537037037036</v>
      </c>
      <c r="D1897" s="8">
        <f t="shared" si="210"/>
        <v>45165.489745370367</v>
      </c>
      <c r="E1897" s="8" t="str">
        <f t="shared" si="212"/>
        <v>2023-08-27</v>
      </c>
      <c r="F1897" s="9" t="s">
        <v>3597</v>
      </c>
      <c r="G1897" s="9" t="str">
        <f t="shared" si="211"/>
        <v>FAIR-D4_2023-08-27_11-45-14</v>
      </c>
      <c r="H1897" s="9">
        <v>24.125</v>
      </c>
      <c r="I1897" s="6">
        <v>40412358</v>
      </c>
      <c r="J1897" s="6" t="str">
        <f>IF(OR(COUNTIF(Monitoring!E:E, G1897) &gt; 0, COUNTIF(Monitoring!F:F, G1897) &gt; 0), "yes", "no")</f>
        <v>yes</v>
      </c>
      <c r="K1897" s="60" t="str">
        <f t="shared" si="213"/>
        <v>Z:\FAIR_Device_data\Experiment_AugSep_2023\Video_captures\FAIR-D4\Camera1\2023-08-27\FAIR-D4_2023-08-27_11-45-14.mp4</v>
      </c>
    </row>
    <row r="1898" spans="1:11" ht="14.25" customHeight="1" x14ac:dyDescent="0.3">
      <c r="A1898" s="5" t="str">
        <f t="shared" si="207"/>
        <v>FAIR-D4</v>
      </c>
      <c r="B1898" s="4">
        <f t="shared" si="208"/>
        <v>45165</v>
      </c>
      <c r="C1898" s="8">
        <f t="shared" si="209"/>
        <v>0.4917361111111111</v>
      </c>
      <c r="D1898" s="8">
        <f t="shared" si="210"/>
        <v>45165.491736111115</v>
      </c>
      <c r="E1898" s="8" t="str">
        <f t="shared" si="212"/>
        <v>2023-08-27</v>
      </c>
      <c r="F1898" s="9" t="s">
        <v>3598</v>
      </c>
      <c r="G1898" s="9" t="str">
        <f t="shared" si="211"/>
        <v>FAIR-D4_2023-08-27_11-48-06</v>
      </c>
      <c r="H1898" s="9">
        <v>13.891999999999999</v>
      </c>
      <c r="I1898" s="6">
        <v>23714111</v>
      </c>
      <c r="J1898" s="6" t="str">
        <f>IF(OR(COUNTIF(Monitoring!E:E, G1898) &gt; 0, COUNTIF(Monitoring!F:F, G1898) &gt; 0), "yes", "no")</f>
        <v>no</v>
      </c>
      <c r="K1898" s="60" t="str">
        <f t="shared" si="213"/>
        <v>Z:\FAIR_Device_data\Experiment_AugSep_2023\Video_captures\FAIR-D4\Camera1\2023-08-27\FAIR-D4_2023-08-27_11-48-06.mp4</v>
      </c>
    </row>
    <row r="1899" spans="1:11" ht="14.25" customHeight="1" x14ac:dyDescent="0.3">
      <c r="A1899" s="5" t="str">
        <f t="shared" si="207"/>
        <v>FAIR-D4</v>
      </c>
      <c r="B1899" s="4">
        <f t="shared" si="208"/>
        <v>45165</v>
      </c>
      <c r="C1899" s="8">
        <f t="shared" si="209"/>
        <v>0.49331018518518521</v>
      </c>
      <c r="D1899" s="8">
        <f t="shared" si="210"/>
        <v>45165.493310185186</v>
      </c>
      <c r="E1899" s="8" t="str">
        <f t="shared" si="212"/>
        <v>2023-08-27</v>
      </c>
      <c r="F1899" s="9" t="s">
        <v>3599</v>
      </c>
      <c r="G1899" s="9" t="str">
        <f t="shared" si="211"/>
        <v>FAIR-D4_2023-08-27_11-50-22</v>
      </c>
      <c r="H1899" s="9">
        <v>92.647000000000006</v>
      </c>
      <c r="I1899" s="6">
        <v>169609652</v>
      </c>
      <c r="J1899" s="6" t="str">
        <f>IF(OR(COUNTIF(Monitoring!E:E, G1899) &gt; 0, COUNTIF(Monitoring!F:F, G1899) &gt; 0), "yes", "no")</f>
        <v>yes</v>
      </c>
      <c r="K1899" s="60" t="str">
        <f t="shared" si="213"/>
        <v>Z:\FAIR_Device_data\Experiment_AugSep_2023\Video_captures\FAIR-D4\Camera1\2023-08-27\FAIR-D4_2023-08-27_11-50-22.mp4</v>
      </c>
    </row>
    <row r="1900" spans="1:11" ht="14.25" customHeight="1" x14ac:dyDescent="0.3">
      <c r="A1900" s="5" t="str">
        <f t="shared" si="207"/>
        <v>FAIR-D4</v>
      </c>
      <c r="B1900" s="4">
        <f t="shared" si="208"/>
        <v>45165</v>
      </c>
      <c r="C1900" s="8">
        <f t="shared" si="209"/>
        <v>0.49589120370370371</v>
      </c>
      <c r="D1900" s="8">
        <f t="shared" si="210"/>
        <v>45165.495891203704</v>
      </c>
      <c r="E1900" s="8" t="str">
        <f t="shared" si="212"/>
        <v>2023-08-27</v>
      </c>
      <c r="F1900" s="9" t="s">
        <v>3600</v>
      </c>
      <c r="G1900" s="9" t="str">
        <f t="shared" si="211"/>
        <v>FAIR-D4_2023-08-27_11-54-05</v>
      </c>
      <c r="H1900" s="9">
        <v>11.771000000000001</v>
      </c>
      <c r="I1900" s="6">
        <v>18702597</v>
      </c>
      <c r="J1900" s="6" t="str">
        <f>IF(OR(COUNTIF(Monitoring!E:E, G1900) &gt; 0, COUNTIF(Monitoring!F:F, G1900) &gt; 0), "yes", "no")</f>
        <v>no</v>
      </c>
      <c r="K1900" s="60" t="str">
        <f t="shared" si="213"/>
        <v>Z:\FAIR_Device_data\Experiment_AugSep_2023\Video_captures\FAIR-D4\Camera1\2023-08-27\FAIR-D4_2023-08-27_11-54-05.mp4</v>
      </c>
    </row>
    <row r="1901" spans="1:11" ht="14.25" customHeight="1" x14ac:dyDescent="0.3">
      <c r="A1901" s="5" t="str">
        <f t="shared" si="207"/>
        <v>FAIR-D4</v>
      </c>
      <c r="B1901" s="4">
        <f t="shared" si="208"/>
        <v>45165</v>
      </c>
      <c r="C1901" s="8">
        <f t="shared" si="209"/>
        <v>0.49652777777777779</v>
      </c>
      <c r="D1901" s="8">
        <f t="shared" si="210"/>
        <v>45165.496527777781</v>
      </c>
      <c r="E1901" s="8" t="str">
        <f t="shared" si="212"/>
        <v>2023-08-27</v>
      </c>
      <c r="F1901" s="9" t="s">
        <v>3601</v>
      </c>
      <c r="G1901" s="9" t="str">
        <f t="shared" si="211"/>
        <v>FAIR-D4_2023-08-27_11-55-00</v>
      </c>
      <c r="H1901" s="9">
        <v>11.294</v>
      </c>
      <c r="I1901" s="6">
        <v>19115664</v>
      </c>
      <c r="J1901" s="6" t="str">
        <f>IF(OR(COUNTIF(Monitoring!E:E, G1901) &gt; 0, COUNTIF(Monitoring!F:F, G1901) &gt; 0), "yes", "no")</f>
        <v>yes</v>
      </c>
      <c r="K1901" s="60" t="str">
        <f t="shared" si="213"/>
        <v>Z:\FAIR_Device_data\Experiment_AugSep_2023\Video_captures\FAIR-D4\Camera1\2023-08-27\FAIR-D4_2023-08-27_11-55-00.mp4</v>
      </c>
    </row>
    <row r="1902" spans="1:11" ht="14.25" customHeight="1" x14ac:dyDescent="0.3">
      <c r="A1902" s="5" t="str">
        <f t="shared" si="207"/>
        <v>FAIR-D4</v>
      </c>
      <c r="B1902" s="4">
        <f t="shared" si="208"/>
        <v>45165</v>
      </c>
      <c r="C1902" s="8">
        <f t="shared" si="209"/>
        <v>0.49759259259259259</v>
      </c>
      <c r="D1902" s="8">
        <f t="shared" si="210"/>
        <v>45165.49759259259</v>
      </c>
      <c r="E1902" s="8" t="str">
        <f t="shared" si="212"/>
        <v>2023-08-27</v>
      </c>
      <c r="F1902" s="9" t="s">
        <v>3602</v>
      </c>
      <c r="G1902" s="9" t="str">
        <f t="shared" si="211"/>
        <v>FAIR-D4_2023-08-27_11-56-32</v>
      </c>
      <c r="H1902" s="9">
        <v>12.491</v>
      </c>
      <c r="I1902" s="6">
        <v>20068914</v>
      </c>
      <c r="J1902" s="6" t="str">
        <f>IF(OR(COUNTIF(Monitoring!E:E, G1902) &gt; 0, COUNTIF(Monitoring!F:F, G1902) &gt; 0), "yes", "no")</f>
        <v>no</v>
      </c>
      <c r="K1902" s="60" t="str">
        <f t="shared" si="213"/>
        <v>Z:\FAIR_Device_data\Experiment_AugSep_2023\Video_captures\FAIR-D4\Camera1\2023-08-27\FAIR-D4_2023-08-27_11-56-32.mp4</v>
      </c>
    </row>
    <row r="1903" spans="1:11" ht="14.25" customHeight="1" x14ac:dyDescent="0.3">
      <c r="A1903" s="5" t="str">
        <f t="shared" si="207"/>
        <v>FAIR-D4</v>
      </c>
      <c r="B1903" s="4">
        <f t="shared" si="208"/>
        <v>45165</v>
      </c>
      <c r="C1903" s="8">
        <f t="shared" si="209"/>
        <v>0.50171296296296297</v>
      </c>
      <c r="D1903" s="8">
        <f t="shared" si="210"/>
        <v>45165.501712962963</v>
      </c>
      <c r="E1903" s="8" t="str">
        <f t="shared" si="212"/>
        <v>2023-08-27</v>
      </c>
      <c r="F1903" s="9" t="s">
        <v>3603</v>
      </c>
      <c r="G1903" s="9" t="str">
        <f t="shared" si="211"/>
        <v>FAIR-D4_2023-08-27_12-02-28</v>
      </c>
      <c r="H1903" s="9">
        <v>25.334</v>
      </c>
      <c r="I1903" s="6">
        <v>42150622</v>
      </c>
      <c r="J1903" s="6" t="str">
        <f>IF(OR(COUNTIF(Monitoring!E:E, G1903) &gt; 0, COUNTIF(Monitoring!F:F, G1903) &gt; 0), "yes", "no")</f>
        <v>yes</v>
      </c>
      <c r="K1903" s="60" t="str">
        <f t="shared" si="213"/>
        <v>Z:\FAIR_Device_data\Experiment_AugSep_2023\Video_captures\FAIR-D4\Camera1\2023-08-27\FAIR-D4_2023-08-27_12-02-28.mp4</v>
      </c>
    </row>
    <row r="1904" spans="1:11" ht="14.25" customHeight="1" x14ac:dyDescent="0.3">
      <c r="A1904" s="5" t="str">
        <f t="shared" si="207"/>
        <v>FAIR-D4</v>
      </c>
      <c r="B1904" s="4">
        <f t="shared" si="208"/>
        <v>45165</v>
      </c>
      <c r="C1904" s="8">
        <f t="shared" si="209"/>
        <v>0.50291666666666668</v>
      </c>
      <c r="D1904" s="8">
        <f t="shared" si="210"/>
        <v>45165.502916666665</v>
      </c>
      <c r="E1904" s="8" t="str">
        <f t="shared" si="212"/>
        <v>2023-08-27</v>
      </c>
      <c r="F1904" s="9" t="s">
        <v>3604</v>
      </c>
      <c r="G1904" s="9" t="str">
        <f t="shared" si="211"/>
        <v>FAIR-D4_2023-08-27_12-04-12</v>
      </c>
      <c r="H1904" s="9">
        <v>12.103999999999999</v>
      </c>
      <c r="I1904" s="6">
        <v>20312703</v>
      </c>
      <c r="J1904" s="6" t="str">
        <f>IF(OR(COUNTIF(Monitoring!E:E, G1904) &gt; 0, COUNTIF(Monitoring!F:F, G1904) &gt; 0), "yes", "no")</f>
        <v>no</v>
      </c>
      <c r="K1904" s="60" t="str">
        <f t="shared" si="213"/>
        <v>Z:\FAIR_Device_data\Experiment_AugSep_2023\Video_captures\FAIR-D4\Camera1\2023-08-27\FAIR-D4_2023-08-27_12-04-12.mp4</v>
      </c>
    </row>
    <row r="1905" spans="1:11" ht="14.25" customHeight="1" x14ac:dyDescent="0.3">
      <c r="A1905" s="5" t="str">
        <f t="shared" si="207"/>
        <v>FAIR-D4</v>
      </c>
      <c r="B1905" s="4">
        <f t="shared" si="208"/>
        <v>45165</v>
      </c>
      <c r="C1905" s="8">
        <f t="shared" si="209"/>
        <v>0.51438657407407407</v>
      </c>
      <c r="D1905" s="8">
        <f t="shared" si="210"/>
        <v>45165.514386574076</v>
      </c>
      <c r="E1905" s="8" t="str">
        <f t="shared" si="212"/>
        <v>2023-08-27</v>
      </c>
      <c r="F1905" s="9" t="s">
        <v>3605</v>
      </c>
      <c r="G1905" s="9" t="str">
        <f t="shared" si="211"/>
        <v>FAIR-D4_2023-08-27_12-20-43</v>
      </c>
      <c r="H1905" s="9">
        <v>80.501999999999995</v>
      </c>
      <c r="I1905" s="6">
        <v>154062622</v>
      </c>
      <c r="J1905" s="6" t="str">
        <f>IF(OR(COUNTIF(Monitoring!E:E, G1905) &gt; 0, COUNTIF(Monitoring!F:F, G1905) &gt; 0), "yes", "no")</f>
        <v>yes</v>
      </c>
      <c r="K1905" s="60" t="str">
        <f t="shared" si="213"/>
        <v>Z:\FAIR_Device_data\Experiment_AugSep_2023\Video_captures\FAIR-D4\Camera1\2023-08-27\FAIR-D4_2023-08-27_12-20-43.mp4</v>
      </c>
    </row>
    <row r="1906" spans="1:11" ht="14.25" customHeight="1" x14ac:dyDescent="0.3">
      <c r="A1906" s="5" t="str">
        <f t="shared" si="207"/>
        <v>FAIR-D4</v>
      </c>
      <c r="B1906" s="4">
        <f t="shared" si="208"/>
        <v>45165</v>
      </c>
      <c r="C1906" s="8">
        <f t="shared" si="209"/>
        <v>0.51652777777777781</v>
      </c>
      <c r="D1906" s="8">
        <f t="shared" si="210"/>
        <v>45165.516527777778</v>
      </c>
      <c r="E1906" s="8" t="str">
        <f t="shared" si="212"/>
        <v>2023-08-27</v>
      </c>
      <c r="F1906" s="9" t="s">
        <v>3606</v>
      </c>
      <c r="G1906" s="9" t="str">
        <f t="shared" si="211"/>
        <v>FAIR-D4_2023-08-27_12-23-48</v>
      </c>
      <c r="H1906" s="9">
        <v>57.884</v>
      </c>
      <c r="I1906" s="6">
        <v>106127817</v>
      </c>
      <c r="J1906" s="6" t="str">
        <f>IF(OR(COUNTIF(Monitoring!E:E, G1906) &gt; 0, COUNTIF(Monitoring!F:F, G1906) &gt; 0), "yes", "no")</f>
        <v>yes</v>
      </c>
      <c r="K1906" s="60" t="str">
        <f t="shared" si="213"/>
        <v>Z:\FAIR_Device_data\Experiment_AugSep_2023\Video_captures\FAIR-D4\Camera1\2023-08-27\FAIR-D4_2023-08-27_12-23-48.mp4</v>
      </c>
    </row>
    <row r="1907" spans="1:11" ht="14.25" customHeight="1" x14ac:dyDescent="0.3">
      <c r="A1907" s="5" t="str">
        <f t="shared" si="207"/>
        <v>FAIR-D4</v>
      </c>
      <c r="B1907" s="4">
        <f t="shared" si="208"/>
        <v>45165</v>
      </c>
      <c r="C1907" s="8">
        <f t="shared" si="209"/>
        <v>0.52041666666666664</v>
      </c>
      <c r="D1907" s="8">
        <f t="shared" si="210"/>
        <v>45165.520416666666</v>
      </c>
      <c r="E1907" s="8" t="str">
        <f t="shared" si="212"/>
        <v>2023-08-27</v>
      </c>
      <c r="F1907" s="9" t="s">
        <v>3607</v>
      </c>
      <c r="G1907" s="9" t="str">
        <f t="shared" si="211"/>
        <v>FAIR-D4_2023-08-27_12-29-24</v>
      </c>
      <c r="H1907" s="9">
        <v>11.353999999999999</v>
      </c>
      <c r="I1907" s="6">
        <v>19017785</v>
      </c>
      <c r="J1907" s="6" t="str">
        <f>IF(OR(COUNTIF(Monitoring!E:E, G1907) &gt; 0, COUNTIF(Monitoring!F:F, G1907) &gt; 0), "yes", "no")</f>
        <v>no</v>
      </c>
      <c r="K1907" s="60" t="str">
        <f t="shared" si="213"/>
        <v>Z:\FAIR_Device_data\Experiment_AugSep_2023\Video_captures\FAIR-D4\Camera1\2023-08-27\FAIR-D4_2023-08-27_12-29-24.mp4</v>
      </c>
    </row>
    <row r="1908" spans="1:11" ht="14.25" customHeight="1" x14ac:dyDescent="0.3">
      <c r="A1908" s="5" t="str">
        <f t="shared" si="207"/>
        <v>FAIR-D4</v>
      </c>
      <c r="B1908" s="4">
        <f t="shared" si="208"/>
        <v>45165</v>
      </c>
      <c r="C1908" s="8">
        <f t="shared" si="209"/>
        <v>0.52170138888888884</v>
      </c>
      <c r="D1908" s="8">
        <f t="shared" si="210"/>
        <v>45165.521701388891</v>
      </c>
      <c r="E1908" s="8" t="str">
        <f t="shared" si="212"/>
        <v>2023-08-27</v>
      </c>
      <c r="F1908" s="9" t="s">
        <v>3608</v>
      </c>
      <c r="G1908" s="9" t="str">
        <f t="shared" si="211"/>
        <v>FAIR-D4_2023-08-27_12-31-15</v>
      </c>
      <c r="H1908" s="9">
        <v>52.09</v>
      </c>
      <c r="I1908" s="6">
        <v>92285030</v>
      </c>
      <c r="J1908" s="6" t="str">
        <f>IF(OR(COUNTIF(Monitoring!E:E, G1908) &gt; 0, COUNTIF(Monitoring!F:F, G1908) &gt; 0), "yes", "no")</f>
        <v>yes</v>
      </c>
      <c r="K1908" s="60" t="str">
        <f t="shared" si="213"/>
        <v>Z:\FAIR_Device_data\Experiment_AugSep_2023\Video_captures\FAIR-D4\Camera1\2023-08-27\FAIR-D4_2023-08-27_12-31-15.mp4</v>
      </c>
    </row>
    <row r="1909" spans="1:11" ht="14.25" customHeight="1" x14ac:dyDescent="0.3">
      <c r="A1909" s="5" t="str">
        <f t="shared" si="207"/>
        <v>FAIR-D4</v>
      </c>
      <c r="B1909" s="4">
        <f t="shared" si="208"/>
        <v>45165</v>
      </c>
      <c r="C1909" s="8">
        <f t="shared" si="209"/>
        <v>0.52335648148148151</v>
      </c>
      <c r="D1909" s="8">
        <f t="shared" si="210"/>
        <v>45165.523356481484</v>
      </c>
      <c r="E1909" s="8" t="str">
        <f t="shared" si="212"/>
        <v>2023-08-27</v>
      </c>
      <c r="F1909" s="9" t="s">
        <v>3609</v>
      </c>
      <c r="G1909" s="9" t="str">
        <f t="shared" si="211"/>
        <v>FAIR-D4_2023-08-27_12-33-38</v>
      </c>
      <c r="H1909" s="9">
        <v>11.291</v>
      </c>
      <c r="I1909" s="6">
        <v>18888383</v>
      </c>
      <c r="J1909" s="6" t="str">
        <f>IF(OR(COUNTIF(Monitoring!E:E, G1909) &gt; 0, COUNTIF(Monitoring!F:F, G1909) &gt; 0), "yes", "no")</f>
        <v>yes</v>
      </c>
      <c r="K1909" s="60" t="str">
        <f t="shared" si="213"/>
        <v>Z:\FAIR_Device_data\Experiment_AugSep_2023\Video_captures\FAIR-D4\Camera1\2023-08-27\FAIR-D4_2023-08-27_12-33-38.mp4</v>
      </c>
    </row>
    <row r="1910" spans="1:11" ht="14.25" customHeight="1" x14ac:dyDescent="0.3">
      <c r="A1910" s="5" t="str">
        <f t="shared" si="207"/>
        <v>FAIR-D4</v>
      </c>
      <c r="B1910" s="4">
        <f t="shared" si="208"/>
        <v>45165</v>
      </c>
      <c r="C1910" s="8">
        <f t="shared" si="209"/>
        <v>0.52381944444444439</v>
      </c>
      <c r="D1910" s="8">
        <f t="shared" si="210"/>
        <v>45165.523819444446</v>
      </c>
      <c r="E1910" s="8" t="str">
        <f t="shared" si="212"/>
        <v>2023-08-27</v>
      </c>
      <c r="F1910" s="9" t="s">
        <v>3610</v>
      </c>
      <c r="G1910" s="9" t="str">
        <f t="shared" si="211"/>
        <v>FAIR-D4_2023-08-27_12-34-18</v>
      </c>
      <c r="H1910" s="9">
        <v>19.170999999999999</v>
      </c>
      <c r="I1910" s="6">
        <v>32818261</v>
      </c>
      <c r="J1910" s="6" t="str">
        <f>IF(OR(COUNTIF(Monitoring!E:E, G1910) &gt; 0, COUNTIF(Monitoring!F:F, G1910) &gt; 0), "yes", "no")</f>
        <v>yes</v>
      </c>
      <c r="K1910" s="60" t="str">
        <f t="shared" si="213"/>
        <v>Z:\FAIR_Device_data\Experiment_AugSep_2023\Video_captures\FAIR-D4\Camera1\2023-08-27\FAIR-D4_2023-08-27_12-34-18.mp4</v>
      </c>
    </row>
    <row r="1911" spans="1:11" ht="14.25" customHeight="1" x14ac:dyDescent="0.3">
      <c r="A1911" s="5" t="str">
        <f t="shared" si="207"/>
        <v>FAIR-D4</v>
      </c>
      <c r="B1911" s="4">
        <f t="shared" si="208"/>
        <v>45165</v>
      </c>
      <c r="C1911" s="8">
        <f t="shared" si="209"/>
        <v>0.52884259259259259</v>
      </c>
      <c r="D1911" s="8">
        <f t="shared" si="210"/>
        <v>45165.52884259259</v>
      </c>
      <c r="E1911" s="8" t="str">
        <f t="shared" si="212"/>
        <v>2023-08-27</v>
      </c>
      <c r="F1911" s="9" t="s">
        <v>3611</v>
      </c>
      <c r="G1911" s="9" t="str">
        <f t="shared" si="211"/>
        <v>FAIR-D4_2023-08-27_12-41-32</v>
      </c>
      <c r="H1911" s="9">
        <v>47.225000000000001</v>
      </c>
      <c r="I1911" s="6">
        <v>84499831</v>
      </c>
      <c r="J1911" s="6" t="str">
        <f>IF(OR(COUNTIF(Monitoring!E:E, G1911) &gt; 0, COUNTIF(Monitoring!F:F, G1911) &gt; 0), "yes", "no")</f>
        <v>yes</v>
      </c>
      <c r="K1911" s="60" t="str">
        <f t="shared" si="213"/>
        <v>Z:\FAIR_Device_data\Experiment_AugSep_2023\Video_captures\FAIR-D4\Camera1\2023-08-27\FAIR-D4_2023-08-27_12-41-32.mp4</v>
      </c>
    </row>
    <row r="1912" spans="1:11" ht="14.25" customHeight="1" x14ac:dyDescent="0.3">
      <c r="A1912" s="5" t="str">
        <f t="shared" si="207"/>
        <v>FAIR-D4</v>
      </c>
      <c r="B1912" s="4">
        <f t="shared" si="208"/>
        <v>45165</v>
      </c>
      <c r="C1912" s="8">
        <f t="shared" si="209"/>
        <v>0.53541666666666665</v>
      </c>
      <c r="D1912" s="8">
        <f t="shared" si="210"/>
        <v>45165.535416666666</v>
      </c>
      <c r="E1912" s="8" t="str">
        <f t="shared" si="212"/>
        <v>2023-08-27</v>
      </c>
      <c r="F1912" s="9" t="s">
        <v>3612</v>
      </c>
      <c r="G1912" s="9" t="str">
        <f t="shared" si="211"/>
        <v>FAIR-D4_2023-08-27_12-51-00</v>
      </c>
      <c r="H1912" s="9">
        <v>25.745000000000001</v>
      </c>
      <c r="I1912" s="6">
        <v>48179898</v>
      </c>
      <c r="J1912" s="6" t="str">
        <f>IF(OR(COUNTIF(Monitoring!E:E, G1912) &gt; 0, COUNTIF(Monitoring!F:F, G1912) &gt; 0), "yes", "no")</f>
        <v>yes</v>
      </c>
      <c r="K1912" s="60" t="str">
        <f t="shared" si="213"/>
        <v>Z:\FAIR_Device_data\Experiment_AugSep_2023\Video_captures\FAIR-D4\Camera1\2023-08-27\FAIR-D4_2023-08-27_12-51-00.mp4</v>
      </c>
    </row>
    <row r="1913" spans="1:11" ht="14.25" customHeight="1" x14ac:dyDescent="0.3">
      <c r="A1913" s="5" t="str">
        <f t="shared" si="207"/>
        <v>FAIR-D4</v>
      </c>
      <c r="B1913" s="4">
        <f t="shared" si="208"/>
        <v>45165</v>
      </c>
      <c r="C1913" s="8">
        <f t="shared" si="209"/>
        <v>0.53914351851851849</v>
      </c>
      <c r="D1913" s="8">
        <f t="shared" si="210"/>
        <v>45165.539143518516</v>
      </c>
      <c r="E1913" s="8" t="str">
        <f t="shared" si="212"/>
        <v>2023-08-27</v>
      </c>
      <c r="F1913" s="9" t="s">
        <v>3613</v>
      </c>
      <c r="G1913" s="9" t="str">
        <f t="shared" si="211"/>
        <v>FAIR-D4_2023-08-27_12-56-22</v>
      </c>
      <c r="H1913" s="9">
        <v>21.4</v>
      </c>
      <c r="I1913" s="6">
        <v>34807279</v>
      </c>
      <c r="J1913" s="6" t="str">
        <f>IF(OR(COUNTIF(Monitoring!E:E, G1913) &gt; 0, COUNTIF(Monitoring!F:F, G1913) &gt; 0), "yes", "no")</f>
        <v>yes</v>
      </c>
      <c r="K1913" s="60" t="str">
        <f t="shared" si="213"/>
        <v>Z:\FAIR_Device_data\Experiment_AugSep_2023\Video_captures\FAIR-D4\Camera1\2023-08-27\FAIR-D4_2023-08-27_12-56-22.mp4</v>
      </c>
    </row>
    <row r="1914" spans="1:11" ht="14.25" customHeight="1" x14ac:dyDescent="0.3">
      <c r="A1914" s="5" t="str">
        <f t="shared" si="207"/>
        <v>FAIR-D4</v>
      </c>
      <c r="B1914" s="4">
        <f t="shared" si="208"/>
        <v>45165</v>
      </c>
      <c r="C1914" s="8">
        <f t="shared" si="209"/>
        <v>0.54689814814814819</v>
      </c>
      <c r="D1914" s="8">
        <f t="shared" si="210"/>
        <v>45165.546898148146</v>
      </c>
      <c r="E1914" s="8" t="str">
        <f t="shared" si="212"/>
        <v>2023-08-27</v>
      </c>
      <c r="F1914" s="9" t="s">
        <v>3614</v>
      </c>
      <c r="G1914" s="9" t="str">
        <f t="shared" si="211"/>
        <v>FAIR-D4_2023-08-27_13-07-32</v>
      </c>
      <c r="H1914" s="9">
        <v>13.256</v>
      </c>
      <c r="I1914" s="6">
        <v>22703296</v>
      </c>
      <c r="J1914" s="6" t="str">
        <f>IF(OR(COUNTIF(Monitoring!E:E, G1914) &gt; 0, COUNTIF(Monitoring!F:F, G1914) &gt; 0), "yes", "no")</f>
        <v>no</v>
      </c>
      <c r="K1914" s="60" t="str">
        <f t="shared" si="213"/>
        <v>Z:\FAIR_Device_data\Experiment_AugSep_2023\Video_captures\FAIR-D4\Camera1\2023-08-27\FAIR-D4_2023-08-27_13-07-32.mp4</v>
      </c>
    </row>
    <row r="1915" spans="1:11" ht="14.25" customHeight="1" x14ac:dyDescent="0.3">
      <c r="A1915" s="5" t="str">
        <f t="shared" si="207"/>
        <v>FAIR-D4</v>
      </c>
      <c r="B1915" s="4">
        <f t="shared" si="208"/>
        <v>45165</v>
      </c>
      <c r="C1915" s="8">
        <f t="shared" si="209"/>
        <v>0.56211805555555561</v>
      </c>
      <c r="D1915" s="8">
        <f t="shared" si="210"/>
        <v>45165.562118055554</v>
      </c>
      <c r="E1915" s="8" t="str">
        <f t="shared" si="212"/>
        <v>2023-08-27</v>
      </c>
      <c r="F1915" s="9" t="s">
        <v>3615</v>
      </c>
      <c r="G1915" s="9" t="str">
        <f t="shared" si="211"/>
        <v>FAIR-D4_2023-08-27_13-29-27</v>
      </c>
      <c r="H1915" s="9">
        <v>11.268000000000001</v>
      </c>
      <c r="I1915" s="6">
        <v>19202632</v>
      </c>
      <c r="J1915" s="6" t="str">
        <f>IF(OR(COUNTIF(Monitoring!E:E, G1915) &gt; 0, COUNTIF(Monitoring!F:F, G1915) &gt; 0), "yes", "no")</f>
        <v>yes</v>
      </c>
      <c r="K1915" s="60" t="str">
        <f t="shared" si="213"/>
        <v>Z:\FAIR_Device_data\Experiment_AugSep_2023\Video_captures\FAIR-D4\Camera1\2023-08-27\FAIR-D4_2023-08-27_13-29-27.mp4</v>
      </c>
    </row>
    <row r="1916" spans="1:11" ht="14.25" customHeight="1" x14ac:dyDescent="0.3">
      <c r="A1916" s="5" t="str">
        <f t="shared" si="207"/>
        <v>FAIR-D4</v>
      </c>
      <c r="B1916" s="4">
        <f t="shared" si="208"/>
        <v>45165</v>
      </c>
      <c r="C1916" s="8">
        <f t="shared" si="209"/>
        <v>0.56277777777777782</v>
      </c>
      <c r="D1916" s="8">
        <f t="shared" si="210"/>
        <v>45165.562777777777</v>
      </c>
      <c r="E1916" s="8" t="str">
        <f t="shared" si="212"/>
        <v>2023-08-27</v>
      </c>
      <c r="F1916" s="9" t="s">
        <v>3616</v>
      </c>
      <c r="G1916" s="9" t="str">
        <f t="shared" si="211"/>
        <v>FAIR-D4_2023-08-27_13-30-24</v>
      </c>
      <c r="H1916" s="9">
        <v>70.257999999999996</v>
      </c>
      <c r="I1916" s="6">
        <v>123839199</v>
      </c>
      <c r="J1916" s="6" t="str">
        <f>IF(OR(COUNTIF(Monitoring!E:E, G1916) &gt; 0, COUNTIF(Monitoring!F:F, G1916) &gt; 0), "yes", "no")</f>
        <v>yes</v>
      </c>
      <c r="K1916" s="60" t="str">
        <f t="shared" si="213"/>
        <v>Z:\FAIR_Device_data\Experiment_AugSep_2023\Video_captures\FAIR-D4\Camera1\2023-08-27\FAIR-D4_2023-08-27_13-30-24.mp4</v>
      </c>
    </row>
    <row r="1917" spans="1:11" ht="14.25" customHeight="1" x14ac:dyDescent="0.3">
      <c r="A1917" s="5" t="str">
        <f t="shared" si="207"/>
        <v>FAIR-D4</v>
      </c>
      <c r="B1917" s="4">
        <f t="shared" si="208"/>
        <v>45165</v>
      </c>
      <c r="C1917" s="8">
        <f t="shared" si="209"/>
        <v>0.56539351851851849</v>
      </c>
      <c r="D1917" s="8">
        <f t="shared" si="210"/>
        <v>45165.565393518518</v>
      </c>
      <c r="E1917" s="8" t="str">
        <f t="shared" si="212"/>
        <v>2023-08-27</v>
      </c>
      <c r="F1917" s="9" t="s">
        <v>3617</v>
      </c>
      <c r="G1917" s="9" t="str">
        <f t="shared" si="211"/>
        <v>FAIR-D4_2023-08-27_13-34-10</v>
      </c>
      <c r="H1917" s="9">
        <v>11.766</v>
      </c>
      <c r="I1917" s="6">
        <v>19844005</v>
      </c>
      <c r="J1917" s="6" t="str">
        <f>IF(OR(COUNTIF(Monitoring!E:E, G1917) &gt; 0, COUNTIF(Monitoring!F:F, G1917) &gt; 0), "yes", "no")</f>
        <v>no</v>
      </c>
      <c r="K1917" s="60" t="str">
        <f t="shared" si="213"/>
        <v>Z:\FAIR_Device_data\Experiment_AugSep_2023\Video_captures\FAIR-D4\Camera1\2023-08-27\FAIR-D4_2023-08-27_13-34-10.mp4</v>
      </c>
    </row>
    <row r="1918" spans="1:11" ht="14.25" customHeight="1" x14ac:dyDescent="0.3">
      <c r="A1918" s="5" t="str">
        <f t="shared" si="207"/>
        <v>FAIR-D4</v>
      </c>
      <c r="B1918" s="4">
        <f t="shared" si="208"/>
        <v>45165</v>
      </c>
      <c r="C1918" s="8">
        <f t="shared" si="209"/>
        <v>0.56880787037037039</v>
      </c>
      <c r="D1918" s="8">
        <f t="shared" si="210"/>
        <v>45165.568807870368</v>
      </c>
      <c r="E1918" s="8" t="str">
        <f t="shared" si="212"/>
        <v>2023-08-27</v>
      </c>
      <c r="F1918" s="9" t="s">
        <v>3618</v>
      </c>
      <c r="G1918" s="9" t="str">
        <f t="shared" si="211"/>
        <v>FAIR-D4_2023-08-27_13-39-05</v>
      </c>
      <c r="H1918" s="9">
        <v>14.27</v>
      </c>
      <c r="I1918" s="6">
        <v>24887031</v>
      </c>
      <c r="J1918" s="6" t="str">
        <f>IF(OR(COUNTIF(Monitoring!E:E, G1918) &gt; 0, COUNTIF(Monitoring!F:F, G1918) &gt; 0), "yes", "no")</f>
        <v>yes</v>
      </c>
      <c r="K1918" s="60" t="str">
        <f t="shared" si="213"/>
        <v>Z:\FAIR_Device_data\Experiment_AugSep_2023\Video_captures\FAIR-D4\Camera1\2023-08-27\FAIR-D4_2023-08-27_13-39-05.mp4</v>
      </c>
    </row>
    <row r="1919" spans="1:11" ht="14.25" customHeight="1" x14ac:dyDescent="0.3">
      <c r="A1919" s="5" t="str">
        <f t="shared" si="207"/>
        <v>FAIR-D4</v>
      </c>
      <c r="B1919" s="4">
        <f t="shared" si="208"/>
        <v>45165</v>
      </c>
      <c r="C1919" s="8">
        <f t="shared" si="209"/>
        <v>0.57960648148148153</v>
      </c>
      <c r="D1919" s="8">
        <f t="shared" si="210"/>
        <v>45165.579606481479</v>
      </c>
      <c r="E1919" s="8" t="str">
        <f t="shared" si="212"/>
        <v>2023-08-27</v>
      </c>
      <c r="F1919" s="9" t="s">
        <v>3619</v>
      </c>
      <c r="G1919" s="9" t="str">
        <f t="shared" si="211"/>
        <v>FAIR-D4_2023-08-27_13-54-38</v>
      </c>
      <c r="H1919" s="9">
        <v>24.692</v>
      </c>
      <c r="I1919" s="6">
        <v>42459795</v>
      </c>
      <c r="J1919" s="6" t="str">
        <f>IF(OR(COUNTIF(Monitoring!E:E, G1919) &gt; 0, COUNTIF(Monitoring!F:F, G1919) &gt; 0), "yes", "no")</f>
        <v>no</v>
      </c>
      <c r="K1919" s="60" t="str">
        <f t="shared" si="213"/>
        <v>Z:\FAIR_Device_data\Experiment_AugSep_2023\Video_captures\FAIR-D4\Camera1\2023-08-27\FAIR-D4_2023-08-27_13-54-38.mp4</v>
      </c>
    </row>
    <row r="1920" spans="1:11" ht="14.25" customHeight="1" x14ac:dyDescent="0.3">
      <c r="A1920" s="5" t="str">
        <f t="shared" si="207"/>
        <v>FAIR-D4</v>
      </c>
      <c r="B1920" s="4">
        <f t="shared" si="208"/>
        <v>45165</v>
      </c>
      <c r="C1920" s="8">
        <f t="shared" si="209"/>
        <v>0.58100694444444445</v>
      </c>
      <c r="D1920" s="8">
        <f t="shared" si="210"/>
        <v>45165.581006944441</v>
      </c>
      <c r="E1920" s="8" t="str">
        <f t="shared" si="212"/>
        <v>2023-08-27</v>
      </c>
      <c r="F1920" s="9" t="s">
        <v>3620</v>
      </c>
      <c r="G1920" s="9" t="str">
        <f t="shared" si="211"/>
        <v>FAIR-D4_2023-08-27_13-56-39</v>
      </c>
      <c r="H1920" s="9">
        <v>100.389</v>
      </c>
      <c r="I1920" s="6">
        <v>182308414</v>
      </c>
      <c r="J1920" s="6" t="str">
        <f>IF(OR(COUNTIF(Monitoring!E:E, G1920) &gt; 0, COUNTIF(Monitoring!F:F, G1920) &gt; 0), "yes", "no")</f>
        <v>yes</v>
      </c>
      <c r="K1920" s="60" t="str">
        <f t="shared" si="213"/>
        <v>Z:\FAIR_Device_data\Experiment_AugSep_2023\Video_captures\FAIR-D4\Camera1\2023-08-27\FAIR-D4_2023-08-27_13-56-39.mp4</v>
      </c>
    </row>
    <row r="1921" spans="1:11" ht="14.25" customHeight="1" x14ac:dyDescent="0.3">
      <c r="A1921" s="5" t="str">
        <f t="shared" si="207"/>
        <v>FAIR-D4</v>
      </c>
      <c r="B1921" s="4">
        <f t="shared" si="208"/>
        <v>45165</v>
      </c>
      <c r="C1921" s="8">
        <f t="shared" si="209"/>
        <v>0.5829050925925926</v>
      </c>
      <c r="D1921" s="8">
        <f t="shared" si="210"/>
        <v>45165.582905092589</v>
      </c>
      <c r="E1921" s="8" t="str">
        <f t="shared" si="212"/>
        <v>2023-08-27</v>
      </c>
      <c r="F1921" s="9" t="s">
        <v>3621</v>
      </c>
      <c r="G1921" s="9" t="str">
        <f t="shared" si="211"/>
        <v>FAIR-D4_2023-08-27_13-59-23</v>
      </c>
      <c r="H1921" s="9">
        <v>21.117000000000001</v>
      </c>
      <c r="I1921" s="6">
        <v>38685166</v>
      </c>
      <c r="J1921" s="6" t="str">
        <f>IF(OR(COUNTIF(Monitoring!E:E, G1921) &gt; 0, COUNTIF(Monitoring!F:F, G1921) &gt; 0), "yes", "no")</f>
        <v>no</v>
      </c>
      <c r="K1921" s="60" t="str">
        <f t="shared" si="213"/>
        <v>Z:\FAIR_Device_data\Experiment_AugSep_2023\Video_captures\FAIR-D4\Camera1\2023-08-27\FAIR-D4_2023-08-27_13-59-23.mp4</v>
      </c>
    </row>
    <row r="1922" spans="1:11" ht="14.25" customHeight="1" x14ac:dyDescent="0.3">
      <c r="A1922" s="5" t="str">
        <f t="shared" ref="A1922:A1985" si="214">+LEFT(G1922,7)</f>
        <v>FAIR-D4</v>
      </c>
      <c r="B1922" s="4">
        <f t="shared" ref="B1922:B1985" si="215">VALUE(MID(G1922,FIND("_",G1922)+1,10))</f>
        <v>45165</v>
      </c>
      <c r="C1922" s="8">
        <f t="shared" ref="C1922:C1985" si="216">IF(ISBLANK(G1922),"",TIME(LEFT(RIGHT(G1922,8),2),LEFT(RIGHT(G1922,5),2),RIGHT(G1922,2)))</f>
        <v>0.58379629629629626</v>
      </c>
      <c r="D1922" s="8">
        <f t="shared" ref="D1922:D1985" si="217">+B1922+C1922</f>
        <v>45165.583796296298</v>
      </c>
      <c r="E1922" s="8" t="str">
        <f t="shared" si="212"/>
        <v>2023-08-27</v>
      </c>
      <c r="F1922" s="9" t="s">
        <v>3622</v>
      </c>
      <c r="G1922" s="9" t="str">
        <f t="shared" ref="G1922:G1985" si="218">+LEFT(F1922,27)</f>
        <v>FAIR-D4_2023-08-27_14-00-40</v>
      </c>
      <c r="H1922" s="9">
        <v>38.853999999999999</v>
      </c>
      <c r="I1922" s="6">
        <v>65431475</v>
      </c>
      <c r="J1922" s="6" t="str">
        <f>IF(OR(COUNTIF(Monitoring!E:E, G1922) &gt; 0, COUNTIF(Monitoring!F:F, G1922) &gt; 0), "yes", "no")</f>
        <v>yes</v>
      </c>
      <c r="K1922" s="60" t="str">
        <f t="shared" si="213"/>
        <v>Z:\FAIR_Device_data\Experiment_AugSep_2023\Video_captures\FAIR-D4\Camera1\2023-08-27\FAIR-D4_2023-08-27_14-00-40.mp4</v>
      </c>
    </row>
    <row r="1923" spans="1:11" ht="14.25" customHeight="1" x14ac:dyDescent="0.3">
      <c r="A1923" s="5" t="str">
        <f t="shared" si="214"/>
        <v>FAIR-D4</v>
      </c>
      <c r="B1923" s="4">
        <f t="shared" si="215"/>
        <v>45165</v>
      </c>
      <c r="C1923" s="8">
        <f t="shared" si="216"/>
        <v>0.58652777777777776</v>
      </c>
      <c r="D1923" s="8">
        <f t="shared" si="217"/>
        <v>45165.586527777778</v>
      </c>
      <c r="E1923" s="8" t="str">
        <f t="shared" ref="E1923:E1986" si="219">+_xlfn.CONCAT(YEAR(B1923),"-",TEXT(MONTH(B1923),"00"),"-",TEXT(DAY(B1923),"00"))</f>
        <v>2023-08-27</v>
      </c>
      <c r="F1923" s="9" t="s">
        <v>3623</v>
      </c>
      <c r="G1923" s="9" t="str">
        <f t="shared" si="218"/>
        <v>FAIR-D4_2023-08-27_14-04-36</v>
      </c>
      <c r="H1923" s="9">
        <v>22.21</v>
      </c>
      <c r="I1923" s="6">
        <v>40038247</v>
      </c>
      <c r="J1923" s="6" t="str">
        <f>IF(OR(COUNTIF(Monitoring!E:E, G1923) &gt; 0, COUNTIF(Monitoring!F:F, G1923) &gt; 0), "yes", "no")</f>
        <v>yes</v>
      </c>
      <c r="K1923" s="60" t="str">
        <f t="shared" ref="K1923:K1986" si="220">HYPERLINK(_xlfn.CONCAT("Z:\FAIR_Device_data\Experiment_AugSep_2023","\","Video_captures","\",A1923,"\","Camera1","\",E1923,"\",F1923))</f>
        <v>Z:\FAIR_Device_data\Experiment_AugSep_2023\Video_captures\FAIR-D4\Camera1\2023-08-27\FAIR-D4_2023-08-27_14-04-36.mp4</v>
      </c>
    </row>
    <row r="1924" spans="1:11" ht="14.25" customHeight="1" x14ac:dyDescent="0.3">
      <c r="A1924" s="5" t="str">
        <f t="shared" si="214"/>
        <v>FAIR-D4</v>
      </c>
      <c r="B1924" s="4">
        <f t="shared" si="215"/>
        <v>45165</v>
      </c>
      <c r="C1924" s="8">
        <f t="shared" si="216"/>
        <v>0.58879629629629626</v>
      </c>
      <c r="D1924" s="8">
        <f t="shared" si="217"/>
        <v>45165.588796296295</v>
      </c>
      <c r="E1924" s="8" t="str">
        <f t="shared" si="219"/>
        <v>2023-08-27</v>
      </c>
      <c r="F1924" s="9" t="s">
        <v>3624</v>
      </c>
      <c r="G1924" s="9" t="str">
        <f t="shared" si="218"/>
        <v>FAIR-D4_2023-08-27_14-07-52</v>
      </c>
      <c r="H1924" s="9">
        <v>15.715999999999999</v>
      </c>
      <c r="I1924" s="6">
        <v>26140367</v>
      </c>
      <c r="J1924" s="6" t="str">
        <f>IF(OR(COUNTIF(Monitoring!E:E, G1924) &gt; 0, COUNTIF(Monitoring!F:F, G1924) &gt; 0), "yes", "no")</f>
        <v>no</v>
      </c>
      <c r="K1924" s="60" t="str">
        <f t="shared" si="220"/>
        <v>Z:\FAIR_Device_data\Experiment_AugSep_2023\Video_captures\FAIR-D4\Camera1\2023-08-27\FAIR-D4_2023-08-27_14-07-52.mp4</v>
      </c>
    </row>
    <row r="1925" spans="1:11" ht="14.25" customHeight="1" x14ac:dyDescent="0.3">
      <c r="A1925" s="5" t="str">
        <f t="shared" si="214"/>
        <v>FAIR-D4</v>
      </c>
      <c r="B1925" s="4">
        <f t="shared" si="215"/>
        <v>45165</v>
      </c>
      <c r="C1925" s="8">
        <f t="shared" si="216"/>
        <v>0.58988425925925925</v>
      </c>
      <c r="D1925" s="8">
        <f t="shared" si="217"/>
        <v>45165.589884259258</v>
      </c>
      <c r="E1925" s="8" t="str">
        <f t="shared" si="219"/>
        <v>2023-08-27</v>
      </c>
      <c r="F1925" s="9" t="s">
        <v>3625</v>
      </c>
      <c r="G1925" s="9" t="str">
        <f t="shared" si="218"/>
        <v>FAIR-D4_2023-08-27_14-09-26</v>
      </c>
      <c r="H1925" s="9">
        <v>71.86</v>
      </c>
      <c r="I1925" s="6">
        <v>125597734</v>
      </c>
      <c r="J1925" s="6" t="str">
        <f>IF(OR(COUNTIF(Monitoring!E:E, G1925) &gt; 0, COUNTIF(Monitoring!F:F, G1925) &gt; 0), "yes", "no")</f>
        <v>yes</v>
      </c>
      <c r="K1925" s="60" t="str">
        <f t="shared" si="220"/>
        <v>Z:\FAIR_Device_data\Experiment_AugSep_2023\Video_captures\FAIR-D4\Camera1\2023-08-27\FAIR-D4_2023-08-27_14-09-26.mp4</v>
      </c>
    </row>
    <row r="1926" spans="1:11" ht="14.25" customHeight="1" x14ac:dyDescent="0.3">
      <c r="A1926" s="5" t="str">
        <f t="shared" si="214"/>
        <v>FAIR-D4</v>
      </c>
      <c r="B1926" s="4">
        <f t="shared" si="215"/>
        <v>45165</v>
      </c>
      <c r="C1926" s="8">
        <f t="shared" si="216"/>
        <v>0.59248842592592588</v>
      </c>
      <c r="D1926" s="8">
        <f t="shared" si="217"/>
        <v>45165.592488425929</v>
      </c>
      <c r="E1926" s="8" t="str">
        <f t="shared" si="219"/>
        <v>2023-08-27</v>
      </c>
      <c r="F1926" s="9" t="s">
        <v>3626</v>
      </c>
      <c r="G1926" s="9" t="str">
        <f t="shared" si="218"/>
        <v>FAIR-D4_2023-08-27_14-13-11</v>
      </c>
      <c r="H1926" s="9">
        <v>27.08</v>
      </c>
      <c r="I1926" s="6">
        <v>50251389</v>
      </c>
      <c r="J1926" s="6" t="str">
        <f>IF(OR(COUNTIF(Monitoring!E:E, G1926) &gt; 0, COUNTIF(Monitoring!F:F, G1926) &gt; 0), "yes", "no")</f>
        <v>yes</v>
      </c>
      <c r="K1926" s="60" t="str">
        <f t="shared" si="220"/>
        <v>Z:\FAIR_Device_data\Experiment_AugSep_2023\Video_captures\FAIR-D4\Camera1\2023-08-27\FAIR-D4_2023-08-27_14-13-11.mp4</v>
      </c>
    </row>
    <row r="1927" spans="1:11" ht="14.25" customHeight="1" x14ac:dyDescent="0.3">
      <c r="A1927" s="5" t="str">
        <f t="shared" si="214"/>
        <v>FAIR-D4</v>
      </c>
      <c r="B1927" s="4">
        <f t="shared" si="215"/>
        <v>45165</v>
      </c>
      <c r="C1927" s="8">
        <f t="shared" si="216"/>
        <v>0.59346064814814814</v>
      </c>
      <c r="D1927" s="8">
        <f t="shared" si="217"/>
        <v>45165.593460648146</v>
      </c>
      <c r="E1927" s="8" t="str">
        <f t="shared" si="219"/>
        <v>2023-08-27</v>
      </c>
      <c r="F1927" s="9" t="s">
        <v>3627</v>
      </c>
      <c r="G1927" s="9" t="str">
        <f t="shared" si="218"/>
        <v>FAIR-D4_2023-08-27_14-14-35</v>
      </c>
      <c r="H1927" s="9">
        <v>121.83199999999999</v>
      </c>
      <c r="I1927" s="6">
        <v>225529618</v>
      </c>
      <c r="J1927" s="6" t="str">
        <f>IF(OR(COUNTIF(Monitoring!E:E, G1927) &gt; 0, COUNTIF(Monitoring!F:F, G1927) &gt; 0), "yes", "no")</f>
        <v>yes</v>
      </c>
      <c r="K1927" s="60" t="str">
        <f t="shared" si="220"/>
        <v>Z:\FAIR_Device_data\Experiment_AugSep_2023\Video_captures\FAIR-D4\Camera1\2023-08-27\FAIR-D4_2023-08-27_14-14-35.mp4</v>
      </c>
    </row>
    <row r="1928" spans="1:11" ht="14.25" customHeight="1" x14ac:dyDescent="0.3">
      <c r="A1928" s="5" t="str">
        <f t="shared" si="214"/>
        <v>FAIR-D4</v>
      </c>
      <c r="B1928" s="4">
        <f t="shared" si="215"/>
        <v>45165</v>
      </c>
      <c r="C1928" s="8">
        <f t="shared" si="216"/>
        <v>0.59537037037037033</v>
      </c>
      <c r="D1928" s="8">
        <f t="shared" si="217"/>
        <v>45165.595370370371</v>
      </c>
      <c r="E1928" s="8" t="str">
        <f t="shared" si="219"/>
        <v>2023-08-27</v>
      </c>
      <c r="F1928" s="9" t="s">
        <v>3628</v>
      </c>
      <c r="G1928" s="9" t="str">
        <f t="shared" si="218"/>
        <v>FAIR-D4_2023-08-27_14-17-20</v>
      </c>
      <c r="H1928" s="9">
        <v>11.686999999999999</v>
      </c>
      <c r="I1928" s="6">
        <v>18775465</v>
      </c>
      <c r="J1928" s="6" t="str">
        <f>IF(OR(COUNTIF(Monitoring!E:E, G1928) &gt; 0, COUNTIF(Monitoring!F:F, G1928) &gt; 0), "yes", "no")</f>
        <v>yes</v>
      </c>
      <c r="K1928" s="60" t="str">
        <f t="shared" si="220"/>
        <v>Z:\FAIR_Device_data\Experiment_AugSep_2023\Video_captures\FAIR-D4\Camera1\2023-08-27\FAIR-D4_2023-08-27_14-17-20.mp4</v>
      </c>
    </row>
    <row r="1929" spans="1:11" ht="14.25" customHeight="1" x14ac:dyDescent="0.3">
      <c r="A1929" s="5" t="str">
        <f t="shared" si="214"/>
        <v>FAIR-D4</v>
      </c>
      <c r="B1929" s="4">
        <f t="shared" si="215"/>
        <v>45165</v>
      </c>
      <c r="C1929" s="8">
        <f t="shared" si="216"/>
        <v>0.59817129629629628</v>
      </c>
      <c r="D1929" s="8">
        <f t="shared" si="217"/>
        <v>45165.598171296297</v>
      </c>
      <c r="E1929" s="8" t="str">
        <f t="shared" si="219"/>
        <v>2023-08-27</v>
      </c>
      <c r="F1929" s="9" t="s">
        <v>3629</v>
      </c>
      <c r="G1929" s="9" t="str">
        <f t="shared" si="218"/>
        <v>FAIR-D4_2023-08-27_14-21-22</v>
      </c>
      <c r="H1929" s="9">
        <v>72.626999999999995</v>
      </c>
      <c r="I1929" s="6">
        <v>134253890</v>
      </c>
      <c r="J1929" s="6" t="str">
        <f>IF(OR(COUNTIF(Monitoring!E:E, G1929) &gt; 0, COUNTIF(Monitoring!F:F, G1929) &gt; 0), "yes", "no")</f>
        <v>no</v>
      </c>
      <c r="K1929" s="60" t="str">
        <f t="shared" si="220"/>
        <v>Z:\FAIR_Device_data\Experiment_AugSep_2023\Video_captures\FAIR-D4\Camera1\2023-08-27\FAIR-D4_2023-08-27_14-21-22.mp4</v>
      </c>
    </row>
    <row r="1930" spans="1:11" ht="14.25" customHeight="1" x14ac:dyDescent="0.3">
      <c r="A1930" s="5" t="str">
        <f t="shared" si="214"/>
        <v>FAIR-D4</v>
      </c>
      <c r="B1930" s="4">
        <f t="shared" si="215"/>
        <v>45165</v>
      </c>
      <c r="C1930" s="8">
        <f t="shared" si="216"/>
        <v>0.60067129629629634</v>
      </c>
      <c r="D1930" s="8">
        <f t="shared" si="217"/>
        <v>45165.600671296299</v>
      </c>
      <c r="E1930" s="8" t="str">
        <f t="shared" si="219"/>
        <v>2023-08-27</v>
      </c>
      <c r="F1930" s="9" t="s">
        <v>3630</v>
      </c>
      <c r="G1930" s="9" t="str">
        <f t="shared" si="218"/>
        <v>FAIR-D4_2023-08-27_14-24-58</v>
      </c>
      <c r="H1930" s="9">
        <v>11.475</v>
      </c>
      <c r="I1930" s="6">
        <v>18115559</v>
      </c>
      <c r="J1930" s="6" t="str">
        <f>IF(OR(COUNTIF(Monitoring!E:E, G1930) &gt; 0, COUNTIF(Monitoring!F:F, G1930) &gt; 0), "yes", "no")</f>
        <v>no</v>
      </c>
      <c r="K1930" s="60" t="str">
        <f t="shared" si="220"/>
        <v>Z:\FAIR_Device_data\Experiment_AugSep_2023\Video_captures\FAIR-D4\Camera1\2023-08-27\FAIR-D4_2023-08-27_14-24-58.mp4</v>
      </c>
    </row>
    <row r="1931" spans="1:11" ht="14.25" customHeight="1" x14ac:dyDescent="0.3">
      <c r="A1931" s="5" t="str">
        <f t="shared" si="214"/>
        <v>FAIR-D4</v>
      </c>
      <c r="B1931" s="4">
        <f t="shared" si="215"/>
        <v>45165</v>
      </c>
      <c r="C1931" s="8">
        <f t="shared" si="216"/>
        <v>0.60256944444444449</v>
      </c>
      <c r="D1931" s="8">
        <f t="shared" si="217"/>
        <v>45165.602569444447</v>
      </c>
      <c r="E1931" s="8" t="str">
        <f t="shared" si="219"/>
        <v>2023-08-27</v>
      </c>
      <c r="F1931" s="9" t="s">
        <v>3631</v>
      </c>
      <c r="G1931" s="9" t="str">
        <f t="shared" si="218"/>
        <v>FAIR-D4_2023-08-27_14-27-42</v>
      </c>
      <c r="H1931" s="9">
        <v>11.244</v>
      </c>
      <c r="I1931" s="6">
        <v>18879388</v>
      </c>
      <c r="J1931" s="6" t="str">
        <f>IF(OR(COUNTIF(Monitoring!E:E, G1931) &gt; 0, COUNTIF(Monitoring!F:F, G1931) &gt; 0), "yes", "no")</f>
        <v>no</v>
      </c>
      <c r="K1931" s="60" t="str">
        <f t="shared" si="220"/>
        <v>Z:\FAIR_Device_data\Experiment_AugSep_2023\Video_captures\FAIR-D4\Camera1\2023-08-27\FAIR-D4_2023-08-27_14-27-42.mp4</v>
      </c>
    </row>
    <row r="1932" spans="1:11" ht="14.25" customHeight="1" x14ac:dyDescent="0.3">
      <c r="A1932" s="5" t="str">
        <f t="shared" si="214"/>
        <v>FAIR-D4</v>
      </c>
      <c r="B1932" s="4">
        <f t="shared" si="215"/>
        <v>45165</v>
      </c>
      <c r="C1932" s="8">
        <f t="shared" si="216"/>
        <v>0.6031481481481481</v>
      </c>
      <c r="D1932" s="8">
        <f t="shared" si="217"/>
        <v>45165.603148148148</v>
      </c>
      <c r="E1932" s="8" t="str">
        <f t="shared" si="219"/>
        <v>2023-08-27</v>
      </c>
      <c r="F1932" s="9" t="s">
        <v>3632</v>
      </c>
      <c r="G1932" s="9" t="str">
        <f t="shared" si="218"/>
        <v>FAIR-D4_2023-08-27_14-28-32</v>
      </c>
      <c r="H1932" s="9">
        <v>19.11</v>
      </c>
      <c r="I1932" s="6">
        <v>34592880</v>
      </c>
      <c r="J1932" s="6" t="str">
        <f>IF(OR(COUNTIF(Monitoring!E:E, G1932) &gt; 0, COUNTIF(Monitoring!F:F, G1932) &gt; 0), "yes", "no")</f>
        <v>yes</v>
      </c>
      <c r="K1932" s="60" t="str">
        <f t="shared" si="220"/>
        <v>Z:\FAIR_Device_data\Experiment_AugSep_2023\Video_captures\FAIR-D4\Camera1\2023-08-27\FAIR-D4_2023-08-27_14-28-32.mp4</v>
      </c>
    </row>
    <row r="1933" spans="1:11" ht="14.25" customHeight="1" x14ac:dyDescent="0.3">
      <c r="A1933" s="5" t="str">
        <f t="shared" si="214"/>
        <v>FAIR-D4</v>
      </c>
      <c r="B1933" s="4">
        <f t="shared" si="215"/>
        <v>45165</v>
      </c>
      <c r="C1933" s="8">
        <f t="shared" si="216"/>
        <v>0.60516203703703708</v>
      </c>
      <c r="D1933" s="8">
        <f t="shared" si="217"/>
        <v>45165.605162037034</v>
      </c>
      <c r="E1933" s="8" t="str">
        <f t="shared" si="219"/>
        <v>2023-08-27</v>
      </c>
      <c r="F1933" s="9" t="s">
        <v>3633</v>
      </c>
      <c r="G1933" s="9" t="str">
        <f t="shared" si="218"/>
        <v>FAIR-D4_2023-08-27_14-31-26</v>
      </c>
      <c r="H1933" s="9">
        <v>11.66</v>
      </c>
      <c r="I1933" s="6">
        <v>19465531</v>
      </c>
      <c r="J1933" s="6" t="str">
        <f>IF(OR(COUNTIF(Monitoring!E:E, G1933) &gt; 0, COUNTIF(Monitoring!F:F, G1933) &gt; 0), "yes", "no")</f>
        <v>no</v>
      </c>
      <c r="K1933" s="60" t="str">
        <f t="shared" si="220"/>
        <v>Z:\FAIR_Device_data\Experiment_AugSep_2023\Video_captures\FAIR-D4\Camera1\2023-08-27\FAIR-D4_2023-08-27_14-31-26.mp4</v>
      </c>
    </row>
    <row r="1934" spans="1:11" ht="14.25" customHeight="1" x14ac:dyDescent="0.3">
      <c r="A1934" s="5" t="str">
        <f t="shared" si="214"/>
        <v>FAIR-D4</v>
      </c>
      <c r="B1934" s="4">
        <f t="shared" si="215"/>
        <v>45165</v>
      </c>
      <c r="C1934" s="8">
        <f t="shared" si="216"/>
        <v>0.60682870370370368</v>
      </c>
      <c r="D1934" s="8">
        <f t="shared" si="217"/>
        <v>45165.606828703705</v>
      </c>
      <c r="E1934" s="8" t="str">
        <f t="shared" si="219"/>
        <v>2023-08-27</v>
      </c>
      <c r="F1934" s="9" t="s">
        <v>3634</v>
      </c>
      <c r="G1934" s="9" t="str">
        <f t="shared" si="218"/>
        <v>FAIR-D4_2023-08-27_14-33-50</v>
      </c>
      <c r="H1934" s="9">
        <v>38.877000000000002</v>
      </c>
      <c r="I1934" s="6">
        <v>70991071</v>
      </c>
      <c r="J1934" s="6" t="str">
        <f>IF(OR(COUNTIF(Monitoring!E:E, G1934) &gt; 0, COUNTIF(Monitoring!F:F, G1934) &gt; 0), "yes", "no")</f>
        <v>no</v>
      </c>
      <c r="K1934" s="60" t="str">
        <f t="shared" si="220"/>
        <v>Z:\FAIR_Device_data\Experiment_AugSep_2023\Video_captures\FAIR-D4\Camera1\2023-08-27\FAIR-D4_2023-08-27_14-33-50.mp4</v>
      </c>
    </row>
    <row r="1935" spans="1:11" ht="14.25" customHeight="1" x14ac:dyDescent="0.3">
      <c r="A1935" s="5" t="str">
        <f t="shared" si="214"/>
        <v>FAIR-D4</v>
      </c>
      <c r="B1935" s="4">
        <f t="shared" si="215"/>
        <v>45165</v>
      </c>
      <c r="C1935" s="8">
        <f t="shared" si="216"/>
        <v>0.60787037037037039</v>
      </c>
      <c r="D1935" s="8">
        <f t="shared" si="217"/>
        <v>45165.607870370368</v>
      </c>
      <c r="E1935" s="8" t="str">
        <f t="shared" si="219"/>
        <v>2023-08-27</v>
      </c>
      <c r="F1935" s="9" t="s">
        <v>3635</v>
      </c>
      <c r="G1935" s="9" t="str">
        <f t="shared" si="218"/>
        <v>FAIR-D4_2023-08-27_14-35-20</v>
      </c>
      <c r="H1935" s="9">
        <v>15.932</v>
      </c>
      <c r="I1935" s="6">
        <v>28884072</v>
      </c>
      <c r="J1935" s="6" t="str">
        <f>IF(OR(COUNTIF(Monitoring!E:E, G1935) &gt; 0, COUNTIF(Monitoring!F:F, G1935) &gt; 0), "yes", "no")</f>
        <v>yes</v>
      </c>
      <c r="K1935" s="60" t="str">
        <f t="shared" si="220"/>
        <v>Z:\FAIR_Device_data\Experiment_AugSep_2023\Video_captures\FAIR-D4\Camera1\2023-08-27\FAIR-D4_2023-08-27_14-35-20.mp4</v>
      </c>
    </row>
    <row r="1936" spans="1:11" ht="14.25" customHeight="1" x14ac:dyDescent="0.3">
      <c r="A1936" s="5" t="str">
        <f t="shared" si="214"/>
        <v>FAIR-D4</v>
      </c>
      <c r="B1936" s="4">
        <f t="shared" si="215"/>
        <v>45165</v>
      </c>
      <c r="C1936" s="8">
        <f t="shared" si="216"/>
        <v>0.62031250000000004</v>
      </c>
      <c r="D1936" s="8">
        <f t="shared" si="217"/>
        <v>45165.620312500003</v>
      </c>
      <c r="E1936" s="8" t="str">
        <f t="shared" si="219"/>
        <v>2023-08-27</v>
      </c>
      <c r="F1936" s="9" t="s">
        <v>3636</v>
      </c>
      <c r="G1936" s="9" t="str">
        <f t="shared" si="218"/>
        <v>FAIR-D4_2023-08-27_14-53-15</v>
      </c>
      <c r="H1936" s="9">
        <v>14.741</v>
      </c>
      <c r="I1936" s="6">
        <v>24880050</v>
      </c>
      <c r="J1936" s="6" t="str">
        <f>IF(OR(COUNTIF(Monitoring!E:E, G1936) &gt; 0, COUNTIF(Monitoring!F:F, G1936) &gt; 0), "yes", "no")</f>
        <v>yes</v>
      </c>
      <c r="K1936" s="60" t="str">
        <f t="shared" si="220"/>
        <v>Z:\FAIR_Device_data\Experiment_AugSep_2023\Video_captures\FAIR-D4\Camera1\2023-08-27\FAIR-D4_2023-08-27_14-53-15.mp4</v>
      </c>
    </row>
    <row r="1937" spans="1:11" ht="14.25" customHeight="1" x14ac:dyDescent="0.3">
      <c r="A1937" s="5" t="str">
        <f t="shared" si="214"/>
        <v>FAIR-D4</v>
      </c>
      <c r="B1937" s="4">
        <f t="shared" si="215"/>
        <v>45165</v>
      </c>
      <c r="C1937" s="8">
        <f t="shared" si="216"/>
        <v>0.62165509259259255</v>
      </c>
      <c r="D1937" s="8">
        <f t="shared" si="217"/>
        <v>45165.621655092589</v>
      </c>
      <c r="E1937" s="8" t="str">
        <f t="shared" si="219"/>
        <v>2023-08-27</v>
      </c>
      <c r="F1937" s="9" t="s">
        <v>3637</v>
      </c>
      <c r="G1937" s="9" t="str">
        <f t="shared" si="218"/>
        <v>FAIR-D4_2023-08-27_14-55-11</v>
      </c>
      <c r="H1937" s="9">
        <v>17.059000000000001</v>
      </c>
      <c r="I1937" s="6">
        <v>31234080</v>
      </c>
      <c r="J1937" s="6" t="str">
        <f>IF(OR(COUNTIF(Monitoring!E:E, G1937) &gt; 0, COUNTIF(Monitoring!F:F, G1937) &gt; 0), "yes", "no")</f>
        <v>no</v>
      </c>
      <c r="K1937" s="60" t="str">
        <f t="shared" si="220"/>
        <v>Z:\FAIR_Device_data\Experiment_AugSep_2023\Video_captures\FAIR-D4\Camera1\2023-08-27\FAIR-D4_2023-08-27_14-55-11.mp4</v>
      </c>
    </row>
    <row r="1938" spans="1:11" ht="14.25" customHeight="1" x14ac:dyDescent="0.3">
      <c r="A1938" s="5" t="str">
        <f t="shared" si="214"/>
        <v>FAIR-D4</v>
      </c>
      <c r="B1938" s="4">
        <f t="shared" si="215"/>
        <v>45165</v>
      </c>
      <c r="C1938" s="8">
        <f t="shared" si="216"/>
        <v>0.62293981481481486</v>
      </c>
      <c r="D1938" s="8">
        <f t="shared" si="217"/>
        <v>45165.622939814813</v>
      </c>
      <c r="E1938" s="8" t="str">
        <f t="shared" si="219"/>
        <v>2023-08-27</v>
      </c>
      <c r="F1938" s="9" t="s">
        <v>3638</v>
      </c>
      <c r="G1938" s="9" t="str">
        <f t="shared" si="218"/>
        <v>FAIR-D4_2023-08-27_14-57-02</v>
      </c>
      <c r="H1938" s="9">
        <v>23.077999999999999</v>
      </c>
      <c r="I1938" s="6">
        <v>43767209</v>
      </c>
      <c r="J1938" s="6" t="str">
        <f>IF(OR(COUNTIF(Monitoring!E:E, G1938) &gt; 0, COUNTIF(Monitoring!F:F, G1938) &gt; 0), "yes", "no")</f>
        <v>no</v>
      </c>
      <c r="K1938" s="60" t="str">
        <f t="shared" si="220"/>
        <v>Z:\FAIR_Device_data\Experiment_AugSep_2023\Video_captures\FAIR-D4\Camera1\2023-08-27\FAIR-D4_2023-08-27_14-57-02.mp4</v>
      </c>
    </row>
    <row r="1939" spans="1:11" ht="14.25" customHeight="1" x14ac:dyDescent="0.3">
      <c r="A1939" s="5" t="str">
        <f t="shared" si="214"/>
        <v>FAIR-D4</v>
      </c>
      <c r="B1939" s="4">
        <f t="shared" si="215"/>
        <v>45165</v>
      </c>
      <c r="C1939" s="8">
        <f t="shared" si="216"/>
        <v>0.62353009259259262</v>
      </c>
      <c r="D1939" s="8">
        <f t="shared" si="217"/>
        <v>45165.623530092591</v>
      </c>
      <c r="E1939" s="8" t="str">
        <f t="shared" si="219"/>
        <v>2023-08-27</v>
      </c>
      <c r="F1939" s="9" t="s">
        <v>3639</v>
      </c>
      <c r="G1939" s="9" t="str">
        <f t="shared" si="218"/>
        <v>FAIR-D4_2023-08-27_14-57-53</v>
      </c>
      <c r="H1939" s="9">
        <v>13.715999999999999</v>
      </c>
      <c r="I1939" s="6">
        <v>21955943</v>
      </c>
      <c r="J1939" s="6" t="str">
        <f>IF(OR(COUNTIF(Monitoring!E:E, G1939) &gt; 0, COUNTIF(Monitoring!F:F, G1939) &gt; 0), "yes", "no")</f>
        <v>no</v>
      </c>
      <c r="K1939" s="60" t="str">
        <f t="shared" si="220"/>
        <v>Z:\FAIR_Device_data\Experiment_AugSep_2023\Video_captures\FAIR-D4\Camera1\2023-08-27\FAIR-D4_2023-08-27_14-57-53.mp4</v>
      </c>
    </row>
    <row r="1940" spans="1:11" ht="14.25" customHeight="1" x14ac:dyDescent="0.3">
      <c r="A1940" s="5" t="str">
        <f t="shared" si="214"/>
        <v>FAIR-D4</v>
      </c>
      <c r="B1940" s="4">
        <f t="shared" si="215"/>
        <v>45165</v>
      </c>
      <c r="C1940" s="8">
        <f t="shared" si="216"/>
        <v>0.62409722222222219</v>
      </c>
      <c r="D1940" s="8">
        <f t="shared" si="217"/>
        <v>45165.624097222222</v>
      </c>
      <c r="E1940" s="8" t="str">
        <f t="shared" si="219"/>
        <v>2023-08-27</v>
      </c>
      <c r="F1940" s="9" t="s">
        <v>3640</v>
      </c>
      <c r="G1940" s="9" t="str">
        <f t="shared" si="218"/>
        <v>FAIR-D4_2023-08-27_14-58-42</v>
      </c>
      <c r="H1940" s="9">
        <v>11.92</v>
      </c>
      <c r="I1940" s="6">
        <v>20504965</v>
      </c>
      <c r="J1940" s="6" t="str">
        <f>IF(OR(COUNTIF(Monitoring!E:E, G1940) &gt; 0, COUNTIF(Monitoring!F:F, G1940) &gt; 0), "yes", "no")</f>
        <v>no</v>
      </c>
      <c r="K1940" s="60" t="str">
        <f t="shared" si="220"/>
        <v>Z:\FAIR_Device_data\Experiment_AugSep_2023\Video_captures\FAIR-D4\Camera1\2023-08-27\FAIR-D4_2023-08-27_14-58-42.mp4</v>
      </c>
    </row>
    <row r="1941" spans="1:11" ht="14.25" customHeight="1" x14ac:dyDescent="0.3">
      <c r="A1941" s="5" t="str">
        <f t="shared" si="214"/>
        <v>FAIR-D4</v>
      </c>
      <c r="B1941" s="4">
        <f t="shared" si="215"/>
        <v>45165</v>
      </c>
      <c r="C1941" s="8">
        <f t="shared" si="216"/>
        <v>0.62472222222222218</v>
      </c>
      <c r="D1941" s="8">
        <f t="shared" si="217"/>
        <v>45165.624722222223</v>
      </c>
      <c r="E1941" s="8" t="str">
        <f t="shared" si="219"/>
        <v>2023-08-27</v>
      </c>
      <c r="F1941" s="9" t="s">
        <v>3641</v>
      </c>
      <c r="G1941" s="9" t="str">
        <f t="shared" si="218"/>
        <v>FAIR-D4_2023-08-27_14-59-36</v>
      </c>
      <c r="H1941" s="9">
        <v>49.421999999999997</v>
      </c>
      <c r="I1941" s="6">
        <v>92105671</v>
      </c>
      <c r="J1941" s="6" t="str">
        <f>IF(OR(COUNTIF(Monitoring!E:E, G1941) &gt; 0, COUNTIF(Monitoring!F:F, G1941) &gt; 0), "yes", "no")</f>
        <v>yes</v>
      </c>
      <c r="K1941" s="60" t="str">
        <f t="shared" si="220"/>
        <v>Z:\FAIR_Device_data\Experiment_AugSep_2023\Video_captures\FAIR-D4\Camera1\2023-08-27\FAIR-D4_2023-08-27_14-59-36.mp4</v>
      </c>
    </row>
    <row r="1942" spans="1:11" ht="14.25" customHeight="1" x14ac:dyDescent="0.3">
      <c r="A1942" s="5" t="str">
        <f t="shared" si="214"/>
        <v>FAIR-D4</v>
      </c>
      <c r="B1942" s="4">
        <f t="shared" si="215"/>
        <v>45165</v>
      </c>
      <c r="C1942" s="8">
        <f t="shared" si="216"/>
        <v>0.64241898148148147</v>
      </c>
      <c r="D1942" s="8">
        <f t="shared" si="217"/>
        <v>45165.642418981479</v>
      </c>
      <c r="E1942" s="8" t="str">
        <f t="shared" si="219"/>
        <v>2023-08-27</v>
      </c>
      <c r="F1942" s="9" t="s">
        <v>3642</v>
      </c>
      <c r="G1942" s="9" t="str">
        <f t="shared" si="218"/>
        <v>FAIR-D4_2023-08-27_15-25-05</v>
      </c>
      <c r="H1942" s="9">
        <v>94.003</v>
      </c>
      <c r="I1942" s="6">
        <v>175119531</v>
      </c>
      <c r="J1942" s="6" t="str">
        <f>IF(OR(COUNTIF(Monitoring!E:E, G1942) &gt; 0, COUNTIF(Monitoring!F:F, G1942) &gt; 0), "yes", "no")</f>
        <v>yes</v>
      </c>
      <c r="K1942" s="60" t="str">
        <f t="shared" si="220"/>
        <v>Z:\FAIR_Device_data\Experiment_AugSep_2023\Video_captures\FAIR-D4\Camera1\2023-08-27\FAIR-D4_2023-08-27_15-25-05.mp4</v>
      </c>
    </row>
    <row r="1943" spans="1:11" ht="14.25" customHeight="1" x14ac:dyDescent="0.3">
      <c r="A1943" s="5" t="str">
        <f t="shared" si="214"/>
        <v>FAIR-D4</v>
      </c>
      <c r="B1943" s="4">
        <f t="shared" si="215"/>
        <v>45165</v>
      </c>
      <c r="C1943" s="8">
        <f t="shared" si="216"/>
        <v>0.64456018518518521</v>
      </c>
      <c r="D1943" s="8">
        <f t="shared" si="217"/>
        <v>45165.644560185188</v>
      </c>
      <c r="E1943" s="8" t="str">
        <f t="shared" si="219"/>
        <v>2023-08-27</v>
      </c>
      <c r="F1943" s="9" t="s">
        <v>3643</v>
      </c>
      <c r="G1943" s="9" t="str">
        <f t="shared" si="218"/>
        <v>FAIR-D4_2023-08-27_15-28-10</v>
      </c>
      <c r="H1943" s="9">
        <v>12.443</v>
      </c>
      <c r="I1943" s="6">
        <v>21267245</v>
      </c>
      <c r="J1943" s="6" t="str">
        <f>IF(OR(COUNTIF(Monitoring!E:E, G1943) &gt; 0, COUNTIF(Monitoring!F:F, G1943) &gt; 0), "yes", "no")</f>
        <v>yes</v>
      </c>
      <c r="K1943" s="60" t="str">
        <f t="shared" si="220"/>
        <v>Z:\FAIR_Device_data\Experiment_AugSep_2023\Video_captures\FAIR-D4\Camera1\2023-08-27\FAIR-D4_2023-08-27_15-28-10.mp4</v>
      </c>
    </row>
    <row r="1944" spans="1:11" ht="14.25" customHeight="1" x14ac:dyDescent="0.3">
      <c r="A1944" s="5" t="str">
        <f t="shared" si="214"/>
        <v>FAIR-D4</v>
      </c>
      <c r="B1944" s="4">
        <f t="shared" si="215"/>
        <v>45165</v>
      </c>
      <c r="C1944" s="8">
        <f t="shared" si="216"/>
        <v>0.64925925925925931</v>
      </c>
      <c r="D1944" s="8">
        <f t="shared" si="217"/>
        <v>45165.649259259262</v>
      </c>
      <c r="E1944" s="8" t="str">
        <f t="shared" si="219"/>
        <v>2023-08-27</v>
      </c>
      <c r="F1944" s="9" t="s">
        <v>3644</v>
      </c>
      <c r="G1944" s="9" t="str">
        <f t="shared" si="218"/>
        <v>FAIR-D4_2023-08-27_15-34-56</v>
      </c>
      <c r="H1944" s="9">
        <v>12.75</v>
      </c>
      <c r="I1944" s="6">
        <v>22099677</v>
      </c>
      <c r="J1944" s="6" t="str">
        <f>IF(OR(COUNTIF(Monitoring!E:E, G1944) &gt; 0, COUNTIF(Monitoring!F:F, G1944) &gt; 0), "yes", "no")</f>
        <v>no</v>
      </c>
      <c r="K1944" s="60" t="str">
        <f t="shared" si="220"/>
        <v>Z:\FAIR_Device_data\Experiment_AugSep_2023\Video_captures\FAIR-D4\Camera1\2023-08-27\FAIR-D4_2023-08-27_15-34-56.mp4</v>
      </c>
    </row>
    <row r="1945" spans="1:11" ht="14.25" customHeight="1" x14ac:dyDescent="0.3">
      <c r="A1945" s="5" t="str">
        <f t="shared" si="214"/>
        <v>FAIR-D4</v>
      </c>
      <c r="B1945" s="4">
        <f t="shared" si="215"/>
        <v>45165</v>
      </c>
      <c r="C1945" s="8">
        <f t="shared" si="216"/>
        <v>0.65019675925925924</v>
      </c>
      <c r="D1945" s="8">
        <f t="shared" si="217"/>
        <v>45165.650196759256</v>
      </c>
      <c r="E1945" s="8" t="str">
        <f t="shared" si="219"/>
        <v>2023-08-27</v>
      </c>
      <c r="F1945" s="9" t="s">
        <v>3645</v>
      </c>
      <c r="G1945" s="9" t="str">
        <f t="shared" si="218"/>
        <v>FAIR-D4_2023-08-27_15-36-17</v>
      </c>
      <c r="H1945" s="9">
        <v>11.137</v>
      </c>
      <c r="I1945" s="6">
        <v>18846842</v>
      </c>
      <c r="J1945" s="6" t="str">
        <f>IF(OR(COUNTIF(Monitoring!E:E, G1945) &gt; 0, COUNTIF(Monitoring!F:F, G1945) &gt; 0), "yes", "no")</f>
        <v>no</v>
      </c>
      <c r="K1945" s="60" t="str">
        <f t="shared" si="220"/>
        <v>Z:\FAIR_Device_data\Experiment_AugSep_2023\Video_captures\FAIR-D4\Camera1\2023-08-27\FAIR-D4_2023-08-27_15-36-17.mp4</v>
      </c>
    </row>
    <row r="1946" spans="1:11" ht="14.25" customHeight="1" x14ac:dyDescent="0.3">
      <c r="A1946" s="5" t="str">
        <f t="shared" si="214"/>
        <v>FAIR-D4</v>
      </c>
      <c r="B1946" s="4">
        <f t="shared" si="215"/>
        <v>45165</v>
      </c>
      <c r="C1946" s="8">
        <f t="shared" si="216"/>
        <v>0.66489583333333335</v>
      </c>
      <c r="D1946" s="8">
        <f t="shared" si="217"/>
        <v>45165.664895833332</v>
      </c>
      <c r="E1946" s="8" t="str">
        <f t="shared" si="219"/>
        <v>2023-08-27</v>
      </c>
      <c r="F1946" s="9" t="s">
        <v>3646</v>
      </c>
      <c r="G1946" s="9" t="str">
        <f t="shared" si="218"/>
        <v>FAIR-D4_2023-08-27_15-57-27</v>
      </c>
      <c r="H1946" s="9">
        <v>23.456</v>
      </c>
      <c r="I1946" s="6">
        <v>43681681</v>
      </c>
      <c r="J1946" s="6" t="str">
        <f>IF(OR(COUNTIF(Monitoring!E:E, G1946) &gt; 0, COUNTIF(Monitoring!F:F, G1946) &gt; 0), "yes", "no")</f>
        <v>yes</v>
      </c>
      <c r="K1946" s="60" t="str">
        <f t="shared" si="220"/>
        <v>Z:\FAIR_Device_data\Experiment_AugSep_2023\Video_captures\FAIR-D4\Camera1\2023-08-27\FAIR-D4_2023-08-27_15-57-27.mp4</v>
      </c>
    </row>
    <row r="1947" spans="1:11" ht="14.25" customHeight="1" x14ac:dyDescent="0.3">
      <c r="A1947" s="5" t="str">
        <f t="shared" si="214"/>
        <v>FAIR-D4</v>
      </c>
      <c r="B1947" s="4">
        <f t="shared" si="215"/>
        <v>45165</v>
      </c>
      <c r="C1947" s="8">
        <f t="shared" si="216"/>
        <v>0.66708333333333336</v>
      </c>
      <c r="D1947" s="8">
        <f t="shared" si="217"/>
        <v>45165.667083333334</v>
      </c>
      <c r="E1947" s="8" t="str">
        <f t="shared" si="219"/>
        <v>2023-08-27</v>
      </c>
      <c r="F1947" s="9" t="s">
        <v>3647</v>
      </c>
      <c r="G1947" s="9" t="str">
        <f t="shared" si="218"/>
        <v>FAIR-D4_2023-08-27_16-00-36</v>
      </c>
      <c r="H1947" s="9">
        <v>119.16800000000001</v>
      </c>
      <c r="I1947" s="6">
        <v>226164202</v>
      </c>
      <c r="J1947" s="6" t="str">
        <f>IF(OR(COUNTIF(Monitoring!E:E, G1947) &gt; 0, COUNTIF(Monitoring!F:F, G1947) &gt; 0), "yes", "no")</f>
        <v>no</v>
      </c>
      <c r="K1947" s="60" t="str">
        <f t="shared" si="220"/>
        <v>Z:\FAIR_Device_data\Experiment_AugSep_2023\Video_captures\FAIR-D4\Camera1\2023-08-27\FAIR-D4_2023-08-27_16-00-36.mp4</v>
      </c>
    </row>
    <row r="1948" spans="1:11" ht="14.25" customHeight="1" x14ac:dyDescent="0.3">
      <c r="A1948" s="5" t="str">
        <f t="shared" si="214"/>
        <v>FAIR-D4</v>
      </c>
      <c r="B1948" s="4">
        <f t="shared" si="215"/>
        <v>45165</v>
      </c>
      <c r="C1948" s="8">
        <f t="shared" si="216"/>
        <v>0.66965277777777776</v>
      </c>
      <c r="D1948" s="8">
        <f t="shared" si="217"/>
        <v>45165.669652777775</v>
      </c>
      <c r="E1948" s="8" t="str">
        <f t="shared" si="219"/>
        <v>2023-08-27</v>
      </c>
      <c r="F1948" s="9" t="s">
        <v>3648</v>
      </c>
      <c r="G1948" s="9" t="str">
        <f t="shared" si="218"/>
        <v>FAIR-D4_2023-08-27_16-04-18</v>
      </c>
      <c r="H1948" s="9">
        <v>113.983</v>
      </c>
      <c r="I1948" s="6">
        <v>206214644</v>
      </c>
      <c r="J1948" s="6" t="str">
        <f>IF(OR(COUNTIF(Monitoring!E:E, G1948) &gt; 0, COUNTIF(Monitoring!F:F, G1948) &gt; 0), "yes", "no")</f>
        <v>yes</v>
      </c>
      <c r="K1948" s="60" t="str">
        <f t="shared" si="220"/>
        <v>Z:\FAIR_Device_data\Experiment_AugSep_2023\Video_captures\FAIR-D4\Camera1\2023-08-27\FAIR-D4_2023-08-27_16-04-18.mp4</v>
      </c>
    </row>
    <row r="1949" spans="1:11" ht="14.25" customHeight="1" x14ac:dyDescent="0.3">
      <c r="A1949" s="5" t="str">
        <f t="shared" si="214"/>
        <v>FAIR-D4</v>
      </c>
      <c r="B1949" s="4">
        <f t="shared" si="215"/>
        <v>45165</v>
      </c>
      <c r="C1949" s="8">
        <f t="shared" si="216"/>
        <v>0.68200231481481477</v>
      </c>
      <c r="D1949" s="8">
        <f t="shared" si="217"/>
        <v>45165.682002314818</v>
      </c>
      <c r="E1949" s="8" t="str">
        <f t="shared" si="219"/>
        <v>2023-08-27</v>
      </c>
      <c r="F1949" s="9" t="s">
        <v>3649</v>
      </c>
      <c r="G1949" s="9" t="str">
        <f t="shared" si="218"/>
        <v>FAIR-D4_2023-08-27_16-22-05</v>
      </c>
      <c r="H1949" s="9">
        <v>30.509</v>
      </c>
      <c r="I1949" s="6">
        <v>56969646</v>
      </c>
      <c r="J1949" s="6" t="str">
        <f>IF(OR(COUNTIF(Monitoring!E:E, G1949) &gt; 0, COUNTIF(Monitoring!F:F, G1949) &gt; 0), "yes", "no")</f>
        <v>yes</v>
      </c>
      <c r="K1949" s="60" t="str">
        <f t="shared" si="220"/>
        <v>Z:\FAIR_Device_data\Experiment_AugSep_2023\Video_captures\FAIR-D4\Camera1\2023-08-27\FAIR-D4_2023-08-27_16-22-05.mp4</v>
      </c>
    </row>
    <row r="1950" spans="1:11" ht="14.25" customHeight="1" x14ac:dyDescent="0.3">
      <c r="A1950" s="5" t="str">
        <f t="shared" si="214"/>
        <v>FAIR-D4</v>
      </c>
      <c r="B1950" s="4">
        <f t="shared" si="215"/>
        <v>45165</v>
      </c>
      <c r="C1950" s="8">
        <f t="shared" si="216"/>
        <v>0.68592592592592594</v>
      </c>
      <c r="D1950" s="8">
        <f t="shared" si="217"/>
        <v>45165.685925925929</v>
      </c>
      <c r="E1950" s="8" t="str">
        <f t="shared" si="219"/>
        <v>2023-08-27</v>
      </c>
      <c r="F1950" s="9" t="s">
        <v>3650</v>
      </c>
      <c r="G1950" s="9" t="str">
        <f t="shared" si="218"/>
        <v>FAIR-D4_2023-08-27_16-27-44</v>
      </c>
      <c r="H1950" s="9">
        <v>36.930999999999997</v>
      </c>
      <c r="I1950" s="6">
        <v>67106908</v>
      </c>
      <c r="J1950" s="6" t="str">
        <f>IF(OR(COUNTIF(Monitoring!E:E, G1950) &gt; 0, COUNTIF(Monitoring!F:F, G1950) &gt; 0), "yes", "no")</f>
        <v>no</v>
      </c>
      <c r="K1950" s="60" t="str">
        <f t="shared" si="220"/>
        <v>Z:\FAIR_Device_data\Experiment_AugSep_2023\Video_captures\FAIR-D4\Camera1\2023-08-27\FAIR-D4_2023-08-27_16-27-44.mp4</v>
      </c>
    </row>
    <row r="1951" spans="1:11" ht="14.25" customHeight="1" x14ac:dyDescent="0.3">
      <c r="A1951" s="5" t="str">
        <f t="shared" si="214"/>
        <v>FAIR-D4</v>
      </c>
      <c r="B1951" s="4">
        <f t="shared" si="215"/>
        <v>45165</v>
      </c>
      <c r="C1951" s="8">
        <f t="shared" si="216"/>
        <v>0.74133101851851857</v>
      </c>
      <c r="D1951" s="8">
        <f t="shared" si="217"/>
        <v>45165.741331018522</v>
      </c>
      <c r="E1951" s="8" t="str">
        <f t="shared" si="219"/>
        <v>2023-08-27</v>
      </c>
      <c r="F1951" s="9" t="s">
        <v>3651</v>
      </c>
      <c r="G1951" s="9" t="str">
        <f t="shared" si="218"/>
        <v>FAIR-D4_2023-08-27_17-47-31</v>
      </c>
      <c r="H1951" s="9">
        <v>197.95099999999999</v>
      </c>
      <c r="I1951" s="6">
        <v>382378926</v>
      </c>
      <c r="J1951" s="6" t="str">
        <f>IF(OR(COUNTIF(Monitoring!E:E, G1951) &gt; 0, COUNTIF(Monitoring!F:F, G1951) &gt; 0), "yes", "no")</f>
        <v>yes</v>
      </c>
      <c r="K1951" s="60" t="str">
        <f t="shared" si="220"/>
        <v>Z:\FAIR_Device_data\Experiment_AugSep_2023\Video_captures\FAIR-D4\Camera1\2023-08-27\FAIR-D4_2023-08-27_17-47-31.mp4</v>
      </c>
    </row>
    <row r="1952" spans="1:11" ht="14.25" customHeight="1" x14ac:dyDescent="0.3">
      <c r="A1952" s="5" t="str">
        <f t="shared" si="214"/>
        <v>FAIR-D4</v>
      </c>
      <c r="B1952" s="4">
        <f t="shared" si="215"/>
        <v>45165</v>
      </c>
      <c r="C1952" s="8">
        <f t="shared" si="216"/>
        <v>0.75878472222222226</v>
      </c>
      <c r="D1952" s="8">
        <f t="shared" si="217"/>
        <v>45165.758784722224</v>
      </c>
      <c r="E1952" s="8" t="str">
        <f t="shared" si="219"/>
        <v>2023-08-27</v>
      </c>
      <c r="F1952" s="9" t="s">
        <v>3652</v>
      </c>
      <c r="G1952" s="9" t="str">
        <f t="shared" si="218"/>
        <v>FAIR-D4_2023-08-27_18-12-39</v>
      </c>
      <c r="H1952" s="9">
        <v>46.359000000000002</v>
      </c>
      <c r="I1952" s="6">
        <v>81700350</v>
      </c>
      <c r="J1952" s="6" t="str">
        <f>IF(OR(COUNTIF(Monitoring!E:E, G1952) &gt; 0, COUNTIF(Monitoring!F:F, G1952) &gt; 0), "yes", "no")</f>
        <v>yes</v>
      </c>
      <c r="K1952" s="60" t="str">
        <f t="shared" si="220"/>
        <v>Z:\FAIR_Device_data\Experiment_AugSep_2023\Video_captures\FAIR-D4\Camera1\2023-08-27\FAIR-D4_2023-08-27_18-12-39.mp4</v>
      </c>
    </row>
    <row r="1953" spans="1:11" ht="14.25" customHeight="1" x14ac:dyDescent="0.3">
      <c r="A1953" s="5" t="str">
        <f t="shared" si="214"/>
        <v>FAIR-D4</v>
      </c>
      <c r="B1953" s="4">
        <f t="shared" si="215"/>
        <v>45165</v>
      </c>
      <c r="C1953" s="8">
        <f t="shared" si="216"/>
        <v>0.76215277777777779</v>
      </c>
      <c r="D1953" s="8">
        <f t="shared" si="217"/>
        <v>45165.762152777781</v>
      </c>
      <c r="E1953" s="8" t="str">
        <f t="shared" si="219"/>
        <v>2023-08-27</v>
      </c>
      <c r="F1953" s="9" t="s">
        <v>3653</v>
      </c>
      <c r="G1953" s="9" t="str">
        <f t="shared" si="218"/>
        <v>FAIR-D4_2023-08-27_18-17-30</v>
      </c>
      <c r="H1953" s="9">
        <v>16.317</v>
      </c>
      <c r="I1953" s="6">
        <v>28049093</v>
      </c>
      <c r="J1953" s="6" t="str">
        <f>IF(OR(COUNTIF(Monitoring!E:E, G1953) &gt; 0, COUNTIF(Monitoring!F:F, G1953) &gt; 0), "yes", "no")</f>
        <v>no</v>
      </c>
      <c r="K1953" s="60" t="str">
        <f t="shared" si="220"/>
        <v>Z:\FAIR_Device_data\Experiment_AugSep_2023\Video_captures\FAIR-D4\Camera1\2023-08-27\FAIR-D4_2023-08-27_18-17-30.mp4</v>
      </c>
    </row>
    <row r="1954" spans="1:11" ht="14.25" customHeight="1" x14ac:dyDescent="0.3">
      <c r="A1954" s="5" t="str">
        <f t="shared" si="214"/>
        <v>FAIR-D4</v>
      </c>
      <c r="B1954" s="4">
        <f t="shared" si="215"/>
        <v>45174</v>
      </c>
      <c r="C1954" s="8">
        <f t="shared" si="216"/>
        <v>0.39121527777777776</v>
      </c>
      <c r="D1954" s="8">
        <f t="shared" si="217"/>
        <v>45174.391215277778</v>
      </c>
      <c r="E1954" s="8" t="str">
        <f t="shared" si="219"/>
        <v>2023-09-05</v>
      </c>
      <c r="F1954" s="9" t="s">
        <v>3654</v>
      </c>
      <c r="G1954" s="9" t="str">
        <f t="shared" si="218"/>
        <v>FAIR-D4_2023-09-05_09-23-21</v>
      </c>
      <c r="H1954" s="9">
        <v>38.131999999999998</v>
      </c>
      <c r="I1954" s="6">
        <v>62874347</v>
      </c>
      <c r="J1954" s="6" t="str">
        <f>IF(OR(COUNTIF(Monitoring!E:E, G1954) &gt; 0, COUNTIF(Monitoring!F:F, G1954) &gt; 0), "yes", "no")</f>
        <v>no</v>
      </c>
      <c r="K1954" s="60" t="str">
        <f t="shared" si="220"/>
        <v>Z:\FAIR_Device_data\Experiment_AugSep_2023\Video_captures\FAIR-D4\Camera1\2023-09-05\FAIR-D4_2023-09-05_09-23-21.mp4</v>
      </c>
    </row>
    <row r="1955" spans="1:11" ht="14.25" customHeight="1" x14ac:dyDescent="0.3">
      <c r="A1955" s="5" t="str">
        <f t="shared" si="214"/>
        <v>FAIR-D4</v>
      </c>
      <c r="B1955" s="4">
        <f t="shared" si="215"/>
        <v>45174</v>
      </c>
      <c r="C1955" s="8">
        <f t="shared" si="216"/>
        <v>0.40896990740740741</v>
      </c>
      <c r="D1955" s="8">
        <f t="shared" si="217"/>
        <v>45174.40896990741</v>
      </c>
      <c r="E1955" s="8" t="str">
        <f t="shared" si="219"/>
        <v>2023-09-05</v>
      </c>
      <c r="F1955" s="9" t="s">
        <v>3655</v>
      </c>
      <c r="G1955" s="9" t="str">
        <f t="shared" si="218"/>
        <v>FAIR-D4_2023-09-05_09-48-55</v>
      </c>
      <c r="H1955" s="9">
        <v>11.629</v>
      </c>
      <c r="I1955" s="6">
        <v>17865280</v>
      </c>
      <c r="J1955" s="6" t="str">
        <f>IF(OR(COUNTIF(Monitoring!E:E, G1955) &gt; 0, COUNTIF(Monitoring!F:F, G1955) &gt; 0), "yes", "no")</f>
        <v>no</v>
      </c>
      <c r="K1955" s="60" t="str">
        <f t="shared" si="220"/>
        <v>Z:\FAIR_Device_data\Experiment_AugSep_2023\Video_captures\FAIR-D4\Camera1\2023-09-05\FAIR-D4_2023-09-05_09-48-55.mp4</v>
      </c>
    </row>
    <row r="1956" spans="1:11" ht="14.25" customHeight="1" x14ac:dyDescent="0.3">
      <c r="A1956" s="5" t="str">
        <f t="shared" si="214"/>
        <v>FAIR-D4</v>
      </c>
      <c r="B1956" s="4">
        <f t="shared" si="215"/>
        <v>45174</v>
      </c>
      <c r="C1956" s="8">
        <f t="shared" si="216"/>
        <v>0.41567129629629629</v>
      </c>
      <c r="D1956" s="8">
        <f t="shared" si="217"/>
        <v>45174.415671296294</v>
      </c>
      <c r="E1956" s="8" t="str">
        <f t="shared" si="219"/>
        <v>2023-09-05</v>
      </c>
      <c r="F1956" s="9" t="s">
        <v>3656</v>
      </c>
      <c r="G1956" s="9" t="str">
        <f t="shared" si="218"/>
        <v>FAIR-D4_2023-09-05_09-58-34</v>
      </c>
      <c r="H1956" s="9">
        <v>31.818000000000001</v>
      </c>
      <c r="I1956" s="6">
        <v>55674803</v>
      </c>
      <c r="J1956" s="6" t="str">
        <f>IF(OR(COUNTIF(Monitoring!E:E, G1956) &gt; 0, COUNTIF(Monitoring!F:F, G1956) &gt; 0), "yes", "no")</f>
        <v>no</v>
      </c>
      <c r="K1956" s="60" t="str">
        <f t="shared" si="220"/>
        <v>Z:\FAIR_Device_data\Experiment_AugSep_2023\Video_captures\FAIR-D4\Camera1\2023-09-05\FAIR-D4_2023-09-05_09-58-34.mp4</v>
      </c>
    </row>
    <row r="1957" spans="1:11" ht="14.25" customHeight="1" x14ac:dyDescent="0.3">
      <c r="A1957" s="5" t="str">
        <f t="shared" si="214"/>
        <v>FAIR-D4</v>
      </c>
      <c r="B1957" s="4">
        <f t="shared" si="215"/>
        <v>45174</v>
      </c>
      <c r="C1957" s="8">
        <f t="shared" si="216"/>
        <v>0.43048611111111112</v>
      </c>
      <c r="D1957" s="8">
        <f t="shared" si="217"/>
        <v>45174.430486111109</v>
      </c>
      <c r="E1957" s="8" t="str">
        <f t="shared" si="219"/>
        <v>2023-09-05</v>
      </c>
      <c r="F1957" s="9" t="s">
        <v>3657</v>
      </c>
      <c r="G1957" s="9" t="str">
        <f t="shared" si="218"/>
        <v>FAIR-D4_2023-09-05_10-19-54</v>
      </c>
      <c r="H1957" s="9">
        <v>17.821999999999999</v>
      </c>
      <c r="I1957" s="6">
        <v>31519237</v>
      </c>
      <c r="J1957" s="6" t="str">
        <f>IF(OR(COUNTIF(Monitoring!E:E, G1957) &gt; 0, COUNTIF(Monitoring!F:F, G1957) &gt; 0), "yes", "no")</f>
        <v>no</v>
      </c>
      <c r="K1957" s="60" t="str">
        <f t="shared" si="220"/>
        <v>Z:\FAIR_Device_data\Experiment_AugSep_2023\Video_captures\FAIR-D4\Camera1\2023-09-05\FAIR-D4_2023-09-05_10-19-54.mp4</v>
      </c>
    </row>
    <row r="1958" spans="1:11" ht="14.25" customHeight="1" x14ac:dyDescent="0.3">
      <c r="A1958" s="5" t="str">
        <f t="shared" si="214"/>
        <v>FAIR-D4</v>
      </c>
      <c r="B1958" s="4">
        <f t="shared" si="215"/>
        <v>45174</v>
      </c>
      <c r="C1958" s="8">
        <f t="shared" si="216"/>
        <v>0.44340277777777776</v>
      </c>
      <c r="D1958" s="8">
        <f t="shared" si="217"/>
        <v>45174.443402777775</v>
      </c>
      <c r="E1958" s="8" t="str">
        <f t="shared" si="219"/>
        <v>2023-09-05</v>
      </c>
      <c r="F1958" s="9" t="s">
        <v>3658</v>
      </c>
      <c r="G1958" s="9" t="str">
        <f t="shared" si="218"/>
        <v>FAIR-D4_2023-09-05_10-38-30</v>
      </c>
      <c r="H1958" s="9">
        <v>11.207000000000001</v>
      </c>
      <c r="I1958" s="6">
        <v>17310049</v>
      </c>
      <c r="J1958" s="6" t="str">
        <f>IF(OR(COUNTIF(Monitoring!E:E, G1958) &gt; 0, COUNTIF(Monitoring!F:F, G1958) &gt; 0), "yes", "no")</f>
        <v>no</v>
      </c>
      <c r="K1958" s="60" t="str">
        <f t="shared" si="220"/>
        <v>Z:\FAIR_Device_data\Experiment_AugSep_2023\Video_captures\FAIR-D4\Camera1\2023-09-05\FAIR-D4_2023-09-05_10-38-30.mp4</v>
      </c>
    </row>
    <row r="1959" spans="1:11" ht="14.25" customHeight="1" x14ac:dyDescent="0.3">
      <c r="A1959" s="5" t="str">
        <f t="shared" si="214"/>
        <v>FAIR-D4</v>
      </c>
      <c r="B1959" s="4">
        <f t="shared" si="215"/>
        <v>45174</v>
      </c>
      <c r="C1959" s="8">
        <f t="shared" si="216"/>
        <v>0.46583333333333332</v>
      </c>
      <c r="D1959" s="8">
        <f t="shared" si="217"/>
        <v>45174.465833333335</v>
      </c>
      <c r="E1959" s="8" t="str">
        <f t="shared" si="219"/>
        <v>2023-09-05</v>
      </c>
      <c r="F1959" s="9" t="s">
        <v>3659</v>
      </c>
      <c r="G1959" s="9" t="str">
        <f t="shared" si="218"/>
        <v>FAIR-D4_2023-09-05_11-10-48</v>
      </c>
      <c r="H1959" s="9">
        <v>11.031000000000001</v>
      </c>
      <c r="I1959" s="6">
        <v>18145240</v>
      </c>
      <c r="J1959" s="6" t="str">
        <f>IF(OR(COUNTIF(Monitoring!E:E, G1959) &gt; 0, COUNTIF(Monitoring!F:F, G1959) &gt; 0), "yes", "no")</f>
        <v>yes</v>
      </c>
      <c r="K1959" s="60" t="str">
        <f t="shared" si="220"/>
        <v>Z:\FAIR_Device_data\Experiment_AugSep_2023\Video_captures\FAIR-D4\Camera1\2023-09-05\FAIR-D4_2023-09-05_11-10-48.mp4</v>
      </c>
    </row>
    <row r="1960" spans="1:11" ht="14.25" customHeight="1" x14ac:dyDescent="0.3">
      <c r="A1960" s="5" t="str">
        <f t="shared" si="214"/>
        <v>FAIR-D4</v>
      </c>
      <c r="B1960" s="4">
        <f t="shared" si="215"/>
        <v>45174</v>
      </c>
      <c r="C1960" s="8">
        <f t="shared" si="216"/>
        <v>0.48025462962962961</v>
      </c>
      <c r="D1960" s="8">
        <f t="shared" si="217"/>
        <v>45174.480254629627</v>
      </c>
      <c r="E1960" s="8" t="str">
        <f t="shared" si="219"/>
        <v>2023-09-05</v>
      </c>
      <c r="F1960" s="9" t="s">
        <v>3660</v>
      </c>
      <c r="G1960" s="9" t="str">
        <f t="shared" si="218"/>
        <v>FAIR-D4_2023-09-05_11-31-34</v>
      </c>
      <c r="H1960" s="9">
        <v>12.768000000000001</v>
      </c>
      <c r="I1960" s="6">
        <v>20302041</v>
      </c>
      <c r="J1960" s="6" t="str">
        <f>IF(OR(COUNTIF(Monitoring!E:E, G1960) &gt; 0, COUNTIF(Monitoring!F:F, G1960) &gt; 0), "yes", "no")</f>
        <v>yes</v>
      </c>
      <c r="K1960" s="60" t="str">
        <f t="shared" si="220"/>
        <v>Z:\FAIR_Device_data\Experiment_AugSep_2023\Video_captures\FAIR-D4\Camera1\2023-09-05\FAIR-D4_2023-09-05_11-31-34.mp4</v>
      </c>
    </row>
    <row r="1961" spans="1:11" ht="14.25" customHeight="1" x14ac:dyDescent="0.3">
      <c r="A1961" s="5" t="str">
        <f t="shared" si="214"/>
        <v>FAIR-D4</v>
      </c>
      <c r="B1961" s="4">
        <f t="shared" si="215"/>
        <v>45174</v>
      </c>
      <c r="C1961" s="8">
        <f t="shared" si="216"/>
        <v>0.52067129629629627</v>
      </c>
      <c r="D1961" s="8">
        <f t="shared" si="217"/>
        <v>45174.520671296297</v>
      </c>
      <c r="E1961" s="8" t="str">
        <f t="shared" si="219"/>
        <v>2023-09-05</v>
      </c>
      <c r="F1961" s="9" t="s">
        <v>3661</v>
      </c>
      <c r="G1961" s="9" t="str">
        <f t="shared" si="218"/>
        <v>FAIR-D4_2023-09-05_12-29-46</v>
      </c>
      <c r="H1961" s="9">
        <v>15.798999999999999</v>
      </c>
      <c r="I1961" s="6">
        <v>26495175</v>
      </c>
      <c r="J1961" s="6" t="str">
        <f>IF(OR(COUNTIF(Monitoring!E:E, G1961) &gt; 0, COUNTIF(Monitoring!F:F, G1961) &gt; 0), "yes", "no")</f>
        <v>yes</v>
      </c>
      <c r="K1961" s="60" t="str">
        <f t="shared" si="220"/>
        <v>Z:\FAIR_Device_data\Experiment_AugSep_2023\Video_captures\FAIR-D4\Camera1\2023-09-05\FAIR-D4_2023-09-05_12-29-46.mp4</v>
      </c>
    </row>
    <row r="1962" spans="1:11" ht="14.25" customHeight="1" x14ac:dyDescent="0.3">
      <c r="A1962" s="5" t="str">
        <f t="shared" si="214"/>
        <v>FAIR-D4</v>
      </c>
      <c r="B1962" s="4">
        <f t="shared" si="215"/>
        <v>45174</v>
      </c>
      <c r="C1962" s="8">
        <f t="shared" si="216"/>
        <v>0.54554398148148153</v>
      </c>
      <c r="D1962" s="8">
        <f t="shared" si="217"/>
        <v>45174.545543981483</v>
      </c>
      <c r="E1962" s="8" t="str">
        <f t="shared" si="219"/>
        <v>2023-09-05</v>
      </c>
      <c r="F1962" s="9" t="s">
        <v>3662</v>
      </c>
      <c r="G1962" s="9" t="str">
        <f t="shared" si="218"/>
        <v>FAIR-D4_2023-09-05_13-05-35</v>
      </c>
      <c r="H1962" s="9">
        <v>21.007999999999999</v>
      </c>
      <c r="I1962" s="6">
        <v>37522370</v>
      </c>
      <c r="J1962" s="6" t="str">
        <f>IF(OR(COUNTIF(Monitoring!E:E, G1962) &gt; 0, COUNTIF(Monitoring!F:F, G1962) &gt; 0), "yes", "no")</f>
        <v>yes</v>
      </c>
      <c r="K1962" s="60" t="str">
        <f t="shared" si="220"/>
        <v>Z:\FAIR_Device_data\Experiment_AugSep_2023\Video_captures\FAIR-D4\Camera1\2023-09-05\FAIR-D4_2023-09-05_13-05-35.mp4</v>
      </c>
    </row>
    <row r="1963" spans="1:11" ht="14.25" customHeight="1" x14ac:dyDescent="0.3">
      <c r="A1963" s="5" t="str">
        <f t="shared" si="214"/>
        <v>FAIR-D4</v>
      </c>
      <c r="B1963" s="4">
        <f t="shared" si="215"/>
        <v>45174</v>
      </c>
      <c r="C1963" s="8">
        <f t="shared" si="216"/>
        <v>0.69567129629629632</v>
      </c>
      <c r="D1963" s="8">
        <f t="shared" si="217"/>
        <v>45174.695671296293</v>
      </c>
      <c r="E1963" s="8" t="str">
        <f t="shared" si="219"/>
        <v>2023-09-05</v>
      </c>
      <c r="F1963" s="9" t="s">
        <v>3663</v>
      </c>
      <c r="G1963" s="9" t="str">
        <f t="shared" si="218"/>
        <v>FAIR-D4_2023-09-05_16-41-46</v>
      </c>
      <c r="H1963" s="9">
        <v>11.273</v>
      </c>
      <c r="I1963" s="6">
        <v>17400863</v>
      </c>
      <c r="J1963" s="6" t="str">
        <f>IF(OR(COUNTIF(Monitoring!E:E, G1963) &gt; 0, COUNTIF(Monitoring!F:F, G1963) &gt; 0), "yes", "no")</f>
        <v>no</v>
      </c>
      <c r="K1963" s="60" t="str">
        <f t="shared" si="220"/>
        <v>Z:\FAIR_Device_data\Experiment_AugSep_2023\Video_captures\FAIR-D4\Camera1\2023-09-05\FAIR-D4_2023-09-05_16-41-46.mp4</v>
      </c>
    </row>
    <row r="1964" spans="1:11" ht="14.25" customHeight="1" x14ac:dyDescent="0.3">
      <c r="A1964" s="5" t="str">
        <f t="shared" si="214"/>
        <v>FAIR-D4</v>
      </c>
      <c r="B1964" s="4">
        <f t="shared" si="215"/>
        <v>45174</v>
      </c>
      <c r="C1964" s="8">
        <f t="shared" si="216"/>
        <v>0.71342592592592591</v>
      </c>
      <c r="D1964" s="8">
        <f t="shared" si="217"/>
        <v>45174.713425925926</v>
      </c>
      <c r="E1964" s="8" t="str">
        <f t="shared" si="219"/>
        <v>2023-09-05</v>
      </c>
      <c r="F1964" s="9" t="s">
        <v>3664</v>
      </c>
      <c r="G1964" s="9" t="str">
        <f t="shared" si="218"/>
        <v>FAIR-D4_2023-09-05_17-07-20</v>
      </c>
      <c r="H1964" s="9">
        <v>11.763999999999999</v>
      </c>
      <c r="I1964" s="6">
        <v>18669249</v>
      </c>
      <c r="J1964" s="6" t="str">
        <f>IF(OR(COUNTIF(Monitoring!E:E, G1964) &gt; 0, COUNTIF(Monitoring!F:F, G1964) &gt; 0), "yes", "no")</f>
        <v>no</v>
      </c>
      <c r="K1964" s="60" t="str">
        <f t="shared" si="220"/>
        <v>Z:\FAIR_Device_data\Experiment_AugSep_2023\Video_captures\FAIR-D4\Camera1\2023-09-05\FAIR-D4_2023-09-05_17-07-20.mp4</v>
      </c>
    </row>
    <row r="1965" spans="1:11" ht="14.25" customHeight="1" x14ac:dyDescent="0.3">
      <c r="A1965" s="5" t="str">
        <f t="shared" si="214"/>
        <v>FAIR-D4</v>
      </c>
      <c r="B1965" s="4">
        <f t="shared" si="215"/>
        <v>45175</v>
      </c>
      <c r="C1965" s="8">
        <f t="shared" si="216"/>
        <v>0.41030092592592593</v>
      </c>
      <c r="D1965" s="8">
        <f t="shared" si="217"/>
        <v>45175.410300925927</v>
      </c>
      <c r="E1965" s="8" t="str">
        <f t="shared" si="219"/>
        <v>2023-09-06</v>
      </c>
      <c r="F1965" s="9" t="s">
        <v>3665</v>
      </c>
      <c r="G1965" s="9" t="str">
        <f t="shared" si="218"/>
        <v>FAIR-D4_2023-09-06_09-50-50</v>
      </c>
      <c r="H1965" s="9">
        <v>11.069000000000001</v>
      </c>
      <c r="I1965" s="6">
        <v>17869508</v>
      </c>
      <c r="J1965" s="6" t="str">
        <f>IF(OR(COUNTIF(Monitoring!E:E, G1965) &gt; 0, COUNTIF(Monitoring!F:F, G1965) &gt; 0), "yes", "no")</f>
        <v>no</v>
      </c>
      <c r="K1965" s="60" t="str">
        <f t="shared" si="220"/>
        <v>Z:\FAIR_Device_data\Experiment_AugSep_2023\Video_captures\FAIR-D4\Camera1\2023-09-06\FAIR-D4_2023-09-06_09-50-50.mp4</v>
      </c>
    </row>
    <row r="1966" spans="1:11" ht="14.25" customHeight="1" x14ac:dyDescent="0.3">
      <c r="A1966" s="5" t="str">
        <f t="shared" si="214"/>
        <v>FAIR-D4</v>
      </c>
      <c r="B1966" s="4">
        <f t="shared" si="215"/>
        <v>45175</v>
      </c>
      <c r="C1966" s="8">
        <f t="shared" si="216"/>
        <v>0.41476851851851854</v>
      </c>
      <c r="D1966" s="8">
        <f t="shared" si="217"/>
        <v>45175.414768518516</v>
      </c>
      <c r="E1966" s="8" t="str">
        <f t="shared" si="219"/>
        <v>2023-09-06</v>
      </c>
      <c r="F1966" s="9" t="s">
        <v>3666</v>
      </c>
      <c r="G1966" s="9" t="str">
        <f t="shared" si="218"/>
        <v>FAIR-D4_2023-09-06_09-57-16</v>
      </c>
      <c r="H1966" s="9">
        <v>52.719000000000001</v>
      </c>
      <c r="I1966" s="6">
        <v>100680290</v>
      </c>
      <c r="J1966" s="6" t="str">
        <f>IF(OR(COUNTIF(Monitoring!E:E, G1966) &gt; 0, COUNTIF(Monitoring!F:F, G1966) &gt; 0), "yes", "no")</f>
        <v>yes</v>
      </c>
      <c r="K1966" s="60" t="str">
        <f t="shared" si="220"/>
        <v>Z:\FAIR_Device_data\Experiment_AugSep_2023\Video_captures\FAIR-D4\Camera1\2023-09-06\FAIR-D4_2023-09-06_09-57-16.mp4</v>
      </c>
    </row>
    <row r="1967" spans="1:11" ht="14.25" customHeight="1" x14ac:dyDescent="0.3">
      <c r="A1967" s="5" t="str">
        <f t="shared" si="214"/>
        <v>FAIR-D4</v>
      </c>
      <c r="B1967" s="4">
        <f t="shared" si="215"/>
        <v>45175</v>
      </c>
      <c r="C1967" s="8">
        <f t="shared" si="216"/>
        <v>0.41730324074074077</v>
      </c>
      <c r="D1967" s="8">
        <f t="shared" si="217"/>
        <v>45175.417303240742</v>
      </c>
      <c r="E1967" s="8" t="str">
        <f t="shared" si="219"/>
        <v>2023-09-06</v>
      </c>
      <c r="F1967" s="9" t="s">
        <v>3667</v>
      </c>
      <c r="G1967" s="9" t="str">
        <f t="shared" si="218"/>
        <v>FAIR-D4_2023-09-06_10-00-55</v>
      </c>
      <c r="H1967" s="9">
        <v>11.132999999999999</v>
      </c>
      <c r="I1967" s="6">
        <v>17542187</v>
      </c>
      <c r="J1967" s="6" t="str">
        <f>IF(OR(COUNTIF(Monitoring!E:E, G1967) &gt; 0, COUNTIF(Monitoring!F:F, G1967) &gt; 0), "yes", "no")</f>
        <v>no</v>
      </c>
      <c r="K1967" s="60" t="str">
        <f t="shared" si="220"/>
        <v>Z:\FAIR_Device_data\Experiment_AugSep_2023\Video_captures\FAIR-D4\Camera1\2023-09-06\FAIR-D4_2023-09-06_10-00-55.mp4</v>
      </c>
    </row>
    <row r="1968" spans="1:11" ht="14.25" customHeight="1" x14ac:dyDescent="0.3">
      <c r="A1968" s="5" t="str">
        <f t="shared" si="214"/>
        <v>FAIR-D4</v>
      </c>
      <c r="B1968" s="4">
        <f t="shared" si="215"/>
        <v>45175</v>
      </c>
      <c r="C1968" s="8">
        <f t="shared" si="216"/>
        <v>0.41820601851851852</v>
      </c>
      <c r="D1968" s="8">
        <f t="shared" si="217"/>
        <v>45175.418206018519</v>
      </c>
      <c r="E1968" s="8" t="str">
        <f t="shared" si="219"/>
        <v>2023-09-06</v>
      </c>
      <c r="F1968" s="9" t="s">
        <v>3668</v>
      </c>
      <c r="G1968" s="9" t="str">
        <f t="shared" si="218"/>
        <v>FAIR-D4_2023-09-06_10-02-13</v>
      </c>
      <c r="H1968" s="9">
        <v>13.212</v>
      </c>
      <c r="I1968" s="6">
        <v>22348929</v>
      </c>
      <c r="J1968" s="6" t="str">
        <f>IF(OR(COUNTIF(Monitoring!E:E, G1968) &gt; 0, COUNTIF(Monitoring!F:F, G1968) &gt; 0), "yes", "no")</f>
        <v>no</v>
      </c>
      <c r="K1968" s="60" t="str">
        <f t="shared" si="220"/>
        <v>Z:\FAIR_Device_data\Experiment_AugSep_2023\Video_captures\FAIR-D4\Camera1\2023-09-06\FAIR-D4_2023-09-06_10-02-13.mp4</v>
      </c>
    </row>
    <row r="1969" spans="1:11" ht="14.25" customHeight="1" x14ac:dyDescent="0.3">
      <c r="A1969" s="5" t="str">
        <f t="shared" si="214"/>
        <v>FAIR-D4</v>
      </c>
      <c r="B1969" s="4">
        <f t="shared" si="215"/>
        <v>45175</v>
      </c>
      <c r="C1969" s="8">
        <f t="shared" si="216"/>
        <v>0.45776620370370369</v>
      </c>
      <c r="D1969" s="8">
        <f t="shared" si="217"/>
        <v>45175.457766203705</v>
      </c>
      <c r="E1969" s="8" t="str">
        <f t="shared" si="219"/>
        <v>2023-09-06</v>
      </c>
      <c r="F1969" s="9" t="s">
        <v>3669</v>
      </c>
      <c r="G1969" s="9" t="str">
        <f t="shared" si="218"/>
        <v>FAIR-D4_2023-09-06_10-59-11</v>
      </c>
      <c r="H1969" s="9">
        <v>11.257</v>
      </c>
      <c r="I1969" s="6">
        <v>18362595</v>
      </c>
      <c r="J1969" s="6" t="str">
        <f>IF(OR(COUNTIF(Monitoring!E:E, G1969) &gt; 0, COUNTIF(Monitoring!F:F, G1969) &gt; 0), "yes", "no")</f>
        <v>yes</v>
      </c>
      <c r="K1969" s="60" t="str">
        <f t="shared" si="220"/>
        <v>Z:\FAIR_Device_data\Experiment_AugSep_2023\Video_captures\FAIR-D4\Camera1\2023-09-06\FAIR-D4_2023-09-06_10-59-11.mp4</v>
      </c>
    </row>
    <row r="1970" spans="1:11" ht="14.25" customHeight="1" x14ac:dyDescent="0.3">
      <c r="A1970" s="5" t="str">
        <f t="shared" si="214"/>
        <v>FAIR-D4</v>
      </c>
      <c r="B1970" s="4">
        <f t="shared" si="215"/>
        <v>45175</v>
      </c>
      <c r="C1970" s="8">
        <f t="shared" si="216"/>
        <v>0.47366898148148145</v>
      </c>
      <c r="D1970" s="8">
        <f t="shared" si="217"/>
        <v>45175.473668981482</v>
      </c>
      <c r="E1970" s="8" t="str">
        <f t="shared" si="219"/>
        <v>2023-09-06</v>
      </c>
      <c r="F1970" s="9" t="s">
        <v>3670</v>
      </c>
      <c r="G1970" s="9" t="str">
        <f t="shared" si="218"/>
        <v>FAIR-D4_2023-09-06_11-22-05</v>
      </c>
      <c r="H1970" s="9">
        <v>28.148</v>
      </c>
      <c r="I1970" s="6">
        <v>51363312</v>
      </c>
      <c r="J1970" s="6" t="str">
        <f>IF(OR(COUNTIF(Monitoring!E:E, G1970) &gt; 0, COUNTIF(Monitoring!F:F, G1970) &gt; 0), "yes", "no")</f>
        <v>no</v>
      </c>
      <c r="K1970" s="60" t="str">
        <f t="shared" si="220"/>
        <v>Z:\FAIR_Device_data\Experiment_AugSep_2023\Video_captures\FAIR-D4\Camera1\2023-09-06\FAIR-D4_2023-09-06_11-22-05.mp4</v>
      </c>
    </row>
    <row r="1971" spans="1:11" ht="14.25" customHeight="1" x14ac:dyDescent="0.3">
      <c r="A1971" s="5" t="str">
        <f t="shared" si="214"/>
        <v>FAIR-D4</v>
      </c>
      <c r="B1971" s="4">
        <f t="shared" si="215"/>
        <v>45175</v>
      </c>
      <c r="C1971" s="8">
        <f t="shared" si="216"/>
        <v>0.47890046296296296</v>
      </c>
      <c r="D1971" s="8">
        <f t="shared" si="217"/>
        <v>45175.478900462964</v>
      </c>
      <c r="E1971" s="8" t="str">
        <f t="shared" si="219"/>
        <v>2023-09-06</v>
      </c>
      <c r="F1971" s="9" t="s">
        <v>3671</v>
      </c>
      <c r="G1971" s="9" t="str">
        <f t="shared" si="218"/>
        <v>FAIR-D4_2023-09-06_11-29-37</v>
      </c>
      <c r="H1971" s="9">
        <v>23.83</v>
      </c>
      <c r="I1971" s="6">
        <v>40125832</v>
      </c>
      <c r="J1971" s="6" t="str">
        <f>IF(OR(COUNTIF(Monitoring!E:E, G1971) &gt; 0, COUNTIF(Monitoring!F:F, G1971) &gt; 0), "yes", "no")</f>
        <v>no</v>
      </c>
      <c r="K1971" s="60" t="str">
        <f t="shared" si="220"/>
        <v>Z:\FAIR_Device_data\Experiment_AugSep_2023\Video_captures\FAIR-D4\Camera1\2023-09-06\FAIR-D4_2023-09-06_11-29-37.mp4</v>
      </c>
    </row>
    <row r="1972" spans="1:11" ht="14.25" customHeight="1" x14ac:dyDescent="0.3">
      <c r="A1972" s="5" t="str">
        <f t="shared" si="214"/>
        <v>FAIR-D4</v>
      </c>
      <c r="B1972" s="4">
        <f t="shared" si="215"/>
        <v>45175</v>
      </c>
      <c r="C1972" s="8">
        <f t="shared" si="216"/>
        <v>0.48011574074074076</v>
      </c>
      <c r="D1972" s="8">
        <f t="shared" si="217"/>
        <v>45175.480115740742</v>
      </c>
      <c r="E1972" s="8" t="str">
        <f t="shared" si="219"/>
        <v>2023-09-06</v>
      </c>
      <c r="F1972" s="9" t="s">
        <v>3672</v>
      </c>
      <c r="G1972" s="9" t="str">
        <f t="shared" si="218"/>
        <v>FAIR-D4_2023-09-06_11-31-22</v>
      </c>
      <c r="H1972" s="9">
        <v>11.641999999999999</v>
      </c>
      <c r="I1972" s="6">
        <v>19126827</v>
      </c>
      <c r="J1972" s="6" t="str">
        <f>IF(OR(COUNTIF(Monitoring!E:E, G1972) &gt; 0, COUNTIF(Monitoring!F:F, G1972) &gt; 0), "yes", "no")</f>
        <v>no</v>
      </c>
      <c r="K1972" s="60" t="str">
        <f t="shared" si="220"/>
        <v>Z:\FAIR_Device_data\Experiment_AugSep_2023\Video_captures\FAIR-D4\Camera1\2023-09-06\FAIR-D4_2023-09-06_11-31-22.mp4</v>
      </c>
    </row>
    <row r="1973" spans="1:11" ht="14.25" customHeight="1" x14ac:dyDescent="0.3">
      <c r="A1973" s="5" t="str">
        <f t="shared" si="214"/>
        <v>FAIR-D4</v>
      </c>
      <c r="B1973" s="4">
        <f t="shared" si="215"/>
        <v>45175</v>
      </c>
      <c r="C1973" s="8">
        <f t="shared" si="216"/>
        <v>0.48069444444444442</v>
      </c>
      <c r="D1973" s="8">
        <f t="shared" si="217"/>
        <v>45175.480694444443</v>
      </c>
      <c r="E1973" s="8" t="str">
        <f t="shared" si="219"/>
        <v>2023-09-06</v>
      </c>
      <c r="F1973" s="9" t="s">
        <v>3673</v>
      </c>
      <c r="G1973" s="9" t="str">
        <f t="shared" si="218"/>
        <v>FAIR-D4_2023-09-06_11-32-12</v>
      </c>
      <c r="H1973" s="9">
        <v>10.564</v>
      </c>
      <c r="I1973" s="6">
        <v>17270397</v>
      </c>
      <c r="J1973" s="6" t="str">
        <f>IF(OR(COUNTIF(Monitoring!E:E, G1973) &gt; 0, COUNTIF(Monitoring!F:F, G1973) &gt; 0), "yes", "no")</f>
        <v>no</v>
      </c>
      <c r="K1973" s="60" t="str">
        <f t="shared" si="220"/>
        <v>Z:\FAIR_Device_data\Experiment_AugSep_2023\Video_captures\FAIR-D4\Camera1\2023-09-06\FAIR-D4_2023-09-06_11-32-12.mp4</v>
      </c>
    </row>
    <row r="1974" spans="1:11" ht="14.25" customHeight="1" x14ac:dyDescent="0.3">
      <c r="A1974" s="5" t="str">
        <f t="shared" si="214"/>
        <v>FAIR-D4</v>
      </c>
      <c r="B1974" s="4">
        <f t="shared" si="215"/>
        <v>45175</v>
      </c>
      <c r="C1974" s="8">
        <f t="shared" si="216"/>
        <v>0.49689814814814814</v>
      </c>
      <c r="D1974" s="8">
        <f t="shared" si="217"/>
        <v>45175.496898148151</v>
      </c>
      <c r="E1974" s="8" t="str">
        <f t="shared" si="219"/>
        <v>2023-09-06</v>
      </c>
      <c r="F1974" s="9" t="s">
        <v>3674</v>
      </c>
      <c r="G1974" s="9" t="str">
        <f t="shared" si="218"/>
        <v>FAIR-D4_2023-09-06_11-55-32</v>
      </c>
      <c r="H1974" s="9">
        <v>82.802999999999997</v>
      </c>
      <c r="I1974" s="6">
        <v>139515506</v>
      </c>
      <c r="J1974" s="6" t="str">
        <f>IF(OR(COUNTIF(Monitoring!E:E, G1974) &gt; 0, COUNTIF(Monitoring!F:F, G1974) &gt; 0), "yes", "no")</f>
        <v>no</v>
      </c>
      <c r="K1974" s="60" t="str">
        <f t="shared" si="220"/>
        <v>Z:\FAIR_Device_data\Experiment_AugSep_2023\Video_captures\FAIR-D4\Camera1\2023-09-06\FAIR-D4_2023-09-06_11-55-32.mp4</v>
      </c>
    </row>
    <row r="1975" spans="1:11" ht="14.25" customHeight="1" x14ac:dyDescent="0.3">
      <c r="A1975" s="5" t="str">
        <f t="shared" si="214"/>
        <v>FAIR-D4</v>
      </c>
      <c r="B1975" s="4">
        <f t="shared" si="215"/>
        <v>45175</v>
      </c>
      <c r="C1975" s="8">
        <f t="shared" si="216"/>
        <v>0.5046180555555555</v>
      </c>
      <c r="D1975" s="8">
        <f t="shared" si="217"/>
        <v>45175.504618055558</v>
      </c>
      <c r="E1975" s="8" t="str">
        <f t="shared" si="219"/>
        <v>2023-09-06</v>
      </c>
      <c r="F1975" s="9" t="s">
        <v>3675</v>
      </c>
      <c r="G1975" s="9" t="str">
        <f t="shared" si="218"/>
        <v>FAIR-D4_2023-09-06_12-06-39</v>
      </c>
      <c r="H1975" s="9">
        <v>11.316000000000001</v>
      </c>
      <c r="I1975" s="6">
        <v>18669603</v>
      </c>
      <c r="J1975" s="6" t="str">
        <f>IF(OR(COUNTIF(Monitoring!E:E, G1975) &gt; 0, COUNTIF(Monitoring!F:F, G1975) &gt; 0), "yes", "no")</f>
        <v>yes</v>
      </c>
      <c r="K1975" s="60" t="str">
        <f t="shared" si="220"/>
        <v>Z:\FAIR_Device_data\Experiment_AugSep_2023\Video_captures\FAIR-D4\Camera1\2023-09-06\FAIR-D4_2023-09-06_12-06-39.mp4</v>
      </c>
    </row>
    <row r="1976" spans="1:11" ht="14.25" customHeight="1" x14ac:dyDescent="0.3">
      <c r="A1976" s="5" t="str">
        <f t="shared" si="214"/>
        <v>FAIR-D4</v>
      </c>
      <c r="B1976" s="4">
        <f t="shared" si="215"/>
        <v>45175</v>
      </c>
      <c r="C1976" s="8">
        <f t="shared" si="216"/>
        <v>0.50519675925925922</v>
      </c>
      <c r="D1976" s="8">
        <f t="shared" si="217"/>
        <v>45175.505196759259</v>
      </c>
      <c r="E1976" s="8" t="str">
        <f t="shared" si="219"/>
        <v>2023-09-06</v>
      </c>
      <c r="F1976" s="9" t="s">
        <v>3676</v>
      </c>
      <c r="G1976" s="9" t="str">
        <f t="shared" si="218"/>
        <v>FAIR-D4_2023-09-06_12-07-29</v>
      </c>
      <c r="H1976" s="9">
        <v>130.67699999999999</v>
      </c>
      <c r="I1976" s="6">
        <v>239359243</v>
      </c>
      <c r="J1976" s="6" t="str">
        <f>IF(OR(COUNTIF(Monitoring!E:E, G1976) &gt; 0, COUNTIF(Monitoring!F:F, G1976) &gt; 0), "yes", "no")</f>
        <v>yes</v>
      </c>
      <c r="K1976" s="60" t="str">
        <f t="shared" si="220"/>
        <v>Z:\FAIR_Device_data\Experiment_AugSep_2023\Video_captures\FAIR-D4\Camera1\2023-09-06\FAIR-D4_2023-09-06_12-07-29.mp4</v>
      </c>
    </row>
    <row r="1977" spans="1:11" ht="14.25" customHeight="1" x14ac:dyDescent="0.3">
      <c r="A1977" s="5" t="str">
        <f t="shared" si="214"/>
        <v>FAIR-D4</v>
      </c>
      <c r="B1977" s="4">
        <f t="shared" si="215"/>
        <v>45175</v>
      </c>
      <c r="C1977" s="8">
        <f t="shared" si="216"/>
        <v>0.515162037037037</v>
      </c>
      <c r="D1977" s="8">
        <f t="shared" si="217"/>
        <v>45175.515162037038</v>
      </c>
      <c r="E1977" s="8" t="str">
        <f t="shared" si="219"/>
        <v>2023-09-06</v>
      </c>
      <c r="F1977" s="9" t="s">
        <v>3677</v>
      </c>
      <c r="G1977" s="9" t="str">
        <f t="shared" si="218"/>
        <v>FAIR-D4_2023-09-06_12-21-50</v>
      </c>
      <c r="H1977" s="9">
        <v>25.157</v>
      </c>
      <c r="I1977" s="6">
        <v>45432723</v>
      </c>
      <c r="J1977" s="6" t="str">
        <f>IF(OR(COUNTIF(Monitoring!E:E, G1977) &gt; 0, COUNTIF(Monitoring!F:F, G1977) &gt; 0), "yes", "no")</f>
        <v>yes</v>
      </c>
      <c r="K1977" s="60" t="str">
        <f t="shared" si="220"/>
        <v>Z:\FAIR_Device_data\Experiment_AugSep_2023\Video_captures\FAIR-D4\Camera1\2023-09-06\FAIR-D4_2023-09-06_12-21-50.mp4</v>
      </c>
    </row>
    <row r="1978" spans="1:11" ht="14.25" customHeight="1" x14ac:dyDescent="0.3">
      <c r="A1978" s="5" t="str">
        <f t="shared" si="214"/>
        <v>FAIR-D4</v>
      </c>
      <c r="B1978" s="4">
        <f t="shared" si="215"/>
        <v>45175</v>
      </c>
      <c r="C1978" s="8">
        <f t="shared" si="216"/>
        <v>0.59121527777777783</v>
      </c>
      <c r="D1978" s="8">
        <f t="shared" si="217"/>
        <v>45175.591215277775</v>
      </c>
      <c r="E1978" s="8" t="str">
        <f t="shared" si="219"/>
        <v>2023-09-06</v>
      </c>
      <c r="F1978" s="9" t="s">
        <v>3678</v>
      </c>
      <c r="G1978" s="9" t="str">
        <f t="shared" si="218"/>
        <v>FAIR-D4_2023-09-06_14-11-21</v>
      </c>
      <c r="H1978" s="9">
        <v>10.951000000000001</v>
      </c>
      <c r="I1978" s="6">
        <v>17773115</v>
      </c>
      <c r="J1978" s="6" t="str">
        <f>IF(OR(COUNTIF(Monitoring!E:E, G1978) &gt; 0, COUNTIF(Monitoring!F:F, G1978) &gt; 0), "yes", "no")</f>
        <v>no</v>
      </c>
      <c r="K1978" s="60" t="str">
        <f t="shared" si="220"/>
        <v>Z:\FAIR_Device_data\Experiment_AugSep_2023\Video_captures\FAIR-D4\Camera1\2023-09-06\FAIR-D4_2023-09-06_14-11-21.mp4</v>
      </c>
    </row>
    <row r="1979" spans="1:11" ht="14.25" customHeight="1" x14ac:dyDescent="0.3">
      <c r="A1979" s="5" t="str">
        <f t="shared" si="214"/>
        <v>FAIR-D4</v>
      </c>
      <c r="B1979" s="4">
        <f t="shared" si="215"/>
        <v>45176</v>
      </c>
      <c r="C1979" s="8">
        <f t="shared" si="216"/>
        <v>0.31665509259259261</v>
      </c>
      <c r="D1979" s="8">
        <f t="shared" si="217"/>
        <v>45176.316655092596</v>
      </c>
      <c r="E1979" s="8" t="str">
        <f t="shared" si="219"/>
        <v>2023-09-07</v>
      </c>
      <c r="F1979" s="9" t="s">
        <v>3679</v>
      </c>
      <c r="G1979" s="9" t="str">
        <f t="shared" si="218"/>
        <v>FAIR-D4_2023-09-07_07-35-59</v>
      </c>
      <c r="H1979" s="9">
        <v>133.96299999999999</v>
      </c>
      <c r="I1979" s="6">
        <v>236358251</v>
      </c>
      <c r="J1979" s="6" t="str">
        <f>IF(OR(COUNTIF(Monitoring!E:E, G1979) &gt; 0, COUNTIF(Monitoring!F:F, G1979) &gt; 0), "yes", "no")</f>
        <v>no</v>
      </c>
      <c r="K1979" s="60" t="str">
        <f t="shared" si="220"/>
        <v>Z:\FAIR_Device_data\Experiment_AugSep_2023\Video_captures\FAIR-D4\Camera1\2023-09-07\FAIR-D4_2023-09-07_07-35-59.mp4</v>
      </c>
    </row>
    <row r="1980" spans="1:11" ht="14.25" customHeight="1" x14ac:dyDescent="0.3">
      <c r="A1980" s="5" t="str">
        <f t="shared" si="214"/>
        <v>FAIR-D4</v>
      </c>
      <c r="B1980" s="4">
        <f t="shared" si="215"/>
        <v>45176</v>
      </c>
      <c r="C1980" s="8">
        <f t="shared" si="216"/>
        <v>0.32055555555555554</v>
      </c>
      <c r="D1980" s="8">
        <f t="shared" si="217"/>
        <v>45176.320555555554</v>
      </c>
      <c r="E1980" s="8" t="str">
        <f t="shared" si="219"/>
        <v>2023-09-07</v>
      </c>
      <c r="F1980" s="9" t="s">
        <v>3680</v>
      </c>
      <c r="G1980" s="9" t="str">
        <f t="shared" si="218"/>
        <v>FAIR-D4_2023-09-07_07-41-36</v>
      </c>
      <c r="H1980" s="9">
        <v>38.728999999999999</v>
      </c>
      <c r="I1980" s="6">
        <v>68182969</v>
      </c>
      <c r="J1980" s="6" t="str">
        <f>IF(OR(COUNTIF(Monitoring!E:E, G1980) &gt; 0, COUNTIF(Monitoring!F:F, G1980) &gt; 0), "yes", "no")</f>
        <v>no</v>
      </c>
      <c r="K1980" s="60" t="str">
        <f t="shared" si="220"/>
        <v>Z:\FAIR_Device_data\Experiment_AugSep_2023\Video_captures\FAIR-D4\Camera1\2023-09-07\FAIR-D4_2023-09-07_07-41-36.mp4</v>
      </c>
    </row>
    <row r="1981" spans="1:11" ht="14.25" customHeight="1" x14ac:dyDescent="0.3">
      <c r="A1981" s="5" t="str">
        <f t="shared" si="214"/>
        <v>FAIR-D4</v>
      </c>
      <c r="B1981" s="4">
        <f t="shared" si="215"/>
        <v>45176</v>
      </c>
      <c r="C1981" s="8">
        <f t="shared" si="216"/>
        <v>0.3231134259259259</v>
      </c>
      <c r="D1981" s="8">
        <f t="shared" si="217"/>
        <v>45176.323113425926</v>
      </c>
      <c r="E1981" s="8" t="str">
        <f t="shared" si="219"/>
        <v>2023-09-07</v>
      </c>
      <c r="F1981" s="9" t="s">
        <v>3681</v>
      </c>
      <c r="G1981" s="9" t="str">
        <f t="shared" si="218"/>
        <v>FAIR-D4_2023-09-07_07-45-17</v>
      </c>
      <c r="H1981" s="9">
        <v>15.561</v>
      </c>
      <c r="I1981" s="6">
        <v>25631705</v>
      </c>
      <c r="J1981" s="6" t="str">
        <f>IF(OR(COUNTIF(Monitoring!E:E, G1981) &gt; 0, COUNTIF(Monitoring!F:F, G1981) &gt; 0), "yes", "no")</f>
        <v>no</v>
      </c>
      <c r="K1981" s="60" t="str">
        <f t="shared" si="220"/>
        <v>Z:\FAIR_Device_data\Experiment_AugSep_2023\Video_captures\FAIR-D4\Camera1\2023-09-07\FAIR-D4_2023-09-07_07-45-17.mp4</v>
      </c>
    </row>
    <row r="1982" spans="1:11" ht="14.25" customHeight="1" x14ac:dyDescent="0.3">
      <c r="A1982" s="5" t="str">
        <f t="shared" si="214"/>
        <v>FAIR-D4</v>
      </c>
      <c r="B1982" s="4">
        <f t="shared" si="215"/>
        <v>45176</v>
      </c>
      <c r="C1982" s="8">
        <f t="shared" si="216"/>
        <v>0.3243287037037037</v>
      </c>
      <c r="D1982" s="8">
        <f t="shared" si="217"/>
        <v>45176.324328703704</v>
      </c>
      <c r="E1982" s="8" t="str">
        <f t="shared" si="219"/>
        <v>2023-09-07</v>
      </c>
      <c r="F1982" s="9" t="s">
        <v>3682</v>
      </c>
      <c r="G1982" s="9" t="str">
        <f t="shared" si="218"/>
        <v>FAIR-D4_2023-09-07_07-47-02</v>
      </c>
      <c r="H1982" s="9">
        <v>11.672000000000001</v>
      </c>
      <c r="I1982" s="6">
        <v>18855936</v>
      </c>
      <c r="J1982" s="6" t="str">
        <f>IF(OR(COUNTIF(Monitoring!E:E, G1982) &gt; 0, COUNTIF(Monitoring!F:F, G1982) &gt; 0), "yes", "no")</f>
        <v>no</v>
      </c>
      <c r="K1982" s="60" t="str">
        <f t="shared" si="220"/>
        <v>Z:\FAIR_Device_data\Experiment_AugSep_2023\Video_captures\FAIR-D4\Camera1\2023-09-07\FAIR-D4_2023-09-07_07-47-02.mp4</v>
      </c>
    </row>
    <row r="1983" spans="1:11" ht="14.25" customHeight="1" x14ac:dyDescent="0.3">
      <c r="A1983" s="5" t="str">
        <f t="shared" si="214"/>
        <v>FAIR-D4</v>
      </c>
      <c r="B1983" s="4">
        <f t="shared" si="215"/>
        <v>45176</v>
      </c>
      <c r="C1983" s="8">
        <f t="shared" si="216"/>
        <v>0.32530092592592591</v>
      </c>
      <c r="D1983" s="8">
        <f t="shared" si="217"/>
        <v>45176.325300925928</v>
      </c>
      <c r="E1983" s="8" t="str">
        <f t="shared" si="219"/>
        <v>2023-09-07</v>
      </c>
      <c r="F1983" s="9" t="s">
        <v>3683</v>
      </c>
      <c r="G1983" s="9" t="str">
        <f t="shared" si="218"/>
        <v>FAIR-D4_2023-09-07_07-48-26</v>
      </c>
      <c r="H1983" s="9">
        <v>85.247</v>
      </c>
      <c r="I1983" s="6">
        <v>157961606</v>
      </c>
      <c r="J1983" s="6" t="str">
        <f>IF(OR(COUNTIF(Monitoring!E:E, G1983) &gt; 0, COUNTIF(Monitoring!F:F, G1983) &gt; 0), "yes", "no")</f>
        <v>no</v>
      </c>
      <c r="K1983" s="60" t="str">
        <f t="shared" si="220"/>
        <v>Z:\FAIR_Device_data\Experiment_AugSep_2023\Video_captures\FAIR-D4\Camera1\2023-09-07\FAIR-D4_2023-09-07_07-48-26.mp4</v>
      </c>
    </row>
    <row r="1984" spans="1:11" ht="14.25" customHeight="1" x14ac:dyDescent="0.3">
      <c r="A1984" s="5" t="str">
        <f t="shared" si="214"/>
        <v>FAIR-D4</v>
      </c>
      <c r="B1984" s="4">
        <f t="shared" si="215"/>
        <v>45176</v>
      </c>
      <c r="C1984" s="8">
        <f t="shared" si="216"/>
        <v>0.32701388888888888</v>
      </c>
      <c r="D1984" s="8">
        <f t="shared" si="217"/>
        <v>45176.327013888891</v>
      </c>
      <c r="E1984" s="8" t="str">
        <f t="shared" si="219"/>
        <v>2023-09-07</v>
      </c>
      <c r="F1984" s="9" t="s">
        <v>3684</v>
      </c>
      <c r="G1984" s="9" t="str">
        <f t="shared" si="218"/>
        <v>FAIR-D4_2023-09-07_07-50-54</v>
      </c>
      <c r="H1984" s="9">
        <v>46.267000000000003</v>
      </c>
      <c r="I1984" s="6">
        <v>80849063</v>
      </c>
      <c r="J1984" s="6" t="str">
        <f>IF(OR(COUNTIF(Monitoring!E:E, G1984) &gt; 0, COUNTIF(Monitoring!F:F, G1984) &gt; 0), "yes", "no")</f>
        <v>no</v>
      </c>
      <c r="K1984" s="60" t="str">
        <f t="shared" si="220"/>
        <v>Z:\FAIR_Device_data\Experiment_AugSep_2023\Video_captures\FAIR-D4\Camera1\2023-09-07\FAIR-D4_2023-09-07_07-50-54.mp4</v>
      </c>
    </row>
    <row r="1985" spans="1:11" ht="14.25" customHeight="1" x14ac:dyDescent="0.3">
      <c r="A1985" s="5" t="str">
        <f t="shared" si="214"/>
        <v>FAIR-D4</v>
      </c>
      <c r="B1985" s="4">
        <f t="shared" si="215"/>
        <v>45176</v>
      </c>
      <c r="C1985" s="8">
        <f t="shared" si="216"/>
        <v>0.32810185185185187</v>
      </c>
      <c r="D1985" s="8">
        <f t="shared" si="217"/>
        <v>45176.328101851854</v>
      </c>
      <c r="E1985" s="8" t="str">
        <f t="shared" si="219"/>
        <v>2023-09-07</v>
      </c>
      <c r="F1985" s="9" t="s">
        <v>3685</v>
      </c>
      <c r="G1985" s="9" t="str">
        <f t="shared" si="218"/>
        <v>FAIR-D4_2023-09-07_07-52-28</v>
      </c>
      <c r="H1985" s="9">
        <v>16.02</v>
      </c>
      <c r="I1985" s="6">
        <v>27479088</v>
      </c>
      <c r="J1985" s="6" t="str">
        <f>IF(OR(COUNTIF(Monitoring!E:E, G1985) &gt; 0, COUNTIF(Monitoring!F:F, G1985) &gt; 0), "yes", "no")</f>
        <v>no</v>
      </c>
      <c r="K1985" s="60" t="str">
        <f t="shared" si="220"/>
        <v>Z:\FAIR_Device_data\Experiment_AugSep_2023\Video_captures\FAIR-D4\Camera1\2023-09-07\FAIR-D4_2023-09-07_07-52-28.mp4</v>
      </c>
    </row>
    <row r="1986" spans="1:11" ht="14.25" customHeight="1" x14ac:dyDescent="0.3">
      <c r="A1986" s="5" t="str">
        <f t="shared" ref="A1986:A2053" si="221">+LEFT(G1986,7)</f>
        <v>FAIR-D4</v>
      </c>
      <c r="B1986" s="4">
        <f t="shared" ref="B1986:B2053" si="222">VALUE(MID(G1986,FIND("_",G1986)+1,10))</f>
        <v>45176</v>
      </c>
      <c r="C1986" s="8">
        <f t="shared" ref="C1986:C2053" si="223">IF(ISBLANK(G1986),"",TIME(LEFT(RIGHT(G1986,8),2),LEFT(RIGHT(G1986,5),2),RIGHT(G1986,2)))</f>
        <v>0.32916666666666666</v>
      </c>
      <c r="D1986" s="8">
        <f t="shared" ref="D1986:D2049" si="224">+B1986+C1986</f>
        <v>45176.32916666667</v>
      </c>
      <c r="E1986" s="8" t="str">
        <f t="shared" si="219"/>
        <v>2023-09-07</v>
      </c>
      <c r="F1986" s="9" t="s">
        <v>3686</v>
      </c>
      <c r="G1986" s="9" t="str">
        <f t="shared" ref="G1986:G2049" si="225">+LEFT(F1986,27)</f>
        <v>FAIR-D4_2023-09-07_07-54-00</v>
      </c>
      <c r="H1986" s="9">
        <v>15.904</v>
      </c>
      <c r="I1986" s="6">
        <v>27172184</v>
      </c>
      <c r="J1986" s="6" t="str">
        <f>IF(OR(COUNTIF(Monitoring!E:E, G1986) &gt; 0, COUNTIF(Monitoring!F:F, G1986) &gt; 0), "yes", "no")</f>
        <v>no</v>
      </c>
      <c r="K1986" s="60" t="str">
        <f t="shared" si="220"/>
        <v>Z:\FAIR_Device_data\Experiment_AugSep_2023\Video_captures\FAIR-D4\Camera1\2023-09-07\FAIR-D4_2023-09-07_07-54-00.mp4</v>
      </c>
    </row>
    <row r="1987" spans="1:11" ht="14.25" customHeight="1" x14ac:dyDescent="0.3">
      <c r="A1987" s="5" t="str">
        <f t="shared" si="221"/>
        <v>FAIR-D4</v>
      </c>
      <c r="B1987" s="4">
        <f t="shared" si="222"/>
        <v>45176</v>
      </c>
      <c r="C1987" s="8">
        <f t="shared" si="223"/>
        <v>0.32976851851851852</v>
      </c>
      <c r="D1987" s="8">
        <f t="shared" si="224"/>
        <v>45176.329768518517</v>
      </c>
      <c r="E1987" s="8" t="str">
        <f t="shared" ref="E1987:E2050" si="226">+_xlfn.CONCAT(YEAR(B1987),"-",TEXT(MONTH(B1987),"00"),"-",TEXT(DAY(B1987),"00"))</f>
        <v>2023-09-07</v>
      </c>
      <c r="F1987" s="9" t="s">
        <v>3687</v>
      </c>
      <c r="G1987" s="9" t="str">
        <f t="shared" si="225"/>
        <v>FAIR-D4_2023-09-07_07-54-52</v>
      </c>
      <c r="H1987" s="9">
        <v>13.254</v>
      </c>
      <c r="I1987" s="6">
        <v>21862362</v>
      </c>
      <c r="J1987" s="6" t="str">
        <f>IF(OR(COUNTIF(Monitoring!E:E, G1987) &gt; 0, COUNTIF(Monitoring!F:F, G1987) &gt; 0), "yes", "no")</f>
        <v>no</v>
      </c>
      <c r="K1987" s="60" t="str">
        <f t="shared" ref="K1987:K2050" si="227">HYPERLINK(_xlfn.CONCAT("Z:\FAIR_Device_data\Experiment_AugSep_2023","\","Video_captures","\",A1987,"\","Camera1","\",E1987,"\",F1987))</f>
        <v>Z:\FAIR_Device_data\Experiment_AugSep_2023\Video_captures\FAIR-D4\Camera1\2023-09-07\FAIR-D4_2023-09-07_07-54-52.mp4</v>
      </c>
    </row>
    <row r="1988" spans="1:11" ht="14.25" customHeight="1" x14ac:dyDescent="0.3">
      <c r="A1988" s="5" t="str">
        <f t="shared" si="221"/>
        <v>FAIR-D4</v>
      </c>
      <c r="B1988" s="4">
        <f t="shared" si="222"/>
        <v>45176</v>
      </c>
      <c r="C1988" s="8">
        <f t="shared" si="223"/>
        <v>0.33037037037037037</v>
      </c>
      <c r="D1988" s="8">
        <f t="shared" si="224"/>
        <v>45176.330370370371</v>
      </c>
      <c r="E1988" s="8" t="str">
        <f t="shared" si="226"/>
        <v>2023-09-07</v>
      </c>
      <c r="F1988" s="9" t="s">
        <v>3688</v>
      </c>
      <c r="G1988" s="9" t="str">
        <f t="shared" si="225"/>
        <v>FAIR-D4_2023-09-07_07-55-44</v>
      </c>
      <c r="H1988" s="9">
        <v>56.32</v>
      </c>
      <c r="I1988" s="6">
        <v>103975427</v>
      </c>
      <c r="J1988" s="6" t="str">
        <f>IF(OR(COUNTIF(Monitoring!E:E, G1988) &gt; 0, COUNTIF(Monitoring!F:F, G1988) &gt; 0), "yes", "no")</f>
        <v>no</v>
      </c>
      <c r="K1988" s="60" t="str">
        <f t="shared" si="227"/>
        <v>Z:\FAIR_Device_data\Experiment_AugSep_2023\Video_captures\FAIR-D4\Camera1\2023-09-07\FAIR-D4_2023-09-07_07-55-44.mp4</v>
      </c>
    </row>
    <row r="1989" spans="1:11" ht="14.25" customHeight="1" x14ac:dyDescent="0.3">
      <c r="A1989" s="5" t="str">
        <f t="shared" si="221"/>
        <v>FAIR-D4</v>
      </c>
      <c r="B1989" s="4">
        <f t="shared" si="222"/>
        <v>45176</v>
      </c>
      <c r="C1989" s="8">
        <f t="shared" si="223"/>
        <v>0.3316898148148148</v>
      </c>
      <c r="D1989" s="8">
        <f t="shared" si="224"/>
        <v>45176.331689814811</v>
      </c>
      <c r="E1989" s="8" t="str">
        <f t="shared" si="226"/>
        <v>2023-09-07</v>
      </c>
      <c r="F1989" s="9" t="s">
        <v>3689</v>
      </c>
      <c r="G1989" s="9" t="str">
        <f t="shared" si="225"/>
        <v>FAIR-D4_2023-09-07_07-57-38</v>
      </c>
      <c r="H1989" s="9">
        <v>35.311999999999998</v>
      </c>
      <c r="I1989" s="6">
        <v>62848827</v>
      </c>
      <c r="J1989" s="6" t="str">
        <f>IF(OR(COUNTIF(Monitoring!E:E, G1989) &gt; 0, COUNTIF(Monitoring!F:F, G1989) &gt; 0), "yes", "no")</f>
        <v>no</v>
      </c>
      <c r="K1989" s="60" t="str">
        <f t="shared" si="227"/>
        <v>Z:\FAIR_Device_data\Experiment_AugSep_2023\Video_captures\FAIR-D4\Camera1\2023-09-07\FAIR-D4_2023-09-07_07-57-38.mp4</v>
      </c>
    </row>
    <row r="1990" spans="1:11" ht="14.25" customHeight="1" x14ac:dyDescent="0.3">
      <c r="A1990" s="5" t="str">
        <f t="shared" si="221"/>
        <v>FAIR-D4</v>
      </c>
      <c r="B1990" s="4">
        <f t="shared" si="222"/>
        <v>45176</v>
      </c>
      <c r="C1990" s="8">
        <f t="shared" si="223"/>
        <v>0.38627314814814817</v>
      </c>
      <c r="D1990" s="8">
        <f t="shared" si="224"/>
        <v>45176.386273148149</v>
      </c>
      <c r="E1990" s="8" t="str">
        <f t="shared" si="226"/>
        <v>2023-09-07</v>
      </c>
      <c r="F1990" s="9" t="s">
        <v>3690</v>
      </c>
      <c r="G1990" s="9" t="str">
        <f t="shared" si="225"/>
        <v>FAIR-D4_2023-09-07_09-16-14</v>
      </c>
      <c r="H1990" s="9">
        <v>37.304000000000002</v>
      </c>
      <c r="I1990" s="6">
        <v>68647845</v>
      </c>
      <c r="J1990" s="6" t="str">
        <f>IF(OR(COUNTIF(Monitoring!E:E, G1990) &gt; 0, COUNTIF(Monitoring!F:F, G1990) &gt; 0), "yes", "no")</f>
        <v>yes</v>
      </c>
      <c r="K1990" s="60" t="str">
        <f t="shared" si="227"/>
        <v>Z:\FAIR_Device_data\Experiment_AugSep_2023\Video_captures\FAIR-D4\Camera1\2023-09-07\FAIR-D4_2023-09-07_09-16-14.mp4</v>
      </c>
    </row>
    <row r="1991" spans="1:11" ht="14.25" customHeight="1" x14ac:dyDescent="0.3">
      <c r="A1991" s="5" t="str">
        <f t="shared" si="221"/>
        <v>FAIR-D4</v>
      </c>
      <c r="B1991" s="4">
        <f t="shared" si="222"/>
        <v>45176</v>
      </c>
      <c r="C1991" s="8">
        <f t="shared" si="223"/>
        <v>0.39987268518518521</v>
      </c>
      <c r="D1991" s="8">
        <f t="shared" si="224"/>
        <v>45176.399872685186</v>
      </c>
      <c r="E1991" s="8" t="str">
        <f t="shared" si="226"/>
        <v>2023-09-07</v>
      </c>
      <c r="F1991" s="9" t="s">
        <v>3691</v>
      </c>
      <c r="G1991" s="9" t="str">
        <f t="shared" si="225"/>
        <v>FAIR-D4_2023-09-07_09-35-49</v>
      </c>
      <c r="H1991" s="9">
        <v>48.072000000000003</v>
      </c>
      <c r="I1991" s="6">
        <v>90098702</v>
      </c>
      <c r="J1991" s="6" t="str">
        <f>IF(OR(COUNTIF(Monitoring!E:E, G1991) &gt; 0, COUNTIF(Monitoring!F:F, G1991) &gt; 0), "yes", "no")</f>
        <v>yes</v>
      </c>
      <c r="K1991" s="60" t="str">
        <f t="shared" si="227"/>
        <v>Z:\FAIR_Device_data\Experiment_AugSep_2023\Video_captures\FAIR-D4\Camera1\2023-09-07\FAIR-D4_2023-09-07_09-35-49.mp4</v>
      </c>
    </row>
    <row r="1992" spans="1:11" ht="14.25" customHeight="1" x14ac:dyDescent="0.3">
      <c r="A1992" s="5" t="str">
        <f t="shared" si="221"/>
        <v>FAIR-D4</v>
      </c>
      <c r="B1992" s="4">
        <f t="shared" si="222"/>
        <v>45176</v>
      </c>
      <c r="C1992" s="8">
        <f t="shared" si="223"/>
        <v>0.40098379629629627</v>
      </c>
      <c r="D1992" s="8">
        <f t="shared" si="224"/>
        <v>45176.400983796295</v>
      </c>
      <c r="E1992" s="8" t="str">
        <f t="shared" si="226"/>
        <v>2023-09-07</v>
      </c>
      <c r="F1992" s="9" t="s">
        <v>3692</v>
      </c>
      <c r="G1992" s="9" t="str">
        <f t="shared" si="225"/>
        <v>FAIR-D4_2023-09-07_09-37-25</v>
      </c>
      <c r="H1992" s="9">
        <v>35.720999999999997</v>
      </c>
      <c r="I1992" s="6">
        <v>62586532</v>
      </c>
      <c r="J1992" s="6" t="str">
        <f>IF(OR(COUNTIF(Monitoring!E:E, G1992) &gt; 0, COUNTIF(Monitoring!F:F, G1992) &gt; 0), "yes", "no")</f>
        <v>no</v>
      </c>
      <c r="K1992" s="60" t="str">
        <f t="shared" si="227"/>
        <v>Z:\FAIR_Device_data\Experiment_AugSep_2023\Video_captures\FAIR-D4\Camera1\2023-09-07\FAIR-D4_2023-09-07_09-37-25.mp4</v>
      </c>
    </row>
    <row r="1993" spans="1:11" ht="14.25" customHeight="1" x14ac:dyDescent="0.3">
      <c r="A1993" s="5" t="str">
        <f t="shared" si="221"/>
        <v>FAIR-D4</v>
      </c>
      <c r="B1993" s="4">
        <f t="shared" si="222"/>
        <v>45176</v>
      </c>
      <c r="C1993" s="8">
        <f t="shared" si="223"/>
        <v>0.40173611111111113</v>
      </c>
      <c r="D1993" s="8">
        <f t="shared" si="224"/>
        <v>45176.401736111111</v>
      </c>
      <c r="E1993" s="8" t="str">
        <f t="shared" si="226"/>
        <v>2023-09-07</v>
      </c>
      <c r="F1993" s="9" t="s">
        <v>3693</v>
      </c>
      <c r="G1993" s="9" t="str">
        <f t="shared" si="225"/>
        <v>FAIR-D4_2023-09-07_09-38-30</v>
      </c>
      <c r="H1993" s="9">
        <v>30.62</v>
      </c>
      <c r="I1993" s="6">
        <v>50761699</v>
      </c>
      <c r="J1993" s="6" t="str">
        <f>IF(OR(COUNTIF(Monitoring!E:E, G1993) &gt; 0, COUNTIF(Monitoring!F:F, G1993) &gt; 0), "yes", "no")</f>
        <v>yes</v>
      </c>
      <c r="K1993" s="60" t="str">
        <f t="shared" si="227"/>
        <v>Z:\FAIR_Device_data\Experiment_AugSep_2023\Video_captures\FAIR-D4\Camera1\2023-09-07\FAIR-D4_2023-09-07_09-38-30.mp4</v>
      </c>
    </row>
    <row r="1994" spans="1:11" ht="14.25" customHeight="1" x14ac:dyDescent="0.3">
      <c r="A1994" s="5" t="str">
        <f t="shared" si="221"/>
        <v>FAIR-D4</v>
      </c>
      <c r="B1994" s="4">
        <f t="shared" si="222"/>
        <v>45176</v>
      </c>
      <c r="C1994" s="8">
        <f t="shared" si="223"/>
        <v>0.40297453703703706</v>
      </c>
      <c r="D1994" s="8">
        <f t="shared" si="224"/>
        <v>45176.402974537035</v>
      </c>
      <c r="E1994" s="8" t="str">
        <f t="shared" si="226"/>
        <v>2023-09-07</v>
      </c>
      <c r="F1994" s="9" t="s">
        <v>3694</v>
      </c>
      <c r="G1994" s="9" t="str">
        <f t="shared" si="225"/>
        <v>FAIR-D4_2023-09-07_09-40-17</v>
      </c>
      <c r="H1994" s="9">
        <v>19.010000000000002</v>
      </c>
      <c r="I1994" s="6">
        <v>33026561</v>
      </c>
      <c r="J1994" s="6" t="str">
        <f>IF(OR(COUNTIF(Monitoring!E:E, G1994) &gt; 0, COUNTIF(Monitoring!F:F, G1994) &gt; 0), "yes", "no")</f>
        <v>no</v>
      </c>
      <c r="K1994" s="60" t="str">
        <f t="shared" si="227"/>
        <v>Z:\FAIR_Device_data\Experiment_AugSep_2023\Video_captures\FAIR-D4\Camera1\2023-09-07\FAIR-D4_2023-09-07_09-40-17.mp4</v>
      </c>
    </row>
    <row r="1995" spans="1:11" ht="14.25" customHeight="1" x14ac:dyDescent="0.3">
      <c r="A1995" s="5" t="str">
        <f t="shared" si="221"/>
        <v>FAIR-D4</v>
      </c>
      <c r="B1995" s="4">
        <f t="shared" si="222"/>
        <v>45176</v>
      </c>
      <c r="C1995" s="8">
        <f t="shared" si="223"/>
        <v>0.4145949074074074</v>
      </c>
      <c r="D1995" s="8">
        <f t="shared" si="224"/>
        <v>45176.414594907408</v>
      </c>
      <c r="E1995" s="8" t="str">
        <f t="shared" si="226"/>
        <v>2023-09-07</v>
      </c>
      <c r="F1995" s="9" t="s">
        <v>3695</v>
      </c>
      <c r="G1995" s="9" t="str">
        <f t="shared" si="225"/>
        <v>FAIR-D4_2023-09-07_09-57-01</v>
      </c>
      <c r="H1995" s="9">
        <v>14.161</v>
      </c>
      <c r="I1995" s="6">
        <v>24474846</v>
      </c>
      <c r="J1995" s="6" t="str">
        <f>IF(OR(COUNTIF(Monitoring!E:E, G1995) &gt; 0, COUNTIF(Monitoring!F:F, G1995) &gt; 0), "yes", "no")</f>
        <v>no</v>
      </c>
      <c r="K1995" s="60" t="str">
        <f t="shared" si="227"/>
        <v>Z:\FAIR_Device_data\Experiment_AugSep_2023\Video_captures\FAIR-D4\Camera1\2023-09-07\FAIR-D4_2023-09-07_09-57-01.mp4</v>
      </c>
    </row>
    <row r="1996" spans="1:11" ht="14.25" customHeight="1" x14ac:dyDescent="0.3">
      <c r="A1996" s="5" t="str">
        <f t="shared" si="221"/>
        <v>FAIR-D4</v>
      </c>
      <c r="B1996" s="4">
        <f t="shared" si="222"/>
        <v>45176</v>
      </c>
      <c r="C1996" s="8">
        <f t="shared" si="223"/>
        <v>0.42215277777777777</v>
      </c>
      <c r="D1996" s="8">
        <f t="shared" si="224"/>
        <v>45176.422152777777</v>
      </c>
      <c r="E1996" s="8" t="str">
        <f t="shared" si="226"/>
        <v>2023-09-07</v>
      </c>
      <c r="F1996" s="9" t="s">
        <v>3696</v>
      </c>
      <c r="G1996" s="9" t="str">
        <f t="shared" si="225"/>
        <v>FAIR-D4_2023-09-07_10-07-54</v>
      </c>
      <c r="H1996" s="9">
        <v>84.912999999999997</v>
      </c>
      <c r="I1996" s="6">
        <v>147912452</v>
      </c>
      <c r="J1996" s="6" t="str">
        <f>IF(OR(COUNTIF(Monitoring!E:E, G1996) &gt; 0, COUNTIF(Monitoring!F:F, G1996) &gt; 0), "yes", "no")</f>
        <v>no</v>
      </c>
      <c r="K1996" s="60" t="str">
        <f t="shared" si="227"/>
        <v>Z:\FAIR_Device_data\Experiment_AugSep_2023\Video_captures\FAIR-D4\Camera1\2023-09-07\FAIR-D4_2023-09-07_10-07-54.mp4</v>
      </c>
    </row>
    <row r="1997" spans="1:11" ht="14.25" customHeight="1" x14ac:dyDescent="0.3">
      <c r="A1997" s="5" t="str">
        <f t="shared" si="221"/>
        <v>FAIR-D4</v>
      </c>
      <c r="B1997" s="4">
        <f t="shared" si="222"/>
        <v>45176</v>
      </c>
      <c r="C1997" s="8">
        <f t="shared" si="223"/>
        <v>0.42407407407407405</v>
      </c>
      <c r="D1997" s="8">
        <f t="shared" si="224"/>
        <v>45176.424074074072</v>
      </c>
      <c r="E1997" s="8" t="str">
        <f t="shared" si="226"/>
        <v>2023-09-07</v>
      </c>
      <c r="F1997" s="9" t="s">
        <v>3697</v>
      </c>
      <c r="G1997" s="9" t="str">
        <f t="shared" si="225"/>
        <v>FAIR-D4_2023-09-07_10-10-40</v>
      </c>
      <c r="H1997" s="9">
        <v>33.847000000000001</v>
      </c>
      <c r="I1997" s="6">
        <v>53950708</v>
      </c>
      <c r="J1997" s="6" t="str">
        <f>IF(OR(COUNTIF(Monitoring!E:E, G1997) &gt; 0, COUNTIF(Monitoring!F:F, G1997) &gt; 0), "yes", "no")</f>
        <v>no</v>
      </c>
      <c r="K1997" s="60" t="str">
        <f t="shared" si="227"/>
        <v>Z:\FAIR_Device_data\Experiment_AugSep_2023\Video_captures\FAIR-D4\Camera1\2023-09-07\FAIR-D4_2023-09-07_10-10-40.mp4</v>
      </c>
    </row>
    <row r="1998" spans="1:11" ht="14.25" customHeight="1" x14ac:dyDescent="0.3">
      <c r="A1998" s="5" t="str">
        <f t="shared" si="221"/>
        <v>FAIR-D4</v>
      </c>
      <c r="B1998" s="4">
        <f t="shared" si="222"/>
        <v>45176</v>
      </c>
      <c r="C1998" s="8">
        <f t="shared" si="223"/>
        <v>0.42879629629629629</v>
      </c>
      <c r="D1998" s="8">
        <f t="shared" si="224"/>
        <v>45176.428796296299</v>
      </c>
      <c r="E1998" s="8" t="str">
        <f t="shared" si="226"/>
        <v>2023-09-07</v>
      </c>
      <c r="F1998" s="9" t="s">
        <v>3698</v>
      </c>
      <c r="G1998" s="9" t="str">
        <f t="shared" si="225"/>
        <v>FAIR-D4_2023-09-07_10-17-28</v>
      </c>
      <c r="H1998" s="9">
        <v>16.119</v>
      </c>
      <c r="I1998" s="6">
        <v>28178643</v>
      </c>
      <c r="J1998" s="6" t="str">
        <f>IF(OR(COUNTIF(Monitoring!E:E, G1998) &gt; 0, COUNTIF(Monitoring!F:F, G1998) &gt; 0), "yes", "no")</f>
        <v>no</v>
      </c>
      <c r="K1998" s="60" t="str">
        <f t="shared" si="227"/>
        <v>Z:\FAIR_Device_data\Experiment_AugSep_2023\Video_captures\FAIR-D4\Camera1\2023-09-07\FAIR-D4_2023-09-07_10-17-28.mp4</v>
      </c>
    </row>
    <row r="1999" spans="1:11" ht="14.25" customHeight="1" x14ac:dyDescent="0.3">
      <c r="A1999" s="5" t="str">
        <f t="shared" si="221"/>
        <v>FAIR-D4</v>
      </c>
      <c r="B1999" s="4">
        <f t="shared" si="222"/>
        <v>45176</v>
      </c>
      <c r="C1999" s="8">
        <f t="shared" si="223"/>
        <v>0.43016203703703704</v>
      </c>
      <c r="D1999" s="8">
        <f t="shared" si="224"/>
        <v>45176.430162037039</v>
      </c>
      <c r="E1999" s="8" t="str">
        <f t="shared" si="226"/>
        <v>2023-09-07</v>
      </c>
      <c r="F1999" s="9" t="s">
        <v>3699</v>
      </c>
      <c r="G1999" s="9" t="str">
        <f t="shared" si="225"/>
        <v>FAIR-D4_2023-09-07_10-19-26</v>
      </c>
      <c r="H1999" s="9">
        <v>13.881</v>
      </c>
      <c r="I1999" s="6">
        <v>23899453</v>
      </c>
      <c r="J1999" s="6" t="str">
        <f>IF(OR(COUNTIF(Monitoring!E:E, G1999) &gt; 0, COUNTIF(Monitoring!F:F, G1999) &gt; 0), "yes", "no")</f>
        <v>no</v>
      </c>
      <c r="K1999" s="60" t="str">
        <f t="shared" si="227"/>
        <v>Z:\FAIR_Device_data\Experiment_AugSep_2023\Video_captures\FAIR-D4\Camera1\2023-09-07\FAIR-D4_2023-09-07_10-19-26.mp4</v>
      </c>
    </row>
    <row r="2000" spans="1:11" ht="14.25" customHeight="1" x14ac:dyDescent="0.3">
      <c r="A2000" s="5" t="str">
        <f t="shared" si="221"/>
        <v>FAIR-D4</v>
      </c>
      <c r="B2000" s="4">
        <f t="shared" si="222"/>
        <v>45176</v>
      </c>
      <c r="C2000" s="8">
        <f t="shared" si="223"/>
        <v>0.46459490740740739</v>
      </c>
      <c r="D2000" s="8">
        <f t="shared" si="224"/>
        <v>45176.464594907404</v>
      </c>
      <c r="E2000" s="8" t="str">
        <f t="shared" si="226"/>
        <v>2023-09-07</v>
      </c>
      <c r="F2000" s="9" t="s">
        <v>3700</v>
      </c>
      <c r="G2000" s="9" t="str">
        <f t="shared" si="225"/>
        <v>FAIR-D4_2023-09-07_11-09-01</v>
      </c>
      <c r="H2000" s="9">
        <v>44.34</v>
      </c>
      <c r="I2000" s="6">
        <v>76440905</v>
      </c>
      <c r="J2000" s="6" t="str">
        <f>IF(OR(COUNTIF(Monitoring!E:E, G2000) &gt; 0, COUNTIF(Monitoring!F:F, G2000) &gt; 0), "yes", "no")</f>
        <v>no</v>
      </c>
      <c r="K2000" s="60" t="str">
        <f t="shared" si="227"/>
        <v>Z:\FAIR_Device_data\Experiment_AugSep_2023\Video_captures\FAIR-D4\Camera1\2023-09-07\FAIR-D4_2023-09-07_11-09-01.mp4</v>
      </c>
    </row>
    <row r="2001" spans="1:11" ht="14.25" customHeight="1" x14ac:dyDescent="0.3">
      <c r="A2001" s="5" t="str">
        <f t="shared" si="221"/>
        <v>FAIR-D4</v>
      </c>
      <c r="B2001" s="4">
        <f t="shared" si="222"/>
        <v>45176</v>
      </c>
      <c r="C2001" s="8">
        <f t="shared" si="223"/>
        <v>0.52527777777777773</v>
      </c>
      <c r="D2001" s="8">
        <f t="shared" si="224"/>
        <v>45176.525277777779</v>
      </c>
      <c r="E2001" s="8" t="str">
        <f t="shared" si="226"/>
        <v>2023-09-07</v>
      </c>
      <c r="F2001" s="9" t="s">
        <v>3701</v>
      </c>
      <c r="G2001" s="9" t="str">
        <f t="shared" si="225"/>
        <v>FAIR-D4_2023-09-07_12-36-24</v>
      </c>
      <c r="H2001" s="9">
        <v>14.621</v>
      </c>
      <c r="I2001" s="6">
        <v>24369487</v>
      </c>
      <c r="J2001" s="6" t="str">
        <f>IF(OR(COUNTIF(Monitoring!E:E, G2001) &gt; 0, COUNTIF(Monitoring!F:F, G2001) &gt; 0), "yes", "no")</f>
        <v>yes</v>
      </c>
      <c r="K2001" s="60" t="str">
        <f t="shared" si="227"/>
        <v>Z:\FAIR_Device_data\Experiment_AugSep_2023\Video_captures\FAIR-D4\Camera1\2023-09-07\FAIR-D4_2023-09-07_12-36-24.mp4</v>
      </c>
    </row>
    <row r="2002" spans="1:11" ht="14.25" customHeight="1" x14ac:dyDescent="0.3">
      <c r="A2002" s="5" t="str">
        <f t="shared" si="221"/>
        <v>FAIR-D4</v>
      </c>
      <c r="B2002" s="4">
        <f t="shared" si="222"/>
        <v>45176</v>
      </c>
      <c r="C2002" s="8">
        <f t="shared" si="223"/>
        <v>0.58206018518518521</v>
      </c>
      <c r="D2002" s="8">
        <f t="shared" si="224"/>
        <v>45176.582060185188</v>
      </c>
      <c r="E2002" s="8" t="str">
        <f t="shared" si="226"/>
        <v>2023-09-07</v>
      </c>
      <c r="F2002" s="9" t="s">
        <v>3702</v>
      </c>
      <c r="G2002" s="9" t="str">
        <f t="shared" si="225"/>
        <v>FAIR-D4_2023-09-07_13-58-10</v>
      </c>
      <c r="H2002" s="9">
        <v>108.91200000000001</v>
      </c>
      <c r="I2002" s="6">
        <v>187689733</v>
      </c>
      <c r="J2002" s="6" t="str">
        <f>IF(OR(COUNTIF(Monitoring!E:E, G2002) &gt; 0, COUNTIF(Monitoring!F:F, G2002) &gt; 0), "yes", "no")</f>
        <v>no</v>
      </c>
      <c r="K2002" s="60" t="str">
        <f t="shared" si="227"/>
        <v>Z:\FAIR_Device_data\Experiment_AugSep_2023\Video_captures\FAIR-D4\Camera1\2023-09-07\FAIR-D4_2023-09-07_13-58-10.mp4</v>
      </c>
    </row>
    <row r="2003" spans="1:11" ht="14.25" customHeight="1" x14ac:dyDescent="0.3">
      <c r="A2003" s="5" t="str">
        <f t="shared" si="221"/>
        <v>FAIR-D4</v>
      </c>
      <c r="B2003" s="4">
        <f t="shared" si="222"/>
        <v>45176</v>
      </c>
      <c r="C2003" s="8">
        <f t="shared" si="223"/>
        <v>0.5841898148148148</v>
      </c>
      <c r="D2003" s="8">
        <f t="shared" si="224"/>
        <v>45176.584189814814</v>
      </c>
      <c r="E2003" s="8" t="str">
        <f t="shared" si="226"/>
        <v>2023-09-07</v>
      </c>
      <c r="F2003" s="9" t="s">
        <v>3703</v>
      </c>
      <c r="G2003" s="9" t="str">
        <f t="shared" si="225"/>
        <v>FAIR-D4_2023-09-07_14-01-14</v>
      </c>
      <c r="H2003" s="9">
        <v>20.838999999999999</v>
      </c>
      <c r="I2003" s="6">
        <v>35583704</v>
      </c>
      <c r="J2003" s="6" t="str">
        <f>IF(OR(COUNTIF(Monitoring!E:E, G2003) &gt; 0, COUNTIF(Monitoring!F:F, G2003) &gt; 0), "yes", "no")</f>
        <v>no</v>
      </c>
      <c r="K2003" s="60" t="str">
        <f t="shared" si="227"/>
        <v>Z:\FAIR_Device_data\Experiment_AugSep_2023\Video_captures\FAIR-D4\Camera1\2023-09-07\FAIR-D4_2023-09-07_14-01-14.mp4</v>
      </c>
    </row>
    <row r="2004" spans="1:11" ht="14.25" customHeight="1" x14ac:dyDescent="0.3">
      <c r="A2004" s="5" t="str">
        <f t="shared" si="221"/>
        <v>FAIR-D4</v>
      </c>
      <c r="B2004" s="4">
        <f t="shared" si="222"/>
        <v>45176</v>
      </c>
      <c r="C2004" s="8">
        <f t="shared" si="223"/>
        <v>0.5849537037037037</v>
      </c>
      <c r="D2004" s="8">
        <f t="shared" si="224"/>
        <v>45176.584953703707</v>
      </c>
      <c r="E2004" s="8" t="str">
        <f t="shared" si="226"/>
        <v>2023-09-07</v>
      </c>
      <c r="F2004" s="9" t="s">
        <v>3704</v>
      </c>
      <c r="G2004" s="9" t="str">
        <f t="shared" si="225"/>
        <v>FAIR-D4_2023-09-07_14-02-20</v>
      </c>
      <c r="H2004" s="9">
        <v>88.091999999999999</v>
      </c>
      <c r="I2004" s="6">
        <v>164297372</v>
      </c>
      <c r="J2004" s="6" t="str">
        <f>IF(OR(COUNTIF(Monitoring!E:E, G2004) &gt; 0, COUNTIF(Monitoring!F:F, G2004) &gt; 0), "yes", "no")</f>
        <v>no</v>
      </c>
      <c r="K2004" s="60" t="str">
        <f t="shared" si="227"/>
        <v>Z:\FAIR_Device_data\Experiment_AugSep_2023\Video_captures\FAIR-D4\Camera1\2023-09-07\FAIR-D4_2023-09-07_14-02-20.mp4</v>
      </c>
    </row>
    <row r="2005" spans="1:11" ht="14.25" customHeight="1" x14ac:dyDescent="0.3">
      <c r="A2005" s="5" t="str">
        <f t="shared" si="221"/>
        <v>FAIR-D4</v>
      </c>
      <c r="B2005" s="4">
        <f t="shared" si="222"/>
        <v>45176</v>
      </c>
      <c r="C2005" s="8">
        <f t="shared" si="223"/>
        <v>0.58767361111111116</v>
      </c>
      <c r="D2005" s="8">
        <f t="shared" si="224"/>
        <v>45176.587673611109</v>
      </c>
      <c r="E2005" s="8" t="str">
        <f t="shared" si="226"/>
        <v>2023-09-07</v>
      </c>
      <c r="F2005" s="9" t="s">
        <v>3705</v>
      </c>
      <c r="G2005" s="9" t="str">
        <f t="shared" si="225"/>
        <v>FAIR-D4_2023-09-07_14-06-15</v>
      </c>
      <c r="H2005" s="9">
        <v>23.437999999999999</v>
      </c>
      <c r="I2005" s="6">
        <v>39734035</v>
      </c>
      <c r="J2005" s="6" t="str">
        <f>IF(OR(COUNTIF(Monitoring!E:E, G2005) &gt; 0, COUNTIF(Monitoring!F:F, G2005) &gt; 0), "yes", "no")</f>
        <v>no</v>
      </c>
      <c r="K2005" s="60" t="str">
        <f t="shared" si="227"/>
        <v>Z:\FAIR_Device_data\Experiment_AugSep_2023\Video_captures\FAIR-D4\Camera1\2023-09-07\FAIR-D4_2023-09-07_14-06-15.mp4</v>
      </c>
    </row>
    <row r="2006" spans="1:11" ht="14.25" customHeight="1" x14ac:dyDescent="0.3">
      <c r="A2006" s="5" t="str">
        <f t="shared" si="221"/>
        <v>FAIR-D4</v>
      </c>
      <c r="B2006" s="4">
        <f t="shared" si="222"/>
        <v>45176</v>
      </c>
      <c r="C2006" s="8">
        <f t="shared" si="223"/>
        <v>0.58829861111111115</v>
      </c>
      <c r="D2006" s="8">
        <f t="shared" si="224"/>
        <v>45176.58829861111</v>
      </c>
      <c r="E2006" s="8" t="str">
        <f t="shared" si="226"/>
        <v>2023-09-07</v>
      </c>
      <c r="F2006" s="9" t="s">
        <v>3706</v>
      </c>
      <c r="G2006" s="9" t="str">
        <f t="shared" si="225"/>
        <v>FAIR-D4_2023-09-07_14-07-09</v>
      </c>
      <c r="H2006" s="9">
        <v>22.251000000000001</v>
      </c>
      <c r="I2006" s="6">
        <v>34615729</v>
      </c>
      <c r="J2006" s="6" t="str">
        <f>IF(OR(COUNTIF(Monitoring!E:E, G2006) &gt; 0, COUNTIF(Monitoring!F:F, G2006) &gt; 0), "yes", "no")</f>
        <v>no</v>
      </c>
      <c r="K2006" s="60" t="str">
        <f t="shared" si="227"/>
        <v>Z:\FAIR_Device_data\Experiment_AugSep_2023\Video_captures\FAIR-D4\Camera1\2023-09-07\FAIR-D4_2023-09-07_14-07-09.mp4</v>
      </c>
    </row>
    <row r="2007" spans="1:11" ht="14.25" customHeight="1" x14ac:dyDescent="0.3">
      <c r="A2007" s="5" t="str">
        <f t="shared" si="221"/>
        <v>FAIR-D4</v>
      </c>
      <c r="B2007" s="4">
        <f t="shared" si="222"/>
        <v>45176</v>
      </c>
      <c r="C2007" s="8">
        <f t="shared" si="223"/>
        <v>0.58929398148148149</v>
      </c>
      <c r="D2007" s="8">
        <f t="shared" si="224"/>
        <v>45176.58929398148</v>
      </c>
      <c r="E2007" s="8" t="str">
        <f t="shared" si="226"/>
        <v>2023-09-07</v>
      </c>
      <c r="F2007" s="9" t="s">
        <v>3707</v>
      </c>
      <c r="G2007" s="9" t="str">
        <f t="shared" si="225"/>
        <v>FAIR-D4_2023-09-07_14-08-35</v>
      </c>
      <c r="H2007" s="9">
        <v>10.539</v>
      </c>
      <c r="I2007" s="6">
        <v>17471512</v>
      </c>
      <c r="J2007" s="6" t="str">
        <f>IF(OR(COUNTIF(Monitoring!E:E, G2007) &gt; 0, COUNTIF(Monitoring!F:F, G2007) &gt; 0), "yes", "no")</f>
        <v>no</v>
      </c>
      <c r="K2007" s="60" t="str">
        <f t="shared" si="227"/>
        <v>Z:\FAIR_Device_data\Experiment_AugSep_2023\Video_captures\FAIR-D4\Camera1\2023-09-07\FAIR-D4_2023-09-07_14-08-35.mp4</v>
      </c>
    </row>
    <row r="2008" spans="1:11" ht="14.25" customHeight="1" x14ac:dyDescent="0.3">
      <c r="A2008" s="5" t="str">
        <f t="shared" si="221"/>
        <v>FAIR-D4</v>
      </c>
      <c r="B2008" s="4">
        <f t="shared" si="222"/>
        <v>45176</v>
      </c>
      <c r="C2008" s="8">
        <f t="shared" si="223"/>
        <v>0.62922453703703707</v>
      </c>
      <c r="D2008" s="8">
        <f t="shared" si="224"/>
        <v>45176.629224537035</v>
      </c>
      <c r="E2008" s="8" t="str">
        <f t="shared" si="226"/>
        <v>2023-09-07</v>
      </c>
      <c r="F2008" s="9" t="s">
        <v>3708</v>
      </c>
      <c r="G2008" s="9" t="str">
        <f t="shared" si="225"/>
        <v>FAIR-D4_2023-09-07_15-06-05</v>
      </c>
      <c r="H2008" s="9">
        <v>11.326000000000001</v>
      </c>
      <c r="I2008" s="6">
        <v>17557340</v>
      </c>
      <c r="J2008" s="6" t="str">
        <f>IF(OR(COUNTIF(Monitoring!E:E, G2008) &gt; 0, COUNTIF(Monitoring!F:F, G2008) &gt; 0), "yes", "no")</f>
        <v>no</v>
      </c>
      <c r="K2008" s="60" t="str">
        <f t="shared" si="227"/>
        <v>Z:\FAIR_Device_data\Experiment_AugSep_2023\Video_captures\FAIR-D4\Camera1\2023-09-07\FAIR-D4_2023-09-07_15-06-05.mp4</v>
      </c>
    </row>
    <row r="2009" spans="1:11" ht="14.25" customHeight="1" x14ac:dyDescent="0.3">
      <c r="A2009" s="5" t="str">
        <f t="shared" si="221"/>
        <v>FAIR-D4</v>
      </c>
      <c r="B2009" s="4">
        <f t="shared" si="222"/>
        <v>45176</v>
      </c>
      <c r="C2009" s="8">
        <f t="shared" si="223"/>
        <v>0.67651620370370369</v>
      </c>
      <c r="D2009" s="8">
        <f t="shared" si="224"/>
        <v>45176.676516203705</v>
      </c>
      <c r="E2009" s="8" t="str">
        <f t="shared" si="226"/>
        <v>2023-09-07</v>
      </c>
      <c r="F2009" s="9" t="s">
        <v>3709</v>
      </c>
      <c r="G2009" s="9" t="str">
        <f t="shared" si="225"/>
        <v>FAIR-D4_2023-09-07_16-14-11</v>
      </c>
      <c r="H2009" s="9">
        <v>46.244</v>
      </c>
      <c r="I2009" s="6">
        <v>83738645</v>
      </c>
      <c r="J2009" s="6" t="str">
        <f>IF(OR(COUNTIF(Monitoring!E:E, G2009) &gt; 0, COUNTIF(Monitoring!F:F, G2009) &gt; 0), "yes", "no")</f>
        <v>yes</v>
      </c>
      <c r="K2009" s="60" t="str">
        <f t="shared" si="227"/>
        <v>Z:\FAIR_Device_data\Experiment_AugSep_2023\Video_captures\FAIR-D4\Camera1\2023-09-07\FAIR-D4_2023-09-07_16-14-11.mp4</v>
      </c>
    </row>
    <row r="2010" spans="1:11" ht="14.25" customHeight="1" x14ac:dyDescent="0.3">
      <c r="A2010" s="5" t="str">
        <f t="shared" si="221"/>
        <v>FAIR-D4</v>
      </c>
      <c r="B2010" s="4">
        <f t="shared" si="222"/>
        <v>45176</v>
      </c>
      <c r="C2010" s="8">
        <f t="shared" si="223"/>
        <v>0.69283564814814813</v>
      </c>
      <c r="D2010" s="8">
        <f t="shared" si="224"/>
        <v>45176.692835648151</v>
      </c>
      <c r="E2010" s="8" t="str">
        <f t="shared" si="226"/>
        <v>2023-09-07</v>
      </c>
      <c r="F2010" s="9" t="s">
        <v>3710</v>
      </c>
      <c r="G2010" s="9" t="str">
        <f t="shared" si="225"/>
        <v>FAIR-D4_2023-09-07_16-37-41</v>
      </c>
      <c r="H2010" s="9">
        <v>96.507999999999996</v>
      </c>
      <c r="I2010" s="6">
        <v>172360404</v>
      </c>
      <c r="J2010" s="6" t="str">
        <f>IF(OR(COUNTIF(Monitoring!E:E, G2010) &gt; 0, COUNTIF(Monitoring!F:F, G2010) &gt; 0), "yes", "no")</f>
        <v>yes</v>
      </c>
      <c r="K2010" s="60" t="str">
        <f t="shared" si="227"/>
        <v>Z:\FAIR_Device_data\Experiment_AugSep_2023\Video_captures\FAIR-D4\Camera1\2023-09-07\FAIR-D4_2023-09-07_16-37-41.mp4</v>
      </c>
    </row>
    <row r="2011" spans="1:11" ht="14.25" customHeight="1" x14ac:dyDescent="0.3">
      <c r="A2011" s="5" t="str">
        <f t="shared" si="221"/>
        <v>FAIR-D4</v>
      </c>
      <c r="B2011" s="4">
        <f t="shared" si="222"/>
        <v>45176</v>
      </c>
      <c r="C2011" s="8">
        <f t="shared" si="223"/>
        <v>0.75541666666666663</v>
      </c>
      <c r="D2011" s="8">
        <f t="shared" si="224"/>
        <v>45176.755416666667</v>
      </c>
      <c r="E2011" s="8" t="str">
        <f t="shared" si="226"/>
        <v>2023-09-07</v>
      </c>
      <c r="F2011" s="9" t="s">
        <v>3711</v>
      </c>
      <c r="G2011" s="9" t="str">
        <f t="shared" si="225"/>
        <v>FAIR-D4_2023-09-07_18-07-48</v>
      </c>
      <c r="H2011" s="9">
        <v>19.532</v>
      </c>
      <c r="I2011" s="6">
        <v>33381237</v>
      </c>
      <c r="J2011" s="6" t="str">
        <f>IF(OR(COUNTIF(Monitoring!E:E, G2011) &gt; 0, COUNTIF(Monitoring!F:F, G2011) &gt; 0), "yes", "no")</f>
        <v>yes</v>
      </c>
      <c r="K2011" s="60" t="str">
        <f t="shared" si="227"/>
        <v>Z:\FAIR_Device_data\Experiment_AugSep_2023\Video_captures\FAIR-D4\Camera1\2023-09-07\FAIR-D4_2023-09-07_18-07-48.mp4</v>
      </c>
    </row>
    <row r="2012" spans="1:11" ht="14.25" customHeight="1" x14ac:dyDescent="0.3">
      <c r="A2012" s="5" t="str">
        <f t="shared" si="221"/>
        <v>FAIR-D4</v>
      </c>
      <c r="B2012" s="4">
        <f t="shared" si="222"/>
        <v>45176</v>
      </c>
      <c r="C2012" s="8">
        <f t="shared" si="223"/>
        <v>0.76204861111111111</v>
      </c>
      <c r="D2012" s="8">
        <f t="shared" si="224"/>
        <v>45176.762048611112</v>
      </c>
      <c r="E2012" s="8" t="str">
        <f t="shared" si="226"/>
        <v>2023-09-07</v>
      </c>
      <c r="F2012" s="9" t="s">
        <v>3712</v>
      </c>
      <c r="G2012" s="9" t="str">
        <f t="shared" si="225"/>
        <v>FAIR-D4_2023-09-07_18-17-21</v>
      </c>
      <c r="H2012" s="9">
        <v>10.593999999999999</v>
      </c>
      <c r="I2012" s="6">
        <v>17045891</v>
      </c>
      <c r="J2012" s="6" t="str">
        <f>IF(OR(COUNTIF(Monitoring!E:E, G2012) &gt; 0, COUNTIF(Monitoring!F:F, G2012) &gt; 0), "yes", "no")</f>
        <v>no</v>
      </c>
      <c r="K2012" s="60" t="str">
        <f t="shared" si="227"/>
        <v>Z:\FAIR_Device_data\Experiment_AugSep_2023\Video_captures\FAIR-D4\Camera1\2023-09-07\FAIR-D4_2023-09-07_18-17-21.mp4</v>
      </c>
    </row>
    <row r="2013" spans="1:11" ht="14.25" customHeight="1" x14ac:dyDescent="0.3">
      <c r="A2013" s="5" t="str">
        <f t="shared" si="221"/>
        <v>FAIR-D4</v>
      </c>
      <c r="B2013" s="4">
        <f t="shared" si="222"/>
        <v>45177</v>
      </c>
      <c r="C2013" s="8">
        <f t="shared" si="223"/>
        <v>0.42040509259259257</v>
      </c>
      <c r="D2013" s="8">
        <f t="shared" si="224"/>
        <v>45177.420405092591</v>
      </c>
      <c r="E2013" s="8" t="str">
        <f t="shared" si="226"/>
        <v>2023-09-08</v>
      </c>
      <c r="F2013" s="9" t="s">
        <v>3713</v>
      </c>
      <c r="G2013" s="9" t="str">
        <f t="shared" si="225"/>
        <v>FAIR-D4_2023-09-08_10-05-23</v>
      </c>
      <c r="H2013" s="9">
        <v>18.774000000000001</v>
      </c>
      <c r="I2013" s="6">
        <v>33498829</v>
      </c>
      <c r="J2013" s="6" t="str">
        <f>IF(OR(COUNTIF(Monitoring!E:E, G2013) &gt; 0, COUNTIF(Monitoring!F:F, G2013) &gt; 0), "yes", "no")</f>
        <v>yes</v>
      </c>
      <c r="K2013" s="60" t="str">
        <f t="shared" si="227"/>
        <v>Z:\FAIR_Device_data\Experiment_AugSep_2023\Video_captures\FAIR-D4\Camera1\2023-09-08\FAIR-D4_2023-09-08_10-05-23.mp4</v>
      </c>
    </row>
    <row r="2014" spans="1:11" ht="14.25" customHeight="1" x14ac:dyDescent="0.3">
      <c r="A2014" s="5" t="str">
        <f t="shared" si="221"/>
        <v>FAIR-D4</v>
      </c>
      <c r="B2014" s="4">
        <f t="shared" si="222"/>
        <v>45177</v>
      </c>
      <c r="C2014" s="8">
        <f t="shared" si="223"/>
        <v>0.42508101851851854</v>
      </c>
      <c r="D2014" s="8">
        <f t="shared" si="224"/>
        <v>45177.425081018519</v>
      </c>
      <c r="E2014" s="8" t="str">
        <f t="shared" si="226"/>
        <v>2023-09-08</v>
      </c>
      <c r="F2014" s="9" t="s">
        <v>3714</v>
      </c>
      <c r="G2014" s="9" t="str">
        <f t="shared" si="225"/>
        <v>FAIR-D4_2023-09-08_10-12-07</v>
      </c>
      <c r="H2014" s="9">
        <v>11.117000000000001</v>
      </c>
      <c r="I2014" s="6">
        <v>18249077</v>
      </c>
      <c r="J2014" s="6" t="str">
        <f>IF(OR(COUNTIF(Monitoring!E:E, G2014) &gt; 0, COUNTIF(Monitoring!F:F, G2014) &gt; 0), "yes", "no")</f>
        <v>no</v>
      </c>
      <c r="K2014" s="60" t="str">
        <f t="shared" si="227"/>
        <v>Z:\FAIR_Device_data\Experiment_AugSep_2023\Video_captures\FAIR-D4\Camera1\2023-09-08\FAIR-D4_2023-09-08_10-12-07.mp4</v>
      </c>
    </row>
    <row r="2015" spans="1:11" ht="14.25" customHeight="1" x14ac:dyDescent="0.3">
      <c r="A2015" s="5" t="str">
        <f t="shared" si="221"/>
        <v>FAIR-D4</v>
      </c>
      <c r="B2015" s="4">
        <f t="shared" si="222"/>
        <v>45177</v>
      </c>
      <c r="C2015" s="8">
        <f t="shared" si="223"/>
        <v>0.45216435185185183</v>
      </c>
      <c r="D2015" s="8">
        <f t="shared" si="224"/>
        <v>45177.452164351853</v>
      </c>
      <c r="E2015" s="8" t="str">
        <f t="shared" si="226"/>
        <v>2023-09-08</v>
      </c>
      <c r="F2015" s="9" t="s">
        <v>3715</v>
      </c>
      <c r="G2015" s="9" t="str">
        <f t="shared" si="225"/>
        <v>FAIR-D4_2023-09-08_10-51-07</v>
      </c>
      <c r="H2015" s="9">
        <v>11.006</v>
      </c>
      <c r="I2015" s="6">
        <v>17917818</v>
      </c>
      <c r="J2015" s="6" t="str">
        <f>IF(OR(COUNTIF(Monitoring!E:E, G2015) &gt; 0, COUNTIF(Monitoring!F:F, G2015) &gt; 0), "yes", "no")</f>
        <v>no</v>
      </c>
      <c r="K2015" s="60" t="str">
        <f t="shared" si="227"/>
        <v>Z:\FAIR_Device_data\Experiment_AugSep_2023\Video_captures\FAIR-D4\Camera1\2023-09-08\FAIR-D4_2023-09-08_10-51-07.mp4</v>
      </c>
    </row>
    <row r="2016" spans="1:11" ht="14.25" customHeight="1" x14ac:dyDescent="0.3">
      <c r="A2016" s="5" t="str">
        <f t="shared" si="221"/>
        <v>FAIR-D4</v>
      </c>
      <c r="B2016" s="4">
        <f t="shared" si="222"/>
        <v>45177</v>
      </c>
      <c r="C2016" s="8">
        <f t="shared" si="223"/>
        <v>0.45783564814814814</v>
      </c>
      <c r="D2016" s="8">
        <f t="shared" si="224"/>
        <v>45177.457835648151</v>
      </c>
      <c r="E2016" s="8" t="str">
        <f t="shared" si="226"/>
        <v>2023-09-08</v>
      </c>
      <c r="F2016" s="9" t="s">
        <v>3716</v>
      </c>
      <c r="G2016" s="9" t="str">
        <f t="shared" si="225"/>
        <v>FAIR-D4_2023-09-08_10-59-17</v>
      </c>
      <c r="H2016" s="9">
        <v>10.959</v>
      </c>
      <c r="I2016" s="6">
        <v>17852386</v>
      </c>
      <c r="J2016" s="6" t="str">
        <f>IF(OR(COUNTIF(Monitoring!E:E, G2016) &gt; 0, COUNTIF(Monitoring!F:F, G2016) &gt; 0), "yes", "no")</f>
        <v>yes</v>
      </c>
      <c r="K2016" s="60" t="str">
        <f t="shared" si="227"/>
        <v>Z:\FAIR_Device_data\Experiment_AugSep_2023\Video_captures\FAIR-D4\Camera1\2023-09-08\FAIR-D4_2023-09-08_10-59-17.mp4</v>
      </c>
    </row>
    <row r="2017" spans="1:11" ht="14.25" customHeight="1" x14ac:dyDescent="0.3">
      <c r="A2017" s="5" t="str">
        <f t="shared" si="221"/>
        <v>FAIR-D4</v>
      </c>
      <c r="B2017" s="4">
        <f t="shared" si="222"/>
        <v>45178</v>
      </c>
      <c r="C2017" s="8">
        <f t="shared" si="223"/>
        <v>0.44641203703703702</v>
      </c>
      <c r="D2017" s="8">
        <f t="shared" si="224"/>
        <v>45178.446412037039</v>
      </c>
      <c r="E2017" s="8" t="str">
        <f t="shared" si="226"/>
        <v>2023-09-09</v>
      </c>
      <c r="F2017" s="9" t="s">
        <v>3717</v>
      </c>
      <c r="G2017" s="9" t="str">
        <f t="shared" si="225"/>
        <v>FAIR-D4_2023-09-09_10-42-50</v>
      </c>
      <c r="H2017" s="9">
        <v>32.429000000000002</v>
      </c>
      <c r="I2017" s="6">
        <v>54714077</v>
      </c>
      <c r="J2017" s="6" t="str">
        <f>IF(OR(COUNTIF(Monitoring!E:E, G2017) &gt; 0, COUNTIF(Monitoring!F:F, G2017) &gt; 0), "yes", "no")</f>
        <v>yes</v>
      </c>
      <c r="K2017" s="60" t="str">
        <f t="shared" si="227"/>
        <v>Z:\FAIR_Device_data\Experiment_AugSep_2023\Video_captures\FAIR-D4\Camera1\2023-09-09\FAIR-D4_2023-09-09_10-42-50.mp4</v>
      </c>
    </row>
    <row r="2018" spans="1:11" ht="14.25" customHeight="1" x14ac:dyDescent="0.3">
      <c r="A2018" s="5" t="str">
        <f t="shared" si="221"/>
        <v>FAIR-D4</v>
      </c>
      <c r="B2018" s="4">
        <f t="shared" si="222"/>
        <v>45178</v>
      </c>
      <c r="C2018" s="8">
        <f t="shared" si="223"/>
        <v>0.55564814814814811</v>
      </c>
      <c r="D2018" s="8">
        <f t="shared" si="224"/>
        <v>45178.555648148147</v>
      </c>
      <c r="E2018" s="8" t="str">
        <f t="shared" si="226"/>
        <v>2023-09-09</v>
      </c>
      <c r="F2018" s="9" t="s">
        <v>3718</v>
      </c>
      <c r="G2018" s="9" t="str">
        <f t="shared" si="225"/>
        <v>FAIR-D4_2023-09-09_13-20-08</v>
      </c>
      <c r="H2018" s="9">
        <v>12.32</v>
      </c>
      <c r="I2018" s="6">
        <v>20462318</v>
      </c>
      <c r="J2018" s="6" t="str">
        <f>IF(OR(COUNTIF(Monitoring!E:E, G2018) &gt; 0, COUNTIF(Monitoring!F:F, G2018) &gt; 0), "yes", "no")</f>
        <v>yes</v>
      </c>
      <c r="K2018" s="60" t="str">
        <f t="shared" si="227"/>
        <v>Z:\FAIR_Device_data\Experiment_AugSep_2023\Video_captures\FAIR-D4\Camera1\2023-09-09\FAIR-D4_2023-09-09_13-20-08.mp4</v>
      </c>
    </row>
    <row r="2019" spans="1:11" ht="14.25" customHeight="1" x14ac:dyDescent="0.3">
      <c r="A2019" s="5" t="str">
        <f t="shared" si="221"/>
        <v>FAIR-D4</v>
      </c>
      <c r="B2019" s="4">
        <f t="shared" si="222"/>
        <v>45178</v>
      </c>
      <c r="C2019" s="8">
        <f t="shared" si="223"/>
        <v>0.64877314814814813</v>
      </c>
      <c r="D2019" s="8">
        <f t="shared" si="224"/>
        <v>45178.648773148147</v>
      </c>
      <c r="E2019" s="8" t="str">
        <f t="shared" si="226"/>
        <v>2023-09-09</v>
      </c>
      <c r="F2019" s="9" t="s">
        <v>3719</v>
      </c>
      <c r="G2019" s="9" t="str">
        <f t="shared" si="225"/>
        <v>FAIR-D4_2023-09-09_15-34-14</v>
      </c>
      <c r="H2019" s="9">
        <v>75.703000000000003</v>
      </c>
      <c r="I2019" s="6">
        <v>144834374</v>
      </c>
      <c r="J2019" s="6" t="str">
        <f>IF(OR(COUNTIF(Monitoring!E:E, G2019) &gt; 0, COUNTIF(Monitoring!F:F, G2019) &gt; 0), "yes", "no")</f>
        <v>no</v>
      </c>
      <c r="K2019" s="60" t="str">
        <f t="shared" si="227"/>
        <v>Z:\FAIR_Device_data\Experiment_AugSep_2023\Video_captures\FAIR-D4\Camera1\2023-09-09\FAIR-D4_2023-09-09_15-34-14.mp4</v>
      </c>
    </row>
    <row r="2020" spans="1:11" ht="14.25" customHeight="1" x14ac:dyDescent="0.3">
      <c r="A2020" s="5" t="str">
        <f t="shared" si="221"/>
        <v>FAIR-D4</v>
      </c>
      <c r="B2020" s="4">
        <f t="shared" si="222"/>
        <v>45178</v>
      </c>
      <c r="C2020" s="8">
        <f t="shared" si="223"/>
        <v>0.67260416666666667</v>
      </c>
      <c r="D2020" s="8">
        <f t="shared" si="224"/>
        <v>45178.67260416667</v>
      </c>
      <c r="E2020" s="8" t="str">
        <f t="shared" si="226"/>
        <v>2023-09-09</v>
      </c>
      <c r="F2020" s="9" t="s">
        <v>3720</v>
      </c>
      <c r="G2020" s="9" t="str">
        <f t="shared" si="225"/>
        <v>FAIR-D4_2023-09-09_16-08-33</v>
      </c>
      <c r="H2020" s="9">
        <v>52.357999999999997</v>
      </c>
      <c r="I2020" s="6">
        <v>90701751</v>
      </c>
      <c r="J2020" s="6" t="str">
        <f>IF(OR(COUNTIF(Monitoring!E:E, G2020) &gt; 0, COUNTIF(Monitoring!F:F, G2020) &gt; 0), "yes", "no")</f>
        <v>yes</v>
      </c>
      <c r="K2020" s="60" t="str">
        <f t="shared" si="227"/>
        <v>Z:\FAIR_Device_data\Experiment_AugSep_2023\Video_captures\FAIR-D4\Camera1\2023-09-09\FAIR-D4_2023-09-09_16-08-33.mp4</v>
      </c>
    </row>
    <row r="2021" spans="1:11" ht="14.25" customHeight="1" x14ac:dyDescent="0.3">
      <c r="A2021" s="5" t="str">
        <f t="shared" si="221"/>
        <v>FAIR-D4</v>
      </c>
      <c r="B2021" s="4">
        <f t="shared" si="222"/>
        <v>45178</v>
      </c>
      <c r="C2021" s="8">
        <f t="shared" si="223"/>
        <v>0.69177083333333333</v>
      </c>
      <c r="D2021" s="8">
        <f t="shared" si="224"/>
        <v>45178.691770833335</v>
      </c>
      <c r="E2021" s="8" t="str">
        <f t="shared" si="226"/>
        <v>2023-09-09</v>
      </c>
      <c r="F2021" s="9" t="s">
        <v>3721</v>
      </c>
      <c r="G2021" s="9" t="str">
        <f t="shared" si="225"/>
        <v>FAIR-D4_2023-09-09_16-36-09</v>
      </c>
      <c r="H2021" s="9">
        <v>11.725</v>
      </c>
      <c r="I2021" s="6">
        <v>18229658</v>
      </c>
      <c r="J2021" s="6" t="str">
        <f>IF(OR(COUNTIF(Monitoring!E:E, G2021) &gt; 0, COUNTIF(Monitoring!F:F, G2021) &gt; 0), "yes", "no")</f>
        <v>no</v>
      </c>
      <c r="K2021" s="60" t="str">
        <f t="shared" si="227"/>
        <v>Z:\FAIR_Device_data\Experiment_AugSep_2023\Video_captures\FAIR-D4\Camera1\2023-09-09\FAIR-D4_2023-09-09_16-36-09.mp4</v>
      </c>
    </row>
    <row r="2022" spans="1:11" ht="14.25" customHeight="1" x14ac:dyDescent="0.3">
      <c r="A2022" s="5" t="str">
        <f t="shared" si="221"/>
        <v>FAIR-D4</v>
      </c>
      <c r="B2022" s="4">
        <f t="shared" si="222"/>
        <v>45178</v>
      </c>
      <c r="C2022" s="8">
        <f t="shared" si="223"/>
        <v>0.73952546296296295</v>
      </c>
      <c r="D2022" s="8">
        <f t="shared" si="224"/>
        <v>45178.739525462966</v>
      </c>
      <c r="E2022" s="8" t="str">
        <f t="shared" si="226"/>
        <v>2023-09-09</v>
      </c>
      <c r="F2022" s="9" t="s">
        <v>3722</v>
      </c>
      <c r="G2022" s="9" t="str">
        <f t="shared" si="225"/>
        <v>FAIR-D4_2023-09-09_17-44-55</v>
      </c>
      <c r="H2022" s="9">
        <v>373.75299999999999</v>
      </c>
      <c r="I2022" s="6">
        <v>668688281</v>
      </c>
      <c r="J2022" s="6" t="str">
        <f>IF(OR(COUNTIF(Monitoring!E:E, G2022) &gt; 0, COUNTIF(Monitoring!F:F, G2022) &gt; 0), "yes", "no")</f>
        <v>no</v>
      </c>
      <c r="K2022" s="60" t="str">
        <f t="shared" si="227"/>
        <v>Z:\FAIR_Device_data\Experiment_AugSep_2023\Video_captures\FAIR-D4\Camera1\2023-09-09\FAIR-D4_2023-09-09_17-44-55.mp4</v>
      </c>
    </row>
    <row r="2023" spans="1:11" ht="14.25" customHeight="1" x14ac:dyDescent="0.3">
      <c r="A2023" s="5" t="str">
        <f t="shared" si="221"/>
        <v>FAIR-D4</v>
      </c>
      <c r="B2023" s="4">
        <f t="shared" si="222"/>
        <v>45179</v>
      </c>
      <c r="C2023" s="8">
        <f t="shared" si="223"/>
        <v>0.45674768518518516</v>
      </c>
      <c r="D2023" s="8">
        <f t="shared" si="224"/>
        <v>45179.456747685188</v>
      </c>
      <c r="E2023" s="8" t="str">
        <f t="shared" si="226"/>
        <v>2023-09-10</v>
      </c>
      <c r="F2023" s="9" t="s">
        <v>3723</v>
      </c>
      <c r="G2023" s="9" t="str">
        <f t="shared" si="225"/>
        <v>FAIR-D4_2023-09-10_10-57-43</v>
      </c>
      <c r="H2023" s="9">
        <v>17.065999999999999</v>
      </c>
      <c r="I2023" s="6">
        <v>29625710</v>
      </c>
      <c r="J2023" s="6" t="str">
        <f>IF(OR(COUNTIF(Monitoring!E:E, G2023) &gt; 0, COUNTIF(Monitoring!F:F, G2023) &gt; 0), "yes", "no")</f>
        <v>no</v>
      </c>
      <c r="K2023" s="60" t="str">
        <f t="shared" si="227"/>
        <v>Z:\FAIR_Device_data\Experiment_AugSep_2023\Video_captures\FAIR-D4\Camera1\2023-09-10\FAIR-D4_2023-09-10_10-57-43.mp4</v>
      </c>
    </row>
    <row r="2024" spans="1:11" ht="14.25" customHeight="1" x14ac:dyDescent="0.3">
      <c r="A2024" s="5" t="str">
        <f t="shared" si="221"/>
        <v>FAIR-D4</v>
      </c>
      <c r="B2024" s="4">
        <f t="shared" si="222"/>
        <v>45179</v>
      </c>
      <c r="C2024" s="8">
        <f t="shared" si="223"/>
        <v>0.46133101851851854</v>
      </c>
      <c r="D2024" s="8">
        <f t="shared" si="224"/>
        <v>45179.461331018516</v>
      </c>
      <c r="E2024" s="8" t="str">
        <f t="shared" si="226"/>
        <v>2023-09-10</v>
      </c>
      <c r="F2024" s="9" t="s">
        <v>3724</v>
      </c>
      <c r="G2024" s="9" t="str">
        <f t="shared" si="225"/>
        <v>FAIR-D4_2023-09-10_11-04-19</v>
      </c>
      <c r="H2024" s="9">
        <v>31.459</v>
      </c>
      <c r="I2024" s="6">
        <v>54678790</v>
      </c>
      <c r="J2024" s="6" t="str">
        <f>IF(OR(COUNTIF(Monitoring!E:E, G2024) &gt; 0, COUNTIF(Monitoring!F:F, G2024) &gt; 0), "yes", "no")</f>
        <v>yes</v>
      </c>
      <c r="K2024" s="60" t="str">
        <f t="shared" si="227"/>
        <v>Z:\FAIR_Device_data\Experiment_AugSep_2023\Video_captures\FAIR-D4\Camera1\2023-09-10\FAIR-D4_2023-09-10_11-04-19.mp4</v>
      </c>
    </row>
    <row r="2025" spans="1:11" ht="14.25" customHeight="1" x14ac:dyDescent="0.3">
      <c r="A2025" s="5" t="str">
        <f t="shared" si="221"/>
        <v>FAIR-D4</v>
      </c>
      <c r="B2025" s="4">
        <f t="shared" si="222"/>
        <v>45179</v>
      </c>
      <c r="C2025" s="8">
        <f t="shared" si="223"/>
        <v>0.4908912037037037</v>
      </c>
      <c r="D2025" s="8">
        <f t="shared" si="224"/>
        <v>45179.490891203706</v>
      </c>
      <c r="E2025" s="8" t="str">
        <f t="shared" si="226"/>
        <v>2023-09-10</v>
      </c>
      <c r="F2025" s="9" t="s">
        <v>3725</v>
      </c>
      <c r="G2025" s="9" t="str">
        <f t="shared" si="225"/>
        <v>FAIR-D4_2023-09-10_11-46-53</v>
      </c>
      <c r="H2025" s="9">
        <v>11.52</v>
      </c>
      <c r="I2025" s="6">
        <v>19067926</v>
      </c>
      <c r="J2025" s="6" t="str">
        <f>IF(OR(COUNTIF(Monitoring!E:E, G2025) &gt; 0, COUNTIF(Monitoring!F:F, G2025) &gt; 0), "yes", "no")</f>
        <v>no</v>
      </c>
      <c r="K2025" s="60" t="str">
        <f t="shared" si="227"/>
        <v>Z:\FAIR_Device_data\Experiment_AugSep_2023\Video_captures\FAIR-D4\Camera1\2023-09-10\FAIR-D4_2023-09-10_11-46-53.mp4</v>
      </c>
    </row>
    <row r="2026" spans="1:11" ht="14.25" customHeight="1" x14ac:dyDescent="0.3">
      <c r="A2026" s="5" t="str">
        <f t="shared" si="221"/>
        <v>FAIR-D4</v>
      </c>
      <c r="B2026" s="4">
        <f t="shared" si="222"/>
        <v>45179</v>
      </c>
      <c r="C2026" s="8">
        <f t="shared" si="223"/>
        <v>0.49465277777777777</v>
      </c>
      <c r="D2026" s="8">
        <f t="shared" si="224"/>
        <v>45179.494652777779</v>
      </c>
      <c r="E2026" s="8" t="str">
        <f t="shared" si="226"/>
        <v>2023-09-10</v>
      </c>
      <c r="F2026" s="9" t="s">
        <v>3726</v>
      </c>
      <c r="G2026" s="9" t="str">
        <f t="shared" si="225"/>
        <v>FAIR-D4_2023-09-10_11-52-18</v>
      </c>
      <c r="H2026" s="9">
        <v>11.831</v>
      </c>
      <c r="I2026" s="6">
        <v>20110059</v>
      </c>
      <c r="J2026" s="6" t="str">
        <f>IF(OR(COUNTIF(Monitoring!E:E, G2026) &gt; 0, COUNTIF(Monitoring!F:F, G2026) &gt; 0), "yes", "no")</f>
        <v>yes</v>
      </c>
      <c r="K2026" s="60" t="str">
        <f t="shared" si="227"/>
        <v>Z:\FAIR_Device_data\Experiment_AugSep_2023\Video_captures\FAIR-D4\Camera1\2023-09-10\FAIR-D4_2023-09-10_11-52-18.mp4</v>
      </c>
    </row>
    <row r="2027" spans="1:11" ht="14.25" customHeight="1" x14ac:dyDescent="0.3">
      <c r="A2027" s="5" t="str">
        <f t="shared" si="221"/>
        <v>FAIR-D4</v>
      </c>
      <c r="B2027" s="4">
        <f t="shared" si="222"/>
        <v>45179</v>
      </c>
      <c r="C2027" s="8">
        <f t="shared" si="223"/>
        <v>0.56542824074074072</v>
      </c>
      <c r="D2027" s="8">
        <f t="shared" si="224"/>
        <v>45179.565428240741</v>
      </c>
      <c r="E2027" s="8" t="str">
        <f t="shared" si="226"/>
        <v>2023-09-10</v>
      </c>
      <c r="F2027" s="9" t="s">
        <v>3727</v>
      </c>
      <c r="G2027" s="9" t="str">
        <f t="shared" si="225"/>
        <v>FAIR-D4_2023-09-10_13-34-13</v>
      </c>
      <c r="H2027" s="9">
        <v>10.750999999999999</v>
      </c>
      <c r="I2027" s="6">
        <v>17564203</v>
      </c>
      <c r="J2027" s="6" t="str">
        <f>IF(OR(COUNTIF(Monitoring!E:E, G2027) &gt; 0, COUNTIF(Monitoring!F:F, G2027) &gt; 0), "yes", "no")</f>
        <v>no</v>
      </c>
      <c r="K2027" s="60" t="str">
        <f t="shared" si="227"/>
        <v>Z:\FAIR_Device_data\Experiment_AugSep_2023\Video_captures\FAIR-D4\Camera1\2023-09-10\FAIR-D4_2023-09-10_13-34-13.mp4</v>
      </c>
    </row>
    <row r="2028" spans="1:11" ht="14.25" customHeight="1" x14ac:dyDescent="0.3">
      <c r="A2028" s="5" t="str">
        <f t="shared" si="221"/>
        <v>FAIR-D4</v>
      </c>
      <c r="B2028" s="4">
        <f t="shared" si="222"/>
        <v>45179</v>
      </c>
      <c r="C2028" s="8">
        <f t="shared" si="223"/>
        <v>0.56694444444444447</v>
      </c>
      <c r="D2028" s="8">
        <f t="shared" si="224"/>
        <v>45179.566944444443</v>
      </c>
      <c r="E2028" s="8" t="str">
        <f t="shared" si="226"/>
        <v>2023-09-10</v>
      </c>
      <c r="F2028" s="9" t="s">
        <v>3728</v>
      </c>
      <c r="G2028" s="9" t="str">
        <f t="shared" si="225"/>
        <v>FAIR-D4_2023-09-10_13-36-24</v>
      </c>
      <c r="H2028" s="9">
        <v>175.56800000000001</v>
      </c>
      <c r="I2028" s="6">
        <v>308774786</v>
      </c>
      <c r="J2028" s="6" t="str">
        <f>IF(OR(COUNTIF(Monitoring!E:E, G2028) &gt; 0, COUNTIF(Monitoring!F:F, G2028) &gt; 0), "yes", "no")</f>
        <v>yes</v>
      </c>
      <c r="K2028" s="60" t="str">
        <f t="shared" si="227"/>
        <v>Z:\FAIR_Device_data\Experiment_AugSep_2023\Video_captures\FAIR-D4\Camera1\2023-09-10\FAIR-D4_2023-09-10_13-36-24.mp4</v>
      </c>
    </row>
    <row r="2029" spans="1:11" ht="14.25" customHeight="1" x14ac:dyDescent="0.3">
      <c r="A2029" s="5" t="str">
        <f t="shared" si="221"/>
        <v>FAIR-D4</v>
      </c>
      <c r="B2029" s="4">
        <f t="shared" si="222"/>
        <v>45179</v>
      </c>
      <c r="C2029" s="8">
        <f t="shared" si="223"/>
        <v>0.66144675925925922</v>
      </c>
      <c r="D2029" s="8">
        <f t="shared" si="224"/>
        <v>45179.661446759259</v>
      </c>
      <c r="E2029" s="8" t="str">
        <f t="shared" si="226"/>
        <v>2023-09-10</v>
      </c>
      <c r="F2029" s="9" t="s">
        <v>3729</v>
      </c>
      <c r="G2029" s="9" t="str">
        <f t="shared" si="225"/>
        <v>FAIR-D4_2023-09-10_15-52-29</v>
      </c>
      <c r="H2029" s="9">
        <v>10.823</v>
      </c>
      <c r="I2029" s="6">
        <v>17431301</v>
      </c>
      <c r="J2029" s="6" t="str">
        <f>IF(OR(COUNTIF(Monitoring!E:E, G2029) &gt; 0, COUNTIF(Monitoring!F:F, G2029) &gt; 0), "yes", "no")</f>
        <v>no</v>
      </c>
      <c r="K2029" s="60" t="str">
        <f t="shared" si="227"/>
        <v>Z:\FAIR_Device_data\Experiment_AugSep_2023\Video_captures\FAIR-D4\Camera1\2023-09-10\FAIR-D4_2023-09-10_15-52-29.mp4</v>
      </c>
    </row>
    <row r="2030" spans="1:11" ht="14.25" customHeight="1" x14ac:dyDescent="0.3">
      <c r="A2030" s="5" t="str">
        <f t="shared" si="221"/>
        <v>FAIR-D4</v>
      </c>
      <c r="B2030" s="4">
        <f t="shared" si="222"/>
        <v>45179</v>
      </c>
      <c r="C2030" s="8">
        <f t="shared" si="223"/>
        <v>0.67571759259259256</v>
      </c>
      <c r="D2030" s="8">
        <f t="shared" si="224"/>
        <v>45179.675717592596</v>
      </c>
      <c r="E2030" s="8" t="str">
        <f t="shared" si="226"/>
        <v>2023-09-10</v>
      </c>
      <c r="F2030" s="9" t="s">
        <v>3730</v>
      </c>
      <c r="G2030" s="9" t="str">
        <f t="shared" si="225"/>
        <v>FAIR-D4_2023-09-10_16-13-02</v>
      </c>
      <c r="H2030" s="9">
        <v>10.965</v>
      </c>
      <c r="I2030" s="6">
        <v>17733179</v>
      </c>
      <c r="J2030" s="6" t="str">
        <f>IF(OR(COUNTIF(Monitoring!E:E, G2030) &gt; 0, COUNTIF(Monitoring!F:F, G2030) &gt; 0), "yes", "no")</f>
        <v>no</v>
      </c>
      <c r="K2030" s="60" t="str">
        <f t="shared" si="227"/>
        <v>Z:\FAIR_Device_data\Experiment_AugSep_2023\Video_captures\FAIR-D4\Camera1\2023-09-10\FAIR-D4_2023-09-10_16-13-02.mp4</v>
      </c>
    </row>
    <row r="2031" spans="1:11" ht="14.25" customHeight="1" x14ac:dyDescent="0.3">
      <c r="A2031" s="5" t="str">
        <f t="shared" si="221"/>
        <v>FAIR-D4</v>
      </c>
      <c r="B2031" s="4">
        <f t="shared" si="222"/>
        <v>45179</v>
      </c>
      <c r="C2031" s="8">
        <f t="shared" si="223"/>
        <v>0.72526620370370365</v>
      </c>
      <c r="D2031" s="8">
        <f t="shared" si="224"/>
        <v>45179.725266203706</v>
      </c>
      <c r="E2031" s="8" t="str">
        <f t="shared" si="226"/>
        <v>2023-09-10</v>
      </c>
      <c r="F2031" s="9" t="s">
        <v>3731</v>
      </c>
      <c r="G2031" s="9" t="str">
        <f t="shared" si="225"/>
        <v>FAIR-D4_2023-09-10_17-24-23</v>
      </c>
      <c r="H2031" s="9">
        <v>75.531000000000006</v>
      </c>
      <c r="I2031" s="6">
        <v>135810386</v>
      </c>
      <c r="J2031" s="6" t="str">
        <f>IF(OR(COUNTIF(Monitoring!E:E, G2031) &gt; 0, COUNTIF(Monitoring!F:F, G2031) &gt; 0), "yes", "no")</f>
        <v>yes</v>
      </c>
      <c r="K2031" s="60" t="str">
        <f t="shared" si="227"/>
        <v>Z:\FAIR_Device_data\Experiment_AugSep_2023\Video_captures\FAIR-D4\Camera1\2023-09-10\FAIR-D4_2023-09-10_17-24-23.mp4</v>
      </c>
    </row>
    <row r="2032" spans="1:11" ht="14.25" customHeight="1" x14ac:dyDescent="0.3">
      <c r="A2032" s="5" t="str">
        <f t="shared" si="221"/>
        <v>FAIR-D4</v>
      </c>
      <c r="B2032" s="4">
        <f t="shared" si="222"/>
        <v>45179</v>
      </c>
      <c r="C2032" s="8">
        <f t="shared" si="223"/>
        <v>0.73203703703703704</v>
      </c>
      <c r="D2032" s="8">
        <f t="shared" si="224"/>
        <v>45179.732037037036</v>
      </c>
      <c r="E2032" s="8" t="str">
        <f t="shared" si="226"/>
        <v>2023-09-10</v>
      </c>
      <c r="F2032" s="9" t="s">
        <v>3732</v>
      </c>
      <c r="G2032" s="9" t="str">
        <f t="shared" si="225"/>
        <v>FAIR-D4_2023-09-10_17-34-08</v>
      </c>
      <c r="H2032" s="9">
        <v>298.95699999999999</v>
      </c>
      <c r="I2032" s="6">
        <v>563726597</v>
      </c>
      <c r="J2032" s="6" t="str">
        <f>IF(OR(COUNTIF(Monitoring!E:E, G2032) &gt; 0, COUNTIF(Monitoring!F:F, G2032) &gt; 0), "yes", "no")</f>
        <v>yes</v>
      </c>
      <c r="K2032" s="60" t="str">
        <f t="shared" si="227"/>
        <v>Z:\FAIR_Device_data\Experiment_AugSep_2023\Video_captures\FAIR-D4\Camera1\2023-09-10\FAIR-D4_2023-09-10_17-34-08.mp4</v>
      </c>
    </row>
    <row r="2033" spans="1:11" ht="14.25" customHeight="1" x14ac:dyDescent="0.3">
      <c r="A2033" s="5" t="str">
        <f t="shared" si="221"/>
        <v>FAIR-D4</v>
      </c>
      <c r="B2033" s="4">
        <f t="shared" si="222"/>
        <v>45179</v>
      </c>
      <c r="C2033" s="8">
        <f t="shared" si="223"/>
        <v>0.74373842592592587</v>
      </c>
      <c r="D2033" s="8">
        <f t="shared" si="224"/>
        <v>45179.743738425925</v>
      </c>
      <c r="E2033" s="8" t="str">
        <f t="shared" si="226"/>
        <v>2023-09-10</v>
      </c>
      <c r="F2033" s="9" t="s">
        <v>3733</v>
      </c>
      <c r="G2033" s="9" t="str">
        <f t="shared" si="225"/>
        <v>FAIR-D4_2023-09-10_17-50-59</v>
      </c>
      <c r="H2033" s="9">
        <v>11.747999999999999</v>
      </c>
      <c r="I2033" s="6">
        <v>19726532</v>
      </c>
      <c r="J2033" s="6" t="str">
        <f>IF(OR(COUNTIF(Monitoring!E:E, G2033) &gt; 0, COUNTIF(Monitoring!F:F, G2033) &gt; 0), "yes", "no")</f>
        <v>yes</v>
      </c>
      <c r="K2033" s="60" t="str">
        <f t="shared" si="227"/>
        <v>Z:\FAIR_Device_data\Experiment_AugSep_2023\Video_captures\FAIR-D4\Camera1\2023-09-10\FAIR-D4_2023-09-10_17-50-59.mp4</v>
      </c>
    </row>
    <row r="2034" spans="1:11" ht="14.25" customHeight="1" x14ac:dyDescent="0.3">
      <c r="A2034" s="5" t="str">
        <f t="shared" si="221"/>
        <v>FAIR-D4</v>
      </c>
      <c r="B2034" s="4">
        <f t="shared" si="222"/>
        <v>45179</v>
      </c>
      <c r="C2034" s="8">
        <f t="shared" si="223"/>
        <v>0.74730324074074073</v>
      </c>
      <c r="D2034" s="8">
        <f t="shared" si="224"/>
        <v>45179.747303240743</v>
      </c>
      <c r="E2034" s="8" t="str">
        <f t="shared" si="226"/>
        <v>2023-09-10</v>
      </c>
      <c r="F2034" s="9" t="s">
        <v>3734</v>
      </c>
      <c r="G2034" s="9" t="str">
        <f t="shared" si="225"/>
        <v>FAIR-D4_2023-09-10_17-56-07</v>
      </c>
      <c r="H2034" s="9">
        <v>11.069000000000001</v>
      </c>
      <c r="I2034" s="6">
        <v>18200512</v>
      </c>
      <c r="J2034" s="6" t="str">
        <f>IF(OR(COUNTIF(Monitoring!E:E, G2034) &gt; 0, COUNTIF(Monitoring!F:F, G2034) &gt; 0), "yes", "no")</f>
        <v>no</v>
      </c>
      <c r="K2034" s="60" t="str">
        <f t="shared" si="227"/>
        <v>Z:\FAIR_Device_data\Experiment_AugSep_2023\Video_captures\FAIR-D4\Camera1\2023-09-10\FAIR-D4_2023-09-10_17-56-07.mp4</v>
      </c>
    </row>
    <row r="2035" spans="1:11" ht="14.25" customHeight="1" x14ac:dyDescent="0.3">
      <c r="A2035" s="5" t="str">
        <f t="shared" si="221"/>
        <v>FAIR-D4</v>
      </c>
      <c r="B2035" s="4">
        <f t="shared" si="222"/>
        <v>45180</v>
      </c>
      <c r="C2035" s="8">
        <f t="shared" si="223"/>
        <v>0.41931712962962964</v>
      </c>
      <c r="D2035" s="8">
        <f t="shared" si="224"/>
        <v>45180.419317129628</v>
      </c>
      <c r="E2035" s="8" t="str">
        <f t="shared" si="226"/>
        <v>2023-09-11</v>
      </c>
      <c r="F2035" s="9" t="s">
        <v>3735</v>
      </c>
      <c r="G2035" s="9" t="str">
        <f t="shared" si="225"/>
        <v>FAIR-D4_2023-09-11_10-03-49</v>
      </c>
      <c r="H2035" s="9">
        <v>10.907999999999999</v>
      </c>
      <c r="I2035" s="6">
        <v>17595451</v>
      </c>
      <c r="J2035" s="6" t="str">
        <f>IF(OR(COUNTIF(Monitoring!E:E, G2035) &gt; 0, COUNTIF(Monitoring!F:F, G2035) &gt; 0), "yes", "no")</f>
        <v>no</v>
      </c>
      <c r="K2035" s="60" t="str">
        <f t="shared" si="227"/>
        <v>Z:\FAIR_Device_data\Experiment_AugSep_2023\Video_captures\FAIR-D4\Camera1\2023-09-11\FAIR-D4_2023-09-11_10-03-49.mp4</v>
      </c>
    </row>
    <row r="2036" spans="1:11" ht="14.25" customHeight="1" x14ac:dyDescent="0.3">
      <c r="A2036" s="5" t="str">
        <f t="shared" si="221"/>
        <v>FAIR-D4</v>
      </c>
      <c r="B2036" s="4">
        <f t="shared" si="222"/>
        <v>45180</v>
      </c>
      <c r="C2036" s="8">
        <f t="shared" si="223"/>
        <v>0.41988425925925926</v>
      </c>
      <c r="D2036" s="8">
        <f t="shared" si="224"/>
        <v>45180.41988425926</v>
      </c>
      <c r="E2036" s="8" t="str">
        <f t="shared" si="226"/>
        <v>2023-09-11</v>
      </c>
      <c r="F2036" s="9" t="s">
        <v>3736</v>
      </c>
      <c r="G2036" s="9" t="str">
        <f t="shared" si="225"/>
        <v>FAIR-D4_2023-09-11_10-04-38</v>
      </c>
      <c r="H2036" s="9">
        <v>28.295999999999999</v>
      </c>
      <c r="I2036" s="6">
        <v>48730227</v>
      </c>
      <c r="J2036" s="6" t="str">
        <f>IF(OR(COUNTIF(Monitoring!E:E, G2036) &gt; 0, COUNTIF(Monitoring!F:F, G2036) &gt; 0), "yes", "no")</f>
        <v>no</v>
      </c>
      <c r="K2036" s="60" t="str">
        <f t="shared" si="227"/>
        <v>Z:\FAIR_Device_data\Experiment_AugSep_2023\Video_captures\FAIR-D4\Camera1\2023-09-11\FAIR-D4_2023-09-11_10-04-38.mp4</v>
      </c>
    </row>
    <row r="2037" spans="1:11" ht="14.25" customHeight="1" x14ac:dyDescent="0.3">
      <c r="A2037" s="5" t="str">
        <f t="shared" si="221"/>
        <v>FAIR-D4</v>
      </c>
      <c r="B2037" s="4">
        <f t="shared" si="222"/>
        <v>45180</v>
      </c>
      <c r="C2037" s="8">
        <f t="shared" si="223"/>
        <v>0.42784722222222221</v>
      </c>
      <c r="D2037" s="8">
        <f t="shared" si="224"/>
        <v>45180.427847222221</v>
      </c>
      <c r="E2037" s="8" t="str">
        <f t="shared" si="226"/>
        <v>2023-09-11</v>
      </c>
      <c r="F2037" s="9" t="s">
        <v>3737</v>
      </c>
      <c r="G2037" s="9" t="str">
        <f t="shared" si="225"/>
        <v>FAIR-D4_2023-09-11_10-16-06</v>
      </c>
      <c r="H2037" s="9">
        <v>10.741</v>
      </c>
      <c r="I2037" s="6">
        <v>17758636</v>
      </c>
      <c r="J2037" s="6" t="str">
        <f>IF(OR(COUNTIF(Monitoring!E:E, G2037) &gt; 0, COUNTIF(Monitoring!F:F, G2037) &gt; 0), "yes", "no")</f>
        <v>no</v>
      </c>
      <c r="K2037" s="60" t="str">
        <f t="shared" si="227"/>
        <v>Z:\FAIR_Device_data\Experiment_AugSep_2023\Video_captures\FAIR-D4\Camera1\2023-09-11\FAIR-D4_2023-09-11_10-16-06.mp4</v>
      </c>
    </row>
    <row r="2038" spans="1:11" ht="14.25" customHeight="1" x14ac:dyDescent="0.3">
      <c r="A2038" s="5" t="str">
        <f t="shared" si="221"/>
        <v>FAIR-D4</v>
      </c>
      <c r="B2038" s="4">
        <f t="shared" si="222"/>
        <v>45180</v>
      </c>
      <c r="C2038" s="8">
        <f t="shared" si="223"/>
        <v>0.44952546296296297</v>
      </c>
      <c r="D2038" s="8">
        <f t="shared" si="224"/>
        <v>45180.449525462966</v>
      </c>
      <c r="E2038" s="8" t="str">
        <f t="shared" si="226"/>
        <v>2023-09-11</v>
      </c>
      <c r="F2038" s="9" t="s">
        <v>3738</v>
      </c>
      <c r="G2038" s="9" t="str">
        <f t="shared" si="225"/>
        <v>FAIR-D4_2023-09-11_10-47-19</v>
      </c>
      <c r="H2038" s="9">
        <v>21.977</v>
      </c>
      <c r="I2038" s="6">
        <v>37149978</v>
      </c>
      <c r="J2038" s="6" t="str">
        <f>IF(OR(COUNTIF(Monitoring!E:E, G2038) &gt; 0, COUNTIF(Monitoring!F:F, G2038) &gt; 0), "yes", "no")</f>
        <v>no</v>
      </c>
      <c r="K2038" s="60" t="str">
        <f t="shared" si="227"/>
        <v>Z:\FAIR_Device_data\Experiment_AugSep_2023\Video_captures\FAIR-D4\Camera1\2023-09-11\FAIR-D4_2023-09-11_10-47-19.mp4</v>
      </c>
    </row>
    <row r="2039" spans="1:11" ht="14.25" customHeight="1" x14ac:dyDescent="0.3">
      <c r="A2039" s="5" t="str">
        <f t="shared" si="221"/>
        <v>FAIR-D4</v>
      </c>
      <c r="B2039" s="4">
        <f t="shared" si="222"/>
        <v>45180</v>
      </c>
      <c r="C2039" s="8">
        <f t="shared" si="223"/>
        <v>0.46457175925925925</v>
      </c>
      <c r="D2039" s="8">
        <f t="shared" si="224"/>
        <v>45180.464571759258</v>
      </c>
      <c r="E2039" s="8" t="str">
        <f t="shared" si="226"/>
        <v>2023-09-11</v>
      </c>
      <c r="F2039" s="9" t="s">
        <v>3739</v>
      </c>
      <c r="G2039" s="9" t="str">
        <f t="shared" si="225"/>
        <v>FAIR-D4_2023-09-11_11-08-59</v>
      </c>
      <c r="H2039" s="9">
        <v>14.221</v>
      </c>
      <c r="I2039" s="6">
        <v>24561867</v>
      </c>
      <c r="J2039" s="6" t="str">
        <f>IF(OR(COUNTIF(Monitoring!E:E, G2039) &gt; 0, COUNTIF(Monitoring!F:F, G2039) &gt; 0), "yes", "no")</f>
        <v>yes</v>
      </c>
      <c r="K2039" s="60" t="str">
        <f t="shared" si="227"/>
        <v>Z:\FAIR_Device_data\Experiment_AugSep_2023\Video_captures\FAIR-D4\Camera1\2023-09-11\FAIR-D4_2023-09-11_11-08-59.mp4</v>
      </c>
    </row>
    <row r="2040" spans="1:11" ht="14.25" customHeight="1" x14ac:dyDescent="0.3">
      <c r="A2040" s="5" t="str">
        <f t="shared" si="221"/>
        <v>FAIR-D4</v>
      </c>
      <c r="B2040" s="4">
        <f t="shared" si="222"/>
        <v>45180</v>
      </c>
      <c r="C2040" s="8">
        <f t="shared" si="223"/>
        <v>0.47881944444444446</v>
      </c>
      <c r="D2040" s="8">
        <f t="shared" si="224"/>
        <v>45180.478819444441</v>
      </c>
      <c r="E2040" s="8" t="str">
        <f t="shared" si="226"/>
        <v>2023-09-11</v>
      </c>
      <c r="F2040" s="9" t="s">
        <v>3740</v>
      </c>
      <c r="G2040" s="9" t="str">
        <f t="shared" si="225"/>
        <v>FAIR-D4_2023-09-11_11-29-30</v>
      </c>
      <c r="H2040" s="9">
        <v>11.071</v>
      </c>
      <c r="I2040" s="6">
        <v>18224483</v>
      </c>
      <c r="J2040" s="6" t="str">
        <f>IF(OR(COUNTIF(Monitoring!E:E, G2040) &gt; 0, COUNTIF(Monitoring!F:F, G2040) &gt; 0), "yes", "no")</f>
        <v>no</v>
      </c>
      <c r="K2040" s="60" t="str">
        <f t="shared" si="227"/>
        <v>Z:\FAIR_Device_data\Experiment_AugSep_2023\Video_captures\FAIR-D4\Camera1\2023-09-11\FAIR-D4_2023-09-11_11-29-30.mp4</v>
      </c>
    </row>
    <row r="2041" spans="1:11" ht="14.25" customHeight="1" x14ac:dyDescent="0.3">
      <c r="A2041" s="5" t="str">
        <f t="shared" si="221"/>
        <v>FAIR-D4</v>
      </c>
      <c r="B2041" s="4">
        <f t="shared" si="222"/>
        <v>45180</v>
      </c>
      <c r="C2041" s="8">
        <f t="shared" si="223"/>
        <v>0.4806597222222222</v>
      </c>
      <c r="D2041" s="8">
        <f t="shared" si="224"/>
        <v>45180.48065972222</v>
      </c>
      <c r="E2041" s="8" t="str">
        <f t="shared" si="226"/>
        <v>2023-09-11</v>
      </c>
      <c r="F2041" s="9" t="s">
        <v>3741</v>
      </c>
      <c r="G2041" s="9" t="str">
        <f t="shared" si="225"/>
        <v>FAIR-D4_2023-09-11_11-32-09</v>
      </c>
      <c r="H2041" s="9">
        <v>16.420999999999999</v>
      </c>
      <c r="I2041" s="6">
        <v>28827821</v>
      </c>
      <c r="J2041" s="6" t="str">
        <f>IF(OR(COUNTIF(Monitoring!E:E, G2041) &gt; 0, COUNTIF(Monitoring!F:F, G2041) &gt; 0), "yes", "no")</f>
        <v>no</v>
      </c>
      <c r="K2041" s="60" t="str">
        <f t="shared" si="227"/>
        <v>Z:\FAIR_Device_data\Experiment_AugSep_2023\Video_captures\FAIR-D4\Camera1\2023-09-11\FAIR-D4_2023-09-11_11-32-09.mp4</v>
      </c>
    </row>
    <row r="2042" spans="1:11" ht="14.25" customHeight="1" x14ac:dyDescent="0.3">
      <c r="A2042" s="5" t="str">
        <f t="shared" si="221"/>
        <v>FAIR-D4</v>
      </c>
      <c r="B2042" s="4">
        <f t="shared" si="222"/>
        <v>45180</v>
      </c>
      <c r="C2042" s="8">
        <f t="shared" si="223"/>
        <v>0.50185185185185188</v>
      </c>
      <c r="D2042" s="8">
        <f t="shared" si="224"/>
        <v>45180.501851851855</v>
      </c>
      <c r="E2042" s="8" t="str">
        <f t="shared" si="226"/>
        <v>2023-09-11</v>
      </c>
      <c r="F2042" s="9" t="s">
        <v>3742</v>
      </c>
      <c r="G2042" s="9" t="str">
        <f t="shared" si="225"/>
        <v>FAIR-D4_2023-09-11_12-02-40</v>
      </c>
      <c r="H2042" s="9">
        <v>12.553000000000001</v>
      </c>
      <c r="I2042" s="6">
        <v>21215473</v>
      </c>
      <c r="J2042" s="6" t="str">
        <f>IF(OR(COUNTIF(Monitoring!E:E, G2042) &gt; 0, COUNTIF(Monitoring!F:F, G2042) &gt; 0), "yes", "no")</f>
        <v>no</v>
      </c>
      <c r="K2042" s="60" t="str">
        <f t="shared" si="227"/>
        <v>Z:\FAIR_Device_data\Experiment_AugSep_2023\Video_captures\FAIR-D4\Camera1\2023-09-11\FAIR-D4_2023-09-11_12-02-40.mp4</v>
      </c>
    </row>
    <row r="2043" spans="1:11" ht="14.25" customHeight="1" x14ac:dyDescent="0.3">
      <c r="A2043" s="5" t="str">
        <f t="shared" si="221"/>
        <v>FAIR-D4</v>
      </c>
      <c r="B2043" s="4">
        <f t="shared" si="222"/>
        <v>45180</v>
      </c>
      <c r="C2043" s="8">
        <f t="shared" si="223"/>
        <v>0.52974537037037039</v>
      </c>
      <c r="D2043" s="8">
        <f t="shared" si="224"/>
        <v>45180.529745370368</v>
      </c>
      <c r="E2043" s="8" t="str">
        <f t="shared" si="226"/>
        <v>2023-09-11</v>
      </c>
      <c r="F2043" s="9" t="s">
        <v>3743</v>
      </c>
      <c r="G2043" s="9" t="str">
        <f t="shared" si="225"/>
        <v>FAIR-D4_2023-09-11_12-42-50</v>
      </c>
      <c r="H2043" s="9">
        <v>13.18</v>
      </c>
      <c r="I2043" s="6">
        <v>22196454</v>
      </c>
      <c r="J2043" s="6" t="str">
        <f>IF(OR(COUNTIF(Monitoring!E:E, G2043) &gt; 0, COUNTIF(Monitoring!F:F, G2043) &gt; 0), "yes", "no")</f>
        <v>no</v>
      </c>
      <c r="K2043" s="60" t="str">
        <f t="shared" si="227"/>
        <v>Z:\FAIR_Device_data\Experiment_AugSep_2023\Video_captures\FAIR-D4\Camera1\2023-09-11\FAIR-D4_2023-09-11_12-42-50.mp4</v>
      </c>
    </row>
    <row r="2044" spans="1:11" ht="14.25" customHeight="1" x14ac:dyDescent="0.3">
      <c r="A2044" s="5" t="str">
        <f t="shared" si="221"/>
        <v>FAIR-D4</v>
      </c>
      <c r="B2044" s="4">
        <f t="shared" si="222"/>
        <v>45180</v>
      </c>
      <c r="C2044" s="8">
        <f t="shared" si="223"/>
        <v>0.64785879629629628</v>
      </c>
      <c r="D2044" s="8">
        <f t="shared" si="224"/>
        <v>45180.647858796299</v>
      </c>
      <c r="E2044" s="8" t="str">
        <f t="shared" si="226"/>
        <v>2023-09-11</v>
      </c>
      <c r="F2044" s="9" t="s">
        <v>3744</v>
      </c>
      <c r="G2044" s="9" t="str">
        <f t="shared" si="225"/>
        <v>FAIR-D4_2023-09-11_15-32-55</v>
      </c>
      <c r="H2044" s="9">
        <v>15.994999999999999</v>
      </c>
      <c r="I2044" s="6">
        <v>28581687</v>
      </c>
      <c r="J2044" s="6" t="str">
        <f>IF(OR(COUNTIF(Monitoring!E:E, G2044) &gt; 0, COUNTIF(Monitoring!F:F, G2044) &gt; 0), "yes", "no")</f>
        <v>no</v>
      </c>
      <c r="K2044" s="60" t="str">
        <f t="shared" si="227"/>
        <v>Z:\FAIR_Device_data\Experiment_AugSep_2023\Video_captures\FAIR-D4\Camera1\2023-09-11\FAIR-D4_2023-09-11_15-32-55.mp4</v>
      </c>
    </row>
    <row r="2045" spans="1:11" ht="14.25" customHeight="1" x14ac:dyDescent="0.3">
      <c r="A2045" s="5" t="str">
        <f t="shared" si="221"/>
        <v>FAIR-D4</v>
      </c>
      <c r="B2045" s="4">
        <f t="shared" si="222"/>
        <v>45180</v>
      </c>
      <c r="C2045" s="8">
        <f t="shared" si="223"/>
        <v>0.71682870370370366</v>
      </c>
      <c r="D2045" s="8">
        <f t="shared" si="224"/>
        <v>45180.716828703706</v>
      </c>
      <c r="E2045" s="8" t="str">
        <f t="shared" si="226"/>
        <v>2023-09-11</v>
      </c>
      <c r="F2045" s="9" t="s">
        <v>3745</v>
      </c>
      <c r="G2045" s="9" t="str">
        <f t="shared" si="225"/>
        <v>FAIR-D4_2023-09-11_17-12-14</v>
      </c>
      <c r="H2045" s="9">
        <v>35.606000000000002</v>
      </c>
      <c r="I2045" s="6">
        <v>65752629</v>
      </c>
      <c r="J2045" s="6" t="str">
        <f>IF(OR(COUNTIF(Monitoring!E:E, G2045) &gt; 0, COUNTIF(Monitoring!F:F, G2045) &gt; 0), "yes", "no")</f>
        <v>no</v>
      </c>
      <c r="K2045" s="60" t="str">
        <f t="shared" si="227"/>
        <v>Z:\FAIR_Device_data\Experiment_AugSep_2023\Video_captures\FAIR-D4\Camera1\2023-09-11\FAIR-D4_2023-09-11_17-12-14.mp4</v>
      </c>
    </row>
    <row r="2046" spans="1:11" ht="14.25" customHeight="1" x14ac:dyDescent="0.3">
      <c r="A2046" s="5" t="str">
        <f t="shared" si="221"/>
        <v>FAIR-D4</v>
      </c>
      <c r="B2046" s="4">
        <f t="shared" si="222"/>
        <v>45180</v>
      </c>
      <c r="C2046" s="8">
        <f t="shared" si="223"/>
        <v>0.76204861111111111</v>
      </c>
      <c r="D2046" s="8">
        <f t="shared" si="224"/>
        <v>45180.762048611112</v>
      </c>
      <c r="E2046" s="8" t="str">
        <f t="shared" si="226"/>
        <v>2023-09-11</v>
      </c>
      <c r="F2046" s="9" t="s">
        <v>3746</v>
      </c>
      <c r="G2046" s="9" t="str">
        <f t="shared" si="225"/>
        <v>FAIR-D4_2023-09-11_18-17-21</v>
      </c>
      <c r="H2046" s="9">
        <v>11.173999999999999</v>
      </c>
      <c r="I2046" s="6">
        <v>17233112</v>
      </c>
      <c r="J2046" s="6" t="str">
        <f>IF(OR(COUNTIF(Monitoring!E:E, G2046) &gt; 0, COUNTIF(Monitoring!F:F, G2046) &gt; 0), "yes", "no")</f>
        <v>yes</v>
      </c>
      <c r="K2046" s="60" t="str">
        <f t="shared" si="227"/>
        <v>Z:\FAIR_Device_data\Experiment_AugSep_2023\Video_captures\FAIR-D4\Camera1\2023-09-11\FAIR-D4_2023-09-11_18-17-21.mp4</v>
      </c>
    </row>
    <row r="2047" spans="1:11" ht="14.25" customHeight="1" x14ac:dyDescent="0.3">
      <c r="A2047" s="5" t="str">
        <f t="shared" si="221"/>
        <v>FAIR-D2</v>
      </c>
      <c r="B2047" s="4">
        <f t="shared" si="222"/>
        <v>45167</v>
      </c>
      <c r="C2047" s="8">
        <f t="shared" si="223"/>
        <v>0.57268518518518519</v>
      </c>
      <c r="D2047" s="8">
        <f t="shared" si="224"/>
        <v>45167.572685185187</v>
      </c>
      <c r="E2047" s="8" t="str">
        <f t="shared" si="226"/>
        <v>2023-08-29</v>
      </c>
      <c r="F2047" s="6" t="s">
        <v>3747</v>
      </c>
      <c r="G2047" s="9" t="str">
        <f t="shared" si="225"/>
        <v>FAIR-D2_2023-08-29_13-44-40</v>
      </c>
      <c r="H2047" s="10">
        <v>0</v>
      </c>
      <c r="I2047" s="6">
        <v>0</v>
      </c>
      <c r="J2047" s="6" t="str">
        <f>IF(OR(COUNTIF(Monitoring!E:E, G2047) &gt; 0, COUNTIF(Monitoring!F:F, G2047) &gt; 0), "yes", "no")</f>
        <v>no</v>
      </c>
      <c r="K2047" s="60" t="str">
        <f t="shared" si="227"/>
        <v>Z:\FAIR_Device_data\Experiment_AugSep_2023\Video_captures\FAIR-D2\Camera1\2023-08-29\FAIR-D2_2023-08-29_13-44-40.mp4</v>
      </c>
    </row>
    <row r="2048" spans="1:11" ht="14.25" customHeight="1" x14ac:dyDescent="0.3">
      <c r="A2048" s="5" t="str">
        <f t="shared" si="221"/>
        <v>FAIR-D3</v>
      </c>
      <c r="B2048" s="4">
        <f t="shared" si="222"/>
        <v>45168</v>
      </c>
      <c r="C2048" s="8">
        <f t="shared" si="223"/>
        <v>0.77019675925925923</v>
      </c>
      <c r="D2048" s="8">
        <f t="shared" si="224"/>
        <v>45168.770196759258</v>
      </c>
      <c r="E2048" s="8" t="str">
        <f t="shared" si="226"/>
        <v>2023-08-30</v>
      </c>
      <c r="F2048" s="6" t="s">
        <v>3748</v>
      </c>
      <c r="G2048" s="9" t="str">
        <f t="shared" si="225"/>
        <v>FAIR-D3_2023-08-30_18-29-05</v>
      </c>
      <c r="H2048" s="9">
        <v>0</v>
      </c>
      <c r="I2048" s="6">
        <v>43782144</v>
      </c>
      <c r="J2048" s="6" t="str">
        <f>IF(OR(COUNTIF(Monitoring!E:E, G2048) &gt; 0, COUNTIF(Monitoring!F:F, G2048) &gt; 0), "yes", "no")</f>
        <v>no</v>
      </c>
      <c r="K2048" s="60" t="str">
        <f t="shared" si="227"/>
        <v>Z:\FAIR_Device_data\Experiment_AugSep_2023\Video_captures\FAIR-D3\Camera1\2023-08-30\FAIR-D3_2023-08-30_18-29-05.mp4</v>
      </c>
    </row>
    <row r="2049" spans="1:11" ht="14.25" customHeight="1" x14ac:dyDescent="0.3">
      <c r="A2049" s="5" t="str">
        <f t="shared" si="221"/>
        <v>FAIR-D3</v>
      </c>
      <c r="B2049" s="4">
        <f t="shared" si="222"/>
        <v>45168</v>
      </c>
      <c r="C2049" s="8">
        <f t="shared" si="223"/>
        <v>0.77085648148148145</v>
      </c>
      <c r="D2049" s="8">
        <f t="shared" si="224"/>
        <v>45168.770856481482</v>
      </c>
      <c r="E2049" s="8" t="str">
        <f t="shared" si="226"/>
        <v>2023-08-30</v>
      </c>
      <c r="F2049" s="6" t="s">
        <v>3749</v>
      </c>
      <c r="G2049" s="9" t="str">
        <f t="shared" si="225"/>
        <v>FAIR-D3_2023-08-30_18-30-02</v>
      </c>
      <c r="H2049" s="10">
        <v>0</v>
      </c>
      <c r="I2049" s="6">
        <v>0</v>
      </c>
      <c r="J2049" s="6" t="str">
        <f>IF(OR(COUNTIF(Monitoring!E:E, G2049) &gt; 0, COUNTIF(Monitoring!F:F, G2049) &gt; 0), "yes", "no")</f>
        <v>no</v>
      </c>
      <c r="K2049" s="60" t="str">
        <f t="shared" si="227"/>
        <v>Z:\FAIR_Device_data\Experiment_AugSep_2023\Video_captures\FAIR-D3\Camera1\2023-08-30\FAIR-D3_2023-08-30_18-30-02.mp4</v>
      </c>
    </row>
    <row r="2050" spans="1:11" ht="14.25" customHeight="1" x14ac:dyDescent="0.3">
      <c r="A2050" s="5" t="str">
        <f t="shared" si="221"/>
        <v>FAIR-D3</v>
      </c>
      <c r="B2050" s="4">
        <f t="shared" si="222"/>
        <v>45164</v>
      </c>
      <c r="C2050" s="8">
        <f t="shared" si="223"/>
        <v>0.7707060185185185</v>
      </c>
      <c r="D2050" s="8">
        <f t="shared" ref="D2050:D2053" si="228">+B2050+C2050</f>
        <v>45164.77070601852</v>
      </c>
      <c r="E2050" s="8" t="str">
        <f t="shared" si="226"/>
        <v>2023-08-26</v>
      </c>
      <c r="F2050" s="6" t="s">
        <v>3750</v>
      </c>
      <c r="G2050" s="9" t="str">
        <f t="shared" ref="G2050:G2053" si="229">+LEFT(F2050,27)</f>
        <v>FAIR-D3_2023-08-26_18-29-49</v>
      </c>
      <c r="H2050" s="6">
        <v>0</v>
      </c>
      <c r="I2050" s="6">
        <v>11538432</v>
      </c>
      <c r="J2050" s="6" t="str">
        <f>IF(OR(COUNTIF(Monitoring!E:E, G2050) &gt; 0, COUNTIF(Monitoring!F:F, G2050) &gt; 0), "yes", "no")</f>
        <v>no</v>
      </c>
      <c r="K2050" s="60" t="str">
        <f t="shared" si="227"/>
        <v>Z:\FAIR_Device_data\Experiment_AugSep_2023\Video_captures\FAIR-D3\Camera1\2023-08-26\FAIR-D3_2023-08-26_18-29-49.mp4</v>
      </c>
    </row>
    <row r="2051" spans="1:11" ht="14.25" customHeight="1" x14ac:dyDescent="0.3">
      <c r="A2051" s="5" t="str">
        <f t="shared" si="221"/>
        <v>FAIR-D4</v>
      </c>
      <c r="B2051" s="4">
        <f t="shared" si="222"/>
        <v>45162</v>
      </c>
      <c r="C2051" s="8">
        <f t="shared" si="223"/>
        <v>0.77050925925925928</v>
      </c>
      <c r="D2051" s="8">
        <f t="shared" si="228"/>
        <v>45162.770509259259</v>
      </c>
      <c r="E2051" s="8" t="str">
        <f t="shared" ref="E2051:E2053" si="230">+_xlfn.CONCAT(YEAR(B2051),"-",TEXT(MONTH(B2051),"00"),"-",TEXT(DAY(B2051),"00"))</f>
        <v>2023-08-24</v>
      </c>
      <c r="F2051" s="6" t="s">
        <v>3751</v>
      </c>
      <c r="G2051" s="9" t="str">
        <f t="shared" si="229"/>
        <v>FAIR-D4_2023-08-24_18-29-32</v>
      </c>
      <c r="H2051" s="6">
        <v>0</v>
      </c>
      <c r="I2051" s="6">
        <v>28839936</v>
      </c>
      <c r="J2051" s="6" t="str">
        <f>IF(OR(COUNTIF(Monitoring!E:E, G2051) &gt; 0, COUNTIF(Monitoring!F:F, G2051) &gt; 0), "yes", "no")</f>
        <v>no</v>
      </c>
      <c r="K2051" s="60" t="str">
        <f t="shared" ref="K2051:K2053" si="231">HYPERLINK(_xlfn.CONCAT("Z:\FAIR_Device_data\Experiment_AugSep_2023","\","Video_captures","\",A2051,"\","Camera1","\",E2051,"\",F2051))</f>
        <v>Z:\FAIR_Device_data\Experiment_AugSep_2023\Video_captures\FAIR-D4\Camera1\2023-08-24\FAIR-D4_2023-08-24_18-29-32.mp4</v>
      </c>
    </row>
    <row r="2052" spans="1:11" ht="14.25" customHeight="1" x14ac:dyDescent="0.3">
      <c r="A2052" s="5" t="str">
        <f t="shared" si="221"/>
        <v>FAIR-D4</v>
      </c>
      <c r="B2052" s="4">
        <f t="shared" si="222"/>
        <v>45163</v>
      </c>
      <c r="C2052" s="8">
        <f t="shared" si="223"/>
        <v>0.7709259259259259</v>
      </c>
      <c r="D2052" s="8">
        <f t="shared" si="228"/>
        <v>45163.770925925928</v>
      </c>
      <c r="E2052" s="8" t="str">
        <f t="shared" si="230"/>
        <v>2023-08-25</v>
      </c>
      <c r="F2052" s="6" t="s">
        <v>3752</v>
      </c>
      <c r="G2052" s="9" t="str">
        <f t="shared" si="229"/>
        <v>FAIR-D4_2023-08-25_18-30-08</v>
      </c>
      <c r="H2052" s="6">
        <v>0</v>
      </c>
      <c r="I2052" s="6">
        <v>11014144</v>
      </c>
      <c r="J2052" s="6" t="str">
        <f>IF(OR(COUNTIF(Monitoring!E:E, G2052) &gt; 0, COUNTIF(Monitoring!F:F, G2052) &gt; 0), "yes", "no")</f>
        <v>no</v>
      </c>
      <c r="K2052" s="60" t="str">
        <f t="shared" si="231"/>
        <v>Z:\FAIR_Device_data\Experiment_AugSep_2023\Video_captures\FAIR-D4\Camera1\2023-08-25\FAIR-D4_2023-08-25_18-30-08.mp4</v>
      </c>
    </row>
    <row r="2053" spans="1:11" ht="14.25" customHeight="1" x14ac:dyDescent="0.3">
      <c r="A2053" s="5" t="str">
        <f t="shared" si="221"/>
        <v>FAIR-D4</v>
      </c>
      <c r="B2053" s="4">
        <f t="shared" si="222"/>
        <v>45164</v>
      </c>
      <c r="C2053" s="8">
        <f t="shared" si="223"/>
        <v>0.77003472222222225</v>
      </c>
      <c r="D2053" s="8">
        <f t="shared" si="228"/>
        <v>45164.77003472222</v>
      </c>
      <c r="E2053" s="8" t="str">
        <f t="shared" si="230"/>
        <v>2023-08-26</v>
      </c>
      <c r="F2053" s="6" t="s">
        <v>3753</v>
      </c>
      <c r="G2053" s="9" t="str">
        <f t="shared" si="229"/>
        <v>FAIR-D4_2023-08-26_18-28-51</v>
      </c>
      <c r="H2053" s="6">
        <v>0</v>
      </c>
      <c r="I2053" s="6">
        <v>63967232</v>
      </c>
      <c r="J2053" s="6" t="str">
        <f>IF(OR(COUNTIF(Monitoring!E:E, G2053) &gt; 0, COUNTIF(Monitoring!F:F, G2053) &gt; 0), "yes", "no")</f>
        <v>no</v>
      </c>
      <c r="K2053" s="60" t="str">
        <f t="shared" si="231"/>
        <v>Z:\FAIR_Device_data\Experiment_AugSep_2023\Video_captures\FAIR-D4\Camera1\2023-08-26\FAIR-D4_2023-08-26_18-28-51.mp4</v>
      </c>
    </row>
  </sheetData>
  <autoFilter ref="A1:J2053" xr:uid="{00000000-0009-0000-0000-000001000000}">
    <sortState xmlns:xlrd2="http://schemas.microsoft.com/office/spreadsheetml/2017/richdata2" ref="A2:J2053">
      <sortCondition ref="A2:A2053"/>
    </sortState>
  </autoFilter>
  <conditionalFormatting sqref="F2047:F2053 F1:G1">
    <cfRule type="duplicateValues" dxfId="56" priority="2"/>
  </conditionalFormatting>
  <conditionalFormatting sqref="F2054:F65536">
    <cfRule type="duplicateValues" dxfId="55" priority="3"/>
    <cfRule type="duplicateValues" dxfId="54" priority="4"/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E416-14E7-4C4B-B63F-3385DF9973D0}">
  <dimension ref="A1:U55"/>
  <sheetViews>
    <sheetView topLeftCell="A27" workbookViewId="0">
      <selection activeCell="H45" sqref="H45"/>
    </sheetView>
  </sheetViews>
  <sheetFormatPr baseColWidth="10" defaultColWidth="11.44140625" defaultRowHeight="15" customHeight="1" x14ac:dyDescent="0.3"/>
  <cols>
    <col min="1" max="1" width="17.88671875" style="6" bestFit="1" customWidth="1"/>
    <col min="2" max="3" width="17.6640625" style="6" customWidth="1"/>
    <col min="4" max="16384" width="11.44140625" style="6"/>
  </cols>
  <sheetData>
    <row r="1" spans="1:21" ht="15" customHeight="1" x14ac:dyDescent="0.3">
      <c r="A1" s="96" t="s">
        <v>22</v>
      </c>
      <c r="B1" s="96" t="s">
        <v>19</v>
      </c>
      <c r="C1" s="96" t="s">
        <v>18</v>
      </c>
    </row>
    <row r="2" spans="1:21" ht="15" customHeight="1" x14ac:dyDescent="0.3">
      <c r="A2" s="6" t="s">
        <v>3800</v>
      </c>
      <c r="B2" s="6" t="s">
        <v>1444</v>
      </c>
      <c r="C2" s="95" t="s">
        <v>1443</v>
      </c>
    </row>
    <row r="3" spans="1:21" ht="15" customHeight="1" x14ac:dyDescent="0.3">
      <c r="A3" s="6" t="s">
        <v>3784</v>
      </c>
      <c r="B3" s="95" t="s">
        <v>884</v>
      </c>
      <c r="C3" s="95" t="s">
        <v>295</v>
      </c>
    </row>
    <row r="4" spans="1:21" ht="15" customHeight="1" x14ac:dyDescent="0.3">
      <c r="A4" s="6" t="s">
        <v>3778</v>
      </c>
      <c r="B4" s="95" t="s">
        <v>3766</v>
      </c>
      <c r="C4" s="95" t="s">
        <v>463</v>
      </c>
    </row>
    <row r="5" spans="1:21" ht="15" customHeight="1" x14ac:dyDescent="0.3">
      <c r="A5" s="6" t="s">
        <v>3789</v>
      </c>
      <c r="B5" s="95" t="s">
        <v>1291</v>
      </c>
      <c r="C5" s="95" t="s">
        <v>1290</v>
      </c>
    </row>
    <row r="6" spans="1:21" ht="15" customHeight="1" x14ac:dyDescent="0.3">
      <c r="A6" s="6" t="s">
        <v>3805</v>
      </c>
      <c r="C6" s="6" t="s">
        <v>3811</v>
      </c>
    </row>
    <row r="7" spans="1:21" ht="15" customHeight="1" x14ac:dyDescent="0.3">
      <c r="A7" s="6" t="s">
        <v>3782</v>
      </c>
      <c r="B7" s="95" t="s">
        <v>1690</v>
      </c>
      <c r="C7" s="95" t="s">
        <v>193</v>
      </c>
    </row>
    <row r="8" spans="1:21" ht="15" customHeight="1" x14ac:dyDescent="0.3">
      <c r="A8" s="6" t="s">
        <v>3777</v>
      </c>
      <c r="B8" s="95" t="s">
        <v>1519</v>
      </c>
      <c r="C8" s="95" t="s">
        <v>1518</v>
      </c>
    </row>
    <row r="9" spans="1:21" ht="15" customHeight="1" x14ac:dyDescent="0.3">
      <c r="A9" s="6" t="s">
        <v>3770</v>
      </c>
      <c r="B9" s="95" t="s">
        <v>1519</v>
      </c>
      <c r="C9" s="95" t="s">
        <v>1518</v>
      </c>
    </row>
    <row r="10" spans="1:21" ht="15" customHeight="1" x14ac:dyDescent="0.3">
      <c r="A10" s="6" t="s">
        <v>1446</v>
      </c>
      <c r="B10" s="95" t="s">
        <v>1444</v>
      </c>
      <c r="C10" s="95" t="s">
        <v>1443</v>
      </c>
    </row>
    <row r="11" spans="1:21" ht="15" customHeight="1" x14ac:dyDescent="0.3">
      <c r="A11" s="6" t="s">
        <v>3776</v>
      </c>
      <c r="B11" s="95" t="s">
        <v>1519</v>
      </c>
      <c r="C11" s="95" t="s">
        <v>1518</v>
      </c>
    </row>
    <row r="12" spans="1:21" ht="15" customHeight="1" x14ac:dyDescent="0.3">
      <c r="A12" s="6" t="s">
        <v>3793</v>
      </c>
      <c r="B12" s="95"/>
      <c r="C12" s="95" t="s">
        <v>3936</v>
      </c>
      <c r="S12" s="96"/>
      <c r="T12" s="96"/>
      <c r="U12" s="96"/>
    </row>
    <row r="13" spans="1:21" ht="15" customHeight="1" x14ac:dyDescent="0.3">
      <c r="A13" s="6" t="s">
        <v>3794</v>
      </c>
      <c r="B13" s="95" t="s">
        <v>3796</v>
      </c>
      <c r="C13" s="95" t="s">
        <v>3795</v>
      </c>
      <c r="U13" s="95"/>
    </row>
    <row r="14" spans="1:21" ht="15" customHeight="1" x14ac:dyDescent="0.3">
      <c r="A14" s="6" t="s">
        <v>3803</v>
      </c>
      <c r="C14" s="95" t="s">
        <v>3808</v>
      </c>
      <c r="T14" s="95"/>
      <c r="U14" s="95"/>
    </row>
    <row r="15" spans="1:21" ht="15" customHeight="1" x14ac:dyDescent="0.3">
      <c r="A15" s="6" t="s">
        <v>1587</v>
      </c>
      <c r="B15" s="95" t="s">
        <v>884</v>
      </c>
      <c r="C15" s="95" t="s">
        <v>295</v>
      </c>
      <c r="T15" s="95"/>
      <c r="U15" s="95"/>
    </row>
    <row r="16" spans="1:21" ht="15" customHeight="1" x14ac:dyDescent="0.3">
      <c r="A16" s="6" t="s">
        <v>3791</v>
      </c>
      <c r="B16" s="95"/>
      <c r="C16" s="95" t="s">
        <v>3934</v>
      </c>
      <c r="T16" s="95"/>
      <c r="U16" s="95"/>
    </row>
    <row r="17" spans="1:21" ht="15" customHeight="1" x14ac:dyDescent="0.3">
      <c r="A17" s="6" t="s">
        <v>3799</v>
      </c>
      <c r="B17" s="6" t="s">
        <v>3797</v>
      </c>
      <c r="C17" s="95" t="s">
        <v>1443</v>
      </c>
    </row>
    <row r="18" spans="1:21" ht="15" customHeight="1" x14ac:dyDescent="0.3">
      <c r="A18" s="6" t="s">
        <v>3774</v>
      </c>
      <c r="B18" s="95" t="s">
        <v>1690</v>
      </c>
      <c r="C18" s="95" t="s">
        <v>193</v>
      </c>
      <c r="T18" s="95"/>
      <c r="U18" s="95"/>
    </row>
    <row r="19" spans="1:21" ht="15" customHeight="1" x14ac:dyDescent="0.3">
      <c r="A19" s="6" t="s">
        <v>3775</v>
      </c>
      <c r="B19" s="95" t="s">
        <v>1523</v>
      </c>
      <c r="C19" s="95" t="s">
        <v>1518</v>
      </c>
      <c r="T19" s="95"/>
      <c r="U19" s="95"/>
    </row>
    <row r="20" spans="1:21" ht="15" customHeight="1" x14ac:dyDescent="0.3">
      <c r="A20" s="6" t="s">
        <v>3802</v>
      </c>
      <c r="C20" s="95" t="s">
        <v>3808</v>
      </c>
      <c r="T20" s="95"/>
      <c r="U20" s="95"/>
    </row>
    <row r="21" spans="1:21" ht="15" customHeight="1" x14ac:dyDescent="0.3">
      <c r="A21" s="6" t="s">
        <v>3773</v>
      </c>
      <c r="B21" s="95" t="s">
        <v>1519</v>
      </c>
      <c r="C21" s="95" t="s">
        <v>1518</v>
      </c>
      <c r="T21" s="95"/>
      <c r="U21" s="95"/>
    </row>
    <row r="22" spans="1:21" ht="15" customHeight="1" x14ac:dyDescent="0.3">
      <c r="A22" s="6" t="s">
        <v>3787</v>
      </c>
      <c r="B22" s="95" t="s">
        <v>884</v>
      </c>
      <c r="C22" s="95" t="s">
        <v>295</v>
      </c>
      <c r="T22" s="95"/>
      <c r="U22" s="95"/>
    </row>
    <row r="23" spans="1:21" ht="15" customHeight="1" x14ac:dyDescent="0.3">
      <c r="A23" s="6" t="s">
        <v>3779</v>
      </c>
      <c r="B23" s="95" t="s">
        <v>1519</v>
      </c>
      <c r="C23" s="95" t="s">
        <v>1518</v>
      </c>
      <c r="T23" s="95"/>
      <c r="U23" s="95"/>
    </row>
    <row r="24" spans="1:21" ht="15" customHeight="1" x14ac:dyDescent="0.3">
      <c r="A24" s="6" t="s">
        <v>3807</v>
      </c>
      <c r="B24" s="6" t="s">
        <v>3812</v>
      </c>
      <c r="C24" s="6" t="s">
        <v>3813</v>
      </c>
      <c r="T24" s="95"/>
      <c r="U24" s="95"/>
    </row>
    <row r="25" spans="1:21" ht="15" customHeight="1" x14ac:dyDescent="0.3">
      <c r="A25" s="6" t="s">
        <v>3781</v>
      </c>
      <c r="B25" s="95" t="s">
        <v>1291</v>
      </c>
      <c r="C25" s="95" t="s">
        <v>1290</v>
      </c>
      <c r="U25" s="95"/>
    </row>
    <row r="26" spans="1:21" ht="15" customHeight="1" x14ac:dyDescent="0.3">
      <c r="A26" s="6" t="s">
        <v>834</v>
      </c>
      <c r="B26" s="95" t="s">
        <v>884</v>
      </c>
      <c r="C26" s="95" t="s">
        <v>295</v>
      </c>
      <c r="T26" s="95"/>
      <c r="U26" s="95"/>
    </row>
    <row r="27" spans="1:21" ht="15" customHeight="1" x14ac:dyDescent="0.3">
      <c r="A27" s="6" t="s">
        <v>3785</v>
      </c>
      <c r="B27" s="95" t="s">
        <v>884</v>
      </c>
      <c r="C27" s="95" t="s">
        <v>295</v>
      </c>
      <c r="T27" s="95"/>
      <c r="U27" s="95"/>
    </row>
    <row r="28" spans="1:21" ht="15" customHeight="1" x14ac:dyDescent="0.3">
      <c r="A28" s="6" t="s">
        <v>3788</v>
      </c>
      <c r="B28" s="95" t="s">
        <v>884</v>
      </c>
      <c r="C28" s="95" t="s">
        <v>295</v>
      </c>
      <c r="U28" s="95"/>
    </row>
    <row r="29" spans="1:21" ht="15" customHeight="1" x14ac:dyDescent="0.3">
      <c r="A29" s="6" t="s">
        <v>1569</v>
      </c>
      <c r="B29" s="95" t="s">
        <v>884</v>
      </c>
      <c r="C29" s="95" t="s">
        <v>295</v>
      </c>
      <c r="T29" s="95"/>
      <c r="U29" s="95"/>
    </row>
    <row r="30" spans="1:21" ht="15" customHeight="1" x14ac:dyDescent="0.3">
      <c r="A30" s="6" t="s">
        <v>3772</v>
      </c>
      <c r="B30" s="95" t="s">
        <v>1690</v>
      </c>
      <c r="C30" s="95" t="s">
        <v>193</v>
      </c>
      <c r="T30" s="95"/>
      <c r="U30" s="95"/>
    </row>
    <row r="31" spans="1:21" ht="15" customHeight="1" x14ac:dyDescent="0.3">
      <c r="A31" s="6" t="s">
        <v>3768</v>
      </c>
      <c r="B31" s="95" t="s">
        <v>3769</v>
      </c>
      <c r="C31" s="95" t="s">
        <v>1518</v>
      </c>
      <c r="U31" s="95"/>
    </row>
    <row r="32" spans="1:21" ht="15" customHeight="1" x14ac:dyDescent="0.3">
      <c r="A32" s="6" t="s">
        <v>3790</v>
      </c>
      <c r="B32" s="95" t="s">
        <v>884</v>
      </c>
      <c r="C32" s="95" t="s">
        <v>295</v>
      </c>
      <c r="T32" s="95"/>
      <c r="U32" s="95"/>
    </row>
    <row r="33" spans="1:21" ht="15" customHeight="1" x14ac:dyDescent="0.3">
      <c r="A33" s="6" t="s">
        <v>3804</v>
      </c>
      <c r="B33" s="6" t="s">
        <v>3809</v>
      </c>
      <c r="C33" s="6" t="s">
        <v>3810</v>
      </c>
      <c r="T33" s="95"/>
      <c r="U33" s="95"/>
    </row>
    <row r="34" spans="1:21" ht="15" customHeight="1" x14ac:dyDescent="0.3">
      <c r="A34" s="6" t="s">
        <v>3801</v>
      </c>
      <c r="B34" s="6" t="s">
        <v>3798</v>
      </c>
      <c r="C34" s="95" t="s">
        <v>1443</v>
      </c>
      <c r="T34" s="95"/>
      <c r="U34" s="95"/>
    </row>
    <row r="35" spans="1:21" ht="15" customHeight="1" x14ac:dyDescent="0.3">
      <c r="A35" s="6" t="s">
        <v>1593</v>
      </c>
      <c r="B35" s="95" t="s">
        <v>884</v>
      </c>
      <c r="C35" s="95" t="s">
        <v>295</v>
      </c>
    </row>
    <row r="36" spans="1:21" ht="15" customHeight="1" x14ac:dyDescent="0.3">
      <c r="A36" s="6" t="s">
        <v>1526</v>
      </c>
      <c r="B36" s="95" t="s">
        <v>1523</v>
      </c>
      <c r="C36" s="95" t="s">
        <v>1518</v>
      </c>
      <c r="T36" s="95"/>
      <c r="U36" s="95"/>
    </row>
    <row r="37" spans="1:21" ht="15" customHeight="1" x14ac:dyDescent="0.3">
      <c r="A37" s="6" t="s">
        <v>3806</v>
      </c>
      <c r="C37" s="6" t="s">
        <v>3811</v>
      </c>
      <c r="T37" s="95"/>
      <c r="U37" s="95"/>
    </row>
    <row r="38" spans="1:21" ht="15" customHeight="1" x14ac:dyDescent="0.3">
      <c r="A38" s="6" t="s">
        <v>3780</v>
      </c>
      <c r="B38" s="95" t="s">
        <v>1690</v>
      </c>
      <c r="C38" s="95" t="s">
        <v>193</v>
      </c>
      <c r="T38" s="95"/>
      <c r="U38" s="95"/>
    </row>
    <row r="39" spans="1:21" ht="15" customHeight="1" x14ac:dyDescent="0.3">
      <c r="A39" s="6" t="s">
        <v>3783</v>
      </c>
      <c r="B39" s="95" t="s">
        <v>1523</v>
      </c>
      <c r="C39" s="95" t="s">
        <v>1518</v>
      </c>
      <c r="T39" s="95"/>
      <c r="U39" s="95"/>
    </row>
    <row r="40" spans="1:21" ht="15" customHeight="1" x14ac:dyDescent="0.3">
      <c r="A40" s="6" t="s">
        <v>3771</v>
      </c>
      <c r="B40" s="95" t="s">
        <v>1690</v>
      </c>
      <c r="C40" s="95" t="s">
        <v>193</v>
      </c>
      <c r="T40" s="95"/>
      <c r="U40" s="95"/>
    </row>
    <row r="41" spans="1:21" ht="15" customHeight="1" x14ac:dyDescent="0.3">
      <c r="A41" s="6" t="s">
        <v>3767</v>
      </c>
      <c r="B41" s="95" t="s">
        <v>1690</v>
      </c>
      <c r="C41" s="95" t="s">
        <v>193</v>
      </c>
      <c r="T41" s="95"/>
      <c r="U41" s="95"/>
    </row>
    <row r="42" spans="1:21" ht="15" customHeight="1" x14ac:dyDescent="0.3">
      <c r="A42" s="6" t="s">
        <v>1601</v>
      </c>
      <c r="B42" s="95" t="s">
        <v>884</v>
      </c>
      <c r="C42" s="95" t="s">
        <v>295</v>
      </c>
      <c r="T42" s="95"/>
      <c r="U42" s="95"/>
    </row>
    <row r="43" spans="1:21" ht="15" customHeight="1" x14ac:dyDescent="0.3">
      <c r="A43" s="6" t="s">
        <v>3786</v>
      </c>
      <c r="B43" s="95" t="s">
        <v>884</v>
      </c>
      <c r="C43" s="95" t="s">
        <v>295</v>
      </c>
      <c r="T43" s="95"/>
      <c r="U43" s="95"/>
    </row>
    <row r="44" spans="1:21" ht="15" customHeight="1" x14ac:dyDescent="0.3">
      <c r="A44" s="6" t="s">
        <v>1610</v>
      </c>
      <c r="B44" s="95" t="s">
        <v>884</v>
      </c>
      <c r="C44" s="95" t="s">
        <v>295</v>
      </c>
    </row>
    <row r="45" spans="1:21" ht="15" customHeight="1" x14ac:dyDescent="0.3">
      <c r="A45" s="6" t="s">
        <v>3899</v>
      </c>
      <c r="C45" s="6" t="s">
        <v>3898</v>
      </c>
      <c r="U45" s="95"/>
    </row>
    <row r="46" spans="1:21" ht="15" customHeight="1" x14ac:dyDescent="0.3">
      <c r="A46" s="6" t="s">
        <v>3835</v>
      </c>
      <c r="C46" s="6" t="s">
        <v>3834</v>
      </c>
      <c r="T46" s="95"/>
      <c r="U46" s="95"/>
    </row>
    <row r="47" spans="1:21" ht="15" customHeight="1" x14ac:dyDescent="0.3">
      <c r="A47" s="6" t="s">
        <v>3835</v>
      </c>
      <c r="C47" s="6" t="s">
        <v>3834</v>
      </c>
      <c r="T47" s="95"/>
      <c r="U47" s="95"/>
    </row>
    <row r="48" spans="1:21" ht="15" customHeight="1" x14ac:dyDescent="0.3">
      <c r="A48" s="6" t="s">
        <v>3842</v>
      </c>
      <c r="C48" s="6" t="s">
        <v>3834</v>
      </c>
    </row>
    <row r="49" spans="1:21" ht="15" customHeight="1" x14ac:dyDescent="0.3">
      <c r="A49" s="6" t="s">
        <v>3869</v>
      </c>
      <c r="C49" s="6" t="s">
        <v>3834</v>
      </c>
      <c r="T49" s="95"/>
      <c r="U49" s="95"/>
    </row>
    <row r="50" spans="1:21" ht="15" customHeight="1" x14ac:dyDescent="0.3">
      <c r="A50" s="6" t="s">
        <v>3872</v>
      </c>
      <c r="C50" s="6" t="s">
        <v>3834</v>
      </c>
      <c r="T50" s="95"/>
      <c r="U50" s="95"/>
    </row>
    <row r="51" spans="1:21" ht="15" customHeight="1" x14ac:dyDescent="0.3">
      <c r="A51" s="6" t="s">
        <v>3880</v>
      </c>
      <c r="C51" s="6" t="s">
        <v>3834</v>
      </c>
      <c r="T51" s="95"/>
      <c r="U51" s="95"/>
    </row>
    <row r="52" spans="1:21" ht="15" customHeight="1" x14ac:dyDescent="0.3">
      <c r="T52" s="95"/>
      <c r="U52" s="95"/>
    </row>
    <row r="53" spans="1:21" ht="15" customHeight="1" x14ac:dyDescent="0.3">
      <c r="T53" s="95"/>
      <c r="U53" s="95"/>
    </row>
    <row r="54" spans="1:21" ht="15" customHeight="1" x14ac:dyDescent="0.3">
      <c r="T54" s="95"/>
      <c r="U54" s="95"/>
    </row>
    <row r="55" spans="1:21" ht="15" customHeight="1" x14ac:dyDescent="0.3">
      <c r="T55" s="95"/>
      <c r="U55" s="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1F07-D6E1-4FA3-9E80-C5658EF5CB43}">
  <sheetPr filterMode="1"/>
  <dimension ref="A1:C131"/>
  <sheetViews>
    <sheetView workbookViewId="0">
      <pane ySplit="1" topLeftCell="A2" activePane="bottomLeft" state="frozen"/>
      <selection pane="bottomLeft" activeCell="F120" sqref="F120"/>
    </sheetView>
  </sheetViews>
  <sheetFormatPr baseColWidth="10" defaultColWidth="11.44140625" defaultRowHeight="14.4" x14ac:dyDescent="0.3"/>
  <cols>
    <col min="1" max="1" width="17" style="6" bestFit="1" customWidth="1"/>
    <col min="2" max="2" width="22.6640625" style="6" customWidth="1"/>
    <col min="3" max="3" width="29.33203125" style="6" customWidth="1"/>
    <col min="4" max="16384" width="11.44140625" style="6"/>
  </cols>
  <sheetData>
    <row r="1" spans="1:3" x14ac:dyDescent="0.3">
      <c r="A1" s="97" t="s">
        <v>21</v>
      </c>
      <c r="B1" s="97" t="s">
        <v>20</v>
      </c>
      <c r="C1" s="97" t="s">
        <v>18</v>
      </c>
    </row>
    <row r="2" spans="1:3" hidden="1" x14ac:dyDescent="0.3">
      <c r="A2" s="6" t="s">
        <v>3973</v>
      </c>
      <c r="B2" s="6" t="s">
        <v>4076</v>
      </c>
      <c r="C2" s="6" t="e">
        <f>IF(B2&lt;&gt;"",INDEX(#REF!,MATCH(B2,#REF!,0),2),INDEX(#REF!,MATCH(Infraorder_correction!A2,#REF!,0),4))</f>
        <v>#REF!</v>
      </c>
    </row>
    <row r="3" spans="1:3" hidden="1" x14ac:dyDescent="0.3">
      <c r="A3" s="6" t="s">
        <v>3974</v>
      </c>
      <c r="B3" s="6" t="s">
        <v>4049</v>
      </c>
      <c r="C3" s="6" t="e">
        <f>IF(B3&lt;&gt;"",INDEX(#REF!,MATCH(B3,#REF!,0),2),INDEX(#REF!,MATCH(Infraorder_correction!A3,#REF!,0),4))</f>
        <v>#REF!</v>
      </c>
    </row>
    <row r="4" spans="1:3" hidden="1" x14ac:dyDescent="0.3">
      <c r="A4" s="6" t="s">
        <v>3975</v>
      </c>
      <c r="B4" s="6" t="s">
        <v>1524</v>
      </c>
      <c r="C4" s="6" t="e">
        <f>IF(B4&lt;&gt;"",INDEX(#REF!,MATCH(B4,#REF!,0),2),INDEX(#REF!,MATCH(Infraorder_correction!A4,#REF!,0),4))</f>
        <v>#REF!</v>
      </c>
    </row>
    <row r="5" spans="1:3" hidden="1" x14ac:dyDescent="0.3">
      <c r="A5" s="6" t="s">
        <v>3976</v>
      </c>
      <c r="B5" s="6" t="s">
        <v>369</v>
      </c>
      <c r="C5" s="6" t="e">
        <f>IF(B5&lt;&gt;"",INDEX(#REF!,MATCH(B5,#REF!,0),2),INDEX(#REF!,MATCH(Infraorder_correction!A5,#REF!,0),4))</f>
        <v>#REF!</v>
      </c>
    </row>
    <row r="6" spans="1:3" hidden="1" x14ac:dyDescent="0.3">
      <c r="A6" s="6" t="s">
        <v>3977</v>
      </c>
      <c r="B6" s="6" t="s">
        <v>1690</v>
      </c>
      <c r="C6" s="6" t="e">
        <f>IF(B6&lt;&gt;"",INDEX(#REF!,MATCH(B6,#REF!,0),2),INDEX(#REF!,MATCH(Infraorder_correction!A6,#REF!,0),4))</f>
        <v>#REF!</v>
      </c>
    </row>
    <row r="7" spans="1:3" hidden="1" x14ac:dyDescent="0.3">
      <c r="A7" s="6" t="s">
        <v>3978</v>
      </c>
      <c r="B7" s="6" t="s">
        <v>3769</v>
      </c>
      <c r="C7" s="6" t="e">
        <f>IF(B7&lt;&gt;"",INDEX(#REF!,MATCH(B7,#REF!,0),2),INDEX(#REF!,MATCH(Infraorder_correction!A7,#REF!,0),4))</f>
        <v>#REF!</v>
      </c>
    </row>
    <row r="8" spans="1:3" hidden="1" x14ac:dyDescent="0.3">
      <c r="A8" s="6" t="s">
        <v>3979</v>
      </c>
      <c r="B8" s="6" t="s">
        <v>1658</v>
      </c>
      <c r="C8" s="6" t="e">
        <f>IF(B8&lt;&gt;"",INDEX(#REF!,MATCH(B8,#REF!,0),2),INDEX(#REF!,MATCH(Infraorder_correction!A8,#REF!,0),4))</f>
        <v>#REF!</v>
      </c>
    </row>
    <row r="9" spans="1:3" hidden="1" x14ac:dyDescent="0.3">
      <c r="A9" s="6" t="s">
        <v>3980</v>
      </c>
      <c r="B9" s="6" t="s">
        <v>3826</v>
      </c>
      <c r="C9" s="6" t="e">
        <f>IF(B9&lt;&gt;"",INDEX(#REF!,MATCH(B9,#REF!,0),2),INDEX(#REF!,MATCH(Infraorder_correction!A9,#REF!,0),4))</f>
        <v>#REF!</v>
      </c>
    </row>
    <row r="10" spans="1:3" hidden="1" x14ac:dyDescent="0.3">
      <c r="A10" s="6" t="s">
        <v>3981</v>
      </c>
      <c r="B10" s="6" t="s">
        <v>4050</v>
      </c>
      <c r="C10" s="6" t="e">
        <f>IF(B10&lt;&gt;"",INDEX(#REF!,MATCH(B10,#REF!,0),2),INDEX(#REF!,MATCH(Infraorder_correction!A10,#REF!,0),4))</f>
        <v>#REF!</v>
      </c>
    </row>
    <row r="11" spans="1:3" hidden="1" x14ac:dyDescent="0.3">
      <c r="A11" s="6" t="s">
        <v>3982</v>
      </c>
      <c r="B11" s="6" t="s">
        <v>4051</v>
      </c>
      <c r="C11" s="6" t="e">
        <f>IF(B11&lt;&gt;"",INDEX(#REF!,MATCH(B11,#REF!,0),2),INDEX(#REF!,MATCH(Infraorder_correction!A11,#REF!,0),4))</f>
        <v>#REF!</v>
      </c>
    </row>
    <row r="12" spans="1:3" hidden="1" x14ac:dyDescent="0.3">
      <c r="A12" s="6" t="s">
        <v>3983</v>
      </c>
      <c r="B12" s="6" t="s">
        <v>1690</v>
      </c>
      <c r="C12" s="6" t="e">
        <f>IF(B12&lt;&gt;"",INDEX(#REF!,MATCH(B12,#REF!,0),2),INDEX(#REF!,MATCH(Infraorder_correction!A12,#REF!,0),4))</f>
        <v>#REF!</v>
      </c>
    </row>
    <row r="13" spans="1:3" hidden="1" x14ac:dyDescent="0.3">
      <c r="A13" s="6" t="s">
        <v>3984</v>
      </c>
      <c r="B13" s="6" t="s">
        <v>1690</v>
      </c>
      <c r="C13" s="6" t="e">
        <f>IF(B13&lt;&gt;"",INDEX(#REF!,MATCH(B13,#REF!,0),2),INDEX(#REF!,MATCH(Infraorder_correction!A13,#REF!,0),4))</f>
        <v>#REF!</v>
      </c>
    </row>
    <row r="14" spans="1:3" hidden="1" x14ac:dyDescent="0.3">
      <c r="A14" s="6" t="s">
        <v>3985</v>
      </c>
      <c r="B14" s="6" t="s">
        <v>4275</v>
      </c>
      <c r="C14" s="6" t="e">
        <f>IF(B14&lt;&gt;"",INDEX(#REF!,MATCH(B14,#REF!,0),2),INDEX(#REF!,MATCH(Infraorder_correction!A14,#REF!,0),4))</f>
        <v>#REF!</v>
      </c>
    </row>
    <row r="15" spans="1:3" hidden="1" x14ac:dyDescent="0.3">
      <c r="A15" s="6" t="s">
        <v>3986</v>
      </c>
      <c r="B15" s="6" t="s">
        <v>4052</v>
      </c>
      <c r="C15" s="6" t="e">
        <f>IF(B15&lt;&gt;"",INDEX(#REF!,MATCH(B15,#REF!,0),2),INDEX(#REF!,MATCH(Infraorder_correction!A15,#REF!,0),4))</f>
        <v>#REF!</v>
      </c>
    </row>
    <row r="16" spans="1:3" hidden="1" x14ac:dyDescent="0.3">
      <c r="A16" s="6" t="s">
        <v>1663</v>
      </c>
      <c r="B16" s="6" t="s">
        <v>1662</v>
      </c>
      <c r="C16" s="6" t="e">
        <f>IF(B16&lt;&gt;"",INDEX(#REF!,MATCH(B16,#REF!,0),2),INDEX(#REF!,MATCH(Infraorder_correction!A16,#REF!,0),4))</f>
        <v>#REF!</v>
      </c>
    </row>
    <row r="17" spans="1:3" hidden="1" x14ac:dyDescent="0.3">
      <c r="A17" s="6" t="s">
        <v>3987</v>
      </c>
      <c r="B17" s="6" t="s">
        <v>1524</v>
      </c>
      <c r="C17" s="6" t="e">
        <f>IF(B17&lt;&gt;"",INDEX(#REF!,MATCH(B17,#REF!,0),2),INDEX(#REF!,MATCH(Infraorder_correction!A17,#REF!,0),4))</f>
        <v>#REF!</v>
      </c>
    </row>
    <row r="18" spans="1:3" hidden="1" x14ac:dyDescent="0.3">
      <c r="A18" s="6" t="s">
        <v>3988</v>
      </c>
      <c r="B18" s="6" t="s">
        <v>1690</v>
      </c>
      <c r="C18" s="6" t="e">
        <f>IF(B18&lt;&gt;"",INDEX(#REF!,MATCH(B18,#REF!,0),2),INDEX(#REF!,MATCH(Infraorder_correction!A18,#REF!,0),4))</f>
        <v>#REF!</v>
      </c>
    </row>
    <row r="19" spans="1:3" hidden="1" x14ac:dyDescent="0.3">
      <c r="A19" s="6" t="s">
        <v>3989</v>
      </c>
      <c r="B19" s="6" t="s">
        <v>1690</v>
      </c>
      <c r="C19" s="6" t="e">
        <f>IF(B19&lt;&gt;"",INDEX(#REF!,MATCH(B19,#REF!,0),2),INDEX(#REF!,MATCH(Infraorder_correction!A19,#REF!,0),4))</f>
        <v>#REF!</v>
      </c>
    </row>
    <row r="20" spans="1:3" hidden="1" x14ac:dyDescent="0.3">
      <c r="A20" s="6" t="s">
        <v>3990</v>
      </c>
      <c r="B20" s="6" t="s">
        <v>4053</v>
      </c>
      <c r="C20" s="6" t="e">
        <f>IF(B20&lt;&gt;"",INDEX(#REF!,MATCH(B20,#REF!,0),2),INDEX(#REF!,MATCH(Infraorder_correction!A20,#REF!,0),4))</f>
        <v>#REF!</v>
      </c>
    </row>
    <row r="21" spans="1:3" hidden="1" x14ac:dyDescent="0.3">
      <c r="A21" s="6" t="s">
        <v>3991</v>
      </c>
      <c r="B21" s="6" t="s">
        <v>1690</v>
      </c>
      <c r="C21" s="6" t="e">
        <f>IF(B21&lt;&gt;"",INDEX(#REF!,MATCH(B21,#REF!,0),2),INDEX(#REF!,MATCH(Infraorder_correction!A21,#REF!,0),4))</f>
        <v>#REF!</v>
      </c>
    </row>
    <row r="22" spans="1:3" hidden="1" x14ac:dyDescent="0.3">
      <c r="A22" s="6" t="s">
        <v>3992</v>
      </c>
      <c r="B22" s="6" t="s">
        <v>1690</v>
      </c>
      <c r="C22" s="6" t="e">
        <f>IF(B22&lt;&gt;"",INDEX(#REF!,MATCH(B22,#REF!,0),2),INDEX(#REF!,MATCH(Infraorder_correction!A22,#REF!,0),4))</f>
        <v>#REF!</v>
      </c>
    </row>
    <row r="23" spans="1:3" hidden="1" x14ac:dyDescent="0.3">
      <c r="A23" s="6" t="s">
        <v>3993</v>
      </c>
      <c r="B23" s="6" t="s">
        <v>1690</v>
      </c>
      <c r="C23" s="6" t="e">
        <f>IF(B23&lt;&gt;"",INDEX(#REF!,MATCH(B23,#REF!,0),2),INDEX(#REF!,MATCH(Infraorder_correction!A23,#REF!,0),4))</f>
        <v>#REF!</v>
      </c>
    </row>
    <row r="24" spans="1:3" hidden="1" x14ac:dyDescent="0.3">
      <c r="A24" s="6" t="s">
        <v>3997</v>
      </c>
      <c r="B24" s="6" t="s">
        <v>1690</v>
      </c>
      <c r="C24" s="6" t="e">
        <f>IF(B24&lt;&gt;"",INDEX(#REF!,MATCH(B24,#REF!,0),2),INDEX(#REF!,MATCH(Infraorder_correction!A24,#REF!,0),4))</f>
        <v>#REF!</v>
      </c>
    </row>
    <row r="25" spans="1:3" hidden="1" x14ac:dyDescent="0.3">
      <c r="A25" s="6" t="s">
        <v>3994</v>
      </c>
      <c r="B25" s="6" t="s">
        <v>1690</v>
      </c>
      <c r="C25" s="6" t="e">
        <f>IF(B25&lt;&gt;"",INDEX(#REF!,MATCH(B25,#REF!,0),2),INDEX(#REF!,MATCH(Infraorder_correction!A25,#REF!,0),4))</f>
        <v>#REF!</v>
      </c>
    </row>
    <row r="26" spans="1:3" hidden="1" x14ac:dyDescent="0.3">
      <c r="A26" s="6" t="s">
        <v>3995</v>
      </c>
      <c r="B26" s="6" t="s">
        <v>1524</v>
      </c>
      <c r="C26" s="6" t="e">
        <f>IF(B26&lt;&gt;"",INDEX(#REF!,MATCH(B26,#REF!,0),2),INDEX(#REF!,MATCH(Infraorder_correction!A26,#REF!,0),4))</f>
        <v>#REF!</v>
      </c>
    </row>
    <row r="27" spans="1:3" hidden="1" x14ac:dyDescent="0.3">
      <c r="A27" s="6" t="s">
        <v>3996</v>
      </c>
      <c r="B27" s="6" t="s">
        <v>4054</v>
      </c>
      <c r="C27" s="6" t="e">
        <f>IF(B27&lt;&gt;"",INDEX(#REF!,MATCH(B27,#REF!,0),2),INDEX(#REF!,MATCH(Infraorder_correction!A27,#REF!,0),4))</f>
        <v>#REF!</v>
      </c>
    </row>
    <row r="28" spans="1:3" hidden="1" x14ac:dyDescent="0.3">
      <c r="A28" s="6" t="s">
        <v>3998</v>
      </c>
      <c r="B28" s="6" t="s">
        <v>4053</v>
      </c>
      <c r="C28" s="6" t="e">
        <f>IF(B28&lt;&gt;"",INDEX(#REF!,MATCH(B28,#REF!,0),2),INDEX(#REF!,MATCH(Infraorder_correction!A28,#REF!,0),4))</f>
        <v>#REF!</v>
      </c>
    </row>
    <row r="29" spans="1:3" hidden="1" x14ac:dyDescent="0.3">
      <c r="A29" s="6" t="s">
        <v>3999</v>
      </c>
      <c r="B29" s="6" t="s">
        <v>3826</v>
      </c>
      <c r="C29" s="6" t="e">
        <f>IF(B29&lt;&gt;"",INDEX(#REF!,MATCH(B29,#REF!,0),2),INDEX(#REF!,MATCH(Infraorder_correction!A29,#REF!,0),4))</f>
        <v>#REF!</v>
      </c>
    </row>
    <row r="30" spans="1:3" hidden="1" x14ac:dyDescent="0.3">
      <c r="A30" s="6" t="s">
        <v>4000</v>
      </c>
      <c r="B30" s="6" t="s">
        <v>3868</v>
      </c>
      <c r="C30" s="6" t="e">
        <f>IF(B30&lt;&gt;"",INDEX(#REF!,MATCH(B30,#REF!,0),2),INDEX(#REF!,MATCH(Infraorder_correction!A30,#REF!,0),4))</f>
        <v>#REF!</v>
      </c>
    </row>
    <row r="31" spans="1:3" hidden="1" x14ac:dyDescent="0.3">
      <c r="A31" s="6" t="s">
        <v>4001</v>
      </c>
      <c r="B31" s="6" t="s">
        <v>1690</v>
      </c>
      <c r="C31" s="6" t="e">
        <f>IF(B31&lt;&gt;"",INDEX(#REF!,MATCH(B31,#REF!,0),2),INDEX(#REF!,MATCH(Infraorder_correction!A31,#REF!,0),4))</f>
        <v>#REF!</v>
      </c>
    </row>
    <row r="32" spans="1:3" hidden="1" x14ac:dyDescent="0.3">
      <c r="A32" s="6" t="s">
        <v>4011</v>
      </c>
      <c r="B32" s="6" t="s">
        <v>1690</v>
      </c>
      <c r="C32" s="6" t="e">
        <f>IF(B32&lt;&gt;"",INDEX(#REF!,MATCH(B32,#REF!,0),2),INDEX(#REF!,MATCH(Infraorder_correction!A32,#REF!,0),4))</f>
        <v>#REF!</v>
      </c>
    </row>
    <row r="33" spans="1:3" hidden="1" x14ac:dyDescent="0.3">
      <c r="A33" s="6" t="s">
        <v>4002</v>
      </c>
      <c r="B33" s="6" t="s">
        <v>1662</v>
      </c>
      <c r="C33" s="6" t="e">
        <f>IF(B33&lt;&gt;"",INDEX(#REF!,MATCH(B33,#REF!,0),2),INDEX(#REF!,MATCH(Infraorder_correction!A33,#REF!,0),4))</f>
        <v>#REF!</v>
      </c>
    </row>
    <row r="34" spans="1:3" hidden="1" x14ac:dyDescent="0.3">
      <c r="A34" s="6" t="s">
        <v>4003</v>
      </c>
      <c r="B34" s="6" t="s">
        <v>1690</v>
      </c>
      <c r="C34" s="6" t="e">
        <f>IF(B34&lt;&gt;"",INDEX(#REF!,MATCH(B34,#REF!,0),2),INDEX(#REF!,MATCH(Infraorder_correction!A34,#REF!,0),4))</f>
        <v>#REF!</v>
      </c>
    </row>
    <row r="35" spans="1:3" hidden="1" x14ac:dyDescent="0.3">
      <c r="A35" s="6" t="s">
        <v>4004</v>
      </c>
      <c r="B35" s="6" t="s">
        <v>4055</v>
      </c>
      <c r="C35" s="6" t="e">
        <f>IF(B35&lt;&gt;"",INDEX(#REF!,MATCH(B35,#REF!,0),2),INDEX(#REF!,MATCH(Infraorder_correction!A35,#REF!,0),4))</f>
        <v>#REF!</v>
      </c>
    </row>
    <row r="36" spans="1:3" hidden="1" x14ac:dyDescent="0.3">
      <c r="A36" s="6" t="s">
        <v>4005</v>
      </c>
      <c r="B36" s="6" t="s">
        <v>1690</v>
      </c>
      <c r="C36" s="6" t="e">
        <f>IF(B36&lt;&gt;"",INDEX(#REF!,MATCH(B36,#REF!,0),2),INDEX(#REF!,MATCH(Infraorder_correction!A36,#REF!,0),4))</f>
        <v>#REF!</v>
      </c>
    </row>
    <row r="37" spans="1:3" hidden="1" x14ac:dyDescent="0.3">
      <c r="A37" s="6" t="s">
        <v>4006</v>
      </c>
      <c r="B37" s="6" t="s">
        <v>1690</v>
      </c>
      <c r="C37" s="6" t="e">
        <f>IF(B37&lt;&gt;"",INDEX(#REF!,MATCH(B37,#REF!,0),2),INDEX(#REF!,MATCH(Infraorder_correction!A37,#REF!,0),4))</f>
        <v>#REF!</v>
      </c>
    </row>
    <row r="38" spans="1:3" hidden="1" x14ac:dyDescent="0.3">
      <c r="A38" s="6" t="s">
        <v>4007</v>
      </c>
      <c r="B38" s="6" t="s">
        <v>4055</v>
      </c>
      <c r="C38" s="6" t="e">
        <f>IF(B38&lt;&gt;"",INDEX(#REF!,MATCH(B38,#REF!,0),2),INDEX(#REF!,MATCH(Infraorder_correction!A38,#REF!,0),4))</f>
        <v>#REF!</v>
      </c>
    </row>
    <row r="39" spans="1:3" hidden="1" x14ac:dyDescent="0.3">
      <c r="A39" s="6" t="s">
        <v>4008</v>
      </c>
      <c r="B39" s="6" t="s">
        <v>1658</v>
      </c>
      <c r="C39" s="6" t="e">
        <f>IF(B39&lt;&gt;"",INDEX(#REF!,MATCH(B39,#REF!,0),2),INDEX(#REF!,MATCH(Infraorder_correction!A39,#REF!,0),4))</f>
        <v>#REF!</v>
      </c>
    </row>
    <row r="40" spans="1:3" hidden="1" x14ac:dyDescent="0.3">
      <c r="A40" s="6" t="s">
        <v>4009</v>
      </c>
      <c r="B40" s="6" t="s">
        <v>4056</v>
      </c>
      <c r="C40" s="6" t="e">
        <f>IF(B40&lt;&gt;"",INDEX(#REF!,MATCH(B40,#REF!,0),2),INDEX(#REF!,MATCH(Infraorder_correction!A40,#REF!,0),4))</f>
        <v>#REF!</v>
      </c>
    </row>
    <row r="41" spans="1:3" x14ac:dyDescent="0.3">
      <c r="A41" s="6" t="s">
        <v>4010</v>
      </c>
      <c r="B41" s="6" t="s">
        <v>1655</v>
      </c>
      <c r="C41" s="6" t="e">
        <f>IF(B41&lt;&gt;"",INDEX(#REF!,MATCH(B41,#REF!,0),2),INDEX(#REF!,MATCH(Infraorder_correction!A41,#REF!,0),4))</f>
        <v>#REF!</v>
      </c>
    </row>
    <row r="42" spans="1:3" hidden="1" x14ac:dyDescent="0.3">
      <c r="A42" s="6" t="s">
        <v>4012</v>
      </c>
      <c r="B42" s="6" t="s">
        <v>4057</v>
      </c>
      <c r="C42" s="6" t="e">
        <f>IF(B42&lt;&gt;"",INDEX(#REF!,MATCH(B42,#REF!,0),2),INDEX(#REF!,MATCH(Infraorder_correction!A42,#REF!,0),4))</f>
        <v>#REF!</v>
      </c>
    </row>
    <row r="43" spans="1:3" x14ac:dyDescent="0.3">
      <c r="A43" s="6" t="s">
        <v>4013</v>
      </c>
      <c r="B43" s="6" t="s">
        <v>4058</v>
      </c>
      <c r="C43" s="6" t="e">
        <f>IF(B43&lt;&gt;"",INDEX(#REF!,MATCH(B43,#REF!,0),2),INDEX(#REF!,MATCH(Infraorder_correction!A43,#REF!,0),4))</f>
        <v>#REF!</v>
      </c>
    </row>
    <row r="44" spans="1:3" x14ac:dyDescent="0.3">
      <c r="A44" s="6" t="s">
        <v>4014</v>
      </c>
      <c r="C44" s="6" t="e">
        <f>IF(B44&lt;&gt;"",INDEX(#REF!,MATCH(B44,#REF!,0),2),INDEX(#REF!,MATCH(Infraorder_correction!A44,#REF!,0),4))</f>
        <v>#REF!</v>
      </c>
    </row>
    <row r="45" spans="1:3" x14ac:dyDescent="0.3">
      <c r="A45" s="6" t="s">
        <v>4015</v>
      </c>
      <c r="C45" s="6" t="e">
        <f>IF(B45&lt;&gt;"",INDEX(#REF!,MATCH(B45,#REF!,0),2),INDEX(#REF!,MATCH(Infraorder_correction!A45,#REF!,0),4))</f>
        <v>#REF!</v>
      </c>
    </row>
    <row r="46" spans="1:3" x14ac:dyDescent="0.3">
      <c r="A46" s="6" t="s">
        <v>4016</v>
      </c>
      <c r="B46" s="6" t="s">
        <v>1655</v>
      </c>
      <c r="C46" s="6" t="e">
        <f>IF(B46&lt;&gt;"",INDEX(#REF!,MATCH(B46,#REF!,0),2),INDEX(#REF!,MATCH(Infraorder_correction!A46,#REF!,0),4))</f>
        <v>#REF!</v>
      </c>
    </row>
    <row r="47" spans="1:3" x14ac:dyDescent="0.3">
      <c r="A47" s="6" t="s">
        <v>4017</v>
      </c>
      <c r="B47" s="6" t="s">
        <v>1655</v>
      </c>
      <c r="C47" s="6" t="e">
        <f>IF(B47&lt;&gt;"",INDEX(#REF!,MATCH(B47,#REF!,0),2),INDEX(#REF!,MATCH(Infraorder_correction!A47,#REF!,0),4))</f>
        <v>#REF!</v>
      </c>
    </row>
    <row r="48" spans="1:3" hidden="1" x14ac:dyDescent="0.3">
      <c r="A48" s="6" t="s">
        <v>4018</v>
      </c>
      <c r="B48" s="6" t="s">
        <v>4059</v>
      </c>
      <c r="C48" s="6" t="e">
        <f>IF(B48&lt;&gt;"",INDEX(#REF!,MATCH(B48,#REF!,0),2),INDEX(#REF!,MATCH(Infraorder_correction!A48,#REF!,0),4))</f>
        <v>#REF!</v>
      </c>
    </row>
    <row r="49" spans="1:3" hidden="1" x14ac:dyDescent="0.3">
      <c r="A49" s="6" t="s">
        <v>4019</v>
      </c>
      <c r="B49" s="6" t="s">
        <v>1685</v>
      </c>
      <c r="C49" s="6" t="e">
        <f>IF(B49&lt;&gt;"",INDEX(#REF!,MATCH(B49,#REF!,0),2),INDEX(#REF!,MATCH(Infraorder_correction!A49,#REF!,0),4))</f>
        <v>#REF!</v>
      </c>
    </row>
    <row r="50" spans="1:3" hidden="1" x14ac:dyDescent="0.3">
      <c r="A50" s="6" t="s">
        <v>4020</v>
      </c>
      <c r="B50" s="6" t="s">
        <v>4060</v>
      </c>
      <c r="C50" s="6" t="e">
        <f>IF(B50&lt;&gt;"",INDEX(#REF!,MATCH(B50,#REF!,0),2),INDEX(#REF!,MATCH(Infraorder_correction!A50,#REF!,0),4))</f>
        <v>#REF!</v>
      </c>
    </row>
    <row r="51" spans="1:3" x14ac:dyDescent="0.3">
      <c r="A51" s="6" t="s">
        <v>4021</v>
      </c>
      <c r="B51" s="6" t="s">
        <v>4058</v>
      </c>
      <c r="C51" s="6" t="e">
        <f>IF(B51&lt;&gt;"",INDEX(#REF!,MATCH(B51,#REF!,0),2),INDEX(#REF!,MATCH(Infraorder_correction!A51,#REF!,0),4))</f>
        <v>#REF!</v>
      </c>
    </row>
    <row r="52" spans="1:3" x14ac:dyDescent="0.3">
      <c r="A52" s="6" t="s">
        <v>4022</v>
      </c>
      <c r="B52" s="6" t="s">
        <v>1681</v>
      </c>
      <c r="C52" s="6" t="e">
        <f>IF(B52&lt;&gt;"",INDEX(#REF!,MATCH(B52,#REF!,0),2),INDEX(#REF!,MATCH(Infraorder_correction!A52,#REF!,0),4))</f>
        <v>#REF!</v>
      </c>
    </row>
    <row r="53" spans="1:3" hidden="1" x14ac:dyDescent="0.3">
      <c r="A53" s="6" t="s">
        <v>4023</v>
      </c>
      <c r="B53" s="6" t="s">
        <v>4055</v>
      </c>
      <c r="C53" s="6" t="e">
        <f>IF(B53&lt;&gt;"",INDEX(#REF!,MATCH(B53,#REF!,0),2),INDEX(#REF!,MATCH(Infraorder_correction!A53,#REF!,0),4))</f>
        <v>#REF!</v>
      </c>
    </row>
    <row r="54" spans="1:3" hidden="1" x14ac:dyDescent="0.3">
      <c r="A54" s="6" t="s">
        <v>4024</v>
      </c>
      <c r="B54" s="6" t="s">
        <v>1658</v>
      </c>
      <c r="C54" s="6" t="e">
        <f>IF(B54&lt;&gt;"",INDEX(#REF!,MATCH(B54,#REF!,0),2),INDEX(#REF!,MATCH(Infraorder_correction!A54,#REF!,0),4))</f>
        <v>#REF!</v>
      </c>
    </row>
    <row r="55" spans="1:3" x14ac:dyDescent="0.3">
      <c r="A55" s="6" t="s">
        <v>4025</v>
      </c>
      <c r="B55" s="6" t="s">
        <v>4058</v>
      </c>
      <c r="C55" s="6" t="e">
        <f>IF(B55&lt;&gt;"",INDEX(#REF!,MATCH(B55,#REF!,0),2),INDEX(#REF!,MATCH(Infraorder_correction!A55,#REF!,0),4))</f>
        <v>#REF!</v>
      </c>
    </row>
    <row r="56" spans="1:3" hidden="1" x14ac:dyDescent="0.3">
      <c r="A56" s="6" t="s">
        <v>4026</v>
      </c>
      <c r="B56" s="6" t="s">
        <v>4061</v>
      </c>
      <c r="C56" s="6" t="e">
        <f>IF(B56&lt;&gt;"",INDEX(#REF!,MATCH(B56,#REF!,0),2),INDEX(#REF!,MATCH(Infraorder_correction!A56,#REF!,0),4))</f>
        <v>#REF!</v>
      </c>
    </row>
    <row r="57" spans="1:3" hidden="1" x14ac:dyDescent="0.3">
      <c r="A57" s="6" t="s">
        <v>4027</v>
      </c>
      <c r="B57" s="6" t="s">
        <v>4059</v>
      </c>
      <c r="C57" s="6" t="e">
        <f>IF(B57&lt;&gt;"",INDEX(#REF!,MATCH(B57,#REF!,0),2),INDEX(#REF!,MATCH(Infraorder_correction!A57,#REF!,0),4))</f>
        <v>#REF!</v>
      </c>
    </row>
    <row r="58" spans="1:3" hidden="1" x14ac:dyDescent="0.3">
      <c r="A58" s="6" t="s">
        <v>4028</v>
      </c>
      <c r="C58" s="6" t="e">
        <f>IF(B58&lt;&gt;"",INDEX(#REF!,MATCH(B58,#REF!,0),2),INDEX(#REF!,MATCH(Infraorder_correction!A58,#REF!,0),4))</f>
        <v>#REF!</v>
      </c>
    </row>
    <row r="59" spans="1:3" hidden="1" x14ac:dyDescent="0.3">
      <c r="A59" s="6" t="s">
        <v>3936</v>
      </c>
      <c r="C59" s="6" t="e">
        <f>IF(B59&lt;&gt;"",INDEX(#REF!,MATCH(B59,#REF!,0),2),INDEX(#REF!,MATCH(Infraorder_correction!A59,#REF!,0),4))</f>
        <v>#REF!</v>
      </c>
    </row>
    <row r="60" spans="1:3" hidden="1" x14ac:dyDescent="0.3">
      <c r="A60" s="6" t="s">
        <v>4029</v>
      </c>
      <c r="B60" s="39" t="s">
        <v>4273</v>
      </c>
      <c r="C60" s="6" t="e">
        <f>IF(B60&lt;&gt;"",INDEX(#REF!,MATCH(B60,#REF!,0),2),INDEX(#REF!,MATCH(Infraorder_correction!A60,#REF!,0),4))</f>
        <v>#REF!</v>
      </c>
    </row>
    <row r="61" spans="1:3" hidden="1" x14ac:dyDescent="0.3">
      <c r="A61" s="6" t="s">
        <v>4030</v>
      </c>
      <c r="C61" s="6" t="e">
        <f>IF(B61&lt;&gt;"",INDEX(#REF!,MATCH(B61,#REF!,0),2),INDEX(#REF!,MATCH(Infraorder_correction!A61,#REF!,0),4))</f>
        <v>#REF!</v>
      </c>
    </row>
    <row r="62" spans="1:3" hidden="1" x14ac:dyDescent="0.3">
      <c r="A62" s="6" t="s">
        <v>4031</v>
      </c>
      <c r="C62" s="6" t="e">
        <f>IF(B62&lt;&gt;"",INDEX(#REF!,MATCH(B62,#REF!,0),2),INDEX(#REF!,MATCH(Infraorder_correction!A62,#REF!,0),4))</f>
        <v>#REF!</v>
      </c>
    </row>
    <row r="63" spans="1:3" hidden="1" x14ac:dyDescent="0.3">
      <c r="A63" s="6" t="s">
        <v>4032</v>
      </c>
      <c r="B63" s="6" t="s">
        <v>4062</v>
      </c>
      <c r="C63" s="6" t="e">
        <f>IF(B63&lt;&gt;"",INDEX(#REF!,MATCH(B63,#REF!,0),2),INDEX(#REF!,MATCH(Infraorder_correction!A63,#REF!,0),4))</f>
        <v>#REF!</v>
      </c>
    </row>
    <row r="64" spans="1:3" hidden="1" x14ac:dyDescent="0.3">
      <c r="A64" s="6" t="s">
        <v>4033</v>
      </c>
      <c r="B64" s="6" t="s">
        <v>3945</v>
      </c>
      <c r="C64" s="6" t="e">
        <f>IF(B64&lt;&gt;"",INDEX(#REF!,MATCH(B64,#REF!,0),2),INDEX(#REF!,MATCH(Infraorder_correction!A64,#REF!,0),4))</f>
        <v>#REF!</v>
      </c>
    </row>
    <row r="65" spans="1:3" hidden="1" x14ac:dyDescent="0.3">
      <c r="A65" s="6" t="s">
        <v>4034</v>
      </c>
      <c r="B65" s="6" t="s">
        <v>4063</v>
      </c>
      <c r="C65" s="6" t="e">
        <f>IF(B65&lt;&gt;"",INDEX(#REF!,MATCH(B65,#REF!,0),2),INDEX(#REF!,MATCH(Infraorder_correction!A65,#REF!,0),4))</f>
        <v>#REF!</v>
      </c>
    </row>
    <row r="66" spans="1:3" hidden="1" x14ac:dyDescent="0.3">
      <c r="A66" s="95" t="s">
        <v>4035</v>
      </c>
      <c r="B66" s="95" t="s">
        <v>4064</v>
      </c>
      <c r="C66" s="6" t="e">
        <f>IF(B66&lt;&gt;"",INDEX(#REF!,MATCH(B66,#REF!,0),2),INDEX(#REF!,MATCH(Infraorder_correction!A66,#REF!,0),4))</f>
        <v>#REF!</v>
      </c>
    </row>
    <row r="67" spans="1:3" hidden="1" x14ac:dyDescent="0.3">
      <c r="A67" s="95" t="s">
        <v>4036</v>
      </c>
      <c r="B67" s="95" t="s">
        <v>3953</v>
      </c>
      <c r="C67" s="6" t="e">
        <f>IF(B67&lt;&gt;"",INDEX(#REF!,MATCH(B67,#REF!,0),2),INDEX(#REF!,MATCH(Infraorder_correction!A67,#REF!,0),4))</f>
        <v>#REF!</v>
      </c>
    </row>
    <row r="68" spans="1:3" hidden="1" x14ac:dyDescent="0.3">
      <c r="A68" s="95" t="s">
        <v>4037</v>
      </c>
      <c r="B68" s="95" t="s">
        <v>4065</v>
      </c>
      <c r="C68" s="6" t="e">
        <f>IF(B68&lt;&gt;"",INDEX(#REF!,MATCH(B68,#REF!,0),2),INDEX(#REF!,MATCH(Infraorder_correction!A68,#REF!,0),4))</f>
        <v>#REF!</v>
      </c>
    </row>
    <row r="69" spans="1:3" hidden="1" x14ac:dyDescent="0.3">
      <c r="A69" s="95" t="s">
        <v>4038</v>
      </c>
      <c r="B69" s="95" t="s">
        <v>4064</v>
      </c>
      <c r="C69" s="6" t="e">
        <f>IF(B69&lt;&gt;"",INDEX(#REF!,MATCH(B69,#REF!,0),2),INDEX(#REF!,MATCH(Infraorder_correction!A69,#REF!,0),4))</f>
        <v>#REF!</v>
      </c>
    </row>
    <row r="70" spans="1:3" hidden="1" x14ac:dyDescent="0.3">
      <c r="A70" s="95" t="s">
        <v>4039</v>
      </c>
      <c r="B70" s="95" t="s">
        <v>4066</v>
      </c>
      <c r="C70" s="6" t="e">
        <f>IF(B70&lt;&gt;"",INDEX(#REF!,MATCH(B70,#REF!,0),2),INDEX(#REF!,MATCH(Infraorder_correction!A70,#REF!,0),4))</f>
        <v>#REF!</v>
      </c>
    </row>
    <row r="71" spans="1:3" hidden="1" x14ac:dyDescent="0.3">
      <c r="A71" s="95" t="s">
        <v>4040</v>
      </c>
      <c r="B71" s="95" t="s">
        <v>4067</v>
      </c>
      <c r="C71" s="6" t="e">
        <f>IF(B71&lt;&gt;"",INDEX(#REF!,MATCH(B71,#REF!,0),2),INDEX(#REF!,MATCH(Infraorder_correction!A71,#REF!,0),4))</f>
        <v>#REF!</v>
      </c>
    </row>
    <row r="72" spans="1:3" hidden="1" x14ac:dyDescent="0.3">
      <c r="A72" s="95" t="s">
        <v>4041</v>
      </c>
      <c r="B72" s="95" t="s">
        <v>4068</v>
      </c>
      <c r="C72" s="6" t="e">
        <f>IF(B72&lt;&gt;"",INDEX(#REF!,MATCH(B72,#REF!,0),2),INDEX(#REF!,MATCH(Infraorder_correction!A72,#REF!,0),4))</f>
        <v>#REF!</v>
      </c>
    </row>
    <row r="73" spans="1:3" hidden="1" x14ac:dyDescent="0.3">
      <c r="A73" s="95" t="s">
        <v>4042</v>
      </c>
      <c r="B73" s="95" t="s">
        <v>4069</v>
      </c>
      <c r="C73" s="6" t="e">
        <f>IF(B73&lt;&gt;"",INDEX(#REF!,MATCH(B73,#REF!,0),2),INDEX(#REF!,MATCH(Infraorder_correction!A73,#REF!,0),4))</f>
        <v>#REF!</v>
      </c>
    </row>
    <row r="74" spans="1:3" hidden="1" x14ac:dyDescent="0.3">
      <c r="A74" s="95" t="s">
        <v>4043</v>
      </c>
      <c r="B74" s="95" t="s">
        <v>3964</v>
      </c>
      <c r="C74" s="6" t="e">
        <f>IF(B74&lt;&gt;"",INDEX(#REF!,MATCH(B74,#REF!,0),2),INDEX(#REF!,MATCH(Infraorder_correction!A74,#REF!,0),4))</f>
        <v>#REF!</v>
      </c>
    </row>
    <row r="75" spans="1:3" hidden="1" x14ac:dyDescent="0.3">
      <c r="A75" s="95" t="s">
        <v>4044</v>
      </c>
      <c r="B75" s="95" t="s">
        <v>4070</v>
      </c>
      <c r="C75" s="6" t="e">
        <f>IF(B75&lt;&gt;"",INDEX(#REF!,MATCH(B75,#REF!,0),2),INDEX(#REF!,MATCH(Infraorder_correction!A75,#REF!,0),4))</f>
        <v>#REF!</v>
      </c>
    </row>
    <row r="76" spans="1:3" hidden="1" x14ac:dyDescent="0.3">
      <c r="A76" s="95" t="s">
        <v>4045</v>
      </c>
      <c r="B76" s="95" t="s">
        <v>4071</v>
      </c>
      <c r="C76" s="6" t="e">
        <f>IF(B76&lt;&gt;"",INDEX(#REF!,MATCH(B76,#REF!,0),2),INDEX(#REF!,MATCH(Infraorder_correction!A76,#REF!,0),4))</f>
        <v>#REF!</v>
      </c>
    </row>
    <row r="77" spans="1:3" hidden="1" x14ac:dyDescent="0.3">
      <c r="A77" s="95" t="s">
        <v>4046</v>
      </c>
      <c r="B77" s="95" t="s">
        <v>3964</v>
      </c>
      <c r="C77" s="6" t="e">
        <f>IF(B77&lt;&gt;"",INDEX(#REF!,MATCH(B77,#REF!,0),2),INDEX(#REF!,MATCH(Infraorder_correction!A77,#REF!,0),4))</f>
        <v>#REF!</v>
      </c>
    </row>
    <row r="78" spans="1:3" hidden="1" x14ac:dyDescent="0.3">
      <c r="A78" s="95" t="s">
        <v>4047</v>
      </c>
      <c r="B78" s="95" t="s">
        <v>1628</v>
      </c>
      <c r="C78" s="6" t="e">
        <f>IF(B78&lt;&gt;"",INDEX(#REF!,MATCH(B78,#REF!,0),2),INDEX(#REF!,MATCH(Infraorder_correction!A78,#REF!,0),4))</f>
        <v>#REF!</v>
      </c>
    </row>
    <row r="79" spans="1:3" hidden="1" x14ac:dyDescent="0.3">
      <c r="A79" s="95" t="s">
        <v>4048</v>
      </c>
      <c r="B79" s="95" t="s">
        <v>3969</v>
      </c>
      <c r="C79" s="6" t="e">
        <f>IF(B79&lt;&gt;"",INDEX(#REF!,MATCH(B79,#REF!,0),2),INDEX(#REF!,MATCH(Infraorder_correction!A79,#REF!,0),4))</f>
        <v>#REF!</v>
      </c>
    </row>
    <row r="80" spans="1:3" hidden="1" x14ac:dyDescent="0.3">
      <c r="A80" s="6" t="s">
        <v>195</v>
      </c>
      <c r="B80" s="6" t="s">
        <v>1690</v>
      </c>
      <c r="C80" s="6" t="e">
        <f>IF(B80&lt;&gt;"",INDEX(#REF!,MATCH(B80,#REF!,0),2),INDEX(#REF!,MATCH(Infraorder_correction!A80,#REF!,0),4))</f>
        <v>#REF!</v>
      </c>
    </row>
    <row r="81" spans="1:3" hidden="1" x14ac:dyDescent="0.3">
      <c r="A81" s="6" t="s">
        <v>1520</v>
      </c>
      <c r="B81" s="6" t="s">
        <v>1662</v>
      </c>
      <c r="C81" s="6" t="e">
        <f>IF(B81&lt;&gt;"",INDEX(#REF!,MATCH(B81,#REF!,0),2),INDEX(#REF!,MATCH(Infraorder_correction!A81,#REF!,0),4))</f>
        <v>#REF!</v>
      </c>
    </row>
    <row r="82" spans="1:3" hidden="1" x14ac:dyDescent="0.3">
      <c r="A82" s="6" t="s">
        <v>1426</v>
      </c>
      <c r="B82" s="6" t="s">
        <v>1658</v>
      </c>
      <c r="C82" s="6" t="e">
        <f>IF(B82&lt;&gt;"",INDEX(#REF!,MATCH(B82,#REF!,0),2),INDEX(#REF!,MATCH(Infraorder_correction!A82,#REF!,0),4))</f>
        <v>#REF!</v>
      </c>
    </row>
    <row r="83" spans="1:3" hidden="1" x14ac:dyDescent="0.3">
      <c r="A83" s="6" t="s">
        <v>1434</v>
      </c>
      <c r="B83" s="6" t="s">
        <v>1658</v>
      </c>
      <c r="C83" s="6" t="e">
        <f>IF(B83&lt;&gt;"",INDEX(#REF!,MATCH(B83,#REF!,0),2),INDEX(#REF!,MATCH(Infraorder_correction!A83,#REF!,0),4))</f>
        <v>#REF!</v>
      </c>
    </row>
    <row r="84" spans="1:3" hidden="1" x14ac:dyDescent="0.3">
      <c r="A84" s="6" t="s">
        <v>1304</v>
      </c>
      <c r="B84" s="6" t="s">
        <v>1658</v>
      </c>
      <c r="C84" s="6" t="e">
        <f>IF(B84&lt;&gt;"",INDEX(#REF!,MATCH(B84,#REF!,0),2),INDEX(#REF!,MATCH(Infraorder_correction!A84,#REF!,0),4))</f>
        <v>#REF!</v>
      </c>
    </row>
    <row r="85" spans="1:3" hidden="1" x14ac:dyDescent="0.3">
      <c r="A85" s="6" t="s">
        <v>1525</v>
      </c>
      <c r="B85" s="6" t="s">
        <v>1524</v>
      </c>
      <c r="C85" s="6" t="e">
        <f>IF(B85&lt;&gt;"",INDEX(#REF!,MATCH(B85,#REF!,0),2),INDEX(#REF!,MATCH(Infraorder_correction!A85,#REF!,0),4))</f>
        <v>#REF!</v>
      </c>
    </row>
    <row r="86" spans="1:3" hidden="1" x14ac:dyDescent="0.3">
      <c r="A86" s="6" t="s">
        <v>1458</v>
      </c>
      <c r="B86" s="6" t="s">
        <v>369</v>
      </c>
      <c r="C86" s="6" t="e">
        <f>IF(B86&lt;&gt;"",INDEX(#REF!,MATCH(B86,#REF!,0),2),INDEX(#REF!,MATCH(Infraorder_correction!A86,#REF!,0),4))</f>
        <v>#REF!</v>
      </c>
    </row>
    <row r="87" spans="1:3" hidden="1" x14ac:dyDescent="0.3">
      <c r="A87" s="6" t="s">
        <v>1492</v>
      </c>
      <c r="B87" s="6" t="s">
        <v>1687</v>
      </c>
      <c r="C87" s="6" t="e">
        <f>IF(B87&lt;&gt;"",INDEX(#REF!,MATCH(B87,#REF!,0),2),INDEX(#REF!,MATCH(Infraorder_correction!A87,#REF!,0),4))</f>
        <v>#REF!</v>
      </c>
    </row>
    <row r="88" spans="1:3" hidden="1" x14ac:dyDescent="0.3">
      <c r="A88" s="6" t="s">
        <v>1451</v>
      </c>
      <c r="B88" s="6" t="s">
        <v>369</v>
      </c>
      <c r="C88" s="6" t="e">
        <f>IF(B88&lt;&gt;"",INDEX(#REF!,MATCH(B88,#REF!,0),2),INDEX(#REF!,MATCH(Infraorder_correction!A88,#REF!,0),4))</f>
        <v>#REF!</v>
      </c>
    </row>
    <row r="89" spans="1:3" hidden="1" x14ac:dyDescent="0.3">
      <c r="A89" s="6" t="s">
        <v>1528</v>
      </c>
      <c r="B89" s="6" t="s">
        <v>1524</v>
      </c>
      <c r="C89" s="6" t="e">
        <f>IF(B89&lt;&gt;"",INDEX(#REF!,MATCH(B89,#REF!,0),2),INDEX(#REF!,MATCH(Infraorder_correction!A89,#REF!,0),4))</f>
        <v>#REF!</v>
      </c>
    </row>
    <row r="90" spans="1:3" hidden="1" x14ac:dyDescent="0.3">
      <c r="A90" s="6" t="s">
        <v>1225</v>
      </c>
      <c r="B90" s="6" t="s">
        <v>369</v>
      </c>
      <c r="C90" s="6" t="e">
        <f>IF(B90&lt;&gt;"",INDEX(#REF!,MATCH(B90,#REF!,0),2),INDEX(#REF!,MATCH(Infraorder_correction!A90,#REF!,0),4))</f>
        <v>#REF!</v>
      </c>
    </row>
    <row r="91" spans="1:3" x14ac:dyDescent="0.3">
      <c r="A91" s="6" t="s">
        <v>1309</v>
      </c>
      <c r="B91" s="6" t="s">
        <v>1681</v>
      </c>
      <c r="C91" s="6" t="e">
        <f>IF(B91&lt;&gt;"",INDEX(#REF!,MATCH(B91,#REF!,0),2),INDEX(#REF!,MATCH(Infraorder_correction!A91,#REF!,0),4))</f>
        <v>#REF!</v>
      </c>
    </row>
    <row r="92" spans="1:3" x14ac:dyDescent="0.3">
      <c r="A92" s="6" t="s">
        <v>1531</v>
      </c>
      <c r="B92" s="6" t="s">
        <v>1655</v>
      </c>
      <c r="C92" s="6" t="e">
        <f>IF(B92&lt;&gt;"",INDEX(#REF!,MATCH(B92,#REF!,0),2),INDEX(#REF!,MATCH(Infraorder_correction!A92,#REF!,0),4))</f>
        <v>#REF!</v>
      </c>
    </row>
    <row r="93" spans="1:3" hidden="1" x14ac:dyDescent="0.3">
      <c r="A93" s="6" t="s">
        <v>1486</v>
      </c>
      <c r="B93" s="6" t="s">
        <v>369</v>
      </c>
      <c r="C93" s="6" t="e">
        <f>IF(B93&lt;&gt;"",INDEX(#REF!,MATCH(B93,#REF!,0),2),INDEX(#REF!,MATCH(Infraorder_correction!A93,#REF!,0),4))</f>
        <v>#REF!</v>
      </c>
    </row>
    <row r="94" spans="1:3" hidden="1" x14ac:dyDescent="0.3">
      <c r="A94" s="6" t="s">
        <v>1510</v>
      </c>
      <c r="B94" s="6" t="s">
        <v>1669</v>
      </c>
      <c r="C94" s="6" t="e">
        <f>IF(B94&lt;&gt;"",INDEX(#REF!,MATCH(B94,#REF!,0),2),INDEX(#REF!,MATCH(Infraorder_correction!A94,#REF!,0),4))</f>
        <v>#REF!</v>
      </c>
    </row>
    <row r="95" spans="1:3" hidden="1" x14ac:dyDescent="0.3">
      <c r="A95" s="6" t="s">
        <v>1326</v>
      </c>
      <c r="B95" s="6" t="s">
        <v>1666</v>
      </c>
      <c r="C95" s="6" t="e">
        <f>IF(B95&lt;&gt;"",INDEX(#REF!,MATCH(B95,#REF!,0),2),INDEX(#REF!,MATCH(Infraorder_correction!A95,#REF!,0),4))</f>
        <v>#REF!</v>
      </c>
    </row>
    <row r="96" spans="1:3" hidden="1" x14ac:dyDescent="0.3">
      <c r="A96" s="6" t="s">
        <v>1476</v>
      </c>
      <c r="B96" s="6" t="s">
        <v>369</v>
      </c>
      <c r="C96" s="6" t="e">
        <f>IF(B96&lt;&gt;"",INDEX(#REF!,MATCH(B96,#REF!,0),2),INDEX(#REF!,MATCH(Infraorder_correction!A96,#REF!,0),4))</f>
        <v>#REF!</v>
      </c>
    </row>
    <row r="97" spans="1:3" hidden="1" x14ac:dyDescent="0.3">
      <c r="A97" s="6" t="s">
        <v>296</v>
      </c>
      <c r="B97" s="6" t="s">
        <v>1678</v>
      </c>
      <c r="C97" s="6" t="e">
        <f>IF(B97&lt;&gt;"",INDEX(#REF!,MATCH(B97,#REF!,0),2),INDEX(#REF!,MATCH(Infraorder_correction!A97,#REF!,0),4))</f>
        <v>#REF!</v>
      </c>
    </row>
    <row r="98" spans="1:3" hidden="1" x14ac:dyDescent="0.3">
      <c r="A98" s="6" t="s">
        <v>1508</v>
      </c>
      <c r="B98" s="6" t="s">
        <v>1677</v>
      </c>
      <c r="C98" s="6" t="e">
        <f>IF(B98&lt;&gt;"",INDEX(#REF!,MATCH(B98,#REF!,0),2),INDEX(#REF!,MATCH(Infraorder_correction!A98,#REF!,0),4))</f>
        <v>#REF!</v>
      </c>
    </row>
    <row r="99" spans="1:3" hidden="1" x14ac:dyDescent="0.3">
      <c r="A99" s="6" t="s">
        <v>1341</v>
      </c>
      <c r="B99" s="6" t="s">
        <v>369</v>
      </c>
      <c r="C99" s="6" t="e">
        <f>IF(B99&lt;&gt;"",INDEX(#REF!,MATCH(B99,#REF!,0),2),INDEX(#REF!,MATCH(Infraorder_correction!A99,#REF!,0),4))</f>
        <v>#REF!</v>
      </c>
    </row>
    <row r="100" spans="1:3" hidden="1" x14ac:dyDescent="0.3">
      <c r="A100" s="6" t="s">
        <v>1417</v>
      </c>
      <c r="B100" s="6" t="s">
        <v>1658</v>
      </c>
      <c r="C100" s="6" t="e">
        <f>IF(B100&lt;&gt;"",INDEX(#REF!,MATCH(B100,#REF!,0),2),INDEX(#REF!,MATCH(Infraorder_correction!A100,#REF!,0),4))</f>
        <v>#REF!</v>
      </c>
    </row>
    <row r="101" spans="1:3" hidden="1" x14ac:dyDescent="0.3">
      <c r="A101" s="6" t="s">
        <v>1604</v>
      </c>
      <c r="B101" s="6" t="s">
        <v>1678</v>
      </c>
      <c r="C101" s="6" t="e">
        <f>IF(B101&lt;&gt;"",INDEX(#REF!,MATCH(B101,#REF!,0),2),INDEX(#REF!,MATCH(Infraorder_correction!A101,#REF!,0),4))</f>
        <v>#REF!</v>
      </c>
    </row>
    <row r="102" spans="1:3" x14ac:dyDescent="0.3">
      <c r="A102" s="6" t="s">
        <v>1691</v>
      </c>
      <c r="B102" s="6" t="s">
        <v>1655</v>
      </c>
      <c r="C102" s="6" t="e">
        <f>IF(B102&lt;&gt;"",INDEX(#REF!,MATCH(B102,#REF!,0),2),INDEX(#REF!,MATCH(Infraorder_correction!A102,#REF!,0),4))</f>
        <v>#REF!</v>
      </c>
    </row>
    <row r="103" spans="1:3" hidden="1" x14ac:dyDescent="0.3">
      <c r="A103" s="6" t="s">
        <v>1586</v>
      </c>
      <c r="B103" s="6" t="s">
        <v>1659</v>
      </c>
      <c r="C103" s="6" t="e">
        <f>IF(B103&lt;&gt;"",INDEX(#REF!,MATCH(B103,#REF!,0),2),INDEX(#REF!,MATCH(Infraorder_correction!A103,#REF!,0),4))</f>
        <v>#REF!</v>
      </c>
    </row>
    <row r="104" spans="1:3" hidden="1" x14ac:dyDescent="0.3">
      <c r="A104" s="6" t="s">
        <v>1447</v>
      </c>
      <c r="B104" s="6" t="s">
        <v>1666</v>
      </c>
      <c r="C104" s="6" t="e">
        <f>IF(B104&lt;&gt;"",INDEX(#REF!,MATCH(B104,#REF!,0),2),INDEX(#REF!,MATCH(Infraorder_correction!A104,#REF!,0),4))</f>
        <v>#REF!</v>
      </c>
    </row>
    <row r="105" spans="1:3" hidden="1" x14ac:dyDescent="0.3">
      <c r="A105" s="6" t="s">
        <v>1445</v>
      </c>
      <c r="B105" s="39" t="s">
        <v>4068</v>
      </c>
      <c r="C105" s="6" t="e">
        <f>IF(B105&lt;&gt;"",INDEX(#REF!,MATCH(B105,#REF!,0),2),INDEX(#REF!,MATCH(Infraorder_correction!A105,#REF!,0),4))</f>
        <v>#REF!</v>
      </c>
    </row>
    <row r="106" spans="1:3" hidden="1" x14ac:dyDescent="0.3">
      <c r="A106" s="6" t="s">
        <v>1629</v>
      </c>
      <c r="B106" s="6" t="s">
        <v>1628</v>
      </c>
      <c r="C106" s="6" t="e">
        <f>IF(B106&lt;&gt;"",INDEX(#REF!,MATCH(B106,#REF!,0),2),INDEX(#REF!,MATCH(Infraorder_correction!A106,#REF!,0),4))</f>
        <v>#REF!</v>
      </c>
    </row>
    <row r="107" spans="1:3" hidden="1" x14ac:dyDescent="0.3">
      <c r="A107" s="6" t="s">
        <v>35</v>
      </c>
      <c r="B107" s="6" t="s">
        <v>369</v>
      </c>
      <c r="C107" s="6" t="e">
        <f>IF(B107&lt;&gt;"",INDEX(#REF!,MATCH(B107,#REF!,0),2),INDEX(#REF!,MATCH(Infraorder_correction!A107,#REF!,0),4))</f>
        <v>#REF!</v>
      </c>
    </row>
    <row r="108" spans="1:3" hidden="1" x14ac:dyDescent="0.3">
      <c r="A108" s="6" t="s">
        <v>1414</v>
      </c>
      <c r="B108" s="6" t="s">
        <v>1690</v>
      </c>
      <c r="C108" s="6" t="e">
        <f>IF(B108&lt;&gt;"",INDEX(#REF!,MATCH(B108,#REF!,0),2),INDEX(#REF!,MATCH(Infraorder_correction!A108,#REF!,0),4))</f>
        <v>#REF!</v>
      </c>
    </row>
    <row r="109" spans="1:3" x14ac:dyDescent="0.3">
      <c r="A109" s="6" t="s">
        <v>247</v>
      </c>
      <c r="B109" s="6" t="s">
        <v>1681</v>
      </c>
      <c r="C109" s="6" t="e">
        <f>IF(B109&lt;&gt;"",INDEX(#REF!,MATCH(B109,#REF!,0),2),INDEX(#REF!,MATCH(Infraorder_correction!A109,#REF!,0),4))</f>
        <v>#REF!</v>
      </c>
    </row>
    <row r="110" spans="1:3" hidden="1" x14ac:dyDescent="0.3">
      <c r="A110" s="6" t="s">
        <v>112</v>
      </c>
      <c r="B110" s="6" t="s">
        <v>369</v>
      </c>
      <c r="C110" s="6" t="e">
        <f>IF(B110&lt;&gt;"",INDEX(#REF!,MATCH(B110,#REF!,0),2),INDEX(#REF!,MATCH(Infraorder_correction!A110,#REF!,0),4))</f>
        <v>#REF!</v>
      </c>
    </row>
    <row r="111" spans="1:3" hidden="1" x14ac:dyDescent="0.3">
      <c r="A111" s="6" t="s">
        <v>1505</v>
      </c>
      <c r="B111" s="6" t="s">
        <v>1677</v>
      </c>
      <c r="C111" s="6" t="e">
        <f>IF(B111&lt;&gt;"",INDEX(#REF!,MATCH(B111,#REF!,0),2),INDEX(#REF!,MATCH(Infraorder_correction!A111,#REF!,0),4))</f>
        <v>#REF!</v>
      </c>
    </row>
    <row r="112" spans="1:3" hidden="1" x14ac:dyDescent="0.3">
      <c r="A112" s="6" t="s">
        <v>1618</v>
      </c>
      <c r="C112" s="6" t="e">
        <f>IF(B112&lt;&gt;"",INDEX(#REF!,MATCH(B112,#REF!,0),2),INDEX(#REF!,MATCH(Infraorder_correction!A112,#REF!,0),4))</f>
        <v>#REF!</v>
      </c>
    </row>
    <row r="113" spans="1:3" x14ac:dyDescent="0.3">
      <c r="A113" s="6" t="s">
        <v>1656</v>
      </c>
      <c r="B113" s="6" t="s">
        <v>1655</v>
      </c>
      <c r="C113" s="6" t="e">
        <f>IF(B113&lt;&gt;"",INDEX(#REF!,MATCH(B113,#REF!,0),2),INDEX(#REF!,MATCH(Infraorder_correction!A113,#REF!,0),4))</f>
        <v>#REF!</v>
      </c>
    </row>
    <row r="114" spans="1:3" hidden="1" x14ac:dyDescent="0.3">
      <c r="A114" s="6" t="s">
        <v>1491</v>
      </c>
      <c r="B114" s="6" t="s">
        <v>369</v>
      </c>
      <c r="C114" s="6" t="e">
        <f>IF(B114&lt;&gt;"",INDEX(#REF!,MATCH(B114,#REF!,0),2),INDEX(#REF!,MATCH(Infraorder_correction!A114,#REF!,0),4))</f>
        <v>#REF!</v>
      </c>
    </row>
    <row r="115" spans="1:3" hidden="1" x14ac:dyDescent="0.3">
      <c r="A115" s="6" t="s">
        <v>1105</v>
      </c>
      <c r="B115" s="6" t="s">
        <v>369</v>
      </c>
      <c r="C115" s="6" t="e">
        <f>IF(B115&lt;&gt;"",INDEX(#REF!,MATCH(B115,#REF!,0),2),INDEX(#REF!,MATCH(Infraorder_correction!A115,#REF!,0),4))</f>
        <v>#REF!</v>
      </c>
    </row>
    <row r="116" spans="1:3" hidden="1" x14ac:dyDescent="0.3">
      <c r="A116" s="6" t="s">
        <v>1567</v>
      </c>
      <c r="B116" s="6" t="s">
        <v>1678</v>
      </c>
      <c r="C116" s="6" t="e">
        <f>IF(B116&lt;&gt;"",INDEX(#REF!,MATCH(B116,#REF!,0),2),INDEX(#REF!,MATCH(Infraorder_correction!A116,#REF!,0),4))</f>
        <v>#REF!</v>
      </c>
    </row>
    <row r="117" spans="1:3" hidden="1" x14ac:dyDescent="0.3">
      <c r="A117" s="6" t="s">
        <v>1259</v>
      </c>
      <c r="B117" s="6" t="s">
        <v>369</v>
      </c>
      <c r="C117" s="6" t="e">
        <f>IF(B117&lt;&gt;"",INDEX(#REF!,MATCH(B117,#REF!,0),2),INDEX(#REF!,MATCH(Infraorder_correction!A117,#REF!,0),4))</f>
        <v>#REF!</v>
      </c>
    </row>
    <row r="118" spans="1:3" hidden="1" x14ac:dyDescent="0.3">
      <c r="A118" s="6" t="s">
        <v>1590</v>
      </c>
      <c r="B118" s="6" t="s">
        <v>1678</v>
      </c>
      <c r="C118" s="6" t="e">
        <f>IF(B118&lt;&gt;"",INDEX(#REF!,MATCH(B118,#REF!,0),2),INDEX(#REF!,MATCH(Infraorder_correction!A118,#REF!,0),4))</f>
        <v>#REF!</v>
      </c>
    </row>
    <row r="119" spans="1:3" hidden="1" x14ac:dyDescent="0.3">
      <c r="A119" s="6" t="s">
        <v>1481</v>
      </c>
      <c r="B119" s="6" t="s">
        <v>1685</v>
      </c>
      <c r="C119" s="6" t="e">
        <f>IF(B119&lt;&gt;"",INDEX(#REF!,MATCH(B119,#REF!,0),2),INDEX(#REF!,MATCH(Infraorder_correction!A119,#REF!,0),4))</f>
        <v>#REF!</v>
      </c>
    </row>
    <row r="120" spans="1:3" x14ac:dyDescent="0.3">
      <c r="A120" s="6" t="s">
        <v>1564</v>
      </c>
      <c r="C120" s="6" t="e">
        <f>IF(B120&lt;&gt;"",INDEX(#REF!,MATCH(B120,#REF!,0),2),INDEX(#REF!,MATCH(Infraorder_correction!A120,#REF!,0),4))</f>
        <v>#REF!</v>
      </c>
    </row>
    <row r="121" spans="1:3" hidden="1" x14ac:dyDescent="0.3">
      <c r="A121" s="6" t="s">
        <v>1639</v>
      </c>
      <c r="B121" s="6" t="s">
        <v>1638</v>
      </c>
      <c r="C121" s="6" t="e">
        <f>IF(B121&lt;&gt;"",INDEX(#REF!,MATCH(B121,#REF!,0),2),INDEX(#REF!,MATCH(Infraorder_correction!A121,#REF!,0),4))</f>
        <v>#REF!</v>
      </c>
    </row>
    <row r="122" spans="1:3" hidden="1" x14ac:dyDescent="0.3">
      <c r="A122" s="6" t="s">
        <v>1600</v>
      </c>
      <c r="B122" s="6" t="s">
        <v>1678</v>
      </c>
      <c r="C122" s="6" t="e">
        <f>IF(B122&lt;&gt;"",INDEX(#REF!,MATCH(B122,#REF!,0),2),INDEX(#REF!,MATCH(Infraorder_correction!A122,#REF!,0),4))</f>
        <v>#REF!</v>
      </c>
    </row>
    <row r="123" spans="1:3" hidden="1" x14ac:dyDescent="0.3">
      <c r="A123" s="6" t="s">
        <v>1515</v>
      </c>
      <c r="B123" s="6" t="s">
        <v>1665</v>
      </c>
      <c r="C123" s="6" t="e">
        <f>IF(B123&lt;&gt;"",INDEX(#REF!,MATCH(B123,#REF!,0),2),INDEX(#REF!,MATCH(Infraorder_correction!A123,#REF!,0),4))</f>
        <v>#REF!</v>
      </c>
    </row>
    <row r="124" spans="1:3" x14ac:dyDescent="0.3">
      <c r="A124" s="6" t="s">
        <v>1292</v>
      </c>
      <c r="B124" s="6" t="s">
        <v>1655</v>
      </c>
      <c r="C124" s="6" t="e">
        <f>IF(B124&lt;&gt;"",INDEX(#REF!,MATCH(B124,#REF!,0),2),INDEX(#REF!,MATCH(Infraorder_correction!A124,#REF!,0),4))</f>
        <v>#REF!</v>
      </c>
    </row>
    <row r="125" spans="1:3" hidden="1" x14ac:dyDescent="0.3">
      <c r="A125" s="6" t="s">
        <v>1609</v>
      </c>
      <c r="B125" s="6" t="s">
        <v>1659</v>
      </c>
      <c r="C125" s="6" t="e">
        <f>IF(B125&lt;&gt;"",INDEX(#REF!,MATCH(B125,#REF!,0),2),INDEX(#REF!,MATCH(Infraorder_correction!A125,#REF!,0),4))</f>
        <v>#REF!</v>
      </c>
    </row>
    <row r="126" spans="1:3" hidden="1" x14ac:dyDescent="0.3">
      <c r="A126" s="6" t="s">
        <v>4274</v>
      </c>
      <c r="B126" s="95" t="s">
        <v>4275</v>
      </c>
      <c r="C126" s="6" t="e">
        <f>IF(B126&lt;&gt;"",INDEX(#REF!,MATCH(B126,#REF!,0),2),INDEX(#REF!,MATCH(Infraorder_correction!A126,#REF!,0),4))</f>
        <v>#REF!</v>
      </c>
    </row>
    <row r="131" spans="3:3" x14ac:dyDescent="0.3">
      <c r="C131" s="95"/>
    </row>
  </sheetData>
  <autoFilter ref="A1:C126" xr:uid="{13921F07-D6E1-4FA3-9E80-C5658EF5CB43}">
    <filterColumn colId="2">
      <filters>
        <filter val="Hymenopter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D376-225B-4BA7-9622-93AF138B224F}">
  <sheetPr filterMode="1"/>
  <dimension ref="A1:E234"/>
  <sheetViews>
    <sheetView workbookViewId="0">
      <selection activeCell="C246" sqref="C246"/>
    </sheetView>
  </sheetViews>
  <sheetFormatPr baseColWidth="10" defaultColWidth="11.44140625" defaultRowHeight="14.4" x14ac:dyDescent="0.3"/>
  <cols>
    <col min="1" max="1" width="17.88671875" style="6" bestFit="1" customWidth="1"/>
    <col min="2" max="2" width="17" style="6" bestFit="1" customWidth="1"/>
    <col min="3" max="3" width="17.6640625" style="6" bestFit="1" customWidth="1"/>
    <col min="4" max="4" width="16.6640625" style="6" bestFit="1" customWidth="1"/>
    <col min="5" max="16384" width="11.44140625" style="6"/>
  </cols>
  <sheetData>
    <row r="1" spans="1:5" x14ac:dyDescent="0.3">
      <c r="A1" s="97" t="s">
        <v>22</v>
      </c>
      <c r="B1" s="97" t="s">
        <v>21</v>
      </c>
      <c r="C1" s="6" t="s">
        <v>20</v>
      </c>
      <c r="D1" s="6" t="s">
        <v>19</v>
      </c>
      <c r="E1" s="6" t="s">
        <v>18</v>
      </c>
    </row>
    <row r="2" spans="1:5" hidden="1" x14ac:dyDescent="0.3">
      <c r="A2" s="6" t="s">
        <v>3778</v>
      </c>
      <c r="B2" s="6" t="s">
        <v>3973</v>
      </c>
      <c r="C2" s="6" t="str">
        <f>IFERROR(INDEX(Infraorder_correction!$A:$B,MATCH(Superfamily_correction!B2,Infraorder_correction!$A:$A,0),2),"")</f>
        <v>Geadephaga</v>
      </c>
      <c r="D2" s="6" t="str">
        <f>IFERROR(INDEX(Suborder_correction!$A:$B,MATCH(Superfamily_correction!A2,Suborder_correction!$A:$A,0),2),INDEX(#REF!,MATCH(Superfamily_correction!A2,#REF!,0),1))</f>
        <v>Adephaga</v>
      </c>
    </row>
    <row r="3" spans="1:5" hidden="1" x14ac:dyDescent="0.3">
      <c r="A3" s="6" t="s">
        <v>3814</v>
      </c>
      <c r="B3" s="6" t="s">
        <v>3974</v>
      </c>
      <c r="C3" s="6" t="str">
        <f>IFERROR(INDEX(Infraorder_correction!$A:$B,MATCH(Superfamily_correction!B3,Infraorder_correction!$A:$A,0),2),"")</f>
        <v>Staphyliniformia</v>
      </c>
      <c r="D3" s="6" t="e">
        <f>IFERROR(INDEX(Suborder_correction!$A:$B,MATCH(Superfamily_correction!A3,Suborder_correction!$A:$A,0),2),INDEX(#REF!,MATCH(Superfamily_correction!A3,#REF!,0),1))</f>
        <v>#REF!</v>
      </c>
    </row>
    <row r="4" spans="1:5" hidden="1" x14ac:dyDescent="0.3">
      <c r="A4" s="6" t="s">
        <v>3815</v>
      </c>
      <c r="B4" s="6" t="s">
        <v>3975</v>
      </c>
      <c r="C4" s="6" t="str">
        <f>IFERROR(INDEX(Infraorder_correction!$A:$B,MATCH(Superfamily_correction!B4,Infraorder_correction!$A:$A,0),2),"")</f>
        <v>Pentatomomorpha</v>
      </c>
      <c r="D4" s="6" t="e">
        <f>IFERROR(INDEX(Suborder_correction!$A:$B,MATCH(Superfamily_correction!A4,Suborder_correction!$A:$A,0),2),INDEX(#REF!,MATCH(Superfamily_correction!A4,#REF!,0),1))</f>
        <v>#REF!</v>
      </c>
    </row>
    <row r="5" spans="1:5" hidden="1" x14ac:dyDescent="0.3">
      <c r="A5" s="6" t="s">
        <v>3816</v>
      </c>
      <c r="B5" s="6" t="s">
        <v>195</v>
      </c>
      <c r="C5" s="6" t="str">
        <f>IFERROR(INDEX(Infraorder_correction!$A:$B,MATCH(Superfamily_correction!B5,Infraorder_correction!$A:$A,0),2),"")</f>
        <v>Araneomorphae</v>
      </c>
      <c r="D5" s="6" t="e">
        <f>IFERROR(INDEX(Suborder_correction!$A:$B,MATCH(Superfamily_correction!A5,Suborder_correction!$A:$A,0),2),INDEX(#REF!,MATCH(Superfamily_correction!A5,#REF!,0),1))</f>
        <v>#REF!</v>
      </c>
    </row>
    <row r="6" spans="1:5" hidden="1" x14ac:dyDescent="0.3">
      <c r="A6" s="6" t="s">
        <v>3817</v>
      </c>
      <c r="B6" s="6" t="s">
        <v>3975</v>
      </c>
      <c r="C6" s="6" t="str">
        <f>IFERROR(INDEX(Infraorder_correction!$A:$B,MATCH(Superfamily_correction!B6,Infraorder_correction!$A:$A,0),2),"")</f>
        <v>Pentatomomorpha</v>
      </c>
      <c r="D6" s="6" t="e">
        <f>IFERROR(INDEX(Suborder_correction!$A:$B,MATCH(Superfamily_correction!A6,Suborder_correction!$A:$A,0),2),INDEX(#REF!,MATCH(Superfamily_correction!A6,#REF!,0),1))</f>
        <v>#REF!</v>
      </c>
    </row>
    <row r="7" spans="1:5" hidden="1" x14ac:dyDescent="0.3">
      <c r="A7" s="6" t="s">
        <v>3767</v>
      </c>
      <c r="B7" s="6" t="s">
        <v>195</v>
      </c>
      <c r="C7" s="6" t="str">
        <f>IFERROR(INDEX(Infraorder_correction!$A:$B,MATCH(Superfamily_correction!B7,Infraorder_correction!$A:$A,0),2),"")</f>
        <v>Araneomorphae</v>
      </c>
      <c r="D7" s="6" t="str">
        <f>IFERROR(INDEX(Suborder_correction!$A:$B,MATCH(Superfamily_correction!A7,Suborder_correction!$A:$A,0),2),INDEX(#REF!,MATCH(Superfamily_correction!A7,#REF!,0),1))</f>
        <v>Araneomorphae</v>
      </c>
    </row>
    <row r="8" spans="1:5" hidden="1" x14ac:dyDescent="0.3">
      <c r="A8" s="6" t="s">
        <v>3818</v>
      </c>
      <c r="B8" s="6" t="s">
        <v>3976</v>
      </c>
      <c r="C8" s="6" t="str">
        <f>IFERROR(INDEX(Infraorder_correction!$A:$B,MATCH(Superfamily_correction!B8,Infraorder_correction!$A:$A,0),2),"")</f>
        <v>Muscomorpha</v>
      </c>
      <c r="D8" s="6" t="e">
        <f>IFERROR(INDEX(Suborder_correction!$A:$B,MATCH(Superfamily_correction!A8,Suborder_correction!$A:$A,0),2),INDEX(#REF!,MATCH(Superfamily_correction!A8,#REF!,0),1))</f>
        <v>#REF!</v>
      </c>
    </row>
    <row r="9" spans="1:5" hidden="1" x14ac:dyDescent="0.3">
      <c r="A9" s="6" t="s">
        <v>3819</v>
      </c>
      <c r="B9" s="6" t="s">
        <v>3977</v>
      </c>
      <c r="C9" s="6" t="str">
        <f>IFERROR(INDEX(Infraorder_correction!$A:$B,MATCH(Superfamily_correction!B9,Infraorder_correction!$A:$A,0),2),"")</f>
        <v>Araneomorphae</v>
      </c>
      <c r="D9" s="6" t="e">
        <f>IFERROR(INDEX(Suborder_correction!$A:$B,MATCH(Superfamily_correction!A9,Suborder_correction!$A:$A,0),2),INDEX(#REF!,MATCH(Superfamily_correction!A9,#REF!,0),1))</f>
        <v>#REF!</v>
      </c>
    </row>
    <row r="10" spans="1:5" hidden="1" x14ac:dyDescent="0.3">
      <c r="A10" s="6" t="s">
        <v>3820</v>
      </c>
      <c r="B10" s="6" t="s">
        <v>3975</v>
      </c>
      <c r="C10" s="6" t="str">
        <f>IFERROR(INDEX(Infraorder_correction!$A:$B,MATCH(Superfamily_correction!B10,Infraorder_correction!$A:$A,0),2),"")</f>
        <v>Pentatomomorpha</v>
      </c>
      <c r="D10" s="6" t="e">
        <f>IFERROR(INDEX(Suborder_correction!$A:$B,MATCH(Superfamily_correction!A10,Suborder_correction!$A:$A,0),2),INDEX(#REF!,MATCH(Superfamily_correction!A10,#REF!,0),1))</f>
        <v>#REF!</v>
      </c>
    </row>
    <row r="11" spans="1:5" hidden="1" x14ac:dyDescent="0.3">
      <c r="A11" s="6" t="s">
        <v>3821</v>
      </c>
      <c r="B11" s="6" t="s">
        <v>195</v>
      </c>
      <c r="C11" s="6" t="str">
        <f>IFERROR(INDEX(Infraorder_correction!$A:$B,MATCH(Superfamily_correction!B11,Infraorder_correction!$A:$A,0),2),"")</f>
        <v>Araneomorphae</v>
      </c>
      <c r="D11" s="6" t="e">
        <f>IFERROR(INDEX(Suborder_correction!$A:$B,MATCH(Superfamily_correction!A11,Suborder_correction!$A:$A,0),2),INDEX(#REF!,MATCH(Superfamily_correction!A11,#REF!,0),1))</f>
        <v>#REF!</v>
      </c>
    </row>
    <row r="12" spans="1:5" hidden="1" x14ac:dyDescent="0.3">
      <c r="A12" s="6" t="s">
        <v>3822</v>
      </c>
      <c r="B12" s="6" t="s">
        <v>1520</v>
      </c>
      <c r="C12" s="6" t="str">
        <f>IFERROR(INDEX(Infraorder_correction!$A:$B,MATCH(Superfamily_correction!B12,Infraorder_correction!$A:$A,0),2),"")</f>
        <v>Cicadomorpha</v>
      </c>
      <c r="D12" s="6" t="e">
        <f>IFERROR(INDEX(Suborder_correction!$A:$B,MATCH(Superfamily_correction!A12,Suborder_correction!$A:$A,0),2),INDEX(#REF!,MATCH(Superfamily_correction!A12,#REF!,0),1))</f>
        <v>#REF!</v>
      </c>
    </row>
    <row r="13" spans="1:5" hidden="1" x14ac:dyDescent="0.3">
      <c r="A13" s="6" t="s">
        <v>3823</v>
      </c>
      <c r="B13" s="6" t="s">
        <v>1426</v>
      </c>
      <c r="C13" s="6" t="str">
        <f>IFERROR(INDEX(Infraorder_correction!$A:$B,MATCH(Superfamily_correction!B13,Infraorder_correction!$A:$A,0),2),"")</f>
        <v>Cucujiformia</v>
      </c>
      <c r="D13" s="6" t="e">
        <f>IFERROR(INDEX(Suborder_correction!$A:$B,MATCH(Superfamily_correction!A13,Suborder_correction!$A:$A,0),2),INDEX(#REF!,MATCH(Superfamily_correction!A13,#REF!,0),1))</f>
        <v>#REF!</v>
      </c>
    </row>
    <row r="14" spans="1:5" hidden="1" x14ac:dyDescent="0.3">
      <c r="A14" s="6" t="s">
        <v>3824</v>
      </c>
      <c r="B14" s="6" t="s">
        <v>1434</v>
      </c>
      <c r="C14" s="6" t="str">
        <f>IFERROR(INDEX(Infraorder_correction!$A:$B,MATCH(Superfamily_correction!B14,Infraorder_correction!$A:$A,0),2),"")</f>
        <v>Cucujiformia</v>
      </c>
      <c r="D14" s="6" t="e">
        <f>IFERROR(INDEX(Suborder_correction!$A:$B,MATCH(Superfamily_correction!A14,Suborder_correction!$A:$A,0),2),INDEX(#REF!,MATCH(Superfamily_correction!A14,#REF!,0),1))</f>
        <v>#REF!</v>
      </c>
    </row>
    <row r="15" spans="1:5" hidden="1" x14ac:dyDescent="0.3">
      <c r="A15" s="6" t="s">
        <v>3768</v>
      </c>
      <c r="B15" s="6" t="s">
        <v>3978</v>
      </c>
      <c r="C15" s="6" t="str">
        <f>IFERROR(INDEX(Infraorder_correction!$A:$B,MATCH(Superfamily_correction!B15,Infraorder_correction!$A:$A,0),2),"")</f>
        <v>Coleorrhyncha</v>
      </c>
      <c r="D15" s="6" t="str">
        <f>IFERROR(INDEX(Suborder_correction!$A:$B,MATCH(Superfamily_correction!A15,Suborder_correction!$A:$A,0),2),INDEX(#REF!,MATCH(Superfamily_correction!A15,#REF!,0),1))</f>
        <v>Coleorrhyncha</v>
      </c>
    </row>
    <row r="16" spans="1:5" hidden="1" x14ac:dyDescent="0.3">
      <c r="A16" s="6" t="s">
        <v>3825</v>
      </c>
      <c r="B16" s="6" t="s">
        <v>3979</v>
      </c>
      <c r="C16" s="6" t="str">
        <f>IFERROR(INDEX(Infraorder_correction!$A:$B,MATCH(Superfamily_correction!B16,Infraorder_correction!$A:$A,0),2),"")</f>
        <v>Cucujiformia</v>
      </c>
      <c r="D16" s="6" t="e">
        <f>IFERROR(INDEX(Suborder_correction!$A:$B,MATCH(Superfamily_correction!A16,Suborder_correction!$A:$A,0),2),INDEX(#REF!,MATCH(Superfamily_correction!A16,#REF!,0),1))</f>
        <v>#REF!</v>
      </c>
    </row>
    <row r="17" spans="1:5" hidden="1" x14ac:dyDescent="0.3">
      <c r="A17" s="6" t="s">
        <v>3827</v>
      </c>
      <c r="B17" s="6" t="s">
        <v>3980</v>
      </c>
      <c r="C17" s="6" t="str">
        <f>IFERROR(INDEX(Infraorder_correction!$A:$B,MATCH(Superfamily_correction!B17,Infraorder_correction!$A:$A,0),2),"")</f>
        <v>Fulgoromorpha</v>
      </c>
      <c r="D17" s="6" t="e">
        <f>IFERROR(INDEX(Suborder_correction!$A:$B,MATCH(Superfamily_correction!A17,Suborder_correction!$A:$A,0),2),INDEX(#REF!,MATCH(Superfamily_correction!A17,#REF!,0),1))</f>
        <v>#REF!</v>
      </c>
    </row>
    <row r="18" spans="1:5" hidden="1" x14ac:dyDescent="0.3">
      <c r="A18" s="6" t="s">
        <v>3828</v>
      </c>
      <c r="B18" s="6" t="s">
        <v>3981</v>
      </c>
      <c r="C18" s="6" t="str">
        <f>IFERROR(INDEX(Infraorder_correction!$A:$B,MATCH(Superfamily_correction!B18,Infraorder_correction!$A:$A,0),2),"")</f>
        <v>Gerromorpha</v>
      </c>
      <c r="D18" s="6" t="e">
        <f>IFERROR(INDEX(Suborder_correction!$A:$B,MATCH(Superfamily_correction!A18,Suborder_correction!$A:$A,0),2),INDEX(#REF!,MATCH(Superfamily_correction!A18,#REF!,0),1))</f>
        <v>#REF!</v>
      </c>
    </row>
    <row r="19" spans="1:5" hidden="1" x14ac:dyDescent="0.3">
      <c r="A19" s="6" t="s">
        <v>3829</v>
      </c>
      <c r="B19" s="6" t="s">
        <v>3982</v>
      </c>
      <c r="C19" s="6" t="str">
        <f>IFERROR(INDEX(Infraorder_correction!$A:$B,MATCH(Superfamily_correction!B19,Infraorder_correction!$A:$A,0),2),"")</f>
        <v>Scarabaeiformia</v>
      </c>
      <c r="D19" s="6" t="e">
        <f>IFERROR(INDEX(Suborder_correction!$A:$B,MATCH(Superfamily_correction!A19,Suborder_correction!$A:$A,0),2),INDEX(#REF!,MATCH(Superfamily_correction!A19,#REF!,0),1))</f>
        <v>#REF!</v>
      </c>
    </row>
    <row r="20" spans="1:5" hidden="1" x14ac:dyDescent="0.3">
      <c r="A20" s="6" t="s">
        <v>3830</v>
      </c>
      <c r="B20" s="6" t="s">
        <v>195</v>
      </c>
      <c r="C20" s="6" t="str">
        <f>IFERROR(INDEX(Infraorder_correction!$A:$B,MATCH(Superfamily_correction!B20,Infraorder_correction!$A:$A,0),2),"")</f>
        <v>Araneomorphae</v>
      </c>
      <c r="D20" s="6" t="e">
        <f>IFERROR(INDEX(Suborder_correction!$A:$B,MATCH(Superfamily_correction!A20,Suborder_correction!$A:$A,0),2),INDEX(#REF!,MATCH(Superfamily_correction!A20,#REF!,0),1))</f>
        <v>#REF!</v>
      </c>
    </row>
    <row r="21" spans="1:5" hidden="1" x14ac:dyDescent="0.3">
      <c r="A21" s="6" t="s">
        <v>3831</v>
      </c>
      <c r="B21" s="6" t="s">
        <v>1304</v>
      </c>
      <c r="C21" s="6" t="str">
        <f>IFERROR(INDEX(Infraorder_correction!$A:$B,MATCH(Superfamily_correction!B21,Infraorder_correction!$A:$A,0),2),"")</f>
        <v>Cucujiformia</v>
      </c>
      <c r="D21" s="6" t="e">
        <f>IFERROR(INDEX(Suborder_correction!$A:$B,MATCH(Superfamily_correction!A21,Suborder_correction!$A:$A,0),2),INDEX(#REF!,MATCH(Superfamily_correction!A21,#REF!,0),1))</f>
        <v>#REF!</v>
      </c>
    </row>
    <row r="22" spans="1:5" hidden="1" x14ac:dyDescent="0.3">
      <c r="A22" s="6" t="s">
        <v>3832</v>
      </c>
      <c r="B22" s="6" t="s">
        <v>3983</v>
      </c>
      <c r="C22" s="6" t="str">
        <f>IFERROR(INDEX(Infraorder_correction!$A:$B,MATCH(Superfamily_correction!B22,Infraorder_correction!$A:$A,0),2),"")</f>
        <v>Araneomorphae</v>
      </c>
      <c r="D22" s="6" t="e">
        <f>IFERROR(INDEX(Suborder_correction!$A:$B,MATCH(Superfamily_correction!A22,Suborder_correction!$A:$A,0),2),INDEX(#REF!,MATCH(Superfamily_correction!A22,#REF!,0),1))</f>
        <v>#REF!</v>
      </c>
    </row>
    <row r="23" spans="1:5" hidden="1" x14ac:dyDescent="0.3">
      <c r="A23" s="6" t="s">
        <v>3770</v>
      </c>
      <c r="B23" s="6" t="s">
        <v>1520</v>
      </c>
      <c r="C23" s="6" t="str">
        <f>IFERROR(INDEX(Infraorder_correction!$A:$B,MATCH(Superfamily_correction!B23,Infraorder_correction!$A:$A,0),2),"")</f>
        <v>Cicadomorpha</v>
      </c>
      <c r="D23" s="6" t="str">
        <f>IFERROR(INDEX(Suborder_correction!$A:$B,MATCH(Superfamily_correction!A23,Suborder_correction!$A:$A,0),2),INDEX(#REF!,MATCH(Superfamily_correction!A23,#REF!,0),1))</f>
        <v>Auchenorrhyncha</v>
      </c>
    </row>
    <row r="24" spans="1:5" hidden="1" x14ac:dyDescent="0.3">
      <c r="A24" s="6" t="s">
        <v>3833</v>
      </c>
      <c r="B24" s="6" t="s">
        <v>1434</v>
      </c>
      <c r="C24" s="6" t="str">
        <f>IFERROR(INDEX(Infraorder_correction!$A:$B,MATCH(Superfamily_correction!B24,Infraorder_correction!$A:$A,0),2),"")</f>
        <v>Cucujiformia</v>
      </c>
      <c r="D24" s="6" t="e">
        <f>IFERROR(INDEX(Suborder_correction!$A:$B,MATCH(Superfamily_correction!A24,Suborder_correction!$A:$A,0),2),INDEX(#REF!,MATCH(Superfamily_correction!A24,#REF!,0),1))</f>
        <v>#REF!</v>
      </c>
    </row>
    <row r="25" spans="1:5" hidden="1" x14ac:dyDescent="0.3">
      <c r="A25" s="6" t="s">
        <v>3771</v>
      </c>
      <c r="B25" s="6" t="s">
        <v>3984</v>
      </c>
      <c r="C25" s="6" t="str">
        <f>IFERROR(INDEX(Infraorder_correction!$A:$B,MATCH(Superfamily_correction!B25,Infraorder_correction!$A:$A,0),2),"")</f>
        <v>Araneomorphae</v>
      </c>
      <c r="D25" s="6" t="str">
        <f>IFERROR(INDEX(Suborder_correction!$A:$B,MATCH(Superfamily_correction!A25,Suborder_correction!$A:$A,0),2),INDEX(#REF!,MATCH(Superfamily_correction!A25,#REF!,0),1))</f>
        <v>Araneomorphae</v>
      </c>
    </row>
    <row r="26" spans="1:5" x14ac:dyDescent="0.3">
      <c r="A26" s="6" t="s">
        <v>3835</v>
      </c>
      <c r="B26" s="6" t="s">
        <v>4274</v>
      </c>
      <c r="C26" s="6" t="str">
        <f>IFERROR(INDEX(Infraorder_correction!$A:$B,MATCH(Superfamily_correction!B26,Infraorder_correction!$A:$A,0),2),"")</f>
        <v>Blattaria</v>
      </c>
      <c r="D26" s="6">
        <f>IFERROR(INDEX(Suborder_correction!$A:$B,MATCH(Superfamily_correction!A26,Suborder_correction!$A:$A,0),2),INDEX(#REF!,MATCH(Superfamily_correction!A26,#REF!,0),1))</f>
        <v>0</v>
      </c>
      <c r="E26" s="99" t="s">
        <v>3834</v>
      </c>
    </row>
    <row r="27" spans="1:5" hidden="1" x14ac:dyDescent="0.3">
      <c r="A27" s="6" t="s">
        <v>3836</v>
      </c>
      <c r="B27" s="6" t="s">
        <v>3986</v>
      </c>
      <c r="C27" s="6" t="str">
        <f>IFERROR(INDEX(Infraorder_correction!$A:$B,MATCH(Superfamily_correction!B27,Infraorder_correction!$A:$A,0),2),"")</f>
        <v>Aphidomorpha</v>
      </c>
      <c r="D27" s="6" t="e">
        <f>IFERROR(INDEX(Suborder_correction!$A:$B,MATCH(Superfamily_correction!A27,Suborder_correction!$A:$A,0),2),INDEX(#REF!,MATCH(Superfamily_correction!A27,#REF!,0),1))</f>
        <v>#REF!</v>
      </c>
    </row>
    <row r="28" spans="1:5" hidden="1" x14ac:dyDescent="0.3">
      <c r="A28" s="6" t="s">
        <v>3837</v>
      </c>
      <c r="B28" s="6" t="s">
        <v>1525</v>
      </c>
      <c r="C28" s="6" t="str">
        <f>IFERROR(INDEX(Infraorder_correction!$A:$B,MATCH(Superfamily_correction!B28,Infraorder_correction!$A:$A,0),2),"")</f>
        <v>Pentatomomorpha</v>
      </c>
      <c r="D28" s="6" t="e">
        <f>IFERROR(INDEX(Suborder_correction!$A:$B,MATCH(Superfamily_correction!A28,Suborder_correction!$A:$A,0),2),INDEX(#REF!,MATCH(Superfamily_correction!A28,#REF!,0),1))</f>
        <v>#REF!</v>
      </c>
    </row>
    <row r="29" spans="1:5" hidden="1" x14ac:dyDescent="0.3">
      <c r="A29" s="6" t="s">
        <v>3838</v>
      </c>
      <c r="B29" s="6" t="s">
        <v>1663</v>
      </c>
      <c r="C29" s="6" t="str">
        <f>IFERROR(INDEX(Infraorder_correction!$A:$B,MATCH(Superfamily_correction!B29,Infraorder_correction!$A:$A,0),2),"")</f>
        <v>Cicadomorpha</v>
      </c>
      <c r="D29" s="6" t="e">
        <f>IFERROR(INDEX(Suborder_correction!$A:$B,MATCH(Superfamily_correction!A29,Suborder_correction!$A:$A,0),2),INDEX(#REF!,MATCH(Superfamily_correction!A29,#REF!,0),1))</f>
        <v>#REF!</v>
      </c>
    </row>
    <row r="30" spans="1:5" hidden="1" x14ac:dyDescent="0.3">
      <c r="A30" s="6" t="s">
        <v>3772</v>
      </c>
      <c r="B30" s="6" t="s">
        <v>195</v>
      </c>
      <c r="C30" s="6" t="str">
        <f>IFERROR(INDEX(Infraorder_correction!$A:$B,MATCH(Superfamily_correction!B30,Infraorder_correction!$A:$A,0),2),"")</f>
        <v>Araneomorphae</v>
      </c>
      <c r="D30" s="6" t="str">
        <f>IFERROR(INDEX(Suborder_correction!$A:$B,MATCH(Superfamily_correction!A30,Suborder_correction!$A:$A,0),2),INDEX(#REF!,MATCH(Superfamily_correction!A30,#REF!,0),1))</f>
        <v>Araneomorphae</v>
      </c>
    </row>
    <row r="31" spans="1:5" hidden="1" x14ac:dyDescent="0.3">
      <c r="A31" s="6" t="s">
        <v>3773</v>
      </c>
      <c r="B31" s="6" t="s">
        <v>3980</v>
      </c>
      <c r="C31" s="6" t="str">
        <f>IFERROR(INDEX(Infraorder_correction!$A:$B,MATCH(Superfamily_correction!B31,Infraorder_correction!$A:$A,0),2),"")</f>
        <v>Fulgoromorpha</v>
      </c>
      <c r="D31" s="6" t="str">
        <f>IFERROR(INDEX(Suborder_correction!$A:$B,MATCH(Superfamily_correction!A31,Suborder_correction!$A:$A,0),2),INDEX(#REF!,MATCH(Superfamily_correction!A31,#REF!,0),1))</f>
        <v>Auchenorrhyncha</v>
      </c>
    </row>
    <row r="32" spans="1:5" hidden="1" x14ac:dyDescent="0.3">
      <c r="A32" s="6" t="s">
        <v>3839</v>
      </c>
      <c r="B32" s="6" t="s">
        <v>3975</v>
      </c>
      <c r="C32" s="6" t="str">
        <f>IFERROR(INDEX(Infraorder_correction!$A:$B,MATCH(Superfamily_correction!B32,Infraorder_correction!$A:$A,0),2),"")</f>
        <v>Pentatomomorpha</v>
      </c>
      <c r="D32" s="6" t="e">
        <f>IFERROR(INDEX(Suborder_correction!$A:$B,MATCH(Superfamily_correction!A32,Suborder_correction!$A:$A,0),2),INDEX(#REF!,MATCH(Superfamily_correction!A32,#REF!,0),1))</f>
        <v>#REF!</v>
      </c>
    </row>
    <row r="33" spans="1:5" hidden="1" x14ac:dyDescent="0.3">
      <c r="A33" s="6" t="s">
        <v>3840</v>
      </c>
      <c r="B33" s="6" t="s">
        <v>3974</v>
      </c>
      <c r="C33" s="6" t="str">
        <f>IFERROR(INDEX(Infraorder_correction!$A:$B,MATCH(Superfamily_correction!B33,Infraorder_correction!$A:$A,0),2),"")</f>
        <v>Staphyliniformia</v>
      </c>
      <c r="D33" s="6" t="e">
        <f>IFERROR(INDEX(Suborder_correction!$A:$B,MATCH(Superfamily_correction!A33,Suborder_correction!$A:$A,0),2),INDEX(#REF!,MATCH(Superfamily_correction!A33,#REF!,0),1))</f>
        <v>#REF!</v>
      </c>
    </row>
    <row r="34" spans="1:5" hidden="1" x14ac:dyDescent="0.3">
      <c r="A34" s="6" t="s">
        <v>3841</v>
      </c>
      <c r="B34" s="6" t="s">
        <v>3979</v>
      </c>
      <c r="C34" s="6" t="str">
        <f>IFERROR(INDEX(Infraorder_correction!$A:$B,MATCH(Superfamily_correction!B34,Infraorder_correction!$A:$A,0),2),"")</f>
        <v>Cucujiformia</v>
      </c>
      <c r="D34" s="6" t="e">
        <f>IFERROR(INDEX(Suborder_correction!$A:$B,MATCH(Superfamily_correction!A34,Suborder_correction!$A:$A,0),2),INDEX(#REF!,MATCH(Superfamily_correction!A34,#REF!,0),1))</f>
        <v>#REF!</v>
      </c>
    </row>
    <row r="35" spans="1:5" x14ac:dyDescent="0.3">
      <c r="A35" s="6" t="s">
        <v>3842</v>
      </c>
      <c r="B35" s="6" t="s">
        <v>3985</v>
      </c>
      <c r="C35" s="6" t="str">
        <f>IFERROR(INDEX(Infraorder_correction!$A:$B,MATCH(Superfamily_correction!B35,Infraorder_correction!$A:$A,0),2),"")</f>
        <v>Blattaria</v>
      </c>
      <c r="D35" s="6">
        <f>IFERROR(INDEX(Suborder_correction!$A:$B,MATCH(Superfamily_correction!A35,Suborder_correction!$A:$A,0),2),INDEX(#REF!,MATCH(Superfamily_correction!A35,#REF!,0),1))</f>
        <v>0</v>
      </c>
      <c r="E35" s="99" t="s">
        <v>3834</v>
      </c>
    </row>
    <row r="36" spans="1:5" hidden="1" x14ac:dyDescent="0.3">
      <c r="A36" s="6" t="s">
        <v>3843</v>
      </c>
      <c r="B36" s="6" t="s">
        <v>3987</v>
      </c>
      <c r="C36" s="6" t="str">
        <f>IFERROR(INDEX(Infraorder_correction!$A:$B,MATCH(Superfamily_correction!B36,Infraorder_correction!$A:$A,0),2),"")</f>
        <v>Pentatomomorpha</v>
      </c>
      <c r="D36" s="6" t="e">
        <f>IFERROR(INDEX(Suborder_correction!$A:$B,MATCH(Superfamily_correction!A36,Suborder_correction!$A:$A,0),2),INDEX(#REF!,MATCH(Superfamily_correction!A36,#REF!,0),1))</f>
        <v>#REF!</v>
      </c>
    </row>
    <row r="37" spans="1:5" hidden="1" x14ac:dyDescent="0.3">
      <c r="A37" s="6" t="s">
        <v>3844</v>
      </c>
      <c r="B37" s="6" t="s">
        <v>1458</v>
      </c>
      <c r="C37" s="6" t="str">
        <f>IFERROR(INDEX(Infraorder_correction!$A:$B,MATCH(Superfamily_correction!B37,Infraorder_correction!$A:$A,0),2),"")</f>
        <v>Muscomorpha</v>
      </c>
      <c r="D37" s="6" t="e">
        <f>IFERROR(INDEX(Suborder_correction!$A:$B,MATCH(Superfamily_correction!A37,Suborder_correction!$A:$A,0),2),INDEX(#REF!,MATCH(Superfamily_correction!A37,#REF!,0),1))</f>
        <v>#REF!</v>
      </c>
    </row>
    <row r="38" spans="1:5" hidden="1" x14ac:dyDescent="0.3">
      <c r="A38" s="6" t="s">
        <v>3845</v>
      </c>
      <c r="B38" s="6" t="s">
        <v>3984</v>
      </c>
      <c r="C38" s="6" t="str">
        <f>IFERROR(INDEX(Infraorder_correction!$A:$B,MATCH(Superfamily_correction!B38,Infraorder_correction!$A:$A,0),2),"")</f>
        <v>Araneomorphae</v>
      </c>
      <c r="D38" s="6" t="e">
        <f>IFERROR(INDEX(Suborder_correction!$A:$B,MATCH(Superfamily_correction!A38,Suborder_correction!$A:$A,0),2),INDEX(#REF!,MATCH(Superfamily_correction!A38,#REF!,0),1))</f>
        <v>#REF!</v>
      </c>
    </row>
    <row r="39" spans="1:5" hidden="1" x14ac:dyDescent="0.3">
      <c r="A39" s="6" t="s">
        <v>3846</v>
      </c>
      <c r="B39" s="6" t="s">
        <v>3988</v>
      </c>
      <c r="C39" s="6" t="str">
        <f>IFERROR(INDEX(Infraorder_correction!$A:$B,MATCH(Superfamily_correction!B39,Infraorder_correction!$A:$A,0),2),"")</f>
        <v>Araneomorphae</v>
      </c>
      <c r="D39" s="6" t="e">
        <f>IFERROR(INDEX(Suborder_correction!$A:$B,MATCH(Superfamily_correction!A39,Suborder_correction!$A:$A,0),2),INDEX(#REF!,MATCH(Superfamily_correction!A39,#REF!,0),1))</f>
        <v>#REF!</v>
      </c>
    </row>
    <row r="40" spans="1:5" hidden="1" x14ac:dyDescent="0.3">
      <c r="A40" s="6" t="s">
        <v>3774</v>
      </c>
      <c r="B40" s="6" t="s">
        <v>3989</v>
      </c>
      <c r="C40" s="6" t="str">
        <f>IFERROR(INDEX(Infraorder_correction!$A:$B,MATCH(Superfamily_correction!B40,Infraorder_correction!$A:$A,0),2),"")</f>
        <v>Araneomorphae</v>
      </c>
      <c r="D40" s="6" t="str">
        <f>IFERROR(INDEX(Suborder_correction!$A:$B,MATCH(Superfamily_correction!A40,Suborder_correction!$A:$A,0),2),INDEX(#REF!,MATCH(Superfamily_correction!A40,#REF!,0),1))</f>
        <v>Araneomorphae</v>
      </c>
    </row>
    <row r="41" spans="1:5" hidden="1" x14ac:dyDescent="0.3">
      <c r="A41" s="6" t="s">
        <v>3847</v>
      </c>
      <c r="B41" s="6" t="s">
        <v>3990</v>
      </c>
      <c r="C41" s="6" t="str">
        <f>IFERROR(INDEX(Infraorder_correction!$A:$B,MATCH(Superfamily_correction!B41,Infraorder_correction!$A:$A,0),2),"")</f>
        <v>Cimicomorpha</v>
      </c>
      <c r="D41" s="6" t="e">
        <f>IFERROR(INDEX(Suborder_correction!$A:$B,MATCH(Superfamily_correction!A41,Suborder_correction!$A:$A,0),2),INDEX(#REF!,MATCH(Superfamily_correction!A41,#REF!,0),1))</f>
        <v>#REF!</v>
      </c>
    </row>
    <row r="42" spans="1:5" hidden="1" x14ac:dyDescent="0.3">
      <c r="A42" s="6" t="s">
        <v>3848</v>
      </c>
      <c r="B42" s="6" t="s">
        <v>3991</v>
      </c>
      <c r="C42" s="6" t="str">
        <f>IFERROR(INDEX(Infraorder_correction!$A:$B,MATCH(Superfamily_correction!B42,Infraorder_correction!$A:$A,0),2),"")</f>
        <v>Araneomorphae</v>
      </c>
      <c r="D42" s="6" t="e">
        <f>IFERROR(INDEX(Suborder_correction!$A:$B,MATCH(Superfamily_correction!A42,Suborder_correction!$A:$A,0),2),INDEX(#REF!,MATCH(Superfamily_correction!A42,#REF!,0),1))</f>
        <v>#REF!</v>
      </c>
    </row>
    <row r="43" spans="1:5" hidden="1" x14ac:dyDescent="0.3">
      <c r="A43" s="6" t="s">
        <v>1688</v>
      </c>
      <c r="B43" s="6" t="s">
        <v>1492</v>
      </c>
      <c r="C43" s="6" t="str">
        <f>IFERROR(INDEX(Infraorder_correction!$A:$B,MATCH(Superfamily_correction!B43,Infraorder_correction!$A:$A,0),2),"")</f>
        <v>Stratiomyomorpha</v>
      </c>
      <c r="D43" s="6" t="e">
        <f>IFERROR(INDEX(Suborder_correction!$A:$B,MATCH(Superfamily_correction!A43,Suborder_correction!$A:$A,0),2),INDEX(#REF!,MATCH(Superfamily_correction!A43,#REF!,0),1))</f>
        <v>#REF!</v>
      </c>
    </row>
    <row r="44" spans="1:5" hidden="1" x14ac:dyDescent="0.3">
      <c r="A44" s="6" t="s">
        <v>3849</v>
      </c>
      <c r="B44" s="6" t="s">
        <v>1451</v>
      </c>
      <c r="C44" s="6" t="str">
        <f>IFERROR(INDEX(Infraorder_correction!$A:$B,MATCH(Superfamily_correction!B44,Infraorder_correction!$A:$A,0),2),"")</f>
        <v>Muscomorpha</v>
      </c>
      <c r="D44" s="6" t="e">
        <f>IFERROR(INDEX(Suborder_correction!$A:$B,MATCH(Superfamily_correction!A44,Suborder_correction!$A:$A,0),2),INDEX(#REF!,MATCH(Superfamily_correction!A44,#REF!,0),1))</f>
        <v>#REF!</v>
      </c>
    </row>
    <row r="45" spans="1:5" hidden="1" x14ac:dyDescent="0.3">
      <c r="A45" s="6" t="s">
        <v>3765</v>
      </c>
      <c r="B45" s="6" t="s">
        <v>3980</v>
      </c>
      <c r="C45" s="6" t="str">
        <f>IFERROR(INDEX(Infraorder_correction!$A:$B,MATCH(Superfamily_correction!B45,Infraorder_correction!$A:$A,0),2),"")</f>
        <v>Fulgoromorpha</v>
      </c>
      <c r="D45" s="6" t="e">
        <f>IFERROR(INDEX(Suborder_correction!$A:$B,MATCH(Superfamily_correction!A45,Suborder_correction!$A:$A,0),2),INDEX(#REF!,MATCH(Superfamily_correction!A45,#REF!,0),1))</f>
        <v>#REF!</v>
      </c>
    </row>
    <row r="46" spans="1:5" hidden="1" x14ac:dyDescent="0.3">
      <c r="A46" s="6" t="s">
        <v>3850</v>
      </c>
      <c r="B46" s="6" t="s">
        <v>3992</v>
      </c>
      <c r="C46" s="6" t="str">
        <f>IFERROR(INDEX(Infraorder_correction!$A:$B,MATCH(Superfamily_correction!B46,Infraorder_correction!$A:$A,0),2),"")</f>
        <v>Araneomorphae</v>
      </c>
      <c r="D46" s="6" t="e">
        <f>IFERROR(INDEX(Suborder_correction!$A:$B,MATCH(Superfamily_correction!A46,Suborder_correction!$A:$A,0),2),INDEX(#REF!,MATCH(Superfamily_correction!A46,#REF!,0),1))</f>
        <v>#REF!</v>
      </c>
    </row>
    <row r="47" spans="1:5" hidden="1" x14ac:dyDescent="0.3">
      <c r="A47" s="6" t="s">
        <v>3775</v>
      </c>
      <c r="B47" s="6" t="s">
        <v>3987</v>
      </c>
      <c r="C47" s="6" t="str">
        <f>IFERROR(INDEX(Infraorder_correction!$A:$B,MATCH(Superfamily_correction!B47,Infraorder_correction!$A:$A,0),2),"")</f>
        <v>Pentatomomorpha</v>
      </c>
      <c r="D47" s="6" t="str">
        <f>IFERROR(INDEX(Suborder_correction!$A:$B,MATCH(Superfamily_correction!A47,Suborder_correction!$A:$A,0),2),INDEX(#REF!,MATCH(Superfamily_correction!A47,#REF!,0),1))</f>
        <v>Heteroptera</v>
      </c>
    </row>
    <row r="48" spans="1:5" hidden="1" x14ac:dyDescent="0.3">
      <c r="A48" s="6" t="s">
        <v>3851</v>
      </c>
      <c r="B48" s="6" t="s">
        <v>195</v>
      </c>
      <c r="C48" s="6" t="str">
        <f>IFERROR(INDEX(Infraorder_correction!$A:$B,MATCH(Superfamily_correction!B48,Infraorder_correction!$A:$A,0),2),"")</f>
        <v>Araneomorphae</v>
      </c>
      <c r="D48" s="6" t="e">
        <f>IFERROR(INDEX(Suborder_correction!$A:$B,MATCH(Superfamily_correction!A48,Suborder_correction!$A:$A,0),2),INDEX(#REF!,MATCH(Superfamily_correction!A48,#REF!,0),1))</f>
        <v>#REF!</v>
      </c>
    </row>
    <row r="49" spans="1:4" hidden="1" x14ac:dyDescent="0.3">
      <c r="A49" s="6" t="s">
        <v>3852</v>
      </c>
      <c r="B49" s="6" t="s">
        <v>3993</v>
      </c>
      <c r="C49" s="6" t="str">
        <f>IFERROR(INDEX(Infraorder_correction!$A:$B,MATCH(Superfamily_correction!B49,Infraorder_correction!$A:$A,0),2),"")</f>
        <v>Araneomorphae</v>
      </c>
      <c r="D49" s="6" t="e">
        <f>IFERROR(INDEX(Suborder_correction!$A:$B,MATCH(Superfamily_correction!A49,Suborder_correction!$A:$A,0),2),INDEX(#REF!,MATCH(Superfamily_correction!A49,#REF!,0),1))</f>
        <v>#REF!</v>
      </c>
    </row>
    <row r="50" spans="1:4" hidden="1" x14ac:dyDescent="0.3">
      <c r="A50" s="6" t="s">
        <v>3776</v>
      </c>
      <c r="B50" s="6" t="s">
        <v>3980</v>
      </c>
      <c r="C50" s="6" t="str">
        <f>IFERROR(INDEX(Infraorder_correction!$A:$B,MATCH(Superfamily_correction!B50,Infraorder_correction!$A:$A,0),2),"")</f>
        <v>Fulgoromorpha</v>
      </c>
      <c r="D50" s="6" t="str">
        <f>IFERROR(INDEX(Suborder_correction!$A:$B,MATCH(Superfamily_correction!A50,Suborder_correction!$A:$A,0),2),INDEX(#REF!,MATCH(Superfamily_correction!A50,#REF!,0),1))</f>
        <v>Auchenorrhyncha</v>
      </c>
    </row>
    <row r="51" spans="1:4" hidden="1" x14ac:dyDescent="0.3">
      <c r="A51" s="6" t="s">
        <v>3853</v>
      </c>
      <c r="B51" s="6" t="s">
        <v>1434</v>
      </c>
      <c r="C51" s="6" t="str">
        <f>IFERROR(INDEX(Infraorder_correction!$A:$B,MATCH(Superfamily_correction!B51,Infraorder_correction!$A:$A,0),2),"")</f>
        <v>Cucujiformia</v>
      </c>
      <c r="D51" s="6" t="e">
        <f>IFERROR(INDEX(Suborder_correction!$A:$B,MATCH(Superfamily_correction!A51,Suborder_correction!$A:$A,0),2),INDEX(#REF!,MATCH(Superfamily_correction!A51,#REF!,0),1))</f>
        <v>#REF!</v>
      </c>
    </row>
    <row r="52" spans="1:4" hidden="1" x14ac:dyDescent="0.3">
      <c r="A52" s="6" t="s">
        <v>3854</v>
      </c>
      <c r="B52" s="6" t="s">
        <v>3997</v>
      </c>
      <c r="C52" s="6" t="str">
        <f>IFERROR(INDEX(Infraorder_correction!$A:$B,MATCH(Superfamily_correction!B52,Infraorder_correction!$A:$A,0),2),"")</f>
        <v>Araneomorphae</v>
      </c>
      <c r="D52" s="6" t="e">
        <f>IFERROR(INDEX(Suborder_correction!$A:$B,MATCH(Superfamily_correction!A52,Suborder_correction!$A:$A,0),2),INDEX(#REF!,MATCH(Superfamily_correction!A52,#REF!,0),1))</f>
        <v>#REF!</v>
      </c>
    </row>
    <row r="53" spans="1:4" hidden="1" x14ac:dyDescent="0.3">
      <c r="A53" s="6" t="s">
        <v>3777</v>
      </c>
      <c r="B53" s="6" t="s">
        <v>3980</v>
      </c>
      <c r="C53" s="6" t="str">
        <f>IFERROR(INDEX(Infraorder_correction!$A:$B,MATCH(Superfamily_correction!B53,Infraorder_correction!$A:$A,0),2),"")</f>
        <v>Fulgoromorpha</v>
      </c>
      <c r="D53" s="6" t="str">
        <f>IFERROR(INDEX(Suborder_correction!$A:$B,MATCH(Superfamily_correction!A53,Suborder_correction!$A:$A,0),2),INDEX(#REF!,MATCH(Superfamily_correction!A53,#REF!,0),1))</f>
        <v>Auchenorrhyncha</v>
      </c>
    </row>
    <row r="54" spans="1:4" hidden="1" x14ac:dyDescent="0.3">
      <c r="A54" s="6" t="s">
        <v>3855</v>
      </c>
      <c r="B54" s="6" t="s">
        <v>3994</v>
      </c>
      <c r="C54" s="6" t="str">
        <f>IFERROR(INDEX(Infraorder_correction!$A:$B,MATCH(Superfamily_correction!B54,Infraorder_correction!$A:$A,0),2),"")</f>
        <v>Araneomorphae</v>
      </c>
      <c r="D54" s="6" t="e">
        <f>IFERROR(INDEX(Suborder_correction!$A:$B,MATCH(Superfamily_correction!A54,Suborder_correction!$A:$A,0),2),INDEX(#REF!,MATCH(Superfamily_correction!A54,#REF!,0),1))</f>
        <v>#REF!</v>
      </c>
    </row>
    <row r="55" spans="1:4" hidden="1" x14ac:dyDescent="0.3">
      <c r="A55" s="6" t="s">
        <v>3856</v>
      </c>
      <c r="B55" s="6" t="s">
        <v>3995</v>
      </c>
      <c r="C55" s="6" t="str">
        <f>IFERROR(INDEX(Infraorder_correction!$A:$B,MATCH(Superfamily_correction!B55,Infraorder_correction!$A:$A,0),2),"")</f>
        <v>Pentatomomorpha</v>
      </c>
      <c r="D55" s="6" t="e">
        <f>IFERROR(INDEX(Suborder_correction!$A:$B,MATCH(Superfamily_correction!A55,Suborder_correction!$A:$A,0),2),INDEX(#REF!,MATCH(Superfamily_correction!A55,#REF!,0),1))</f>
        <v>#REF!</v>
      </c>
    </row>
    <row r="56" spans="1:4" hidden="1" x14ac:dyDescent="0.3">
      <c r="A56" s="6" t="s">
        <v>3857</v>
      </c>
      <c r="B56" s="6" t="s">
        <v>3988</v>
      </c>
      <c r="C56" s="6" t="str">
        <f>IFERROR(INDEX(Infraorder_correction!$A:$B,MATCH(Superfamily_correction!B56,Infraorder_correction!$A:$A,0),2),"")</f>
        <v>Araneomorphae</v>
      </c>
      <c r="D56" s="6" t="e">
        <f>IFERROR(INDEX(Suborder_correction!$A:$B,MATCH(Superfamily_correction!A56,Suborder_correction!$A:$A,0),2),INDEX(#REF!,MATCH(Superfamily_correction!A56,#REF!,0),1))</f>
        <v>#REF!</v>
      </c>
    </row>
    <row r="57" spans="1:4" hidden="1" x14ac:dyDescent="0.3">
      <c r="A57" s="6" t="s">
        <v>3858</v>
      </c>
      <c r="B57" s="6" t="s">
        <v>3996</v>
      </c>
      <c r="C57" s="6" t="str">
        <f>IFERROR(INDEX(Infraorder_correction!$A:$B,MATCH(Superfamily_correction!B57,Infraorder_correction!$A:$A,0),2),"")</f>
        <v>Leptopodomorpha</v>
      </c>
      <c r="D57" s="6" t="e">
        <f>IFERROR(INDEX(Suborder_correction!$A:$B,MATCH(Superfamily_correction!A57,Suborder_correction!$A:$A,0),2),INDEX(#REF!,MATCH(Superfamily_correction!A57,#REF!,0),1))</f>
        <v>#REF!</v>
      </c>
    </row>
    <row r="58" spans="1:4" hidden="1" x14ac:dyDescent="0.3">
      <c r="A58" s="6" t="s">
        <v>3859</v>
      </c>
      <c r="B58" s="6" t="s">
        <v>1528</v>
      </c>
      <c r="C58" s="6" t="str">
        <f>IFERROR(INDEX(Infraorder_correction!$A:$B,MATCH(Superfamily_correction!B58,Infraorder_correction!$A:$A,0),2),"")</f>
        <v>Pentatomomorpha</v>
      </c>
      <c r="D58" s="6" t="e">
        <f>IFERROR(INDEX(Suborder_correction!$A:$B,MATCH(Superfamily_correction!A58,Suborder_correction!$A:$A,0),2),INDEX(#REF!,MATCH(Superfamily_correction!A58,#REF!,0),1))</f>
        <v>#REF!</v>
      </c>
    </row>
    <row r="59" spans="1:4" hidden="1" x14ac:dyDescent="0.3">
      <c r="A59" s="6" t="s">
        <v>3860</v>
      </c>
      <c r="B59" s="6" t="s">
        <v>3988</v>
      </c>
      <c r="C59" s="6" t="str">
        <f>IFERROR(INDEX(Infraorder_correction!$A:$B,MATCH(Superfamily_correction!B59,Infraorder_correction!$A:$A,0),2),"")</f>
        <v>Araneomorphae</v>
      </c>
      <c r="D59" s="6" t="e">
        <f>IFERROR(INDEX(Suborder_correction!$A:$B,MATCH(Superfamily_correction!A59,Suborder_correction!$A:$A,0),2),INDEX(#REF!,MATCH(Superfamily_correction!A59,#REF!,0),1))</f>
        <v>#REF!</v>
      </c>
    </row>
    <row r="60" spans="1:4" hidden="1" x14ac:dyDescent="0.3">
      <c r="A60" s="6" t="s">
        <v>3861</v>
      </c>
      <c r="B60" s="6" t="s">
        <v>3995</v>
      </c>
      <c r="C60" s="6" t="str">
        <f>IFERROR(INDEX(Infraorder_correction!$A:$B,MATCH(Superfamily_correction!B60,Infraorder_correction!$A:$A,0),2),"")</f>
        <v>Pentatomomorpha</v>
      </c>
      <c r="D60" s="6" t="e">
        <f>IFERROR(INDEX(Suborder_correction!$A:$B,MATCH(Superfamily_correction!A60,Suborder_correction!$A:$A,0),2),INDEX(#REF!,MATCH(Superfamily_correction!A60,#REF!,0),1))</f>
        <v>#REF!</v>
      </c>
    </row>
    <row r="61" spans="1:4" hidden="1" x14ac:dyDescent="0.3">
      <c r="A61" s="6" t="s">
        <v>3862</v>
      </c>
      <c r="B61" s="6" t="s">
        <v>1528</v>
      </c>
      <c r="C61" s="6" t="str">
        <f>IFERROR(INDEX(Infraorder_correction!$A:$B,MATCH(Superfamily_correction!B61,Infraorder_correction!$A:$A,0),2),"")</f>
        <v>Pentatomomorpha</v>
      </c>
      <c r="D61" s="6" t="e">
        <f>IFERROR(INDEX(Suborder_correction!$A:$B,MATCH(Superfamily_correction!A61,Suborder_correction!$A:$A,0),2),INDEX(#REF!,MATCH(Superfamily_correction!A61,#REF!,0),1))</f>
        <v>#REF!</v>
      </c>
    </row>
    <row r="62" spans="1:4" hidden="1" x14ac:dyDescent="0.3">
      <c r="A62" s="6" t="s">
        <v>3863</v>
      </c>
      <c r="B62" s="6" t="s">
        <v>3975</v>
      </c>
      <c r="C62" s="6" t="str">
        <f>IFERROR(INDEX(Infraorder_correction!$A:$B,MATCH(Superfamily_correction!B62,Infraorder_correction!$A:$A,0),2),"")</f>
        <v>Pentatomomorpha</v>
      </c>
      <c r="D62" s="6" t="e">
        <f>IFERROR(INDEX(Suborder_correction!$A:$B,MATCH(Superfamily_correction!A62,Suborder_correction!$A:$A,0),2),INDEX(#REF!,MATCH(Superfamily_correction!A62,#REF!,0),1))</f>
        <v>#REF!</v>
      </c>
    </row>
    <row r="63" spans="1:4" hidden="1" x14ac:dyDescent="0.3">
      <c r="A63" s="6" t="s">
        <v>3864</v>
      </c>
      <c r="B63" s="6" t="s">
        <v>3998</v>
      </c>
      <c r="C63" s="6" t="str">
        <f>IFERROR(INDEX(Infraorder_correction!$A:$B,MATCH(Superfamily_correction!B63,Infraorder_correction!$A:$A,0),2),"")</f>
        <v>Cimicomorpha</v>
      </c>
      <c r="D63" s="6" t="e">
        <f>IFERROR(INDEX(Suborder_correction!$A:$B,MATCH(Superfamily_correction!A63,Suborder_correction!$A:$A,0),2),INDEX(#REF!,MATCH(Superfamily_correction!A63,#REF!,0),1))</f>
        <v>#REF!</v>
      </c>
    </row>
    <row r="64" spans="1:4" hidden="1" x14ac:dyDescent="0.3">
      <c r="A64" s="6" t="s">
        <v>3865</v>
      </c>
      <c r="B64" s="6" t="s">
        <v>3999</v>
      </c>
      <c r="C64" s="6" t="str">
        <f>IFERROR(INDEX(Infraorder_correction!$A:$B,MATCH(Superfamily_correction!B64,Infraorder_correction!$A:$A,0),2),"")</f>
        <v>Fulgoromorpha</v>
      </c>
      <c r="D64" s="6" t="e">
        <f>IFERROR(INDEX(Suborder_correction!$A:$B,MATCH(Superfamily_correction!A64,Suborder_correction!$A:$A,0),2),INDEX(#REF!,MATCH(Superfamily_correction!A64,#REF!,0),1))</f>
        <v>#REF!</v>
      </c>
    </row>
    <row r="65" spans="1:5" hidden="1" x14ac:dyDescent="0.3">
      <c r="A65" s="6" t="s">
        <v>3866</v>
      </c>
      <c r="B65" s="6" t="s">
        <v>3989</v>
      </c>
      <c r="C65" s="6" t="str">
        <f>IFERROR(INDEX(Infraorder_correction!$A:$B,MATCH(Superfamily_correction!B65,Infraorder_correction!$A:$A,0),2),"")</f>
        <v>Araneomorphae</v>
      </c>
      <c r="D65" s="6" t="e">
        <f>IFERROR(INDEX(Suborder_correction!$A:$B,MATCH(Superfamily_correction!A65,Suborder_correction!$A:$A,0),2),INDEX(#REF!,MATCH(Superfamily_correction!A65,#REF!,0),1))</f>
        <v>#REF!</v>
      </c>
    </row>
    <row r="66" spans="1:5" hidden="1" x14ac:dyDescent="0.3">
      <c r="A66" s="6" t="s">
        <v>3867</v>
      </c>
      <c r="B66" s="6" t="s">
        <v>3979</v>
      </c>
      <c r="C66" s="6" t="str">
        <f>IFERROR(INDEX(Infraorder_correction!$A:$B,MATCH(Superfamily_correction!B66,Infraorder_correction!$A:$A,0),2),"")</f>
        <v>Cucujiformia</v>
      </c>
      <c r="D66" s="6" t="e">
        <f>IFERROR(INDEX(Suborder_correction!$A:$B,MATCH(Superfamily_correction!A66,Suborder_correction!$A:$A,0),2),INDEX(#REF!,MATCH(Superfamily_correction!A66,#REF!,0),1))</f>
        <v>#REF!</v>
      </c>
    </row>
    <row r="67" spans="1:5" hidden="1" x14ac:dyDescent="0.3">
      <c r="A67" s="6" t="s">
        <v>3869</v>
      </c>
      <c r="B67" s="6" t="s">
        <v>4000</v>
      </c>
      <c r="C67" s="6" t="str">
        <f>IFERROR(INDEX(Infraorder_correction!$A:$B,MATCH(Superfamily_correction!B67,Infraorder_correction!$A:$A,0),2),"")</f>
        <v>Isoptera</v>
      </c>
      <c r="D67" s="6">
        <f>IFERROR(INDEX(Suborder_correction!$A:$B,MATCH(Superfamily_correction!A67,Suborder_correction!$A:$A,0),2),INDEX(#REF!,MATCH(Superfamily_correction!A67,#REF!,0),1))</f>
        <v>0</v>
      </c>
      <c r="E67" s="99" t="s">
        <v>3834</v>
      </c>
    </row>
    <row r="68" spans="1:5" hidden="1" x14ac:dyDescent="0.3">
      <c r="A68" s="6" t="s">
        <v>3870</v>
      </c>
      <c r="B68" s="6" t="s">
        <v>4001</v>
      </c>
      <c r="C68" s="6" t="str">
        <f>IFERROR(INDEX(Infraorder_correction!$A:$B,MATCH(Superfamily_correction!B68,Infraorder_correction!$A:$A,0),2),"")</f>
        <v>Araneomorphae</v>
      </c>
      <c r="D68" s="6" t="e">
        <f>IFERROR(INDEX(Suborder_correction!$A:$B,MATCH(Superfamily_correction!A68,Suborder_correction!$A:$A,0),2),INDEX(#REF!,MATCH(Superfamily_correction!A68,#REF!,0),1))</f>
        <v>#REF!</v>
      </c>
    </row>
    <row r="69" spans="1:5" hidden="1" x14ac:dyDescent="0.3">
      <c r="A69" s="6" t="s">
        <v>3871</v>
      </c>
      <c r="B69" s="6" t="s">
        <v>4011</v>
      </c>
      <c r="C69" s="6" t="str">
        <f>IFERROR(INDEX(Infraorder_correction!$A:$B,MATCH(Superfamily_correction!B69,Infraorder_correction!$A:$A,0),2),"")</f>
        <v>Araneomorphae</v>
      </c>
      <c r="D69" s="6" t="e">
        <f>IFERROR(INDEX(Suborder_correction!$A:$B,MATCH(Superfamily_correction!A69,Suborder_correction!$A:$A,0),2),INDEX(#REF!,MATCH(Superfamily_correction!A69,#REF!,0),1))</f>
        <v>#REF!</v>
      </c>
    </row>
    <row r="70" spans="1:5" hidden="1" x14ac:dyDescent="0.3">
      <c r="A70" s="99" t="s">
        <v>3872</v>
      </c>
      <c r="B70" s="99" t="s">
        <v>4000</v>
      </c>
      <c r="C70" s="6" t="str">
        <f>IFERROR(INDEX(Infraorder_correction!$A:$B,MATCH(Superfamily_correction!B70,Infraorder_correction!$A:$A,0),2),"")</f>
        <v>Isoptera</v>
      </c>
      <c r="D70" s="6">
        <f>IFERROR(INDEX(Suborder_correction!$A:$B,MATCH(Superfamily_correction!A70,Suborder_correction!$A:$A,0),2),INDEX(#REF!,MATCH(Superfamily_correction!A70,#REF!,0),1))</f>
        <v>0</v>
      </c>
      <c r="E70" s="99" t="s">
        <v>3834</v>
      </c>
    </row>
    <row r="71" spans="1:5" hidden="1" x14ac:dyDescent="0.3">
      <c r="A71" s="6" t="s">
        <v>3873</v>
      </c>
      <c r="B71" s="6" t="s">
        <v>4002</v>
      </c>
      <c r="C71" s="6" t="str">
        <f>IFERROR(INDEX(Infraorder_correction!$A:$B,MATCH(Superfamily_correction!B71,Infraorder_correction!$A:$A,0),2),"")</f>
        <v>Cicadomorpha</v>
      </c>
      <c r="D71" s="6" t="e">
        <f>IFERROR(INDEX(Suborder_correction!$A:$B,MATCH(Superfamily_correction!A71,Suborder_correction!$A:$A,0),2),INDEX(#REF!,MATCH(Superfamily_correction!A71,#REF!,0),1))</f>
        <v>#REF!</v>
      </c>
    </row>
    <row r="72" spans="1:5" hidden="1" x14ac:dyDescent="0.3">
      <c r="A72" s="6" t="s">
        <v>3779</v>
      </c>
      <c r="B72" s="6" t="s">
        <v>4002</v>
      </c>
      <c r="C72" s="6" t="str">
        <f>IFERROR(INDEX(Infraorder_correction!$A:$B,MATCH(Superfamily_correction!B72,Infraorder_correction!$A:$A,0),2),"")</f>
        <v>Cicadomorpha</v>
      </c>
      <c r="D72" s="6" t="str">
        <f>IFERROR(INDEX(Suborder_correction!$A:$B,MATCH(Superfamily_correction!A72,Suborder_correction!$A:$A,0),2),INDEX(#REF!,MATCH(Superfamily_correction!A72,#REF!,0),1))</f>
        <v>Auchenorrhyncha</v>
      </c>
    </row>
    <row r="73" spans="1:5" hidden="1" x14ac:dyDescent="0.3">
      <c r="A73" s="6" t="s">
        <v>3874</v>
      </c>
      <c r="B73" s="6" t="s">
        <v>4003</v>
      </c>
      <c r="C73" s="6" t="str">
        <f>IFERROR(INDEX(Infraorder_correction!$A:$B,MATCH(Superfamily_correction!B73,Infraorder_correction!$A:$A,0),2),"")</f>
        <v>Araneomorphae</v>
      </c>
      <c r="D73" s="6" t="e">
        <f>IFERROR(INDEX(Suborder_correction!$A:$B,MATCH(Superfamily_correction!A73,Suborder_correction!$A:$A,0),2),INDEX(#REF!,MATCH(Superfamily_correction!A73,#REF!,0),1))</f>
        <v>#REF!</v>
      </c>
    </row>
    <row r="74" spans="1:5" hidden="1" x14ac:dyDescent="0.3">
      <c r="A74" s="6" t="s">
        <v>3875</v>
      </c>
      <c r="B74" s="6" t="s">
        <v>3997</v>
      </c>
      <c r="C74" s="6" t="str">
        <f>IFERROR(INDEX(Infraorder_correction!$A:$B,MATCH(Superfamily_correction!B74,Infraorder_correction!$A:$A,0),2),"")</f>
        <v>Araneomorphae</v>
      </c>
      <c r="D74" s="6" t="e">
        <f>IFERROR(INDEX(Suborder_correction!$A:$B,MATCH(Superfamily_correction!A74,Suborder_correction!$A:$A,0),2),INDEX(#REF!,MATCH(Superfamily_correction!A74,#REF!,0),1))</f>
        <v>#REF!</v>
      </c>
    </row>
    <row r="75" spans="1:5" hidden="1" x14ac:dyDescent="0.3">
      <c r="A75" s="6" t="s">
        <v>3876</v>
      </c>
      <c r="B75" s="6" t="s">
        <v>3988</v>
      </c>
      <c r="C75" s="6" t="str">
        <f>IFERROR(INDEX(Infraorder_correction!$A:$B,MATCH(Superfamily_correction!B75,Infraorder_correction!$A:$A,0),2),"")</f>
        <v>Araneomorphae</v>
      </c>
      <c r="D75" s="6" t="e">
        <f>IFERROR(INDEX(Suborder_correction!$A:$B,MATCH(Superfamily_correction!A75,Suborder_correction!$A:$A,0),2),INDEX(#REF!,MATCH(Superfamily_correction!A75,#REF!,0),1))</f>
        <v>#REF!</v>
      </c>
    </row>
    <row r="76" spans="1:5" hidden="1" x14ac:dyDescent="0.3">
      <c r="A76" s="6" t="s">
        <v>3877</v>
      </c>
      <c r="B76" s="6" t="s">
        <v>4004</v>
      </c>
      <c r="C76" s="6" t="str">
        <f>IFERROR(INDEX(Infraorder_correction!$A:$B,MATCH(Superfamily_correction!B76,Infraorder_correction!$A:$A,0),2),"")</f>
        <v>Elateriformia</v>
      </c>
      <c r="D76" s="6" t="e">
        <f>IFERROR(INDEX(Suborder_correction!$A:$B,MATCH(Superfamily_correction!A76,Suborder_correction!$A:$A,0),2),INDEX(#REF!,MATCH(Superfamily_correction!A76,#REF!,0),1))</f>
        <v>#REF!</v>
      </c>
    </row>
    <row r="77" spans="1:5" hidden="1" x14ac:dyDescent="0.3">
      <c r="A77" s="6" t="s">
        <v>3878</v>
      </c>
      <c r="B77" s="6" t="s">
        <v>1225</v>
      </c>
      <c r="C77" s="6" t="str">
        <f>IFERROR(INDEX(Infraorder_correction!$A:$B,MATCH(Superfamily_correction!B77,Infraorder_correction!$A:$A,0),2),"")</f>
        <v>Muscomorpha</v>
      </c>
      <c r="D77" s="6" t="e">
        <f>IFERROR(INDEX(Suborder_correction!$A:$B,MATCH(Superfamily_correction!A77,Suborder_correction!$A:$A,0),2),INDEX(#REF!,MATCH(Superfamily_correction!A77,#REF!,0),1))</f>
        <v>#REF!</v>
      </c>
    </row>
    <row r="78" spans="1:5" hidden="1" x14ac:dyDescent="0.3">
      <c r="A78" s="6" t="s">
        <v>3780</v>
      </c>
      <c r="B78" s="6" t="s">
        <v>4003</v>
      </c>
      <c r="C78" s="6" t="str">
        <f>IFERROR(INDEX(Infraorder_correction!$A:$B,MATCH(Superfamily_correction!B78,Infraorder_correction!$A:$A,0),2),"")</f>
        <v>Araneomorphae</v>
      </c>
      <c r="D78" s="6" t="str">
        <f>IFERROR(INDEX(Suborder_correction!$A:$B,MATCH(Superfamily_correction!A78,Suborder_correction!$A:$A,0),2),INDEX(#REF!,MATCH(Superfamily_correction!A78,#REF!,0),1))</f>
        <v>Araneomorphae</v>
      </c>
    </row>
    <row r="79" spans="1:5" hidden="1" x14ac:dyDescent="0.3">
      <c r="A79" s="6" t="s">
        <v>3879</v>
      </c>
      <c r="B79" s="6" t="s">
        <v>4005</v>
      </c>
      <c r="C79" s="6" t="str">
        <f>IFERROR(INDEX(Infraorder_correction!$A:$B,MATCH(Superfamily_correction!B79,Infraorder_correction!$A:$A,0),2),"")</f>
        <v>Araneomorphae</v>
      </c>
      <c r="D79" s="6" t="e">
        <f>IFERROR(INDEX(Suborder_correction!$A:$B,MATCH(Superfamily_correction!A79,Suborder_correction!$A:$A,0),2),INDEX(#REF!,MATCH(Superfamily_correction!A79,#REF!,0),1))</f>
        <v>#REF!</v>
      </c>
    </row>
    <row r="80" spans="1:5" hidden="1" x14ac:dyDescent="0.3">
      <c r="A80" s="99" t="s">
        <v>3880</v>
      </c>
      <c r="B80" s="99" t="s">
        <v>4000</v>
      </c>
      <c r="C80" s="6" t="str">
        <f>IFERROR(INDEX(Infraorder_correction!$A:$B,MATCH(Superfamily_correction!B80,Infraorder_correction!$A:$A,0),2),"")</f>
        <v>Isoptera</v>
      </c>
      <c r="D80" s="6">
        <f>IFERROR(INDEX(Suborder_correction!$A:$B,MATCH(Superfamily_correction!A80,Suborder_correction!$A:$A,0),2),INDEX(#REF!,MATCH(Superfamily_correction!A80,#REF!,0),1))</f>
        <v>0</v>
      </c>
      <c r="E80" s="99" t="s">
        <v>3834</v>
      </c>
    </row>
    <row r="81" spans="1:4" hidden="1" x14ac:dyDescent="0.3">
      <c r="A81" s="6" t="s">
        <v>3881</v>
      </c>
      <c r="B81" s="6" t="s">
        <v>4006</v>
      </c>
      <c r="C81" s="6" t="str">
        <f>IFERROR(INDEX(Infraorder_correction!$A:$B,MATCH(Superfamily_correction!B81,Infraorder_correction!$A:$A,0),2),"")</f>
        <v>Araneomorphae</v>
      </c>
      <c r="D81" s="6" t="e">
        <f>IFERROR(INDEX(Suborder_correction!$A:$B,MATCH(Superfamily_correction!A81,Suborder_correction!$A:$A,0),2),INDEX(#REF!,MATCH(Superfamily_correction!A81,#REF!,0),1))</f>
        <v>#REF!</v>
      </c>
    </row>
    <row r="82" spans="1:4" hidden="1" x14ac:dyDescent="0.3">
      <c r="A82" s="6" t="s">
        <v>3882</v>
      </c>
      <c r="B82" s="6" t="s">
        <v>1309</v>
      </c>
      <c r="C82" s="6" t="str">
        <f>IFERROR(INDEX(Infraorder_correction!$A:$B,MATCH(Superfamily_correction!B82,Infraorder_correction!$A:$A,0),2),"")</f>
        <v>Parasitica</v>
      </c>
      <c r="D82" s="6" t="e">
        <f>IFERROR(INDEX(Suborder_correction!$A:$B,MATCH(Superfamily_correction!A82,Suborder_correction!$A:$A,0),2),INDEX(#REF!,MATCH(Superfamily_correction!A82,#REF!,0),1))</f>
        <v>#REF!</v>
      </c>
    </row>
    <row r="83" spans="1:4" hidden="1" x14ac:dyDescent="0.3">
      <c r="A83" s="6" t="s">
        <v>3883</v>
      </c>
      <c r="B83" s="6" t="s">
        <v>4007</v>
      </c>
      <c r="C83" s="6" t="str">
        <f>IFERROR(INDEX(Infraorder_correction!$A:$B,MATCH(Superfamily_correction!B83,Infraorder_correction!$A:$A,0),2),"")</f>
        <v>Elateriformia</v>
      </c>
      <c r="D83" s="6" t="e">
        <f>IFERROR(INDEX(Suborder_correction!$A:$B,MATCH(Superfamily_correction!A83,Suborder_correction!$A:$A,0),2),INDEX(#REF!,MATCH(Superfamily_correction!A83,#REF!,0),1))</f>
        <v>#REF!</v>
      </c>
    </row>
    <row r="84" spans="1:4" hidden="1" x14ac:dyDescent="0.3">
      <c r="A84" s="6" t="s">
        <v>3781</v>
      </c>
      <c r="B84" s="6" t="s">
        <v>1531</v>
      </c>
      <c r="C84" s="6" t="str">
        <f>IFERROR(INDEX(Infraorder_correction!$A:$B,MATCH(Superfamily_correction!B84,Infraorder_correction!$A:$A,0),2),"")</f>
        <v>Aculeata</v>
      </c>
      <c r="D84" s="6" t="str">
        <f>IFERROR(INDEX(Suborder_correction!$A:$B,MATCH(Superfamily_correction!A84,Suborder_correction!$A:$A,0),2),INDEX(#REF!,MATCH(Superfamily_correction!A84,#REF!,0),1))</f>
        <v>Apocrita</v>
      </c>
    </row>
    <row r="85" spans="1:4" hidden="1" x14ac:dyDescent="0.3">
      <c r="A85" s="6" t="s">
        <v>3884</v>
      </c>
      <c r="B85" s="6" t="s">
        <v>3980</v>
      </c>
      <c r="C85" s="6" t="str">
        <f>IFERROR(INDEX(Infraorder_correction!$A:$B,MATCH(Superfamily_correction!B85,Infraorder_correction!$A:$A,0),2),"")</f>
        <v>Fulgoromorpha</v>
      </c>
      <c r="D85" s="6" t="e">
        <f>IFERROR(INDEX(Suborder_correction!$A:$B,MATCH(Superfamily_correction!A85,Suborder_correction!$A:$A,0),2),INDEX(#REF!,MATCH(Superfamily_correction!A85,#REF!,0),1))</f>
        <v>#REF!</v>
      </c>
    </row>
    <row r="86" spans="1:4" hidden="1" x14ac:dyDescent="0.3">
      <c r="A86" s="6" t="s">
        <v>3885</v>
      </c>
      <c r="B86" s="6" t="s">
        <v>1434</v>
      </c>
      <c r="C86" s="6" t="str">
        <f>IFERROR(INDEX(Infraorder_correction!$A:$B,MATCH(Superfamily_correction!B86,Infraorder_correction!$A:$A,0),2),"")</f>
        <v>Cucujiformia</v>
      </c>
      <c r="D86" s="6" t="e">
        <f>IFERROR(INDEX(Suborder_correction!$A:$B,MATCH(Superfamily_correction!A86,Suborder_correction!$A:$A,0),2),INDEX(#REF!,MATCH(Superfamily_correction!A86,#REF!,0),1))</f>
        <v>#REF!</v>
      </c>
    </row>
    <row r="87" spans="1:4" hidden="1" x14ac:dyDescent="0.3">
      <c r="A87" s="6" t="s">
        <v>3886</v>
      </c>
      <c r="B87" s="6" t="s">
        <v>1486</v>
      </c>
      <c r="C87" s="6" t="str">
        <f>IFERROR(INDEX(Infraorder_correction!$A:$B,MATCH(Superfamily_correction!B87,Infraorder_correction!$A:$A,0),2),"")</f>
        <v>Muscomorpha</v>
      </c>
      <c r="D87" s="6" t="e">
        <f>IFERROR(INDEX(Suborder_correction!$A:$B,MATCH(Superfamily_correction!A87,Suborder_correction!$A:$A,0),2),INDEX(#REF!,MATCH(Superfamily_correction!A87,#REF!,0),1))</f>
        <v>#REF!</v>
      </c>
    </row>
    <row r="88" spans="1:4" hidden="1" x14ac:dyDescent="0.3">
      <c r="A88" s="6" t="s">
        <v>3887</v>
      </c>
      <c r="B88" s="6" t="s">
        <v>4008</v>
      </c>
      <c r="C88" s="6" t="str">
        <f>IFERROR(INDEX(Infraorder_correction!$A:$B,MATCH(Superfamily_correction!B88,Infraorder_correction!$A:$A,0),2),"")</f>
        <v>Cucujiformia</v>
      </c>
      <c r="D88" s="6" t="e">
        <f>IFERROR(INDEX(Suborder_correction!$A:$B,MATCH(Superfamily_correction!A88,Suborder_correction!$A:$A,0),2),INDEX(#REF!,MATCH(Superfamily_correction!A88,#REF!,0),1))</f>
        <v>#REF!</v>
      </c>
    </row>
    <row r="89" spans="1:4" hidden="1" x14ac:dyDescent="0.3">
      <c r="A89" s="6" t="s">
        <v>3888</v>
      </c>
      <c r="B89" s="6" t="s">
        <v>3980</v>
      </c>
      <c r="C89" s="6" t="str">
        <f>IFERROR(INDEX(Infraorder_correction!$A:$B,MATCH(Superfamily_correction!B89,Infraorder_correction!$A:$A,0),2),"")</f>
        <v>Fulgoromorpha</v>
      </c>
      <c r="D89" s="6" t="e">
        <f>IFERROR(INDEX(Suborder_correction!$A:$B,MATCH(Superfamily_correction!A89,Suborder_correction!$A:$A,0),2),INDEX(#REF!,MATCH(Superfamily_correction!A89,#REF!,0),1))</f>
        <v>#REF!</v>
      </c>
    </row>
    <row r="90" spans="1:4" hidden="1" x14ac:dyDescent="0.3">
      <c r="A90" s="6" t="s">
        <v>3889</v>
      </c>
      <c r="B90" s="6" t="s">
        <v>4009</v>
      </c>
      <c r="C90" s="6" t="str">
        <f>IFERROR(INDEX(Infraorder_correction!$A:$B,MATCH(Superfamily_correction!B90,Infraorder_correction!$A:$A,0),2),"")</f>
        <v>Aschiza</v>
      </c>
      <c r="D90" s="6" t="e">
        <f>IFERROR(INDEX(Suborder_correction!$A:$B,MATCH(Superfamily_correction!A90,Suborder_correction!$A:$A,0),2),INDEX(#REF!,MATCH(Superfamily_correction!A90,#REF!,0),1))</f>
        <v>#REF!</v>
      </c>
    </row>
    <row r="91" spans="1:4" hidden="1" x14ac:dyDescent="0.3">
      <c r="A91" s="6" t="s">
        <v>3890</v>
      </c>
      <c r="B91" s="6" t="s">
        <v>4010</v>
      </c>
      <c r="C91" s="6" t="str">
        <f>IFERROR(INDEX(Infraorder_correction!$A:$B,MATCH(Superfamily_correction!B91,Infraorder_correction!$A:$A,0),2),"")</f>
        <v>Aculeata</v>
      </c>
      <c r="D91" s="6" t="e">
        <f>IFERROR(INDEX(Suborder_correction!$A:$B,MATCH(Superfamily_correction!A91,Suborder_correction!$A:$A,0),2),INDEX(#REF!,MATCH(Superfamily_correction!A91,#REF!,0),1))</f>
        <v>#REF!</v>
      </c>
    </row>
    <row r="92" spans="1:4" hidden="1" x14ac:dyDescent="0.3">
      <c r="A92" s="6" t="s">
        <v>3891</v>
      </c>
      <c r="B92" s="6" t="s">
        <v>1309</v>
      </c>
      <c r="C92" s="6" t="str">
        <f>IFERROR(INDEX(Infraorder_correction!$A:$B,MATCH(Superfamily_correction!B92,Infraorder_correction!$A:$A,0),2),"")</f>
        <v>Parasitica</v>
      </c>
      <c r="D92" s="6" t="e">
        <f>IFERROR(INDEX(Suborder_correction!$A:$B,MATCH(Superfamily_correction!A92,Suborder_correction!$A:$A,0),2),INDEX(#REF!,MATCH(Superfamily_correction!A92,#REF!,0),1))</f>
        <v>#REF!</v>
      </c>
    </row>
    <row r="93" spans="1:4" hidden="1" x14ac:dyDescent="0.3">
      <c r="A93" s="6" t="s">
        <v>3892</v>
      </c>
      <c r="B93" s="6" t="s">
        <v>3984</v>
      </c>
      <c r="C93" s="6" t="str">
        <f>IFERROR(INDEX(Infraorder_correction!$A:$B,MATCH(Superfamily_correction!B93,Infraorder_correction!$A:$A,0),2),"")</f>
        <v>Araneomorphae</v>
      </c>
      <c r="D93" s="6" t="e">
        <f>IFERROR(INDEX(Suborder_correction!$A:$B,MATCH(Superfamily_correction!A93,Suborder_correction!$A:$A,0),2),INDEX(#REF!,MATCH(Superfamily_correction!A93,#REF!,0),1))</f>
        <v>#REF!</v>
      </c>
    </row>
    <row r="94" spans="1:4" hidden="1" x14ac:dyDescent="0.3">
      <c r="A94" s="6" t="s">
        <v>3893</v>
      </c>
      <c r="B94" s="6" t="s">
        <v>1225</v>
      </c>
      <c r="C94" s="6" t="str">
        <f>IFERROR(INDEX(Infraorder_correction!$A:$B,MATCH(Superfamily_correction!B94,Infraorder_correction!$A:$A,0),2),"")</f>
        <v>Muscomorpha</v>
      </c>
      <c r="D94" s="6" t="e">
        <f>IFERROR(INDEX(Suborder_correction!$A:$B,MATCH(Superfamily_correction!A94,Suborder_correction!$A:$A,0),2),INDEX(#REF!,MATCH(Superfamily_correction!A94,#REF!,0),1))</f>
        <v>#REF!</v>
      </c>
    </row>
    <row r="95" spans="1:4" hidden="1" x14ac:dyDescent="0.3">
      <c r="A95" s="6" t="s">
        <v>3894</v>
      </c>
      <c r="B95" s="6" t="s">
        <v>4007</v>
      </c>
      <c r="C95" s="6" t="str">
        <f>IFERROR(INDEX(Infraorder_correction!$A:$B,MATCH(Superfamily_correction!B95,Infraorder_correction!$A:$A,0),2),"")</f>
        <v>Elateriformia</v>
      </c>
      <c r="D95" s="6" t="e">
        <f>IFERROR(INDEX(Suborder_correction!$A:$B,MATCH(Superfamily_correction!A95,Suborder_correction!$A:$A,0),2),INDEX(#REF!,MATCH(Superfamily_correction!A95,#REF!,0),1))</f>
        <v>#REF!</v>
      </c>
    </row>
    <row r="96" spans="1:4" hidden="1" x14ac:dyDescent="0.3">
      <c r="A96" s="6" t="s">
        <v>3895</v>
      </c>
      <c r="B96" s="6" t="s">
        <v>4002</v>
      </c>
      <c r="C96" s="6" t="str">
        <f>IFERROR(INDEX(Infraorder_correction!$A:$B,MATCH(Superfamily_correction!B96,Infraorder_correction!$A:$A,0),2),"")</f>
        <v>Cicadomorpha</v>
      </c>
      <c r="D96" s="6" t="e">
        <f>IFERROR(INDEX(Suborder_correction!$A:$B,MATCH(Superfamily_correction!A96,Suborder_correction!$A:$A,0),2),INDEX(#REF!,MATCH(Superfamily_correction!A96,#REF!,0),1))</f>
        <v>#REF!</v>
      </c>
    </row>
    <row r="97" spans="1:5" hidden="1" x14ac:dyDescent="0.3">
      <c r="A97" s="6" t="s">
        <v>3896</v>
      </c>
      <c r="B97" s="6" t="s">
        <v>1309</v>
      </c>
      <c r="C97" s="6" t="str">
        <f>IFERROR(INDEX(Infraorder_correction!$A:$B,MATCH(Superfamily_correction!B97,Infraorder_correction!$A:$A,0),2),"")</f>
        <v>Parasitica</v>
      </c>
      <c r="D97" s="6" t="e">
        <f>IFERROR(INDEX(Suborder_correction!$A:$B,MATCH(Superfamily_correction!A97,Suborder_correction!$A:$A,0),2),INDEX(#REF!,MATCH(Superfamily_correction!A97,#REF!,0),1))</f>
        <v>#REF!</v>
      </c>
    </row>
    <row r="98" spans="1:5" hidden="1" x14ac:dyDescent="0.3">
      <c r="A98" s="6" t="s">
        <v>3782</v>
      </c>
      <c r="B98" s="6" t="s">
        <v>195</v>
      </c>
      <c r="C98" s="6" t="str">
        <f>IFERROR(INDEX(Infraorder_correction!$A:$B,MATCH(Superfamily_correction!B98,Infraorder_correction!$A:$A,0),2),"")</f>
        <v>Araneomorphae</v>
      </c>
      <c r="D98" s="6" t="str">
        <f>IFERROR(INDEX(Suborder_correction!$A:$B,MATCH(Superfamily_correction!A98,Suborder_correction!$A:$A,0),2),INDEX(#REF!,MATCH(Superfamily_correction!A98,#REF!,0),1))</f>
        <v>Araneomorphae</v>
      </c>
    </row>
    <row r="99" spans="1:5" hidden="1" x14ac:dyDescent="0.3">
      <c r="A99" s="6" t="s">
        <v>3897</v>
      </c>
      <c r="B99" s="6" t="s">
        <v>4012</v>
      </c>
      <c r="C99" s="6" t="str">
        <f>IFERROR(INDEX(Infraorder_correction!$A:$B,MATCH(Superfamily_correction!B99,Infraorder_correction!$A:$A,0),2),"")</f>
        <v>Bostrichiformia</v>
      </c>
      <c r="D99" s="6" t="e">
        <f>IFERROR(INDEX(Suborder_correction!$A:$B,MATCH(Superfamily_correction!A99,Suborder_correction!$A:$A,0),2),INDEX(#REF!,MATCH(Superfamily_correction!A99,#REF!,0),1))</f>
        <v>#REF!</v>
      </c>
    </row>
    <row r="100" spans="1:5" hidden="1" x14ac:dyDescent="0.3">
      <c r="A100" s="6" t="s">
        <v>3783</v>
      </c>
      <c r="B100" s="6" t="s">
        <v>3975</v>
      </c>
      <c r="C100" s="6" t="str">
        <f>IFERROR(INDEX(Infraorder_correction!$A:$B,MATCH(Superfamily_correction!B100,Infraorder_correction!$A:$A,0),2),"")</f>
        <v>Pentatomomorpha</v>
      </c>
      <c r="D100" s="6" t="str">
        <f>IFERROR(INDEX(Suborder_correction!$A:$B,MATCH(Superfamily_correction!A100,Suborder_correction!$A:$A,0),2),INDEX(#REF!,MATCH(Superfamily_correction!A100,#REF!,0),1))</f>
        <v>Heteroptera</v>
      </c>
    </row>
    <row r="101" spans="1:5" hidden="1" x14ac:dyDescent="0.3">
      <c r="A101" s="99" t="s">
        <v>3899</v>
      </c>
      <c r="B101" s="99">
        <v>0</v>
      </c>
      <c r="C101" s="6">
        <v>0</v>
      </c>
      <c r="D101" s="6">
        <f>IFERROR(INDEX(Suborder_correction!$A:$B,MATCH(Superfamily_correction!A101,Suborder_correction!$A:$A,0),2),INDEX(#REF!,MATCH(Superfamily_correction!A101,#REF!,0),1))</f>
        <v>0</v>
      </c>
      <c r="E101" s="99" t="s">
        <v>3898</v>
      </c>
    </row>
    <row r="102" spans="1:5" hidden="1" x14ac:dyDescent="0.3">
      <c r="A102" s="6" t="s">
        <v>3900</v>
      </c>
      <c r="B102" s="6" t="s">
        <v>1510</v>
      </c>
      <c r="C102" s="6" t="str">
        <f>IFERROR(INDEX(Infraorder_correction!$A:$B,MATCH(Superfamily_correction!B102,Infraorder_correction!$A:$A,0),2),"")</f>
        <v>Bibionomorpha</v>
      </c>
      <c r="D102" s="6" t="e">
        <f>IFERROR(INDEX(Suborder_correction!$A:$B,MATCH(Superfamily_correction!A102,Suborder_correction!$A:$A,0),2),INDEX(#REF!,MATCH(Superfamily_correction!A102,#REF!,0),1))</f>
        <v>#REF!</v>
      </c>
    </row>
    <row r="103" spans="1:5" hidden="1" x14ac:dyDescent="0.3">
      <c r="A103" s="6" t="s">
        <v>3901</v>
      </c>
      <c r="B103" s="6" t="s">
        <v>1309</v>
      </c>
      <c r="C103" s="6" t="str">
        <f>IFERROR(INDEX(Infraorder_correction!$A:$B,MATCH(Superfamily_correction!B103,Infraorder_correction!$A:$A,0),2),"")</f>
        <v>Parasitica</v>
      </c>
      <c r="D103" s="6" t="e">
        <f>IFERROR(INDEX(Suborder_correction!$A:$B,MATCH(Superfamily_correction!A103,Suborder_correction!$A:$A,0),2),INDEX(#REF!,MATCH(Superfamily_correction!A103,#REF!,0),1))</f>
        <v>#REF!</v>
      </c>
    </row>
    <row r="104" spans="1:5" hidden="1" x14ac:dyDescent="0.3">
      <c r="A104" s="6" t="s">
        <v>3902</v>
      </c>
      <c r="B104" s="6" t="s">
        <v>4013</v>
      </c>
      <c r="C104" s="6" t="str">
        <f>IFERROR(INDEX(Infraorder_correction!$A:$B,MATCH(Superfamily_correction!B104,Infraorder_correction!$A:$A,0),2),"")</f>
        <v>Proctotrupomorpha</v>
      </c>
      <c r="D104" s="6" t="e">
        <f>IFERROR(INDEX(Suborder_correction!$A:$B,MATCH(Superfamily_correction!A104,Suborder_correction!$A:$A,0),2),INDEX(#REF!,MATCH(Superfamily_correction!A104,#REF!,0),1))</f>
        <v>#REF!</v>
      </c>
    </row>
    <row r="105" spans="1:5" hidden="1" x14ac:dyDescent="0.3">
      <c r="A105" s="6" t="s">
        <v>3903</v>
      </c>
      <c r="B105" s="6" t="s">
        <v>4014</v>
      </c>
      <c r="C105" s="6">
        <f>IFERROR(INDEX(Infraorder_correction!$A:$B,MATCH(Superfamily_correction!B105,Infraorder_correction!$A:$A,0),2),"")</f>
        <v>0</v>
      </c>
      <c r="D105" s="6" t="e">
        <f>IFERROR(INDEX(Suborder_correction!$A:$B,MATCH(Superfamily_correction!A105,Suborder_correction!$A:$A,0),2),INDEX(#REF!,MATCH(Superfamily_correction!A105,#REF!,0),1))</f>
        <v>#REF!</v>
      </c>
    </row>
    <row r="106" spans="1:5" hidden="1" x14ac:dyDescent="0.3">
      <c r="A106" s="6" t="s">
        <v>3904</v>
      </c>
      <c r="B106" s="6" t="s">
        <v>1326</v>
      </c>
      <c r="C106" s="6" t="str">
        <f>IFERROR(INDEX(Infraorder_correction!$A:$B,MATCH(Superfamily_correction!B106,Infraorder_correction!$A:$A,0),2),"")</f>
        <v>Asilomorpha</v>
      </c>
    </row>
    <row r="107" spans="1:5" hidden="1" x14ac:dyDescent="0.3">
      <c r="A107" s="6" t="s">
        <v>3905</v>
      </c>
      <c r="B107" s="6" t="s">
        <v>3980</v>
      </c>
      <c r="C107" s="6" t="str">
        <f>IFERROR(INDEX(Infraorder_correction!$A:$B,MATCH(Superfamily_correction!B107,Infraorder_correction!$A:$A,0),2),"")</f>
        <v>Fulgoromorpha</v>
      </c>
    </row>
    <row r="108" spans="1:5" hidden="1" x14ac:dyDescent="0.3">
      <c r="A108" s="6" t="s">
        <v>3906</v>
      </c>
      <c r="B108" s="6" t="s">
        <v>1476</v>
      </c>
      <c r="C108" s="6" t="str">
        <f>IFERROR(INDEX(Infraorder_correction!$A:$B,MATCH(Superfamily_correction!B108,Infraorder_correction!$A:$A,0),2),"")</f>
        <v>Muscomorpha</v>
      </c>
    </row>
    <row r="109" spans="1:5" hidden="1" x14ac:dyDescent="0.3">
      <c r="A109" s="6" t="s">
        <v>3907</v>
      </c>
      <c r="B109" s="6" t="s">
        <v>4008</v>
      </c>
      <c r="C109" s="6" t="str">
        <f>IFERROR(INDEX(Infraorder_correction!$A:$B,MATCH(Superfamily_correction!B109,Infraorder_correction!$A:$A,0),2),"")</f>
        <v>Cucujiformia</v>
      </c>
    </row>
    <row r="110" spans="1:5" hidden="1" x14ac:dyDescent="0.3">
      <c r="A110" s="6" t="s">
        <v>3908</v>
      </c>
      <c r="B110" s="6" t="s">
        <v>1225</v>
      </c>
      <c r="C110" s="6" t="str">
        <f>IFERROR(INDEX(Infraorder_correction!$A:$B,MATCH(Superfamily_correction!B110,Infraorder_correction!$A:$A,0),2),"")</f>
        <v>Muscomorpha</v>
      </c>
    </row>
    <row r="111" spans="1:5" hidden="1" x14ac:dyDescent="0.3">
      <c r="A111" s="6" t="s">
        <v>3784</v>
      </c>
      <c r="B111" s="6" t="s">
        <v>296</v>
      </c>
      <c r="C111" s="6" t="str">
        <f>IFERROR(INDEX(Infraorder_correction!$A:$B,MATCH(Superfamily_correction!B111,Infraorder_correction!$A:$A,0),2),"")</f>
        <v>Heterocera</v>
      </c>
    </row>
    <row r="112" spans="1:5" hidden="1" x14ac:dyDescent="0.3">
      <c r="A112" s="6" t="s">
        <v>3909</v>
      </c>
      <c r="B112" s="6" t="s">
        <v>4015</v>
      </c>
      <c r="C112" s="6">
        <f>IFERROR(INDEX(Infraorder_correction!$A:$B,MATCH(Superfamily_correction!B112,Infraorder_correction!$A:$A,0),2),"")</f>
        <v>0</v>
      </c>
    </row>
    <row r="113" spans="1:3" hidden="1" x14ac:dyDescent="0.3">
      <c r="A113" s="6" t="s">
        <v>3910</v>
      </c>
      <c r="B113" s="6" t="s">
        <v>1508</v>
      </c>
      <c r="C113" s="6" t="str">
        <f>IFERROR(INDEX(Infraorder_correction!$A:$B,MATCH(Superfamily_correction!B113,Infraorder_correction!$A:$A,0),2),"")</f>
        <v>Culicomorpha</v>
      </c>
    </row>
    <row r="114" spans="1:3" hidden="1" x14ac:dyDescent="0.3">
      <c r="A114" s="6" t="s">
        <v>3911</v>
      </c>
      <c r="B114" s="6" t="s">
        <v>1341</v>
      </c>
      <c r="C114" s="6" t="str">
        <f>IFERROR(INDEX(Infraorder_correction!$A:$B,MATCH(Superfamily_correction!B114,Infraorder_correction!$A:$A,0),2),"")</f>
        <v>Muscomorpha</v>
      </c>
    </row>
    <row r="115" spans="1:3" hidden="1" x14ac:dyDescent="0.3">
      <c r="A115" s="6" t="s">
        <v>3912</v>
      </c>
      <c r="B115" s="6" t="s">
        <v>4016</v>
      </c>
      <c r="C115" s="6" t="str">
        <f>IFERROR(INDEX(Infraorder_correction!$A:$B,MATCH(Superfamily_correction!B115,Infraorder_correction!$A:$A,0),2),"")</f>
        <v>Aculeata</v>
      </c>
    </row>
    <row r="116" spans="1:3" hidden="1" x14ac:dyDescent="0.3">
      <c r="A116" s="6" t="s">
        <v>3913</v>
      </c>
      <c r="B116" s="6" t="s">
        <v>1417</v>
      </c>
      <c r="C116" s="6" t="str">
        <f>IFERROR(INDEX(Infraorder_correction!$A:$B,MATCH(Superfamily_correction!B116,Infraorder_correction!$A:$A,0),2),"")</f>
        <v>Cucujiformia</v>
      </c>
    </row>
    <row r="117" spans="1:3" hidden="1" x14ac:dyDescent="0.3">
      <c r="A117" s="6" t="s">
        <v>3785</v>
      </c>
      <c r="B117" s="6" t="s">
        <v>296</v>
      </c>
      <c r="C117" s="6" t="str">
        <f>IFERROR(INDEX(Infraorder_correction!$A:$B,MATCH(Superfamily_correction!B117,Infraorder_correction!$A:$A,0),2),"")</f>
        <v>Heterocera</v>
      </c>
    </row>
    <row r="118" spans="1:3" hidden="1" x14ac:dyDescent="0.3">
      <c r="A118" s="6" t="s">
        <v>3786</v>
      </c>
      <c r="B118" s="6" t="s">
        <v>1604</v>
      </c>
      <c r="C118" s="6" t="str">
        <f>IFERROR(INDEX(Infraorder_correction!$A:$B,MATCH(Superfamily_correction!B118,Infraorder_correction!$A:$A,0),2),"")</f>
        <v>Heterocera</v>
      </c>
    </row>
    <row r="119" spans="1:3" hidden="1" x14ac:dyDescent="0.3">
      <c r="A119" s="6" t="s">
        <v>1674</v>
      </c>
      <c r="B119" s="6" t="s">
        <v>1510</v>
      </c>
      <c r="C119" s="6" t="str">
        <f>IFERROR(INDEX(Infraorder_correction!$A:$B,MATCH(Superfamily_correction!B119,Infraorder_correction!$A:$A,0),2),"")</f>
        <v>Bibionomorpha</v>
      </c>
    </row>
    <row r="120" spans="1:3" hidden="1" x14ac:dyDescent="0.3">
      <c r="A120" s="6" t="s">
        <v>3914</v>
      </c>
      <c r="B120" s="6" t="s">
        <v>1691</v>
      </c>
      <c r="C120" s="6" t="str">
        <f>IFERROR(INDEX(Infraorder_correction!$A:$B,MATCH(Superfamily_correction!B120,Infraorder_correction!$A:$A,0),2),"")</f>
        <v>Aculeata</v>
      </c>
    </row>
    <row r="121" spans="1:3" hidden="1" x14ac:dyDescent="0.3">
      <c r="A121" s="6" t="s">
        <v>3915</v>
      </c>
      <c r="B121" s="6" t="s">
        <v>4017</v>
      </c>
      <c r="C121" s="6" t="str">
        <f>IFERROR(INDEX(Infraorder_correction!$A:$B,MATCH(Superfamily_correction!B121,Infraorder_correction!$A:$A,0),2),"")</f>
        <v>Aculeata</v>
      </c>
    </row>
    <row r="122" spans="1:3" hidden="1" x14ac:dyDescent="0.3">
      <c r="A122" s="6" t="s">
        <v>3916</v>
      </c>
      <c r="B122" s="6" t="s">
        <v>3977</v>
      </c>
      <c r="C122" s="6" t="str">
        <f>IFERROR(INDEX(Infraorder_correction!$A:$B,MATCH(Superfamily_correction!B122,Infraorder_correction!$A:$A,0),2),"")</f>
        <v>Araneomorphae</v>
      </c>
    </row>
    <row r="123" spans="1:3" hidden="1" x14ac:dyDescent="0.3">
      <c r="A123" s="6" t="s">
        <v>3917</v>
      </c>
      <c r="B123" s="6" t="s">
        <v>4018</v>
      </c>
      <c r="C123" s="6" t="str">
        <f>IFERROR(INDEX(Infraorder_correction!$A:$B,MATCH(Superfamily_correction!B123,Infraorder_correction!$A:$A,0),2),"")</f>
        <v>Schizophora</v>
      </c>
    </row>
    <row r="124" spans="1:3" hidden="1" x14ac:dyDescent="0.3">
      <c r="A124" s="6" t="s">
        <v>3918</v>
      </c>
      <c r="B124" s="6" t="s">
        <v>4019</v>
      </c>
      <c r="C124" s="6" t="str">
        <f>IFERROR(INDEX(Infraorder_correction!$A:$B,MATCH(Superfamily_correction!B124,Infraorder_correction!$A:$A,0),2),"")</f>
        <v>Tabanomorpha</v>
      </c>
    </row>
    <row r="125" spans="1:3" hidden="1" x14ac:dyDescent="0.3">
      <c r="A125" s="6" t="s">
        <v>3919</v>
      </c>
      <c r="B125" s="6" t="s">
        <v>4020</v>
      </c>
      <c r="C125" s="6" t="str">
        <f>IFERROR(INDEX(Infraorder_correction!$A:$B,MATCH(Superfamily_correction!B125,Infraorder_correction!$A:$A,0),2),"")</f>
        <v>Acalyptratae</v>
      </c>
    </row>
    <row r="126" spans="1:3" hidden="1" x14ac:dyDescent="0.3">
      <c r="A126" s="6" t="s">
        <v>3920</v>
      </c>
      <c r="B126" s="6" t="s">
        <v>1508</v>
      </c>
      <c r="C126" s="6" t="str">
        <f>IFERROR(INDEX(Infraorder_correction!$A:$B,MATCH(Superfamily_correction!B126,Infraorder_correction!$A:$A,0),2),"")</f>
        <v>Culicomorpha</v>
      </c>
    </row>
    <row r="127" spans="1:3" hidden="1" x14ac:dyDescent="0.3">
      <c r="A127" s="6" t="s">
        <v>3921</v>
      </c>
      <c r="B127" s="6" t="s">
        <v>1309</v>
      </c>
      <c r="C127" s="6" t="str">
        <f>IFERROR(INDEX(Infraorder_correction!$A:$B,MATCH(Superfamily_correction!B127,Infraorder_correction!$A:$A,0),2),"")</f>
        <v>Parasitica</v>
      </c>
    </row>
    <row r="128" spans="1:3" hidden="1" x14ac:dyDescent="0.3">
      <c r="A128" s="6" t="s">
        <v>3922</v>
      </c>
      <c r="B128" s="6" t="s">
        <v>4021</v>
      </c>
      <c r="C128" s="6" t="str">
        <f>IFERROR(INDEX(Infraorder_correction!$A:$B,MATCH(Superfamily_correction!B128,Infraorder_correction!$A:$A,0),2),"")</f>
        <v>Proctotrupomorpha</v>
      </c>
    </row>
    <row r="129" spans="1:3" hidden="1" x14ac:dyDescent="0.3">
      <c r="A129" s="6" t="s">
        <v>3923</v>
      </c>
      <c r="B129" s="6" t="s">
        <v>4017</v>
      </c>
      <c r="C129" s="6" t="str">
        <f>IFERROR(INDEX(Infraorder_correction!$A:$B,MATCH(Superfamily_correction!B129,Infraorder_correction!$A:$A,0),2),"")</f>
        <v>Aculeata</v>
      </c>
    </row>
    <row r="130" spans="1:3" hidden="1" x14ac:dyDescent="0.3">
      <c r="A130" s="6" t="s">
        <v>3924</v>
      </c>
      <c r="B130" s="6" t="s">
        <v>4017</v>
      </c>
      <c r="C130" s="6" t="str">
        <f>IFERROR(INDEX(Infraorder_correction!$A:$B,MATCH(Superfamily_correction!B130,Infraorder_correction!$A:$A,0),2),"")</f>
        <v>Aculeata</v>
      </c>
    </row>
    <row r="131" spans="1:3" hidden="1" x14ac:dyDescent="0.3">
      <c r="A131" s="6" t="s">
        <v>3925</v>
      </c>
      <c r="B131" s="6" t="s">
        <v>3995</v>
      </c>
      <c r="C131" s="6" t="str">
        <f>IFERROR(INDEX(Infraorder_correction!$A:$B,MATCH(Superfamily_correction!B131,Infraorder_correction!$A:$A,0),2),"")</f>
        <v>Pentatomomorpha</v>
      </c>
    </row>
    <row r="132" spans="1:3" hidden="1" x14ac:dyDescent="0.3">
      <c r="A132" s="6" t="s">
        <v>3787</v>
      </c>
      <c r="B132" s="6" t="s">
        <v>1586</v>
      </c>
      <c r="C132" s="6" t="str">
        <f>IFERROR(INDEX(Infraorder_correction!$A:$B,MATCH(Superfamily_correction!B132,Infraorder_correction!$A:$A,0),2),"")</f>
        <v>Rhopalocera</v>
      </c>
    </row>
    <row r="133" spans="1:3" hidden="1" x14ac:dyDescent="0.3">
      <c r="A133" s="6" t="s">
        <v>3926</v>
      </c>
      <c r="B133" s="6" t="s">
        <v>4022</v>
      </c>
      <c r="C133" s="6" t="str">
        <f>IFERROR(INDEX(Infraorder_correction!$A:$B,MATCH(Superfamily_correction!B133,Infraorder_correction!$A:$A,0),2),"")</f>
        <v>Parasitica</v>
      </c>
    </row>
    <row r="134" spans="1:3" hidden="1" x14ac:dyDescent="0.3">
      <c r="A134" s="6" t="s">
        <v>3927</v>
      </c>
      <c r="B134" s="6" t="s">
        <v>4023</v>
      </c>
      <c r="C134" s="6" t="str">
        <f>IFERROR(INDEX(Infraorder_correction!$A:$B,MATCH(Superfamily_correction!B134,Infraorder_correction!$A:$A,0),2),"")</f>
        <v>Elateriformia</v>
      </c>
    </row>
    <row r="135" spans="1:3" hidden="1" x14ac:dyDescent="0.3">
      <c r="A135" s="6" t="s">
        <v>3928</v>
      </c>
      <c r="B135" s="6" t="s">
        <v>4024</v>
      </c>
      <c r="C135" s="6" t="str">
        <f>IFERROR(INDEX(Infraorder_correction!$A:$B,MATCH(Superfamily_correction!B135,Infraorder_correction!$A:$A,0),2),"")</f>
        <v>Cucujiformia</v>
      </c>
    </row>
    <row r="136" spans="1:3" hidden="1" x14ac:dyDescent="0.3">
      <c r="A136" s="6" t="s">
        <v>3788</v>
      </c>
      <c r="B136" s="6" t="s">
        <v>1586</v>
      </c>
      <c r="C136" s="6" t="str">
        <f>IFERROR(INDEX(Infraorder_correction!$A:$B,MATCH(Superfamily_correction!B136,Infraorder_correction!$A:$A,0),2),"")</f>
        <v>Rhopalocera</v>
      </c>
    </row>
    <row r="137" spans="1:3" hidden="1" x14ac:dyDescent="0.3">
      <c r="A137" s="6" t="s">
        <v>3789</v>
      </c>
      <c r="B137" s="6" t="s">
        <v>1531</v>
      </c>
      <c r="C137" s="6" t="str">
        <f>IFERROR(INDEX(Infraorder_correction!$A:$B,MATCH(Superfamily_correction!B137,Infraorder_correction!$A:$A,0),2),"")</f>
        <v>Aculeata</v>
      </c>
    </row>
    <row r="138" spans="1:3" hidden="1" x14ac:dyDescent="0.3">
      <c r="A138" s="6" t="s">
        <v>3929</v>
      </c>
      <c r="B138" s="6" t="s">
        <v>4025</v>
      </c>
      <c r="C138" s="6" t="str">
        <f>IFERROR(INDEX(Infraorder_correction!$A:$B,MATCH(Superfamily_correction!B138,Infraorder_correction!$A:$A,0),2),"")</f>
        <v>Proctotrupomorpha</v>
      </c>
    </row>
    <row r="139" spans="1:3" hidden="1" x14ac:dyDescent="0.3">
      <c r="A139" s="6" t="s">
        <v>3930</v>
      </c>
      <c r="B139" s="6" t="s">
        <v>3979</v>
      </c>
      <c r="C139" s="6" t="str">
        <f>IFERROR(INDEX(Infraorder_correction!$A:$B,MATCH(Superfamily_correction!B139,Infraorder_correction!$A:$A,0),2),"")</f>
        <v>Cucujiformia</v>
      </c>
    </row>
    <row r="140" spans="1:3" hidden="1" x14ac:dyDescent="0.3">
      <c r="A140" s="6" t="s">
        <v>3931</v>
      </c>
      <c r="B140" s="6" t="s">
        <v>4026</v>
      </c>
      <c r="C140" s="6" t="str">
        <f>IFERROR(INDEX(Infraorder_correction!$A:$B,MATCH(Superfamily_correction!B140,Infraorder_correction!$A:$A,0),2),"")</f>
        <v>Nepomorpha</v>
      </c>
    </row>
    <row r="141" spans="1:3" hidden="1" x14ac:dyDescent="0.3">
      <c r="A141" s="6" t="s">
        <v>3932</v>
      </c>
      <c r="B141" s="6" t="s">
        <v>4027</v>
      </c>
      <c r="C141" s="6" t="str">
        <f>IFERROR(INDEX(Infraorder_correction!$A:$B,MATCH(Superfamily_correction!B141,Infraorder_correction!$A:$A,0),2),"")</f>
        <v>Schizophora</v>
      </c>
    </row>
    <row r="142" spans="1:3" hidden="1" x14ac:dyDescent="0.3">
      <c r="A142" s="6" t="s">
        <v>3933</v>
      </c>
      <c r="B142" s="6" t="s">
        <v>1447</v>
      </c>
      <c r="C142" s="6" t="str">
        <f>IFERROR(INDEX(Infraorder_correction!$A:$B,MATCH(Superfamily_correction!B142,Infraorder_correction!$A:$A,0),2),"")</f>
        <v>Asilomorpha</v>
      </c>
    </row>
    <row r="143" spans="1:3" hidden="1" x14ac:dyDescent="0.3">
      <c r="A143" s="6" t="s">
        <v>3790</v>
      </c>
      <c r="B143" s="6" t="s">
        <v>1586</v>
      </c>
      <c r="C143" s="6" t="str">
        <f>IFERROR(INDEX(Infraorder_correction!$A:$B,MATCH(Superfamily_correction!B143,Infraorder_correction!$A:$A,0),2),"")</f>
        <v>Rhopalocera</v>
      </c>
    </row>
    <row r="144" spans="1:3" hidden="1" x14ac:dyDescent="0.3">
      <c r="A144" s="6" t="s">
        <v>3791</v>
      </c>
      <c r="B144" s="6" t="s">
        <v>4028</v>
      </c>
      <c r="C144" s="6">
        <f>IFERROR(INDEX(Infraorder_correction!$A:$B,MATCH(Superfamily_correction!B144,Infraorder_correction!$A:$A,0),2),"")</f>
        <v>0</v>
      </c>
    </row>
    <row r="145" spans="1:5" hidden="1" x14ac:dyDescent="0.3">
      <c r="A145" s="6" t="s">
        <v>3935</v>
      </c>
      <c r="B145" s="6" t="s">
        <v>4015</v>
      </c>
      <c r="C145" s="6">
        <f>IFERROR(INDEX(Infraorder_correction!$A:$B,MATCH(Superfamily_correction!B145,Infraorder_correction!$A:$A,0),2),"")</f>
        <v>0</v>
      </c>
    </row>
    <row r="146" spans="1:5" hidden="1" x14ac:dyDescent="0.3">
      <c r="A146" s="6" t="s">
        <v>3793</v>
      </c>
      <c r="B146" s="6" t="s">
        <v>3936</v>
      </c>
      <c r="C146" s="6">
        <f>IFERROR(INDEX(Infraorder_correction!$A:$B,MATCH(Superfamily_correction!B146,Infraorder_correction!$A:$A,0),2),"")</f>
        <v>0</v>
      </c>
    </row>
    <row r="147" spans="1:5" hidden="1" x14ac:dyDescent="0.3">
      <c r="A147" s="6" t="s">
        <v>3938</v>
      </c>
      <c r="B147" s="6" t="s">
        <v>4029</v>
      </c>
      <c r="C147" s="6" t="str">
        <f>IFERROR(INDEX(Infraorder_correction!$A:$B,MATCH(Superfamily_correction!B147,Infraorder_correction!$A:$A,0),2),"")</f>
        <v>Hemictenata</v>
      </c>
    </row>
    <row r="148" spans="1:5" hidden="1" x14ac:dyDescent="0.3">
      <c r="A148" s="6" t="s">
        <v>3940</v>
      </c>
      <c r="B148" s="6" t="s">
        <v>4030</v>
      </c>
      <c r="C148" s="6">
        <f>IFERROR(INDEX(Infraorder_correction!$A:$B,MATCH(Superfamily_correction!B148,Infraorder_correction!$A:$A,0),2),"")</f>
        <v>0</v>
      </c>
    </row>
    <row r="149" spans="1:5" hidden="1" x14ac:dyDescent="0.3">
      <c r="A149" s="6" t="s">
        <v>3941</v>
      </c>
      <c r="B149" s="6" t="s">
        <v>4031</v>
      </c>
      <c r="C149" s="6">
        <f>IFERROR(INDEX(Infraorder_correction!$A:$B,MATCH(Superfamily_correction!B149,Infraorder_correction!$A:$A,0),2),"")</f>
        <v>0</v>
      </c>
    </row>
    <row r="150" spans="1:5" hidden="1" x14ac:dyDescent="0.3">
      <c r="A150" s="6" t="s">
        <v>3942</v>
      </c>
      <c r="B150" s="6" t="s">
        <v>4032</v>
      </c>
      <c r="C150" s="6" t="str">
        <f>IFERROR(INDEX(Infraorder_correction!$A:$B,MATCH(Superfamily_correction!B150,Infraorder_correction!$A:$A,0),2),"")</f>
        <v>Insidiatores</v>
      </c>
    </row>
    <row r="151" spans="1:5" hidden="1" x14ac:dyDescent="0.3">
      <c r="A151" s="6" t="s">
        <v>3943</v>
      </c>
      <c r="B151" s="6" t="s">
        <v>4031</v>
      </c>
      <c r="C151" s="6">
        <f>IFERROR(INDEX(Infraorder_correction!$A:$B,MATCH(Superfamily_correction!B151,Infraorder_correction!$A:$A,0),2),"")</f>
        <v>0</v>
      </c>
    </row>
    <row r="152" spans="1:5" hidden="1" x14ac:dyDescent="0.3">
      <c r="A152" s="6" t="s">
        <v>3946</v>
      </c>
      <c r="B152" s="6" t="s">
        <v>4033</v>
      </c>
      <c r="C152" s="6" t="str">
        <f>IFERROR(INDEX(Infraorder_correction!$A:$B,MATCH(Superfamily_correction!B152,Infraorder_correction!$A:$A,0),2),"")</f>
        <v>Oniscidea</v>
      </c>
    </row>
    <row r="153" spans="1:5" hidden="1" x14ac:dyDescent="0.3">
      <c r="A153" s="6" t="s">
        <v>3947</v>
      </c>
      <c r="B153" s="6" t="s">
        <v>4033</v>
      </c>
      <c r="C153" s="6" t="str">
        <f>IFERROR(INDEX(Infraorder_correction!$A:$B,MATCH(Superfamily_correction!B153,Infraorder_correction!$A:$A,0),2),"")</f>
        <v>Oniscidea</v>
      </c>
    </row>
    <row r="154" spans="1:5" hidden="1" x14ac:dyDescent="0.3">
      <c r="A154" s="6" t="s">
        <v>3948</v>
      </c>
      <c r="B154" s="6" t="s">
        <v>4033</v>
      </c>
      <c r="C154" s="6" t="str">
        <f>IFERROR(INDEX(Infraorder_correction!$A:$B,MATCH(Superfamily_correction!B154,Infraorder_correction!$A:$A,0),2),"")</f>
        <v>Oniscidea</v>
      </c>
    </row>
    <row r="155" spans="1:5" hidden="1" x14ac:dyDescent="0.3">
      <c r="A155" s="6" t="s">
        <v>3949</v>
      </c>
      <c r="B155" s="6" t="s">
        <v>4033</v>
      </c>
      <c r="C155" s="6" t="str">
        <f>IFERROR(INDEX(Infraorder_correction!$A:$B,MATCH(Superfamily_correction!B155,Infraorder_correction!$A:$A,0),2),"")</f>
        <v>Oniscidea</v>
      </c>
    </row>
    <row r="156" spans="1:5" hidden="1" x14ac:dyDescent="0.3">
      <c r="A156" s="6" t="s">
        <v>3950</v>
      </c>
      <c r="B156" s="6" t="s">
        <v>4033</v>
      </c>
      <c r="C156" s="6" t="str">
        <f>IFERROR(INDEX(Infraorder_correction!$A:$B,MATCH(Superfamily_correction!B156,Infraorder_correction!$A:$A,0),2),"")</f>
        <v>Oniscidea</v>
      </c>
    </row>
    <row r="157" spans="1:5" hidden="1" x14ac:dyDescent="0.3">
      <c r="A157" s="6" t="s">
        <v>3951</v>
      </c>
      <c r="B157" s="6" t="s">
        <v>4034</v>
      </c>
      <c r="C157" s="6" t="str">
        <f>IFERROR(INDEX(Infraorder_correction!$A:$B,MATCH(Superfamily_correction!B157,Infraorder_correction!$A:$A,0),2),"")</f>
        <v>Heterosphyronida</v>
      </c>
    </row>
    <row r="158" spans="1:5" hidden="1" x14ac:dyDescent="0.3">
      <c r="A158" s="6" t="s">
        <v>3952</v>
      </c>
      <c r="B158" s="6" t="s">
        <v>4035</v>
      </c>
      <c r="C158" s="6" t="str">
        <f>IFERROR(INDEX(Infraorder_correction!$A:$B,MATCH(Superfamily_correction!B158,Infraorder_correction!$A:$A,0),2),"")</f>
        <v>Gryllidea</v>
      </c>
    </row>
    <row r="159" spans="1:5" hidden="1" x14ac:dyDescent="0.3">
      <c r="A159" s="6" t="s">
        <v>3954</v>
      </c>
      <c r="B159" s="6" t="s">
        <v>4036</v>
      </c>
      <c r="C159" s="6" t="str">
        <f>IFERROR(INDEX(Infraorder_correction!$A:$B,MATCH(Superfamily_correction!B159,Infraorder_correction!$A:$A,0),2),"")</f>
        <v>Myrmeleontiformia</v>
      </c>
    </row>
    <row r="160" spans="1:5" hidden="1" x14ac:dyDescent="0.3">
      <c r="A160" s="99" t="s">
        <v>3955</v>
      </c>
      <c r="B160" s="99"/>
      <c r="C160" s="99" t="s">
        <v>4074</v>
      </c>
      <c r="D160" s="99" t="s">
        <v>3945</v>
      </c>
      <c r="E160" s="99" t="s">
        <v>3944</v>
      </c>
    </row>
    <row r="161" spans="1:5" hidden="1" x14ac:dyDescent="0.3">
      <c r="A161" s="99" t="s">
        <v>3794</v>
      </c>
      <c r="B161" s="99"/>
      <c r="C161" s="99" t="s">
        <v>4072</v>
      </c>
      <c r="D161" s="99" t="s">
        <v>3796</v>
      </c>
      <c r="E161" s="99" t="s">
        <v>4073</v>
      </c>
    </row>
    <row r="162" spans="1:5" hidden="1" x14ac:dyDescent="0.3">
      <c r="A162" s="6" t="s">
        <v>3956</v>
      </c>
      <c r="B162" s="6" t="s">
        <v>4037</v>
      </c>
      <c r="C162" s="6" t="str">
        <f>IFERROR(INDEX(Infraorder_correction!$A:$B,MATCH(Superfamily_correction!B162,Infraorder_correction!$A:$A,0),2),"")</f>
        <v>Holoverticata</v>
      </c>
    </row>
    <row r="163" spans="1:5" hidden="1" x14ac:dyDescent="0.3">
      <c r="A163" s="6" t="s">
        <v>3957</v>
      </c>
      <c r="B163" s="6" t="s">
        <v>4038</v>
      </c>
      <c r="C163" s="6" t="str">
        <f>IFERROR(INDEX(Infraorder_correction!$A:$B,MATCH(Superfamily_correction!B163,Infraorder_correction!$A:$A,0),2),"")</f>
        <v>Gryllidea</v>
      </c>
    </row>
    <row r="164" spans="1:5" hidden="1" x14ac:dyDescent="0.3">
      <c r="A164" s="99" t="s">
        <v>3959</v>
      </c>
      <c r="B164" s="99"/>
      <c r="C164" s="99" t="s">
        <v>4075</v>
      </c>
      <c r="D164" s="99" t="s">
        <v>3958</v>
      </c>
      <c r="E164" s="99" t="s">
        <v>4073</v>
      </c>
    </row>
    <row r="165" spans="1:5" hidden="1" x14ac:dyDescent="0.3">
      <c r="A165" s="6" t="s">
        <v>3960</v>
      </c>
      <c r="B165" s="6" t="s">
        <v>4039</v>
      </c>
      <c r="C165" s="6" t="str">
        <f>IFERROR(INDEX(Infraorder_correction!$A:$B,MATCH(Superfamily_correction!B165,Infraorder_correction!$A:$A,0),2),"")</f>
        <v>Caeciliusetae</v>
      </c>
    </row>
    <row r="166" spans="1:5" hidden="1" x14ac:dyDescent="0.3">
      <c r="A166" s="6" t="s">
        <v>3961</v>
      </c>
      <c r="B166" s="6" t="s">
        <v>4040</v>
      </c>
      <c r="C166" s="6" t="str">
        <f>IFERROR(INDEX(Infraorder_correction!$A:$B,MATCH(Superfamily_correction!B166,Infraorder_correction!$A:$A,0),2),"")</f>
        <v>Tridactylidea</v>
      </c>
    </row>
    <row r="167" spans="1:5" hidden="1" x14ac:dyDescent="0.3">
      <c r="A167" s="6" t="s">
        <v>3799</v>
      </c>
      <c r="B167" s="6" t="s">
        <v>1445</v>
      </c>
      <c r="C167" s="6" t="str">
        <f>IFERROR(INDEX(Infraorder_correction!$A:$B,MATCH(Superfamily_correction!B167,Infraorder_correction!$A:$A,0),2),"")</f>
        <v>Epidermaptera</v>
      </c>
    </row>
    <row r="168" spans="1:5" hidden="1" x14ac:dyDescent="0.3">
      <c r="A168" s="6" t="s">
        <v>3800</v>
      </c>
      <c r="B168" s="6" t="s">
        <v>4041</v>
      </c>
      <c r="C168" s="6" t="str">
        <f>IFERROR(INDEX(Infraorder_correction!$A:$B,MATCH(Superfamily_correction!B168,Infraorder_correction!$A:$A,0),2),"")</f>
        <v>Epidermaptera</v>
      </c>
    </row>
    <row r="169" spans="1:5" hidden="1" x14ac:dyDescent="0.3">
      <c r="A169" s="99" t="s">
        <v>3802</v>
      </c>
      <c r="B169" s="99"/>
      <c r="C169" s="99"/>
      <c r="D169" s="99"/>
      <c r="E169" s="99" t="s">
        <v>3808</v>
      </c>
    </row>
    <row r="170" spans="1:5" hidden="1" x14ac:dyDescent="0.3">
      <c r="A170" s="6" t="s">
        <v>3801</v>
      </c>
      <c r="B170" s="6" t="s">
        <v>4042</v>
      </c>
      <c r="C170" s="6" t="str">
        <f>IFERROR(INDEX(Infraorder_correction!$A:$B,MATCH(Superfamily_correction!B170,Infraorder_correction!$A:$A,0),2),"")</f>
        <v>Protodermaptera</v>
      </c>
    </row>
    <row r="171" spans="1:5" hidden="1" x14ac:dyDescent="0.3">
      <c r="A171" s="6" t="s">
        <v>3962</v>
      </c>
      <c r="B171" s="6" t="s">
        <v>4036</v>
      </c>
      <c r="C171" s="6" t="str">
        <f>IFERROR(INDEX(Infraorder_correction!$A:$B,MATCH(Superfamily_correction!B171,Infraorder_correction!$A:$A,0),2),"")</f>
        <v>Myrmeleontiformia</v>
      </c>
    </row>
    <row r="172" spans="1:5" hidden="1" x14ac:dyDescent="0.3">
      <c r="A172" s="6" t="s">
        <v>3965</v>
      </c>
      <c r="B172" s="6" t="s">
        <v>4043</v>
      </c>
      <c r="C172" s="6" t="str">
        <f>IFERROR(INDEX(Infraorder_correction!$A:$B,MATCH(Superfamily_correction!B172,Infraorder_correction!$A:$A,0),2),"")</f>
        <v>Anisoptera</v>
      </c>
    </row>
    <row r="173" spans="1:5" hidden="1" x14ac:dyDescent="0.3">
      <c r="A173" s="99" t="s">
        <v>3803</v>
      </c>
      <c r="B173" s="99"/>
      <c r="C173" s="99"/>
      <c r="D173" s="99"/>
      <c r="E173" s="99" t="s">
        <v>3808</v>
      </c>
    </row>
    <row r="174" spans="1:5" hidden="1" x14ac:dyDescent="0.3">
      <c r="A174" s="6" t="s">
        <v>3804</v>
      </c>
      <c r="B174" s="6" t="s">
        <v>4044</v>
      </c>
      <c r="C174" s="6" t="str">
        <f>IFERROR(INDEX(Infraorder_correction!$A:$B,MATCH(Superfamily_correction!B174,Infraorder_correction!$A:$A,0),2),"")</f>
        <v>Polydesmoides</v>
      </c>
    </row>
    <row r="175" spans="1:5" hidden="1" x14ac:dyDescent="0.3">
      <c r="A175" s="6" t="s">
        <v>3966</v>
      </c>
      <c r="B175" s="6" t="s">
        <v>4045</v>
      </c>
      <c r="C175" s="6" t="str">
        <f>IFERROR(INDEX(Infraorder_correction!$A:$B,MATCH(Superfamily_correction!B175,Infraorder_correction!$A:$A,0),2),"")</f>
        <v>Euneuroptera</v>
      </c>
    </row>
    <row r="176" spans="1:5" hidden="1" x14ac:dyDescent="0.3">
      <c r="A176" s="6" t="s">
        <v>3967</v>
      </c>
      <c r="B176" s="6" t="s">
        <v>4046</v>
      </c>
      <c r="C176" s="6" t="str">
        <f>IFERROR(INDEX(Infraorder_correction!$A:$B,MATCH(Superfamily_correction!B176,Infraorder_correction!$A:$A,0),2),"")</f>
        <v>Anisoptera</v>
      </c>
    </row>
    <row r="177" spans="1:5" hidden="1" x14ac:dyDescent="0.3">
      <c r="A177" s="99" t="s">
        <v>3805</v>
      </c>
      <c r="B177" s="99"/>
      <c r="C177" s="99"/>
      <c r="D177" s="99"/>
      <c r="E177" s="99" t="s">
        <v>3811</v>
      </c>
    </row>
    <row r="178" spans="1:5" hidden="1" x14ac:dyDescent="0.3">
      <c r="A178" s="6" t="s">
        <v>3968</v>
      </c>
      <c r="B178" s="6" t="s">
        <v>4047</v>
      </c>
      <c r="C178" s="6" t="str">
        <f>IFERROR(INDEX(Infraorder_correction!$A:$B,MATCH(Superfamily_correction!B178,Infraorder_correction!$A:$A,0),2),"")</f>
        <v>Acrididea</v>
      </c>
    </row>
    <row r="179" spans="1:5" hidden="1" x14ac:dyDescent="0.3">
      <c r="A179" s="99" t="s">
        <v>3806</v>
      </c>
      <c r="B179" s="99"/>
      <c r="C179" s="99"/>
      <c r="D179" s="99"/>
      <c r="E179" s="99" t="s">
        <v>3811</v>
      </c>
    </row>
    <row r="180" spans="1:5" hidden="1" x14ac:dyDescent="0.3">
      <c r="A180" s="6" t="s">
        <v>3807</v>
      </c>
      <c r="B180" s="6" t="s">
        <v>4048</v>
      </c>
      <c r="C180" s="6" t="str">
        <f>IFERROR(INDEX(Infraorder_correction!$A:$B,MATCH(Superfamily_correction!B180,Infraorder_correction!$A:$A,0),2),"")</f>
        <v>Adesmata</v>
      </c>
    </row>
    <row r="181" spans="1:5" hidden="1" x14ac:dyDescent="0.3">
      <c r="A181" s="6" t="s">
        <v>3970</v>
      </c>
      <c r="B181" s="6" t="s">
        <v>4048</v>
      </c>
      <c r="C181" s="6" t="str">
        <f>IFERROR(INDEX(Infraorder_correction!$A:$B,MATCH(Superfamily_correction!B181,Infraorder_correction!$A:$A,0),2),"")</f>
        <v>Adesmata</v>
      </c>
    </row>
    <row r="182" spans="1:5" hidden="1" x14ac:dyDescent="0.3">
      <c r="A182" s="6" t="s">
        <v>943</v>
      </c>
      <c r="B182" s="6" t="s">
        <v>1458</v>
      </c>
      <c r="C182" s="6" t="str">
        <f>IFERROR(INDEX(Infraorder_correction!$A:$B,MATCH(Superfamily_correction!B182,Infraorder_correction!$A:$A,0),2),"")</f>
        <v>Muscomorpha</v>
      </c>
    </row>
    <row r="183" spans="1:5" hidden="1" x14ac:dyDescent="0.3">
      <c r="A183" s="6" t="s">
        <v>1630</v>
      </c>
      <c r="B183" s="6" t="s">
        <v>1629</v>
      </c>
      <c r="C183" s="6" t="str">
        <f>IFERROR(INDEX(Infraorder_correction!$A:$B,MATCH(Superfamily_correction!B183,Infraorder_correction!$A:$A,0),2),"")</f>
        <v>Acrididea</v>
      </c>
    </row>
    <row r="184" spans="1:5" hidden="1" x14ac:dyDescent="0.3">
      <c r="A184" s="6" t="s">
        <v>1435</v>
      </c>
      <c r="B184" s="6" t="s">
        <v>1434</v>
      </c>
      <c r="C184" s="6" t="str">
        <f>IFERROR(INDEX(Infraorder_correction!$A:$B,MATCH(Superfamily_correction!B184,Infraorder_correction!$A:$A,0),2),"")</f>
        <v>Cucujiformia</v>
      </c>
    </row>
    <row r="185" spans="1:5" hidden="1" x14ac:dyDescent="0.3">
      <c r="A185" s="6" t="s">
        <v>1460</v>
      </c>
      <c r="B185" s="6" t="s">
        <v>35</v>
      </c>
      <c r="C185" s="6" t="str">
        <f>IFERROR(INDEX(Infraorder_correction!$A:$B,MATCH(Superfamily_correction!B185,Infraorder_correction!$A:$A,0),2),"")</f>
        <v>Muscomorpha</v>
      </c>
    </row>
    <row r="186" spans="1:5" hidden="1" x14ac:dyDescent="0.3">
      <c r="A186" s="6" t="s">
        <v>1415</v>
      </c>
      <c r="B186" s="6" t="s">
        <v>1414</v>
      </c>
      <c r="C186" s="6" t="str">
        <f>IFERROR(INDEX(Infraorder_correction!$A:$B,MATCH(Superfamily_correction!B186,Infraorder_correction!$A:$A,0),2),"")</f>
        <v>Araneomorphae</v>
      </c>
    </row>
    <row r="187" spans="1:5" hidden="1" x14ac:dyDescent="0.3">
      <c r="A187" s="6" t="s">
        <v>1532</v>
      </c>
      <c r="B187" s="6" t="s">
        <v>1531</v>
      </c>
      <c r="C187" s="6" t="str">
        <f>IFERROR(INDEX(Infraorder_correction!$A:$B,MATCH(Superfamily_correction!B187,Infraorder_correction!$A:$A,0),2),"")</f>
        <v>Aculeata</v>
      </c>
    </row>
    <row r="188" spans="1:5" hidden="1" x14ac:dyDescent="0.3">
      <c r="A188" s="6" t="s">
        <v>196</v>
      </c>
      <c r="B188" s="6" t="s">
        <v>195</v>
      </c>
      <c r="C188" s="6" t="str">
        <f>IFERROR(INDEX(Infraorder_correction!$A:$B,MATCH(Superfamily_correction!B188,Infraorder_correction!$A:$A,0),2),"")</f>
        <v>Araneomorphae</v>
      </c>
    </row>
    <row r="189" spans="1:5" hidden="1" x14ac:dyDescent="0.3">
      <c r="A189" s="6" t="s">
        <v>1366</v>
      </c>
      <c r="B189" s="6" t="s">
        <v>1447</v>
      </c>
      <c r="C189" s="6" t="str">
        <f>IFERROR(INDEX(Infraorder_correction!$A:$B,MATCH(Superfamily_correction!B189,Infraorder_correction!$A:$A,0),2),"")</f>
        <v>Asilomorpha</v>
      </c>
    </row>
    <row r="190" spans="1:5" hidden="1" x14ac:dyDescent="0.3">
      <c r="A190" s="6" t="s">
        <v>1536</v>
      </c>
      <c r="B190" s="6" t="s">
        <v>247</v>
      </c>
      <c r="C190" s="6" t="str">
        <f>IFERROR(INDEX(Infraorder_correction!$A:$B,MATCH(Superfamily_correction!B190,Infraorder_correction!$A:$A,0),2),"")</f>
        <v>Parasitica</v>
      </c>
    </row>
    <row r="191" spans="1:5" hidden="1" x14ac:dyDescent="0.3">
      <c r="A191" s="6" t="s">
        <v>1206</v>
      </c>
      <c r="B191" s="6" t="s">
        <v>112</v>
      </c>
      <c r="C191" s="6" t="str">
        <f>IFERROR(INDEX(Infraorder_correction!$A:$B,MATCH(Superfamily_correction!B191,Infraorder_correction!$A:$A,0),2),"")</f>
        <v>Muscomorpha</v>
      </c>
    </row>
    <row r="192" spans="1:5" hidden="1" x14ac:dyDescent="0.3">
      <c r="A192" s="6" t="s">
        <v>1506</v>
      </c>
      <c r="B192" s="6" t="s">
        <v>1505</v>
      </c>
      <c r="C192" s="6" t="str">
        <f>IFERROR(INDEX(Infraorder_correction!$A:$B,MATCH(Superfamily_correction!B192,Infraorder_correction!$A:$A,0),2),"")</f>
        <v>Culicomorpha</v>
      </c>
    </row>
    <row r="193" spans="1:3" hidden="1" x14ac:dyDescent="0.3">
      <c r="A193" s="6" t="s">
        <v>1226</v>
      </c>
      <c r="B193" s="6" t="s">
        <v>1225</v>
      </c>
      <c r="C193" s="6" t="str">
        <f>IFERROR(INDEX(Infraorder_correction!$A:$B,MATCH(Superfamily_correction!B193,Infraorder_correction!$A:$A,0),2),"")</f>
        <v>Muscomorpha</v>
      </c>
    </row>
    <row r="194" spans="1:3" hidden="1" x14ac:dyDescent="0.3">
      <c r="A194" s="6" t="s">
        <v>910</v>
      </c>
      <c r="B194" s="6" t="s">
        <v>1417</v>
      </c>
      <c r="C194" s="6" t="str">
        <f>IFERROR(INDEX(Infraorder_correction!$A:$B,MATCH(Superfamily_correction!B194,Infraorder_correction!$A:$A,0),2),"")</f>
        <v>Cucujiformia</v>
      </c>
    </row>
    <row r="195" spans="1:3" hidden="1" x14ac:dyDescent="0.3">
      <c r="A195" s="6" t="s">
        <v>1619</v>
      </c>
      <c r="B195" s="6" t="s">
        <v>1618</v>
      </c>
      <c r="C195" s="6">
        <f>IFERROR(INDEX(Infraorder_correction!$A:$B,MATCH(Superfamily_correction!B195,Infraorder_correction!$A:$A,0),2),"")</f>
        <v>0</v>
      </c>
    </row>
    <row r="196" spans="1:3" hidden="1" x14ac:dyDescent="0.3">
      <c r="A196" s="6" t="s">
        <v>1521</v>
      </c>
      <c r="B196" s="6" t="s">
        <v>1520</v>
      </c>
      <c r="C196" s="6" t="str">
        <f>IFERROR(INDEX(Infraorder_correction!$A:$B,MATCH(Superfamily_correction!B196,Infraorder_correction!$A:$A,0),2),"")</f>
        <v>Cicadomorpha</v>
      </c>
    </row>
    <row r="197" spans="1:3" hidden="1" x14ac:dyDescent="0.3">
      <c r="A197" s="6" t="s">
        <v>950</v>
      </c>
      <c r="B197" s="6" t="s">
        <v>1304</v>
      </c>
      <c r="C197" s="6" t="str">
        <f>IFERROR(INDEX(Infraorder_correction!$A:$B,MATCH(Superfamily_correction!B197,Infraorder_correction!$A:$A,0),2),"")</f>
        <v>Cucujiformia</v>
      </c>
    </row>
    <row r="198" spans="1:3" hidden="1" x14ac:dyDescent="0.3">
      <c r="A198" s="6" t="s">
        <v>1509</v>
      </c>
      <c r="B198" s="6" t="s">
        <v>1508</v>
      </c>
      <c r="C198" s="6" t="str">
        <f>IFERROR(INDEX(Infraorder_correction!$A:$B,MATCH(Superfamily_correction!B198,Infraorder_correction!$A:$A,0),2),"")</f>
        <v>Culicomorpha</v>
      </c>
    </row>
    <row r="199" spans="1:3" hidden="1" x14ac:dyDescent="0.3">
      <c r="A199" s="6" t="s">
        <v>1427</v>
      </c>
      <c r="B199" s="6" t="s">
        <v>1426</v>
      </c>
      <c r="C199" s="6" t="str">
        <f>IFERROR(INDEX(Infraorder_correction!$A:$B,MATCH(Superfamily_correction!B199,Infraorder_correction!$A:$A,0),2),"")</f>
        <v>Cucujiformia</v>
      </c>
    </row>
    <row r="200" spans="1:3" hidden="1" x14ac:dyDescent="0.3">
      <c r="A200" s="6" t="s">
        <v>1448</v>
      </c>
      <c r="B200" s="6" t="s">
        <v>1326</v>
      </c>
      <c r="C200" s="6" t="str">
        <f>IFERROR(INDEX(Infraorder_correction!$A:$B,MATCH(Superfamily_correction!B200,Infraorder_correction!$A:$A,0),2),"")</f>
        <v>Asilomorpha</v>
      </c>
    </row>
    <row r="201" spans="1:3" hidden="1" x14ac:dyDescent="0.3">
      <c r="A201" s="6" t="s">
        <v>1452</v>
      </c>
      <c r="B201" s="6" t="s">
        <v>1451</v>
      </c>
      <c r="C201" s="6" t="str">
        <f>IFERROR(INDEX(Infraorder_correction!$A:$B,MATCH(Superfamily_correction!B201,Infraorder_correction!$A:$A,0),2),"")</f>
        <v>Muscomorpha</v>
      </c>
    </row>
    <row r="202" spans="1:3" hidden="1" x14ac:dyDescent="0.3">
      <c r="A202" s="6" t="s">
        <v>1310</v>
      </c>
      <c r="B202" s="6" t="s">
        <v>1309</v>
      </c>
      <c r="C202" s="6" t="str">
        <f>IFERROR(INDEX(Infraorder_correction!$A:$B,MATCH(Superfamily_correction!B202,Infraorder_correction!$A:$A,0),2),"")</f>
        <v>Parasitica</v>
      </c>
    </row>
    <row r="203" spans="1:3" hidden="1" x14ac:dyDescent="0.3">
      <c r="A203" s="6" t="s">
        <v>1462</v>
      </c>
      <c r="B203" s="6" t="s">
        <v>35</v>
      </c>
      <c r="C203" s="6" t="str">
        <f>IFERROR(INDEX(Infraorder_correction!$A:$B,MATCH(Superfamily_correction!B203,Infraorder_correction!$A:$A,0),2),"")</f>
        <v>Muscomorpha</v>
      </c>
    </row>
    <row r="204" spans="1:3" hidden="1" x14ac:dyDescent="0.3">
      <c r="A204" s="6" t="s">
        <v>1446</v>
      </c>
      <c r="B204" s="6" t="s">
        <v>1445</v>
      </c>
      <c r="C204" s="6" t="str">
        <f>IFERROR(INDEX(Infraorder_correction!$A:$B,MATCH(Superfamily_correction!B204,Infraorder_correction!$A:$A,0),2),"")</f>
        <v>Epidermaptera</v>
      </c>
    </row>
    <row r="205" spans="1:3" hidden="1" x14ac:dyDescent="0.3">
      <c r="A205" s="6" t="s">
        <v>1198</v>
      </c>
      <c r="B205" s="6" t="s">
        <v>1656</v>
      </c>
      <c r="C205" s="6" t="str">
        <f>IFERROR(INDEX(Infraorder_correction!$A:$B,MATCH(Superfamily_correction!B205,Infraorder_correction!$A:$A,0),2),"")</f>
        <v>Aculeata</v>
      </c>
    </row>
    <row r="206" spans="1:3" hidden="1" x14ac:dyDescent="0.3">
      <c r="A206" s="6" t="s">
        <v>879</v>
      </c>
      <c r="B206" s="6" t="s">
        <v>1491</v>
      </c>
      <c r="C206" s="6" t="str">
        <f>IFERROR(INDEX(Infraorder_correction!$A:$B,MATCH(Superfamily_correction!B206,Infraorder_correction!$A:$A,0),2),"")</f>
        <v>Muscomorpha</v>
      </c>
    </row>
    <row r="207" spans="1:3" hidden="1" x14ac:dyDescent="0.3">
      <c r="A207" s="6" t="s">
        <v>1622</v>
      </c>
      <c r="B207" s="6" t="s">
        <v>1618</v>
      </c>
      <c r="C207" s="6">
        <f>IFERROR(INDEX(Infraorder_correction!$A:$B,MATCH(Superfamily_correction!B207,Infraorder_correction!$A:$A,0),2),"")</f>
        <v>0</v>
      </c>
    </row>
    <row r="208" spans="1:3" hidden="1" x14ac:dyDescent="0.3">
      <c r="A208" s="6" t="s">
        <v>1587</v>
      </c>
      <c r="B208" s="6" t="s">
        <v>1586</v>
      </c>
      <c r="C208" s="6" t="str">
        <f>IFERROR(INDEX(Infraorder_correction!$A:$B,MATCH(Superfamily_correction!B208,Infraorder_correction!$A:$A,0),2),"")</f>
        <v>Rhopalocera</v>
      </c>
    </row>
    <row r="209" spans="1:3" hidden="1" x14ac:dyDescent="0.3">
      <c r="A209" s="6" t="s">
        <v>540</v>
      </c>
      <c r="B209" s="6" t="s">
        <v>247</v>
      </c>
      <c r="C209" s="6" t="str">
        <f>IFERROR(INDEX(Infraorder_correction!$A:$B,MATCH(Superfamily_correction!B209,Infraorder_correction!$A:$A,0),2),"")</f>
        <v>Parasitica</v>
      </c>
    </row>
    <row r="210" spans="1:3" hidden="1" x14ac:dyDescent="0.3">
      <c r="A210" s="6" t="s">
        <v>1480</v>
      </c>
      <c r="B210" s="6" t="s">
        <v>1105</v>
      </c>
      <c r="C210" s="6" t="str">
        <f>IFERROR(INDEX(Infraorder_correction!$A:$B,MATCH(Superfamily_correction!B210,Infraorder_correction!$A:$A,0),2),"")</f>
        <v>Muscomorpha</v>
      </c>
    </row>
    <row r="211" spans="1:3" hidden="1" x14ac:dyDescent="0.3">
      <c r="A211" s="6" t="s">
        <v>1034</v>
      </c>
      <c r="B211" s="6" t="s">
        <v>1528</v>
      </c>
      <c r="C211" s="6" t="str">
        <f>IFERROR(INDEX(Infraorder_correction!$A:$B,MATCH(Superfamily_correction!B211,Infraorder_correction!$A:$A,0),2),"")</f>
        <v>Pentatomomorpha</v>
      </c>
    </row>
    <row r="212" spans="1:3" hidden="1" x14ac:dyDescent="0.3">
      <c r="A212" s="6" t="s">
        <v>1377</v>
      </c>
      <c r="B212" s="6" t="s">
        <v>35</v>
      </c>
      <c r="C212" s="6" t="str">
        <f>IFERROR(INDEX(Infraorder_correction!$A:$B,MATCH(Superfamily_correction!B212,Infraorder_correction!$A:$A,0),2),"")</f>
        <v>Muscomorpha</v>
      </c>
    </row>
    <row r="213" spans="1:3" hidden="1" x14ac:dyDescent="0.3">
      <c r="A213" s="6" t="s">
        <v>834</v>
      </c>
      <c r="B213" s="6" t="s">
        <v>296</v>
      </c>
      <c r="C213" s="6" t="str">
        <f>IFERROR(INDEX(Infraorder_correction!$A:$B,MATCH(Superfamily_correction!B213,Infraorder_correction!$A:$A,0),2),"")</f>
        <v>Heterocera</v>
      </c>
    </row>
    <row r="214" spans="1:3" hidden="1" x14ac:dyDescent="0.3">
      <c r="A214" s="6" t="s">
        <v>1569</v>
      </c>
      <c r="B214" s="6" t="s">
        <v>1567</v>
      </c>
      <c r="C214" s="6" t="str">
        <f>IFERROR(INDEX(Infraorder_correction!$A:$B,MATCH(Superfamily_correction!B214,Infraorder_correction!$A:$A,0),2),"")</f>
        <v>Heterocera</v>
      </c>
    </row>
    <row r="215" spans="1:3" hidden="1" x14ac:dyDescent="0.3">
      <c r="A215" s="6" t="s">
        <v>1440</v>
      </c>
      <c r="B215" s="6" t="s">
        <v>1434</v>
      </c>
      <c r="C215" s="6" t="str">
        <f>IFERROR(INDEX(Infraorder_correction!$A:$B,MATCH(Superfamily_correction!B215,Infraorder_correction!$A:$A,0),2),"")</f>
        <v>Cucujiformia</v>
      </c>
    </row>
    <row r="216" spans="1:3" hidden="1" x14ac:dyDescent="0.3">
      <c r="A216" s="6" t="s">
        <v>1106</v>
      </c>
      <c r="B216" s="6" t="s">
        <v>1105</v>
      </c>
      <c r="C216" s="6" t="str">
        <f>IFERROR(INDEX(Infraorder_correction!$A:$B,MATCH(Superfamily_correction!B216,Infraorder_correction!$A:$A,0),2),"")</f>
        <v>Muscomorpha</v>
      </c>
    </row>
    <row r="217" spans="1:3" hidden="1" x14ac:dyDescent="0.3">
      <c r="A217" s="6" t="s">
        <v>1495</v>
      </c>
      <c r="B217" s="6" t="s">
        <v>1259</v>
      </c>
      <c r="C217" s="6" t="str">
        <f>IFERROR(INDEX(Infraorder_correction!$A:$B,MATCH(Superfamily_correction!B217,Infraorder_correction!$A:$A,0),2),"")</f>
        <v>Muscomorpha</v>
      </c>
    </row>
    <row r="218" spans="1:3" hidden="1" x14ac:dyDescent="0.3">
      <c r="A218" s="6" t="s">
        <v>1593</v>
      </c>
      <c r="B218" s="6" t="s">
        <v>1590</v>
      </c>
      <c r="C218" s="6" t="str">
        <f>IFERROR(INDEX(Infraorder_correction!$A:$B,MATCH(Superfamily_correction!B218,Infraorder_correction!$A:$A,0),2),"")</f>
        <v>Heterocera</v>
      </c>
    </row>
    <row r="219" spans="1:3" hidden="1" x14ac:dyDescent="0.3">
      <c r="A219" s="6" t="s">
        <v>1482</v>
      </c>
      <c r="B219" s="6" t="s">
        <v>1481</v>
      </c>
      <c r="C219" s="6" t="str">
        <f>IFERROR(INDEX(Infraorder_correction!$A:$B,MATCH(Superfamily_correction!B219,Infraorder_correction!$A:$A,0),2),"")</f>
        <v>Tabanomorpha</v>
      </c>
    </row>
    <row r="220" spans="1:3" hidden="1" x14ac:dyDescent="0.3">
      <c r="A220" s="6" t="s">
        <v>1526</v>
      </c>
      <c r="B220" s="6" t="s">
        <v>1525</v>
      </c>
      <c r="C220" s="6" t="str">
        <f>IFERROR(INDEX(Infraorder_correction!$A:$B,MATCH(Superfamily_correction!B220,Infraorder_correction!$A:$A,0),2),"")</f>
        <v>Pentatomomorpha</v>
      </c>
    </row>
    <row r="221" spans="1:3" hidden="1" x14ac:dyDescent="0.3">
      <c r="A221" s="6" t="s">
        <v>572</v>
      </c>
      <c r="B221" s="6" t="s">
        <v>112</v>
      </c>
      <c r="C221" s="6" t="str">
        <f>IFERROR(INDEX(Infraorder_correction!$A:$B,MATCH(Superfamily_correction!B221,Infraorder_correction!$A:$A,0),2),"")</f>
        <v>Muscomorpha</v>
      </c>
    </row>
    <row r="222" spans="1:3" hidden="1" x14ac:dyDescent="0.3">
      <c r="A222" s="6" t="s">
        <v>1470</v>
      </c>
      <c r="B222" s="6" t="s">
        <v>35</v>
      </c>
      <c r="C222" s="6" t="str">
        <f>IFERROR(INDEX(Infraorder_correction!$A:$B,MATCH(Superfamily_correction!B222,Infraorder_correction!$A:$A,0),2),"")</f>
        <v>Muscomorpha</v>
      </c>
    </row>
    <row r="223" spans="1:3" hidden="1" x14ac:dyDescent="0.3">
      <c r="A223" s="6" t="s">
        <v>1487</v>
      </c>
      <c r="B223" s="6" t="s">
        <v>1486</v>
      </c>
      <c r="C223" s="6" t="str">
        <f>IFERROR(INDEX(Infraorder_correction!$A:$B,MATCH(Superfamily_correction!B223,Infraorder_correction!$A:$A,0),2),"")</f>
        <v>Muscomorpha</v>
      </c>
    </row>
    <row r="224" spans="1:3" hidden="1" x14ac:dyDescent="0.3">
      <c r="A224" s="6" t="s">
        <v>781</v>
      </c>
      <c r="B224" s="6" t="s">
        <v>1486</v>
      </c>
      <c r="C224" s="6" t="str">
        <f>IFERROR(INDEX(Infraorder_correction!$A:$B,MATCH(Superfamily_correction!B224,Infraorder_correction!$A:$A,0),2),"")</f>
        <v>Muscomorpha</v>
      </c>
    </row>
    <row r="225" spans="1:3" hidden="1" x14ac:dyDescent="0.3">
      <c r="A225" s="6" t="s">
        <v>1667</v>
      </c>
      <c r="B225" s="6" t="s">
        <v>1531</v>
      </c>
      <c r="C225" s="6" t="str">
        <f>IFERROR(INDEX(Infraorder_correction!$A:$B,MATCH(Superfamily_correction!B225,Infraorder_correction!$A:$A,0),2),"")</f>
        <v>Aculeata</v>
      </c>
    </row>
    <row r="226" spans="1:3" hidden="1" x14ac:dyDescent="0.3">
      <c r="A226" s="6" t="s">
        <v>1260</v>
      </c>
      <c r="B226" s="6" t="s">
        <v>1259</v>
      </c>
      <c r="C226" s="6" t="str">
        <f>IFERROR(INDEX(Infraorder_correction!$A:$B,MATCH(Superfamily_correction!B226,Infraorder_correction!$A:$A,0),2),"")</f>
        <v>Muscomorpha</v>
      </c>
    </row>
    <row r="227" spans="1:3" hidden="1" x14ac:dyDescent="0.3">
      <c r="A227" s="6" t="s">
        <v>65</v>
      </c>
      <c r="B227" s="6" t="s">
        <v>112</v>
      </c>
      <c r="C227" s="6" t="str">
        <f>IFERROR(INDEX(Infraorder_correction!$A:$B,MATCH(Superfamily_correction!B227,Infraorder_correction!$A:$A,0),2),"")</f>
        <v>Muscomorpha</v>
      </c>
    </row>
    <row r="228" spans="1:3" hidden="1" x14ac:dyDescent="0.3">
      <c r="A228" s="6" t="s">
        <v>1565</v>
      </c>
      <c r="B228" s="6" t="s">
        <v>1564</v>
      </c>
      <c r="C228" s="6">
        <f>IFERROR(INDEX(Infraorder_correction!$A:$B,MATCH(Superfamily_correction!B228,Infraorder_correction!$A:$A,0),2),"")</f>
        <v>0</v>
      </c>
    </row>
    <row r="229" spans="1:3" hidden="1" x14ac:dyDescent="0.3">
      <c r="A229" s="6" t="s">
        <v>1008</v>
      </c>
      <c r="B229" s="6" t="s">
        <v>1341</v>
      </c>
      <c r="C229" s="6" t="str">
        <f>IFERROR(INDEX(Infraorder_correction!$A:$B,MATCH(Superfamily_correction!B229,Infraorder_correction!$A:$A,0),2),"")</f>
        <v>Muscomorpha</v>
      </c>
    </row>
    <row r="230" spans="1:3" hidden="1" x14ac:dyDescent="0.3">
      <c r="A230" s="6" t="s">
        <v>1640</v>
      </c>
      <c r="B230" s="6" t="s">
        <v>1639</v>
      </c>
      <c r="C230" s="6" t="str">
        <f>IFERROR(INDEX(Infraorder_correction!$A:$B,MATCH(Superfamily_correction!B230,Infraorder_correction!$A:$A,0),2),"")</f>
        <v>Tettigoniidea</v>
      </c>
    </row>
    <row r="231" spans="1:3" hidden="1" x14ac:dyDescent="0.3">
      <c r="A231" s="6" t="s">
        <v>1601</v>
      </c>
      <c r="B231" s="6" t="s">
        <v>1600</v>
      </c>
      <c r="C231" s="6" t="str">
        <f>IFERROR(INDEX(Infraorder_correction!$A:$B,MATCH(Superfamily_correction!B231,Infraorder_correction!$A:$A,0),2),"")</f>
        <v>Heterocera</v>
      </c>
    </row>
    <row r="232" spans="1:3" hidden="1" x14ac:dyDescent="0.3">
      <c r="A232" s="6" t="s">
        <v>1516</v>
      </c>
      <c r="B232" s="6" t="s">
        <v>1515</v>
      </c>
      <c r="C232" s="6" t="str">
        <f>IFERROR(INDEX(Infraorder_correction!$A:$B,MATCH(Superfamily_correction!B232,Infraorder_correction!$A:$A,0),2),"")</f>
        <v>Tipulomorpha</v>
      </c>
    </row>
    <row r="233" spans="1:3" hidden="1" x14ac:dyDescent="0.3">
      <c r="A233" s="6" t="s">
        <v>1293</v>
      </c>
      <c r="B233" s="6" t="s">
        <v>1292</v>
      </c>
      <c r="C233" s="6" t="str">
        <f>IFERROR(INDEX(Infraorder_correction!$A:$B,MATCH(Superfamily_correction!B233,Infraorder_correction!$A:$A,0),2),"")</f>
        <v>Aculeata</v>
      </c>
    </row>
    <row r="234" spans="1:3" hidden="1" x14ac:dyDescent="0.3">
      <c r="A234" s="6" t="s">
        <v>1610</v>
      </c>
      <c r="B234" s="6" t="s">
        <v>1609</v>
      </c>
      <c r="C234" s="6" t="str">
        <f>IFERROR(INDEX(Infraorder_correction!$A:$B,MATCH(Superfamily_correction!B234,Infraorder_correction!$A:$A,0),2),"")</f>
        <v>Rhopalocera</v>
      </c>
    </row>
  </sheetData>
  <autoFilter ref="A1:E234" xr:uid="{C91AD376-225B-4BA7-9622-93AF138B224F}">
    <filterColumn colId="2">
      <filters>
        <filter val="_x0009_Blattari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7DB6-F406-40CC-A186-ECBAD3C4C79C}">
  <dimension ref="A1:B23"/>
  <sheetViews>
    <sheetView workbookViewId="0">
      <selection activeCell="B24" sqref="B24"/>
    </sheetView>
  </sheetViews>
  <sheetFormatPr baseColWidth="10" defaultColWidth="11.44140625" defaultRowHeight="14.4" x14ac:dyDescent="0.3"/>
  <cols>
    <col min="1" max="1" width="19.33203125" style="39" bestFit="1" customWidth="1"/>
    <col min="2" max="2" width="13.109375" style="39" bestFit="1" customWidth="1"/>
    <col min="3" max="16384" width="11.44140625" style="39"/>
  </cols>
  <sheetData>
    <row r="1" spans="1:2" x14ac:dyDescent="0.3">
      <c r="A1" s="98" t="s">
        <v>18</v>
      </c>
      <c r="B1" s="98" t="s">
        <v>17</v>
      </c>
    </row>
    <row r="2" spans="1:2" x14ac:dyDescent="0.3">
      <c r="A2" s="39" t="s">
        <v>463</v>
      </c>
      <c r="B2" s="39" t="s">
        <v>86</v>
      </c>
    </row>
    <row r="3" spans="1:2" x14ac:dyDescent="0.3">
      <c r="A3" s="39" t="s">
        <v>287</v>
      </c>
      <c r="B3" s="39" t="s">
        <v>86</v>
      </c>
    </row>
    <row r="4" spans="1:2" x14ac:dyDescent="0.3">
      <c r="A4" s="39" t="s">
        <v>193</v>
      </c>
      <c r="B4" s="39" t="s">
        <v>192</v>
      </c>
    </row>
    <row r="5" spans="1:2" x14ac:dyDescent="0.3">
      <c r="A5" s="39" t="s">
        <v>1518</v>
      </c>
      <c r="B5" s="39" t="s">
        <v>86</v>
      </c>
    </row>
    <row r="6" spans="1:2" x14ac:dyDescent="0.3">
      <c r="A6" s="39" t="s">
        <v>1290</v>
      </c>
      <c r="B6" s="39" t="s">
        <v>86</v>
      </c>
    </row>
    <row r="7" spans="1:2" x14ac:dyDescent="0.3">
      <c r="A7" s="39" t="s">
        <v>3834</v>
      </c>
      <c r="B7" s="39" t="s">
        <v>86</v>
      </c>
    </row>
    <row r="8" spans="1:2" x14ac:dyDescent="0.3">
      <c r="A8" s="39" t="s">
        <v>295</v>
      </c>
      <c r="B8" s="39" t="s">
        <v>86</v>
      </c>
    </row>
    <row r="9" spans="1:2" x14ac:dyDescent="0.3">
      <c r="A9" s="39" t="s">
        <v>3934</v>
      </c>
      <c r="B9" s="39" t="s">
        <v>3792</v>
      </c>
    </row>
    <row r="10" spans="1:2" x14ac:dyDescent="0.3">
      <c r="A10" s="39" t="s">
        <v>3936</v>
      </c>
      <c r="B10" s="39" t="s">
        <v>3792</v>
      </c>
    </row>
    <row r="11" spans="1:2" x14ac:dyDescent="0.3">
      <c r="A11" s="39" t="s">
        <v>3937</v>
      </c>
      <c r="B11" s="39" t="s">
        <v>192</v>
      </c>
    </row>
    <row r="12" spans="1:2" x14ac:dyDescent="0.3">
      <c r="A12" s="39" t="s">
        <v>3939</v>
      </c>
      <c r="B12" s="39" t="s">
        <v>192</v>
      </c>
    </row>
    <row r="13" spans="1:2" x14ac:dyDescent="0.3">
      <c r="A13" s="39" t="s">
        <v>3944</v>
      </c>
      <c r="B13" s="39" t="s">
        <v>3971</v>
      </c>
    </row>
    <row r="14" spans="1:2" x14ac:dyDescent="0.3">
      <c r="A14" s="39" t="s">
        <v>1626</v>
      </c>
      <c r="B14" s="39" t="s">
        <v>86</v>
      </c>
    </row>
    <row r="15" spans="1:2" x14ac:dyDescent="0.3">
      <c r="A15" s="39" t="s">
        <v>1616</v>
      </c>
      <c r="B15" s="39" t="s">
        <v>86</v>
      </c>
    </row>
    <row r="16" spans="1:2" x14ac:dyDescent="0.3">
      <c r="A16" s="39" t="s">
        <v>3795</v>
      </c>
      <c r="B16" s="39" t="s">
        <v>86</v>
      </c>
    </row>
    <row r="17" spans="1:2" x14ac:dyDescent="0.3">
      <c r="A17" s="39" t="s">
        <v>1443</v>
      </c>
      <c r="B17" s="39" t="s">
        <v>86</v>
      </c>
    </row>
    <row r="18" spans="1:2" x14ac:dyDescent="0.3">
      <c r="A18" s="39" t="s">
        <v>3808</v>
      </c>
      <c r="B18" s="39" t="s">
        <v>3972</v>
      </c>
    </row>
    <row r="19" spans="1:2" x14ac:dyDescent="0.3">
      <c r="A19" s="39" t="s">
        <v>3963</v>
      </c>
      <c r="B19" s="39" t="s">
        <v>86</v>
      </c>
    </row>
    <row r="20" spans="1:2" x14ac:dyDescent="0.3">
      <c r="A20" s="39" t="s">
        <v>3810</v>
      </c>
      <c r="B20" s="39" t="s">
        <v>3792</v>
      </c>
    </row>
    <row r="21" spans="1:2" x14ac:dyDescent="0.3">
      <c r="A21" s="39" t="s">
        <v>3811</v>
      </c>
      <c r="B21" s="39" t="s">
        <v>3972</v>
      </c>
    </row>
    <row r="22" spans="1:2" x14ac:dyDescent="0.3">
      <c r="A22" s="39" t="s">
        <v>3813</v>
      </c>
      <c r="B22" s="39" t="s">
        <v>3972</v>
      </c>
    </row>
    <row r="23" spans="1:2" x14ac:dyDescent="0.3">
      <c r="A23" s="39" t="s">
        <v>3898</v>
      </c>
      <c r="B23" s="39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208"/>
  <sheetViews>
    <sheetView tabSelected="1" topLeftCell="N1" zoomScale="90" zoomScaleNormal="90" workbookViewId="0">
      <selection activeCell="X13" sqref="X13"/>
    </sheetView>
  </sheetViews>
  <sheetFormatPr baseColWidth="10" defaultColWidth="8.5546875" defaultRowHeight="14.4" x14ac:dyDescent="0.3"/>
  <cols>
    <col min="2" max="2" width="13.44140625" customWidth="1"/>
    <col min="3" max="3" width="9" customWidth="1"/>
    <col min="4" max="4" width="10.109375" customWidth="1"/>
    <col min="5" max="5" width="25.88671875" style="1" bestFit="1" customWidth="1"/>
    <col min="6" max="6" width="21.88671875" style="1" customWidth="1"/>
    <col min="7" max="7" width="11.33203125" style="2" customWidth="1"/>
    <col min="8" max="8" width="12.33203125" style="2" customWidth="1"/>
    <col min="9" max="9" width="15.44140625" customWidth="1"/>
    <col min="10" max="10" width="8.6640625" customWidth="1"/>
    <col min="11" max="11" width="13.109375" customWidth="1"/>
    <col min="12" max="12" width="10" customWidth="1"/>
    <col min="13" max="13" width="19.109375" customWidth="1"/>
    <col min="14" max="14" width="24" customWidth="1"/>
    <col min="15" max="15" width="12.33203125" customWidth="1"/>
    <col min="16" max="16" width="20.5546875" customWidth="1"/>
    <col min="17" max="17" width="13.109375" customWidth="1"/>
    <col min="18" max="18" width="10.5546875" customWidth="1"/>
    <col min="19" max="19" width="13.33203125" customWidth="1"/>
    <col min="20" max="21" width="16.6640625" customWidth="1"/>
    <col min="22" max="22" width="16.44140625" customWidth="1"/>
    <col min="23" max="24" width="18.109375" customWidth="1"/>
    <col min="25" max="25" width="17.33203125" customWidth="1"/>
    <col min="26" max="26" width="12.6640625" customWidth="1"/>
  </cols>
  <sheetData>
    <row r="1" spans="1:26" s="111" customFormat="1" ht="15" thickBot="1" x14ac:dyDescent="0.35">
      <c r="A1" s="102" t="s">
        <v>0</v>
      </c>
      <c r="B1" s="103" t="s">
        <v>1</v>
      </c>
      <c r="C1" s="103" t="s">
        <v>2</v>
      </c>
      <c r="D1" s="103" t="s">
        <v>3</v>
      </c>
      <c r="E1" s="104" t="s">
        <v>4</v>
      </c>
      <c r="F1" s="104" t="s">
        <v>5</v>
      </c>
      <c r="G1" s="105" t="s">
        <v>6</v>
      </c>
      <c r="H1" s="105" t="s">
        <v>7</v>
      </c>
      <c r="I1" s="105" t="s">
        <v>8</v>
      </c>
      <c r="J1" s="106" t="s">
        <v>9</v>
      </c>
      <c r="K1" s="104" t="s">
        <v>10</v>
      </c>
      <c r="L1" s="104" t="s">
        <v>11</v>
      </c>
      <c r="M1" s="104" t="s">
        <v>12</v>
      </c>
      <c r="N1" s="104" t="s">
        <v>13</v>
      </c>
      <c r="O1" s="107" t="s">
        <v>14</v>
      </c>
      <c r="P1" s="108" t="s">
        <v>15</v>
      </c>
      <c r="Q1" s="109" t="s">
        <v>16</v>
      </c>
      <c r="R1" s="109" t="s">
        <v>17</v>
      </c>
      <c r="S1" s="109" t="s">
        <v>18</v>
      </c>
      <c r="T1" s="109" t="s">
        <v>19</v>
      </c>
      <c r="U1" s="109" t="s">
        <v>20</v>
      </c>
      <c r="V1" s="109" t="s">
        <v>21</v>
      </c>
      <c r="W1" s="109" t="s">
        <v>22</v>
      </c>
      <c r="X1" s="109" t="s">
        <v>23</v>
      </c>
      <c r="Y1" s="109" t="s">
        <v>24</v>
      </c>
      <c r="Z1" s="110" t="s">
        <v>25</v>
      </c>
    </row>
    <row r="2" spans="1:26" x14ac:dyDescent="0.3">
      <c r="A2" s="3">
        <v>1</v>
      </c>
      <c r="B2" s="38" t="str">
        <f t="shared" ref="B2:B39" si="0">+_xlfn.CONCAT(C2,"_",A2)</f>
        <v>FAIR-D1_1</v>
      </c>
      <c r="C2" s="39" t="s">
        <v>27</v>
      </c>
      <c r="D2" s="4">
        <f t="shared" ref="D2:D33" si="1">IF(ISBLANK(E2),"",+VALUE(MID(E2, FIND("_", E2)+1,10)))</f>
        <v>45161</v>
      </c>
      <c r="E2" s="1" t="s">
        <v>28</v>
      </c>
      <c r="F2" s="1" t="s">
        <v>29</v>
      </c>
      <c r="G2" s="2">
        <v>45161.395358796297</v>
      </c>
      <c r="H2" s="2">
        <v>45161.396261574097</v>
      </c>
      <c r="I2" s="40">
        <f t="shared" ref="I2:I65" si="2">IF(ISBLANK(E2),"",H2-G2)</f>
        <v>9.0277779963798821E-4</v>
      </c>
      <c r="J2" s="41" t="s">
        <v>30</v>
      </c>
      <c r="K2" s="42" t="s">
        <v>31</v>
      </c>
      <c r="L2" s="42" t="s">
        <v>32</v>
      </c>
      <c r="M2" s="6">
        <v>1</v>
      </c>
      <c r="N2" s="5" t="str">
        <f t="shared" ref="N2:N65" si="3">IF(ISBLANK(C2),"",+CONCATENATE(C2,"/",M2))</f>
        <v>FAIR-D1/1</v>
      </c>
      <c r="O2" s="4" t="str">
        <f>IF(ISBLANK(E2),"",IF(E2=F2, "1 video",CONCATENATE((+COUNTIFS(Video_List!$A:$A,Monitoring!C2,Video_List!$D:$D,"&lt;=" &amp;Monitoring!H2)-COUNTIFS(Video_List!$A:$A,Monitoring!C2,Video_List!$D:$D,"&lt;=" &amp;Monitoring!G2))+1," videos")))</f>
        <v>2 videos</v>
      </c>
      <c r="P2" s="61" t="str">
        <f>+IF(R2="#N/C","-",IF(V2="#N/C","no","yes"))</f>
        <v>yes</v>
      </c>
      <c r="Q2" s="62" t="s">
        <v>34</v>
      </c>
      <c r="R2" s="63" t="str">
        <f>+IFERROR(IF(S2="#N/C","#N/C",IF(S2=0,INDEX(Taxonomy_UniqueValues!A:A,MATCH(T2,Taxonomy_UniqueValues!C:C,0)),INDEX(Taxonomy_UniqueValues!A:A,MATCH(S2,Taxonomy_UniqueValues!B:B,0)))),"#N/C")</f>
        <v>Insecta</v>
      </c>
      <c r="S2" s="63" t="str">
        <f>+IFERROR(IF(T2="#N/C","#N/C",IF(T2=0,INDEX(Taxonomy_UniqueValues!B:B,MATCH(U2,Taxonomy_UniqueValues!D:D,0)),INDEX(Taxonomy_UniqueValues!B:B,MATCH(T2,Taxonomy_UniqueValues!C:C,0)))),"#N/C")</f>
        <v>Diptera</v>
      </c>
      <c r="T2" s="63" t="str">
        <f>+IFERROR(IF(U2="#N/C","#N/C",IF(U2=0,INDEX(Taxonomy_UniqueValues!C:C,MATCH(V2,Taxonomy_UniqueValues!E:E,0)),INDEX(Taxonomy_UniqueValues!C:C,MATCH(U2,Taxonomy_UniqueValues!D:D,0)))),"#N/C")</f>
        <v>Brachycera</v>
      </c>
      <c r="U2" s="63" t="str">
        <f>+IFERROR(IF(V2="#N/C","#N/C",IF(V2=0,INDEX(Taxonomy_UniqueValues!D:D,MATCH(W2,Taxonomy_UniqueValues!F:F,0)),INDEX(Taxonomy_UniqueValues!D:D,MATCH(V2,Taxonomy_UniqueValues!E:E,0)))),"#N/C")</f>
        <v>Muscomorpha</v>
      </c>
      <c r="V2" s="63" t="s">
        <v>35</v>
      </c>
      <c r="W2" s="63" t="str">
        <f>+IFERROR(IF(X2="#N/C","#N/C",INDEX(Taxonomy_UniqueValues!F:F,MATCH(X2,Taxonomy_UniqueValues!G:G,0))),"#N/C")</f>
        <v>#N/C</v>
      </c>
      <c r="X2" s="63" t="str">
        <f>+IFERROR(IF(Y2="#N/C","#N/C",INDEX(Taxonomy_UniqueValues!G:G,MATCH(Y2,Taxonomy_UniqueValues!H:H,0))),"#N/C")</f>
        <v>#N/C</v>
      </c>
      <c r="Y2" s="63" t="str">
        <f>+IFERROR(IF(Z2="#N/C","#N/C",INDEX(Taxonomy_UniqueValues!H:H,MATCH(Z2,Taxonomy_UniqueValues!I:I,0))),"#N/C")</f>
        <v>#N/C</v>
      </c>
      <c r="Z2" s="64" t="s">
        <v>36</v>
      </c>
    </row>
    <row r="3" spans="1:26" x14ac:dyDescent="0.3">
      <c r="A3" s="3">
        <v>2</v>
      </c>
      <c r="B3" s="38" t="str">
        <f t="shared" si="0"/>
        <v>FAIR-D1_2</v>
      </c>
      <c r="C3" s="39" t="s">
        <v>27</v>
      </c>
      <c r="D3" s="4">
        <f t="shared" si="1"/>
        <v>45161</v>
      </c>
      <c r="E3" s="1" t="s">
        <v>37</v>
      </c>
      <c r="F3" s="1" t="s">
        <v>37</v>
      </c>
      <c r="G3" s="2">
        <v>45161.470347222203</v>
      </c>
      <c r="H3" s="2">
        <v>45161.470451388901</v>
      </c>
      <c r="I3" s="40">
        <f t="shared" si="2"/>
        <v>1.041666982928291E-4</v>
      </c>
      <c r="J3" s="41" t="s">
        <v>30</v>
      </c>
      <c r="K3" s="42" t="s">
        <v>31</v>
      </c>
      <c r="L3" s="42" t="s">
        <v>32</v>
      </c>
      <c r="M3" s="6">
        <v>2</v>
      </c>
      <c r="N3" s="5" t="str">
        <f t="shared" si="3"/>
        <v>FAIR-D1/2</v>
      </c>
      <c r="O3" s="4" t="str">
        <f>IF(ISBLANK(E3),"",IF(E3=F3, "1 video",CONCATENATE((+COUNTIFS(Video_List!$A:$A,Monitoring!C3,Video_List!$D:$D,"&lt;=" &amp;Monitoring!H3)-COUNTIFS(Video_List!$A:$A,Monitoring!C3,Video_List!$D:$D,"&lt;=" &amp;Monitoring!G3))+1," videos")))</f>
        <v>1 video</v>
      </c>
      <c r="P3" s="61" t="s">
        <v>31</v>
      </c>
      <c r="Q3" s="62" t="s">
        <v>31</v>
      </c>
      <c r="R3" s="63" t="str">
        <f>+IFERROR(IF(S3="#N/C","#N/C",IF(S3=0,INDEX(Taxonomy_UniqueValues!A:A,MATCH(T3,Taxonomy_UniqueValues!C:C,0)),INDEX(Taxonomy_UniqueValues!A:A,MATCH(S3,Taxonomy_UniqueValues!B:B,0)))),"#N/C")</f>
        <v>Insecta</v>
      </c>
      <c r="S3" s="63" t="str">
        <f>+IFERROR(IF(T3="#N/C","#N/C",IF(T3=0,INDEX(Taxonomy_UniqueValues!B:B,MATCH(U3,Taxonomy_UniqueValues!D:D,0)),INDEX(Taxonomy_UniqueValues!B:B,MATCH(T3,Taxonomy_UniqueValues!C:C,0)))),"#N/C")</f>
        <v>Diptera</v>
      </c>
      <c r="T3" s="63" t="str">
        <f>+IFERROR(IF(U3="#N/C","#N/C",IF(U3=0,INDEX(Taxonomy_UniqueValues!C:C,MATCH(V3,Taxonomy_UniqueValues!E:E,0)),INDEX(Taxonomy_UniqueValues!C:C,MATCH(U3,Taxonomy_UniqueValues!D:D,0)))),"#N/C")</f>
        <v>Brachycera</v>
      </c>
      <c r="U3" s="63" t="str">
        <f>+IFERROR(IF(V3="#N/C","#N/C",IF(V3=0,INDEX(Taxonomy_UniqueValues!D:D,MATCH(W3,Taxonomy_UniqueValues!F:F,0)),INDEX(Taxonomy_UniqueValues!D:D,MATCH(V3,Taxonomy_UniqueValues!E:E,0)))),"#N/C")</f>
        <v>Muscomorpha</v>
      </c>
      <c r="V3" s="63" t="str">
        <f>+IFERROR(IF(W3="#N/C","#N/C",IF(W3=0,INDEX(Taxonomy_UniqueValues!E:E,MATCH(X3,Taxonomy_UniqueValues!G:G,0)),INDEX(Taxonomy_UniqueValues!E:E,MATCH(W3,Taxonomy_UniqueValues!F:F,0)))),"#N/C")</f>
        <v>Muscoidea</v>
      </c>
      <c r="W3" s="63" t="str">
        <f>+IFERROR(IF(X3="#N/C","#N/C",IF(X3=0,INDEX(Taxonomy_UniqueValues!F:F,MATCH(Y3,Taxonomy_UniqueValues!H:H,0)),INDEX(Taxonomy_UniqueValues!F:F,MATCH(X3,Taxonomy_UniqueValues!G:G,0)))),"#N/C")</f>
        <v>Fanniidae</v>
      </c>
      <c r="X3" s="63">
        <f>+IFERROR(IF(Y3="#N/C","#N/C",INDEX(Taxonomy_UniqueValues!G:G,MATCH(Y3,Taxonomy_UniqueValues!H:H,0))),"#N/C")</f>
        <v>0</v>
      </c>
      <c r="Y3" s="65" t="s">
        <v>38</v>
      </c>
      <c r="Z3" s="64" t="s">
        <v>36</v>
      </c>
    </row>
    <row r="4" spans="1:26" x14ac:dyDescent="0.3">
      <c r="A4" s="3">
        <v>3</v>
      </c>
      <c r="B4" s="38" t="str">
        <f t="shared" si="0"/>
        <v>FAIR-D1_3</v>
      </c>
      <c r="C4" s="39" t="s">
        <v>27</v>
      </c>
      <c r="D4" s="4">
        <f t="shared" si="1"/>
        <v>45161</v>
      </c>
      <c r="E4" s="1" t="s">
        <v>39</v>
      </c>
      <c r="F4" s="1" t="s">
        <v>39</v>
      </c>
      <c r="G4" s="2">
        <v>45161.5214583333</v>
      </c>
      <c r="H4" s="2">
        <v>45161.521585648101</v>
      </c>
      <c r="I4" s="40">
        <f t="shared" si="2"/>
        <v>1.2731480092043057E-4</v>
      </c>
      <c r="J4" s="41" t="s">
        <v>30</v>
      </c>
      <c r="K4" s="42" t="s">
        <v>31</v>
      </c>
      <c r="L4" s="42" t="s">
        <v>32</v>
      </c>
      <c r="M4" s="6">
        <v>3</v>
      </c>
      <c r="N4" s="5" t="str">
        <f t="shared" si="3"/>
        <v>FAIR-D1/3</v>
      </c>
      <c r="O4" s="4" t="str">
        <f>IF(ISBLANK(E4),"",IF(E4=F4, "1 video",CONCATENATE((+COUNTIFS(Video_List!$A:$A,Monitoring!C4,Video_List!$D:$D,"&lt;=" &amp;Monitoring!H4)-COUNTIFS(Video_List!$A:$A,Monitoring!C4,Video_List!$D:$D,"&lt;=" &amp;Monitoring!G4))+1," videos")))</f>
        <v>1 video</v>
      </c>
      <c r="P4" s="61" t="s">
        <v>31</v>
      </c>
      <c r="Q4" s="62" t="s">
        <v>31</v>
      </c>
      <c r="R4" s="63" t="str">
        <f>+IFERROR(IF(S4="#N/C","#N/C",IF(S4=0,INDEX(Taxonomy_UniqueValues!A:A,MATCH(T4,Taxonomy_UniqueValues!C:C,0)),INDEX(Taxonomy_UniqueValues!A:A,MATCH(S4,Taxonomy_UniqueValues!B:B,0)))),"#N/C")</f>
        <v>Insecta</v>
      </c>
      <c r="S4" s="63" t="str">
        <f>+IFERROR(IF(T4="#N/C","#N/C",IF(T4=0,INDEX(Taxonomy_UniqueValues!B:B,MATCH(U4,Taxonomy_UniqueValues!D:D,0)),INDEX(Taxonomy_UniqueValues!B:B,MATCH(T4,Taxonomy_UniqueValues!C:C,0)))),"#N/C")</f>
        <v>Diptera</v>
      </c>
      <c r="T4" s="63" t="str">
        <f>+IFERROR(IF(U4="#N/C","#N/C",IF(U4=0,INDEX(Taxonomy_UniqueValues!C:C,MATCH(V4,Taxonomy_UniqueValues!E:E,0)),INDEX(Taxonomy_UniqueValues!C:C,MATCH(U4,Taxonomy_UniqueValues!D:D,0)))),"#N/C")</f>
        <v>Brachycera</v>
      </c>
      <c r="U4" s="63" t="str">
        <f>+IFERROR(IF(V4="#N/C","#N/C",IF(V4=0,INDEX(Taxonomy_UniqueValues!D:D,MATCH(W4,Taxonomy_UniqueValues!F:F,0)),INDEX(Taxonomy_UniqueValues!D:D,MATCH(V4,Taxonomy_UniqueValues!E:E,0)))),"#N/C")</f>
        <v>Muscomorpha</v>
      </c>
      <c r="V4" s="63" t="str">
        <f>+IFERROR(IF(W4="#N/C","#N/C",IF(W4=0,INDEX(Taxonomy_UniqueValues!E:E,MATCH(X4,Taxonomy_UniqueValues!G:G,0)),INDEX(Taxonomy_UniqueValues!E:E,MATCH(W4,Taxonomy_UniqueValues!F:F,0)))),"#N/C")</f>
        <v>Muscoidea</v>
      </c>
      <c r="W4" s="63" t="str">
        <f>+IFERROR(IF(X4="#N/C","#N/C",IF(X4=0,INDEX(Taxonomy_UniqueValues!F:F,MATCH(Y4,Taxonomy_UniqueValues!H:H,0)),INDEX(Taxonomy_UniqueValues!F:F,MATCH(X4,Taxonomy_UniqueValues!G:G,0)))),"#N/C")</f>
        <v>Fanniidae</v>
      </c>
      <c r="X4" s="63">
        <f>+IFERROR(IF(Y4="#N/C","#N/C",INDEX(Taxonomy_UniqueValues!G:G,MATCH(Y4,Taxonomy_UniqueValues!H:H,0))),"#N/C")</f>
        <v>0</v>
      </c>
      <c r="Y4" s="65" t="s">
        <v>38</v>
      </c>
      <c r="Z4" s="64" t="s">
        <v>36</v>
      </c>
    </row>
    <row r="5" spans="1:26" x14ac:dyDescent="0.3">
      <c r="A5" s="3">
        <v>4</v>
      </c>
      <c r="B5" s="38" t="str">
        <f t="shared" si="0"/>
        <v>FAIR-D1_4</v>
      </c>
      <c r="C5" s="39" t="s">
        <v>27</v>
      </c>
      <c r="D5" s="4">
        <f t="shared" si="1"/>
        <v>45161</v>
      </c>
      <c r="E5" s="1" t="s">
        <v>40</v>
      </c>
      <c r="F5" s="1" t="s">
        <v>40</v>
      </c>
      <c r="G5" s="2">
        <v>45161.586817129602</v>
      </c>
      <c r="H5" s="2">
        <v>45161.586875000001</v>
      </c>
      <c r="I5" s="40">
        <f t="shared" si="2"/>
        <v>5.7870398450177163E-5</v>
      </c>
      <c r="J5" s="41" t="s">
        <v>30</v>
      </c>
      <c r="K5" s="42" t="s">
        <v>31</v>
      </c>
      <c r="L5" s="42" t="s">
        <v>32</v>
      </c>
      <c r="M5" s="6">
        <v>4</v>
      </c>
      <c r="N5" s="5" t="str">
        <f t="shared" si="3"/>
        <v>FAIR-D1/4</v>
      </c>
      <c r="O5" s="4" t="str">
        <f>IF(ISBLANK(E5),"",IF(E5=F5, "1 video",CONCATENATE((+COUNTIFS(Video_List!$A:$A,Monitoring!C5,Video_List!$D:$D,"&lt;=" &amp;Monitoring!H5)-COUNTIFS(Video_List!$A:$A,Monitoring!C5,Video_List!$D:$D,"&lt;=" &amp;Monitoring!G5))+1," videos")))</f>
        <v>1 video</v>
      </c>
      <c r="P5" s="61" t="str">
        <f>+IF(R5="#N/C","-",IF(V5="#N/C","no","yes"))</f>
        <v>yes</v>
      </c>
      <c r="Q5" s="62" t="s">
        <v>31</v>
      </c>
      <c r="R5" s="63" t="str">
        <f>+IFERROR(IF(S5="#N/C","#N/C",IF(S5=0,INDEX(Taxonomy_UniqueValues!A:A,MATCH(T5,Taxonomy_UniqueValues!C:C,0)),INDEX(Taxonomy_UniqueValues!A:A,MATCH(S5,Taxonomy_UniqueValues!B:B,0)))),"#N/C")</f>
        <v>Insecta</v>
      </c>
      <c r="S5" s="63" t="str">
        <f>+IFERROR(IF(T5="#N/C","#N/C",IF(T5=0,INDEX(Taxonomy_UniqueValues!B:B,MATCH(U5,Taxonomy_UniqueValues!D:D,0)),INDEX(Taxonomy_UniqueValues!B:B,MATCH(T5,Taxonomy_UniqueValues!C:C,0)))),"#N/C")</f>
        <v>Diptera</v>
      </c>
      <c r="T5" s="63" t="str">
        <f>+IFERROR(IF(U5="#N/C","#N/C",IF(U5=0,INDEX(Taxonomy_UniqueValues!C:C,MATCH(V5,Taxonomy_UniqueValues!E:E,0)),INDEX(Taxonomy_UniqueValues!C:C,MATCH(U5,Taxonomy_UniqueValues!D:D,0)))),"#N/C")</f>
        <v>Brachycera</v>
      </c>
      <c r="U5" s="63" t="str">
        <f>+IFERROR(IF(V5="#N/C","#N/C",IF(V5=0,INDEX(Taxonomy_UniqueValues!D:D,MATCH(W5,Taxonomy_UniqueValues!F:F,0)),INDEX(Taxonomy_UniqueValues!D:D,MATCH(V5,Taxonomy_UniqueValues!E:E,0)))),"#N/C")</f>
        <v>Muscomorpha</v>
      </c>
      <c r="V5" s="63" t="str">
        <f>+IFERROR(IF(W5="#N/C","#N/C",IF(W5=0,INDEX(Taxonomy_UniqueValues!E:E,MATCH(X5,Taxonomy_UniqueValues!G:G,0)),INDEX(Taxonomy_UniqueValues!E:E,MATCH(W5,Taxonomy_UniqueValues!F:F,0)))),"#N/C")</f>
        <v>Syrphoidea</v>
      </c>
      <c r="W5" s="63" t="str">
        <f>+IFERROR(IF(X5="#N/C","#N/C",IF(X5=0,INDEX(Taxonomy_UniqueValues!F:F,MATCH(Y5,Taxonomy_UniqueValues!H:H,0)),INDEX(Taxonomy_UniqueValues!F:F,MATCH(X5,Taxonomy_UniqueValues!G:G,0)))),"#N/C")</f>
        <v>Syrphidae</v>
      </c>
      <c r="X5" s="63" t="str">
        <f>+IFERROR(IF(Y5="#N/C","#N/C",INDEX(Taxonomy_UniqueValues!G:G,MATCH(Y5,Taxonomy_UniqueValues!H:H,0))),"#N/C")</f>
        <v>Syrphinae</v>
      </c>
      <c r="Y5" s="63" t="s">
        <v>42</v>
      </c>
      <c r="Z5" s="64" t="s">
        <v>36</v>
      </c>
    </row>
    <row r="6" spans="1:26" x14ac:dyDescent="0.3">
      <c r="A6" s="3">
        <v>5</v>
      </c>
      <c r="B6" s="38" t="str">
        <f t="shared" si="0"/>
        <v>FAIR-D1_5</v>
      </c>
      <c r="C6" s="39" t="s">
        <v>27</v>
      </c>
      <c r="D6" s="4">
        <f t="shared" si="1"/>
        <v>45161</v>
      </c>
      <c r="E6" s="1" t="s">
        <v>43</v>
      </c>
      <c r="F6" s="1" t="s">
        <v>44</v>
      </c>
      <c r="G6" s="2">
        <v>45161.608078703699</v>
      </c>
      <c r="H6" s="2">
        <v>45161.6090625</v>
      </c>
      <c r="I6" s="40">
        <f t="shared" si="2"/>
        <v>9.8379630071576685E-4</v>
      </c>
      <c r="J6" s="41" t="s">
        <v>45</v>
      </c>
      <c r="K6" s="42" t="s">
        <v>34</v>
      </c>
      <c r="L6" s="42" t="s">
        <v>30</v>
      </c>
      <c r="M6" s="6">
        <v>5</v>
      </c>
      <c r="N6" s="5" t="str">
        <f t="shared" si="3"/>
        <v>FAIR-D1/5</v>
      </c>
      <c r="O6" s="4" t="str">
        <f>IF(ISBLANK(E6),"",IF(E6=F6, "1 video",CONCATENATE((+COUNTIFS(Video_List!$A:$A,Monitoring!C6,Video_List!$D:$D,"&lt;=" &amp;Monitoring!H6)-COUNTIFS(Video_List!$A:$A,Monitoring!C6,Video_List!$D:$D,"&lt;=" &amp;Monitoring!G6))+1," videos")))</f>
        <v>2 videos</v>
      </c>
      <c r="P6" s="61" t="str">
        <f>+IF(R6="#N/C","-",IF(V6="#N/C","no","yes"))</f>
        <v>yes</v>
      </c>
      <c r="Q6" s="62" t="s">
        <v>34</v>
      </c>
      <c r="R6" s="63" t="str">
        <f>+IFERROR(IF(S6="#N/C","#N/C",IF(S6=0,INDEX(Taxonomy_UniqueValues!A:A,MATCH(T6,Taxonomy_UniqueValues!C:C,0)),INDEX(Taxonomy_UniqueValues!A:A,MATCH(S6,Taxonomy_UniqueValues!B:B,0)))),"#N/C")</f>
        <v>Insecta</v>
      </c>
      <c r="S6" s="63" t="str">
        <f>+IFERROR(IF(T6="#N/C","#N/C",IF(T6=0,INDEX(Taxonomy_UniqueValues!B:B,MATCH(U6,Taxonomy_UniqueValues!D:D,0)),INDEX(Taxonomy_UniqueValues!B:B,MATCH(T6,Taxonomy_UniqueValues!C:C,0)))),"#N/C")</f>
        <v>Diptera</v>
      </c>
      <c r="T6" s="63" t="str">
        <f>+IFERROR(IF(U6="#N/C","#N/C",IF(U6=0,INDEX(Taxonomy_UniqueValues!C:C,MATCH(V6,Taxonomy_UniqueValues!E:E,0)),INDEX(Taxonomy_UniqueValues!C:C,MATCH(U6,Taxonomy_UniqueValues!D:D,0)))),"#N/C")</f>
        <v>Brachycera</v>
      </c>
      <c r="U6" s="63" t="str">
        <f>+IFERROR(IF(V6="#N/C","#N/C",IF(V6=0,INDEX(Taxonomy_UniqueValues!D:D,MATCH(W6,Taxonomy_UniqueValues!F:F,0)),INDEX(Taxonomy_UniqueValues!D:D,MATCH(V6,Taxonomy_UniqueValues!E:E,0)))),"#N/C")</f>
        <v>Muscomorpha</v>
      </c>
      <c r="V6" s="63" t="str">
        <f>+IFERROR(IF(W6="#N/C","#N/C",IF(W6=0,INDEX(Taxonomy_UniqueValues!E:E,MATCH(X6,Taxonomy_UniqueValues!G:G,0)),INDEX(Taxonomy_UniqueValues!E:E,MATCH(W6,Taxonomy_UniqueValues!F:F,0)))),"#N/C")</f>
        <v>Muscoidea</v>
      </c>
      <c r="W6" s="63" t="str">
        <f>+IFERROR(IF(X6="#N/C","#N/C",IF(X6=0,INDEX(Taxonomy_UniqueValues!F:F,MATCH(Y6,Taxonomy_UniqueValues!H:H,0)),INDEX(Taxonomy_UniqueValues!F:F,MATCH(X6,Taxonomy_UniqueValues!G:G,0)))),"#N/C")</f>
        <v>Fanniidae</v>
      </c>
      <c r="X6" s="63">
        <f>+IFERROR(IF(Y6="#N/C","#N/C",INDEX(Taxonomy_UniqueValues!G:G,MATCH(Y6,Taxonomy_UniqueValues!H:H,0))),"#N/C")</f>
        <v>0</v>
      </c>
      <c r="Y6" s="63" t="s">
        <v>38</v>
      </c>
      <c r="Z6" s="64" t="s">
        <v>36</v>
      </c>
    </row>
    <row r="7" spans="1:26" x14ac:dyDescent="0.3">
      <c r="A7" s="3">
        <v>6</v>
      </c>
      <c r="B7" s="38" t="str">
        <f t="shared" si="0"/>
        <v>FAIR-D1_6</v>
      </c>
      <c r="C7" s="39" t="s">
        <v>27</v>
      </c>
      <c r="D7" s="4">
        <f t="shared" si="1"/>
        <v>45161</v>
      </c>
      <c r="E7" s="1" t="s">
        <v>46</v>
      </c>
      <c r="F7" s="1" t="s">
        <v>46</v>
      </c>
      <c r="G7" s="2">
        <v>45161.663854166698</v>
      </c>
      <c r="H7" s="2">
        <v>45161.663888888899</v>
      </c>
      <c r="I7" s="40">
        <f t="shared" si="2"/>
        <v>3.4722201235126704E-5</v>
      </c>
      <c r="J7" s="41" t="s">
        <v>30</v>
      </c>
      <c r="K7" s="42" t="s">
        <v>31</v>
      </c>
      <c r="L7" s="42" t="s">
        <v>32</v>
      </c>
      <c r="M7" s="6">
        <v>6</v>
      </c>
      <c r="N7" s="5" t="str">
        <f t="shared" si="3"/>
        <v>FAIR-D1/6</v>
      </c>
      <c r="O7" s="4" t="str">
        <f>IF(ISBLANK(E7),"",IF(E7=F7, "1 video",CONCATENATE((+COUNTIFS(Video_List!$A:$A,Monitoring!C7,Video_List!$D:$D,"&lt;=" &amp;Monitoring!H7)-COUNTIFS(Video_List!$A:$A,Monitoring!C7,Video_List!$D:$D,"&lt;=" &amp;Monitoring!G7))+1," videos")))</f>
        <v>1 video</v>
      </c>
      <c r="P7" s="61" t="str">
        <f>+IF(R7="#N/C","-",IF(V7="#N/C","no","yes"))</f>
        <v>yes</v>
      </c>
      <c r="Q7" s="62" t="s">
        <v>34</v>
      </c>
      <c r="R7" s="63" t="str">
        <f>+IFERROR(IF(S7="#N/C","#N/C",IF(S7=0,INDEX(Taxonomy_UniqueValues!A:A,MATCH(T7,Taxonomy_UniqueValues!C:C,0)),INDEX(Taxonomy_UniqueValues!A:A,MATCH(S7,Taxonomy_UniqueValues!B:B,0)))),"#N/C")</f>
        <v>Insecta</v>
      </c>
      <c r="S7" s="63" t="str">
        <f>+IFERROR(IF(T7="#N/C","#N/C",IF(T7=0,INDEX(Taxonomy_UniqueValues!B:B,MATCH(U7,Taxonomy_UniqueValues!D:D,0)),INDEX(Taxonomy_UniqueValues!B:B,MATCH(T7,Taxonomy_UniqueValues!C:C,0)))),"#N/C")</f>
        <v>Diptera</v>
      </c>
      <c r="T7" s="63" t="str">
        <f>+IFERROR(IF(U7="#N/C","#N/C",IF(U7=0,INDEX(Taxonomy_UniqueValues!C:C,MATCH(V7,Taxonomy_UniqueValues!E:E,0)),INDEX(Taxonomy_UniqueValues!C:C,MATCH(U7,Taxonomy_UniqueValues!D:D,0)))),"#N/C")</f>
        <v>Brachycera</v>
      </c>
      <c r="U7" s="63" t="str">
        <f>+IFERROR(IF(V7="#N/C","#N/C",IF(V7=0,INDEX(Taxonomy_UniqueValues!D:D,MATCH(W7,Taxonomy_UniqueValues!F:F,0)),INDEX(Taxonomy_UniqueValues!D:D,MATCH(V7,Taxonomy_UniqueValues!E:E,0)))),"#N/C")</f>
        <v>Muscomorpha</v>
      </c>
      <c r="V7" s="63" t="str">
        <f>+IFERROR(IF(W7="#N/C","#N/C",IF(W7=0,INDEX(Taxonomy_UniqueValues!E:E,MATCH(X7,Taxonomy_UniqueValues!G:G,0)),INDEX(Taxonomy_UniqueValues!E:E,MATCH(W7,Taxonomy_UniqueValues!F:F,0)))),"#N/C")</f>
        <v>Muscoidea</v>
      </c>
      <c r="W7" s="63" t="str">
        <f>+IFERROR(IF(X7="#N/C","#N/C",IF(X7=0,INDEX(Taxonomy_UniqueValues!F:F,MATCH(Y7,Taxonomy_UniqueValues!H:H,0)),INDEX(Taxonomy_UniqueValues!F:F,MATCH(X7,Taxonomy_UniqueValues!G:G,0)))),"#N/C")</f>
        <v>Fanniidae</v>
      </c>
      <c r="X7" s="63">
        <f>+IFERROR(IF(Y7="#N/C","#N/C",INDEX(Taxonomy_UniqueValues!G:G,MATCH(Y7,Taxonomy_UniqueValues!H:H,0))),"#N/C")</f>
        <v>0</v>
      </c>
      <c r="Y7" s="63" t="s">
        <v>38</v>
      </c>
      <c r="Z7" s="64" t="s">
        <v>36</v>
      </c>
    </row>
    <row r="8" spans="1:26" x14ac:dyDescent="0.3">
      <c r="A8" s="3">
        <v>7</v>
      </c>
      <c r="B8" s="38" t="str">
        <f t="shared" si="0"/>
        <v>FAIR-D1_7</v>
      </c>
      <c r="C8" s="39" t="s">
        <v>27</v>
      </c>
      <c r="D8" s="4">
        <f t="shared" si="1"/>
        <v>45161</v>
      </c>
      <c r="E8" s="1" t="s">
        <v>47</v>
      </c>
      <c r="F8" s="1" t="s">
        <v>47</v>
      </c>
      <c r="G8" s="2">
        <v>45161.6664467593</v>
      </c>
      <c r="H8" s="2">
        <v>45161.666504629597</v>
      </c>
      <c r="I8" s="40">
        <f t="shared" si="2"/>
        <v>5.7870296586770564E-5</v>
      </c>
      <c r="J8" s="41" t="s">
        <v>30</v>
      </c>
      <c r="K8" s="6" t="s">
        <v>31</v>
      </c>
      <c r="L8" s="6" t="s">
        <v>32</v>
      </c>
      <c r="M8" s="6">
        <v>7</v>
      </c>
      <c r="N8" s="5" t="str">
        <f t="shared" si="3"/>
        <v>FAIR-D1/7</v>
      </c>
      <c r="O8" s="4" t="str">
        <f>IF(ISBLANK(E8),"",IF(E8=F8, "1 video",CONCATENATE((+COUNTIFS(Video_List!$A:$A,Monitoring!C8,Video_List!$D:$D,"&lt;=" &amp;Monitoring!H8)-COUNTIFS(Video_List!$A:$A,Monitoring!C8,Video_List!$D:$D,"&lt;=" &amp;Monitoring!G8))+1," videos")))</f>
        <v>1 video</v>
      </c>
      <c r="P8" s="61" t="s">
        <v>34</v>
      </c>
      <c r="Q8" s="62" t="s">
        <v>34</v>
      </c>
      <c r="R8" s="63" t="str">
        <f>+IFERROR(IF(S8="#N/C","#N/C",IF(S8=0,INDEX(Taxonomy_UniqueValues!A:A,MATCH(T8,Taxonomy_UniqueValues!C:C,0)),INDEX(Taxonomy_UniqueValues!A:A,MATCH(S8,Taxonomy_UniqueValues!B:B,0)))),"#N/C")</f>
        <v>Insecta</v>
      </c>
      <c r="S8" s="63" t="str">
        <f>+IFERROR(IF(T8="#N/C","#N/C",IF(T8=0,INDEX(Taxonomy_UniqueValues!B:B,MATCH(U8,Taxonomy_UniqueValues!D:D,0)),INDEX(Taxonomy_UniqueValues!B:B,MATCH(T8,Taxonomy_UniqueValues!C:C,0)))),"#N/C")</f>
        <v>Diptera</v>
      </c>
      <c r="T8" s="63" t="s">
        <v>48</v>
      </c>
      <c r="U8" s="63" t="str">
        <f>+IFERROR(IF(V8="#N/C","#N/C",INDEX(Taxonomy_UniqueValues!D:D,MATCH(V8,Taxonomy_UniqueValues!E:E,0))),"#N/C")</f>
        <v>#N/C</v>
      </c>
      <c r="V8" s="63" t="str">
        <f>+IFERROR(IF(W8="#N/C","#N/C",INDEX(Taxonomy_UniqueValues!E:E,MATCH(W8,Taxonomy_UniqueValues!F:F,0))),"#N/C")</f>
        <v>#N/C</v>
      </c>
      <c r="W8" s="63" t="str">
        <f>+IFERROR(IF(X8="#N/C","#N/C",INDEX(Taxonomy_UniqueValues!F:F,MATCH(X8,Taxonomy_UniqueValues!G:G,0))),"#N/C")</f>
        <v>#N/C</v>
      </c>
      <c r="X8" s="63" t="str">
        <f>+IFERROR(IF(Y8="#N/C","#N/C",INDEX(Taxonomy_UniqueValues!G:G,MATCH(Y8,Taxonomy_UniqueValues!H:H,0))),"#N/C")</f>
        <v>#N/C</v>
      </c>
      <c r="Y8" s="63" t="str">
        <f>+IFERROR(IF(Z8="#N/C","#N/C",INDEX(Taxonomy_UniqueValues!H:H,MATCH(Z8,Taxonomy_UniqueValues!I:I,0))),"#N/C")</f>
        <v>#N/C</v>
      </c>
      <c r="Z8" s="64" t="s">
        <v>36</v>
      </c>
    </row>
    <row r="9" spans="1:26" x14ac:dyDescent="0.3">
      <c r="A9" s="3">
        <v>8</v>
      </c>
      <c r="B9" s="38" t="str">
        <f t="shared" si="0"/>
        <v>FAIR-D1_8</v>
      </c>
      <c r="C9" s="39" t="s">
        <v>27</v>
      </c>
      <c r="D9" s="4">
        <f t="shared" si="1"/>
        <v>45161</v>
      </c>
      <c r="E9" s="1" t="s">
        <v>49</v>
      </c>
      <c r="F9" s="1" t="s">
        <v>49</v>
      </c>
      <c r="G9" s="2">
        <v>45161.749074074098</v>
      </c>
      <c r="H9" s="2">
        <v>45161.7495949074</v>
      </c>
      <c r="I9" s="40">
        <f t="shared" si="2"/>
        <v>5.2083330228924751E-4</v>
      </c>
      <c r="J9" s="41" t="s">
        <v>30</v>
      </c>
      <c r="K9" s="6" t="s">
        <v>31</v>
      </c>
      <c r="L9" s="6" t="s">
        <v>32</v>
      </c>
      <c r="M9" s="6">
        <v>8</v>
      </c>
      <c r="N9" s="5" t="str">
        <f t="shared" si="3"/>
        <v>FAIR-D1/8</v>
      </c>
      <c r="O9" s="4" t="str">
        <f>IF(ISBLANK(E9),"",IF(E9=F9, "1 video",CONCATENATE((+COUNTIFS(Video_List!$A:$A,Monitoring!C9,Video_List!$D:$D,"&lt;=" &amp;Monitoring!H9)-COUNTIFS(Video_List!$A:$A,Monitoring!C9,Video_List!$D:$D,"&lt;=" &amp;Monitoring!G9))+1," videos")))</f>
        <v>1 video</v>
      </c>
      <c r="P9" s="61" t="str">
        <f>+IF(R9="#N/C","-",IF(V9="#N/C","no","yes"))</f>
        <v>yes</v>
      </c>
      <c r="Q9" s="62" t="s">
        <v>34</v>
      </c>
      <c r="R9" s="63" t="str">
        <f>+IFERROR(IF(S9="#N/C","#N/C",IF(S9=0,INDEX(Taxonomy_UniqueValues!A:A,MATCH(T9,Taxonomy_UniqueValues!C:C,0)),INDEX(Taxonomy_UniqueValues!A:A,MATCH(S9,Taxonomy_UniqueValues!B:B,0)))),"#N/C")</f>
        <v>Insecta</v>
      </c>
      <c r="S9" s="63" t="str">
        <f>+IFERROR(IF(T9="#N/C","#N/C",IF(T9=0,INDEX(Taxonomy_UniqueValues!B:B,MATCH(U9,Taxonomy_UniqueValues!D:D,0)),INDEX(Taxonomy_UniqueValues!B:B,MATCH(T9,Taxonomy_UniqueValues!C:C,0)))),"#N/C")</f>
        <v>Diptera</v>
      </c>
      <c r="T9" s="63" t="str">
        <f>+IFERROR(IF(U9="#N/C","#N/C",IF(U9=0,INDEX(Taxonomy_UniqueValues!C:C,MATCH(V9,Taxonomy_UniqueValues!E:E,0)),INDEX(Taxonomy_UniqueValues!C:C,MATCH(U9,Taxonomy_UniqueValues!D:D,0)))),"#N/C")</f>
        <v>Brachycera</v>
      </c>
      <c r="U9" s="63" t="str">
        <f>+IFERROR(IF(V9="#N/C","#N/C",IF(V9=0,INDEX(Taxonomy_UniqueValues!D:D,MATCH(W9,Taxonomy_UniqueValues!F:F,0)),INDEX(Taxonomy_UniqueValues!D:D,MATCH(V9,Taxonomy_UniqueValues!E:E,0)))),"#N/C")</f>
        <v>Muscomorpha</v>
      </c>
      <c r="V9" s="63" t="str">
        <f>+IFERROR(IF(W9="#N/C","#N/C",IF(W9=0,INDEX(Taxonomy_UniqueValues!E:E,MATCH(X9,Taxonomy_UniqueValues!G:G,0)),INDEX(Taxonomy_UniqueValues!E:E,MATCH(W9,Taxonomy_UniqueValues!F:F,0)))),"#N/C")</f>
        <v>Muscoidea</v>
      </c>
      <c r="W9" s="63" t="str">
        <f>+IFERROR(IF(X9="#N/C","#N/C",IF(X9=0,INDEX(Taxonomy_UniqueValues!F:F,MATCH(Y9,Taxonomy_UniqueValues!H:H,0)),INDEX(Taxonomy_UniqueValues!F:F,MATCH(X9,Taxonomy_UniqueValues!G:G,0)))),"#N/C")</f>
        <v>Fanniidae</v>
      </c>
      <c r="X9" s="63">
        <f>+IFERROR(IF(Y9="#N/C","#N/C",INDEX(Taxonomy_UniqueValues!G:G,MATCH(Y9,Taxonomy_UniqueValues!H:H,0))),"#N/C")</f>
        <v>0</v>
      </c>
      <c r="Y9" s="63" t="s">
        <v>38</v>
      </c>
      <c r="Z9" s="64" t="s">
        <v>36</v>
      </c>
    </row>
    <row r="10" spans="1:26" x14ac:dyDescent="0.3">
      <c r="A10" s="3">
        <v>9</v>
      </c>
      <c r="B10" s="38" t="str">
        <f t="shared" si="0"/>
        <v>FAIR-D1_9</v>
      </c>
      <c r="C10" s="39" t="s">
        <v>27</v>
      </c>
      <c r="D10" s="4">
        <f t="shared" si="1"/>
        <v>45162</v>
      </c>
      <c r="E10" s="1" t="s">
        <v>50</v>
      </c>
      <c r="F10" s="1" t="s">
        <v>50</v>
      </c>
      <c r="G10" s="2">
        <v>45162.417106481502</v>
      </c>
      <c r="H10" s="2">
        <v>45162.417534722197</v>
      </c>
      <c r="I10" s="40">
        <f t="shared" si="2"/>
        <v>4.2824069532798603E-4</v>
      </c>
      <c r="J10" s="41" t="s">
        <v>30</v>
      </c>
      <c r="K10" s="6" t="s">
        <v>31</v>
      </c>
      <c r="L10" s="6" t="s">
        <v>32</v>
      </c>
      <c r="M10" s="6">
        <v>9</v>
      </c>
      <c r="N10" s="5" t="str">
        <f t="shared" si="3"/>
        <v>FAIR-D1/9</v>
      </c>
      <c r="O10" s="4" t="str">
        <f>IF(ISBLANK(E10),"",IF(E10=F10, "1 video",CONCATENATE((+COUNTIFS(Video_List!$A:$A,Monitoring!C10,Video_List!$D:$D,"&lt;=" &amp;Monitoring!H10)-COUNTIFS(Video_List!$A:$A,Monitoring!C10,Video_List!$D:$D,"&lt;=" &amp;Monitoring!G10))+1," videos")))</f>
        <v>1 video</v>
      </c>
      <c r="P10" s="61" t="str">
        <f>+IF(R10="#N/C","-",IF(V10="#N/C","no","yes"))</f>
        <v>yes</v>
      </c>
      <c r="Q10" s="62" t="s">
        <v>34</v>
      </c>
      <c r="R10" s="63" t="str">
        <f>+IFERROR(IF(S10="#N/C","#N/C",IF(S10=0,INDEX(Taxonomy_UniqueValues!A:A,MATCH(T10,Taxonomy_UniqueValues!C:C,0)),INDEX(Taxonomy_UniqueValues!A:A,MATCH(S10,Taxonomy_UniqueValues!B:B,0)))),"#N/C")</f>
        <v>Insecta</v>
      </c>
      <c r="S10" s="63" t="str">
        <f>+IFERROR(IF(T10="#N/C","#N/C",IF(T10=0,INDEX(Taxonomy_UniqueValues!B:B,MATCH(U10,Taxonomy_UniqueValues!D:D,0)),INDEX(Taxonomy_UniqueValues!B:B,MATCH(T10,Taxonomy_UniqueValues!C:C,0)))),"#N/C")</f>
        <v>Diptera</v>
      </c>
      <c r="T10" s="63" t="str">
        <f>+IFERROR(IF(U10="#N/C","#N/C",IF(U10=0,INDEX(Taxonomy_UniqueValues!C:C,MATCH(V10,Taxonomy_UniqueValues!E:E,0)),INDEX(Taxonomy_UniqueValues!C:C,MATCH(U10,Taxonomy_UniqueValues!D:D,0)))),"#N/C")</f>
        <v>Brachycera</v>
      </c>
      <c r="U10" s="63" t="str">
        <f>+IFERROR(IF(V10="#N/C","#N/C",IF(V10=0,INDEX(Taxonomy_UniqueValues!D:D,MATCH(W10,Taxonomy_UniqueValues!F:F,0)),INDEX(Taxonomy_UniqueValues!D:D,MATCH(V10,Taxonomy_UniqueValues!E:E,0)))),"#N/C")</f>
        <v>Muscomorpha</v>
      </c>
      <c r="V10" s="63" t="str">
        <f>+IFERROR(IF(W10="#N/C","#N/C",IF(W10=0,INDEX(Taxonomy_UniqueValues!E:E,MATCH(X10,Taxonomy_UniqueValues!G:G,0)),INDEX(Taxonomy_UniqueValues!E:E,MATCH(W10,Taxonomy_UniqueValues!F:F,0)))),"#N/C")</f>
        <v>Muscoidea</v>
      </c>
      <c r="W10" s="63" t="str">
        <f>+IFERROR(IF(X10="#N/C","#N/C",IF(X10=0,INDEX(Taxonomy_UniqueValues!F:F,MATCH(Y10,Taxonomy_UniqueValues!H:H,0)),INDEX(Taxonomy_UniqueValues!F:F,MATCH(X10,Taxonomy_UniqueValues!G:G,0)))),"#N/C")</f>
        <v>Fanniidae</v>
      </c>
      <c r="X10" s="63">
        <f>+IFERROR(IF(Y10="#N/C","#N/C",INDEX(Taxonomy_UniqueValues!G:G,MATCH(Y10,Taxonomy_UniqueValues!H:H,0))),"#N/C")</f>
        <v>0</v>
      </c>
      <c r="Y10" s="63" t="s">
        <v>38</v>
      </c>
      <c r="Z10" s="64" t="s">
        <v>36</v>
      </c>
    </row>
    <row r="11" spans="1:26" x14ac:dyDescent="0.3">
      <c r="A11" s="3">
        <v>10</v>
      </c>
      <c r="B11" s="38" t="str">
        <f t="shared" si="0"/>
        <v>FAIR-D1_10</v>
      </c>
      <c r="C11" s="39" t="s">
        <v>27</v>
      </c>
      <c r="D11" s="4">
        <f t="shared" si="1"/>
        <v>45162</v>
      </c>
      <c r="E11" s="1" t="s">
        <v>51</v>
      </c>
      <c r="F11" s="1" t="s">
        <v>51</v>
      </c>
      <c r="G11" s="2">
        <v>45162.440405092602</v>
      </c>
      <c r="H11" s="2">
        <v>45162.440486111103</v>
      </c>
      <c r="I11" s="40">
        <f t="shared" si="2"/>
        <v>8.1018501077778637E-5</v>
      </c>
      <c r="J11" s="41" t="s">
        <v>30</v>
      </c>
      <c r="K11" s="6" t="s">
        <v>31</v>
      </c>
      <c r="L11" s="6" t="s">
        <v>32</v>
      </c>
      <c r="M11" s="6">
        <v>10</v>
      </c>
      <c r="N11" s="5" t="str">
        <f t="shared" si="3"/>
        <v>FAIR-D1/10</v>
      </c>
      <c r="O11" s="4" t="str">
        <f>IF(ISBLANK(E11),"",IF(E11=F11, "1 video",CONCATENATE((+COUNTIFS(Video_List!$A:$A,Monitoring!C11,Video_List!$D:$D,"&lt;=" &amp;Monitoring!H11)-COUNTIFS(Video_List!$A:$A,Monitoring!C11,Video_List!$D:$D,"&lt;=" &amp;Monitoring!G11))+1," videos")))</f>
        <v>1 video</v>
      </c>
      <c r="P11" s="61" t="str">
        <f>+IF(R11="#N/C","-",IF(V11="#N/C","no","yes"))</f>
        <v>yes</v>
      </c>
      <c r="Q11" s="62" t="s">
        <v>34</v>
      </c>
      <c r="R11" s="63" t="str">
        <f>+IFERROR(IF(S11="#N/C","#N/C",IF(S11=0,INDEX(Taxonomy_UniqueValues!A:A,MATCH(T11,Taxonomy_UniqueValues!C:C,0)),INDEX(Taxonomy_UniqueValues!A:A,MATCH(S11,Taxonomy_UniqueValues!B:B,0)))),"#N/C")</f>
        <v>Insecta</v>
      </c>
      <c r="S11" s="63" t="str">
        <f>+IFERROR(IF(T11="#N/C","#N/C",IF(T11=0,INDEX(Taxonomy_UniqueValues!B:B,MATCH(U11,Taxonomy_UniqueValues!D:D,0)),INDEX(Taxonomy_UniqueValues!B:B,MATCH(T11,Taxonomy_UniqueValues!C:C,0)))),"#N/C")</f>
        <v>Diptera</v>
      </c>
      <c r="T11" s="63" t="str">
        <f>+IFERROR(IF(U11="#N/C","#N/C",IF(U11=0,INDEX(Taxonomy_UniqueValues!C:C,MATCH(V11,Taxonomy_UniqueValues!E:E,0)),INDEX(Taxonomy_UniqueValues!C:C,MATCH(U11,Taxonomy_UniqueValues!D:D,0)))),"#N/C")</f>
        <v>Brachycera</v>
      </c>
      <c r="U11" s="63" t="str">
        <f>+IFERROR(IF(V11="#N/C","#N/C",IF(V11=0,INDEX(Taxonomy_UniqueValues!D:D,MATCH(W11,Taxonomy_UniqueValues!F:F,0)),INDEX(Taxonomy_UniqueValues!D:D,MATCH(V11,Taxonomy_UniqueValues!E:E,0)))),"#N/C")</f>
        <v>Muscomorpha</v>
      </c>
      <c r="V11" s="63" t="str">
        <f>+IFERROR(IF(W11="#N/C","#N/C",IF(W11=0,INDEX(Taxonomy_UniqueValues!E:E,MATCH(X11,Taxonomy_UniqueValues!G:G,0)),INDEX(Taxonomy_UniqueValues!E:E,MATCH(W11,Taxonomy_UniqueValues!F:F,0)))),"#N/C")</f>
        <v>Muscoidea</v>
      </c>
      <c r="W11" s="63" t="str">
        <f>+IFERROR(IF(X11="#N/C","#N/C",IF(X11=0,INDEX(Taxonomy_UniqueValues!F:F,MATCH(Y11,Taxonomy_UniqueValues!H:H,0)),INDEX(Taxonomy_UniqueValues!F:F,MATCH(X11,Taxonomy_UniqueValues!G:G,0)))),"#N/C")</f>
        <v>Fanniidae</v>
      </c>
      <c r="X11" s="63">
        <f>+IFERROR(IF(Y11="#N/C","#N/C",INDEX(Taxonomy_UniqueValues!G:G,MATCH(Y11,Taxonomy_UniqueValues!H:H,0))),"#N/C")</f>
        <v>0</v>
      </c>
      <c r="Y11" s="63" t="s">
        <v>38</v>
      </c>
      <c r="Z11" s="64" t="s">
        <v>36</v>
      </c>
    </row>
    <row r="12" spans="1:26" x14ac:dyDescent="0.3">
      <c r="A12" s="3">
        <v>11</v>
      </c>
      <c r="B12" s="38" t="str">
        <f t="shared" si="0"/>
        <v>FAIR-D1_11</v>
      </c>
      <c r="C12" s="39" t="s">
        <v>27</v>
      </c>
      <c r="D12" s="4">
        <f t="shared" si="1"/>
        <v>45162</v>
      </c>
      <c r="E12" s="1" t="s">
        <v>52</v>
      </c>
      <c r="F12" s="1" t="s">
        <v>52</v>
      </c>
      <c r="G12" s="2">
        <v>45162.470601851899</v>
      </c>
      <c r="H12" s="2">
        <v>45162.470659722203</v>
      </c>
      <c r="I12" s="40">
        <f t="shared" si="2"/>
        <v>5.7870303862728179E-5</v>
      </c>
      <c r="J12" s="41" t="s">
        <v>30</v>
      </c>
      <c r="K12" s="6" t="s">
        <v>31</v>
      </c>
      <c r="L12" s="6" t="s">
        <v>32</v>
      </c>
      <c r="M12" s="6">
        <v>11</v>
      </c>
      <c r="N12" s="5" t="str">
        <f t="shared" si="3"/>
        <v>FAIR-D1/11</v>
      </c>
      <c r="O12" s="4" t="str">
        <f>IF(ISBLANK(E12),"",IF(E12=F12, "1 video",CONCATENATE((+COUNTIFS(Video_List!$A:$A,Monitoring!C12,Video_List!$D:$D,"&lt;=" &amp;Monitoring!H12)-COUNTIFS(Video_List!$A:$A,Monitoring!C12,Video_List!$D:$D,"&lt;=" &amp;Monitoring!G12))+1," videos")))</f>
        <v>1 video</v>
      </c>
      <c r="P12" s="61" t="str">
        <f>+IF(R12="#N/C","-",IF(V12="#N/C","no","yes"))</f>
        <v>yes</v>
      </c>
      <c r="Q12" s="62" t="s">
        <v>31</v>
      </c>
      <c r="R12" s="63" t="str">
        <f>+IFERROR(IF(S12="#N/C","#N/C",INDEX(Taxonomy_UniqueValues!A:A,MATCH(S12,Taxonomy_UniqueValues!B:B,0))),"#N/C")</f>
        <v>Insecta</v>
      </c>
      <c r="S12" s="63" t="str">
        <f>+IFERROR(IF(T12="#N/C","#N/C",INDEX(Taxonomy_UniqueValues!B:B,MATCH(T12,Taxonomy_UniqueValues!C:C,0))),"#N/C")</f>
        <v>Diptera</v>
      </c>
      <c r="T12" s="63" t="str">
        <f>+IFERROR(IF(V12="#N/C","#N/C",INDEX(Taxonomy_UniqueValues!C:C,MATCH(V12,Taxonomy_UniqueValues!E:E,0))),"#N/C")</f>
        <v>Brachycera</v>
      </c>
      <c r="U12" s="63" t="str">
        <f>+IFERROR(IF(V12="#N/C","#N/C",INDEX(Taxonomy_UniqueValues!D:D,MATCH(V12,Taxonomy_UniqueValues!E:E,0))),"#N/C")</f>
        <v>Muscomorpha</v>
      </c>
      <c r="V12" s="63" t="str">
        <f>+IFERROR(IF(W12="#N/C","#N/C",INDEX(Taxonomy_UniqueValues!E:E,MATCH(W12,Taxonomy_UniqueValues!F:F,0))),"#N/C")</f>
        <v>Syrphoidea</v>
      </c>
      <c r="W12" s="63" t="str">
        <f>+IFERROR(IF(X12="#N/C","#N/C",INDEX(Taxonomy_UniqueValues!F:F,MATCH(X12,Taxonomy_UniqueValues!G:G,0))),"#N/C")</f>
        <v>Syrphidae</v>
      </c>
      <c r="X12" s="63" t="str">
        <f>+IFERROR(IF(Y12="#N/C","#N/C",INDEX(Taxonomy_UniqueValues!G:G,MATCH(Y12,Taxonomy_UniqueValues!H:H,0))),"#N/C")</f>
        <v>Syrphinae</v>
      </c>
      <c r="Y12" s="63" t="s">
        <v>42</v>
      </c>
      <c r="Z12" s="64" t="s">
        <v>36</v>
      </c>
    </row>
    <row r="13" spans="1:26" x14ac:dyDescent="0.3">
      <c r="A13" s="3">
        <v>12</v>
      </c>
      <c r="B13" s="38" t="str">
        <f t="shared" si="0"/>
        <v>FAIR-D1_12</v>
      </c>
      <c r="C13" s="39" t="s">
        <v>27</v>
      </c>
      <c r="D13" s="4">
        <f t="shared" si="1"/>
        <v>45162</v>
      </c>
      <c r="E13" s="1" t="s">
        <v>53</v>
      </c>
      <c r="F13" s="1" t="s">
        <v>54</v>
      </c>
      <c r="G13" s="2">
        <v>45162.509988425903</v>
      </c>
      <c r="H13" s="2">
        <v>45162.5112731482</v>
      </c>
      <c r="I13" s="40">
        <f t="shared" si="2"/>
        <v>1.2847222969867289E-3</v>
      </c>
      <c r="J13" s="41" t="s">
        <v>30</v>
      </c>
      <c r="K13" s="6" t="s">
        <v>31</v>
      </c>
      <c r="L13" s="6" t="s">
        <v>32</v>
      </c>
      <c r="M13" s="6">
        <v>12</v>
      </c>
      <c r="N13" s="5" t="str">
        <f t="shared" si="3"/>
        <v>FAIR-D1/12</v>
      </c>
      <c r="O13" s="4" t="str">
        <f>IF(ISBLANK(E13),"",IF(E13=F13, "1 video",CONCATENATE((+COUNTIFS(Video_List!$A:$A,Monitoring!C13,Video_List!$D:$D,"&lt;=" &amp;Monitoring!H13)-COUNTIFS(Video_List!$A:$A,Monitoring!C13,Video_List!$D:$D,"&lt;=" &amp;Monitoring!G13))+1," videos")))</f>
        <v>2 videos</v>
      </c>
      <c r="P13" s="61" t="str">
        <f>+IF(R13="#N/C","-",IF(V13="#N/C","no","yes"))</f>
        <v>yes</v>
      </c>
      <c r="Q13" s="62" t="s">
        <v>34</v>
      </c>
      <c r="R13" s="63" t="str">
        <f>+IFERROR(IF(S13="#N/C","#N/C",INDEX(Taxonomy_UniqueValues!A:A,MATCH(S13,Taxonomy_UniqueValues!B:B,0))),"#N/C")</f>
        <v>Insecta</v>
      </c>
      <c r="S13" s="63" t="str">
        <f>+IFERROR(IF(T13="#N/C","#N/C",INDEX(Taxonomy_UniqueValues!B:B,MATCH(T13,Taxonomy_UniqueValues!C:C,0))),"#N/C")</f>
        <v>Diptera</v>
      </c>
      <c r="T13" s="63" t="str">
        <f>+IFERROR(IF(V13="#N/C","#N/C",INDEX(Taxonomy_UniqueValues!C:C,MATCH(V13,Taxonomy_UniqueValues!E:E,0))),"#N/C")</f>
        <v>Brachycera</v>
      </c>
      <c r="U13" s="63" t="str">
        <f>+IFERROR(IF(V13="#N/C","#N/C",INDEX(Taxonomy_UniqueValues!D:D,MATCH(V13,Taxonomy_UniqueValues!E:E,0))),"#N/C")</f>
        <v>Muscomorpha</v>
      </c>
      <c r="V13" s="63" t="s">
        <v>35</v>
      </c>
      <c r="W13" s="63" t="str">
        <f>+IFERROR(IF(X13="#N/C","#N/C",INDEX(Taxonomy_UniqueValues!F:F,MATCH(X13,Taxonomy_UniqueValues!G:G,0))),"#N/C")</f>
        <v>#N/C</v>
      </c>
      <c r="X13" s="63" t="str">
        <f>+IFERROR(IF(Y13="#N/C","#N/C",INDEX(Taxonomy_UniqueValues!G:G,MATCH(Y13,Taxonomy_UniqueValues!H:H,0))),"#N/C")</f>
        <v>#N/C</v>
      </c>
      <c r="Y13" s="63" t="str">
        <f>+IFERROR(IF(Z13="#N/C","#N/C",INDEX(Taxonomy_UniqueValues!H:H,MATCH(Z13,Taxonomy_UniqueValues!I:I,0))),"#N/C")</f>
        <v>#N/C</v>
      </c>
      <c r="Z13" s="64" t="s">
        <v>36</v>
      </c>
    </row>
    <row r="14" spans="1:26" x14ac:dyDescent="0.3">
      <c r="A14" s="3">
        <v>13</v>
      </c>
      <c r="B14" s="38" t="str">
        <f t="shared" si="0"/>
        <v>FAIR-D1_13</v>
      </c>
      <c r="C14" s="39" t="s">
        <v>27</v>
      </c>
      <c r="D14" s="4">
        <f t="shared" si="1"/>
        <v>45162</v>
      </c>
      <c r="E14" s="1" t="s">
        <v>55</v>
      </c>
      <c r="F14" s="1" t="s">
        <v>55</v>
      </c>
      <c r="G14" s="2">
        <v>45162.538263888899</v>
      </c>
      <c r="H14" s="2">
        <v>45162.538321759297</v>
      </c>
      <c r="I14" s="40">
        <f t="shared" si="2"/>
        <v>5.7870398450177163E-5</v>
      </c>
      <c r="J14" s="41" t="s">
        <v>30</v>
      </c>
      <c r="K14" s="42" t="s">
        <v>34</v>
      </c>
      <c r="L14" s="42" t="s">
        <v>32</v>
      </c>
      <c r="M14" s="6">
        <v>13</v>
      </c>
      <c r="N14" s="5" t="str">
        <f t="shared" si="3"/>
        <v>FAIR-D1/13</v>
      </c>
      <c r="O14" s="4" t="str">
        <f>IF(ISBLANK(E14),"",IF(E14=F14, "1 video",CONCATENATE((+COUNTIFS(Video_List!$A:$A,Monitoring!C14,Video_List!$D:$D,"&lt;=" &amp;Monitoring!H14)-COUNTIFS(Video_List!$A:$A,Monitoring!C14,Video_List!$D:$D,"&lt;=" &amp;Monitoring!G14))+1," videos")))</f>
        <v>1 video</v>
      </c>
      <c r="P14" s="61" t="s">
        <v>31</v>
      </c>
      <c r="Q14" s="62" t="s">
        <v>31</v>
      </c>
      <c r="R14" s="63" t="str">
        <f>+IFERROR(IF(S14="#N/C","#N/C",INDEX(Taxonomy_UniqueValues!A:A,MATCH(S14,Taxonomy_UniqueValues!B:B,0))),"#N/C")</f>
        <v>Insecta</v>
      </c>
      <c r="S14" s="63" t="str">
        <f>+IFERROR(IF(T14="#N/C","#N/C",INDEX(Taxonomy_UniqueValues!B:B,MATCH(T14,Taxonomy_UniqueValues!C:C,0))),"#N/C")</f>
        <v>Hymenoptera</v>
      </c>
      <c r="T14" s="63" t="str">
        <f>+IFERROR(IF(V14="#N/C","#N/C",INDEX(Taxonomy_UniqueValues!C:C,MATCH(V14,Taxonomy_UniqueValues!E:E,0))),"#N/C")</f>
        <v>Apocrita</v>
      </c>
      <c r="U14" s="63" t="str">
        <f>+IFERROR(IF(V14="#N/C","#N/C",INDEX(Taxonomy_UniqueValues!D:D,MATCH(V14,Taxonomy_UniqueValues!E:E,0))),"#N/C")</f>
        <v>Aculeata</v>
      </c>
      <c r="V14" s="63" t="str">
        <f>+IFERROR(IF(W14="#N/C","#N/C",INDEX(Taxonomy_UniqueValues!E:E,MATCH(W14,Taxonomy_UniqueValues!F:F,0))),"#N/C")</f>
        <v>Vespoidea</v>
      </c>
      <c r="W14" s="63" t="str">
        <f>+IFERROR(IF(X14="#N/C","#N/C",INDEX(Taxonomy_UniqueValues!F:F,MATCH(X14,Taxonomy_UniqueValues!G:G,0))),"#N/C")</f>
        <v>Vespidae</v>
      </c>
      <c r="X14" s="63" t="str">
        <f>+IFERROR(IF(Y14="#N/C","#N/C",INDEX(Taxonomy_UniqueValues!G:G,MATCH(Y14,Taxonomy_UniqueValues!H:H,0))),"#N/C")</f>
        <v>Vespinae</v>
      </c>
      <c r="Y14" s="65" t="s">
        <v>57</v>
      </c>
      <c r="Z14" s="64" t="s">
        <v>36</v>
      </c>
    </row>
    <row r="15" spans="1:26" x14ac:dyDescent="0.3">
      <c r="A15" s="3">
        <v>14</v>
      </c>
      <c r="B15" s="38" t="str">
        <f t="shared" si="0"/>
        <v>FAIR-D1_14</v>
      </c>
      <c r="C15" s="39" t="s">
        <v>27</v>
      </c>
      <c r="D15" s="4">
        <f t="shared" si="1"/>
        <v>45162</v>
      </c>
      <c r="E15" s="1" t="s">
        <v>58</v>
      </c>
      <c r="F15" s="1" t="s">
        <v>58</v>
      </c>
      <c r="G15" s="2">
        <v>45162.5647916667</v>
      </c>
      <c r="H15" s="2">
        <v>45162.564849536997</v>
      </c>
      <c r="I15" s="40">
        <f t="shared" si="2"/>
        <v>5.7870296586770564E-5</v>
      </c>
      <c r="J15" s="41" t="s">
        <v>45</v>
      </c>
      <c r="K15" s="42" t="s">
        <v>31</v>
      </c>
      <c r="L15" s="42" t="s">
        <v>32</v>
      </c>
      <c r="M15" s="6">
        <v>14</v>
      </c>
      <c r="N15" s="5" t="str">
        <f t="shared" si="3"/>
        <v>FAIR-D1/14</v>
      </c>
      <c r="O15" s="4" t="str">
        <f>IF(ISBLANK(E15),"",IF(E15=F15, "1 video",CONCATENATE((+COUNTIFS(Video_List!$A:$A,Monitoring!C15,Video_List!$D:$D,"&lt;=" &amp;Monitoring!H15)-COUNTIFS(Video_List!$A:$A,Monitoring!C15,Video_List!$D:$D,"&lt;=" &amp;Monitoring!G15))+1," videos")))</f>
        <v>1 video</v>
      </c>
      <c r="P15" s="61" t="str">
        <f t="shared" ref="P15:P24" si="4">+IF(R15="#N/C","-",IF(V15="#N/C","no","yes"))</f>
        <v>yes</v>
      </c>
      <c r="Q15" s="62" t="s">
        <v>34</v>
      </c>
      <c r="R15" s="63" t="str">
        <f>+IFERROR(IF(S15="#N/C","#N/C",IF(S15=0,INDEX(Taxonomy_UniqueValues!A:A,MATCH(T15,Taxonomy_UniqueValues!C:C,0)),INDEX(Taxonomy_UniqueValues!A:A,MATCH(S15,Taxonomy_UniqueValues!B:B,0)))),"#N/C")</f>
        <v>Insecta</v>
      </c>
      <c r="S15" s="63" t="str">
        <f>+IFERROR(IF(T15="#N/C","#N/C",IF(T15=0,INDEX(Taxonomy_UniqueValues!B:B,MATCH(U15,Taxonomy_UniqueValues!D:D,0)),INDEX(Taxonomy_UniqueValues!B:B,MATCH(T15,Taxonomy_UniqueValues!C:C,0)))),"#N/C")</f>
        <v>Diptera</v>
      </c>
      <c r="T15" s="63" t="str">
        <f>+IFERROR(IF(U15="#N/C","#N/C",IF(U15=0,INDEX(Taxonomy_UniqueValues!C:C,MATCH(V15,Taxonomy_UniqueValues!E:E,0)),INDEX(Taxonomy_UniqueValues!C:C,MATCH(U15,Taxonomy_UniqueValues!D:D,0)))),"#N/C")</f>
        <v>Brachycera</v>
      </c>
      <c r="U15" s="63" t="str">
        <f>+IFERROR(IF(V15="#N/C","#N/C",IF(V15=0,INDEX(Taxonomy_UniqueValues!D:D,MATCH(W15,Taxonomy_UniqueValues!F:F,0)),INDEX(Taxonomy_UniqueValues!D:D,MATCH(V15,Taxonomy_UniqueValues!E:E,0)))),"#N/C")</f>
        <v>Muscomorpha</v>
      </c>
      <c r="V15" s="63" t="str">
        <f>+IFERROR(IF(W15="#N/C","#N/C",IF(W15=0,INDEX(Taxonomy_UniqueValues!E:E,MATCH(X15,Taxonomy_UniqueValues!G:G,0)),INDEX(Taxonomy_UniqueValues!E:E,MATCH(W15,Taxonomy_UniqueValues!F:F,0)))),"#N/C")</f>
        <v>Muscoidea</v>
      </c>
      <c r="W15" s="63" t="str">
        <f>+IFERROR(IF(X15="#N/C","#N/C",IF(X15=0,INDEX(Taxonomy_UniqueValues!F:F,MATCH(Y15,Taxonomy_UniqueValues!H:H,0)),INDEX(Taxonomy_UniqueValues!F:F,MATCH(X15,Taxonomy_UniqueValues!G:G,0)))),"#N/C")</f>
        <v>Fanniidae</v>
      </c>
      <c r="X15" s="63">
        <f>+IFERROR(IF(Y15="#N/C","#N/C",INDEX(Taxonomy_UniqueValues!G:G,MATCH(Y15,Taxonomy_UniqueValues!H:H,0))),"#N/C")</f>
        <v>0</v>
      </c>
      <c r="Y15" s="63" t="s">
        <v>38</v>
      </c>
      <c r="Z15" s="64" t="s">
        <v>36</v>
      </c>
    </row>
    <row r="16" spans="1:26" x14ac:dyDescent="0.3">
      <c r="A16" s="3">
        <v>15</v>
      </c>
      <c r="B16" s="38" t="str">
        <f t="shared" si="0"/>
        <v>FAIR-D1_15</v>
      </c>
      <c r="C16" s="39" t="s">
        <v>27</v>
      </c>
      <c r="D16" s="4">
        <f t="shared" si="1"/>
        <v>45163</v>
      </c>
      <c r="E16" s="1" t="s">
        <v>59</v>
      </c>
      <c r="F16" s="1" t="s">
        <v>59</v>
      </c>
      <c r="G16" s="2">
        <v>45163.679629629602</v>
      </c>
      <c r="H16" s="2">
        <v>45163.6798263889</v>
      </c>
      <c r="I16" s="40">
        <f t="shared" si="2"/>
        <v>1.9675929797813296E-4</v>
      </c>
      <c r="J16" s="41" t="s">
        <v>45</v>
      </c>
      <c r="K16" s="42" t="s">
        <v>31</v>
      </c>
      <c r="L16" s="42" t="s">
        <v>30</v>
      </c>
      <c r="M16" s="6">
        <v>15</v>
      </c>
      <c r="N16" s="5" t="str">
        <f t="shared" si="3"/>
        <v>FAIR-D1/15</v>
      </c>
      <c r="O16" s="4" t="str">
        <f>IF(ISBLANK(E16),"",IF(E16=F16, "1 video",CONCATENATE((+COUNTIFS(Video_List!$A:$A,Monitoring!C16,Video_List!$D:$D,"&lt;=" &amp;Monitoring!H16)-COUNTIFS(Video_List!$A:$A,Monitoring!C16,Video_List!$D:$D,"&lt;=" &amp;Monitoring!G16))+1," videos")))</f>
        <v>1 video</v>
      </c>
      <c r="P16" s="61" t="str">
        <f t="shared" si="4"/>
        <v>yes</v>
      </c>
      <c r="Q16" s="62" t="s">
        <v>34</v>
      </c>
      <c r="R16" s="63" t="str">
        <f>+IFERROR(IF(S16="#N/C","#N/C",IF(S16=0,INDEX(Taxonomy_UniqueValues!A:A,MATCH(T16,Taxonomy_UniqueValues!C:C,0)),INDEX(Taxonomy_UniqueValues!A:A,MATCH(S16,Taxonomy_UniqueValues!B:B,0)))),"#N/C")</f>
        <v>Insecta</v>
      </c>
      <c r="S16" s="63" t="str">
        <f>+IFERROR(IF(T16="#N/C","#N/C",IF(T16=0,INDEX(Taxonomy_UniqueValues!B:B,MATCH(U16,Taxonomy_UniqueValues!D:D,0)),INDEX(Taxonomy_UniqueValues!B:B,MATCH(T16,Taxonomy_UniqueValues!C:C,0)))),"#N/C")</f>
        <v>Diptera</v>
      </c>
      <c r="T16" s="63" t="str">
        <f>+IFERROR(IF(U16="#N/C","#N/C",IF(U16=0,INDEX(Taxonomy_UniqueValues!C:C,MATCH(V16,Taxonomy_UniqueValues!E:E,0)),INDEX(Taxonomy_UniqueValues!C:C,MATCH(U16,Taxonomy_UniqueValues!D:D,0)))),"#N/C")</f>
        <v>Brachycera</v>
      </c>
      <c r="U16" s="63" t="str">
        <f>+IFERROR(IF(V16="#N/C","#N/C",IF(V16=0,INDEX(Taxonomy_UniqueValues!D:D,MATCH(W16,Taxonomy_UniqueValues!F:F,0)),INDEX(Taxonomy_UniqueValues!D:D,MATCH(V16,Taxonomy_UniqueValues!E:E,0)))),"#N/C")</f>
        <v>Muscomorpha</v>
      </c>
      <c r="V16" s="63" t="str">
        <f>+IFERROR(IF(W16="#N/C","#N/C",IF(W16=0,INDEX(Taxonomy_UniqueValues!E:E,MATCH(X16,Taxonomy_UniqueValues!G:G,0)),INDEX(Taxonomy_UniqueValues!E:E,MATCH(W16,Taxonomy_UniqueValues!F:F,0)))),"#N/C")</f>
        <v>Muscoidea</v>
      </c>
      <c r="W16" s="63" t="str">
        <f>+IFERROR(IF(X16="#N/C","#N/C",IF(X16=0,INDEX(Taxonomy_UniqueValues!F:F,MATCH(Y16,Taxonomy_UniqueValues!H:H,0)),INDEX(Taxonomy_UniqueValues!F:F,MATCH(X16,Taxonomy_UniqueValues!G:G,0)))),"#N/C")</f>
        <v>Fanniidae</v>
      </c>
      <c r="X16" s="63">
        <f>+IFERROR(IF(Y16="#N/C","#N/C",INDEX(Taxonomy_UniqueValues!G:G,MATCH(Y16,Taxonomy_UniqueValues!H:H,0))),"#N/C")</f>
        <v>0</v>
      </c>
      <c r="Y16" s="63" t="s">
        <v>38</v>
      </c>
      <c r="Z16" s="64" t="s">
        <v>36</v>
      </c>
    </row>
    <row r="17" spans="1:26" x14ac:dyDescent="0.3">
      <c r="A17" s="3">
        <v>16</v>
      </c>
      <c r="B17" s="38" t="str">
        <f t="shared" si="0"/>
        <v>FAIR-D1_16</v>
      </c>
      <c r="C17" s="39" t="s">
        <v>27</v>
      </c>
      <c r="D17" s="4">
        <f t="shared" si="1"/>
        <v>45163</v>
      </c>
      <c r="E17" s="1" t="s">
        <v>60</v>
      </c>
      <c r="F17" s="1" t="s">
        <v>60</v>
      </c>
      <c r="G17" s="2">
        <v>45163.694976851897</v>
      </c>
      <c r="H17" s="2">
        <v>45163.695254629602</v>
      </c>
      <c r="I17" s="40">
        <f t="shared" si="2"/>
        <v>2.7777770446846262E-4</v>
      </c>
      <c r="J17" s="41" t="s">
        <v>30</v>
      </c>
      <c r="K17" s="6" t="s">
        <v>31</v>
      </c>
      <c r="L17" s="6" t="s">
        <v>32</v>
      </c>
      <c r="M17" s="6">
        <v>16</v>
      </c>
      <c r="N17" s="5" t="str">
        <f t="shared" si="3"/>
        <v>FAIR-D1/16</v>
      </c>
      <c r="O17" s="4" t="str">
        <f>IF(ISBLANK(E17),"",IF(E17=F17, "1 video",CONCATENATE((+COUNTIFS(Video_List!$A:$A,Monitoring!C17,Video_List!$D:$D,"&lt;=" &amp;Monitoring!H17)-COUNTIFS(Video_List!$A:$A,Monitoring!C17,Video_List!$D:$D,"&lt;=" &amp;Monitoring!G17))+1," videos")))</f>
        <v>1 video</v>
      </c>
      <c r="P17" s="61" t="str">
        <f t="shared" si="4"/>
        <v>yes</v>
      </c>
      <c r="Q17" s="62" t="s">
        <v>34</v>
      </c>
      <c r="R17" s="63" t="str">
        <f>+IFERROR(IF(S17="#N/C","#N/C",IF(S17=0,INDEX(Taxonomy_UniqueValues!A:A,MATCH(T17,Taxonomy_UniqueValues!C:C,0)),INDEX(Taxonomy_UniqueValues!A:A,MATCH(S17,Taxonomy_UniqueValues!B:B,0)))),"#N/C")</f>
        <v>Insecta</v>
      </c>
      <c r="S17" s="63" t="str">
        <f>+IFERROR(IF(T17="#N/C","#N/C",IF(T17=0,INDEX(Taxonomy_UniqueValues!B:B,MATCH(U17,Taxonomy_UniqueValues!D:D,0)),INDEX(Taxonomy_UniqueValues!B:B,MATCH(T17,Taxonomy_UniqueValues!C:C,0)))),"#N/C")</f>
        <v>Diptera</v>
      </c>
      <c r="T17" s="63" t="str">
        <f>+IFERROR(IF(U17="#N/C","#N/C",IF(U17=0,INDEX(Taxonomy_UniqueValues!C:C,MATCH(V17,Taxonomy_UniqueValues!E:E,0)),INDEX(Taxonomy_UniqueValues!C:C,MATCH(U17,Taxonomy_UniqueValues!D:D,0)))),"#N/C")</f>
        <v>Brachycera</v>
      </c>
      <c r="U17" s="63" t="str">
        <f>+IFERROR(IF(V17="#N/C","#N/C",IF(V17=0,INDEX(Taxonomy_UniqueValues!D:D,MATCH(W17,Taxonomy_UniqueValues!F:F,0)),INDEX(Taxonomy_UniqueValues!D:D,MATCH(V17,Taxonomy_UniqueValues!E:E,0)))),"#N/C")</f>
        <v>Muscomorpha</v>
      </c>
      <c r="V17" s="63" t="str">
        <f>+IFERROR(IF(W17="#N/C","#N/C",IF(W17=0,INDEX(Taxonomy_UniqueValues!E:E,MATCH(X17,Taxonomy_UniqueValues!G:G,0)),INDEX(Taxonomy_UniqueValues!E:E,MATCH(W17,Taxonomy_UniqueValues!F:F,0)))),"#N/C")</f>
        <v>Muscoidea</v>
      </c>
      <c r="W17" s="63" t="str">
        <f>+IFERROR(IF(X17="#N/C","#N/C",IF(X17=0,INDEX(Taxonomy_UniqueValues!F:F,MATCH(Y17,Taxonomy_UniqueValues!H:H,0)),INDEX(Taxonomy_UniqueValues!F:F,MATCH(X17,Taxonomy_UniqueValues!G:G,0)))),"#N/C")</f>
        <v>Fanniidae</v>
      </c>
      <c r="X17" s="63">
        <f>+IFERROR(IF(Y17="#N/C","#N/C",INDEX(Taxonomy_UniqueValues!G:G,MATCH(Y17,Taxonomy_UniqueValues!H:H,0))),"#N/C")</f>
        <v>0</v>
      </c>
      <c r="Y17" s="63" t="s">
        <v>38</v>
      </c>
      <c r="Z17" s="64" t="s">
        <v>36</v>
      </c>
    </row>
    <row r="18" spans="1:26" x14ac:dyDescent="0.3">
      <c r="A18" s="3">
        <v>17</v>
      </c>
      <c r="B18" s="38" t="str">
        <f t="shared" si="0"/>
        <v>FAIR-D1_17</v>
      </c>
      <c r="C18" s="39" t="s">
        <v>27</v>
      </c>
      <c r="D18" s="4">
        <f t="shared" si="1"/>
        <v>45163</v>
      </c>
      <c r="E18" s="1" t="s">
        <v>61</v>
      </c>
      <c r="F18" s="1" t="s">
        <v>61</v>
      </c>
      <c r="G18" s="2">
        <v>45163.703645833302</v>
      </c>
      <c r="H18" s="2">
        <v>45163.703784722202</v>
      </c>
      <c r="I18" s="40">
        <f t="shared" si="2"/>
        <v>1.388888995279558E-4</v>
      </c>
      <c r="J18" s="41" t="s">
        <v>30</v>
      </c>
      <c r="K18" s="6" t="s">
        <v>31</v>
      </c>
      <c r="L18" s="6" t="s">
        <v>32</v>
      </c>
      <c r="M18" s="6">
        <v>17</v>
      </c>
      <c r="N18" s="5" t="str">
        <f t="shared" si="3"/>
        <v>FAIR-D1/17</v>
      </c>
      <c r="O18" s="4" t="str">
        <f>IF(ISBLANK(E18),"",IF(E18=F18, "1 video",CONCATENATE((+COUNTIFS(Video_List!$A:$A,Monitoring!C18,Video_List!$D:$D,"&lt;=" &amp;Monitoring!H18)-COUNTIFS(Video_List!$A:$A,Monitoring!C18,Video_List!$D:$D,"&lt;=" &amp;Monitoring!G18))+1," videos")))</f>
        <v>1 video</v>
      </c>
      <c r="P18" s="61" t="str">
        <f t="shared" si="4"/>
        <v>yes</v>
      </c>
      <c r="Q18" s="62" t="s">
        <v>34</v>
      </c>
      <c r="R18" s="63" t="str">
        <f>+IFERROR(IF(S18="#N/C","#N/C",IF(S18=0,INDEX(Taxonomy_UniqueValues!A:A,MATCH(T18,Taxonomy_UniqueValues!C:C,0)),INDEX(Taxonomy_UniqueValues!A:A,MATCH(S18,Taxonomy_UniqueValues!B:B,0)))),"#N/C")</f>
        <v>Insecta</v>
      </c>
      <c r="S18" s="63" t="str">
        <f>+IFERROR(IF(T18="#N/C","#N/C",IF(T18=0,INDEX(Taxonomy_UniqueValues!B:B,MATCH(U18,Taxonomy_UniqueValues!D:D,0)),INDEX(Taxonomy_UniqueValues!B:B,MATCH(T18,Taxonomy_UniqueValues!C:C,0)))),"#N/C")</f>
        <v>Diptera</v>
      </c>
      <c r="T18" s="63" t="str">
        <f>+IFERROR(IF(U18="#N/C","#N/C",IF(U18=0,INDEX(Taxonomy_UniqueValues!C:C,MATCH(V18,Taxonomy_UniqueValues!E:E,0)),INDEX(Taxonomy_UniqueValues!C:C,MATCH(U18,Taxonomy_UniqueValues!D:D,0)))),"#N/C")</f>
        <v>Brachycera</v>
      </c>
      <c r="U18" s="63" t="str">
        <f>+IFERROR(IF(V18="#N/C","#N/C",IF(V18=0,INDEX(Taxonomy_UniqueValues!D:D,MATCH(W18,Taxonomy_UniqueValues!F:F,0)),INDEX(Taxonomy_UniqueValues!D:D,MATCH(V18,Taxonomy_UniqueValues!E:E,0)))),"#N/C")</f>
        <v>Muscomorpha</v>
      </c>
      <c r="V18" s="63" t="str">
        <f>+IFERROR(IF(W18="#N/C","#N/C",IF(W18=0,INDEX(Taxonomy_UniqueValues!E:E,MATCH(X18,Taxonomy_UniqueValues!G:G,0)),INDEX(Taxonomy_UniqueValues!E:E,MATCH(W18,Taxonomy_UniqueValues!F:F,0)))),"#N/C")</f>
        <v>Muscoidea</v>
      </c>
      <c r="W18" s="63" t="str">
        <f>+IFERROR(IF(X18="#N/C","#N/C",IF(X18=0,INDEX(Taxonomy_UniqueValues!F:F,MATCH(Y18,Taxonomy_UniqueValues!H:H,0)),INDEX(Taxonomy_UniqueValues!F:F,MATCH(X18,Taxonomy_UniqueValues!G:G,0)))),"#N/C")</f>
        <v>Fanniidae</v>
      </c>
      <c r="X18" s="63">
        <f>+IFERROR(IF(Y18="#N/C","#N/C",INDEX(Taxonomy_UniqueValues!G:G,MATCH(Y18,Taxonomy_UniqueValues!H:H,0))),"#N/C")</f>
        <v>0</v>
      </c>
      <c r="Y18" s="63" t="s">
        <v>38</v>
      </c>
      <c r="Z18" s="64" t="s">
        <v>36</v>
      </c>
    </row>
    <row r="19" spans="1:26" x14ac:dyDescent="0.3">
      <c r="A19" s="3">
        <v>18</v>
      </c>
      <c r="B19" s="38" t="str">
        <f t="shared" si="0"/>
        <v>FAIR-D1_18</v>
      </c>
      <c r="C19" s="39" t="s">
        <v>27</v>
      </c>
      <c r="D19" s="4">
        <f t="shared" si="1"/>
        <v>45163</v>
      </c>
      <c r="E19" s="1" t="s">
        <v>62</v>
      </c>
      <c r="F19" s="1" t="s">
        <v>62</v>
      </c>
      <c r="G19" s="2">
        <v>45163.718020833301</v>
      </c>
      <c r="H19" s="2">
        <v>45163.718101851897</v>
      </c>
      <c r="I19" s="40">
        <f t="shared" si="2"/>
        <v>8.1018595665227622E-5</v>
      </c>
      <c r="J19" s="41" t="s">
        <v>45</v>
      </c>
      <c r="K19" s="6" t="s">
        <v>31</v>
      </c>
      <c r="L19" s="6" t="s">
        <v>32</v>
      </c>
      <c r="M19" s="6">
        <v>18</v>
      </c>
      <c r="N19" s="5" t="str">
        <f t="shared" si="3"/>
        <v>FAIR-D1/18</v>
      </c>
      <c r="O19" s="4" t="str">
        <f>IF(ISBLANK(E19),"",IF(E19=F19, "1 video",CONCATENATE((+COUNTIFS(Video_List!$A:$A,Monitoring!C19,Video_List!$D:$D,"&lt;=" &amp;Monitoring!H19)-COUNTIFS(Video_List!$A:$A,Monitoring!C19,Video_List!$D:$D,"&lt;=" &amp;Monitoring!G19))+1," videos")))</f>
        <v>1 video</v>
      </c>
      <c r="P19" s="61" t="str">
        <f t="shared" si="4"/>
        <v>yes</v>
      </c>
      <c r="Q19" s="62" t="s">
        <v>34</v>
      </c>
      <c r="R19" s="63" t="str">
        <f>+IFERROR(IF(S19="#N/C","#N/C",IF(S19=0,INDEX(Taxonomy_UniqueValues!A:A,MATCH(T19,Taxonomy_UniqueValues!C:C,0)),INDEX(Taxonomy_UniqueValues!A:A,MATCH(S19,Taxonomy_UniqueValues!B:B,0)))),"#N/C")</f>
        <v>Insecta</v>
      </c>
      <c r="S19" s="63" t="str">
        <f>+IFERROR(IF(T19="#N/C","#N/C",IF(T19=0,INDEX(Taxonomy_UniqueValues!B:B,MATCH(U19,Taxonomy_UniqueValues!D:D,0)),INDEX(Taxonomy_UniqueValues!B:B,MATCH(T19,Taxonomy_UniqueValues!C:C,0)))),"#N/C")</f>
        <v>Diptera</v>
      </c>
      <c r="T19" s="63" t="str">
        <f>+IFERROR(IF(U19="#N/C","#N/C",IF(U19=0,INDEX(Taxonomy_UniqueValues!C:C,MATCH(V19,Taxonomy_UniqueValues!E:E,0)),INDEX(Taxonomy_UniqueValues!C:C,MATCH(U19,Taxonomy_UniqueValues!D:D,0)))),"#N/C")</f>
        <v>Brachycera</v>
      </c>
      <c r="U19" s="63" t="str">
        <f>+IFERROR(IF(V19="#N/C","#N/C",IF(V19=0,INDEX(Taxonomy_UniqueValues!D:D,MATCH(W19,Taxonomy_UniqueValues!F:F,0)),INDEX(Taxonomy_UniqueValues!D:D,MATCH(V19,Taxonomy_UniqueValues!E:E,0)))),"#N/C")</f>
        <v>Muscomorpha</v>
      </c>
      <c r="V19" s="63" t="str">
        <f>+IFERROR(IF(W19="#N/C","#N/C",IF(W19=0,INDEX(Taxonomy_UniqueValues!E:E,MATCH(X19,Taxonomy_UniqueValues!G:G,0)),INDEX(Taxonomy_UniqueValues!E:E,MATCH(W19,Taxonomy_UniqueValues!F:F,0)))),"#N/C")</f>
        <v>Muscoidea</v>
      </c>
      <c r="W19" s="63" t="str">
        <f>+IFERROR(IF(X19="#N/C","#N/C",IF(X19=0,INDEX(Taxonomy_UniqueValues!F:F,MATCH(Y19,Taxonomy_UniqueValues!H:H,0)),INDEX(Taxonomy_UniqueValues!F:F,MATCH(X19,Taxonomy_UniqueValues!G:G,0)))),"#N/C")</f>
        <v>Fanniidae</v>
      </c>
      <c r="X19" s="63">
        <f>+IFERROR(IF(Y19="#N/C","#N/C",INDEX(Taxonomy_UniqueValues!G:G,MATCH(Y19,Taxonomy_UniqueValues!H:H,0))),"#N/C")</f>
        <v>0</v>
      </c>
      <c r="Y19" s="63" t="s">
        <v>38</v>
      </c>
      <c r="Z19" s="64" t="s">
        <v>36</v>
      </c>
    </row>
    <row r="20" spans="1:26" x14ac:dyDescent="0.3">
      <c r="A20" s="3">
        <v>19</v>
      </c>
      <c r="B20" s="38" t="str">
        <f t="shared" si="0"/>
        <v>FAIR-D1_19</v>
      </c>
      <c r="C20" s="39" t="s">
        <v>27</v>
      </c>
      <c r="D20" s="4">
        <f t="shared" si="1"/>
        <v>45163</v>
      </c>
      <c r="E20" s="1" t="s">
        <v>62</v>
      </c>
      <c r="F20" s="1" t="s">
        <v>62</v>
      </c>
      <c r="G20" s="2">
        <v>45163.718020833301</v>
      </c>
      <c r="H20" s="2">
        <v>45163.718148148102</v>
      </c>
      <c r="I20" s="40">
        <f t="shared" si="2"/>
        <v>1.2731480092043057E-4</v>
      </c>
      <c r="J20" s="41" t="s">
        <v>45</v>
      </c>
      <c r="K20" s="6" t="s">
        <v>31</v>
      </c>
      <c r="L20" s="6" t="s">
        <v>32</v>
      </c>
      <c r="M20" s="6">
        <v>19</v>
      </c>
      <c r="N20" s="5" t="str">
        <f t="shared" si="3"/>
        <v>FAIR-D1/19</v>
      </c>
      <c r="O20" s="4" t="str">
        <f>IF(ISBLANK(E20),"",IF(E20=F20, "1 video",CONCATENATE((+COUNTIFS(Video_List!$A:$A,Monitoring!C20,Video_List!$D:$D,"&lt;=" &amp;Monitoring!H20)-COUNTIFS(Video_List!$A:$A,Monitoring!C20,Video_List!$D:$D,"&lt;=" &amp;Monitoring!G20))+1," videos")))</f>
        <v>1 video</v>
      </c>
      <c r="P20" s="61" t="str">
        <f t="shared" si="4"/>
        <v>no</v>
      </c>
      <c r="Q20" s="62" t="s">
        <v>34</v>
      </c>
      <c r="R20" s="63" t="str">
        <f>+IFERROR(IF(S20="#N/C","#N/C",INDEX(Taxonomy_UniqueValues!A:A,MATCH(S20,Taxonomy_UniqueValues!B:B,0))),"#N/C")</f>
        <v>Insecta</v>
      </c>
      <c r="S20" s="63" t="str">
        <f>+IFERROR(IF(T20="#N/C","#N/C",INDEX(Taxonomy_UniqueValues!B:B,MATCH(T20,Taxonomy_UniqueValues!C:C,0))),"#N/C")</f>
        <v>Diptera</v>
      </c>
      <c r="T20" s="63" t="s">
        <v>48</v>
      </c>
      <c r="U20" s="63" t="str">
        <f>+IFERROR(IF(V20="#N/C","#N/C",INDEX(Taxonomy_UniqueValues!D:D,MATCH(V20,Taxonomy_UniqueValues!E:E,0))),"#N/C")</f>
        <v>#N/C</v>
      </c>
      <c r="V20" s="63" t="str">
        <f>+IFERROR(IF(W20="#N/C","#N/C",INDEX(Taxonomy_UniqueValues!E:E,MATCH(W20,Taxonomy_UniqueValues!F:F,0))),"#N/C")</f>
        <v>#N/C</v>
      </c>
      <c r="W20" s="63" t="str">
        <f>+IFERROR(IF(X20="#N/C","#N/C",INDEX(Taxonomy_UniqueValues!F:F,MATCH(X20,Taxonomy_UniqueValues!G:G,0))),"#N/C")</f>
        <v>#N/C</v>
      </c>
      <c r="X20" s="63" t="str">
        <f>+IFERROR(IF(Y20="#N/C","#N/C",INDEX(Taxonomy_UniqueValues!G:G,MATCH(Y20,Taxonomy_UniqueValues!H:H,0))),"#N/C")</f>
        <v>#N/C</v>
      </c>
      <c r="Y20" s="63" t="str">
        <f>+IFERROR(IF(Z20="#N/C","#N/C",INDEX(Taxonomy_UniqueValues!H:H,MATCH(Z20,Taxonomy_UniqueValues!I:I,0))),"#N/C")</f>
        <v>#N/C</v>
      </c>
      <c r="Z20" s="64" t="s">
        <v>36</v>
      </c>
    </row>
    <row r="21" spans="1:26" x14ac:dyDescent="0.3">
      <c r="A21" s="3">
        <v>20</v>
      </c>
      <c r="B21" s="38" t="str">
        <f t="shared" si="0"/>
        <v>FAIR-D1_20</v>
      </c>
      <c r="C21" s="39" t="s">
        <v>27</v>
      </c>
      <c r="D21" s="4">
        <f t="shared" si="1"/>
        <v>45163</v>
      </c>
      <c r="E21" s="1" t="s">
        <v>63</v>
      </c>
      <c r="F21" s="1" t="s">
        <v>63</v>
      </c>
      <c r="G21" s="2">
        <v>45163.729282407403</v>
      </c>
      <c r="H21" s="2">
        <v>45163.7296643519</v>
      </c>
      <c r="I21" s="40">
        <f t="shared" si="2"/>
        <v>3.819444973487407E-4</v>
      </c>
      <c r="J21" s="41" t="s">
        <v>30</v>
      </c>
      <c r="K21" s="42" t="s">
        <v>34</v>
      </c>
      <c r="L21" s="6" t="s">
        <v>32</v>
      </c>
      <c r="M21" s="6">
        <v>20</v>
      </c>
      <c r="N21" s="5" t="str">
        <f t="shared" si="3"/>
        <v>FAIR-D1/20</v>
      </c>
      <c r="O21" s="4" t="str">
        <f>IF(ISBLANK(E21),"",IF(E21=F21, "1 video",CONCATENATE((+COUNTIFS(Video_List!$A:$A,Monitoring!C21,Video_List!$D:$D,"&lt;=" &amp;Monitoring!H21)-COUNTIFS(Video_List!$A:$A,Monitoring!C21,Video_List!$D:$D,"&lt;=" &amp;Monitoring!G21))+1," videos")))</f>
        <v>1 video</v>
      </c>
      <c r="P21" s="61" t="str">
        <f t="shared" si="4"/>
        <v>yes</v>
      </c>
      <c r="Q21" s="62" t="s">
        <v>34</v>
      </c>
      <c r="R21" s="63" t="str">
        <f>+IFERROR(IF(S21="#N/C","#N/C",INDEX(Taxonomy_UniqueValues!A:A,MATCH(S21,Taxonomy_UniqueValues!B:B,0))),"#N/C")</f>
        <v>Insecta</v>
      </c>
      <c r="S21" s="63" t="str">
        <f>+IFERROR(IF(T21="#N/C","#N/C",INDEX(Taxonomy_UniqueValues!B:B,MATCH(T21,Taxonomy_UniqueValues!C:C,0))),"#N/C")</f>
        <v>Diptera</v>
      </c>
      <c r="T21" s="63" t="str">
        <f>+IFERROR(IF(V21="#N/C","#N/C",INDEX(Taxonomy_UniqueValues!C:C,MATCH(V21,Taxonomy_UniqueValues!E:E,0))),"#N/C")</f>
        <v>Brachycera</v>
      </c>
      <c r="U21" s="63" t="str">
        <f>+IFERROR(IF(V21="#N/C","#N/C",INDEX(Taxonomy_UniqueValues!D:D,MATCH(V21,Taxonomy_UniqueValues!E:E,0))),"#N/C")</f>
        <v>Muscomorpha</v>
      </c>
      <c r="V21" s="63" t="str">
        <f>+IFERROR(IF(W21="#N/C","#N/C",INDEX(Taxonomy_UniqueValues!E:E,MATCH(W21,Taxonomy_UniqueValues!F:F,0))),"#N/C")</f>
        <v>Oestroidea</v>
      </c>
      <c r="W21" s="63" t="s">
        <v>65</v>
      </c>
      <c r="X21" s="63" t="s">
        <v>66</v>
      </c>
      <c r="Y21" s="63" t="str">
        <f>+IFERROR(IF(Z21="#N/C","#N/C",INDEX(Taxonomy_UniqueValues!H:H,MATCH(Z21,Taxonomy_UniqueValues!I:I,0))),"#N/C")</f>
        <v>#N/C</v>
      </c>
      <c r="Z21" s="64" t="s">
        <v>36</v>
      </c>
    </row>
    <row r="22" spans="1:26" x14ac:dyDescent="0.3">
      <c r="A22" s="3">
        <v>21</v>
      </c>
      <c r="B22" s="38" t="str">
        <f t="shared" si="0"/>
        <v>FAIR-D1_21</v>
      </c>
      <c r="C22" s="39" t="s">
        <v>27</v>
      </c>
      <c r="D22" s="4">
        <f t="shared" si="1"/>
        <v>45163</v>
      </c>
      <c r="E22" s="1" t="s">
        <v>67</v>
      </c>
      <c r="F22" s="1" t="s">
        <v>67</v>
      </c>
      <c r="G22" s="2">
        <v>45163.752881944398</v>
      </c>
      <c r="H22" s="2">
        <v>45163.752974536997</v>
      </c>
      <c r="I22" s="40">
        <f t="shared" si="2"/>
        <v>9.2592599685303867E-5</v>
      </c>
      <c r="J22" s="41" t="s">
        <v>30</v>
      </c>
      <c r="K22" s="42" t="s">
        <v>34</v>
      </c>
      <c r="L22" s="6" t="s">
        <v>32</v>
      </c>
      <c r="M22" s="6">
        <v>21</v>
      </c>
      <c r="N22" s="5" t="str">
        <f t="shared" si="3"/>
        <v>FAIR-D1/21</v>
      </c>
      <c r="O22" s="4" t="str">
        <f>IF(ISBLANK(E22),"",IF(E22=F22, "1 video",CONCATENATE((+COUNTIFS(Video_List!$A:$A,Monitoring!C22,Video_List!$D:$D,"&lt;=" &amp;Monitoring!H22)-COUNTIFS(Video_List!$A:$A,Monitoring!C22,Video_List!$D:$D,"&lt;=" &amp;Monitoring!G22))+1," videos")))</f>
        <v>1 video</v>
      </c>
      <c r="P22" s="61" t="str">
        <f t="shared" si="4"/>
        <v>yes</v>
      </c>
      <c r="Q22" s="62" t="s">
        <v>34</v>
      </c>
      <c r="R22" s="63" t="str">
        <f>+IFERROR(IF(S22="#N/C","#N/C",IF(S22=0,INDEX(Taxonomy_UniqueValues!A:A,MATCH(T22,Taxonomy_UniqueValues!C:C,0)),INDEX(Taxonomy_UniqueValues!A:A,MATCH(S22,Taxonomy_UniqueValues!B:B,0)))),"#N/C")</f>
        <v>Insecta</v>
      </c>
      <c r="S22" s="63" t="str">
        <f>+IFERROR(IF(T22="#N/C","#N/C",IF(T22=0,INDEX(Taxonomy_UniqueValues!B:B,MATCH(U22,Taxonomy_UniqueValues!D:D,0)),INDEX(Taxonomy_UniqueValues!B:B,MATCH(T22,Taxonomy_UniqueValues!C:C,0)))),"#N/C")</f>
        <v>Diptera</v>
      </c>
      <c r="T22" s="63" t="str">
        <f>+IFERROR(IF(U22="#N/C","#N/C",IF(U22=0,INDEX(Taxonomy_UniqueValues!C:C,MATCH(V22,Taxonomy_UniqueValues!E:E,0)),INDEX(Taxonomy_UniqueValues!C:C,MATCH(U22,Taxonomy_UniqueValues!D:D,0)))),"#N/C")</f>
        <v>Brachycera</v>
      </c>
      <c r="U22" s="63" t="str">
        <f>+IFERROR(IF(V22="#N/C","#N/C",IF(V22=0,INDEX(Taxonomy_UniqueValues!D:D,MATCH(W22,Taxonomy_UniqueValues!F:F,0)),INDEX(Taxonomy_UniqueValues!D:D,MATCH(V22,Taxonomy_UniqueValues!E:E,0)))),"#N/C")</f>
        <v>Muscomorpha</v>
      </c>
      <c r="V22" s="63" t="str">
        <f>+IFERROR(IF(W22="#N/C","#N/C",IF(W22=0,INDEX(Taxonomy_UniqueValues!E:E,MATCH(X22,Taxonomy_UniqueValues!G:G,0)),INDEX(Taxonomy_UniqueValues!E:E,MATCH(W22,Taxonomy_UniqueValues!F:F,0)))),"#N/C")</f>
        <v>Muscoidea</v>
      </c>
      <c r="W22" s="63" t="str">
        <f>+IFERROR(IF(X22="#N/C","#N/C",IF(X22=0,INDEX(Taxonomy_UniqueValues!F:F,MATCH(Y22,Taxonomy_UniqueValues!H:H,0)),INDEX(Taxonomy_UniqueValues!F:F,MATCH(X22,Taxonomy_UniqueValues!G:G,0)))),"#N/C")</f>
        <v>Fanniidae</v>
      </c>
      <c r="X22" s="63">
        <f>+IFERROR(IF(Y22="#N/C","#N/C",INDEX(Taxonomy_UniqueValues!G:G,MATCH(Y22,Taxonomy_UniqueValues!H:H,0))),"#N/C")</f>
        <v>0</v>
      </c>
      <c r="Y22" s="63" t="s">
        <v>38</v>
      </c>
      <c r="Z22" s="64" t="s">
        <v>36</v>
      </c>
    </row>
    <row r="23" spans="1:26" x14ac:dyDescent="0.3">
      <c r="A23" s="3">
        <v>22</v>
      </c>
      <c r="B23" s="38" t="str">
        <f t="shared" si="0"/>
        <v>FAIR-D1_22</v>
      </c>
      <c r="C23" s="39" t="s">
        <v>27</v>
      </c>
      <c r="D23" s="4">
        <f t="shared" si="1"/>
        <v>45163</v>
      </c>
      <c r="E23" s="1" t="s">
        <v>68</v>
      </c>
      <c r="F23" s="1" t="s">
        <v>68</v>
      </c>
      <c r="G23" s="2">
        <v>45163.770150463002</v>
      </c>
      <c r="H23" s="2">
        <v>45163.770543981504</v>
      </c>
      <c r="I23" s="40">
        <f t="shared" si="2"/>
        <v>3.9351850136881694E-4</v>
      </c>
      <c r="J23" s="41" t="s">
        <v>30</v>
      </c>
      <c r="K23" s="42" t="s">
        <v>34</v>
      </c>
      <c r="L23" s="6" t="s">
        <v>32</v>
      </c>
      <c r="M23" s="6">
        <v>22</v>
      </c>
      <c r="N23" s="5" t="str">
        <f t="shared" si="3"/>
        <v>FAIR-D1/22</v>
      </c>
      <c r="O23" s="4" t="str">
        <f>IF(ISBLANK(E23),"",IF(E23=F23, "1 video",CONCATENATE((+COUNTIFS(Video_List!$A:$A,Monitoring!C23,Video_List!$D:$D,"&lt;=" &amp;Monitoring!H23)-COUNTIFS(Video_List!$A:$A,Monitoring!C23,Video_List!$D:$D,"&lt;=" &amp;Monitoring!G23))+1," videos")))</f>
        <v>1 video</v>
      </c>
      <c r="P23" s="61" t="str">
        <f t="shared" si="4"/>
        <v>yes</v>
      </c>
      <c r="Q23" s="62" t="s">
        <v>34</v>
      </c>
      <c r="R23" s="63" t="str">
        <f>+IFERROR(IF(S23="#N/C","#N/C",IF(S23=0,INDEX(Taxonomy_UniqueValues!A:A,MATCH(T23,Taxonomy_UniqueValues!C:C,0)),INDEX(Taxonomy_UniqueValues!A:A,MATCH(S23,Taxonomy_UniqueValues!B:B,0)))),"#N/C")</f>
        <v>Insecta</v>
      </c>
      <c r="S23" s="63" t="str">
        <f>+IFERROR(IF(T23="#N/C","#N/C",IF(T23=0,INDEX(Taxonomy_UniqueValues!B:B,MATCH(U23,Taxonomy_UniqueValues!D:D,0)),INDEX(Taxonomy_UniqueValues!B:B,MATCH(T23,Taxonomy_UniqueValues!C:C,0)))),"#N/C")</f>
        <v>Diptera</v>
      </c>
      <c r="T23" s="63" t="str">
        <f>+IFERROR(IF(U23="#N/C","#N/C",IF(U23=0,INDEX(Taxonomy_UniqueValues!C:C,MATCH(V23,Taxonomy_UniqueValues!E:E,0)),INDEX(Taxonomy_UniqueValues!C:C,MATCH(U23,Taxonomy_UniqueValues!D:D,0)))),"#N/C")</f>
        <v>Brachycera</v>
      </c>
      <c r="U23" s="63" t="str">
        <f>+IFERROR(IF(V23="#N/C","#N/C",IF(V23=0,INDEX(Taxonomy_UniqueValues!D:D,MATCH(W23,Taxonomy_UniqueValues!F:F,0)),INDEX(Taxonomy_UniqueValues!D:D,MATCH(V23,Taxonomy_UniqueValues!E:E,0)))),"#N/C")</f>
        <v>Muscomorpha</v>
      </c>
      <c r="V23" s="63" t="str">
        <f>+IFERROR(IF(W23="#N/C","#N/C",IF(W23=0,INDEX(Taxonomy_UniqueValues!E:E,MATCH(X23,Taxonomy_UniqueValues!G:G,0)),INDEX(Taxonomy_UniqueValues!E:E,MATCH(W23,Taxonomy_UniqueValues!F:F,0)))),"#N/C")</f>
        <v>Muscoidea</v>
      </c>
      <c r="W23" s="63" t="str">
        <f>+IFERROR(IF(X23="#N/C","#N/C",IF(X23=0,INDEX(Taxonomy_UniqueValues!F:F,MATCH(Y23,Taxonomy_UniqueValues!H:H,0)),INDEX(Taxonomy_UniqueValues!F:F,MATCH(X23,Taxonomy_UniqueValues!G:G,0)))),"#N/C")</f>
        <v>Fanniidae</v>
      </c>
      <c r="X23" s="63">
        <f>+IFERROR(IF(Y23="#N/C","#N/C",INDEX(Taxonomy_UniqueValues!G:G,MATCH(Y23,Taxonomy_UniqueValues!H:H,0))),"#N/C")</f>
        <v>0</v>
      </c>
      <c r="Y23" s="63" t="s">
        <v>38</v>
      </c>
      <c r="Z23" s="64" t="s">
        <v>36</v>
      </c>
    </row>
    <row r="24" spans="1:26" x14ac:dyDescent="0.3">
      <c r="A24" s="3">
        <v>23</v>
      </c>
      <c r="B24" s="38" t="str">
        <f t="shared" si="0"/>
        <v>FAIR-D1_23</v>
      </c>
      <c r="C24" s="39" t="s">
        <v>27</v>
      </c>
      <c r="D24" s="4">
        <f t="shared" si="1"/>
        <v>45164</v>
      </c>
      <c r="E24" s="1" t="s">
        <v>69</v>
      </c>
      <c r="F24" s="1" t="s">
        <v>69</v>
      </c>
      <c r="G24" s="2">
        <v>45164.319131944401</v>
      </c>
      <c r="H24" s="2">
        <v>45164.319895833301</v>
      </c>
      <c r="I24" s="40">
        <f t="shared" si="2"/>
        <v>7.6388890011003241E-4</v>
      </c>
      <c r="J24" s="41" t="s">
        <v>45</v>
      </c>
      <c r="K24" s="42" t="s">
        <v>34</v>
      </c>
      <c r="L24" s="42" t="s">
        <v>32</v>
      </c>
      <c r="M24" s="6">
        <v>23</v>
      </c>
      <c r="N24" s="5" t="str">
        <f t="shared" si="3"/>
        <v>FAIR-D1/23</v>
      </c>
      <c r="O24" s="4" t="str">
        <f>IF(ISBLANK(E24),"",IF(E24=F24, "1 video",CONCATENATE((+COUNTIFS(Video_List!$A:$A,Monitoring!C24,Video_List!$D:$D,"&lt;=" &amp;Monitoring!H24)-COUNTIFS(Video_List!$A:$A,Monitoring!C24,Video_List!$D:$D,"&lt;=" &amp;Monitoring!G24))+1," videos")))</f>
        <v>1 video</v>
      </c>
      <c r="P24" s="61" t="str">
        <f t="shared" si="4"/>
        <v>yes</v>
      </c>
      <c r="Q24" s="62" t="s">
        <v>34</v>
      </c>
      <c r="R24" s="63" t="str">
        <f>+IFERROR(IF(S24="#N/C","#N/C",IF(S24=0,INDEX(Taxonomy_UniqueValues!A:A,MATCH(T24,Taxonomy_UniqueValues!C:C,0)),INDEX(Taxonomy_UniqueValues!A:A,MATCH(S24,Taxonomy_UniqueValues!B:B,0)))),"#N/C")</f>
        <v>Insecta</v>
      </c>
      <c r="S24" s="63" t="str">
        <f>+IFERROR(IF(T24="#N/C","#N/C",IF(T24=0,INDEX(Taxonomy_UniqueValues!B:B,MATCH(U24,Taxonomy_UniqueValues!D:D,0)),INDEX(Taxonomy_UniqueValues!B:B,MATCH(T24,Taxonomy_UniqueValues!C:C,0)))),"#N/C")</f>
        <v>Diptera</v>
      </c>
      <c r="T24" s="63" t="str">
        <f>+IFERROR(IF(U24="#N/C","#N/C",IF(U24=0,INDEX(Taxonomy_UniqueValues!C:C,MATCH(V24,Taxonomy_UniqueValues!E:E,0)),INDEX(Taxonomy_UniqueValues!C:C,MATCH(U24,Taxonomy_UniqueValues!D:D,0)))),"#N/C")</f>
        <v>Brachycera</v>
      </c>
      <c r="U24" s="63" t="str">
        <f>+IFERROR(IF(V24="#N/C","#N/C",IF(V24=0,INDEX(Taxonomy_UniqueValues!D:D,MATCH(W24,Taxonomy_UniqueValues!F:F,0)),INDEX(Taxonomy_UniqueValues!D:D,MATCH(V24,Taxonomy_UniqueValues!E:E,0)))),"#N/C")</f>
        <v>Muscomorpha</v>
      </c>
      <c r="V24" s="63" t="str">
        <f>+IFERROR(IF(W24="#N/C","#N/C",IF(W24=0,INDEX(Taxonomy_UniqueValues!E:E,MATCH(X24,Taxonomy_UniqueValues!G:G,0)),INDEX(Taxonomy_UniqueValues!E:E,MATCH(W24,Taxonomy_UniqueValues!F:F,0)))),"#N/C")</f>
        <v>Muscoidea</v>
      </c>
      <c r="W24" s="63" t="str">
        <f>+IFERROR(IF(X24="#N/C","#N/C",IF(X24=0,INDEX(Taxonomy_UniqueValues!F:F,MATCH(Y24,Taxonomy_UniqueValues!H:H,0)),INDEX(Taxonomy_UniqueValues!F:F,MATCH(X24,Taxonomy_UniqueValues!G:G,0)))),"#N/C")</f>
        <v>Fanniidae</v>
      </c>
      <c r="X24" s="63">
        <f>+IFERROR(IF(Y24="#N/C","#N/C",INDEX(Taxonomy_UniqueValues!G:G,MATCH(Y24,Taxonomy_UniqueValues!H:H,0))),"#N/C")</f>
        <v>0</v>
      </c>
      <c r="Y24" s="63" t="s">
        <v>38</v>
      </c>
      <c r="Z24" s="64" t="s">
        <v>36</v>
      </c>
    </row>
    <row r="25" spans="1:26" x14ac:dyDescent="0.3">
      <c r="A25" s="3">
        <v>24</v>
      </c>
      <c r="B25" s="38" t="str">
        <f t="shared" si="0"/>
        <v>FAIR-D1_24</v>
      </c>
      <c r="C25" s="39" t="s">
        <v>27</v>
      </c>
      <c r="D25" s="4">
        <f t="shared" si="1"/>
        <v>45164</v>
      </c>
      <c r="E25" s="1" t="s">
        <v>70</v>
      </c>
      <c r="F25" s="1" t="s">
        <v>70</v>
      </c>
      <c r="G25" s="2">
        <v>45164.336967592601</v>
      </c>
      <c r="H25" s="2">
        <v>45164.337118055599</v>
      </c>
      <c r="I25" s="40">
        <f t="shared" si="2"/>
        <v>1.5046299813548103E-4</v>
      </c>
      <c r="J25" s="41" t="s">
        <v>32</v>
      </c>
      <c r="K25" s="42" t="s">
        <v>34</v>
      </c>
      <c r="L25" s="42" t="s">
        <v>32</v>
      </c>
      <c r="M25" s="6">
        <v>24</v>
      </c>
      <c r="N25" s="5" t="str">
        <f t="shared" si="3"/>
        <v>FAIR-D1/24</v>
      </c>
      <c r="O25" s="4" t="str">
        <f>IF(ISBLANK(E25),"",IF(E25=F25, "1 video",CONCATENATE((+COUNTIFS(Video_List!$A:$A,Monitoring!C25,Video_List!$D:$D,"&lt;=" &amp;Monitoring!H25)-COUNTIFS(Video_List!$A:$A,Monitoring!C25,Video_List!$D:$D,"&lt;=" &amp;Monitoring!G25))+1," videos")))</f>
        <v>1 video</v>
      </c>
      <c r="P25" s="61" t="s">
        <v>31</v>
      </c>
      <c r="Q25" s="62" t="s">
        <v>34</v>
      </c>
      <c r="R25" s="63" t="str">
        <f>+IFERROR(IF(S25="#N/C","#N/C",INDEX(Taxonomy_UniqueValues!A:A,MATCH(S25,Taxonomy_UniqueValues!B:B,0))),"#N/C")</f>
        <v>Insecta</v>
      </c>
      <c r="S25" s="63" t="str">
        <f>+IFERROR(IF(T25="#N/C","#N/C",INDEX(Taxonomy_UniqueValues!B:B,MATCH(T25,Taxonomy_UniqueValues!C:C,0))),"#N/C")</f>
        <v>Hymenoptera</v>
      </c>
      <c r="T25" s="63" t="str">
        <f>+IFERROR(IF(V25="#N/C","#N/C",INDEX(Taxonomy_UniqueValues!C:C,MATCH(V25,Taxonomy_UniqueValues!E:E,0))),"#N/C")</f>
        <v>Apocrita</v>
      </c>
      <c r="U25" s="63" t="str">
        <f>+IFERROR(IF(V25="#N/C","#N/C",INDEX(Taxonomy_UniqueValues!D:D,MATCH(V25,Taxonomy_UniqueValues!E:E,0))),"#N/C")</f>
        <v>Aculeata</v>
      </c>
      <c r="V25" s="63" t="str">
        <f>+IFERROR(IF(W25="#N/C","#N/C",INDEX(Taxonomy_UniqueValues!E:E,MATCH(W25,Taxonomy_UniqueValues!F:F,0))),"#N/C")</f>
        <v>Vespoidea</v>
      </c>
      <c r="W25" s="63" t="str">
        <f>+IFERROR(IF(X25="#N/C","#N/C",INDEX(Taxonomy_UniqueValues!F:F,MATCH(X25,Taxonomy_UniqueValues!G:G,0))),"#N/C")</f>
        <v>Vespidae</v>
      </c>
      <c r="X25" s="63" t="str">
        <f>+IFERROR(IF(Y25="#N/C","#N/C",INDEX(Taxonomy_UniqueValues!G:G,MATCH(Y25,Taxonomy_UniqueValues!H:H,0))),"#N/C")</f>
        <v>Vespinae</v>
      </c>
      <c r="Y25" s="65" t="s">
        <v>57</v>
      </c>
      <c r="Z25" s="64" t="s">
        <v>36</v>
      </c>
    </row>
    <row r="26" spans="1:26" x14ac:dyDescent="0.3">
      <c r="A26" s="3">
        <v>25</v>
      </c>
      <c r="B26" s="38" t="str">
        <f t="shared" si="0"/>
        <v>FAIR-D1_25</v>
      </c>
      <c r="C26" s="39" t="s">
        <v>27</v>
      </c>
      <c r="D26" s="4">
        <f t="shared" si="1"/>
        <v>45164</v>
      </c>
      <c r="E26" s="1" t="s">
        <v>71</v>
      </c>
      <c r="F26" s="1" t="s">
        <v>72</v>
      </c>
      <c r="G26" s="2">
        <v>45164.3375115741</v>
      </c>
      <c r="H26" s="2">
        <v>45164.339155092603</v>
      </c>
      <c r="I26" s="40">
        <f t="shared" si="2"/>
        <v>1.6435185025329702E-3</v>
      </c>
      <c r="J26" s="41" t="s">
        <v>45</v>
      </c>
      <c r="K26" s="7" t="s">
        <v>31</v>
      </c>
      <c r="L26" s="42" t="s">
        <v>32</v>
      </c>
      <c r="M26" s="6">
        <v>25</v>
      </c>
      <c r="N26" s="5" t="str">
        <f t="shared" si="3"/>
        <v>FAIR-D1/25</v>
      </c>
      <c r="O26" s="4" t="str">
        <f>IF(ISBLANK(E26),"",IF(E26=F26, "1 video",CONCATENATE((+COUNTIFS(Video_List!$A:$A,Monitoring!C26,Video_List!$D:$D,"&lt;=" &amp;Monitoring!H26)-COUNTIFS(Video_List!$A:$A,Monitoring!C26,Video_List!$D:$D,"&lt;=" &amp;Monitoring!G26))+1," videos")))</f>
        <v>2 videos</v>
      </c>
      <c r="P26" s="61" t="str">
        <f t="shared" ref="P26:P36" si="5">+IF(R26="#N/C","-",IF(V26="#N/C","no","yes"))</f>
        <v>yes</v>
      </c>
      <c r="Q26" s="62" t="s">
        <v>34</v>
      </c>
      <c r="R26" s="63" t="str">
        <f>+IFERROR(IF(S26="#N/C","#N/C",INDEX(Taxonomy_UniqueValues!A:A,MATCH(S26,Taxonomy_UniqueValues!B:B,0))),"#N/C")</f>
        <v>Insecta</v>
      </c>
      <c r="S26" s="63" t="str">
        <f>+IFERROR(IF(T26="#N/C","#N/C",INDEX(Taxonomy_UniqueValues!B:B,MATCH(T26,Taxonomy_UniqueValues!C:C,0))),"#N/C")</f>
        <v>Diptera</v>
      </c>
      <c r="T26" s="63" t="str">
        <f>+IFERROR(IF(V26="#N/C","#N/C",INDEX(Taxonomy_UniqueValues!C:C,MATCH(V26,Taxonomy_UniqueValues!E:E,0))),"#N/C")</f>
        <v>Brachycera</v>
      </c>
      <c r="U26" s="63" t="str">
        <f>+IFERROR(IF(V26="#N/C","#N/C",INDEX(Taxonomy_UniqueValues!D:D,MATCH(V26,Taxonomy_UniqueValues!E:E,0))),"#N/C")</f>
        <v>Muscomorpha</v>
      </c>
      <c r="V26" s="63" t="s">
        <v>35</v>
      </c>
      <c r="W26" s="63" t="str">
        <f>+IFERROR(IF(X26="#N/C","#N/C",INDEX(Taxonomy_UniqueValues!F:F,MATCH(X26,Taxonomy_UniqueValues!G:G,0))),"#N/C")</f>
        <v>#N/C</v>
      </c>
      <c r="X26" s="63" t="str">
        <f>+IFERROR(IF(Y26="#N/C","#N/C",INDEX(Taxonomy_UniqueValues!G:G,MATCH(Y26,Taxonomy_UniqueValues!H:H,0))),"#N/C")</f>
        <v>#N/C</v>
      </c>
      <c r="Y26" s="63" t="str">
        <f>+IFERROR(IF(Z26="#N/C","#N/C",INDEX(Taxonomy_UniqueValues!H:H,MATCH(Z26,Taxonomy_UniqueValues!I:I,0))),"#N/C")</f>
        <v>#N/C</v>
      </c>
      <c r="Z26" s="64" t="s">
        <v>36</v>
      </c>
    </row>
    <row r="27" spans="1:26" x14ac:dyDescent="0.3">
      <c r="A27" s="3">
        <v>26</v>
      </c>
      <c r="B27" s="38" t="str">
        <f t="shared" si="0"/>
        <v>FAIR-D1_26</v>
      </c>
      <c r="C27" s="39" t="s">
        <v>27</v>
      </c>
      <c r="D27" s="4">
        <f t="shared" si="1"/>
        <v>45164</v>
      </c>
      <c r="E27" s="1" t="s">
        <v>73</v>
      </c>
      <c r="F27" s="1" t="s">
        <v>73</v>
      </c>
      <c r="G27" s="2">
        <v>45164.340324074103</v>
      </c>
      <c r="H27" s="2">
        <v>45164.340370370403</v>
      </c>
      <c r="I27" s="40">
        <f t="shared" si="2"/>
        <v>4.6296299842651933E-5</v>
      </c>
      <c r="J27" s="41" t="s">
        <v>30</v>
      </c>
      <c r="K27" s="6" t="s">
        <v>31</v>
      </c>
      <c r="L27" s="42" t="s">
        <v>32</v>
      </c>
      <c r="M27" s="6">
        <v>26</v>
      </c>
      <c r="N27" s="5" t="str">
        <f t="shared" si="3"/>
        <v>FAIR-D1/26</v>
      </c>
      <c r="O27" s="4" t="str">
        <f>IF(ISBLANK(E27),"",IF(E27=F27, "1 video",CONCATENATE((+COUNTIFS(Video_List!$A:$A,Monitoring!C27,Video_List!$D:$D,"&lt;=" &amp;Monitoring!H27)-COUNTIFS(Video_List!$A:$A,Monitoring!C27,Video_List!$D:$D,"&lt;=" &amp;Monitoring!G27))+1," videos")))</f>
        <v>1 video</v>
      </c>
      <c r="P27" s="61" t="str">
        <f t="shared" si="5"/>
        <v>yes</v>
      </c>
      <c r="Q27" s="62" t="s">
        <v>34</v>
      </c>
      <c r="R27" s="63" t="str">
        <f>+IFERROR(IF(S27="#N/C","#N/C",IF(S27=0,INDEX(Taxonomy_UniqueValues!A:A,MATCH(T27,Taxonomy_UniqueValues!C:C,0)),INDEX(Taxonomy_UniqueValues!A:A,MATCH(S27,Taxonomy_UniqueValues!B:B,0)))),"#N/C")</f>
        <v>Insecta</v>
      </c>
      <c r="S27" s="63" t="str">
        <f>+IFERROR(IF(T27="#N/C","#N/C",IF(T27=0,INDEX(Taxonomy_UniqueValues!B:B,MATCH(U27,Taxonomy_UniqueValues!D:D,0)),INDEX(Taxonomy_UniqueValues!B:B,MATCH(T27,Taxonomy_UniqueValues!C:C,0)))),"#N/C")</f>
        <v>Diptera</v>
      </c>
      <c r="T27" s="63" t="str">
        <f>+IFERROR(IF(U27="#N/C","#N/C",IF(U27=0,INDEX(Taxonomy_UniqueValues!C:C,MATCH(V27,Taxonomy_UniqueValues!E:E,0)),INDEX(Taxonomy_UniqueValues!C:C,MATCH(U27,Taxonomy_UniqueValues!D:D,0)))),"#N/C")</f>
        <v>Brachycera</v>
      </c>
      <c r="U27" s="63" t="str">
        <f>+IFERROR(IF(V27="#N/C","#N/C",IF(V27=0,INDEX(Taxonomy_UniqueValues!D:D,MATCH(W27,Taxonomy_UniqueValues!F:F,0)),INDEX(Taxonomy_UniqueValues!D:D,MATCH(V27,Taxonomy_UniqueValues!E:E,0)))),"#N/C")</f>
        <v>Muscomorpha</v>
      </c>
      <c r="V27" s="63" t="str">
        <f>+IFERROR(IF(W27="#N/C","#N/C",IF(W27=0,INDEX(Taxonomy_UniqueValues!E:E,MATCH(X27,Taxonomy_UniqueValues!G:G,0)),INDEX(Taxonomy_UniqueValues!E:E,MATCH(W27,Taxonomy_UniqueValues!F:F,0)))),"#N/C")</f>
        <v>Muscoidea</v>
      </c>
      <c r="W27" s="63" t="str">
        <f>+IFERROR(IF(X27="#N/C","#N/C",IF(X27=0,INDEX(Taxonomy_UniqueValues!F:F,MATCH(Y27,Taxonomy_UniqueValues!H:H,0)),INDEX(Taxonomy_UniqueValues!F:F,MATCH(X27,Taxonomy_UniqueValues!G:G,0)))),"#N/C")</f>
        <v>Fanniidae</v>
      </c>
      <c r="X27" s="63">
        <f>+IFERROR(IF(Y27="#N/C","#N/C",INDEX(Taxonomy_UniqueValues!G:G,MATCH(Y27,Taxonomy_UniqueValues!H:H,0))),"#N/C")</f>
        <v>0</v>
      </c>
      <c r="Y27" s="63" t="s">
        <v>38</v>
      </c>
      <c r="Z27" s="64" t="s">
        <v>36</v>
      </c>
    </row>
    <row r="28" spans="1:26" x14ac:dyDescent="0.3">
      <c r="A28" s="3">
        <v>27</v>
      </c>
      <c r="B28" s="38" t="str">
        <f t="shared" si="0"/>
        <v>FAIR-D1_27</v>
      </c>
      <c r="C28" s="39" t="s">
        <v>27</v>
      </c>
      <c r="D28" s="4">
        <f t="shared" si="1"/>
        <v>45164</v>
      </c>
      <c r="E28" s="1" t="s">
        <v>74</v>
      </c>
      <c r="F28" s="1" t="s">
        <v>74</v>
      </c>
      <c r="G28" s="2">
        <v>45164.344675925902</v>
      </c>
      <c r="H28" s="2">
        <v>45164.345104166699</v>
      </c>
      <c r="I28" s="40">
        <f t="shared" si="2"/>
        <v>4.2824079719139263E-4</v>
      </c>
      <c r="J28" s="41" t="s">
        <v>45</v>
      </c>
      <c r="K28" s="42" t="s">
        <v>34</v>
      </c>
      <c r="L28" s="7" t="s">
        <v>45</v>
      </c>
      <c r="M28" s="6">
        <v>27</v>
      </c>
      <c r="N28" s="5" t="str">
        <f t="shared" si="3"/>
        <v>FAIR-D1/27</v>
      </c>
      <c r="O28" s="4" t="str">
        <f>IF(ISBLANK(E28),"",IF(E28=F28, "1 video",CONCATENATE((+COUNTIFS(Video_List!$A:$A,Monitoring!C28,Video_List!$D:$D,"&lt;=" &amp;Monitoring!H28)-COUNTIFS(Video_List!$A:$A,Monitoring!C28,Video_List!$D:$D,"&lt;=" &amp;Monitoring!G28))+1," videos")))</f>
        <v>1 video</v>
      </c>
      <c r="P28" s="61" t="str">
        <f t="shared" si="5"/>
        <v>yes</v>
      </c>
      <c r="Q28" s="62" t="s">
        <v>34</v>
      </c>
      <c r="R28" s="63" t="str">
        <f>+IFERROR(IF(S28="#N/C","#N/C",IF(S28=0,INDEX(Taxonomy_UniqueValues!A:A,MATCH(T28,Taxonomy_UniqueValues!C:C,0)),INDEX(Taxonomy_UniqueValues!A:A,MATCH(S28,Taxonomy_UniqueValues!B:B,0)))),"#N/C")</f>
        <v>Insecta</v>
      </c>
      <c r="S28" s="63" t="str">
        <f>+IFERROR(IF(T28="#N/C","#N/C",IF(T28=0,INDEX(Taxonomy_UniqueValues!B:B,MATCH(U28,Taxonomy_UniqueValues!D:D,0)),INDEX(Taxonomy_UniqueValues!B:B,MATCH(T28,Taxonomy_UniqueValues!C:C,0)))),"#N/C")</f>
        <v>Diptera</v>
      </c>
      <c r="T28" s="63" t="str">
        <f>+IFERROR(IF(U28="#N/C","#N/C",IF(U28=0,INDEX(Taxonomy_UniqueValues!C:C,MATCH(V28,Taxonomy_UniqueValues!E:E,0)),INDEX(Taxonomy_UniqueValues!C:C,MATCH(U28,Taxonomy_UniqueValues!D:D,0)))),"#N/C")</f>
        <v>Brachycera</v>
      </c>
      <c r="U28" s="63" t="str">
        <f>+IFERROR(IF(V28="#N/C","#N/C",IF(V28=0,INDEX(Taxonomy_UniqueValues!D:D,MATCH(W28,Taxonomy_UniqueValues!F:F,0)),INDEX(Taxonomy_UniqueValues!D:D,MATCH(V28,Taxonomy_UniqueValues!E:E,0)))),"#N/C")</f>
        <v>Muscomorpha</v>
      </c>
      <c r="V28" s="63" t="str">
        <f>+IFERROR(IF(W28="#N/C","#N/C",IF(W28=0,INDEX(Taxonomy_UniqueValues!E:E,MATCH(X28,Taxonomy_UniqueValues!G:G,0)),INDEX(Taxonomy_UniqueValues!E:E,MATCH(W28,Taxonomy_UniqueValues!F:F,0)))),"#N/C")</f>
        <v>Muscoidea</v>
      </c>
      <c r="W28" s="63" t="str">
        <f>+IFERROR(IF(X28="#N/C","#N/C",IF(X28=0,INDEX(Taxonomy_UniqueValues!F:F,MATCH(Y28,Taxonomy_UniqueValues!H:H,0)),INDEX(Taxonomy_UniqueValues!F:F,MATCH(X28,Taxonomy_UniqueValues!G:G,0)))),"#N/C")</f>
        <v>Fanniidae</v>
      </c>
      <c r="X28" s="63">
        <f>+IFERROR(IF(Y28="#N/C","#N/C",INDEX(Taxonomy_UniqueValues!G:G,MATCH(Y28,Taxonomy_UniqueValues!H:H,0))),"#N/C")</f>
        <v>0</v>
      </c>
      <c r="Y28" s="63" t="s">
        <v>38</v>
      </c>
      <c r="Z28" s="64" t="s">
        <v>36</v>
      </c>
    </row>
    <row r="29" spans="1:26" x14ac:dyDescent="0.3">
      <c r="A29" s="3">
        <v>28</v>
      </c>
      <c r="B29" s="38" t="str">
        <f t="shared" si="0"/>
        <v>FAIR-D1_28</v>
      </c>
      <c r="C29" s="39" t="s">
        <v>27</v>
      </c>
      <c r="D29" s="4">
        <f t="shared" si="1"/>
        <v>45164</v>
      </c>
      <c r="E29" s="1" t="s">
        <v>75</v>
      </c>
      <c r="F29" s="1" t="s">
        <v>75</v>
      </c>
      <c r="G29" s="2">
        <v>45164.355405092603</v>
      </c>
      <c r="H29" s="2">
        <v>45164.355555555601</v>
      </c>
      <c r="I29" s="40">
        <f t="shared" si="2"/>
        <v>1.5046299813548103E-4</v>
      </c>
      <c r="J29" s="41" t="s">
        <v>45</v>
      </c>
      <c r="K29" s="42" t="s">
        <v>34</v>
      </c>
      <c r="L29" s="42" t="s">
        <v>45</v>
      </c>
      <c r="M29" s="6">
        <v>28</v>
      </c>
      <c r="N29" s="5" t="str">
        <f t="shared" si="3"/>
        <v>FAIR-D1/28</v>
      </c>
      <c r="O29" s="4" t="str">
        <f>IF(ISBLANK(E29),"",IF(E29=F29, "1 video",CONCATENATE((+COUNTIFS(Video_List!$A:$A,Monitoring!C29,Video_List!$D:$D,"&lt;=" &amp;Monitoring!H29)-COUNTIFS(Video_List!$A:$A,Monitoring!C29,Video_List!$D:$D,"&lt;=" &amp;Monitoring!G29))+1," videos")))</f>
        <v>1 video</v>
      </c>
      <c r="P29" s="61" t="str">
        <f t="shared" si="5"/>
        <v>yes</v>
      </c>
      <c r="Q29" s="62" t="s">
        <v>34</v>
      </c>
      <c r="R29" s="63" t="str">
        <f>+IFERROR(IF(S29="#N/C","#N/C",IF(S29=0,INDEX(Taxonomy_UniqueValues!A:A,MATCH(T29,Taxonomy_UniqueValues!C:C,0)),INDEX(Taxonomy_UniqueValues!A:A,MATCH(S29,Taxonomy_UniqueValues!B:B,0)))),"#N/C")</f>
        <v>Insecta</v>
      </c>
      <c r="S29" s="63" t="str">
        <f>+IFERROR(IF(T29="#N/C","#N/C",IF(T29=0,INDEX(Taxonomy_UniqueValues!B:B,MATCH(U29,Taxonomy_UniqueValues!D:D,0)),INDEX(Taxonomy_UniqueValues!B:B,MATCH(T29,Taxonomy_UniqueValues!C:C,0)))),"#N/C")</f>
        <v>Diptera</v>
      </c>
      <c r="T29" s="63" t="str">
        <f>+IFERROR(IF(U29="#N/C","#N/C",IF(U29=0,INDEX(Taxonomy_UniqueValues!C:C,MATCH(V29,Taxonomy_UniqueValues!E:E,0)),INDEX(Taxonomy_UniqueValues!C:C,MATCH(U29,Taxonomy_UniqueValues!D:D,0)))),"#N/C")</f>
        <v>Brachycera</v>
      </c>
      <c r="U29" s="63" t="str">
        <f>+IFERROR(IF(V29="#N/C","#N/C",IF(V29=0,INDEX(Taxonomy_UniqueValues!D:D,MATCH(W29,Taxonomy_UniqueValues!F:F,0)),INDEX(Taxonomy_UniqueValues!D:D,MATCH(V29,Taxonomy_UniqueValues!E:E,0)))),"#N/C")</f>
        <v>Muscomorpha</v>
      </c>
      <c r="V29" s="63" t="s">
        <v>35</v>
      </c>
      <c r="W29" s="63" t="str">
        <f>+IFERROR(IF(X29="#N/C","#N/C",INDEX(Taxonomy_UniqueValues!F:F,MATCH(X29,Taxonomy_UniqueValues!G:G,0))),"#N/C")</f>
        <v>#N/C</v>
      </c>
      <c r="X29" s="63" t="str">
        <f>+IFERROR(IF(Y29="#N/C","#N/C",INDEX(Taxonomy_UniqueValues!G:G,MATCH(Y29,Taxonomy_UniqueValues!H:H,0))),"#N/C")</f>
        <v>#N/C</v>
      </c>
      <c r="Y29" s="63" t="str">
        <f>+IFERROR(IF(Z29="#N/C","#N/C",INDEX(Taxonomy_UniqueValues!H:H,MATCH(Z29,Taxonomy_UniqueValues!I:I,0))),"#N/C")</f>
        <v>#N/C</v>
      </c>
      <c r="Z29" s="64" t="s">
        <v>36</v>
      </c>
    </row>
    <row r="30" spans="1:26" x14ac:dyDescent="0.3">
      <c r="A30" s="3">
        <v>29</v>
      </c>
      <c r="B30" s="38" t="str">
        <f t="shared" si="0"/>
        <v>FAIR-D1_29</v>
      </c>
      <c r="C30" s="39" t="s">
        <v>27</v>
      </c>
      <c r="D30" s="4">
        <f t="shared" si="1"/>
        <v>45164</v>
      </c>
      <c r="E30" s="1" t="s">
        <v>76</v>
      </c>
      <c r="F30" s="1" t="s">
        <v>76</v>
      </c>
      <c r="G30" s="2">
        <v>45164.355914351901</v>
      </c>
      <c r="H30" s="2">
        <v>45164.356597222199</v>
      </c>
      <c r="I30" s="40">
        <f t="shared" si="2"/>
        <v>6.8287029716884717E-4</v>
      </c>
      <c r="J30" s="41" t="s">
        <v>45</v>
      </c>
      <c r="K30" s="42" t="s">
        <v>31</v>
      </c>
      <c r="L30" s="42" t="s">
        <v>32</v>
      </c>
      <c r="M30" s="6">
        <v>29</v>
      </c>
      <c r="N30" s="5" t="str">
        <f t="shared" si="3"/>
        <v>FAIR-D1/29</v>
      </c>
      <c r="O30" s="4" t="str">
        <f>IF(ISBLANK(E30),"",IF(E30=F30, "1 video",CONCATENATE((+COUNTIFS(Video_List!$A:$A,Monitoring!C30,Video_List!$D:$D,"&lt;=" &amp;Monitoring!H30)-COUNTIFS(Video_List!$A:$A,Monitoring!C30,Video_List!$D:$D,"&lt;=" &amp;Monitoring!G30))+1," videos")))</f>
        <v>1 video</v>
      </c>
      <c r="P30" s="61" t="str">
        <f t="shared" si="5"/>
        <v>yes</v>
      </c>
      <c r="Q30" s="62" t="s">
        <v>34</v>
      </c>
      <c r="R30" s="63" t="str">
        <f>+IFERROR(IF(S30="#N/C","#N/C",IF(S30=0,INDEX(Taxonomy_UniqueValues!A:A,MATCH(T30,Taxonomy_UniqueValues!C:C,0)),INDEX(Taxonomy_UniqueValues!A:A,MATCH(S30,Taxonomy_UniqueValues!B:B,0)))),"#N/C")</f>
        <v>Insecta</v>
      </c>
      <c r="S30" s="63" t="str">
        <f>+IFERROR(IF(T30="#N/C","#N/C",IF(T30=0,INDEX(Taxonomy_UniqueValues!B:B,MATCH(U30,Taxonomy_UniqueValues!D:D,0)),INDEX(Taxonomy_UniqueValues!B:B,MATCH(T30,Taxonomy_UniqueValues!C:C,0)))),"#N/C")</f>
        <v>Diptera</v>
      </c>
      <c r="T30" s="63" t="str">
        <f>+IFERROR(IF(U30="#N/C","#N/C",IF(U30=0,INDEX(Taxonomy_UniqueValues!C:C,MATCH(V30,Taxonomy_UniqueValues!E:E,0)),INDEX(Taxonomy_UniqueValues!C:C,MATCH(U30,Taxonomy_UniqueValues!D:D,0)))),"#N/C")</f>
        <v>Brachycera</v>
      </c>
      <c r="U30" s="63" t="str">
        <f>+IFERROR(IF(V30="#N/C","#N/C",IF(V30=0,INDEX(Taxonomy_UniqueValues!D:D,MATCH(W30,Taxonomy_UniqueValues!F:F,0)),INDEX(Taxonomy_UniqueValues!D:D,MATCH(V30,Taxonomy_UniqueValues!E:E,0)))),"#N/C")</f>
        <v>Muscomorpha</v>
      </c>
      <c r="V30" s="63" t="str">
        <f>+IFERROR(IF(W30="#N/C","#N/C",IF(W30=0,INDEX(Taxonomy_UniqueValues!E:E,MATCH(X30,Taxonomy_UniqueValues!G:G,0)),INDEX(Taxonomy_UniqueValues!E:E,MATCH(W30,Taxonomy_UniqueValues!F:F,0)))),"#N/C")</f>
        <v>Muscoidea</v>
      </c>
      <c r="W30" s="63" t="str">
        <f>+IFERROR(IF(X30="#N/C","#N/C",IF(X30=0,INDEX(Taxonomy_UniqueValues!F:F,MATCH(Y30,Taxonomy_UniqueValues!H:H,0)),INDEX(Taxonomy_UniqueValues!F:F,MATCH(X30,Taxonomy_UniqueValues!G:G,0)))),"#N/C")</f>
        <v>Fanniidae</v>
      </c>
      <c r="X30" s="63">
        <f>+IFERROR(IF(Y30="#N/C","#N/C",INDEX(Taxonomy_UniqueValues!G:G,MATCH(Y30,Taxonomy_UniqueValues!H:H,0))),"#N/C")</f>
        <v>0</v>
      </c>
      <c r="Y30" s="63" t="s">
        <v>38</v>
      </c>
      <c r="Z30" s="64" t="s">
        <v>36</v>
      </c>
    </row>
    <row r="31" spans="1:26" x14ac:dyDescent="0.3">
      <c r="A31" s="3">
        <v>30</v>
      </c>
      <c r="B31" s="38" t="str">
        <f t="shared" si="0"/>
        <v>FAIR-D1_30</v>
      </c>
      <c r="C31" s="39" t="s">
        <v>27</v>
      </c>
      <c r="D31" s="4">
        <f t="shared" si="1"/>
        <v>45164</v>
      </c>
      <c r="E31" s="1" t="s">
        <v>76</v>
      </c>
      <c r="F31" s="1" t="s">
        <v>76</v>
      </c>
      <c r="G31" s="2">
        <v>45164.355914351901</v>
      </c>
      <c r="H31" s="2">
        <v>45164.357326388897</v>
      </c>
      <c r="I31" s="40">
        <f t="shared" si="2"/>
        <v>1.4120369960437529E-3</v>
      </c>
      <c r="J31" s="41" t="s">
        <v>45</v>
      </c>
      <c r="K31" s="42" t="s">
        <v>31</v>
      </c>
      <c r="L31" s="42" t="s">
        <v>45</v>
      </c>
      <c r="M31" s="6">
        <v>30</v>
      </c>
      <c r="N31" s="5" t="str">
        <f t="shared" si="3"/>
        <v>FAIR-D1/30</v>
      </c>
      <c r="O31" s="4" t="str">
        <f>IF(ISBLANK(E31),"",IF(E31=F31, "1 video",CONCATENATE((+COUNTIFS(Video_List!$A:$A,Monitoring!C31,Video_List!$D:$D,"&lt;=" &amp;Monitoring!H31)-COUNTIFS(Video_List!$A:$A,Monitoring!C31,Video_List!$D:$D,"&lt;=" &amp;Monitoring!G31))+1," videos")))</f>
        <v>1 video</v>
      </c>
      <c r="P31" s="61" t="str">
        <f t="shared" si="5"/>
        <v>yes</v>
      </c>
      <c r="Q31" s="62" t="s">
        <v>34</v>
      </c>
      <c r="R31" s="63" t="str">
        <f>+IFERROR(IF(S31="#N/C","#N/C",IF(S31=0,INDEX(Taxonomy_UniqueValues!A:A,MATCH(T31,Taxonomy_UniqueValues!C:C,0)),INDEX(Taxonomy_UniqueValues!A:A,MATCH(S31,Taxonomy_UniqueValues!B:B,0)))),"#N/C")</f>
        <v>Insecta</v>
      </c>
      <c r="S31" s="63" t="str">
        <f>+IFERROR(IF(T31="#N/C","#N/C",IF(T31=0,INDEX(Taxonomy_UniqueValues!B:B,MATCH(U31,Taxonomy_UniqueValues!D:D,0)),INDEX(Taxonomy_UniqueValues!B:B,MATCH(T31,Taxonomy_UniqueValues!C:C,0)))),"#N/C")</f>
        <v>Diptera</v>
      </c>
      <c r="T31" s="63" t="str">
        <f>+IFERROR(IF(U31="#N/C","#N/C",IF(U31=0,INDEX(Taxonomy_UniqueValues!C:C,MATCH(V31,Taxonomy_UniqueValues!E:E,0)),INDEX(Taxonomy_UniqueValues!C:C,MATCH(U31,Taxonomy_UniqueValues!D:D,0)))),"#N/C")</f>
        <v>Brachycera</v>
      </c>
      <c r="U31" s="63" t="str">
        <f>+IFERROR(IF(V31="#N/C","#N/C",IF(V31=0,INDEX(Taxonomy_UniqueValues!D:D,MATCH(W31,Taxonomy_UniqueValues!F:F,0)),INDEX(Taxonomy_UniqueValues!D:D,MATCH(V31,Taxonomy_UniqueValues!E:E,0)))),"#N/C")</f>
        <v>Muscomorpha</v>
      </c>
      <c r="V31" s="63" t="str">
        <f>+IFERROR(IF(W31="#N/C","#N/C",IF(W31=0,INDEX(Taxonomy_UniqueValues!E:E,MATCH(X31,Taxonomy_UniqueValues!G:G,0)),INDEX(Taxonomy_UniqueValues!E:E,MATCH(W31,Taxonomy_UniqueValues!F:F,0)))),"#N/C")</f>
        <v>Muscoidea</v>
      </c>
      <c r="W31" s="63" t="str">
        <f>+IFERROR(IF(X31="#N/C","#N/C",IF(X31=0,INDEX(Taxonomy_UniqueValues!F:F,MATCH(Y31,Taxonomy_UniqueValues!H:H,0)),INDEX(Taxonomy_UniqueValues!F:F,MATCH(X31,Taxonomy_UniqueValues!G:G,0)))),"#N/C")</f>
        <v>Fanniidae</v>
      </c>
      <c r="X31" s="63">
        <f>+IFERROR(IF(Y31="#N/C","#N/C",INDEX(Taxonomy_UniqueValues!G:G,MATCH(Y31,Taxonomy_UniqueValues!H:H,0))),"#N/C")</f>
        <v>0</v>
      </c>
      <c r="Y31" s="63" t="s">
        <v>38</v>
      </c>
      <c r="Z31" s="64" t="s">
        <v>36</v>
      </c>
    </row>
    <row r="32" spans="1:26" x14ac:dyDescent="0.3">
      <c r="A32" s="3">
        <v>31</v>
      </c>
      <c r="B32" s="38" t="str">
        <f t="shared" si="0"/>
        <v>FAIR-D1_31</v>
      </c>
      <c r="C32" s="39" t="s">
        <v>27</v>
      </c>
      <c r="D32" s="4">
        <f t="shared" si="1"/>
        <v>45164</v>
      </c>
      <c r="E32" s="1" t="s">
        <v>77</v>
      </c>
      <c r="F32" s="1" t="s">
        <v>77</v>
      </c>
      <c r="G32" s="2">
        <v>45164.359317129602</v>
      </c>
      <c r="H32" s="2">
        <v>45164.359675925902</v>
      </c>
      <c r="I32" s="40">
        <f t="shared" si="2"/>
        <v>3.5879630013369024E-4</v>
      </c>
      <c r="J32" s="41" t="s">
        <v>45</v>
      </c>
      <c r="K32" s="42" t="s">
        <v>31</v>
      </c>
      <c r="L32" s="42" t="s">
        <v>45</v>
      </c>
      <c r="M32" s="6">
        <v>31</v>
      </c>
      <c r="N32" s="5" t="str">
        <f t="shared" si="3"/>
        <v>FAIR-D1/31</v>
      </c>
      <c r="O32" s="4" t="str">
        <f>IF(ISBLANK(E32),"",IF(E32=F32, "1 video",CONCATENATE((+COUNTIFS(Video_List!$A:$A,Monitoring!C32,Video_List!$D:$D,"&lt;=" &amp;Monitoring!H32)-COUNTIFS(Video_List!$A:$A,Monitoring!C32,Video_List!$D:$D,"&lt;=" &amp;Monitoring!G32))+1," videos")))</f>
        <v>1 video</v>
      </c>
      <c r="P32" s="61" t="str">
        <f t="shared" si="5"/>
        <v>yes</v>
      </c>
      <c r="Q32" s="62" t="s">
        <v>34</v>
      </c>
      <c r="R32" s="63" t="str">
        <f>+IFERROR(IF(S32="#N/C","#N/C",IF(S32=0,INDEX(Taxonomy_UniqueValues!A:A,MATCH(T32,Taxonomy_UniqueValues!C:C,0)),INDEX(Taxonomy_UniqueValues!A:A,MATCH(S32,Taxonomy_UniqueValues!B:B,0)))),"#N/C")</f>
        <v>Insecta</v>
      </c>
      <c r="S32" s="63" t="str">
        <f>+IFERROR(IF(T32="#N/C","#N/C",IF(T32=0,INDEX(Taxonomy_UniqueValues!B:B,MATCH(U32,Taxonomy_UniqueValues!D:D,0)),INDEX(Taxonomy_UniqueValues!B:B,MATCH(T32,Taxonomy_UniqueValues!C:C,0)))),"#N/C")</f>
        <v>Diptera</v>
      </c>
      <c r="T32" s="63" t="str">
        <f>+IFERROR(IF(U32="#N/C","#N/C",IF(U32=0,INDEX(Taxonomy_UniqueValues!C:C,MATCH(V32,Taxonomy_UniqueValues!E:E,0)),INDEX(Taxonomy_UniqueValues!C:C,MATCH(U32,Taxonomy_UniqueValues!D:D,0)))),"#N/C")</f>
        <v>Brachycera</v>
      </c>
      <c r="U32" s="63" t="str">
        <f>+IFERROR(IF(V32="#N/C","#N/C",IF(V32=0,INDEX(Taxonomy_UniqueValues!D:D,MATCH(W32,Taxonomy_UniqueValues!F:F,0)),INDEX(Taxonomy_UniqueValues!D:D,MATCH(V32,Taxonomy_UniqueValues!E:E,0)))),"#N/C")</f>
        <v>Muscomorpha</v>
      </c>
      <c r="V32" s="63" t="s">
        <v>35</v>
      </c>
      <c r="W32" s="63" t="str">
        <f>+IFERROR(IF(X32="#N/C","#N/C",INDEX(Taxonomy_UniqueValues!F:F,MATCH(X32,Taxonomy_UniqueValues!G:G,0))),"#N/C")</f>
        <v>#N/C</v>
      </c>
      <c r="X32" s="63" t="str">
        <f>+IFERROR(IF(Y32="#N/C","#N/C",INDEX(Taxonomy_UniqueValues!G:G,MATCH(Y32,Taxonomy_UniqueValues!H:H,0))),"#N/C")</f>
        <v>#N/C</v>
      </c>
      <c r="Y32" s="63" t="str">
        <f>+IFERROR(IF(Z32="#N/C","#N/C",INDEX(Taxonomy_UniqueValues!H:H,MATCH(Z32,Taxonomy_UniqueValues!I:I,0))),"#N/C")</f>
        <v>#N/C</v>
      </c>
      <c r="Z32" s="64" t="s">
        <v>36</v>
      </c>
    </row>
    <row r="33" spans="1:26" x14ac:dyDescent="0.3">
      <c r="A33" s="3">
        <v>32</v>
      </c>
      <c r="B33" s="38" t="str">
        <f t="shared" si="0"/>
        <v>FAIR-D1_32</v>
      </c>
      <c r="C33" s="39" t="s">
        <v>27</v>
      </c>
      <c r="D33" s="4">
        <f t="shared" si="1"/>
        <v>45164</v>
      </c>
      <c r="E33" s="1" t="s">
        <v>77</v>
      </c>
      <c r="F33" s="1" t="s">
        <v>77</v>
      </c>
      <c r="G33" s="2">
        <v>45164.359398148197</v>
      </c>
      <c r="H33" s="2">
        <v>45164.359675925902</v>
      </c>
      <c r="I33" s="40">
        <f t="shared" si="2"/>
        <v>2.7777770446846262E-4</v>
      </c>
      <c r="J33" s="41" t="s">
        <v>30</v>
      </c>
      <c r="K33" s="42" t="s">
        <v>31</v>
      </c>
      <c r="L33" s="42" t="s">
        <v>45</v>
      </c>
      <c r="M33" s="6">
        <v>32</v>
      </c>
      <c r="N33" s="5" t="str">
        <f t="shared" si="3"/>
        <v>FAIR-D1/32</v>
      </c>
      <c r="O33" s="4" t="str">
        <f>IF(ISBLANK(E33),"",IF(E33=F33, "1 video",CONCATENATE((+COUNTIFS(Video_List!$A:$A,Monitoring!C33,Video_List!$D:$D,"&lt;=" &amp;Monitoring!H33)-COUNTIFS(Video_List!$A:$A,Monitoring!C33,Video_List!$D:$D,"&lt;=" &amp;Monitoring!G33))+1," videos")))</f>
        <v>1 video</v>
      </c>
      <c r="P33" s="61" t="str">
        <f t="shared" si="5"/>
        <v>yes</v>
      </c>
      <c r="Q33" s="62" t="s">
        <v>31</v>
      </c>
      <c r="R33" s="63" t="str">
        <f>+IFERROR(IF(S33="#N/C","#N/C",IF(S33=0,INDEX(Taxonomy_UniqueValues!A:A,MATCH(T33,Taxonomy_UniqueValues!C:C,0)),INDEX(Taxonomy_UniqueValues!A:A,MATCH(S33,Taxonomy_UniqueValues!B:B,0)))),"#N/C")</f>
        <v>Insecta</v>
      </c>
      <c r="S33" s="63" t="str">
        <f>+IFERROR(IF(T33="#N/C","#N/C",IF(T33=0,INDEX(Taxonomy_UniqueValues!B:B,MATCH(U33,Taxonomy_UniqueValues!D:D,0)),INDEX(Taxonomy_UniqueValues!B:B,MATCH(T33,Taxonomy_UniqueValues!C:C,0)))),"#N/C")</f>
        <v>Diptera</v>
      </c>
      <c r="T33" s="63" t="str">
        <f>+IFERROR(IF(U33="#N/C","#N/C",IF(U33=0,INDEX(Taxonomy_UniqueValues!C:C,MATCH(V33,Taxonomy_UniqueValues!E:E,0)),INDEX(Taxonomy_UniqueValues!C:C,MATCH(U33,Taxonomy_UniqueValues!D:D,0)))),"#N/C")</f>
        <v>Brachycera</v>
      </c>
      <c r="U33" s="63" t="str">
        <f>+IFERROR(IF(V33="#N/C","#N/C",IF(V33=0,INDEX(Taxonomy_UniqueValues!D:D,MATCH(W33,Taxonomy_UniqueValues!F:F,0)),INDEX(Taxonomy_UniqueValues!D:D,MATCH(V33,Taxonomy_UniqueValues!E:E,0)))),"#N/C")</f>
        <v>Muscomorpha</v>
      </c>
      <c r="V33" s="63" t="str">
        <f>+IFERROR(IF(W33="#N/C","#N/C",IF(W33=0,INDEX(Taxonomy_UniqueValues!E:E,MATCH(X33,Taxonomy_UniqueValues!G:G,0)),INDEX(Taxonomy_UniqueValues!E:E,MATCH(W33,Taxonomy_UniqueValues!F:F,0)))),"#N/C")</f>
        <v>Sciomyzoidea</v>
      </c>
      <c r="W33" s="63" t="str">
        <f>+IFERROR(IF(X33="#N/C","#N/C",IF(X33=0,INDEX(Taxonomy_UniqueValues!F:F,MATCH(Y33,Taxonomy_UniqueValues!H:H,0)),INDEX(Taxonomy_UniqueValues!F:F,MATCH(X33,Taxonomy_UniqueValues!G:G,0)))),"#N/C")</f>
        <v>Sepsidae</v>
      </c>
      <c r="X33" s="63" t="str">
        <f>+IFERROR(IF(Y33="#N/C","#N/C",INDEX(Taxonomy_UniqueValues!G:G,MATCH(Y33,Taxonomy_UniqueValues!H:H,0))),"#N/C")</f>
        <v>Sepsinae</v>
      </c>
      <c r="Y33" s="63" t="s">
        <v>79</v>
      </c>
      <c r="Z33" s="64" t="s">
        <v>36</v>
      </c>
    </row>
    <row r="34" spans="1:26" x14ac:dyDescent="0.3">
      <c r="A34" s="3">
        <v>33</v>
      </c>
      <c r="B34" s="38" t="str">
        <f t="shared" si="0"/>
        <v>FAIR-D1_33</v>
      </c>
      <c r="C34" s="39" t="s">
        <v>27</v>
      </c>
      <c r="D34" s="4">
        <f t="shared" ref="D34:D39" si="6">IF(ISBLANK(E34),"",+VALUE(MID(E34, FIND("_", E34)+1,10)))</f>
        <v>45164</v>
      </c>
      <c r="E34" s="1" t="s">
        <v>80</v>
      </c>
      <c r="F34" s="1" t="s">
        <v>80</v>
      </c>
      <c r="G34" s="2">
        <v>45164.3600462963</v>
      </c>
      <c r="H34" s="2">
        <v>45164.3600925926</v>
      </c>
      <c r="I34" s="40">
        <f t="shared" si="2"/>
        <v>4.6296299842651933E-5</v>
      </c>
      <c r="J34" s="41" t="s">
        <v>30</v>
      </c>
      <c r="K34" s="42" t="s">
        <v>34</v>
      </c>
      <c r="L34" s="42" t="s">
        <v>30</v>
      </c>
      <c r="M34" s="6">
        <v>33</v>
      </c>
      <c r="N34" s="5" t="str">
        <f t="shared" si="3"/>
        <v>FAIR-D1/33</v>
      </c>
      <c r="O34" s="4" t="str">
        <f>IF(ISBLANK(E34),"",IF(E34=F34, "1 video",CONCATENATE((+COUNTIFS(Video_List!$A:$A,Monitoring!C34,Video_List!$D:$D,"&lt;=" &amp;Monitoring!H34)-COUNTIFS(Video_List!$A:$A,Monitoring!C34,Video_List!$D:$D,"&lt;=" &amp;Monitoring!G34))+1," videos")))</f>
        <v>1 video</v>
      </c>
      <c r="P34" s="61" t="str">
        <f t="shared" si="5"/>
        <v>yes</v>
      </c>
      <c r="Q34" s="62" t="s">
        <v>34</v>
      </c>
      <c r="R34" s="63" t="str">
        <f>+IFERROR(IF(S34="#N/C","#N/C",IF(S34=0,INDEX(Taxonomy_UniqueValues!A:A,MATCH(T34,Taxonomy_UniqueValues!C:C,0)),INDEX(Taxonomy_UniqueValues!A:A,MATCH(S34,Taxonomy_UniqueValues!B:B,0)))),"#N/C")</f>
        <v>Insecta</v>
      </c>
      <c r="S34" s="63" t="str">
        <f>+IFERROR(IF(T34="#N/C","#N/C",IF(T34=0,INDEX(Taxonomy_UniqueValues!B:B,MATCH(U34,Taxonomy_UniqueValues!D:D,0)),INDEX(Taxonomy_UniqueValues!B:B,MATCH(T34,Taxonomy_UniqueValues!C:C,0)))),"#N/C")</f>
        <v>Diptera</v>
      </c>
      <c r="T34" s="63" t="str">
        <f>+IFERROR(IF(U34="#N/C","#N/C",IF(U34=0,INDEX(Taxonomy_UniqueValues!C:C,MATCH(V34,Taxonomy_UniqueValues!E:E,0)),INDEX(Taxonomy_UniqueValues!C:C,MATCH(U34,Taxonomy_UniqueValues!D:D,0)))),"#N/C")</f>
        <v>Brachycera</v>
      </c>
      <c r="U34" s="63" t="str">
        <f>+IFERROR(IF(V34="#N/C","#N/C",IF(V34=0,INDEX(Taxonomy_UniqueValues!D:D,MATCH(W34,Taxonomy_UniqueValues!F:F,0)),INDEX(Taxonomy_UniqueValues!D:D,MATCH(V34,Taxonomy_UniqueValues!E:E,0)))),"#N/C")</f>
        <v>Muscomorpha</v>
      </c>
      <c r="V34" s="63" t="str">
        <f>+IFERROR(IF(W34="#N/C","#N/C",IF(W34=0,INDEX(Taxonomy_UniqueValues!E:E,MATCH(X34,Taxonomy_UniqueValues!G:G,0)),INDEX(Taxonomy_UniqueValues!E:E,MATCH(W34,Taxonomy_UniqueValues!F:F,0)))),"#N/C")</f>
        <v>Muscoidea</v>
      </c>
      <c r="W34" s="63" t="str">
        <f>+IFERROR(IF(X34="#N/C","#N/C",IF(X34=0,INDEX(Taxonomy_UniqueValues!F:F,MATCH(Y34,Taxonomy_UniqueValues!H:H,0)),INDEX(Taxonomy_UniqueValues!F:F,MATCH(X34,Taxonomy_UniqueValues!G:G,0)))),"#N/C")</f>
        <v>Fanniidae</v>
      </c>
      <c r="X34" s="63">
        <f>+IFERROR(IF(Y34="#N/C","#N/C",INDEX(Taxonomy_UniqueValues!G:G,MATCH(Y34,Taxonomy_UniqueValues!H:H,0))),"#N/C")</f>
        <v>0</v>
      </c>
      <c r="Y34" s="63" t="s">
        <v>38</v>
      </c>
      <c r="Z34" s="64" t="s">
        <v>36</v>
      </c>
    </row>
    <row r="35" spans="1:26" x14ac:dyDescent="0.3">
      <c r="A35" s="3">
        <v>34</v>
      </c>
      <c r="B35" s="38" t="str">
        <f t="shared" si="0"/>
        <v>FAIR-D1_34</v>
      </c>
      <c r="C35" s="39" t="s">
        <v>27</v>
      </c>
      <c r="D35" s="4">
        <f t="shared" si="6"/>
        <v>45164</v>
      </c>
      <c r="E35" s="1" t="s">
        <v>81</v>
      </c>
      <c r="F35" s="1" t="s">
        <v>82</v>
      </c>
      <c r="G35" s="2">
        <v>45164.362083333297</v>
      </c>
      <c r="H35" s="2">
        <v>45164.363101851901</v>
      </c>
      <c r="I35" s="40">
        <f t="shared" si="2"/>
        <v>1.0185186038143001E-3</v>
      </c>
      <c r="J35" s="41" t="s">
        <v>45</v>
      </c>
      <c r="K35" s="42" t="s">
        <v>31</v>
      </c>
      <c r="L35" s="42" t="s">
        <v>32</v>
      </c>
      <c r="M35" s="6">
        <v>34</v>
      </c>
      <c r="N35" s="5" t="str">
        <f t="shared" si="3"/>
        <v>FAIR-D1/34</v>
      </c>
      <c r="O35" s="4" t="str">
        <f>IF(ISBLANK(E35),"",IF(E35=F35, "1 video",CONCATENATE((+COUNTIFS(Video_List!$A:$A,Monitoring!C35,Video_List!$D:$D,"&lt;=" &amp;Monitoring!H35)-COUNTIFS(Video_List!$A:$A,Monitoring!C35,Video_List!$D:$D,"&lt;=" &amp;Monitoring!G35))+1," videos")))</f>
        <v>2 videos</v>
      </c>
      <c r="P35" s="61" t="str">
        <f t="shared" si="5"/>
        <v>no</v>
      </c>
      <c r="Q35" s="62" t="s">
        <v>34</v>
      </c>
      <c r="R35" s="63" t="str">
        <f>+IFERROR(IF(S35="#N/C","#N/C",INDEX(Taxonomy_UniqueValues!A:A,MATCH(S35,Taxonomy_UniqueValues!B:B,0))),"#N/C")</f>
        <v>Insecta</v>
      </c>
      <c r="S35" s="63" t="str">
        <f>+IFERROR(IF(T35="#N/C","#N/C",INDEX(Taxonomy_UniqueValues!B:B,MATCH(T35,Taxonomy_UniqueValues!C:C,0))),"#N/C")</f>
        <v>Diptera</v>
      </c>
      <c r="T35" s="63" t="s">
        <v>48</v>
      </c>
      <c r="U35" s="63" t="str">
        <f>+IFERROR(IF(V35="#N/C","#N/C",INDEX(Taxonomy_UniqueValues!D:D,MATCH(V35,Taxonomy_UniqueValues!E:E,0))),"#N/C")</f>
        <v>#N/C</v>
      </c>
      <c r="V35" s="63" t="str">
        <f>+IFERROR(IF(W35="#N/C","#N/C",INDEX(Taxonomy_UniqueValues!E:E,MATCH(W35,Taxonomy_UniqueValues!F:F,0))),"#N/C")</f>
        <v>#N/C</v>
      </c>
      <c r="W35" s="63" t="str">
        <f>+IFERROR(IF(X35="#N/C","#N/C",INDEX(Taxonomy_UniqueValues!F:F,MATCH(X35,Taxonomy_UniqueValues!G:G,0))),"#N/C")</f>
        <v>#N/C</v>
      </c>
      <c r="X35" s="63" t="str">
        <f>+IFERROR(IF(Y35="#N/C","#N/C",INDEX(Taxonomy_UniqueValues!G:G,MATCH(Y35,Taxonomy_UniqueValues!H:H,0))),"#N/C")</f>
        <v>#N/C</v>
      </c>
      <c r="Y35" s="63" t="str">
        <f>+IFERROR(IF(Z35="#N/C","#N/C",INDEX(Taxonomy_UniqueValues!H:H,MATCH(Z35,Taxonomy_UniqueValues!I:I,0))),"#N/C")</f>
        <v>#N/C</v>
      </c>
      <c r="Z35" s="64" t="s">
        <v>36</v>
      </c>
    </row>
    <row r="36" spans="1:26" x14ac:dyDescent="0.3">
      <c r="A36" s="3">
        <v>35</v>
      </c>
      <c r="B36" s="38" t="str">
        <f t="shared" si="0"/>
        <v>FAIR-D1_35</v>
      </c>
      <c r="C36" s="39" t="s">
        <v>27</v>
      </c>
      <c r="D36" s="4">
        <f t="shared" si="6"/>
        <v>45164</v>
      </c>
      <c r="E36" s="1" t="s">
        <v>83</v>
      </c>
      <c r="F36" s="1" t="s">
        <v>84</v>
      </c>
      <c r="G36" s="2">
        <v>45164.366365740701</v>
      </c>
      <c r="H36" s="2">
        <v>45164.368229166699</v>
      </c>
      <c r="I36" s="40">
        <f t="shared" si="2"/>
        <v>1.8634259977261536E-3</v>
      </c>
      <c r="J36" s="41" t="s">
        <v>45</v>
      </c>
      <c r="K36" s="42" t="s">
        <v>31</v>
      </c>
      <c r="L36" s="42" t="s">
        <v>30</v>
      </c>
      <c r="M36" s="6">
        <v>35</v>
      </c>
      <c r="N36" s="5" t="str">
        <f t="shared" si="3"/>
        <v>FAIR-D1/35</v>
      </c>
      <c r="O36" s="4" t="str">
        <f>IF(ISBLANK(E36),"",IF(E36=F36, "1 video",CONCATENATE((+COUNTIFS(Video_List!$A:$A,Monitoring!C36,Video_List!$D:$D,"&lt;=" &amp;Monitoring!H36)-COUNTIFS(Video_List!$A:$A,Monitoring!C36,Video_List!$D:$D,"&lt;=" &amp;Monitoring!G36))+1," videos")))</f>
        <v>2 videos</v>
      </c>
      <c r="P36" s="61" t="str">
        <f t="shared" si="5"/>
        <v>yes</v>
      </c>
      <c r="Q36" s="62" t="s">
        <v>31</v>
      </c>
      <c r="R36" s="63" t="str">
        <f>+IFERROR(IF(S36="#N/C","#N/C",INDEX(Taxonomy_UniqueValues!A:A,MATCH(S36,Taxonomy_UniqueValues!B:B,0))),"#N/C")</f>
        <v>Insecta</v>
      </c>
      <c r="S36" s="63" t="str">
        <f>+IFERROR(IF(T36="#N/C","#N/C",INDEX(Taxonomy_UniqueValues!B:B,MATCH(T36,Taxonomy_UniqueValues!C:C,0))),"#N/C")</f>
        <v>Diptera</v>
      </c>
      <c r="T36" s="63" t="str">
        <f>+IFERROR(IF(V36="#N/C","#N/C",INDEX(Taxonomy_UniqueValues!C:C,MATCH(V36,Taxonomy_UniqueValues!E:E,0))),"#N/C")</f>
        <v>Brachycera</v>
      </c>
      <c r="U36" s="63" t="str">
        <f>+IFERROR(IF(V36="#N/C","#N/C",INDEX(Taxonomy_UniqueValues!D:D,MATCH(V36,Taxonomy_UniqueValues!E:E,0))),"#N/C")</f>
        <v>Muscomorpha</v>
      </c>
      <c r="V36" s="63" t="s">
        <v>35</v>
      </c>
      <c r="W36" s="63" t="str">
        <f>+IFERROR(IF(X36="#N/C","#N/C",INDEX(Taxonomy_UniqueValues!F:F,MATCH(X36,Taxonomy_UniqueValues!G:G,0))),"#N/C")</f>
        <v>#N/C</v>
      </c>
      <c r="X36" s="63" t="str">
        <f>+IFERROR(IF(Y36="#N/C","#N/C",INDEX(Taxonomy_UniqueValues!G:G,MATCH(Y36,Taxonomy_UniqueValues!H:H,0))),"#N/C")</f>
        <v>#N/C</v>
      </c>
      <c r="Y36" s="63" t="str">
        <f>+IFERROR(IF(Z36="#N/C","#N/C",INDEX(Taxonomy_UniqueValues!H:H,MATCH(Z36,Taxonomy_UniqueValues!I:I,0))),"#N/C")</f>
        <v>#N/C</v>
      </c>
      <c r="Z36" s="64" t="s">
        <v>36</v>
      </c>
    </row>
    <row r="37" spans="1:26" x14ac:dyDescent="0.3">
      <c r="A37" s="3">
        <v>36</v>
      </c>
      <c r="B37" s="38" t="str">
        <f t="shared" si="0"/>
        <v>FAIR-D1_36</v>
      </c>
      <c r="C37" s="39" t="s">
        <v>27</v>
      </c>
      <c r="D37" s="4">
        <f t="shared" si="6"/>
        <v>45164</v>
      </c>
      <c r="E37" s="1" t="s">
        <v>83</v>
      </c>
      <c r="F37" s="1" t="s">
        <v>84</v>
      </c>
      <c r="G37" s="2">
        <v>45164.366527777798</v>
      </c>
      <c r="H37" s="2">
        <v>45164.3684027778</v>
      </c>
      <c r="I37" s="40">
        <f t="shared" si="2"/>
        <v>1.8750000017462298E-3</v>
      </c>
      <c r="J37" s="41" t="s">
        <v>30</v>
      </c>
      <c r="K37" s="42" t="s">
        <v>31</v>
      </c>
      <c r="L37" s="42" t="s">
        <v>32</v>
      </c>
      <c r="M37" s="6">
        <v>36</v>
      </c>
      <c r="N37" s="5" t="str">
        <f t="shared" si="3"/>
        <v>FAIR-D1/36</v>
      </c>
      <c r="O37" s="4" t="str">
        <f>IF(ISBLANK(E37),"",IF(E37=F37, "1 video",CONCATENATE((+COUNTIFS(Video_List!$A:$A,Monitoring!C37,Video_List!$D:$D,"&lt;=" &amp;Monitoring!H37)-COUNTIFS(Video_List!$A:$A,Monitoring!C37,Video_List!$D:$D,"&lt;=" &amp;Monitoring!G37))+1," videos")))</f>
        <v>2 videos</v>
      </c>
      <c r="P37" s="61" t="s">
        <v>34</v>
      </c>
      <c r="Q37" s="62" t="s">
        <v>31</v>
      </c>
      <c r="R37" s="63" t="str">
        <f>+IFERROR(IF(S37="#N/C","#N/C",INDEX(Taxonomy_UniqueValues!A:A,MATCH(S37,Taxonomy_UniqueValues!B:B,0))),"#N/C")</f>
        <v>Insecta</v>
      </c>
      <c r="S37" s="63" t="str">
        <f>+IFERROR(IF(T37="#N/C","#N/C",INDEX(Taxonomy_UniqueValues!B:B,MATCH(T37,Taxonomy_UniqueValues!C:C,0))),"#N/C")</f>
        <v>Diptera</v>
      </c>
      <c r="T37" s="63" t="str">
        <f>+IFERROR(IF(V37="#N/C","#N/C",INDEX(Taxonomy_UniqueValues!C:C,MATCH(V37,Taxonomy_UniqueValues!E:E,0))),"#N/C")</f>
        <v>Brachycera</v>
      </c>
      <c r="U37" s="63" t="str">
        <f>+IFERROR(IF(V37="#N/C","#N/C",INDEX(Taxonomy_UniqueValues!D:D,MATCH(V37,Taxonomy_UniqueValues!E:E,0))),"#N/C")</f>
        <v>Muscomorpha</v>
      </c>
      <c r="V37" s="63" t="s">
        <v>35</v>
      </c>
      <c r="W37" s="63" t="str">
        <f>+IFERROR(IF(X37="#N/C","#N/C",INDEX(Taxonomy_UniqueValues!F:F,MATCH(X37,Taxonomy_UniqueValues!G:G,0))),"#N/C")</f>
        <v>#N/C</v>
      </c>
      <c r="X37" s="63" t="str">
        <f>+IFERROR(IF(Y37="#N/C","#N/C",INDEX(Taxonomy_UniqueValues!G:G,MATCH(Y37,Taxonomy_UniqueValues!H:H,0))),"#N/C")</f>
        <v>#N/C</v>
      </c>
      <c r="Y37" s="63" t="str">
        <f>+IFERROR(IF(Z37="#N/C","#N/C",INDEX(Taxonomy_UniqueValues!H:H,MATCH(Z37,Taxonomy_UniqueValues!I:I,0))),"#N/C")</f>
        <v>#N/C</v>
      </c>
      <c r="Z37" s="64" t="s">
        <v>36</v>
      </c>
    </row>
    <row r="38" spans="1:26" x14ac:dyDescent="0.3">
      <c r="A38" s="3">
        <v>37</v>
      </c>
      <c r="B38" s="38" t="str">
        <f t="shared" si="0"/>
        <v>FAIR-D1_37</v>
      </c>
      <c r="C38" s="39" t="s">
        <v>27</v>
      </c>
      <c r="D38" s="4">
        <f t="shared" si="6"/>
        <v>45164</v>
      </c>
      <c r="E38" s="1" t="s">
        <v>85</v>
      </c>
      <c r="F38" s="1" t="s">
        <v>85</v>
      </c>
      <c r="G38" s="2">
        <v>45164.370462963001</v>
      </c>
      <c r="H38" s="2">
        <v>45164.370555555601</v>
      </c>
      <c r="I38" s="40">
        <f t="shared" si="2"/>
        <v>9.2592599685303867E-5</v>
      </c>
      <c r="J38" s="41" t="s">
        <v>30</v>
      </c>
      <c r="K38" s="42" t="s">
        <v>34</v>
      </c>
      <c r="L38" s="42" t="s">
        <v>30</v>
      </c>
      <c r="M38" s="6">
        <v>37</v>
      </c>
      <c r="N38" s="5" t="str">
        <f t="shared" si="3"/>
        <v>FAIR-D1/37</v>
      </c>
      <c r="O38" s="4" t="str">
        <f>IF(ISBLANK(E38),"",IF(E38=F38, "1 video",CONCATENATE((+COUNTIFS(Video_List!$A:$A,Monitoring!C38,Video_List!$D:$D,"&lt;=" &amp;Monitoring!H38)-COUNTIFS(Video_List!$A:$A,Monitoring!C38,Video_List!$D:$D,"&lt;=" &amp;Monitoring!G38))+1," videos")))</f>
        <v>1 video</v>
      </c>
      <c r="P38" s="61" t="str">
        <f t="shared" ref="P38:P39" si="7">+IF(R38="#N/C","-",IF(V38="#N/C","no","yes"))</f>
        <v>no</v>
      </c>
      <c r="Q38" s="62" t="s">
        <v>34</v>
      </c>
      <c r="R38" s="63" t="str">
        <f>+IFERROR(IF(S38="#N/C","#N/C",INDEX(Taxonomy_UniqueValues!A:A,MATCH(S38,Taxonomy_UniqueValues!B:B,0))),"#N/C")</f>
        <v>Insecta</v>
      </c>
      <c r="S38" s="63" t="str">
        <f>+IFERROR(IF(T38="#N/C","#N/C",INDEX(Taxonomy_UniqueValues!B:B,MATCH(T38,Taxonomy_UniqueValues!C:C,0))),"#N/C")</f>
        <v>Diptera</v>
      </c>
      <c r="T38" s="63" t="s">
        <v>48</v>
      </c>
      <c r="U38" s="63" t="str">
        <f>+IFERROR(IF(V38="#N/C","#N/C",INDEX(Taxonomy_UniqueValues!D:D,MATCH(V38,Taxonomy_UniqueValues!E:E,0))),"#N/C")</f>
        <v>#N/C</v>
      </c>
      <c r="V38" s="63" t="str">
        <f>+IFERROR(IF(W38="#N/C","#N/C",INDEX(Taxonomy_UniqueValues!E:E,MATCH(W38,Taxonomy_UniqueValues!F:F,0))),"#N/C")</f>
        <v>#N/C</v>
      </c>
      <c r="W38" s="63" t="str">
        <f>+IFERROR(IF(X38="#N/C","#N/C",INDEX(Taxonomy_UniqueValues!F:F,MATCH(X38,Taxonomy_UniqueValues!G:G,0))),"#N/C")</f>
        <v>#N/C</v>
      </c>
      <c r="X38" s="63" t="str">
        <f>+IFERROR(IF(Y38="#N/C","#N/C",INDEX(Taxonomy_UniqueValues!G:G,MATCH(Y38,Taxonomy_UniqueValues!H:H,0))),"#N/C")</f>
        <v>#N/C</v>
      </c>
      <c r="Y38" s="63" t="str">
        <f>+IFERROR(IF(Z38="#N/C","#N/C",INDEX(Taxonomy_UniqueValues!H:H,MATCH(Z38,Taxonomy_UniqueValues!I:I,0))),"#N/C")</f>
        <v>#N/C</v>
      </c>
      <c r="Z38" s="64" t="s">
        <v>36</v>
      </c>
    </row>
    <row r="39" spans="1:26" x14ac:dyDescent="0.3">
      <c r="A39" s="3">
        <v>38</v>
      </c>
      <c r="B39" s="38" t="str">
        <f t="shared" si="0"/>
        <v>FAIR-D1_38</v>
      </c>
      <c r="C39" s="39" t="s">
        <v>27</v>
      </c>
      <c r="D39" s="4">
        <f t="shared" si="6"/>
        <v>45164</v>
      </c>
      <c r="E39" s="1" t="s">
        <v>85</v>
      </c>
      <c r="F39" s="1" t="s">
        <v>85</v>
      </c>
      <c r="G39" s="2">
        <v>45164.370462963001</v>
      </c>
      <c r="H39" s="2">
        <v>45164.371261574102</v>
      </c>
      <c r="I39" s="40">
        <f t="shared" si="2"/>
        <v>7.9861110134515911E-4</v>
      </c>
      <c r="J39" s="41" t="s">
        <v>45</v>
      </c>
      <c r="K39" s="42" t="s">
        <v>31</v>
      </c>
      <c r="L39" s="42" t="s">
        <v>45</v>
      </c>
      <c r="M39" s="6">
        <v>38</v>
      </c>
      <c r="N39" s="5" t="str">
        <f t="shared" si="3"/>
        <v>FAIR-D1/38</v>
      </c>
      <c r="O39" s="4" t="str">
        <f>IF(ISBLANK(E39),"",IF(E39=F39, "1 video",CONCATENATE((+COUNTIFS(Video_List!$A:$A,Monitoring!C39,Video_List!$D:$D,"&lt;=" &amp;Monitoring!H39)-COUNTIFS(Video_List!$A:$A,Monitoring!C39,Video_List!$D:$D,"&lt;=" &amp;Monitoring!G39))+1," videos")))</f>
        <v>1 video</v>
      </c>
      <c r="P39" s="61" t="str">
        <f t="shared" si="7"/>
        <v>no</v>
      </c>
      <c r="Q39" s="62" t="s">
        <v>34</v>
      </c>
      <c r="R39" s="63" t="str">
        <f>+IFERROR(IF(S39="#N/C","#N/C",INDEX(Taxonomy_UniqueValues!A:A,MATCH(S39,Taxonomy_UniqueValues!B:B,0))),"#N/C")</f>
        <v>Insecta</v>
      </c>
      <c r="S39" s="63" t="str">
        <f>+IFERROR(IF(T39="#N/C","#N/C",INDEX(Taxonomy_UniqueValues!B:B,MATCH(T39,Taxonomy_UniqueValues!C:C,0))),"#N/C")</f>
        <v>Diptera</v>
      </c>
      <c r="T39" s="63" t="s">
        <v>48</v>
      </c>
      <c r="U39" s="63" t="str">
        <f>+IFERROR(IF(V39="#N/C","#N/C",INDEX(Taxonomy_UniqueValues!D:D,MATCH(V39,Taxonomy_UniqueValues!E:E,0))),"#N/C")</f>
        <v>#N/C</v>
      </c>
      <c r="V39" s="63" t="str">
        <f>+IFERROR(IF(W39="#N/C","#N/C",INDEX(Taxonomy_UniqueValues!E:E,MATCH(W39,Taxonomy_UniqueValues!F:F,0))),"#N/C")</f>
        <v>#N/C</v>
      </c>
      <c r="W39" s="63" t="str">
        <f>+IFERROR(IF(X39="#N/C","#N/C",INDEX(Taxonomy_UniqueValues!F:F,MATCH(X39,Taxonomy_UniqueValues!G:G,0))),"#N/C")</f>
        <v>#N/C</v>
      </c>
      <c r="X39" s="63" t="str">
        <f>+IFERROR(IF(Y39="#N/C","#N/C",INDEX(Taxonomy_UniqueValues!G:G,MATCH(Y39,Taxonomy_UniqueValues!H:H,0))),"#N/C")</f>
        <v>#N/C</v>
      </c>
      <c r="Y39" s="63" t="str">
        <f>+IFERROR(IF(Z39="#N/C","#N/C",INDEX(Taxonomy_UniqueValues!H:H,MATCH(Z39,Taxonomy_UniqueValues!I:I,0))),"#N/C")</f>
        <v>#N/C</v>
      </c>
      <c r="Z39" s="64" t="s">
        <v>36</v>
      </c>
    </row>
    <row r="40" spans="1:26" x14ac:dyDescent="0.3">
      <c r="A40" s="3">
        <v>39</v>
      </c>
      <c r="B40" s="38" t="str">
        <f t="shared" ref="B40:B103" si="8">+_xlfn.CONCAT(C40,"_",A40)</f>
        <v>FAIR-D1_39</v>
      </c>
      <c r="C40" s="39" t="s">
        <v>27</v>
      </c>
      <c r="D40" s="4">
        <f t="shared" ref="D40:D87" si="9">IF(ISBLANK(E40),"",+VALUE(MID(E40, FIND("_", E40)+1,10)))</f>
        <v>45164</v>
      </c>
      <c r="E40" s="1" t="s">
        <v>85</v>
      </c>
      <c r="F40" s="1" t="s">
        <v>85</v>
      </c>
      <c r="G40" s="2">
        <v>45164.370949074102</v>
      </c>
      <c r="H40" s="2">
        <v>45164.373252314799</v>
      </c>
      <c r="I40" s="40">
        <f t="shared" si="2"/>
        <v>2.3032406970742159E-3</v>
      </c>
      <c r="J40" s="41" t="s">
        <v>30</v>
      </c>
      <c r="K40" s="42" t="s">
        <v>31</v>
      </c>
      <c r="L40" s="42" t="s">
        <v>30</v>
      </c>
      <c r="M40" s="6">
        <v>39</v>
      </c>
      <c r="N40" s="5" t="str">
        <f t="shared" si="3"/>
        <v>FAIR-D1/39</v>
      </c>
      <c r="O40" s="4" t="str">
        <f>IF(ISBLANK(E40),"",IF(E40=F40, "1 video",CONCATENATE((+COUNTIFS(Video_List!$A:$A,Monitoring!C40,Video_List!$D:$D,"&lt;=" &amp;Monitoring!H40)-COUNTIFS(Video_List!$A:$A,Monitoring!C40,Video_List!$D:$D,"&lt;=" &amp;Monitoring!G40))+1," videos")))</f>
        <v>1 video</v>
      </c>
      <c r="P40" s="61" t="str">
        <f>+IF(R40="#N/C","-",IF(V40="#N/C","no","yes"))</f>
        <v>yes</v>
      </c>
      <c r="Q40" s="62" t="s">
        <v>34</v>
      </c>
      <c r="R40" s="63" t="str">
        <f>+IFERROR(IF(S40="#N/C","#N/C",IF(S40=0,INDEX(Taxonomy_UniqueValues!A:A,MATCH(T40,Taxonomy_UniqueValues!C:C,0)),INDEX(Taxonomy_UniqueValues!A:A,MATCH(S40,Taxonomy_UniqueValues!B:B,0)))),"#N/C")</f>
        <v>Insecta</v>
      </c>
      <c r="S40" s="63" t="str">
        <f>+IFERROR(IF(T40="#N/C","#N/C",IF(T40=0,INDEX(Taxonomy_UniqueValues!B:B,MATCH(U40,Taxonomy_UniqueValues!D:D,0)),INDEX(Taxonomy_UniqueValues!B:B,MATCH(T40,Taxonomy_UniqueValues!C:C,0)))),"#N/C")</f>
        <v>Diptera</v>
      </c>
      <c r="T40" s="63" t="str">
        <f>+IFERROR(IF(U40="#N/C","#N/C",IF(U40=0,INDEX(Taxonomy_UniqueValues!C:C,MATCH(V40,Taxonomy_UniqueValues!E:E,0)),INDEX(Taxonomy_UniqueValues!C:C,MATCH(U40,Taxonomy_UniqueValues!D:D,0)))),"#N/C")</f>
        <v>Brachycera</v>
      </c>
      <c r="U40" s="63" t="str">
        <f>+IFERROR(IF(V40="#N/C","#N/C",IF(V40=0,INDEX(Taxonomy_UniqueValues!D:D,MATCH(W40,Taxonomy_UniqueValues!F:F,0)),INDEX(Taxonomy_UniqueValues!D:D,MATCH(V40,Taxonomy_UniqueValues!E:E,0)))),"#N/C")</f>
        <v>Muscomorpha</v>
      </c>
      <c r="V40" s="63" t="str">
        <f>+IFERROR(IF(W40="#N/C","#N/C",IF(W40=0,INDEX(Taxonomy_UniqueValues!E:E,MATCH(X40,Taxonomy_UniqueValues!G:G,0)),INDEX(Taxonomy_UniqueValues!E:E,MATCH(W40,Taxonomy_UniqueValues!F:F,0)))),"#N/C")</f>
        <v>Muscoidea</v>
      </c>
      <c r="W40" s="63" t="str">
        <f>+IFERROR(IF(X40="#N/C","#N/C",IF(X40=0,INDEX(Taxonomy_UniqueValues!F:F,MATCH(Y40,Taxonomy_UniqueValues!H:H,0)),INDEX(Taxonomy_UniqueValues!F:F,MATCH(X40,Taxonomy_UniqueValues!G:G,0)))),"#N/C")</f>
        <v>Fanniidae</v>
      </c>
      <c r="X40" s="63">
        <f>+IFERROR(IF(Y40="#N/C","#N/C",INDEX(Taxonomy_UniqueValues!G:G,MATCH(Y40,Taxonomy_UniqueValues!H:H,0))),"#N/C")</f>
        <v>0</v>
      </c>
      <c r="Y40" s="63" t="s">
        <v>38</v>
      </c>
      <c r="Z40" s="64" t="s">
        <v>36</v>
      </c>
    </row>
    <row r="41" spans="1:26" x14ac:dyDescent="0.3">
      <c r="A41" s="3">
        <v>40</v>
      </c>
      <c r="B41" s="38" t="str">
        <f t="shared" si="8"/>
        <v>FAIR-D1_40</v>
      </c>
      <c r="C41" s="39" t="s">
        <v>27</v>
      </c>
      <c r="D41" s="4">
        <f t="shared" si="9"/>
        <v>45164</v>
      </c>
      <c r="E41" s="1" t="s">
        <v>85</v>
      </c>
      <c r="F41" s="1" t="s">
        <v>85</v>
      </c>
      <c r="G41" s="2">
        <v>45164.371145833298</v>
      </c>
      <c r="H41" s="2">
        <v>45164.371874999997</v>
      </c>
      <c r="I41" s="40">
        <f t="shared" si="2"/>
        <v>7.2916669887490571E-4</v>
      </c>
      <c r="J41" s="41" t="s">
        <v>30</v>
      </c>
      <c r="K41" s="42" t="s">
        <v>31</v>
      </c>
      <c r="L41" s="42" t="s">
        <v>32</v>
      </c>
      <c r="M41" s="6">
        <v>40</v>
      </c>
      <c r="N41" s="5" t="str">
        <f t="shared" si="3"/>
        <v>FAIR-D1/40</v>
      </c>
      <c r="O41" s="4" t="str">
        <f>IF(ISBLANK(E41),"",IF(E41=F41, "1 video",CONCATENATE((+COUNTIFS(Video_List!$A:$A,Monitoring!C41,Video_List!$D:$D,"&lt;=" &amp;Monitoring!H41)-COUNTIFS(Video_List!$A:$A,Monitoring!C41,Video_List!$D:$D,"&lt;=" &amp;Monitoring!G41))+1," videos")))</f>
        <v>1 video</v>
      </c>
      <c r="P41" s="61" t="str">
        <f>+IF(R41="#N/C","-",IF(V41="#N/C","no","yes"))</f>
        <v>no</v>
      </c>
      <c r="Q41" s="62" t="s">
        <v>34</v>
      </c>
      <c r="R41" s="63" t="s">
        <v>86</v>
      </c>
      <c r="S41" s="63" t="s">
        <v>36</v>
      </c>
      <c r="T41" s="63" t="str">
        <f>+IFERROR(IF(V41="#N/C","#N/C",INDEX(Taxonomy_UniqueValues!C:C,MATCH(V41,Taxonomy_UniqueValues!E:E,0))),"#N/C")</f>
        <v>#N/C</v>
      </c>
      <c r="U41" s="63" t="str">
        <f>+IFERROR(IF(V41="#N/C","#N/C",INDEX(Taxonomy_UniqueValues!D:D,MATCH(V41,Taxonomy_UniqueValues!E:E,0))),"#N/C")</f>
        <v>#N/C</v>
      </c>
      <c r="V41" s="63" t="str">
        <f>+IFERROR(IF(W41="#N/C","#N/C",INDEX(Taxonomy_UniqueValues!E:E,MATCH(W41,Taxonomy_UniqueValues!F:F,0))),"#N/C")</f>
        <v>#N/C</v>
      </c>
      <c r="W41" s="63" t="str">
        <f>+IFERROR(IF(X41="#N/C","#N/C",INDEX(Taxonomy_UniqueValues!F:F,MATCH(X41,Taxonomy_UniqueValues!G:G,0))),"#N/C")</f>
        <v>#N/C</v>
      </c>
      <c r="X41" s="63" t="str">
        <f>+IFERROR(IF(Y41="#N/C","#N/C",INDEX(Taxonomy_UniqueValues!G:G,MATCH(Y41,Taxonomy_UniqueValues!H:H,0))),"#N/C")</f>
        <v>#N/C</v>
      </c>
      <c r="Y41" s="63" t="str">
        <f>+IFERROR(IF(Z41="#N/C","#N/C",INDEX(Taxonomy_UniqueValues!H:H,MATCH(Z41,Taxonomy_UniqueValues!I:I,0))),"#N/C")</f>
        <v>#N/C</v>
      </c>
      <c r="Z41" s="64" t="s">
        <v>36</v>
      </c>
    </row>
    <row r="42" spans="1:26" x14ac:dyDescent="0.3">
      <c r="A42" s="3">
        <v>41</v>
      </c>
      <c r="B42" s="38" t="str">
        <f t="shared" si="8"/>
        <v>FAIR-D1_41</v>
      </c>
      <c r="C42" s="39" t="s">
        <v>27</v>
      </c>
      <c r="D42" s="4">
        <f t="shared" si="9"/>
        <v>45164</v>
      </c>
      <c r="E42" s="1" t="s">
        <v>85</v>
      </c>
      <c r="F42" s="1" t="s">
        <v>85</v>
      </c>
      <c r="G42" s="2">
        <v>45164.372118055602</v>
      </c>
      <c r="H42" s="2">
        <v>45164.373055555603</v>
      </c>
      <c r="I42" s="40">
        <f t="shared" si="2"/>
        <v>9.3750000087311491E-4</v>
      </c>
      <c r="J42" s="41" t="s">
        <v>32</v>
      </c>
      <c r="K42" s="42" t="s">
        <v>31</v>
      </c>
      <c r="L42" s="42" t="s">
        <v>32</v>
      </c>
      <c r="M42" s="6">
        <v>41</v>
      </c>
      <c r="N42" s="5" t="str">
        <f t="shared" si="3"/>
        <v>FAIR-D1/41</v>
      </c>
      <c r="O42" s="4" t="str">
        <f>IF(ISBLANK(E42),"",IF(E42=F42, "1 video",CONCATENATE((+COUNTIFS(Video_List!$A:$A,Monitoring!C42,Video_List!$D:$D,"&lt;=" &amp;Monitoring!H42)-COUNTIFS(Video_List!$A:$A,Monitoring!C42,Video_List!$D:$D,"&lt;=" &amp;Monitoring!G42))+1," videos")))</f>
        <v>1 video</v>
      </c>
      <c r="P42" s="61" t="str">
        <f>+IF(R42="#N/C","-",IF(V42="#N/C","no","yes"))</f>
        <v>no</v>
      </c>
      <c r="Q42" s="62" t="s">
        <v>34</v>
      </c>
      <c r="R42" s="63" t="str">
        <f>+IFERROR(IF(S42="#N/C","#N/C",INDEX(Taxonomy_UniqueValues!A:A,MATCH(S42,Taxonomy_UniqueValues!B:B,0))),"#N/C")</f>
        <v>Insecta</v>
      </c>
      <c r="S42" s="63" t="str">
        <f>+IFERROR(IF(T42="#N/C","#N/C",INDEX(Taxonomy_UniqueValues!B:B,MATCH(T42,Taxonomy_UniqueValues!C:C,0))),"#N/C")</f>
        <v>Diptera</v>
      </c>
      <c r="T42" s="63" t="s">
        <v>48</v>
      </c>
      <c r="U42" s="63" t="str">
        <f>+IFERROR(IF(V42="#N/C","#N/C",INDEX(Taxonomy_UniqueValues!D:D,MATCH(V42,Taxonomy_UniqueValues!E:E,0))),"#N/C")</f>
        <v>#N/C</v>
      </c>
      <c r="V42" s="63" t="str">
        <f>+IFERROR(IF(W42="#N/C","#N/C",INDEX(Taxonomy_UniqueValues!E:E,MATCH(W42,Taxonomy_UniqueValues!F:F,0))),"#N/C")</f>
        <v>#N/C</v>
      </c>
      <c r="W42" s="63" t="str">
        <f>+IFERROR(IF(X42="#N/C","#N/C",INDEX(Taxonomy_UniqueValues!F:F,MATCH(X42,Taxonomy_UniqueValues!G:G,0))),"#N/C")</f>
        <v>#N/C</v>
      </c>
      <c r="X42" s="63" t="str">
        <f>+IFERROR(IF(Y42="#N/C","#N/C",INDEX(Taxonomy_UniqueValues!G:G,MATCH(Y42,Taxonomy_UniqueValues!H:H,0))),"#N/C")</f>
        <v>#N/C</v>
      </c>
      <c r="Y42" s="63" t="str">
        <f>+IFERROR(IF(Z42="#N/C","#N/C",INDEX(Taxonomy_UniqueValues!H:H,MATCH(Z42,Taxonomy_UniqueValues!I:I,0))),"#N/C")</f>
        <v>#N/C</v>
      </c>
      <c r="Z42" s="64" t="s">
        <v>36</v>
      </c>
    </row>
    <row r="43" spans="1:26" x14ac:dyDescent="0.3">
      <c r="A43" s="3">
        <v>42</v>
      </c>
      <c r="B43" s="38" t="str">
        <f t="shared" si="8"/>
        <v>FAIR-D1_42</v>
      </c>
      <c r="C43" s="39" t="s">
        <v>27</v>
      </c>
      <c r="D43" s="4">
        <f t="shared" si="9"/>
        <v>45164</v>
      </c>
      <c r="E43" s="1" t="s">
        <v>85</v>
      </c>
      <c r="F43" s="1" t="s">
        <v>85</v>
      </c>
      <c r="G43" s="2">
        <v>45164.372187499997</v>
      </c>
      <c r="H43" s="2">
        <v>45164.372673611098</v>
      </c>
      <c r="I43" s="40">
        <f t="shared" si="2"/>
        <v>4.8611110105412081E-4</v>
      </c>
      <c r="J43" s="41" t="s">
        <v>30</v>
      </c>
      <c r="K43" s="42" t="s">
        <v>34</v>
      </c>
      <c r="L43" s="42" t="s">
        <v>30</v>
      </c>
      <c r="M43" s="6">
        <v>42</v>
      </c>
      <c r="N43" s="5" t="str">
        <f t="shared" si="3"/>
        <v>FAIR-D1/42</v>
      </c>
      <c r="O43" s="4" t="str">
        <f>IF(ISBLANK(E43),"",IF(E43=F43, "1 video",CONCATENATE((+COUNTIFS(Video_List!$A:$A,Monitoring!C43,Video_List!$D:$D,"&lt;=" &amp;Monitoring!H43)-COUNTIFS(Video_List!$A:$A,Monitoring!C43,Video_List!$D:$D,"&lt;=" &amp;Monitoring!G43))+1," videos")))</f>
        <v>1 video</v>
      </c>
      <c r="P43" s="61" t="str">
        <f>+IF(R43="#N/C","-",IF(V43="#N/C","no","yes"))</f>
        <v>no</v>
      </c>
      <c r="Q43" s="62" t="s">
        <v>34</v>
      </c>
      <c r="R43" s="63" t="s">
        <v>86</v>
      </c>
      <c r="S43" s="63" t="str">
        <f>+IFERROR(IF(T43="#N/C","#N/C",INDEX(Taxonomy_UniqueValues!B:B,MATCH(T43,Taxonomy_UniqueValues!C:C,0))),"#N/C")</f>
        <v>Diptera</v>
      </c>
      <c r="T43" s="63" t="s">
        <v>48</v>
      </c>
      <c r="U43" s="63" t="str">
        <f>+IFERROR(IF(V43="#N/C","#N/C",INDEX(Taxonomy_UniqueValues!D:D,MATCH(V43,Taxonomy_UniqueValues!E:E,0))),"#N/C")</f>
        <v>#N/C</v>
      </c>
      <c r="V43" s="63" t="str">
        <f>+IFERROR(IF(W43="#N/C","#N/C",INDEX(Taxonomy_UniqueValues!E:E,MATCH(W43,Taxonomy_UniqueValues!F:F,0))),"#N/C")</f>
        <v>#N/C</v>
      </c>
      <c r="W43" s="63" t="str">
        <f>+IFERROR(IF(X43="#N/C","#N/C",INDEX(Taxonomy_UniqueValues!F:F,MATCH(X43,Taxonomy_UniqueValues!G:G,0))),"#N/C")</f>
        <v>#N/C</v>
      </c>
      <c r="X43" s="63" t="str">
        <f>+IFERROR(IF(Y43="#N/C","#N/C",INDEX(Taxonomy_UniqueValues!G:G,MATCH(Y43,Taxonomy_UniqueValues!H:H,0))),"#N/C")</f>
        <v>#N/C</v>
      </c>
      <c r="Y43" s="63" t="str">
        <f>+IFERROR(IF(Z43="#N/C","#N/C",INDEX(Taxonomy_UniqueValues!H:H,MATCH(Z43,Taxonomy_UniqueValues!I:I,0))),"#N/C")</f>
        <v>#N/C</v>
      </c>
      <c r="Z43" s="64" t="s">
        <v>36</v>
      </c>
    </row>
    <row r="44" spans="1:26" x14ac:dyDescent="0.3">
      <c r="A44" s="3">
        <v>43</v>
      </c>
      <c r="B44" s="38" t="str">
        <f t="shared" si="8"/>
        <v>FAIR-D1_43</v>
      </c>
      <c r="C44" s="39" t="s">
        <v>27</v>
      </c>
      <c r="D44" s="4">
        <f t="shared" si="9"/>
        <v>45164</v>
      </c>
      <c r="E44" s="1" t="s">
        <v>85</v>
      </c>
      <c r="F44" s="1" t="s">
        <v>85</v>
      </c>
      <c r="G44" s="2">
        <v>45164.372696759303</v>
      </c>
      <c r="H44" s="2">
        <v>45164.373946759297</v>
      </c>
      <c r="I44" s="40">
        <f t="shared" si="2"/>
        <v>1.2499999938881956E-3</v>
      </c>
      <c r="J44" s="41" t="s">
        <v>30</v>
      </c>
      <c r="K44" s="42" t="s">
        <v>31</v>
      </c>
      <c r="L44" s="42" t="s">
        <v>32</v>
      </c>
      <c r="M44" s="6">
        <v>43</v>
      </c>
      <c r="N44" s="5" t="str">
        <f t="shared" si="3"/>
        <v>FAIR-D1/43</v>
      </c>
      <c r="O44" s="4" t="str">
        <f>IF(ISBLANK(E44),"",IF(E44=F44, "1 video",CONCATENATE((+COUNTIFS(Video_List!$A:$A,Monitoring!C44,Video_List!$D:$D,"&lt;=" &amp;Monitoring!H44)-COUNTIFS(Video_List!$A:$A,Monitoring!C44,Video_List!$D:$D,"&lt;=" &amp;Monitoring!G44))+1," videos")))</f>
        <v>1 video</v>
      </c>
      <c r="P44" s="61" t="s">
        <v>31</v>
      </c>
      <c r="Q44" s="62" t="s">
        <v>34</v>
      </c>
      <c r="R44" s="63" t="str">
        <f>+IFERROR(IF(S44="#N/C","#N/C",IF(S44=0,INDEX(Taxonomy_UniqueValues!A:A,MATCH(T44,Taxonomy_UniqueValues!C:C,0)),INDEX(Taxonomy_UniqueValues!A:A,MATCH(S44,Taxonomy_UniqueValues!B:B,0)))),"#N/C")</f>
        <v>Insecta</v>
      </c>
      <c r="S44" s="63" t="str">
        <f>+IFERROR(IF(T44="#N/C","#N/C",IF(T44=0,INDEX(Taxonomy_UniqueValues!B:B,MATCH(U44,Taxonomy_UniqueValues!D:D,0)),INDEX(Taxonomy_UniqueValues!B:B,MATCH(T44,Taxonomy_UniqueValues!C:C,0)))),"#N/C")</f>
        <v>Diptera</v>
      </c>
      <c r="T44" s="63" t="str">
        <f>+IFERROR(IF(U44="#N/C","#N/C",IF(U44=0,INDEX(Taxonomy_UniqueValues!C:C,MATCH(V44,Taxonomy_UniqueValues!E:E,0)),INDEX(Taxonomy_UniqueValues!C:C,MATCH(U44,Taxonomy_UniqueValues!D:D,0)))),"#N/C")</f>
        <v>Brachycera</v>
      </c>
      <c r="U44" s="63" t="str">
        <f>+IFERROR(IF(V44="#N/C","#N/C",IF(V44=0,INDEX(Taxonomy_UniqueValues!D:D,MATCH(W44,Taxonomy_UniqueValues!F:F,0)),INDEX(Taxonomy_UniqueValues!D:D,MATCH(V44,Taxonomy_UniqueValues!E:E,0)))),"#N/C")</f>
        <v>Muscomorpha</v>
      </c>
      <c r="V44" s="63" t="str">
        <f>+IFERROR(IF(W44="#N/C","#N/C",IF(W44=0,INDEX(Taxonomy_UniqueValues!E:E,MATCH(X44,Taxonomy_UniqueValues!G:G,0)),INDEX(Taxonomy_UniqueValues!E:E,MATCH(W44,Taxonomy_UniqueValues!F:F,0)))),"#N/C")</f>
        <v>Muscoidea</v>
      </c>
      <c r="W44" s="63" t="str">
        <f>+IFERROR(IF(X44="#N/C","#N/C",IF(X44=0,INDEX(Taxonomy_UniqueValues!F:F,MATCH(Y44,Taxonomy_UniqueValues!H:H,0)),INDEX(Taxonomy_UniqueValues!F:F,MATCH(X44,Taxonomy_UniqueValues!G:G,0)))),"#N/C")</f>
        <v>Fanniidae</v>
      </c>
      <c r="X44" s="63">
        <f>+IFERROR(IF(Y44="#N/C","#N/C",INDEX(Taxonomy_UniqueValues!G:G,MATCH(Y44,Taxonomy_UniqueValues!H:H,0))),"#N/C")</f>
        <v>0</v>
      </c>
      <c r="Y44" s="63" t="s">
        <v>38</v>
      </c>
      <c r="Z44" s="64" t="s">
        <v>36</v>
      </c>
    </row>
    <row r="45" spans="1:26" x14ac:dyDescent="0.3">
      <c r="A45" s="3">
        <v>44</v>
      </c>
      <c r="B45" s="38" t="str">
        <f t="shared" si="8"/>
        <v>FAIR-D1_44</v>
      </c>
      <c r="C45" s="39" t="s">
        <v>27</v>
      </c>
      <c r="D45" s="4">
        <f t="shared" si="9"/>
        <v>45164</v>
      </c>
      <c r="E45" s="1" t="s">
        <v>85</v>
      </c>
      <c r="F45" s="1" t="s">
        <v>85</v>
      </c>
      <c r="G45" s="2">
        <v>45164.373217592598</v>
      </c>
      <c r="H45" s="2">
        <v>45164.3734259259</v>
      </c>
      <c r="I45" s="40">
        <f t="shared" si="2"/>
        <v>2.0833330199820921E-4</v>
      </c>
      <c r="J45" s="41" t="s">
        <v>30</v>
      </c>
      <c r="K45" s="42" t="s">
        <v>34</v>
      </c>
      <c r="L45" s="42" t="s">
        <v>30</v>
      </c>
      <c r="M45" s="6">
        <v>44</v>
      </c>
      <c r="N45" s="5" t="str">
        <f t="shared" si="3"/>
        <v>FAIR-D1/44</v>
      </c>
      <c r="O45" s="4" t="str">
        <f>IF(ISBLANK(E45),"",IF(E45=F45, "1 video",CONCATENATE((+COUNTIFS(Video_List!$A:$A,Monitoring!C45,Video_List!$D:$D,"&lt;=" &amp;Monitoring!H45)-COUNTIFS(Video_List!$A:$A,Monitoring!C45,Video_List!$D:$D,"&lt;=" &amp;Monitoring!G45))+1," videos")))</f>
        <v>1 video</v>
      </c>
      <c r="P45" s="61" t="s">
        <v>34</v>
      </c>
      <c r="Q45" s="62" t="s">
        <v>34</v>
      </c>
      <c r="R45" s="63" t="s">
        <v>86</v>
      </c>
      <c r="S45" s="63" t="str">
        <f>+IFERROR(IF(T45="#N/C","#N/C",INDEX(Taxonomy_UniqueValues!B:B,MATCH(T45,Taxonomy_UniqueValues!C:C,0))),"#N/C")</f>
        <v>#N/C</v>
      </c>
      <c r="T45" s="63" t="str">
        <f>+IFERROR(IF(V45="#N/C","#N/C",INDEX(Taxonomy_UniqueValues!C:C,MATCH(V45,Taxonomy_UniqueValues!E:E,0))),"#N/C")</f>
        <v>#N/C</v>
      </c>
      <c r="U45" s="63" t="str">
        <f>+IFERROR(IF(V45="#N/C","#N/C",INDEX(Taxonomy_UniqueValues!D:D,MATCH(V45,Taxonomy_UniqueValues!E:E,0))),"#N/C")</f>
        <v>#N/C</v>
      </c>
      <c r="V45" s="63" t="str">
        <f>+IFERROR(IF(W45="#N/C","#N/C",INDEX(Taxonomy_UniqueValues!E:E,MATCH(W45,Taxonomy_UniqueValues!F:F,0))),"#N/C")</f>
        <v>#N/C</v>
      </c>
      <c r="W45" s="63" t="str">
        <f>+IFERROR(IF(X45="#N/C","#N/C",INDEX(Taxonomy_UniqueValues!F:F,MATCH(X45,Taxonomy_UniqueValues!G:G,0))),"#N/C")</f>
        <v>#N/C</v>
      </c>
      <c r="X45" s="63" t="str">
        <f>+IFERROR(IF(Y45="#N/C","#N/C",INDEX(Taxonomy_UniqueValues!G:G,MATCH(Y45,Taxonomy_UniqueValues!H:H,0))),"#N/C")</f>
        <v>#N/C</v>
      </c>
      <c r="Y45" s="63" t="str">
        <f>+IFERROR(IF(Z45="#N/C","#N/C",INDEX(Taxonomy_UniqueValues!H:H,MATCH(Z45,Taxonomy_UniqueValues!I:I,0))),"#N/C")</f>
        <v>#N/C</v>
      </c>
      <c r="Z45" s="64" t="s">
        <v>36</v>
      </c>
    </row>
    <row r="46" spans="1:26" x14ac:dyDescent="0.3">
      <c r="A46" s="3">
        <v>45</v>
      </c>
      <c r="B46" s="38" t="str">
        <f t="shared" si="8"/>
        <v>FAIR-D1_45</v>
      </c>
      <c r="C46" s="39" t="s">
        <v>27</v>
      </c>
      <c r="D46" s="4">
        <f t="shared" si="9"/>
        <v>45164</v>
      </c>
      <c r="E46" s="1" t="s">
        <v>85</v>
      </c>
      <c r="F46" s="1" t="s">
        <v>85</v>
      </c>
      <c r="G46" s="2">
        <v>45164.373217592598</v>
      </c>
      <c r="H46" s="2">
        <v>45164.374027777798</v>
      </c>
      <c r="I46" s="40">
        <f t="shared" si="2"/>
        <v>8.1018519995268434E-4</v>
      </c>
      <c r="J46" s="41" t="s">
        <v>30</v>
      </c>
      <c r="K46" s="42" t="s">
        <v>31</v>
      </c>
      <c r="L46" s="42" t="s">
        <v>45</v>
      </c>
      <c r="M46" s="6">
        <v>45</v>
      </c>
      <c r="N46" s="5" t="str">
        <f t="shared" si="3"/>
        <v>FAIR-D1/45</v>
      </c>
      <c r="O46" s="4" t="str">
        <f>IF(ISBLANK(E46),"",IF(E46=F46, "1 video",CONCATENATE((+COUNTIFS(Video_List!$A:$A,Monitoring!C46,Video_List!$D:$D,"&lt;=" &amp;Monitoring!H46)-COUNTIFS(Video_List!$A:$A,Monitoring!C46,Video_List!$D:$D,"&lt;=" &amp;Monitoring!G46))+1," videos")))</f>
        <v>1 video</v>
      </c>
      <c r="P46" s="61" t="str">
        <f>+IF(R46="#N/C","-",IF(V46="#N/C","no","yes"))</f>
        <v>yes</v>
      </c>
      <c r="Q46" s="62" t="s">
        <v>34</v>
      </c>
      <c r="R46" s="63" t="str">
        <f>+IFERROR(IF(S46="#N/C","#N/C",IF(S46=0,INDEX(Taxonomy_UniqueValues!A:A,MATCH(T46,Taxonomy_UniqueValues!C:C,0)),INDEX(Taxonomy_UniqueValues!A:A,MATCH(S46,Taxonomy_UniqueValues!B:B,0)))),"#N/C")</f>
        <v>Insecta</v>
      </c>
      <c r="S46" s="63" t="str">
        <f>+IFERROR(IF(T46="#N/C","#N/C",IF(T46=0,INDEX(Taxonomy_UniqueValues!B:B,MATCH(U46,Taxonomy_UniqueValues!D:D,0)),INDEX(Taxonomy_UniqueValues!B:B,MATCH(T46,Taxonomy_UniqueValues!C:C,0)))),"#N/C")</f>
        <v>Diptera</v>
      </c>
      <c r="T46" s="63" t="str">
        <f>+IFERROR(IF(U46="#N/C","#N/C",IF(U46=0,INDEX(Taxonomy_UniqueValues!C:C,MATCH(V46,Taxonomy_UniqueValues!E:E,0)),INDEX(Taxonomy_UniqueValues!C:C,MATCH(U46,Taxonomy_UniqueValues!D:D,0)))),"#N/C")</f>
        <v>Brachycera</v>
      </c>
      <c r="U46" s="63" t="str">
        <f>+IFERROR(IF(V46="#N/C","#N/C",IF(V46=0,INDEX(Taxonomy_UniqueValues!D:D,MATCH(W46,Taxonomy_UniqueValues!F:F,0)),INDEX(Taxonomy_UniqueValues!D:D,MATCH(V46,Taxonomy_UniqueValues!E:E,0)))),"#N/C")</f>
        <v>Muscomorpha</v>
      </c>
      <c r="V46" s="63" t="str">
        <f>+IFERROR(IF(W46="#N/C","#N/C",IF(W46=0,INDEX(Taxonomy_UniqueValues!E:E,MATCH(X46,Taxonomy_UniqueValues!G:G,0)),INDEX(Taxonomy_UniqueValues!E:E,MATCH(W46,Taxonomy_UniqueValues!F:F,0)))),"#N/C")</f>
        <v>Muscoidea</v>
      </c>
      <c r="W46" s="63" t="str">
        <f>+IFERROR(IF(X46="#N/C","#N/C",IF(X46=0,INDEX(Taxonomy_UniqueValues!F:F,MATCH(Y46,Taxonomy_UniqueValues!H:H,0)),INDEX(Taxonomy_UniqueValues!F:F,MATCH(X46,Taxonomy_UniqueValues!G:G,0)))),"#N/C")</f>
        <v>Fanniidae</v>
      </c>
      <c r="X46" s="63">
        <f>+IFERROR(IF(Y46="#N/C","#N/C",INDEX(Taxonomy_UniqueValues!G:G,MATCH(Y46,Taxonomy_UniqueValues!H:H,0))),"#N/C")</f>
        <v>0</v>
      </c>
      <c r="Y46" s="63" t="s">
        <v>38</v>
      </c>
      <c r="Z46" s="64" t="s">
        <v>36</v>
      </c>
    </row>
    <row r="47" spans="1:26" x14ac:dyDescent="0.3">
      <c r="A47" s="3">
        <v>46</v>
      </c>
      <c r="B47" s="38" t="str">
        <f t="shared" si="8"/>
        <v>FAIR-D1_46</v>
      </c>
      <c r="C47" s="39" t="s">
        <v>27</v>
      </c>
      <c r="D47" s="4">
        <f t="shared" si="9"/>
        <v>45164</v>
      </c>
      <c r="E47" s="1" t="s">
        <v>87</v>
      </c>
      <c r="F47" s="1" t="s">
        <v>87</v>
      </c>
      <c r="G47" s="2">
        <v>45164.377164351899</v>
      </c>
      <c r="H47" s="2">
        <v>45164.3772453704</v>
      </c>
      <c r="I47" s="40">
        <f t="shared" si="2"/>
        <v>8.1018501077778637E-5</v>
      </c>
      <c r="J47" s="41" t="s">
        <v>30</v>
      </c>
      <c r="K47" s="42" t="s">
        <v>31</v>
      </c>
      <c r="L47" s="42" t="s">
        <v>32</v>
      </c>
      <c r="M47" s="6">
        <v>46</v>
      </c>
      <c r="N47" s="5" t="str">
        <f t="shared" si="3"/>
        <v>FAIR-D1/46</v>
      </c>
      <c r="O47" s="4" t="str">
        <f>IF(ISBLANK(E47),"",IF(E47=F47, "1 video",CONCATENATE((+COUNTIFS(Video_List!$A:$A,Monitoring!C47,Video_List!$D:$D,"&lt;=" &amp;Monitoring!H47)-COUNTIFS(Video_List!$A:$A,Monitoring!C47,Video_List!$D:$D,"&lt;=" &amp;Monitoring!G47))+1," videos")))</f>
        <v>1 video</v>
      </c>
      <c r="P47" s="61" t="str">
        <f>+IF(R47="#N/C","-",IF(V47="#N/C","no","yes"))</f>
        <v>no</v>
      </c>
      <c r="Q47" s="62" t="s">
        <v>34</v>
      </c>
      <c r="R47" s="63" t="str">
        <f>+IFERROR(IF(S47="#N/C","#N/C",INDEX(Taxonomy_UniqueValues!A:A,MATCH(S47,Taxonomy_UniqueValues!B:B,0))),"#N/C")</f>
        <v>Insecta</v>
      </c>
      <c r="S47" s="63" t="str">
        <f>+IFERROR(IF(T47="#N/C","#N/C",INDEX(Taxonomy_UniqueValues!B:B,MATCH(T47,Taxonomy_UniqueValues!C:C,0))),"#N/C")</f>
        <v>Diptera</v>
      </c>
      <c r="T47" s="63" t="s">
        <v>48</v>
      </c>
      <c r="U47" s="63" t="str">
        <f>+IFERROR(IF(V47="#N/C","#N/C",INDEX(Taxonomy_UniqueValues!D:D,MATCH(V47,Taxonomy_UniqueValues!E:E,0))),"#N/C")</f>
        <v>#N/C</v>
      </c>
      <c r="V47" s="63" t="str">
        <f>+IFERROR(IF(W47="#N/C","#N/C",INDEX(Taxonomy_UniqueValues!E:E,MATCH(W47,Taxonomy_UniqueValues!F:F,0))),"#N/C")</f>
        <v>#N/C</v>
      </c>
      <c r="W47" s="63" t="str">
        <f>+IFERROR(IF(X47="#N/C","#N/C",INDEX(Taxonomy_UniqueValues!F:F,MATCH(X47,Taxonomy_UniqueValues!G:G,0))),"#N/C")</f>
        <v>#N/C</v>
      </c>
      <c r="X47" s="63" t="str">
        <f>+IFERROR(IF(Y47="#N/C","#N/C",INDEX(Taxonomy_UniqueValues!G:G,MATCH(Y47,Taxonomy_UniqueValues!H:H,0))),"#N/C")</f>
        <v>#N/C</v>
      </c>
      <c r="Y47" s="63" t="str">
        <f>+IFERROR(IF(Z47="#N/C","#N/C",INDEX(Taxonomy_UniqueValues!H:H,MATCH(Z47,Taxonomy_UniqueValues!I:I,0))),"#N/C")</f>
        <v>#N/C</v>
      </c>
      <c r="Z47" s="64" t="s">
        <v>36</v>
      </c>
    </row>
    <row r="48" spans="1:26" x14ac:dyDescent="0.3">
      <c r="A48" s="3">
        <v>47</v>
      </c>
      <c r="B48" s="38" t="str">
        <f t="shared" si="8"/>
        <v>FAIR-D1_47</v>
      </c>
      <c r="C48" s="39" t="s">
        <v>27</v>
      </c>
      <c r="D48" s="4">
        <f t="shared" si="9"/>
        <v>45164</v>
      </c>
      <c r="E48" s="1" t="s">
        <v>88</v>
      </c>
      <c r="F48" s="1" t="s">
        <v>88</v>
      </c>
      <c r="G48" s="2">
        <v>45164.378715277802</v>
      </c>
      <c r="H48" s="2">
        <v>45164.378900463002</v>
      </c>
      <c r="I48" s="40">
        <f t="shared" si="2"/>
        <v>1.8518519937060773E-4</v>
      </c>
      <c r="J48" s="41" t="s">
        <v>45</v>
      </c>
      <c r="K48" s="42" t="s">
        <v>31</v>
      </c>
      <c r="L48" s="42" t="s">
        <v>45</v>
      </c>
      <c r="M48" s="6">
        <v>47</v>
      </c>
      <c r="N48" s="5" t="str">
        <f t="shared" si="3"/>
        <v>FAIR-D1/47</v>
      </c>
      <c r="O48" s="4" t="str">
        <f>IF(ISBLANK(E48),"",IF(E48=F48, "1 video",CONCATENATE((+COUNTIFS(Video_List!$A:$A,Monitoring!C48,Video_List!$D:$D,"&lt;=" &amp;Monitoring!H48)-COUNTIFS(Video_List!$A:$A,Monitoring!C48,Video_List!$D:$D,"&lt;=" &amp;Monitoring!G48))+1," videos")))</f>
        <v>1 video</v>
      </c>
      <c r="P48" s="61" t="s">
        <v>31</v>
      </c>
      <c r="Q48" s="62" t="s">
        <v>31</v>
      </c>
      <c r="R48" s="63" t="str">
        <f>+IFERROR(IF(S48="#N/C","#N/C",INDEX(Taxonomy_UniqueValues!A:A,MATCH(S48,Taxonomy_UniqueValues!B:B,0))),"#N/C")</f>
        <v>Insecta</v>
      </c>
      <c r="S48" s="63" t="str">
        <f>+IFERROR(IF(T48="#N/C","#N/C",INDEX(Taxonomy_UniqueValues!B:B,MATCH(T48,Taxonomy_UniqueValues!C:C,0))),"#N/C")</f>
        <v>Diptera</v>
      </c>
      <c r="T48" s="63" t="str">
        <f>+IFERROR(IF(V48="#N/C","#N/C",INDEX(Taxonomy_UniqueValues!C:C,MATCH(V48,Taxonomy_UniqueValues!E:E,0))),"#N/C")</f>
        <v>Brachycera</v>
      </c>
      <c r="U48" s="63" t="str">
        <f>+IFERROR(IF(V48="#N/C","#N/C",INDEX(Taxonomy_UniqueValues!D:D,MATCH(V48,Taxonomy_UniqueValues!E:E,0))),"#N/C")</f>
        <v>Muscomorpha</v>
      </c>
      <c r="V48" s="63" t="s">
        <v>35</v>
      </c>
      <c r="W48" s="63" t="str">
        <f>+IFERROR(IF(X48="#N/C","#N/C",INDEX(Taxonomy_UniqueValues!F:F,MATCH(X48,Taxonomy_UniqueValues!G:G,0))),"#N/C")</f>
        <v>#N/C</v>
      </c>
      <c r="X48" s="63" t="str">
        <f>+IFERROR(IF(Y48="#N/C","#N/C",INDEX(Taxonomy_UniqueValues!G:G,MATCH(Y48,Taxonomy_UniqueValues!H:H,0))),"#N/C")</f>
        <v>#N/C</v>
      </c>
      <c r="Y48" s="63" t="str">
        <f>+IFERROR(IF(Z48="#N/C","#N/C",INDEX(Taxonomy_UniqueValues!H:H,MATCH(Z48,Taxonomy_UniqueValues!I:I,0))),"#N/C")</f>
        <v>#N/C</v>
      </c>
      <c r="Z48" s="64" t="s">
        <v>36</v>
      </c>
    </row>
    <row r="49" spans="1:26" x14ac:dyDescent="0.3">
      <c r="A49" s="3">
        <v>48</v>
      </c>
      <c r="B49" s="38" t="str">
        <f t="shared" si="8"/>
        <v>FAIR-D1_48</v>
      </c>
      <c r="C49" s="39" t="s">
        <v>27</v>
      </c>
      <c r="D49" s="4">
        <f t="shared" si="9"/>
        <v>45164</v>
      </c>
      <c r="E49" s="1" t="s">
        <v>89</v>
      </c>
      <c r="F49" s="1" t="s">
        <v>89</v>
      </c>
      <c r="G49" s="2">
        <v>45164.387581018498</v>
      </c>
      <c r="H49" s="2">
        <v>45164.387650463003</v>
      </c>
      <c r="I49" s="40">
        <f t="shared" si="2"/>
        <v>6.9444504333660007E-5</v>
      </c>
      <c r="J49" s="41" t="s">
        <v>30</v>
      </c>
      <c r="K49" s="42" t="s">
        <v>31</v>
      </c>
      <c r="L49" s="42" t="s">
        <v>32</v>
      </c>
      <c r="M49" s="6">
        <v>48</v>
      </c>
      <c r="N49" s="5" t="str">
        <f t="shared" si="3"/>
        <v>FAIR-D1/48</v>
      </c>
      <c r="O49" s="4" t="str">
        <f>IF(ISBLANK(E49),"",IF(E49=F49, "1 video",CONCATENATE((+COUNTIFS(Video_List!$A:$A,Monitoring!C49,Video_List!$D:$D,"&lt;=" &amp;Monitoring!H49)-COUNTIFS(Video_List!$A:$A,Monitoring!C49,Video_List!$D:$D,"&lt;=" &amp;Monitoring!G49))+1," videos")))</f>
        <v>1 video</v>
      </c>
      <c r="P49" s="61" t="s">
        <v>31</v>
      </c>
      <c r="Q49" s="62" t="s">
        <v>34</v>
      </c>
      <c r="R49" s="63" t="str">
        <f>+IFERROR(IF(S49="#N/C","#N/C",IF(S49=0,INDEX(Taxonomy_UniqueValues!A:A,MATCH(T49,Taxonomy_UniqueValues!C:C,0)),INDEX(Taxonomy_UniqueValues!A:A,MATCH(S49,Taxonomy_UniqueValues!B:B,0)))),"#N/C")</f>
        <v>Insecta</v>
      </c>
      <c r="S49" s="63" t="str">
        <f>+IFERROR(IF(T49="#N/C","#N/C",IF(T49=0,INDEX(Taxonomy_UniqueValues!B:B,MATCH(U49,Taxonomy_UniqueValues!D:D,0)),INDEX(Taxonomy_UniqueValues!B:B,MATCH(T49,Taxonomy_UniqueValues!C:C,0)))),"#N/C")</f>
        <v>Diptera</v>
      </c>
      <c r="T49" s="63" t="str">
        <f>+IFERROR(IF(U49="#N/C","#N/C",IF(U49=0,INDEX(Taxonomy_UniqueValues!C:C,MATCH(V49,Taxonomy_UniqueValues!E:E,0)),INDEX(Taxonomy_UniqueValues!C:C,MATCH(U49,Taxonomy_UniqueValues!D:D,0)))),"#N/C")</f>
        <v>Brachycera</v>
      </c>
      <c r="U49" s="63" t="str">
        <f>+IFERROR(IF(V49="#N/C","#N/C",IF(V49=0,INDEX(Taxonomy_UniqueValues!D:D,MATCH(W49,Taxonomy_UniqueValues!F:F,0)),INDEX(Taxonomy_UniqueValues!D:D,MATCH(V49,Taxonomy_UniqueValues!E:E,0)))),"#N/C")</f>
        <v>Muscomorpha</v>
      </c>
      <c r="V49" s="63" t="str">
        <f>+IFERROR(IF(W49="#N/C","#N/C",IF(W49=0,INDEX(Taxonomy_UniqueValues!E:E,MATCH(X49,Taxonomy_UniqueValues!G:G,0)),INDEX(Taxonomy_UniqueValues!E:E,MATCH(W49,Taxonomy_UniqueValues!F:F,0)))),"#N/C")</f>
        <v>Muscoidea</v>
      </c>
      <c r="W49" s="63" t="str">
        <f>+IFERROR(IF(X49="#N/C","#N/C",IF(X49=0,INDEX(Taxonomy_UniqueValues!F:F,MATCH(Y49,Taxonomy_UniqueValues!H:H,0)),INDEX(Taxonomy_UniqueValues!F:F,MATCH(X49,Taxonomy_UniqueValues!G:G,0)))),"#N/C")</f>
        <v>Fanniidae</v>
      </c>
      <c r="X49" s="63">
        <f>+IFERROR(IF(Y49="#N/C","#N/C",INDEX(Taxonomy_UniqueValues!G:G,MATCH(Y49,Taxonomy_UniqueValues!H:H,0))),"#N/C")</f>
        <v>0</v>
      </c>
      <c r="Y49" s="63" t="s">
        <v>38</v>
      </c>
      <c r="Z49" s="64" t="s">
        <v>36</v>
      </c>
    </row>
    <row r="50" spans="1:26" x14ac:dyDescent="0.3">
      <c r="A50" s="3">
        <v>49</v>
      </c>
      <c r="B50" s="38" t="str">
        <f t="shared" si="8"/>
        <v>FAIR-D1_49</v>
      </c>
      <c r="C50" s="39" t="s">
        <v>27</v>
      </c>
      <c r="D50" s="4">
        <f t="shared" si="9"/>
        <v>45164</v>
      </c>
      <c r="E50" s="1" t="s">
        <v>90</v>
      </c>
      <c r="F50" s="1" t="s">
        <v>90</v>
      </c>
      <c r="G50" s="2">
        <v>45164.398680555598</v>
      </c>
      <c r="H50" s="2">
        <v>45164.398738425902</v>
      </c>
      <c r="I50" s="40">
        <f t="shared" si="2"/>
        <v>5.7870303862728179E-5</v>
      </c>
      <c r="J50" s="41" t="s">
        <v>30</v>
      </c>
      <c r="K50" s="42" t="s">
        <v>31</v>
      </c>
      <c r="L50" s="42" t="s">
        <v>32</v>
      </c>
      <c r="M50" s="6">
        <v>49</v>
      </c>
      <c r="N50" s="5" t="str">
        <f t="shared" si="3"/>
        <v>FAIR-D1/49</v>
      </c>
      <c r="O50" s="4" t="str">
        <f>IF(ISBLANK(E50),"",IF(E50=F50, "1 video",CONCATENATE((+COUNTIFS(Video_List!$A:$A,Monitoring!C50,Video_List!$D:$D,"&lt;=" &amp;Monitoring!H50)-COUNTIFS(Video_List!$A:$A,Monitoring!C50,Video_List!$D:$D,"&lt;=" &amp;Monitoring!G50))+1," videos")))</f>
        <v>1 video</v>
      </c>
      <c r="P50" s="61" t="str">
        <f t="shared" ref="P50:P55" si="10">+IF(R50="#N/C","-",IF(V50="#N/C","no","yes"))</f>
        <v>yes</v>
      </c>
      <c r="Q50" s="62" t="s">
        <v>34</v>
      </c>
      <c r="R50" s="63" t="str">
        <f>+IFERROR(IF(S50="#N/C","#N/C",INDEX(Taxonomy_UniqueValues!A:A,MATCH(S50,Taxonomy_UniqueValues!B:B,0))),"#N/C")</f>
        <v>Insecta</v>
      </c>
      <c r="S50" s="63" t="str">
        <f>+IFERROR(IF(T50="#N/C","#N/C",INDEX(Taxonomy_UniqueValues!B:B,MATCH(T50,Taxonomy_UniqueValues!C:C,0))),"#N/C")</f>
        <v>Diptera</v>
      </c>
      <c r="T50" s="63" t="str">
        <f>+IFERROR(IF(V50="#N/C","#N/C",INDEX(Taxonomy_UniqueValues!C:C,MATCH(V50,Taxonomy_UniqueValues!E:E,0))),"#N/C")</f>
        <v>Brachycera</v>
      </c>
      <c r="U50" s="63" t="str">
        <f>+IFERROR(IF(V50="#N/C","#N/C",INDEX(Taxonomy_UniqueValues!D:D,MATCH(V50,Taxonomy_UniqueValues!E:E,0))),"#N/C")</f>
        <v>Muscomorpha</v>
      </c>
      <c r="V50" s="63" t="s">
        <v>35</v>
      </c>
      <c r="W50" s="63" t="str">
        <f>+IFERROR(IF(X50="#N/C","#N/C",INDEX(Taxonomy_UniqueValues!F:F,MATCH(X50,Taxonomy_UniqueValues!G:G,0))),"#N/C")</f>
        <v>#N/C</v>
      </c>
      <c r="X50" s="63" t="str">
        <f>+IFERROR(IF(Y50="#N/C","#N/C",INDEX(Taxonomy_UniqueValues!G:G,MATCH(Y50,Taxonomy_UniqueValues!H:H,0))),"#N/C")</f>
        <v>#N/C</v>
      </c>
      <c r="Y50" s="63" t="str">
        <f>+IFERROR(IF(Z50="#N/C","#N/C",INDEX(Taxonomy_UniqueValues!H:H,MATCH(Z50,Taxonomy_UniqueValues!I:I,0))),"#N/C")</f>
        <v>#N/C</v>
      </c>
      <c r="Z50" s="64" t="s">
        <v>36</v>
      </c>
    </row>
    <row r="51" spans="1:26" x14ac:dyDescent="0.3">
      <c r="A51" s="3">
        <v>50</v>
      </c>
      <c r="B51" s="38" t="str">
        <f t="shared" si="8"/>
        <v>FAIR-D1_50</v>
      </c>
      <c r="C51" s="39" t="s">
        <v>27</v>
      </c>
      <c r="D51" s="4">
        <f t="shared" si="9"/>
        <v>45164</v>
      </c>
      <c r="E51" s="1" t="s">
        <v>90</v>
      </c>
      <c r="F51" s="1" t="s">
        <v>90</v>
      </c>
      <c r="G51" s="2">
        <v>45164.398680555598</v>
      </c>
      <c r="H51" s="2">
        <v>45164.398807870399</v>
      </c>
      <c r="I51" s="40">
        <f t="shared" si="2"/>
        <v>1.2731480092043057E-4</v>
      </c>
      <c r="J51" s="41" t="s">
        <v>30</v>
      </c>
      <c r="K51" s="42" t="s">
        <v>31</v>
      </c>
      <c r="L51" s="42" t="s">
        <v>30</v>
      </c>
      <c r="M51" s="6">
        <v>50</v>
      </c>
      <c r="N51" s="5" t="str">
        <f t="shared" si="3"/>
        <v>FAIR-D1/50</v>
      </c>
      <c r="O51" s="4" t="str">
        <f>IF(ISBLANK(E51),"",IF(E51=F51, "1 video",CONCATENATE((+COUNTIFS(Video_List!$A:$A,Monitoring!C51,Video_List!$D:$D,"&lt;=" &amp;Monitoring!H51)-COUNTIFS(Video_List!$A:$A,Monitoring!C51,Video_List!$D:$D,"&lt;=" &amp;Monitoring!G51))+1," videos")))</f>
        <v>1 video</v>
      </c>
      <c r="P51" s="61" t="str">
        <f t="shared" si="10"/>
        <v>yes</v>
      </c>
      <c r="Q51" s="62" t="s">
        <v>34</v>
      </c>
      <c r="R51" s="63" t="s">
        <v>86</v>
      </c>
      <c r="S51" s="63" t="str">
        <f>+IFERROR(IF(T51="#N/C","#N/C",INDEX(Taxonomy_UniqueValues!B:B,MATCH(T51,Taxonomy_UniqueValues!C:C,0))),"#N/C")</f>
        <v>Diptera</v>
      </c>
      <c r="T51" s="63" t="str">
        <f>+IFERROR(IF(V51="#N/C","#N/C",INDEX(Taxonomy_UniqueValues!C:C,MATCH(V51,Taxonomy_UniqueValues!E:E,0))),"#N/C")</f>
        <v>Brachycera</v>
      </c>
      <c r="U51" s="63" t="str">
        <f>+IFERROR(IF(V51="#N/C","#N/C",INDEX(Taxonomy_UniqueValues!D:D,MATCH(V51,Taxonomy_UniqueValues!E:E,0))),"#N/C")</f>
        <v>Muscomorpha</v>
      </c>
      <c r="V51" s="63" t="s">
        <v>35</v>
      </c>
      <c r="W51" s="63" t="str">
        <f>+IFERROR(IF(X51="#N/C","#N/C",INDEX(Taxonomy_UniqueValues!F:F,MATCH(X51,Taxonomy_UniqueValues!G:G,0))),"#N/C")</f>
        <v>#N/C</v>
      </c>
      <c r="X51" s="63" t="str">
        <f>+IFERROR(IF(Y51="#N/C","#N/C",INDEX(Taxonomy_UniqueValues!G:G,MATCH(Y51,Taxonomy_UniqueValues!H:H,0))),"#N/C")</f>
        <v>#N/C</v>
      </c>
      <c r="Y51" s="63" t="str">
        <f>+IFERROR(IF(Z51="#N/C","#N/C",INDEX(Taxonomy_UniqueValues!H:H,MATCH(Z51,Taxonomy_UniqueValues!I:I,0))),"#N/C")</f>
        <v>#N/C</v>
      </c>
      <c r="Z51" s="64" t="s">
        <v>36</v>
      </c>
    </row>
    <row r="52" spans="1:26" x14ac:dyDescent="0.3">
      <c r="A52" s="3">
        <v>51</v>
      </c>
      <c r="B52" s="38" t="str">
        <f t="shared" si="8"/>
        <v>FAIR-D1_51</v>
      </c>
      <c r="C52" s="39" t="s">
        <v>27</v>
      </c>
      <c r="D52" s="4">
        <f t="shared" si="9"/>
        <v>45164</v>
      </c>
      <c r="E52" s="1" t="s">
        <v>91</v>
      </c>
      <c r="F52" s="1" t="s">
        <v>91</v>
      </c>
      <c r="G52" s="2">
        <v>45164.415775463</v>
      </c>
      <c r="H52" s="2">
        <v>45164.415937500002</v>
      </c>
      <c r="I52" s="40">
        <f t="shared" si="2"/>
        <v>1.6203700215555727E-4</v>
      </c>
      <c r="J52" s="41" t="s">
        <v>30</v>
      </c>
      <c r="K52" s="42" t="s">
        <v>34</v>
      </c>
      <c r="L52" s="42" t="s">
        <v>45</v>
      </c>
      <c r="M52" s="6">
        <v>51</v>
      </c>
      <c r="N52" s="5" t="str">
        <f t="shared" si="3"/>
        <v>FAIR-D1/51</v>
      </c>
      <c r="O52" s="4" t="str">
        <f>IF(ISBLANK(E52),"",IF(E52=F52, "1 video",CONCATENATE((+COUNTIFS(Video_List!$A:$A,Monitoring!C52,Video_List!$D:$D,"&lt;=" &amp;Monitoring!H52)-COUNTIFS(Video_List!$A:$A,Monitoring!C52,Video_List!$D:$D,"&lt;=" &amp;Monitoring!G52))+1," videos")))</f>
        <v>1 video</v>
      </c>
      <c r="P52" s="61" t="str">
        <f t="shared" si="10"/>
        <v>yes</v>
      </c>
      <c r="Q52" s="62" t="s">
        <v>34</v>
      </c>
      <c r="R52" s="63" t="str">
        <f>+IFERROR(IF(S52="#N/C","#N/C",INDEX(Taxonomy_UniqueValues!A:A,MATCH(S52,Taxonomy_UniqueValues!B:B,0))),"#N/C")</f>
        <v>Insecta</v>
      </c>
      <c r="S52" s="63" t="str">
        <f>+IFERROR(IF(T52="#N/C","#N/C",INDEX(Taxonomy_UniqueValues!B:B,MATCH(T52,Taxonomy_UniqueValues!C:C,0))),"#N/C")</f>
        <v>Diptera</v>
      </c>
      <c r="T52" s="63" t="str">
        <f>+IFERROR(IF(V52="#N/C","#N/C",INDEX(Taxonomy_UniqueValues!C:C,MATCH(V52,Taxonomy_UniqueValues!E:E,0))),"#N/C")</f>
        <v>Brachycera</v>
      </c>
      <c r="U52" s="63" t="str">
        <f>+IFERROR(IF(V52="#N/C","#N/C",INDEX(Taxonomy_UniqueValues!D:D,MATCH(V52,Taxonomy_UniqueValues!E:E,0))),"#N/C")</f>
        <v>Muscomorpha</v>
      </c>
      <c r="V52" s="63" t="s">
        <v>35</v>
      </c>
      <c r="W52" s="63" t="str">
        <f>+IFERROR(IF(X52="#N/C","#N/C",INDEX(Taxonomy_UniqueValues!F:F,MATCH(X52,Taxonomy_UniqueValues!G:G,0))),"#N/C")</f>
        <v>#N/C</v>
      </c>
      <c r="X52" s="63" t="str">
        <f>+IFERROR(IF(Y52="#N/C","#N/C",INDEX(Taxonomy_UniqueValues!G:G,MATCH(Y52,Taxonomy_UniqueValues!H:H,0))),"#N/C")</f>
        <v>#N/C</v>
      </c>
      <c r="Y52" s="63" t="str">
        <f>+IFERROR(IF(Z52="#N/C","#N/C",INDEX(Taxonomy_UniqueValues!H:H,MATCH(Z52,Taxonomy_UniqueValues!I:I,0))),"#N/C")</f>
        <v>#N/C</v>
      </c>
      <c r="Z52" s="64" t="s">
        <v>36</v>
      </c>
    </row>
    <row r="53" spans="1:26" x14ac:dyDescent="0.3">
      <c r="A53" s="3">
        <v>52</v>
      </c>
      <c r="B53" s="38" t="str">
        <f t="shared" si="8"/>
        <v>FAIR-D1_52</v>
      </c>
      <c r="C53" s="39" t="s">
        <v>27</v>
      </c>
      <c r="D53" s="4">
        <f t="shared" si="9"/>
        <v>45164</v>
      </c>
      <c r="E53" s="1" t="s">
        <v>92</v>
      </c>
      <c r="F53" s="1" t="s">
        <v>92</v>
      </c>
      <c r="G53" s="2">
        <v>45164.416921296302</v>
      </c>
      <c r="H53" s="2">
        <v>45164.417129629597</v>
      </c>
      <c r="I53" s="40">
        <f t="shared" si="2"/>
        <v>2.0833329472225159E-4</v>
      </c>
      <c r="J53" s="41" t="s">
        <v>30</v>
      </c>
      <c r="K53" s="42" t="s">
        <v>34</v>
      </c>
      <c r="L53" s="42" t="s">
        <v>30</v>
      </c>
      <c r="M53" s="6">
        <v>52</v>
      </c>
      <c r="N53" s="5" t="str">
        <f t="shared" si="3"/>
        <v>FAIR-D1/52</v>
      </c>
      <c r="O53" s="4" t="str">
        <f>IF(ISBLANK(E53),"",IF(E53=F53, "1 video",CONCATENATE((+COUNTIFS(Video_List!$A:$A,Monitoring!C53,Video_List!$D:$D,"&lt;=" &amp;Monitoring!H53)-COUNTIFS(Video_List!$A:$A,Monitoring!C53,Video_List!$D:$D,"&lt;=" &amp;Monitoring!G53))+1," videos")))</f>
        <v>1 video</v>
      </c>
      <c r="P53" s="61" t="str">
        <f t="shared" si="10"/>
        <v>yes</v>
      </c>
      <c r="Q53" s="62" t="s">
        <v>34</v>
      </c>
      <c r="R53" s="63" t="str">
        <f>+IFERROR(IF(S53="#N/C","#N/C",IF(S53=0,INDEX(Taxonomy_UniqueValues!A:A,MATCH(T53,Taxonomy_UniqueValues!C:C,0)),INDEX(Taxonomy_UniqueValues!A:A,MATCH(S53,Taxonomy_UniqueValues!B:B,0)))),"#N/C")</f>
        <v>Insecta</v>
      </c>
      <c r="S53" s="63" t="str">
        <f>+IFERROR(IF(T53="#N/C","#N/C",IF(T53=0,INDEX(Taxonomy_UniqueValues!B:B,MATCH(U53,Taxonomy_UniqueValues!D:D,0)),INDEX(Taxonomy_UniqueValues!B:B,MATCH(T53,Taxonomy_UniqueValues!C:C,0)))),"#N/C")</f>
        <v>Diptera</v>
      </c>
      <c r="T53" s="63" t="str">
        <f>+IFERROR(IF(U53="#N/C","#N/C",IF(U53=0,INDEX(Taxonomy_UniqueValues!C:C,MATCH(V53,Taxonomy_UniqueValues!E:E,0)),INDEX(Taxonomy_UniqueValues!C:C,MATCH(U53,Taxonomy_UniqueValues!D:D,0)))),"#N/C")</f>
        <v>Brachycera</v>
      </c>
      <c r="U53" s="63" t="str">
        <f>+IFERROR(IF(V53="#N/C","#N/C",IF(V53=0,INDEX(Taxonomy_UniqueValues!D:D,MATCH(W53,Taxonomy_UniqueValues!F:F,0)),INDEX(Taxonomy_UniqueValues!D:D,MATCH(V53,Taxonomy_UniqueValues!E:E,0)))),"#N/C")</f>
        <v>Muscomorpha</v>
      </c>
      <c r="V53" s="63" t="str">
        <f>+IFERROR(IF(W53="#N/C","#N/C",IF(W53=0,INDEX(Taxonomy_UniqueValues!E:E,MATCH(X53,Taxonomy_UniqueValues!G:G,0)),INDEX(Taxonomy_UniqueValues!E:E,MATCH(W53,Taxonomy_UniqueValues!F:F,0)))),"#N/C")</f>
        <v>Muscoidea</v>
      </c>
      <c r="W53" s="63" t="str">
        <f>+IFERROR(IF(X53="#N/C","#N/C",IF(X53=0,INDEX(Taxonomy_UniqueValues!F:F,MATCH(Y53,Taxonomy_UniqueValues!H:H,0)),INDEX(Taxonomy_UniqueValues!F:F,MATCH(X53,Taxonomy_UniqueValues!G:G,0)))),"#N/C")</f>
        <v>Fanniidae</v>
      </c>
      <c r="X53" s="63">
        <f>+IFERROR(IF(Y53="#N/C","#N/C",INDEX(Taxonomy_UniqueValues!G:G,MATCH(Y53,Taxonomy_UniqueValues!H:H,0))),"#N/C")</f>
        <v>0</v>
      </c>
      <c r="Y53" s="63" t="s">
        <v>38</v>
      </c>
      <c r="Z53" s="64" t="s">
        <v>36</v>
      </c>
    </row>
    <row r="54" spans="1:26" x14ac:dyDescent="0.3">
      <c r="A54" s="3">
        <v>53</v>
      </c>
      <c r="B54" s="38" t="str">
        <f t="shared" si="8"/>
        <v>FAIR-D1_53</v>
      </c>
      <c r="C54" s="39" t="s">
        <v>27</v>
      </c>
      <c r="D54" s="4">
        <f t="shared" si="9"/>
        <v>45164</v>
      </c>
      <c r="E54" s="1" t="s">
        <v>93</v>
      </c>
      <c r="F54" s="1" t="s">
        <v>93</v>
      </c>
      <c r="G54" s="2">
        <v>45164.418252314797</v>
      </c>
      <c r="H54" s="2">
        <v>45164.418298611097</v>
      </c>
      <c r="I54" s="40">
        <f t="shared" si="2"/>
        <v>4.6296299842651933E-5</v>
      </c>
      <c r="J54" s="41" t="s">
        <v>30</v>
      </c>
      <c r="K54" s="42" t="s">
        <v>31</v>
      </c>
      <c r="L54" s="42" t="s">
        <v>32</v>
      </c>
      <c r="M54" s="6">
        <v>53</v>
      </c>
      <c r="N54" s="5" t="str">
        <f t="shared" si="3"/>
        <v>FAIR-D1/53</v>
      </c>
      <c r="O54" s="4" t="str">
        <f>IF(ISBLANK(E54),"",IF(E54=F54, "1 video",CONCATENATE((+COUNTIFS(Video_List!$A:$A,Monitoring!C54,Video_List!$D:$D,"&lt;=" &amp;Monitoring!H54)-COUNTIFS(Video_List!$A:$A,Monitoring!C54,Video_List!$D:$D,"&lt;=" &amp;Monitoring!G54))+1," videos")))</f>
        <v>1 video</v>
      </c>
      <c r="P54" s="61" t="str">
        <f t="shared" si="10"/>
        <v>yes</v>
      </c>
      <c r="Q54" s="62" t="s">
        <v>34</v>
      </c>
      <c r="R54" s="63" t="str">
        <f>+IFERROR(IF(S54="#N/C","#N/C",IF(S54=0,INDEX(Taxonomy_UniqueValues!A:A,MATCH(T54,Taxonomy_UniqueValues!C:C,0)),INDEX(Taxonomy_UniqueValues!A:A,MATCH(S54,Taxonomy_UniqueValues!B:B,0)))),"#N/C")</f>
        <v>Insecta</v>
      </c>
      <c r="S54" s="63" t="str">
        <f>+IFERROR(IF(T54="#N/C","#N/C",IF(T54=0,INDEX(Taxonomy_UniqueValues!B:B,MATCH(U54,Taxonomy_UniqueValues!D:D,0)),INDEX(Taxonomy_UniqueValues!B:B,MATCH(T54,Taxonomy_UniqueValues!C:C,0)))),"#N/C")</f>
        <v>Diptera</v>
      </c>
      <c r="T54" s="63" t="str">
        <f>+IFERROR(IF(U54="#N/C","#N/C",IF(U54=0,INDEX(Taxonomy_UniqueValues!C:C,MATCH(V54,Taxonomy_UniqueValues!E:E,0)),INDEX(Taxonomy_UniqueValues!C:C,MATCH(U54,Taxonomy_UniqueValues!D:D,0)))),"#N/C")</f>
        <v>Brachycera</v>
      </c>
      <c r="U54" s="63" t="str">
        <f>+IFERROR(IF(V54="#N/C","#N/C",IF(V54=0,INDEX(Taxonomy_UniqueValues!D:D,MATCH(W54,Taxonomy_UniqueValues!F:F,0)),INDEX(Taxonomy_UniqueValues!D:D,MATCH(V54,Taxonomy_UniqueValues!E:E,0)))),"#N/C")</f>
        <v>Muscomorpha</v>
      </c>
      <c r="V54" s="63" t="str">
        <f>+IFERROR(IF(W54="#N/C","#N/C",IF(W54=0,INDEX(Taxonomy_UniqueValues!E:E,MATCH(X54,Taxonomy_UniqueValues!G:G,0)),INDEX(Taxonomy_UniqueValues!E:E,MATCH(W54,Taxonomy_UniqueValues!F:F,0)))),"#N/C")</f>
        <v>Muscoidea</v>
      </c>
      <c r="W54" s="63" t="str">
        <f>+IFERROR(IF(X54="#N/C","#N/C",IF(X54=0,INDEX(Taxonomy_UniqueValues!F:F,MATCH(Y54,Taxonomy_UniqueValues!H:H,0)),INDEX(Taxonomy_UniqueValues!F:F,MATCH(X54,Taxonomy_UniqueValues!G:G,0)))),"#N/C")</f>
        <v>Fanniidae</v>
      </c>
      <c r="X54" s="63">
        <f>+IFERROR(IF(Y54="#N/C","#N/C",INDEX(Taxonomy_UniqueValues!G:G,MATCH(Y54,Taxonomy_UniqueValues!H:H,0))),"#N/C")</f>
        <v>0</v>
      </c>
      <c r="Y54" s="63" t="s">
        <v>38</v>
      </c>
      <c r="Z54" s="64" t="s">
        <v>36</v>
      </c>
    </row>
    <row r="55" spans="1:26" x14ac:dyDescent="0.3">
      <c r="A55" s="3">
        <v>54</v>
      </c>
      <c r="B55" s="38" t="str">
        <f t="shared" si="8"/>
        <v>FAIR-D1_54</v>
      </c>
      <c r="C55" s="39" t="s">
        <v>27</v>
      </c>
      <c r="D55" s="4">
        <f t="shared" si="9"/>
        <v>45164</v>
      </c>
      <c r="E55" s="1" t="s">
        <v>94</v>
      </c>
      <c r="F55" s="1" t="s">
        <v>94</v>
      </c>
      <c r="G55" s="2">
        <v>45164.419317129599</v>
      </c>
      <c r="H55" s="2">
        <v>45164.419467592597</v>
      </c>
      <c r="I55" s="40">
        <f t="shared" si="2"/>
        <v>1.5046299813548103E-4</v>
      </c>
      <c r="J55" s="41" t="s">
        <v>45</v>
      </c>
      <c r="K55" s="42" t="s">
        <v>34</v>
      </c>
      <c r="L55" s="42" t="s">
        <v>45</v>
      </c>
      <c r="M55" s="6">
        <v>54</v>
      </c>
      <c r="N55" s="5" t="str">
        <f t="shared" si="3"/>
        <v>FAIR-D1/54</v>
      </c>
      <c r="O55" s="4" t="str">
        <f>IF(ISBLANK(E55),"",IF(E55=F55, "1 video",CONCATENATE((+COUNTIFS(Video_List!$A:$A,Monitoring!C55,Video_List!$D:$D,"&lt;=" &amp;Monitoring!H55)-COUNTIFS(Video_List!$A:$A,Monitoring!C55,Video_List!$D:$D,"&lt;=" &amp;Monitoring!G55))+1," videos")))</f>
        <v>1 video</v>
      </c>
      <c r="P55" s="61" t="str">
        <f t="shared" si="10"/>
        <v>yes</v>
      </c>
      <c r="Q55" s="62" t="s">
        <v>34</v>
      </c>
      <c r="R55" s="63" t="str">
        <f>+IFERROR(IF(S55="#N/C","#N/C",INDEX(Taxonomy_UniqueValues!A:A,MATCH(S55,Taxonomy_UniqueValues!B:B,0))),"#N/C")</f>
        <v>Insecta</v>
      </c>
      <c r="S55" s="63" t="str">
        <f>+IFERROR(IF(T55="#N/C","#N/C",INDEX(Taxonomy_UniqueValues!B:B,MATCH(T55,Taxonomy_UniqueValues!C:C,0))),"#N/C")</f>
        <v>Diptera</v>
      </c>
      <c r="T55" s="63" t="str">
        <f>+IFERROR(IF(V55="#N/C","#N/C",INDEX(Taxonomy_UniqueValues!C:C,MATCH(V55,Taxonomy_UniqueValues!E:E,0))),"#N/C")</f>
        <v>Brachycera</v>
      </c>
      <c r="U55" s="63" t="str">
        <f>+IFERROR(IF(V55="#N/C","#N/C",INDEX(Taxonomy_UniqueValues!D:D,MATCH(V55,Taxonomy_UniqueValues!E:E,0))),"#N/C")</f>
        <v>Muscomorpha</v>
      </c>
      <c r="V55" s="63" t="s">
        <v>35</v>
      </c>
      <c r="W55" s="63" t="str">
        <f>+IFERROR(IF(X55="#N/C","#N/C",INDEX(Taxonomy_UniqueValues!F:F,MATCH(X55,Taxonomy_UniqueValues!G:G,0))),"#N/C")</f>
        <v>#N/C</v>
      </c>
      <c r="X55" s="63" t="str">
        <f>+IFERROR(IF(Y55="#N/C","#N/C",INDEX(Taxonomy_UniqueValues!G:G,MATCH(Y55,Taxonomy_UniqueValues!H:H,0))),"#N/C")</f>
        <v>#N/C</v>
      </c>
      <c r="Y55" s="63" t="str">
        <f>+IFERROR(IF(Z55="#N/C","#N/C",INDEX(Taxonomy_UniqueValues!H:H,MATCH(Z55,Taxonomy_UniqueValues!I:I,0))),"#N/C")</f>
        <v>#N/C</v>
      </c>
      <c r="Z55" s="64" t="s">
        <v>36</v>
      </c>
    </row>
    <row r="56" spans="1:26" x14ac:dyDescent="0.3">
      <c r="A56" s="3">
        <v>55</v>
      </c>
      <c r="B56" s="38" t="str">
        <f t="shared" si="8"/>
        <v>FAIR-D1_55</v>
      </c>
      <c r="C56" s="39" t="s">
        <v>27</v>
      </c>
      <c r="D56" s="4">
        <f t="shared" si="9"/>
        <v>45164</v>
      </c>
      <c r="E56" s="1" t="s">
        <v>94</v>
      </c>
      <c r="F56" s="1" t="s">
        <v>94</v>
      </c>
      <c r="G56" s="2">
        <v>45164.419317129599</v>
      </c>
      <c r="H56" s="2">
        <v>45164.419467592597</v>
      </c>
      <c r="I56" s="40">
        <f t="shared" si="2"/>
        <v>1.5046299813548103E-4</v>
      </c>
      <c r="J56" s="41" t="s">
        <v>45</v>
      </c>
      <c r="K56" s="42" t="s">
        <v>34</v>
      </c>
      <c r="L56" s="42" t="s">
        <v>45</v>
      </c>
      <c r="M56" s="6">
        <v>55</v>
      </c>
      <c r="N56" s="5" t="str">
        <f t="shared" si="3"/>
        <v>FAIR-D1/55</v>
      </c>
      <c r="O56" s="4" t="str">
        <f>IF(ISBLANK(E56),"",IF(E56=F56, "1 video",CONCATENATE((+COUNTIFS(Video_List!$A:$A,Monitoring!C56,Video_List!$D:$D,"&lt;=" &amp;Monitoring!H56)-COUNTIFS(Video_List!$A:$A,Monitoring!C56,Video_List!$D:$D,"&lt;=" &amp;Monitoring!G56))+1," videos")))</f>
        <v>1 video</v>
      </c>
      <c r="P56" s="61" t="s">
        <v>31</v>
      </c>
      <c r="Q56" s="62" t="s">
        <v>34</v>
      </c>
      <c r="R56" s="63" t="str">
        <f>+IFERROR(IF(S56="#N/C","#N/C",IF(S56=0,INDEX(Taxonomy_UniqueValues!A:A,MATCH(T56,Taxonomy_UniqueValues!C:C,0)),INDEX(Taxonomy_UniqueValues!A:A,MATCH(S56,Taxonomy_UniqueValues!B:B,0)))),"#N/C")</f>
        <v>Insecta</v>
      </c>
      <c r="S56" s="63" t="str">
        <f>+IFERROR(IF(T56="#N/C","#N/C",IF(T56=0,INDEX(Taxonomy_UniqueValues!B:B,MATCH(U56,Taxonomy_UniqueValues!D:D,0)),INDEX(Taxonomy_UniqueValues!B:B,MATCH(T56,Taxonomy_UniqueValues!C:C,0)))),"#N/C")</f>
        <v>Diptera</v>
      </c>
      <c r="T56" s="63" t="str">
        <f>+IFERROR(IF(U56="#N/C","#N/C",IF(U56=0,INDEX(Taxonomy_UniqueValues!C:C,MATCH(V56,Taxonomy_UniqueValues!E:E,0)),INDEX(Taxonomy_UniqueValues!C:C,MATCH(U56,Taxonomy_UniqueValues!D:D,0)))),"#N/C")</f>
        <v>Brachycera</v>
      </c>
      <c r="U56" s="63" t="str">
        <f>+IFERROR(IF(V56="#N/C","#N/C",IF(V56=0,INDEX(Taxonomy_UniqueValues!D:D,MATCH(W56,Taxonomy_UniqueValues!F:F,0)),INDEX(Taxonomy_UniqueValues!D:D,MATCH(V56,Taxonomy_UniqueValues!E:E,0)))),"#N/C")</f>
        <v>Muscomorpha</v>
      </c>
      <c r="V56" s="63" t="str">
        <f>+IFERROR(IF(W56="#N/C","#N/C",IF(W56=0,INDEX(Taxonomy_UniqueValues!E:E,MATCH(X56,Taxonomy_UniqueValues!G:G,0)),INDEX(Taxonomy_UniqueValues!E:E,MATCH(W56,Taxonomy_UniqueValues!F:F,0)))),"#N/C")</f>
        <v>Muscoidea</v>
      </c>
      <c r="W56" s="63" t="str">
        <f>+IFERROR(IF(X56="#N/C","#N/C",IF(X56=0,INDEX(Taxonomy_UniqueValues!F:F,MATCH(Y56,Taxonomy_UniqueValues!H:H,0)),INDEX(Taxonomy_UniqueValues!F:F,MATCH(X56,Taxonomy_UniqueValues!G:G,0)))),"#N/C")</f>
        <v>Fanniidae</v>
      </c>
      <c r="X56" s="63">
        <f>+IFERROR(IF(Y56="#N/C","#N/C",INDEX(Taxonomy_UniqueValues!G:G,MATCH(Y56,Taxonomy_UniqueValues!H:H,0))),"#N/C")</f>
        <v>0</v>
      </c>
      <c r="Y56" s="63" t="s">
        <v>38</v>
      </c>
      <c r="Z56" s="64" t="s">
        <v>36</v>
      </c>
    </row>
    <row r="57" spans="1:26" x14ac:dyDescent="0.3">
      <c r="A57" s="3">
        <v>56</v>
      </c>
      <c r="B57" s="38" t="str">
        <f t="shared" si="8"/>
        <v>FAIR-D1_56</v>
      </c>
      <c r="C57" s="39" t="s">
        <v>27</v>
      </c>
      <c r="D57" s="4">
        <f t="shared" si="9"/>
        <v>45164</v>
      </c>
      <c r="E57" s="1" t="s">
        <v>95</v>
      </c>
      <c r="F57" s="1" t="s">
        <v>95</v>
      </c>
      <c r="G57" s="2">
        <v>45164.442465277803</v>
      </c>
      <c r="H57" s="2">
        <v>45164.442534722199</v>
      </c>
      <c r="I57" s="40">
        <f t="shared" si="2"/>
        <v>6.9444395194295794E-5</v>
      </c>
      <c r="J57" s="41" t="s">
        <v>30</v>
      </c>
      <c r="K57" s="42" t="s">
        <v>31</v>
      </c>
      <c r="L57" s="42" t="s">
        <v>32</v>
      </c>
      <c r="M57" s="6">
        <v>56</v>
      </c>
      <c r="N57" s="5" t="str">
        <f t="shared" si="3"/>
        <v>FAIR-D1/56</v>
      </c>
      <c r="O57" s="4" t="str">
        <f>IF(ISBLANK(E57),"",IF(E57=F57, "1 video",CONCATENATE((+COUNTIFS(Video_List!$A:$A,Monitoring!C57,Video_List!$D:$D,"&lt;=" &amp;Monitoring!H57)-COUNTIFS(Video_List!$A:$A,Monitoring!C57,Video_List!$D:$D,"&lt;=" &amp;Monitoring!G57))+1," videos")))</f>
        <v>1 video</v>
      </c>
      <c r="P57" s="61" t="str">
        <f>+IF(R57="#N/C","-",IF(V57="#N/C","no","yes"))</f>
        <v>yes</v>
      </c>
      <c r="Q57" s="62" t="s">
        <v>34</v>
      </c>
      <c r="R57" s="63" t="str">
        <f>+IFERROR(IF(S57="#N/C","#N/C",IF(S57=0,INDEX(Taxonomy_UniqueValues!A:A,MATCH(T57,Taxonomy_UniqueValues!C:C,0)),INDEX(Taxonomy_UniqueValues!A:A,MATCH(S57,Taxonomy_UniqueValues!B:B,0)))),"#N/C")</f>
        <v>Insecta</v>
      </c>
      <c r="S57" s="63" t="str">
        <f>+IFERROR(IF(T57="#N/C","#N/C",IF(T57=0,INDEX(Taxonomy_UniqueValues!B:B,MATCH(U57,Taxonomy_UniqueValues!D:D,0)),INDEX(Taxonomy_UniqueValues!B:B,MATCH(T57,Taxonomy_UniqueValues!C:C,0)))),"#N/C")</f>
        <v>Diptera</v>
      </c>
      <c r="T57" s="63" t="str">
        <f>+IFERROR(IF(U57="#N/C","#N/C",IF(U57=0,INDEX(Taxonomy_UniqueValues!C:C,MATCH(V57,Taxonomy_UniqueValues!E:E,0)),INDEX(Taxonomy_UniqueValues!C:C,MATCH(U57,Taxonomy_UniqueValues!D:D,0)))),"#N/C")</f>
        <v>Brachycera</v>
      </c>
      <c r="U57" s="63" t="str">
        <f>+IFERROR(IF(V57="#N/C","#N/C",IF(V57=0,INDEX(Taxonomy_UniqueValues!D:D,MATCH(W57,Taxonomy_UniqueValues!F:F,0)),INDEX(Taxonomy_UniqueValues!D:D,MATCH(V57,Taxonomy_UniqueValues!E:E,0)))),"#N/C")</f>
        <v>Muscomorpha</v>
      </c>
      <c r="V57" s="63" t="str">
        <f>+IFERROR(IF(W57="#N/C","#N/C",IF(W57=0,INDEX(Taxonomy_UniqueValues!E:E,MATCH(X57,Taxonomy_UniqueValues!G:G,0)),INDEX(Taxonomy_UniqueValues!E:E,MATCH(W57,Taxonomy_UniqueValues!F:F,0)))),"#N/C")</f>
        <v>Muscoidea</v>
      </c>
      <c r="W57" s="63" t="str">
        <f>+IFERROR(IF(X57="#N/C","#N/C",IF(X57=0,INDEX(Taxonomy_UniqueValues!F:F,MATCH(Y57,Taxonomy_UniqueValues!H:H,0)),INDEX(Taxonomy_UniqueValues!F:F,MATCH(X57,Taxonomy_UniqueValues!G:G,0)))),"#N/C")</f>
        <v>Fanniidae</v>
      </c>
      <c r="X57" s="63">
        <f>+IFERROR(IF(Y57="#N/C","#N/C",INDEX(Taxonomy_UniqueValues!G:G,MATCH(Y57,Taxonomy_UniqueValues!H:H,0))),"#N/C")</f>
        <v>0</v>
      </c>
      <c r="Y57" s="63" t="s">
        <v>38</v>
      </c>
      <c r="Z57" s="64" t="s">
        <v>36</v>
      </c>
    </row>
    <row r="58" spans="1:26" x14ac:dyDescent="0.3">
      <c r="A58" s="3">
        <v>57</v>
      </c>
      <c r="B58" s="38" t="str">
        <f t="shared" si="8"/>
        <v>FAIR-D1_57</v>
      </c>
      <c r="C58" s="39" t="s">
        <v>27</v>
      </c>
      <c r="D58" s="4">
        <f t="shared" si="9"/>
        <v>45164</v>
      </c>
      <c r="E58" s="1" t="s">
        <v>96</v>
      </c>
      <c r="F58" s="1" t="s">
        <v>96</v>
      </c>
      <c r="G58" s="2">
        <v>45164.446631944498</v>
      </c>
      <c r="H58" s="2">
        <v>45164.446678240703</v>
      </c>
      <c r="I58" s="40">
        <f t="shared" si="2"/>
        <v>4.6296205255202949E-5</v>
      </c>
      <c r="J58" s="41" t="s">
        <v>45</v>
      </c>
      <c r="K58" s="42" t="s">
        <v>31</v>
      </c>
      <c r="L58" s="42" t="s">
        <v>32</v>
      </c>
      <c r="M58" s="6">
        <v>57</v>
      </c>
      <c r="N58" s="5" t="str">
        <f t="shared" si="3"/>
        <v>FAIR-D1/57</v>
      </c>
      <c r="O58" s="4" t="str">
        <f>IF(ISBLANK(E58),"",IF(E58=F58, "1 video",CONCATENATE((+COUNTIFS(Video_List!$A:$A,Monitoring!C58,Video_List!$D:$D,"&lt;=" &amp;Monitoring!H58)-COUNTIFS(Video_List!$A:$A,Monitoring!C58,Video_List!$D:$D,"&lt;=" &amp;Monitoring!G58))+1," videos")))</f>
        <v>1 video</v>
      </c>
      <c r="P58" s="61" t="s">
        <v>34</v>
      </c>
      <c r="Q58" s="62" t="s">
        <v>31</v>
      </c>
      <c r="R58" s="63" t="s">
        <v>86</v>
      </c>
      <c r="S58" s="63" t="str">
        <f>+IFERROR(IF(T58="#N/C","#N/C",INDEX(Taxonomy_UniqueValues!B:B,MATCH(T58,Taxonomy_UniqueValues!C:C,0))),"#N/C")</f>
        <v>#N/C</v>
      </c>
      <c r="T58" s="63" t="str">
        <f>+IFERROR(IF(V58="#N/C","#N/C",INDEX(Taxonomy_UniqueValues!C:C,MATCH(V58,Taxonomy_UniqueValues!E:E,0))),"#N/C")</f>
        <v>#N/C</v>
      </c>
      <c r="U58" s="63" t="str">
        <f>+IFERROR(IF(V58="#N/C","#N/C",INDEX(Taxonomy_UniqueValues!D:D,MATCH(V58,Taxonomy_UniqueValues!E:E,0))),"#N/C")</f>
        <v>#N/C</v>
      </c>
      <c r="V58" s="63" t="str">
        <f>+IFERROR(IF(W58="#N/C","#N/C",INDEX(Taxonomy_UniqueValues!E:E,MATCH(W58,Taxonomy_UniqueValues!F:F,0))),"#N/C")</f>
        <v>#N/C</v>
      </c>
      <c r="W58" s="63" t="str">
        <f>+IFERROR(IF(X58="#N/C","#N/C",INDEX(Taxonomy_UniqueValues!F:F,MATCH(X58,Taxonomy_UniqueValues!G:G,0))),"#N/C")</f>
        <v>#N/C</v>
      </c>
      <c r="X58" s="63" t="str">
        <f>+IFERROR(IF(Y58="#N/C","#N/C",INDEX(Taxonomy_UniqueValues!G:G,MATCH(Y58,Taxonomy_UniqueValues!H:H,0))),"#N/C")</f>
        <v>#N/C</v>
      </c>
      <c r="Y58" s="63" t="str">
        <f>+IFERROR(IF(Z58="#N/C","#N/C",INDEX(Taxonomy_UniqueValues!H:H,MATCH(Z58,Taxonomy_UniqueValues!I:I,0))),"#N/C")</f>
        <v>#N/C</v>
      </c>
      <c r="Z58" s="64" t="s">
        <v>36</v>
      </c>
    </row>
    <row r="59" spans="1:26" x14ac:dyDescent="0.3">
      <c r="A59" s="3">
        <v>58</v>
      </c>
      <c r="B59" s="38" t="str">
        <f t="shared" si="8"/>
        <v>FAIR-D1_58</v>
      </c>
      <c r="C59" s="39" t="s">
        <v>27</v>
      </c>
      <c r="D59" s="4">
        <f t="shared" si="9"/>
        <v>45164</v>
      </c>
      <c r="E59" s="1" t="s">
        <v>96</v>
      </c>
      <c r="F59" s="1" t="s">
        <v>96</v>
      </c>
      <c r="G59" s="2">
        <v>45164.446631944498</v>
      </c>
      <c r="H59" s="2">
        <v>45164.446770833303</v>
      </c>
      <c r="I59" s="40">
        <f t="shared" si="2"/>
        <v>1.3888880494050682E-4</v>
      </c>
      <c r="J59" s="41" t="s">
        <v>30</v>
      </c>
      <c r="K59" s="42" t="s">
        <v>31</v>
      </c>
      <c r="L59" s="42" t="s">
        <v>32</v>
      </c>
      <c r="M59" s="6">
        <v>58</v>
      </c>
      <c r="N59" s="5" t="str">
        <f t="shared" si="3"/>
        <v>FAIR-D1/58</v>
      </c>
      <c r="O59" s="4" t="str">
        <f>IF(ISBLANK(E59),"",IF(E59=F59, "1 video",CONCATENATE((+COUNTIFS(Video_List!$A:$A,Monitoring!C59,Video_List!$D:$D,"&lt;=" &amp;Monitoring!H59)-COUNTIFS(Video_List!$A:$A,Monitoring!C59,Video_List!$D:$D,"&lt;=" &amp;Monitoring!G59))+1," videos")))</f>
        <v>1 video</v>
      </c>
      <c r="P59" s="61" t="str">
        <f>+IF(R59="#N/C","-",IF(V59="#N/C","no","yes"))</f>
        <v>yes</v>
      </c>
      <c r="Q59" s="62" t="s">
        <v>34</v>
      </c>
      <c r="R59" s="63" t="str">
        <f>+IFERROR(IF(S59="#N/C","#N/C",IF(S59=0,INDEX(Taxonomy_UniqueValues!A:A,MATCH(T59,Taxonomy_UniqueValues!C:C,0)),INDEX(Taxonomy_UniqueValues!A:A,MATCH(S59,Taxonomy_UniqueValues!B:B,0)))),"#N/C")</f>
        <v>Insecta</v>
      </c>
      <c r="S59" s="63" t="str">
        <f>+IFERROR(IF(T59="#N/C","#N/C",IF(T59=0,INDEX(Taxonomy_UniqueValues!B:B,MATCH(U59,Taxonomy_UniqueValues!D:D,0)),INDEX(Taxonomy_UniqueValues!B:B,MATCH(T59,Taxonomy_UniqueValues!C:C,0)))),"#N/C")</f>
        <v>Diptera</v>
      </c>
      <c r="T59" s="63" t="str">
        <f>+IFERROR(IF(U59="#N/C","#N/C",IF(U59=0,INDEX(Taxonomy_UniqueValues!C:C,MATCH(V59,Taxonomy_UniqueValues!E:E,0)),INDEX(Taxonomy_UniqueValues!C:C,MATCH(U59,Taxonomy_UniqueValues!D:D,0)))),"#N/C")</f>
        <v>Brachycera</v>
      </c>
      <c r="U59" s="63" t="str">
        <f>+IFERROR(IF(V59="#N/C","#N/C",IF(V59=0,INDEX(Taxonomy_UniqueValues!D:D,MATCH(W59,Taxonomy_UniqueValues!F:F,0)),INDEX(Taxonomy_UniqueValues!D:D,MATCH(V59,Taxonomy_UniqueValues!E:E,0)))),"#N/C")</f>
        <v>Muscomorpha</v>
      </c>
      <c r="V59" s="63" t="str">
        <f>+IFERROR(IF(W59="#N/C","#N/C",IF(W59=0,INDEX(Taxonomy_UniqueValues!E:E,MATCH(X59,Taxonomy_UniqueValues!G:G,0)),INDEX(Taxonomy_UniqueValues!E:E,MATCH(W59,Taxonomy_UniqueValues!F:F,0)))),"#N/C")</f>
        <v>Muscoidea</v>
      </c>
      <c r="W59" s="63" t="str">
        <f>+IFERROR(IF(X59="#N/C","#N/C",IF(X59=0,INDEX(Taxonomy_UniqueValues!F:F,MATCH(Y59,Taxonomy_UniqueValues!H:H,0)),INDEX(Taxonomy_UniqueValues!F:F,MATCH(X59,Taxonomy_UniqueValues!G:G,0)))),"#N/C")</f>
        <v>Fanniidae</v>
      </c>
      <c r="X59" s="63">
        <f>+IFERROR(IF(Y59="#N/C","#N/C",INDEX(Taxonomy_UniqueValues!G:G,MATCH(Y59,Taxonomy_UniqueValues!H:H,0))),"#N/C")</f>
        <v>0</v>
      </c>
      <c r="Y59" s="63" t="s">
        <v>38</v>
      </c>
      <c r="Z59" s="64" t="s">
        <v>36</v>
      </c>
    </row>
    <row r="60" spans="1:26" x14ac:dyDescent="0.3">
      <c r="A60" s="3">
        <v>59</v>
      </c>
      <c r="B60" s="38" t="str">
        <f t="shared" si="8"/>
        <v>FAIR-D1_59</v>
      </c>
      <c r="C60" s="39" t="s">
        <v>27</v>
      </c>
      <c r="D60" s="4">
        <f t="shared" si="9"/>
        <v>45164</v>
      </c>
      <c r="E60" s="1" t="s">
        <v>97</v>
      </c>
      <c r="F60" s="1" t="s">
        <v>97</v>
      </c>
      <c r="G60" s="2">
        <v>45164.448310185202</v>
      </c>
      <c r="H60" s="2">
        <v>45164.448437500003</v>
      </c>
      <c r="I60" s="40">
        <f t="shared" si="2"/>
        <v>1.2731480092043057E-4</v>
      </c>
      <c r="J60" s="41" t="s">
        <v>30</v>
      </c>
      <c r="K60" s="42" t="s">
        <v>34</v>
      </c>
      <c r="L60" s="42" t="s">
        <v>45</v>
      </c>
      <c r="M60" s="6">
        <v>59</v>
      </c>
      <c r="N60" s="5" t="str">
        <f t="shared" si="3"/>
        <v>FAIR-D1/59</v>
      </c>
      <c r="O60" s="4" t="str">
        <f>IF(ISBLANK(E60),"",IF(E60=F60, "1 video",CONCATENATE((+COUNTIFS(Video_List!$A:$A,Monitoring!C60,Video_List!$D:$D,"&lt;=" &amp;Monitoring!H60)-COUNTIFS(Video_List!$A:$A,Monitoring!C60,Video_List!$D:$D,"&lt;=" &amp;Monitoring!G60))+1," videos")))</f>
        <v>1 video</v>
      </c>
      <c r="P60" s="61" t="str">
        <f>+IF(R60="#N/C","-",IF(V60="#N/C","no","yes"))</f>
        <v>yes</v>
      </c>
      <c r="Q60" s="62" t="s">
        <v>34</v>
      </c>
      <c r="R60" s="63" t="str">
        <f>+IFERROR(IF(S60="#N/C","#N/C",IF(S60=0,INDEX(Taxonomy_UniqueValues!A:A,MATCH(T60,Taxonomy_UniqueValues!C:C,0)),INDEX(Taxonomy_UniqueValues!A:A,MATCH(S60,Taxonomy_UniqueValues!B:B,0)))),"#N/C")</f>
        <v>Insecta</v>
      </c>
      <c r="S60" s="63" t="str">
        <f>+IFERROR(IF(T60="#N/C","#N/C",IF(T60=0,INDEX(Taxonomy_UniqueValues!B:B,MATCH(U60,Taxonomy_UniqueValues!D:D,0)),INDEX(Taxonomy_UniqueValues!B:B,MATCH(T60,Taxonomy_UniqueValues!C:C,0)))),"#N/C")</f>
        <v>Diptera</v>
      </c>
      <c r="T60" s="63" t="str">
        <f>+IFERROR(IF(U60="#N/C","#N/C",IF(U60=0,INDEX(Taxonomy_UniqueValues!C:C,MATCH(V60,Taxonomy_UniqueValues!E:E,0)),INDEX(Taxonomy_UniqueValues!C:C,MATCH(U60,Taxonomy_UniqueValues!D:D,0)))),"#N/C")</f>
        <v>Brachycera</v>
      </c>
      <c r="U60" s="63" t="str">
        <f>+IFERROR(IF(V60="#N/C","#N/C",IF(V60=0,INDEX(Taxonomy_UniqueValues!D:D,MATCH(W60,Taxonomy_UniqueValues!F:F,0)),INDEX(Taxonomy_UniqueValues!D:D,MATCH(V60,Taxonomy_UniqueValues!E:E,0)))),"#N/C")</f>
        <v>Muscomorpha</v>
      </c>
      <c r="V60" s="63" t="str">
        <f>+IFERROR(IF(W60="#N/C","#N/C",IF(W60=0,INDEX(Taxonomy_UniqueValues!E:E,MATCH(X60,Taxonomy_UniqueValues!G:G,0)),INDEX(Taxonomy_UniqueValues!E:E,MATCH(W60,Taxonomy_UniqueValues!F:F,0)))),"#N/C")</f>
        <v>Muscoidea</v>
      </c>
      <c r="W60" s="63" t="str">
        <f>+IFERROR(IF(X60="#N/C","#N/C",IF(X60=0,INDEX(Taxonomy_UniqueValues!F:F,MATCH(Y60,Taxonomy_UniqueValues!H:H,0)),INDEX(Taxonomy_UniqueValues!F:F,MATCH(X60,Taxonomy_UniqueValues!G:G,0)))),"#N/C")</f>
        <v>Fanniidae</v>
      </c>
      <c r="X60" s="63">
        <f>+IFERROR(IF(Y60="#N/C","#N/C",INDEX(Taxonomy_UniqueValues!G:G,MATCH(Y60,Taxonomy_UniqueValues!H:H,0))),"#N/C")</f>
        <v>0</v>
      </c>
      <c r="Y60" s="63" t="s">
        <v>38</v>
      </c>
      <c r="Z60" s="64" t="s">
        <v>36</v>
      </c>
    </row>
    <row r="61" spans="1:26" x14ac:dyDescent="0.3">
      <c r="A61" s="3">
        <v>60</v>
      </c>
      <c r="B61" s="38" t="str">
        <f t="shared" si="8"/>
        <v>FAIR-D1_60</v>
      </c>
      <c r="C61" s="39" t="s">
        <v>27</v>
      </c>
      <c r="D61" s="4">
        <f t="shared" si="9"/>
        <v>45164</v>
      </c>
      <c r="E61" s="1" t="s">
        <v>98</v>
      </c>
      <c r="F61" s="1" t="s">
        <v>98</v>
      </c>
      <c r="G61" s="2">
        <v>45164.448923611097</v>
      </c>
      <c r="H61" s="2">
        <v>45164.448958333298</v>
      </c>
      <c r="I61" s="40">
        <f t="shared" si="2"/>
        <v>3.4722201235126704E-5</v>
      </c>
      <c r="J61" s="41" t="s">
        <v>45</v>
      </c>
      <c r="K61" s="42" t="s">
        <v>34</v>
      </c>
      <c r="L61" s="42" t="s">
        <v>30</v>
      </c>
      <c r="M61" s="6">
        <v>60</v>
      </c>
      <c r="N61" s="5" t="str">
        <f t="shared" si="3"/>
        <v>FAIR-D1/60</v>
      </c>
      <c r="O61" s="4" t="str">
        <f>IF(ISBLANK(E61),"",IF(E61=F61, "1 video",CONCATENATE((+COUNTIFS(Video_List!$A:$A,Monitoring!C61,Video_List!$D:$D,"&lt;=" &amp;Monitoring!H61)-COUNTIFS(Video_List!$A:$A,Monitoring!C61,Video_List!$D:$D,"&lt;=" &amp;Monitoring!G61))+1," videos")))</f>
        <v>1 video</v>
      </c>
      <c r="P61" s="61" t="s">
        <v>34</v>
      </c>
      <c r="Q61" s="62" t="s">
        <v>34</v>
      </c>
      <c r="R61" s="63" t="s">
        <v>86</v>
      </c>
      <c r="S61" s="63" t="str">
        <f>+IFERROR(IF(T61="#N/C","#N/C",INDEX(Taxonomy_UniqueValues!B:B,MATCH(T61,Taxonomy_UniqueValues!C:C,0))),"#N/C")</f>
        <v>#N/C</v>
      </c>
      <c r="T61" s="63" t="str">
        <f>+IFERROR(IF(V61="#N/C","#N/C",INDEX(Taxonomy_UniqueValues!C:C,MATCH(V61,Taxonomy_UniqueValues!E:E,0))),"#N/C")</f>
        <v>#N/C</v>
      </c>
      <c r="U61" s="63" t="str">
        <f>+IFERROR(IF(V61="#N/C","#N/C",INDEX(Taxonomy_UniqueValues!D:D,MATCH(V61,Taxonomy_UniqueValues!E:E,0))),"#N/C")</f>
        <v>#N/C</v>
      </c>
      <c r="V61" s="63" t="str">
        <f>+IFERROR(IF(W61="#N/C","#N/C",INDEX(Taxonomy_UniqueValues!E:E,MATCH(W61,Taxonomy_UniqueValues!F:F,0))),"#N/C")</f>
        <v>#N/C</v>
      </c>
      <c r="W61" s="63" t="str">
        <f>+IFERROR(IF(X61="#N/C","#N/C",INDEX(Taxonomy_UniqueValues!F:F,MATCH(X61,Taxonomy_UniqueValues!G:G,0))),"#N/C")</f>
        <v>#N/C</v>
      </c>
      <c r="X61" s="63" t="str">
        <f>+IFERROR(IF(Y61="#N/C","#N/C",INDEX(Taxonomy_UniqueValues!G:G,MATCH(Y61,Taxonomy_UniqueValues!H:H,0))),"#N/C")</f>
        <v>#N/C</v>
      </c>
      <c r="Y61" s="63" t="str">
        <f>+IFERROR(IF(Z61="#N/C","#N/C",INDEX(Taxonomy_UniqueValues!H:H,MATCH(Z61,Taxonomy_UniqueValues!I:I,0))),"#N/C")</f>
        <v>#N/C</v>
      </c>
      <c r="Z61" s="64" t="s">
        <v>36</v>
      </c>
    </row>
    <row r="62" spans="1:26" x14ac:dyDescent="0.3">
      <c r="A62" s="3">
        <v>61</v>
      </c>
      <c r="B62" s="38" t="str">
        <f t="shared" si="8"/>
        <v>FAIR-D1_61</v>
      </c>
      <c r="C62" s="39" t="s">
        <v>27</v>
      </c>
      <c r="D62" s="4">
        <f t="shared" si="9"/>
        <v>45164</v>
      </c>
      <c r="E62" s="1" t="s">
        <v>99</v>
      </c>
      <c r="F62" s="1" t="s">
        <v>99</v>
      </c>
      <c r="G62" s="2">
        <v>45164.452129629601</v>
      </c>
      <c r="H62" s="2">
        <v>45164.452569444402</v>
      </c>
      <c r="I62" s="40">
        <f t="shared" si="2"/>
        <v>4.3981480121146888E-4</v>
      </c>
      <c r="J62" s="41" t="s">
        <v>45</v>
      </c>
      <c r="K62" s="42" t="s">
        <v>34</v>
      </c>
      <c r="L62" s="42" t="s">
        <v>45</v>
      </c>
      <c r="M62" s="6">
        <v>61</v>
      </c>
      <c r="N62" s="5" t="str">
        <f t="shared" si="3"/>
        <v>FAIR-D1/61</v>
      </c>
      <c r="O62" s="4" t="str">
        <f>IF(ISBLANK(E62),"",IF(E62=F62, "1 video",CONCATENATE((+COUNTIFS(Video_List!$A:$A,Monitoring!C62,Video_List!$D:$D,"&lt;=" &amp;Monitoring!H62)-COUNTIFS(Video_List!$A:$A,Monitoring!C62,Video_List!$D:$D,"&lt;=" &amp;Monitoring!G62))+1," videos")))</f>
        <v>1 video</v>
      </c>
      <c r="P62" s="61" t="s">
        <v>34</v>
      </c>
      <c r="Q62" s="62" t="s">
        <v>34</v>
      </c>
      <c r="R62" s="63" t="s">
        <v>86</v>
      </c>
      <c r="S62" s="63" t="str">
        <f>+IFERROR(IF(T62="#N/C","#N/C",INDEX(Taxonomy_UniqueValues!B:B,MATCH(T62,Taxonomy_UniqueValues!C:C,0))),"#N/C")</f>
        <v>Diptera</v>
      </c>
      <c r="T62" s="63" t="str">
        <f>+IFERROR(IF(V62="#N/C","#N/C",INDEX(Taxonomy_UniqueValues!C:C,MATCH(V62,Taxonomy_UniqueValues!E:E,0))),"#N/C")</f>
        <v>Brachycera</v>
      </c>
      <c r="U62" s="63" t="str">
        <f>+IFERROR(IF(V62="#N/C","#N/C",INDEX(Taxonomy_UniqueValues!D:D,MATCH(V62,Taxonomy_UniqueValues!E:E,0))),"#N/C")</f>
        <v>Muscomorpha</v>
      </c>
      <c r="V62" s="63" t="s">
        <v>35</v>
      </c>
      <c r="W62" s="63" t="str">
        <f>+IFERROR(IF(X62="#N/C","#N/C",INDEX(Taxonomy_UniqueValues!F:F,MATCH(X62,Taxonomy_UniqueValues!G:G,0))),"#N/C")</f>
        <v>#N/C</v>
      </c>
      <c r="X62" s="63" t="str">
        <f>+IFERROR(IF(Y62="#N/C","#N/C",INDEX(Taxonomy_UniqueValues!G:G,MATCH(Y62,Taxonomy_UniqueValues!H:H,0))),"#N/C")</f>
        <v>#N/C</v>
      </c>
      <c r="Y62" s="63" t="str">
        <f>+IFERROR(IF(Z62="#N/C","#N/C",INDEX(Taxonomy_UniqueValues!H:H,MATCH(Z62,Taxonomy_UniqueValues!I:I,0))),"#N/C")</f>
        <v>#N/C</v>
      </c>
      <c r="Z62" s="64" t="s">
        <v>36</v>
      </c>
    </row>
    <row r="63" spans="1:26" x14ac:dyDescent="0.3">
      <c r="A63" s="3">
        <v>62</v>
      </c>
      <c r="B63" s="38" t="str">
        <f t="shared" si="8"/>
        <v>FAIR-D1_62</v>
      </c>
      <c r="C63" s="39" t="s">
        <v>27</v>
      </c>
      <c r="D63" s="4">
        <f t="shared" si="9"/>
        <v>45164</v>
      </c>
      <c r="E63" s="1" t="s">
        <v>99</v>
      </c>
      <c r="F63" s="1" t="s">
        <v>99</v>
      </c>
      <c r="G63" s="2">
        <v>45164.452129629601</v>
      </c>
      <c r="H63" s="2">
        <v>45164.452372685198</v>
      </c>
      <c r="I63" s="40">
        <f t="shared" si="2"/>
        <v>2.430555978207849E-4</v>
      </c>
      <c r="J63" s="41" t="s">
        <v>30</v>
      </c>
      <c r="K63" s="42" t="s">
        <v>31</v>
      </c>
      <c r="L63" s="42" t="s">
        <v>32</v>
      </c>
      <c r="M63" s="6">
        <v>62</v>
      </c>
      <c r="N63" s="5" t="str">
        <f t="shared" si="3"/>
        <v>FAIR-D1/62</v>
      </c>
      <c r="O63" s="4" t="str">
        <f>IF(ISBLANK(E63),"",IF(E63=F63, "1 video",CONCATENATE((+COUNTIFS(Video_List!$A:$A,Monitoring!C63,Video_List!$D:$D,"&lt;=" &amp;Monitoring!H63)-COUNTIFS(Video_List!$A:$A,Monitoring!C63,Video_List!$D:$D,"&lt;=" &amp;Monitoring!G63))+1," videos")))</f>
        <v>1 video</v>
      </c>
      <c r="P63" s="61" t="str">
        <f>+IF(R63="#N/C","-",IF(V63="#N/C","no","yes"))</f>
        <v>yes</v>
      </c>
      <c r="Q63" s="62" t="s">
        <v>34</v>
      </c>
      <c r="R63" s="63" t="str">
        <f>+IFERROR(IF(S63="#N/C","#N/C",INDEX(Taxonomy_UniqueValues!A:A,MATCH(S63,Taxonomy_UniqueValues!B:B,0))),"#N/C")</f>
        <v>Insecta</v>
      </c>
      <c r="S63" s="63" t="str">
        <f>+IFERROR(IF(T63="#N/C","#N/C",INDEX(Taxonomy_UniqueValues!B:B,MATCH(T63,Taxonomy_UniqueValues!C:C,0))),"#N/C")</f>
        <v>Diptera</v>
      </c>
      <c r="T63" s="63" t="str">
        <f>+IFERROR(IF(V63="#N/C","#N/C",INDEX(Taxonomy_UniqueValues!C:C,MATCH(V63,Taxonomy_UniqueValues!E:E,0))),"#N/C")</f>
        <v>Brachycera</v>
      </c>
      <c r="U63" s="63" t="str">
        <f>+IFERROR(IF(V63="#N/C","#N/C",INDEX(Taxonomy_UniqueValues!D:D,MATCH(V63,Taxonomy_UniqueValues!E:E,0))),"#N/C")</f>
        <v>Muscomorpha</v>
      </c>
      <c r="V63" s="63" t="s">
        <v>35</v>
      </c>
      <c r="W63" s="63" t="str">
        <f>+IFERROR(IF(X63="#N/C","#N/C",INDEX(Taxonomy_UniqueValues!F:F,MATCH(X63,Taxonomy_UniqueValues!G:G,0))),"#N/C")</f>
        <v>#N/C</v>
      </c>
      <c r="X63" s="63" t="str">
        <f>+IFERROR(IF(Y63="#N/C","#N/C",INDEX(Taxonomy_UniqueValues!G:G,MATCH(Y63,Taxonomy_UniqueValues!H:H,0))),"#N/C")</f>
        <v>#N/C</v>
      </c>
      <c r="Y63" s="63" t="str">
        <f>+IFERROR(IF(Z63="#N/C","#N/C",INDEX(Taxonomy_UniqueValues!H:H,MATCH(Z63,Taxonomy_UniqueValues!I:I,0))),"#N/C")</f>
        <v>#N/C</v>
      </c>
      <c r="Z63" s="64" t="s">
        <v>36</v>
      </c>
    </row>
    <row r="64" spans="1:26" x14ac:dyDescent="0.3">
      <c r="A64" s="3">
        <v>63</v>
      </c>
      <c r="B64" s="38" t="str">
        <f t="shared" si="8"/>
        <v>FAIR-D1_63</v>
      </c>
      <c r="C64" s="39" t="s">
        <v>27</v>
      </c>
      <c r="D64" s="4">
        <f t="shared" si="9"/>
        <v>45164</v>
      </c>
      <c r="E64" s="1" t="s">
        <v>100</v>
      </c>
      <c r="F64" s="1" t="s">
        <v>100</v>
      </c>
      <c r="G64" s="2">
        <v>45164.46125</v>
      </c>
      <c r="H64" s="2">
        <v>45164.4612962963</v>
      </c>
      <c r="I64" s="40">
        <f t="shared" si="2"/>
        <v>4.6296299842651933E-5</v>
      </c>
      <c r="J64" s="41" t="s">
        <v>45</v>
      </c>
      <c r="K64" s="42" t="s">
        <v>34</v>
      </c>
      <c r="L64" s="42" t="s">
        <v>45</v>
      </c>
      <c r="M64" s="6">
        <v>63</v>
      </c>
      <c r="N64" s="5" t="str">
        <f t="shared" si="3"/>
        <v>FAIR-D1/63</v>
      </c>
      <c r="O64" s="4" t="str">
        <f>IF(ISBLANK(E64),"",IF(E64=F64, "1 video",CONCATENATE((+COUNTIFS(Video_List!$A:$A,Monitoring!C64,Video_List!$D:$D,"&lt;=" &amp;Monitoring!H64)-COUNTIFS(Video_List!$A:$A,Monitoring!C64,Video_List!$D:$D,"&lt;=" &amp;Monitoring!G64))+1," videos")))</f>
        <v>1 video</v>
      </c>
      <c r="P64" s="61" t="s">
        <v>34</v>
      </c>
      <c r="Q64" s="62" t="s">
        <v>34</v>
      </c>
      <c r="R64" s="63" t="s">
        <v>86</v>
      </c>
      <c r="S64" s="63" t="str">
        <f>+IFERROR(IF(T64="#N/C","#N/C",INDEX(Taxonomy_UniqueValues!B:B,MATCH(T64,Taxonomy_UniqueValues!C:C,0))),"#N/C")</f>
        <v>Diptera</v>
      </c>
      <c r="T64" s="63" t="s">
        <v>48</v>
      </c>
      <c r="U64" s="63" t="str">
        <f>+IFERROR(IF(V64="#N/C","#N/C",INDEX(Taxonomy_UniqueValues!D:D,MATCH(V64,Taxonomy_UniqueValues!E:E,0))),"#N/C")</f>
        <v>#N/C</v>
      </c>
      <c r="V64" s="63" t="str">
        <f>+IFERROR(IF(W64="#N/C","#N/C",INDEX(Taxonomy_UniqueValues!E:E,MATCH(W64,Taxonomy_UniqueValues!F:F,0))),"#N/C")</f>
        <v>#N/C</v>
      </c>
      <c r="W64" s="63" t="str">
        <f>+IFERROR(IF(X64="#N/C","#N/C",INDEX(Taxonomy_UniqueValues!F:F,MATCH(X64,Taxonomy_UniqueValues!G:G,0))),"#N/C")</f>
        <v>#N/C</v>
      </c>
      <c r="X64" s="63" t="str">
        <f>+IFERROR(IF(Y64="#N/C","#N/C",INDEX(Taxonomy_UniqueValues!G:G,MATCH(Y64,Taxonomy_UniqueValues!H:H,0))),"#N/C")</f>
        <v>#N/C</v>
      </c>
      <c r="Y64" s="63" t="str">
        <f>+IFERROR(IF(Z64="#N/C","#N/C",INDEX(Taxonomy_UniqueValues!H:H,MATCH(Z64,Taxonomy_UniqueValues!I:I,0))),"#N/C")</f>
        <v>#N/C</v>
      </c>
      <c r="Z64" s="64" t="s">
        <v>36</v>
      </c>
    </row>
    <row r="65" spans="1:26" x14ac:dyDescent="0.3">
      <c r="A65" s="3">
        <v>64</v>
      </c>
      <c r="B65" s="38" t="str">
        <f t="shared" si="8"/>
        <v>FAIR-D1_64</v>
      </c>
      <c r="C65" s="39" t="s">
        <v>27</v>
      </c>
      <c r="D65" s="4">
        <f t="shared" si="9"/>
        <v>45164</v>
      </c>
      <c r="E65" s="1" t="s">
        <v>100</v>
      </c>
      <c r="F65" s="1" t="s">
        <v>100</v>
      </c>
      <c r="G65" s="2">
        <v>45164.46125</v>
      </c>
      <c r="H65" s="2">
        <v>45164.461377314801</v>
      </c>
      <c r="I65" s="40">
        <f t="shared" si="2"/>
        <v>1.2731480092043057E-4</v>
      </c>
      <c r="J65" s="41" t="s">
        <v>45</v>
      </c>
      <c r="K65" s="42" t="s">
        <v>34</v>
      </c>
      <c r="L65" s="42" t="s">
        <v>45</v>
      </c>
      <c r="M65" s="6">
        <v>64</v>
      </c>
      <c r="N65" s="5" t="str">
        <f t="shared" si="3"/>
        <v>FAIR-D1/64</v>
      </c>
      <c r="O65" s="4" t="str">
        <f>IF(ISBLANK(E65),"",IF(E65=F65, "1 video",CONCATENATE((+COUNTIFS(Video_List!$A:$A,Monitoring!C65,Video_List!$D:$D,"&lt;=" &amp;Monitoring!H65)-COUNTIFS(Video_List!$A:$A,Monitoring!C65,Video_List!$D:$D,"&lt;=" &amp;Monitoring!G65))+1," videos")))</f>
        <v>1 video</v>
      </c>
      <c r="P65" s="61" t="str">
        <f>+IF(R65="#N/C","-",IF(V65="#N/C","no","yes"))</f>
        <v>yes</v>
      </c>
      <c r="Q65" s="62" t="s">
        <v>34</v>
      </c>
      <c r="R65" s="63" t="str">
        <f>+IFERROR(IF(S65="#N/C","#N/C",INDEX(Taxonomy_UniqueValues!A:A,MATCH(S65,Taxonomy_UniqueValues!B:B,0))),"#N/C")</f>
        <v>Insecta</v>
      </c>
      <c r="S65" s="63" t="str">
        <f>+IFERROR(IF(T65="#N/C","#N/C",INDEX(Taxonomy_UniqueValues!B:B,MATCH(T65,Taxonomy_UniqueValues!C:C,0))),"#N/C")</f>
        <v>Diptera</v>
      </c>
      <c r="T65" s="63" t="str">
        <f>+IFERROR(IF(V65="#N/C","#N/C",INDEX(Taxonomy_UniqueValues!C:C,MATCH(V65,Taxonomy_UniqueValues!E:E,0))),"#N/C")</f>
        <v>Brachycera</v>
      </c>
      <c r="U65" s="63" t="str">
        <f>+IFERROR(IF(V65="#N/C","#N/C",INDEX(Taxonomy_UniqueValues!D:D,MATCH(V65,Taxonomy_UniqueValues!E:E,0))),"#N/C")</f>
        <v>Muscomorpha</v>
      </c>
      <c r="V65" s="63" t="s">
        <v>35</v>
      </c>
      <c r="W65" s="63" t="str">
        <f>+IFERROR(IF(X65="#N/C","#N/C",INDEX(Taxonomy_UniqueValues!F:F,MATCH(X65,Taxonomy_UniqueValues!G:G,0))),"#N/C")</f>
        <v>#N/C</v>
      </c>
      <c r="X65" s="63" t="str">
        <f>+IFERROR(IF(Y65="#N/C","#N/C",INDEX(Taxonomy_UniqueValues!G:G,MATCH(Y65,Taxonomy_UniqueValues!H:H,0))),"#N/C")</f>
        <v>#N/C</v>
      </c>
      <c r="Y65" s="63" t="str">
        <f>+IFERROR(IF(Z65="#N/C","#N/C",INDEX(Taxonomy_UniqueValues!H:H,MATCH(Z65,Taxonomy_UniqueValues!I:I,0))),"#N/C")</f>
        <v>#N/C</v>
      </c>
      <c r="Z65" s="64" t="s">
        <v>36</v>
      </c>
    </row>
    <row r="66" spans="1:26" x14ac:dyDescent="0.3">
      <c r="A66" s="3">
        <v>65</v>
      </c>
      <c r="B66" s="38" t="str">
        <f t="shared" si="8"/>
        <v>FAIR-D1_65</v>
      </c>
      <c r="C66" s="39" t="s">
        <v>27</v>
      </c>
      <c r="D66" s="4">
        <f t="shared" si="9"/>
        <v>45164</v>
      </c>
      <c r="E66" s="1" t="s">
        <v>101</v>
      </c>
      <c r="F66" s="1" t="s">
        <v>101</v>
      </c>
      <c r="G66" s="2">
        <v>45164.465474536999</v>
      </c>
      <c r="H66" s="2">
        <v>45164.466203703698</v>
      </c>
      <c r="I66" s="40">
        <f t="shared" ref="I66:I129" si="11">IF(ISBLANK(E66),"",H66-G66)</f>
        <v>7.2916669887490571E-4</v>
      </c>
      <c r="J66" s="41" t="s">
        <v>30</v>
      </c>
      <c r="K66" s="42" t="s">
        <v>31</v>
      </c>
      <c r="L66" s="42" t="s">
        <v>32</v>
      </c>
      <c r="M66" s="6">
        <v>65</v>
      </c>
      <c r="N66" s="5" t="str">
        <f t="shared" ref="N66:N129" si="12">IF(ISBLANK(C66),"",+CONCATENATE(C66,"/",M66))</f>
        <v>FAIR-D1/65</v>
      </c>
      <c r="O66" s="4" t="str">
        <f>IF(ISBLANK(E66),"",IF(E66=F66, "1 video",CONCATENATE((+COUNTIFS(Video_List!$A:$A,Monitoring!C66,Video_List!$D:$D,"&lt;=" &amp;Monitoring!H66)-COUNTIFS(Video_List!$A:$A,Monitoring!C66,Video_List!$D:$D,"&lt;=" &amp;Monitoring!G66))+1," videos")))</f>
        <v>1 video</v>
      </c>
      <c r="P66" s="61" t="str">
        <f>+IF(R66="#N/C","-",IF(V66="#N/C","no","yes"))</f>
        <v>no</v>
      </c>
      <c r="Q66" s="62" t="s">
        <v>34</v>
      </c>
      <c r="R66" s="63" t="str">
        <f>+IFERROR(IF(S66="#N/C","#N/C",INDEX(Taxonomy_UniqueValues!A:A,MATCH(S66,Taxonomy_UniqueValues!B:B,0))),"#N/C")</f>
        <v>Insecta</v>
      </c>
      <c r="S66" s="63" t="str">
        <f>+IFERROR(IF(T66="#N/C","#N/C",INDEX(Taxonomy_UniqueValues!B:B,MATCH(T66,Taxonomy_UniqueValues!C:C,0))),"#N/C")</f>
        <v>Diptera</v>
      </c>
      <c r="T66" s="63" t="s">
        <v>48</v>
      </c>
      <c r="U66" s="63" t="str">
        <f>+IFERROR(IF(V66="#N/C","#N/C",INDEX(Taxonomy_UniqueValues!D:D,MATCH(V66,Taxonomy_UniqueValues!E:E,0))),"#N/C")</f>
        <v>#N/C</v>
      </c>
      <c r="V66" s="63" t="str">
        <f>+IFERROR(IF(W66="#N/C","#N/C",INDEX(Taxonomy_UniqueValues!E:E,MATCH(W66,Taxonomy_UniqueValues!F:F,0))),"#N/C")</f>
        <v>#N/C</v>
      </c>
      <c r="W66" s="63" t="str">
        <f>+IFERROR(IF(X66="#N/C","#N/C",INDEX(Taxonomy_UniqueValues!F:F,MATCH(X66,Taxonomy_UniqueValues!G:G,0))),"#N/C")</f>
        <v>#N/C</v>
      </c>
      <c r="X66" s="63" t="str">
        <f>+IFERROR(IF(Y66="#N/C","#N/C",INDEX(Taxonomy_UniqueValues!G:G,MATCH(Y66,Taxonomy_UniqueValues!H:H,0))),"#N/C")</f>
        <v>#N/C</v>
      </c>
      <c r="Y66" s="63" t="str">
        <f>+IFERROR(IF(Z66="#N/C","#N/C",INDEX(Taxonomy_UniqueValues!H:H,MATCH(Z66,Taxonomy_UniqueValues!I:I,0))),"#N/C")</f>
        <v>#N/C</v>
      </c>
      <c r="Z66" s="64" t="s">
        <v>36</v>
      </c>
    </row>
    <row r="67" spans="1:26" x14ac:dyDescent="0.3">
      <c r="A67" s="3">
        <v>66</v>
      </c>
      <c r="B67" s="38" t="str">
        <f t="shared" si="8"/>
        <v>FAIR-D1_66</v>
      </c>
      <c r="C67" s="39" t="s">
        <v>27</v>
      </c>
      <c r="D67" s="4">
        <f t="shared" si="9"/>
        <v>45164</v>
      </c>
      <c r="E67" s="1" t="s">
        <v>102</v>
      </c>
      <c r="F67" s="1" t="s">
        <v>102</v>
      </c>
      <c r="G67" s="2">
        <v>45164.4684375</v>
      </c>
      <c r="H67" s="2">
        <v>45164.468518518501</v>
      </c>
      <c r="I67" s="40">
        <f t="shared" si="11"/>
        <v>8.1018501077778637E-5</v>
      </c>
      <c r="J67" s="41" t="s">
        <v>30</v>
      </c>
      <c r="K67" s="42" t="s">
        <v>34</v>
      </c>
      <c r="L67" s="42" t="s">
        <v>32</v>
      </c>
      <c r="M67" s="6">
        <v>66</v>
      </c>
      <c r="N67" s="5" t="str">
        <f t="shared" si="12"/>
        <v>FAIR-D1/66</v>
      </c>
      <c r="O67" s="4" t="str">
        <f>IF(ISBLANK(E67),"",IF(E67=F67, "1 video",CONCATENATE((+COUNTIFS(Video_List!$A:$A,Monitoring!C67,Video_List!$D:$D,"&lt;=" &amp;Monitoring!H67)-COUNTIFS(Video_List!$A:$A,Monitoring!C67,Video_List!$D:$D,"&lt;=" &amp;Monitoring!G67))+1," videos")))</f>
        <v>1 video</v>
      </c>
      <c r="P67" s="61" t="str">
        <f>+IF(R67="#N/C","-",IF(V67="#N/C","no","yes"))</f>
        <v>yes</v>
      </c>
      <c r="Q67" s="62" t="s">
        <v>31</v>
      </c>
      <c r="R67" s="63" t="str">
        <f>+IFERROR(IF(S67="#N/C","#N/C",INDEX(Taxonomy_UniqueValues!A:A,MATCH(S67,Taxonomy_UniqueValues!B:B,0))),"#N/C")</f>
        <v>Insecta</v>
      </c>
      <c r="S67" s="63" t="str">
        <f>+IFERROR(IF(T67="#N/C","#N/C",INDEX(Taxonomy_UniqueValues!B:B,MATCH(T67,Taxonomy_UniqueValues!C:C,0))),"#N/C")</f>
        <v>Hymenoptera</v>
      </c>
      <c r="T67" s="63" t="str">
        <f>+IFERROR(IF(V67="#N/C","#N/C",INDEX(Taxonomy_UniqueValues!C:C,MATCH(V67,Taxonomy_UniqueValues!E:E,0))),"#N/C")</f>
        <v>Apocrita</v>
      </c>
      <c r="U67" s="63" t="str">
        <f>+IFERROR(IF(V67="#N/C","#N/C",INDEX(Taxonomy_UniqueValues!D:D,MATCH(V67,Taxonomy_UniqueValues!E:E,0))),"#N/C")</f>
        <v>Aculeata</v>
      </c>
      <c r="V67" s="63" t="str">
        <f>+IFERROR(IF(W67="#N/C","#N/C",INDEX(Taxonomy_UniqueValues!E:E,MATCH(W67,Taxonomy_UniqueValues!F:F,0))),"#N/C")</f>
        <v>Vespoidea</v>
      </c>
      <c r="W67" s="63" t="str">
        <f>+IFERROR(IF(X67="#N/C","#N/C",INDEX(Taxonomy_UniqueValues!F:F,MATCH(X67,Taxonomy_UniqueValues!G:G,0))),"#N/C")</f>
        <v>Vespidae</v>
      </c>
      <c r="X67" s="63" t="str">
        <f>+IFERROR(IF(Y67="#N/C","#N/C",INDEX(Taxonomy_UniqueValues!G:G,MATCH(Y67,Taxonomy_UniqueValues!H:H,0))),"#N/C")</f>
        <v>Vespinae</v>
      </c>
      <c r="Y67" s="63" t="s">
        <v>57</v>
      </c>
      <c r="Z67" s="64" t="s">
        <v>36</v>
      </c>
    </row>
    <row r="68" spans="1:26" x14ac:dyDescent="0.3">
      <c r="A68" s="3">
        <v>67</v>
      </c>
      <c r="B68" s="38" t="str">
        <f t="shared" si="8"/>
        <v>FAIR-D1_67</v>
      </c>
      <c r="C68" s="39" t="s">
        <v>27</v>
      </c>
      <c r="D68" s="4">
        <f t="shared" si="9"/>
        <v>45164</v>
      </c>
      <c r="E68" s="1" t="s">
        <v>103</v>
      </c>
      <c r="F68" s="1" t="s">
        <v>103</v>
      </c>
      <c r="G68" s="2">
        <v>45164.470578703702</v>
      </c>
      <c r="H68" s="2">
        <v>45164.4706365741</v>
      </c>
      <c r="I68" s="40">
        <f t="shared" si="11"/>
        <v>5.7870398450177163E-5</v>
      </c>
      <c r="J68" s="41" t="s">
        <v>30</v>
      </c>
      <c r="K68" s="42" t="s">
        <v>31</v>
      </c>
      <c r="L68" s="42" t="s">
        <v>32</v>
      </c>
      <c r="M68" s="6">
        <v>67</v>
      </c>
      <c r="N68" s="5" t="str">
        <f t="shared" si="12"/>
        <v>FAIR-D1/67</v>
      </c>
      <c r="O68" s="4" t="str">
        <f>IF(ISBLANK(E68),"",IF(E68=F68, "1 video",CONCATENATE((+COUNTIFS(Video_List!$A:$A,Monitoring!C68,Video_List!$D:$D,"&lt;=" &amp;Monitoring!H68)-COUNTIFS(Video_List!$A:$A,Monitoring!C68,Video_List!$D:$D,"&lt;=" &amp;Monitoring!G68))+1," videos")))</f>
        <v>1 video</v>
      </c>
      <c r="P68" s="61" t="str">
        <f>+IF(R68="#N/C","-",IF(V68="#N/C","no","yes"))</f>
        <v>yes</v>
      </c>
      <c r="Q68" s="62" t="s">
        <v>31</v>
      </c>
      <c r="R68" s="63" t="str">
        <f>+IFERROR(IF(S68="#N/C","#N/C",IF(S68=0,INDEX(Taxonomy_UniqueValues!A:A,MATCH(T68,Taxonomy_UniqueValues!C:C,0)),INDEX(Taxonomy_UniqueValues!A:A,MATCH(S68,Taxonomy_UniqueValues!B:B,0)))),"#N/C")</f>
        <v>Insecta</v>
      </c>
      <c r="S68" s="63" t="str">
        <f>+IFERROR(IF(T68="#N/C","#N/C",IF(T68=0,INDEX(Taxonomy_UniqueValues!B:B,MATCH(U68,Taxonomy_UniqueValues!D:D,0)),INDEX(Taxonomy_UniqueValues!B:B,MATCH(T68,Taxonomy_UniqueValues!C:C,0)))),"#N/C")</f>
        <v>Diptera</v>
      </c>
      <c r="T68" s="63" t="str">
        <f>+IFERROR(IF(U68="#N/C","#N/C",IF(U68=0,INDEX(Taxonomy_UniqueValues!C:C,MATCH(V68,Taxonomy_UniqueValues!E:E,0)),INDEX(Taxonomy_UniqueValues!C:C,MATCH(U68,Taxonomy_UniqueValues!D:D,0)))),"#N/C")</f>
        <v>Brachycera</v>
      </c>
      <c r="U68" s="63" t="str">
        <f>+IFERROR(IF(V68="#N/C","#N/C",IF(V68=0,INDEX(Taxonomy_UniqueValues!D:D,MATCH(W68,Taxonomy_UniqueValues!F:F,0)),INDEX(Taxonomy_UniqueValues!D:D,MATCH(V68,Taxonomy_UniqueValues!E:E,0)))),"#N/C")</f>
        <v>Muscomorpha</v>
      </c>
      <c r="V68" s="63" t="str">
        <f>+IFERROR(IF(W68="#N/C","#N/C",IF(W68=0,INDEX(Taxonomy_UniqueValues!E:E,MATCH(X68,Taxonomy_UniqueValues!G:G,0)),INDEX(Taxonomy_UniqueValues!E:E,MATCH(W68,Taxonomy_UniqueValues!F:F,0)))),"#N/C")</f>
        <v>Muscoidea</v>
      </c>
      <c r="W68" s="63" t="str">
        <f>+IFERROR(IF(X68="#N/C","#N/C",IF(X68=0,INDEX(Taxonomy_UniqueValues!F:F,MATCH(Y68,Taxonomy_UniqueValues!H:H,0)),INDEX(Taxonomy_UniqueValues!F:F,MATCH(X68,Taxonomy_UniqueValues!G:G,0)))),"#N/C")</f>
        <v>Fanniidae</v>
      </c>
      <c r="X68" s="63">
        <f>+IFERROR(IF(Y68="#N/C","#N/C",INDEX(Taxonomy_UniqueValues!G:G,MATCH(Y68,Taxonomy_UniqueValues!H:H,0))),"#N/C")</f>
        <v>0</v>
      </c>
      <c r="Y68" s="63" t="s">
        <v>38</v>
      </c>
      <c r="Z68" s="64" t="s">
        <v>36</v>
      </c>
    </row>
    <row r="69" spans="1:26" x14ac:dyDescent="0.3">
      <c r="A69" s="3">
        <v>68</v>
      </c>
      <c r="B69" s="38" t="str">
        <f t="shared" si="8"/>
        <v>FAIR-D1_68</v>
      </c>
      <c r="C69" s="39" t="s">
        <v>27</v>
      </c>
      <c r="D69" s="4">
        <f t="shared" si="9"/>
        <v>45164</v>
      </c>
      <c r="E69" s="1" t="s">
        <v>104</v>
      </c>
      <c r="F69" s="1" t="s">
        <v>104</v>
      </c>
      <c r="G69" s="2">
        <v>45164.473032407397</v>
      </c>
      <c r="H69" s="2">
        <v>45164.473101851901</v>
      </c>
      <c r="I69" s="40">
        <f t="shared" si="11"/>
        <v>6.9444504333660007E-5</v>
      </c>
      <c r="J69" s="41" t="s">
        <v>30</v>
      </c>
      <c r="K69" s="42" t="s">
        <v>31</v>
      </c>
      <c r="L69" s="42" t="s">
        <v>32</v>
      </c>
      <c r="M69" s="6">
        <v>68</v>
      </c>
      <c r="N69" s="5" t="str">
        <f t="shared" si="12"/>
        <v>FAIR-D1/68</v>
      </c>
      <c r="O69" s="4" t="str">
        <f>IF(ISBLANK(E69),"",IF(E69=F69, "1 video",CONCATENATE((+COUNTIFS(Video_List!$A:$A,Monitoring!C69,Video_List!$D:$D,"&lt;=" &amp;Monitoring!H69)-COUNTIFS(Video_List!$A:$A,Monitoring!C69,Video_List!$D:$D,"&lt;=" &amp;Monitoring!G69))+1," videos")))</f>
        <v>1 video</v>
      </c>
      <c r="P69" s="61" t="str">
        <f>+IF(R69="#N/C","-",IF(V69="#N/C","no","yes"))</f>
        <v>no</v>
      </c>
      <c r="Q69" s="62" t="s">
        <v>34</v>
      </c>
      <c r="R69" s="63" t="str">
        <f>+IFERROR(IF(S69="#N/C","#N/C",INDEX(Taxonomy_UniqueValues!A:A,MATCH(S69,Taxonomy_UniqueValues!B:B,0))),"#N/C")</f>
        <v>Insecta</v>
      </c>
      <c r="S69" s="63" t="str">
        <f>+IFERROR(IF(T69="#N/C","#N/C",INDEX(Taxonomy_UniqueValues!B:B,MATCH(T69,Taxonomy_UniqueValues!C:C,0))),"#N/C")</f>
        <v>Diptera</v>
      </c>
      <c r="T69" s="63" t="s">
        <v>48</v>
      </c>
      <c r="U69" s="63" t="str">
        <f>+IFERROR(IF(V69="#N/C","#N/C",INDEX(Taxonomy_UniqueValues!D:D,MATCH(V69,Taxonomy_UniqueValues!E:E,0))),"#N/C")</f>
        <v>#N/C</v>
      </c>
      <c r="V69" s="63" t="str">
        <f>+IFERROR(IF(W69="#N/C","#N/C",INDEX(Taxonomy_UniqueValues!E:E,MATCH(W69,Taxonomy_UniqueValues!F:F,0))),"#N/C")</f>
        <v>#N/C</v>
      </c>
      <c r="W69" s="63" t="str">
        <f>+IFERROR(IF(X69="#N/C","#N/C",INDEX(Taxonomy_UniqueValues!F:F,MATCH(X69,Taxonomy_UniqueValues!G:G,0))),"#N/C")</f>
        <v>#N/C</v>
      </c>
      <c r="X69" s="63" t="str">
        <f>+IFERROR(IF(Y69="#N/C","#N/C",INDEX(Taxonomy_UniqueValues!G:G,MATCH(Y69,Taxonomy_UniqueValues!H:H,0))),"#N/C")</f>
        <v>#N/C</v>
      </c>
      <c r="Y69" s="63" t="str">
        <f>+IFERROR(IF(Z69="#N/C","#N/C",INDEX(Taxonomy_UniqueValues!H:H,MATCH(Z69,Taxonomy_UniqueValues!I:I,0))),"#N/C")</f>
        <v>#N/C</v>
      </c>
      <c r="Z69" s="64" t="s">
        <v>36</v>
      </c>
    </row>
    <row r="70" spans="1:26" x14ac:dyDescent="0.3">
      <c r="A70" s="3">
        <v>69</v>
      </c>
      <c r="B70" s="38" t="str">
        <f t="shared" si="8"/>
        <v>FAIR-D1_69</v>
      </c>
      <c r="C70" s="39" t="s">
        <v>27</v>
      </c>
      <c r="D70" s="4">
        <f t="shared" si="9"/>
        <v>45164</v>
      </c>
      <c r="E70" s="1" t="s">
        <v>105</v>
      </c>
      <c r="F70" s="1" t="s">
        <v>105</v>
      </c>
      <c r="G70" s="2">
        <v>45164.480370370402</v>
      </c>
      <c r="H70" s="2">
        <v>45164.480428240699</v>
      </c>
      <c r="I70" s="40">
        <f t="shared" si="11"/>
        <v>5.7870296586770564E-5</v>
      </c>
      <c r="J70" s="41" t="s">
        <v>32</v>
      </c>
      <c r="K70" s="42" t="s">
        <v>34</v>
      </c>
      <c r="L70" s="42" t="s">
        <v>32</v>
      </c>
      <c r="M70" s="6">
        <v>69</v>
      </c>
      <c r="N70" s="5" t="str">
        <f t="shared" si="12"/>
        <v>FAIR-D1/69</v>
      </c>
      <c r="O70" s="4" t="str">
        <f>IF(ISBLANK(E70),"",IF(E70=F70, "1 video",CONCATENATE((+COUNTIFS(Video_List!$A:$A,Monitoring!C70,Video_List!$D:$D,"&lt;=" &amp;Monitoring!H70)-COUNTIFS(Video_List!$A:$A,Monitoring!C70,Video_List!$D:$D,"&lt;=" &amp;Monitoring!G70))+1," videos")))</f>
        <v>1 video</v>
      </c>
      <c r="P70" s="61" t="s">
        <v>34</v>
      </c>
      <c r="Q70" s="62" t="s">
        <v>34</v>
      </c>
      <c r="R70" s="63" t="str">
        <f>+IFERROR(IF(S70="#N/C","#N/C",INDEX(Taxonomy_UniqueValues!A:A,MATCH(S70,Taxonomy_UniqueValues!B:B,0))),"#N/C")</f>
        <v>#N/C</v>
      </c>
      <c r="S70" s="63" t="str">
        <f>+IFERROR(IF(T70="#N/C","#N/C",INDEX(Taxonomy_UniqueValues!B:B,MATCH(T70,Taxonomy_UniqueValues!C:C,0))),"#N/C")</f>
        <v>#N/C</v>
      </c>
      <c r="T70" s="63" t="str">
        <f>+IFERROR(IF(V70="#N/C","#N/C",INDEX(Taxonomy_UniqueValues!C:C,MATCH(V70,Taxonomy_UniqueValues!E:E,0))),"#N/C")</f>
        <v>#N/C</v>
      </c>
      <c r="U70" s="63" t="str">
        <f>+IFERROR(IF(V70="#N/C","#N/C",INDEX(Taxonomy_UniqueValues!D:D,MATCH(V70,Taxonomy_UniqueValues!E:E,0))),"#N/C")</f>
        <v>#N/C</v>
      </c>
      <c r="V70" s="63" t="str">
        <f>+IFERROR(IF(W70="#N/C","#N/C",INDEX(Taxonomy_UniqueValues!E:E,MATCH(W70,Taxonomy_UniqueValues!F:F,0))),"#N/C")</f>
        <v>#N/C</v>
      </c>
      <c r="W70" s="63" t="str">
        <f>+IFERROR(IF(X70="#N/C","#N/C",INDEX(Taxonomy_UniqueValues!F:F,MATCH(X70,Taxonomy_UniqueValues!G:G,0))),"#N/C")</f>
        <v>#N/C</v>
      </c>
      <c r="X70" s="63" t="str">
        <f>+IFERROR(IF(Y70="#N/C","#N/C",INDEX(Taxonomy_UniqueValues!G:G,MATCH(Y70,Taxonomy_UniqueValues!H:H,0))),"#N/C")</f>
        <v>#N/C</v>
      </c>
      <c r="Y70" s="63" t="str">
        <f>+IFERROR(IF(Z70="#N/C","#N/C",INDEX(Taxonomy_UniqueValues!H:H,MATCH(Z70,Taxonomy_UniqueValues!I:I,0))),"#N/C")</f>
        <v>#N/C</v>
      </c>
      <c r="Z70" s="64" t="s">
        <v>36</v>
      </c>
    </row>
    <row r="71" spans="1:26" x14ac:dyDescent="0.3">
      <c r="A71" s="3">
        <v>70</v>
      </c>
      <c r="B71" s="38" t="str">
        <f t="shared" si="8"/>
        <v>FAIR-D1_70</v>
      </c>
      <c r="C71" s="39" t="s">
        <v>27</v>
      </c>
      <c r="D71" s="4">
        <f t="shared" si="9"/>
        <v>45164</v>
      </c>
      <c r="E71" s="1" t="s">
        <v>106</v>
      </c>
      <c r="F71" s="1" t="s">
        <v>106</v>
      </c>
      <c r="G71" s="2">
        <v>45164.483136574097</v>
      </c>
      <c r="H71" s="2">
        <v>45164.483217592599</v>
      </c>
      <c r="I71" s="40">
        <f t="shared" si="11"/>
        <v>8.1018501077778637E-5</v>
      </c>
      <c r="J71" s="41" t="s">
        <v>45</v>
      </c>
      <c r="K71" s="42" t="s">
        <v>31</v>
      </c>
      <c r="L71" s="42" t="s">
        <v>32</v>
      </c>
      <c r="M71" s="6">
        <v>70</v>
      </c>
      <c r="N71" s="5" t="str">
        <f t="shared" si="12"/>
        <v>FAIR-D1/70</v>
      </c>
      <c r="O71" s="4" t="str">
        <f>IF(ISBLANK(E71),"",IF(E71=F71, "1 video",CONCATENATE((+COUNTIFS(Video_List!$A:$A,Monitoring!C71,Video_List!$D:$D,"&lt;=" &amp;Monitoring!H71)-COUNTIFS(Video_List!$A:$A,Monitoring!C71,Video_List!$D:$D,"&lt;=" &amp;Monitoring!G71))+1," videos")))</f>
        <v>1 video</v>
      </c>
      <c r="P71" s="61" t="str">
        <f>+IF(R71="#N/C","-",IF(V71="#N/C","no","yes"))</f>
        <v>no</v>
      </c>
      <c r="Q71" s="62" t="s">
        <v>34</v>
      </c>
      <c r="R71" s="63" t="str">
        <f>+IFERROR(IF(S71="#N/C","#N/C",INDEX(Taxonomy_UniqueValues!A:A,MATCH(S71,Taxonomy_UniqueValues!B:B,0))),"#N/C")</f>
        <v>Insecta</v>
      </c>
      <c r="S71" s="63" t="str">
        <f>+IFERROR(IF(T71="#N/C","#N/C",INDEX(Taxonomy_UniqueValues!B:B,MATCH(T71,Taxonomy_UniqueValues!C:C,0))),"#N/C")</f>
        <v>Diptera</v>
      </c>
      <c r="T71" s="63" t="s">
        <v>48</v>
      </c>
      <c r="U71" s="63" t="str">
        <f>+IFERROR(IF(V71="#N/C","#N/C",INDEX(Taxonomy_UniqueValues!D:D,MATCH(V71,Taxonomy_UniqueValues!E:E,0))),"#N/C")</f>
        <v>#N/C</v>
      </c>
      <c r="V71" s="63" t="str">
        <f>+IFERROR(IF(W71="#N/C","#N/C",INDEX(Taxonomy_UniqueValues!E:E,MATCH(W71,Taxonomy_UniqueValues!F:F,0))),"#N/C")</f>
        <v>#N/C</v>
      </c>
      <c r="W71" s="63" t="str">
        <f>+IFERROR(IF(X71="#N/C","#N/C",INDEX(Taxonomy_UniqueValues!F:F,MATCH(X71,Taxonomy_UniqueValues!G:G,0))),"#N/C")</f>
        <v>#N/C</v>
      </c>
      <c r="X71" s="63" t="str">
        <f>+IFERROR(IF(Y71="#N/C","#N/C",INDEX(Taxonomy_UniqueValues!G:G,MATCH(Y71,Taxonomy_UniqueValues!H:H,0))),"#N/C")</f>
        <v>#N/C</v>
      </c>
      <c r="Y71" s="63" t="str">
        <f>+IFERROR(IF(Z71="#N/C","#N/C",INDEX(Taxonomy_UniqueValues!H:H,MATCH(Z71,Taxonomy_UniqueValues!I:I,0))),"#N/C")</f>
        <v>#N/C</v>
      </c>
      <c r="Z71" s="64" t="s">
        <v>36</v>
      </c>
    </row>
    <row r="72" spans="1:26" x14ac:dyDescent="0.3">
      <c r="A72" s="3">
        <v>71</v>
      </c>
      <c r="B72" s="38" t="str">
        <f t="shared" si="8"/>
        <v>FAIR-D1_71</v>
      </c>
      <c r="C72" s="39" t="s">
        <v>27</v>
      </c>
      <c r="D72" s="4">
        <f t="shared" si="9"/>
        <v>45164</v>
      </c>
      <c r="E72" s="1" t="s">
        <v>106</v>
      </c>
      <c r="F72" s="1" t="s">
        <v>106</v>
      </c>
      <c r="G72" s="2">
        <v>45164.483229166697</v>
      </c>
      <c r="H72" s="2">
        <v>45164.483287037001</v>
      </c>
      <c r="I72" s="40">
        <f t="shared" si="11"/>
        <v>5.7870303862728179E-5</v>
      </c>
      <c r="J72" s="41" t="s">
        <v>30</v>
      </c>
      <c r="K72" s="42" t="s">
        <v>34</v>
      </c>
      <c r="L72" s="42" t="s">
        <v>45</v>
      </c>
      <c r="M72" s="6">
        <v>71</v>
      </c>
      <c r="N72" s="5" t="str">
        <f t="shared" si="12"/>
        <v>FAIR-D1/71</v>
      </c>
      <c r="O72" s="4" t="str">
        <f>IF(ISBLANK(E72),"",IF(E72=F72, "1 video",CONCATENATE((+COUNTIFS(Video_List!$A:$A,Monitoring!C72,Video_List!$D:$D,"&lt;=" &amp;Monitoring!H72)-COUNTIFS(Video_List!$A:$A,Monitoring!C72,Video_List!$D:$D,"&lt;=" &amp;Monitoring!G72))+1," videos")))</f>
        <v>1 video</v>
      </c>
      <c r="P72" s="61" t="s">
        <v>34</v>
      </c>
      <c r="Q72" s="62" t="s">
        <v>34</v>
      </c>
      <c r="R72" s="63" t="s">
        <v>86</v>
      </c>
      <c r="S72" s="63" t="str">
        <f>+IFERROR(IF(T72="#N/C","#N/C",INDEX(Taxonomy_UniqueValues!B:B,MATCH(T72,Taxonomy_UniqueValues!C:C,0))),"#N/C")</f>
        <v>Diptera</v>
      </c>
      <c r="T72" s="63" t="str">
        <f>+IFERROR(IF(V72="#N/C","#N/C",INDEX(Taxonomy_UniqueValues!C:C,MATCH(V72,Taxonomy_UniqueValues!E:E,0))),"#N/C")</f>
        <v>Brachycera</v>
      </c>
      <c r="U72" s="63" t="str">
        <f>+IFERROR(IF(V72="#N/C","#N/C",INDEX(Taxonomy_UniqueValues!D:D,MATCH(V72,Taxonomy_UniqueValues!E:E,0))),"#N/C")</f>
        <v>Muscomorpha</v>
      </c>
      <c r="V72" s="63" t="s">
        <v>35</v>
      </c>
      <c r="W72" s="63" t="str">
        <f>+IFERROR(IF(X72="#N/C","#N/C",INDEX(Taxonomy_UniqueValues!F:F,MATCH(X72,Taxonomy_UniqueValues!G:G,0))),"#N/C")</f>
        <v>#N/C</v>
      </c>
      <c r="X72" s="63" t="str">
        <f>+IFERROR(IF(Y72="#N/C","#N/C",INDEX(Taxonomy_UniqueValues!G:G,MATCH(Y72,Taxonomy_UniqueValues!H:H,0))),"#N/C")</f>
        <v>#N/C</v>
      </c>
      <c r="Y72" s="63" t="str">
        <f>+IFERROR(IF(Z72="#N/C","#N/C",INDEX(Taxonomy_UniqueValues!H:H,MATCH(Z72,Taxonomy_UniqueValues!I:I,0))),"#N/C")</f>
        <v>#N/C</v>
      </c>
      <c r="Z72" s="64" t="s">
        <v>36</v>
      </c>
    </row>
    <row r="73" spans="1:26" x14ac:dyDescent="0.3">
      <c r="A73" s="3">
        <v>72</v>
      </c>
      <c r="B73" s="38" t="str">
        <f t="shared" si="8"/>
        <v>FAIR-D1_72</v>
      </c>
      <c r="C73" s="39" t="s">
        <v>27</v>
      </c>
      <c r="D73" s="4">
        <f t="shared" si="9"/>
        <v>45164</v>
      </c>
      <c r="E73" s="1" t="s">
        <v>107</v>
      </c>
      <c r="F73" s="1" t="s">
        <v>107</v>
      </c>
      <c r="G73" s="2">
        <v>45164.483900462998</v>
      </c>
      <c r="H73" s="2">
        <v>45164.484050925901</v>
      </c>
      <c r="I73" s="40">
        <f t="shared" si="11"/>
        <v>1.5046290354803205E-4</v>
      </c>
      <c r="J73" s="41" t="s">
        <v>30</v>
      </c>
      <c r="K73" s="42" t="s">
        <v>34</v>
      </c>
      <c r="L73" s="42" t="s">
        <v>45</v>
      </c>
      <c r="M73" s="6">
        <v>72</v>
      </c>
      <c r="N73" s="5" t="str">
        <f t="shared" si="12"/>
        <v>FAIR-D1/72</v>
      </c>
      <c r="O73" s="4" t="str">
        <f>IF(ISBLANK(E73),"",IF(E73=F73, "1 video",CONCATENATE((+COUNTIFS(Video_List!$A:$A,Monitoring!C73,Video_List!$D:$D,"&lt;=" &amp;Monitoring!H73)-COUNTIFS(Video_List!$A:$A,Monitoring!C73,Video_List!$D:$D,"&lt;=" &amp;Monitoring!G73))+1," videos")))</f>
        <v>1 video</v>
      </c>
      <c r="P73" s="61" t="str">
        <f>+IF(R73="#N/C","-",IF(V73="#N/C","no","yes"))</f>
        <v>yes</v>
      </c>
      <c r="Q73" s="62" t="s">
        <v>34</v>
      </c>
      <c r="R73" s="63" t="str">
        <f>+IFERROR(IF(S73="#N/C","#N/C",INDEX(Taxonomy_UniqueValues!A:A,MATCH(S73,Taxonomy_UniqueValues!B:B,0))),"#N/C")</f>
        <v>Insecta</v>
      </c>
      <c r="S73" s="63" t="str">
        <f>+IFERROR(IF(T73="#N/C","#N/C",INDEX(Taxonomy_UniqueValues!B:B,MATCH(T73,Taxonomy_UniqueValues!C:C,0))),"#N/C")</f>
        <v>Diptera</v>
      </c>
      <c r="T73" s="63" t="str">
        <f>+IFERROR(IF(V73="#N/C","#N/C",INDEX(Taxonomy_UniqueValues!C:C,MATCH(V73,Taxonomy_UniqueValues!E:E,0))),"#N/C")</f>
        <v>Brachycera</v>
      </c>
      <c r="U73" s="63" t="str">
        <f>+IFERROR(IF(V73="#N/C","#N/C",INDEX(Taxonomy_UniqueValues!D:D,MATCH(V73,Taxonomy_UniqueValues!E:E,0))),"#N/C")</f>
        <v>Muscomorpha</v>
      </c>
      <c r="V73" s="63" t="s">
        <v>35</v>
      </c>
      <c r="W73" s="63" t="str">
        <f>+IFERROR(IF(X73="#N/C","#N/C",INDEX(Taxonomy_UniqueValues!F:F,MATCH(X73,Taxonomy_UniqueValues!G:G,0))),"#N/C")</f>
        <v>#N/C</v>
      </c>
      <c r="X73" s="63" t="str">
        <f>+IFERROR(IF(Y73="#N/C","#N/C",INDEX(Taxonomy_UniqueValues!G:G,MATCH(Y73,Taxonomy_UniqueValues!H:H,0))),"#N/C")</f>
        <v>#N/C</v>
      </c>
      <c r="Y73" s="63" t="str">
        <f>+IFERROR(IF(Z73="#N/C","#N/C",INDEX(Taxonomy_UniqueValues!H:H,MATCH(Z73,Taxonomy_UniqueValues!I:I,0))),"#N/C")</f>
        <v>#N/C</v>
      </c>
      <c r="Z73" s="64" t="s">
        <v>36</v>
      </c>
    </row>
    <row r="74" spans="1:26" x14ac:dyDescent="0.3">
      <c r="A74" s="3">
        <v>73</v>
      </c>
      <c r="B74" s="38" t="str">
        <f t="shared" si="8"/>
        <v>FAIR-D1_73</v>
      </c>
      <c r="C74" s="39" t="s">
        <v>27</v>
      </c>
      <c r="D74" s="4">
        <f t="shared" si="9"/>
        <v>45164</v>
      </c>
      <c r="E74" s="1" t="s">
        <v>107</v>
      </c>
      <c r="F74" s="1" t="s">
        <v>107</v>
      </c>
      <c r="G74" s="2">
        <v>45164.483900462998</v>
      </c>
      <c r="H74" s="2">
        <v>45164.484050925901</v>
      </c>
      <c r="I74" s="40">
        <f t="shared" si="11"/>
        <v>1.5046290354803205E-4</v>
      </c>
      <c r="J74" s="41" t="s">
        <v>45</v>
      </c>
      <c r="K74" s="42" t="s">
        <v>34</v>
      </c>
      <c r="L74" s="42" t="s">
        <v>45</v>
      </c>
      <c r="M74" s="6">
        <v>73</v>
      </c>
      <c r="N74" s="5" t="str">
        <f t="shared" si="12"/>
        <v>FAIR-D1/73</v>
      </c>
      <c r="O74" s="4" t="str">
        <f>IF(ISBLANK(E74),"",IF(E74=F74, "1 video",CONCATENATE((+COUNTIFS(Video_List!$A:$A,Monitoring!C74,Video_List!$D:$D,"&lt;=" &amp;Monitoring!H74)-COUNTIFS(Video_List!$A:$A,Monitoring!C74,Video_List!$D:$D,"&lt;=" &amp;Monitoring!G74))+1," videos")))</f>
        <v>1 video</v>
      </c>
      <c r="P74" s="61" t="str">
        <f>+IF(R74="#N/C","-",IF(V74="#N/C","no","yes"))</f>
        <v>yes</v>
      </c>
      <c r="Q74" s="62" t="s">
        <v>34</v>
      </c>
      <c r="R74" s="63" t="s">
        <v>86</v>
      </c>
      <c r="S74" s="63" t="str">
        <f>+IFERROR(IF(T74="#N/C","#N/C",INDEX(Taxonomy_UniqueValues!B:B,MATCH(T74,Taxonomy_UniqueValues!C:C,0))),"#N/C")</f>
        <v>Diptera</v>
      </c>
      <c r="T74" s="63" t="str">
        <f>+IFERROR(IF(V74="#N/C","#N/C",INDEX(Taxonomy_UniqueValues!C:C,MATCH(V74,Taxonomy_UniqueValues!E:E,0))),"#N/C")</f>
        <v>Brachycera</v>
      </c>
      <c r="U74" s="63" t="str">
        <f>+IFERROR(IF(V74="#N/C","#N/C",INDEX(Taxonomy_UniqueValues!D:D,MATCH(V74,Taxonomy_UniqueValues!E:E,0))),"#N/C")</f>
        <v>Muscomorpha</v>
      </c>
      <c r="V74" s="63" t="s">
        <v>35</v>
      </c>
      <c r="W74" s="63" t="str">
        <f>+IFERROR(IF(X74="#N/C","#N/C",INDEX(Taxonomy_UniqueValues!F:F,MATCH(X74,Taxonomy_UniqueValues!G:G,0))),"#N/C")</f>
        <v>#N/C</v>
      </c>
      <c r="X74" s="63" t="str">
        <f>+IFERROR(IF(Y74="#N/C","#N/C",INDEX(Taxonomy_UniqueValues!G:G,MATCH(Y74,Taxonomy_UniqueValues!H:H,0))),"#N/C")</f>
        <v>#N/C</v>
      </c>
      <c r="Y74" s="63" t="str">
        <f>+IFERROR(IF(Z74="#N/C","#N/C",INDEX(Taxonomy_UniqueValues!H:H,MATCH(Z74,Taxonomy_UniqueValues!I:I,0))),"#N/C")</f>
        <v>#N/C</v>
      </c>
      <c r="Z74" s="64" t="s">
        <v>36</v>
      </c>
    </row>
    <row r="75" spans="1:26" x14ac:dyDescent="0.3">
      <c r="A75" s="3">
        <v>74</v>
      </c>
      <c r="B75" s="38" t="str">
        <f t="shared" si="8"/>
        <v>FAIR-D1_74</v>
      </c>
      <c r="C75" s="39" t="s">
        <v>27</v>
      </c>
      <c r="D75" s="4">
        <f t="shared" si="9"/>
        <v>45164</v>
      </c>
      <c r="E75" s="1" t="s">
        <v>108</v>
      </c>
      <c r="F75" s="1" t="s">
        <v>109</v>
      </c>
      <c r="G75" s="2">
        <v>45164.491180555597</v>
      </c>
      <c r="H75" s="2">
        <v>45164.493067129602</v>
      </c>
      <c r="I75" s="40">
        <f t="shared" si="11"/>
        <v>1.8865740057663061E-3</v>
      </c>
      <c r="J75" s="41" t="s">
        <v>45</v>
      </c>
      <c r="K75" s="42" t="s">
        <v>34</v>
      </c>
      <c r="L75" s="42" t="s">
        <v>45</v>
      </c>
      <c r="M75" s="6">
        <v>74</v>
      </c>
      <c r="N75" s="5" t="str">
        <f t="shared" si="12"/>
        <v>FAIR-D1/74</v>
      </c>
      <c r="O75" s="4" t="str">
        <f>IF(ISBLANK(E75),"",IF(E75=F75, "1 video",CONCATENATE((+COUNTIFS(Video_List!$A:$A,Monitoring!C75,Video_List!$D:$D,"&lt;=" &amp;Monitoring!H75)-COUNTIFS(Video_List!$A:$A,Monitoring!C75,Video_List!$D:$D,"&lt;=" &amp;Monitoring!G75))+1," videos")))</f>
        <v>2 videos</v>
      </c>
      <c r="P75" s="61" t="str">
        <f>+IF(R75="#N/C","-",IF(V75="#N/C","no","yes"))</f>
        <v>no</v>
      </c>
      <c r="Q75" s="62" t="s">
        <v>34</v>
      </c>
      <c r="R75" s="63" t="str">
        <f>+IFERROR(IF(S75="#N/C","#N/C",INDEX(Taxonomy_UniqueValues!A:A,MATCH(S75,Taxonomy_UniqueValues!B:B,0))),"#N/C")</f>
        <v>Insecta</v>
      </c>
      <c r="S75" s="63" t="str">
        <f>+IFERROR(IF(T75="#N/C","#N/C",INDEX(Taxonomy_UniqueValues!B:B,MATCH(T75,Taxonomy_UniqueValues!C:C,0))),"#N/C")</f>
        <v>Diptera</v>
      </c>
      <c r="T75" s="63" t="s">
        <v>48</v>
      </c>
      <c r="U75" s="63" t="str">
        <f>+IFERROR(IF(V75="#N/C","#N/C",INDEX(Taxonomy_UniqueValues!D:D,MATCH(V75,Taxonomy_UniqueValues!E:E,0))),"#N/C")</f>
        <v>#N/C</v>
      </c>
      <c r="V75" s="63" t="str">
        <f>+IFERROR(IF(W75="#N/C","#N/C",INDEX(Taxonomy_UniqueValues!E:E,MATCH(W75,Taxonomy_UniqueValues!F:F,0))),"#N/C")</f>
        <v>#N/C</v>
      </c>
      <c r="W75" s="63" t="str">
        <f>+IFERROR(IF(X75="#N/C","#N/C",INDEX(Taxonomy_UniqueValues!F:F,MATCH(X75,Taxonomy_UniqueValues!G:G,0))),"#N/C")</f>
        <v>#N/C</v>
      </c>
      <c r="X75" s="63" t="str">
        <f>+IFERROR(IF(Y75="#N/C","#N/C",INDEX(Taxonomy_UniqueValues!G:G,MATCH(Y75,Taxonomy_UniqueValues!H:H,0))),"#N/C")</f>
        <v>#N/C</v>
      </c>
      <c r="Y75" s="63" t="str">
        <f>+IFERROR(IF(Z75="#N/C","#N/C",INDEX(Taxonomy_UniqueValues!H:H,MATCH(Z75,Taxonomy_UniqueValues!I:I,0))),"#N/C")</f>
        <v>#N/C</v>
      </c>
      <c r="Z75" s="64" t="s">
        <v>36</v>
      </c>
    </row>
    <row r="76" spans="1:26" x14ac:dyDescent="0.3">
      <c r="A76" s="3">
        <v>75</v>
      </c>
      <c r="B76" s="38" t="str">
        <f t="shared" si="8"/>
        <v>FAIR-D1_75</v>
      </c>
      <c r="C76" s="39" t="s">
        <v>27</v>
      </c>
      <c r="D76" s="4">
        <f t="shared" si="9"/>
        <v>45164</v>
      </c>
      <c r="E76" s="1" t="s">
        <v>109</v>
      </c>
      <c r="F76" s="1" t="s">
        <v>109</v>
      </c>
      <c r="G76" s="2">
        <v>45164.491956018501</v>
      </c>
      <c r="H76" s="2">
        <v>45164.492002314801</v>
      </c>
      <c r="I76" s="40">
        <f t="shared" si="11"/>
        <v>4.6296299842651933E-5</v>
      </c>
      <c r="J76" s="41" t="s">
        <v>32</v>
      </c>
      <c r="K76" s="42" t="s">
        <v>34</v>
      </c>
      <c r="L76" s="42" t="s">
        <v>32</v>
      </c>
      <c r="M76" s="6">
        <v>75</v>
      </c>
      <c r="N76" s="5" t="str">
        <f t="shared" si="12"/>
        <v>FAIR-D1/75</v>
      </c>
      <c r="O76" s="4" t="str">
        <f>IF(ISBLANK(E76),"",IF(E76=F76, "1 video",CONCATENATE((+COUNTIFS(Video_List!$A:$A,Monitoring!C76,Video_List!$D:$D,"&lt;=" &amp;Monitoring!H76)-COUNTIFS(Video_List!$A:$A,Monitoring!C76,Video_List!$D:$D,"&lt;=" &amp;Monitoring!G76))+1," videos")))</f>
        <v>1 video</v>
      </c>
      <c r="P76" s="61" t="s">
        <v>34</v>
      </c>
      <c r="Q76" s="62" t="s">
        <v>34</v>
      </c>
      <c r="R76" s="63" t="str">
        <f>+IFERROR(IF(S76="#N/C","#N/C",INDEX(Taxonomy_UniqueValues!A:A,MATCH(S76,Taxonomy_UniqueValues!B:B,0))),"#N/C")</f>
        <v>Insecta</v>
      </c>
      <c r="S76" s="63" t="str">
        <f>+IFERROR(IF(T76="#N/C","#N/C",INDEX(Taxonomy_UniqueValues!B:B,MATCH(T76,Taxonomy_UniqueValues!C:C,0))),"#N/C")</f>
        <v>Diptera</v>
      </c>
      <c r="T76" s="63" t="s">
        <v>48</v>
      </c>
      <c r="U76" s="63" t="str">
        <f>+IFERROR(IF(V76="#N/C","#N/C",INDEX(Taxonomy_UniqueValues!D:D,MATCH(V76,Taxonomy_UniqueValues!E:E,0))),"#N/C")</f>
        <v>#N/C</v>
      </c>
      <c r="V76" s="63" t="str">
        <f>+IFERROR(IF(W76="#N/C","#N/C",INDEX(Taxonomy_UniqueValues!E:E,MATCH(W76,Taxonomy_UniqueValues!F:F,0))),"#N/C")</f>
        <v>#N/C</v>
      </c>
      <c r="W76" s="63" t="str">
        <f>+IFERROR(IF(X76="#N/C","#N/C",INDEX(Taxonomy_UniqueValues!F:F,MATCH(X76,Taxonomy_UniqueValues!G:G,0))),"#N/C")</f>
        <v>#N/C</v>
      </c>
      <c r="X76" s="63" t="str">
        <f>+IFERROR(IF(Y76="#N/C","#N/C",INDEX(Taxonomy_UniqueValues!G:G,MATCH(Y76,Taxonomy_UniqueValues!H:H,0))),"#N/C")</f>
        <v>#N/C</v>
      </c>
      <c r="Y76" s="63" t="str">
        <f>+IFERROR(IF(Z76="#N/C","#N/C",INDEX(Taxonomy_UniqueValues!H:H,MATCH(Z76,Taxonomy_UniqueValues!I:I,0))),"#N/C")</f>
        <v>#N/C</v>
      </c>
      <c r="Z76" s="64" t="s">
        <v>36</v>
      </c>
    </row>
    <row r="77" spans="1:26" x14ac:dyDescent="0.3">
      <c r="A77" s="3">
        <v>76</v>
      </c>
      <c r="B77" s="38" t="str">
        <f t="shared" si="8"/>
        <v>FAIR-D1_76</v>
      </c>
      <c r="C77" s="39" t="s">
        <v>27</v>
      </c>
      <c r="D77" s="4">
        <f t="shared" si="9"/>
        <v>45164</v>
      </c>
      <c r="E77" s="1" t="s">
        <v>109</v>
      </c>
      <c r="F77" s="1" t="s">
        <v>109</v>
      </c>
      <c r="G77" s="2">
        <v>45164.492418981499</v>
      </c>
      <c r="H77" s="2">
        <v>45164.492708333302</v>
      </c>
      <c r="I77" s="40">
        <f t="shared" si="11"/>
        <v>2.8935180307598785E-4</v>
      </c>
      <c r="J77" s="41" t="s">
        <v>30</v>
      </c>
      <c r="K77" s="42" t="s">
        <v>31</v>
      </c>
      <c r="L77" s="42" t="s">
        <v>32</v>
      </c>
      <c r="M77" s="6">
        <v>76</v>
      </c>
      <c r="N77" s="5" t="str">
        <f t="shared" si="12"/>
        <v>FAIR-D1/76</v>
      </c>
      <c r="O77" s="4" t="str">
        <f>IF(ISBLANK(E77),"",IF(E77=F77, "1 video",CONCATENATE((+COUNTIFS(Video_List!$A:$A,Monitoring!C77,Video_List!$D:$D,"&lt;=" &amp;Monitoring!H77)-COUNTIFS(Video_List!$A:$A,Monitoring!C77,Video_List!$D:$D,"&lt;=" &amp;Monitoring!G77))+1," videos")))</f>
        <v>1 video</v>
      </c>
      <c r="P77" s="61" t="s">
        <v>34</v>
      </c>
      <c r="Q77" s="62" t="s">
        <v>34</v>
      </c>
      <c r="R77" s="63" t="s">
        <v>86</v>
      </c>
      <c r="S77" s="63" t="str">
        <f>+IFERROR(IF(T77="#N/C","#N/C",INDEX(Taxonomy_UniqueValues!B:B,MATCH(T77,Taxonomy_UniqueValues!C:C,0))),"#N/C")</f>
        <v>Diptera</v>
      </c>
      <c r="T77" s="63" t="s">
        <v>48</v>
      </c>
      <c r="U77" s="63" t="str">
        <f>+IFERROR(IF(V77="#N/C","#N/C",INDEX(Taxonomy_UniqueValues!D:D,MATCH(V77,Taxonomy_UniqueValues!E:E,0))),"#N/C")</f>
        <v>#N/C</v>
      </c>
      <c r="V77" s="63" t="str">
        <f>+IFERROR(IF(W77="#N/C","#N/C",INDEX(Taxonomy_UniqueValues!E:E,MATCH(W77,Taxonomy_UniqueValues!F:F,0))),"#N/C")</f>
        <v>#N/C</v>
      </c>
      <c r="W77" s="63" t="str">
        <f>+IFERROR(IF(X77="#N/C","#N/C",INDEX(Taxonomy_UniqueValues!F:F,MATCH(X77,Taxonomy_UniqueValues!G:G,0))),"#N/C")</f>
        <v>#N/C</v>
      </c>
      <c r="X77" s="63" t="str">
        <f>+IFERROR(IF(Y77="#N/C","#N/C",INDEX(Taxonomy_UniqueValues!G:G,MATCH(Y77,Taxonomy_UniqueValues!H:H,0))),"#N/C")</f>
        <v>#N/C</v>
      </c>
      <c r="Y77" s="63" t="str">
        <f>+IFERROR(IF(Z77="#N/C","#N/C",INDEX(Taxonomy_UniqueValues!H:H,MATCH(Z77,Taxonomy_UniqueValues!I:I,0))),"#N/C")</f>
        <v>#N/C</v>
      </c>
      <c r="Z77" s="64" t="s">
        <v>36</v>
      </c>
    </row>
    <row r="78" spans="1:26" x14ac:dyDescent="0.3">
      <c r="A78" s="3">
        <v>77</v>
      </c>
      <c r="B78" s="38" t="str">
        <f t="shared" si="8"/>
        <v>FAIR-D1_77</v>
      </c>
      <c r="C78" s="39" t="s">
        <v>27</v>
      </c>
      <c r="D78" s="4">
        <f t="shared" si="9"/>
        <v>45164</v>
      </c>
      <c r="E78" s="1" t="s">
        <v>109</v>
      </c>
      <c r="F78" s="1" t="s">
        <v>109</v>
      </c>
      <c r="G78" s="2">
        <v>45164.492534722202</v>
      </c>
      <c r="H78" s="2">
        <v>45164.492662037002</v>
      </c>
      <c r="I78" s="40">
        <f t="shared" si="11"/>
        <v>1.2731480092043057E-4</v>
      </c>
      <c r="J78" s="41" t="s">
        <v>30</v>
      </c>
      <c r="K78" s="42" t="s">
        <v>31</v>
      </c>
      <c r="L78" s="42" t="s">
        <v>32</v>
      </c>
      <c r="M78" s="6">
        <v>77</v>
      </c>
      <c r="N78" s="5" t="str">
        <f t="shared" si="12"/>
        <v>FAIR-D1/77</v>
      </c>
      <c r="O78" s="4" t="str">
        <f>IF(ISBLANK(E78),"",IF(E78=F78, "1 video",CONCATENATE((+COUNTIFS(Video_List!$A:$A,Monitoring!C78,Video_List!$D:$D,"&lt;=" &amp;Monitoring!H78)-COUNTIFS(Video_List!$A:$A,Monitoring!C78,Video_List!$D:$D,"&lt;=" &amp;Monitoring!G78))+1," videos")))</f>
        <v>1 video</v>
      </c>
      <c r="P78" s="61" t="s">
        <v>31</v>
      </c>
      <c r="Q78" s="62" t="s">
        <v>34</v>
      </c>
      <c r="R78" s="63" t="str">
        <f>+IFERROR(IF(S78="#N/C","#N/C",IF(S78=0,INDEX(Taxonomy_UniqueValues!A:A,MATCH(T78,Taxonomy_UniqueValues!C:C,0)),INDEX(Taxonomy_UniqueValues!A:A,MATCH(S78,Taxonomy_UniqueValues!B:B,0)))),"#N/C")</f>
        <v>Insecta</v>
      </c>
      <c r="S78" s="63" t="str">
        <f>+IFERROR(IF(T78="#N/C","#N/C",IF(T78=0,INDEX(Taxonomy_UniqueValues!B:B,MATCH(U78,Taxonomy_UniqueValues!D:D,0)),INDEX(Taxonomy_UniqueValues!B:B,MATCH(T78,Taxonomy_UniqueValues!C:C,0)))),"#N/C")</f>
        <v>Diptera</v>
      </c>
      <c r="T78" s="63" t="str">
        <f>+IFERROR(IF(U78="#N/C","#N/C",IF(U78=0,INDEX(Taxonomy_UniqueValues!C:C,MATCH(V78,Taxonomy_UniqueValues!E:E,0)),INDEX(Taxonomy_UniqueValues!C:C,MATCH(U78,Taxonomy_UniqueValues!D:D,0)))),"#N/C")</f>
        <v>Brachycera</v>
      </c>
      <c r="U78" s="63" t="str">
        <f>+IFERROR(IF(V78="#N/C","#N/C",IF(V78=0,INDEX(Taxonomy_UniqueValues!D:D,MATCH(W78,Taxonomy_UniqueValues!F:F,0)),INDEX(Taxonomy_UniqueValues!D:D,MATCH(V78,Taxonomy_UniqueValues!E:E,0)))),"#N/C")</f>
        <v>Muscomorpha</v>
      </c>
      <c r="V78" s="63" t="str">
        <f>+IFERROR(IF(W78="#N/C","#N/C",IF(W78=0,INDEX(Taxonomy_UniqueValues!E:E,MATCH(X78,Taxonomy_UniqueValues!G:G,0)),INDEX(Taxonomy_UniqueValues!E:E,MATCH(W78,Taxonomy_UniqueValues!F:F,0)))),"#N/C")</f>
        <v>Muscoidea</v>
      </c>
      <c r="W78" s="63" t="str">
        <f>+IFERROR(IF(X78="#N/C","#N/C",IF(X78=0,INDEX(Taxonomy_UniqueValues!F:F,MATCH(Y78,Taxonomy_UniqueValues!H:H,0)),INDEX(Taxonomy_UniqueValues!F:F,MATCH(X78,Taxonomy_UniqueValues!G:G,0)))),"#N/C")</f>
        <v>Fanniidae</v>
      </c>
      <c r="X78" s="63">
        <f>+IFERROR(IF(Y78="#N/C","#N/C",INDEX(Taxonomy_UniqueValues!G:G,MATCH(Y78,Taxonomy_UniqueValues!H:H,0))),"#N/C")</f>
        <v>0</v>
      </c>
      <c r="Y78" s="63" t="s">
        <v>38</v>
      </c>
      <c r="Z78" s="64" t="s">
        <v>36</v>
      </c>
    </row>
    <row r="79" spans="1:26" x14ac:dyDescent="0.3">
      <c r="A79" s="3">
        <v>78</v>
      </c>
      <c r="B79" s="38" t="str">
        <f t="shared" si="8"/>
        <v>FAIR-D1_78</v>
      </c>
      <c r="C79" s="39" t="s">
        <v>27</v>
      </c>
      <c r="D79" s="4">
        <f t="shared" si="9"/>
        <v>45164</v>
      </c>
      <c r="E79" s="1" t="s">
        <v>110</v>
      </c>
      <c r="F79" s="1" t="s">
        <v>111</v>
      </c>
      <c r="G79" s="2">
        <v>45164.4949768519</v>
      </c>
      <c r="H79" s="2">
        <v>45164.498217592598</v>
      </c>
      <c r="I79" s="40">
        <f t="shared" si="11"/>
        <v>3.2407406979473308E-3</v>
      </c>
      <c r="J79" s="41" t="s">
        <v>45</v>
      </c>
      <c r="K79" s="42" t="s">
        <v>34</v>
      </c>
      <c r="L79" s="42" t="s">
        <v>45</v>
      </c>
      <c r="M79" s="6">
        <v>78</v>
      </c>
      <c r="N79" s="5" t="str">
        <f t="shared" si="12"/>
        <v>FAIR-D1/78</v>
      </c>
      <c r="O79" s="4" t="str">
        <f>IF(ISBLANK(E79),"",IF(E79=F79, "1 video",CONCATENATE((+COUNTIFS(Video_List!$A:$A,Monitoring!C79,Video_List!$D:$D,"&lt;=" &amp;Monitoring!H79)-COUNTIFS(Video_List!$A:$A,Monitoring!C79,Video_List!$D:$D,"&lt;=" &amp;Monitoring!G79))+1," videos")))</f>
        <v>2 videos</v>
      </c>
      <c r="P79" s="61" t="s">
        <v>34</v>
      </c>
      <c r="Q79" s="62" t="s">
        <v>34</v>
      </c>
      <c r="R79" s="63" t="str">
        <f>+IFERROR(IF(S79="#N/C","#N/C",INDEX(Taxonomy_UniqueValues!A:A,MATCH(S79,Taxonomy_UniqueValues!B:B,0))),"#N/C")</f>
        <v>Insecta</v>
      </c>
      <c r="S79" s="63" t="str">
        <f>+IFERROR(IF(T79="#N/C","#N/C",INDEX(Taxonomy_UniqueValues!B:B,MATCH(T79,Taxonomy_UniqueValues!C:C,0))),"#N/C")</f>
        <v>Diptera</v>
      </c>
      <c r="T79" s="63" t="s">
        <v>48</v>
      </c>
      <c r="U79" s="63" t="str">
        <f>+IFERROR(IF(V79="#N/C","#N/C",INDEX(Taxonomy_UniqueValues!D:D,MATCH(V79,Taxonomy_UniqueValues!E:E,0))),"#N/C")</f>
        <v>#N/C</v>
      </c>
      <c r="V79" s="63" t="str">
        <f>+IFERROR(IF(W79="#N/C","#N/C",INDEX(Taxonomy_UniqueValues!E:E,MATCH(W79,Taxonomy_UniqueValues!F:F,0))),"#N/C")</f>
        <v>#N/C</v>
      </c>
      <c r="W79" s="63" t="str">
        <f>+IFERROR(IF(X79="#N/C","#N/C",INDEX(Taxonomy_UniqueValues!F:F,MATCH(X79,Taxonomy_UniqueValues!G:G,0))),"#N/C")</f>
        <v>#N/C</v>
      </c>
      <c r="X79" s="63" t="str">
        <f>+IFERROR(IF(Y79="#N/C","#N/C",INDEX(Taxonomy_UniqueValues!G:G,MATCH(Y79,Taxonomy_UniqueValues!H:H,0))),"#N/C")</f>
        <v>#N/C</v>
      </c>
      <c r="Y79" s="63" t="str">
        <f>+IFERROR(IF(Z79="#N/C","#N/C",INDEX(Taxonomy_UniqueValues!H:H,MATCH(Z79,Taxonomy_UniqueValues!I:I,0))),"#N/C")</f>
        <v>#N/C</v>
      </c>
      <c r="Z79" s="64" t="s">
        <v>36</v>
      </c>
    </row>
    <row r="80" spans="1:26" x14ac:dyDescent="0.3">
      <c r="A80" s="3">
        <v>79</v>
      </c>
      <c r="B80" s="38" t="str">
        <f t="shared" si="8"/>
        <v>FAIR-D1_79</v>
      </c>
      <c r="C80" s="39" t="s">
        <v>27</v>
      </c>
      <c r="D80" s="4">
        <f t="shared" si="9"/>
        <v>45164</v>
      </c>
      <c r="E80" s="1" t="s">
        <v>110</v>
      </c>
      <c r="F80" s="1" t="s">
        <v>110</v>
      </c>
      <c r="G80" s="2">
        <v>45164.4953356482</v>
      </c>
      <c r="H80" s="2">
        <v>45164.495474536998</v>
      </c>
      <c r="I80" s="40">
        <f t="shared" si="11"/>
        <v>1.388887976645492E-4</v>
      </c>
      <c r="J80" s="41" t="s">
        <v>30</v>
      </c>
      <c r="K80" s="42" t="s">
        <v>31</v>
      </c>
      <c r="L80" s="42" t="s">
        <v>32</v>
      </c>
      <c r="M80" s="6">
        <v>79</v>
      </c>
      <c r="N80" s="5" t="str">
        <f t="shared" si="12"/>
        <v>FAIR-D1/79</v>
      </c>
      <c r="O80" s="4" t="str">
        <f>IF(ISBLANK(E80),"",IF(E80=F80, "1 video",CONCATENATE((+COUNTIFS(Video_List!$A:$A,Monitoring!C80,Video_List!$D:$D,"&lt;=" &amp;Monitoring!H80)-COUNTIFS(Video_List!$A:$A,Monitoring!C80,Video_List!$D:$D,"&lt;=" &amp;Monitoring!G80))+1," videos")))</f>
        <v>1 video</v>
      </c>
      <c r="P80" s="61" t="str">
        <f>+IF(R80="#N/C","-",IF(V80="#N/C","no","yes"))</f>
        <v>yes</v>
      </c>
      <c r="Q80" s="62" t="s">
        <v>31</v>
      </c>
      <c r="R80" s="63" t="str">
        <f>+IFERROR(IF(S80="#N/C","#N/C",IF(S80=0,INDEX(Taxonomy_UniqueValues!A:A,MATCH(T80,Taxonomy_UniqueValues!C:C,0)),INDEX(Taxonomy_UniqueValues!A:A,MATCH(S80,Taxonomy_UniqueValues!B:B,0)))),"#N/C")</f>
        <v>Insecta</v>
      </c>
      <c r="S80" s="63" t="str">
        <f>+IFERROR(IF(T80="#N/C","#N/C",IF(T80=0,INDEX(Taxonomy_UniqueValues!B:B,MATCH(U80,Taxonomy_UniqueValues!D:D,0)),INDEX(Taxonomy_UniqueValues!B:B,MATCH(T80,Taxonomy_UniqueValues!C:C,0)))),"#N/C")</f>
        <v>Diptera</v>
      </c>
      <c r="T80" s="63" t="str">
        <f>+IFERROR(IF(U80="#N/C","#N/C",IF(U80=0,INDEX(Taxonomy_UniqueValues!C:C,MATCH(V80,Taxonomy_UniqueValues!E:E,0)),INDEX(Taxonomy_UniqueValues!C:C,MATCH(U80,Taxonomy_UniqueValues!D:D,0)))),"#N/C")</f>
        <v>Brachycera</v>
      </c>
      <c r="U80" s="63" t="str">
        <f>+IFERROR(IF(V80="#N/C","#N/C",IF(V80=0,INDEX(Taxonomy_UniqueValues!D:D,MATCH(W80,Taxonomy_UniqueValues!F:F,0)),INDEX(Taxonomy_UniqueValues!D:D,MATCH(V80,Taxonomy_UniqueValues!E:E,0)))),"#N/C")</f>
        <v>Muscomorpha</v>
      </c>
      <c r="V80" s="63" t="str">
        <f>+IFERROR(IF(W80="#N/C","#N/C",IF(W80=0,INDEX(Taxonomy_UniqueValues!E:E,MATCH(X80,Taxonomy_UniqueValues!G:G,0)),INDEX(Taxonomy_UniqueValues!E:E,MATCH(W80,Taxonomy_UniqueValues!F:F,0)))),"#N/C")</f>
        <v>Muscoidea</v>
      </c>
      <c r="W80" s="63" t="str">
        <f>+IFERROR(IF(X80="#N/C","#N/C",IF(X80=0,INDEX(Taxonomy_UniqueValues!F:F,MATCH(Y80,Taxonomy_UniqueValues!H:H,0)),INDEX(Taxonomy_UniqueValues!F:F,MATCH(X80,Taxonomy_UniqueValues!G:G,0)))),"#N/C")</f>
        <v>Fanniidae</v>
      </c>
      <c r="X80" s="63">
        <f>+IFERROR(IF(Y80="#N/C","#N/C",INDEX(Taxonomy_UniqueValues!G:G,MATCH(Y80,Taxonomy_UniqueValues!H:H,0))),"#N/C")</f>
        <v>0</v>
      </c>
      <c r="Y80" s="63" t="s">
        <v>38</v>
      </c>
      <c r="Z80" s="64" t="s">
        <v>36</v>
      </c>
    </row>
    <row r="81" spans="1:26" x14ac:dyDescent="0.3">
      <c r="A81" s="3">
        <v>80</v>
      </c>
      <c r="B81" s="38" t="str">
        <f t="shared" si="8"/>
        <v>FAIR-D1_80</v>
      </c>
      <c r="C81" s="39" t="s">
        <v>27</v>
      </c>
      <c r="D81" s="4">
        <f t="shared" si="9"/>
        <v>45164</v>
      </c>
      <c r="E81" s="1" t="s">
        <v>111</v>
      </c>
      <c r="F81" s="1" t="s">
        <v>111</v>
      </c>
      <c r="G81" s="2">
        <v>45164.498124999998</v>
      </c>
      <c r="H81" s="2">
        <v>45164.498217592598</v>
      </c>
      <c r="I81" s="40">
        <f t="shared" si="11"/>
        <v>9.2592599685303867E-5</v>
      </c>
      <c r="J81" s="41" t="s">
        <v>30</v>
      </c>
      <c r="K81" s="42" t="s">
        <v>31</v>
      </c>
      <c r="L81" s="42" t="s">
        <v>32</v>
      </c>
      <c r="M81" s="6">
        <v>80</v>
      </c>
      <c r="N81" s="5" t="str">
        <f t="shared" si="12"/>
        <v>FAIR-D1/80</v>
      </c>
      <c r="O81" s="4" t="str">
        <f>IF(ISBLANK(E81),"",IF(E81=F81, "1 video",CONCATENATE((+COUNTIFS(Video_List!$A:$A,Monitoring!C81,Video_List!$D:$D,"&lt;=" &amp;Monitoring!H81)-COUNTIFS(Video_List!$A:$A,Monitoring!C81,Video_List!$D:$D,"&lt;=" &amp;Monitoring!G81))+1," videos")))</f>
        <v>1 video</v>
      </c>
      <c r="P81" s="61" t="str">
        <f>+IF(R81="#N/C","-",IF(V81="#N/C","no","yes"))</f>
        <v>yes</v>
      </c>
      <c r="Q81" s="62" t="s">
        <v>31</v>
      </c>
      <c r="R81" s="63" t="str">
        <f>+IFERROR(IF(S81="#N/C","#N/C",INDEX(Taxonomy_UniqueValues!A:A,MATCH(S81,Taxonomy_UniqueValues!B:B,0))),"#N/C")</f>
        <v>Insecta</v>
      </c>
      <c r="S81" s="63" t="str">
        <f>+IFERROR(IF(T81="#N/C","#N/C",INDEX(Taxonomy_UniqueValues!B:B,MATCH(T81,Taxonomy_UniqueValues!C:C,0))),"#N/C")</f>
        <v>Diptera</v>
      </c>
      <c r="T81" s="63" t="str">
        <f>+IFERROR(IF(V81="#N/C","#N/C",INDEX(Taxonomy_UniqueValues!C:C,MATCH(V81,Taxonomy_UniqueValues!E:E,0))),"#N/C")</f>
        <v>Brachycera</v>
      </c>
      <c r="U81" s="63" t="str">
        <f>+IFERROR(IF(V81="#N/C","#N/C",INDEX(Taxonomy_UniqueValues!D:D,MATCH(V81,Taxonomy_UniqueValues!E:E,0))),"#N/C")</f>
        <v>Muscomorpha</v>
      </c>
      <c r="V81" s="63" t="s">
        <v>112</v>
      </c>
      <c r="W81" s="63" t="s">
        <v>572</v>
      </c>
      <c r="X81" s="63" t="str">
        <f>+IFERROR(IF(Y81="#N/C","#N/C",INDEX(Taxonomy_UniqueValues!G:G,MATCH(Y81,Taxonomy_UniqueValues!H:H,0))),"#N/C")</f>
        <v>#N/C</v>
      </c>
      <c r="Y81" s="63" t="str">
        <f>+IFERROR(IF(Z81="#N/C","#N/C",INDEX(Taxonomy_UniqueValues!H:H,MATCH(Z81,Taxonomy_UniqueValues!I:I,0))),"#N/C")</f>
        <v>#N/C</v>
      </c>
      <c r="Z81" s="64" t="s">
        <v>36</v>
      </c>
    </row>
    <row r="82" spans="1:26" x14ac:dyDescent="0.3">
      <c r="A82" s="3">
        <v>81</v>
      </c>
      <c r="B82" s="38" t="str">
        <f t="shared" si="8"/>
        <v>FAIR-D1_81</v>
      </c>
      <c r="C82" s="39" t="s">
        <v>27</v>
      </c>
      <c r="D82" s="4">
        <f t="shared" si="9"/>
        <v>45164</v>
      </c>
      <c r="E82" s="1" t="s">
        <v>114</v>
      </c>
      <c r="F82" s="1" t="s">
        <v>115</v>
      </c>
      <c r="G82" s="2">
        <v>45164.501284722202</v>
      </c>
      <c r="H82" s="2">
        <v>45164.502314814803</v>
      </c>
      <c r="I82" s="40">
        <f t="shared" si="11"/>
        <v>1.0300926005584188E-3</v>
      </c>
      <c r="J82" s="41" t="s">
        <v>45</v>
      </c>
      <c r="K82" s="42" t="s">
        <v>31</v>
      </c>
      <c r="L82" s="42" t="s">
        <v>32</v>
      </c>
      <c r="M82" s="6">
        <v>81</v>
      </c>
      <c r="N82" s="5" t="str">
        <f t="shared" si="12"/>
        <v>FAIR-D1/81</v>
      </c>
      <c r="O82" s="4" t="str">
        <f>IF(ISBLANK(E82),"",IF(E82=F82, "1 video",CONCATENATE((+COUNTIFS(Video_List!$A:$A,Monitoring!C82,Video_List!$D:$D,"&lt;=" &amp;Monitoring!H82)-COUNTIFS(Video_List!$A:$A,Monitoring!C82,Video_List!$D:$D,"&lt;=" &amp;Monitoring!G82))+1," videos")))</f>
        <v>2 videos</v>
      </c>
      <c r="P82" s="61" t="s">
        <v>34</v>
      </c>
      <c r="Q82" s="62" t="s">
        <v>34</v>
      </c>
      <c r="R82" s="63" t="str">
        <f>+IFERROR(IF(S82="#N/C","#N/C",INDEX(Taxonomy_UniqueValues!A:A,MATCH(S82,Taxonomy_UniqueValues!B:B,0))),"#N/C")</f>
        <v>#N/C</v>
      </c>
      <c r="S82" s="63" t="str">
        <f>+IFERROR(IF(T82="#N/C","#N/C",INDEX(Taxonomy_UniqueValues!B:B,MATCH(T82,Taxonomy_UniqueValues!C:C,0))),"#N/C")</f>
        <v>#N/C</v>
      </c>
      <c r="T82" s="63" t="str">
        <f>+IFERROR(IF(V82="#N/C","#N/C",INDEX(Taxonomy_UniqueValues!C:C,MATCH(V82,Taxonomy_UniqueValues!E:E,0))),"#N/C")</f>
        <v>#N/C</v>
      </c>
      <c r="U82" s="63" t="str">
        <f>+IFERROR(IF(V82="#N/C","#N/C",INDEX(Taxonomy_UniqueValues!D:D,MATCH(V82,Taxonomy_UniqueValues!E:E,0))),"#N/C")</f>
        <v>#N/C</v>
      </c>
      <c r="V82" s="63" t="str">
        <f>+IFERROR(IF(W82="#N/C","#N/C",INDEX(Taxonomy_UniqueValues!E:E,MATCH(W82,Taxonomy_UniqueValues!F:F,0))),"#N/C")</f>
        <v>#N/C</v>
      </c>
      <c r="W82" s="63" t="str">
        <f>+IFERROR(IF(X82="#N/C","#N/C",INDEX(Taxonomy_UniqueValues!F:F,MATCH(X82,Taxonomy_UniqueValues!G:G,0))),"#N/C")</f>
        <v>#N/C</v>
      </c>
      <c r="X82" s="63" t="str">
        <f>+IFERROR(IF(Y82="#N/C","#N/C",INDEX(Taxonomy_UniqueValues!G:G,MATCH(Y82,Taxonomy_UniqueValues!H:H,0))),"#N/C")</f>
        <v>#N/C</v>
      </c>
      <c r="Y82" s="63" t="str">
        <f>+IFERROR(IF(Z82="#N/C","#N/C",INDEX(Taxonomy_UniqueValues!H:H,MATCH(Z82,Taxonomy_UniqueValues!I:I,0))),"#N/C")</f>
        <v>#N/C</v>
      </c>
      <c r="Z82" s="64" t="s">
        <v>36</v>
      </c>
    </row>
    <row r="83" spans="1:26" x14ac:dyDescent="0.3">
      <c r="A83" s="3">
        <v>82</v>
      </c>
      <c r="B83" s="38" t="str">
        <f t="shared" si="8"/>
        <v>FAIR-D1_82</v>
      </c>
      <c r="C83" s="39" t="s">
        <v>27</v>
      </c>
      <c r="D83" s="4">
        <f t="shared" si="9"/>
        <v>45164</v>
      </c>
      <c r="E83" s="1" t="s">
        <v>114</v>
      </c>
      <c r="F83" s="1" t="s">
        <v>114</v>
      </c>
      <c r="G83" s="2">
        <v>45164.501284722202</v>
      </c>
      <c r="H83" s="2">
        <v>45164.501423611102</v>
      </c>
      <c r="I83" s="40">
        <f t="shared" si="11"/>
        <v>1.388888995279558E-4</v>
      </c>
      <c r="J83" s="41" t="s">
        <v>30</v>
      </c>
      <c r="K83" s="42" t="s">
        <v>31</v>
      </c>
      <c r="L83" s="42" t="s">
        <v>32</v>
      </c>
      <c r="M83" s="6">
        <v>82</v>
      </c>
      <c r="N83" s="5" t="str">
        <f t="shared" si="12"/>
        <v>FAIR-D1/82</v>
      </c>
      <c r="O83" s="4" t="str">
        <f>IF(ISBLANK(E83),"",IF(E83=F83, "1 video",CONCATENATE((+COUNTIFS(Video_List!$A:$A,Monitoring!C83,Video_List!$D:$D,"&lt;=" &amp;Monitoring!H83)-COUNTIFS(Video_List!$A:$A,Monitoring!C83,Video_List!$D:$D,"&lt;=" &amp;Monitoring!G83))+1," videos")))</f>
        <v>1 video</v>
      </c>
      <c r="P83" s="61" t="str">
        <f>+IF(R83="#N/C","-",IF(V83="#N/C","no","yes"))</f>
        <v>yes</v>
      </c>
      <c r="Q83" s="62" t="s">
        <v>31</v>
      </c>
      <c r="R83" s="63" t="str">
        <f>+IFERROR(IF(S83="#N/C","#N/C",IF(S83=0,INDEX(Taxonomy_UniqueValues!A:A,MATCH(T83,Taxonomy_UniqueValues!C:C,0)),INDEX(Taxonomy_UniqueValues!A:A,MATCH(S83,Taxonomy_UniqueValues!B:B,0)))),"#N/C")</f>
        <v>Insecta</v>
      </c>
      <c r="S83" s="63" t="str">
        <f>+IFERROR(IF(T83="#N/C","#N/C",IF(T83=0,INDEX(Taxonomy_UniqueValues!B:B,MATCH(U83,Taxonomy_UniqueValues!D:D,0)),INDEX(Taxonomy_UniqueValues!B:B,MATCH(T83,Taxonomy_UniqueValues!C:C,0)))),"#N/C")</f>
        <v>Diptera</v>
      </c>
      <c r="T83" s="63" t="str">
        <f>+IFERROR(IF(U83="#N/C","#N/C",IF(U83=0,INDEX(Taxonomy_UniqueValues!C:C,MATCH(V83,Taxonomy_UniqueValues!E:E,0)),INDEX(Taxonomy_UniqueValues!C:C,MATCH(U83,Taxonomy_UniqueValues!D:D,0)))),"#N/C")</f>
        <v>Brachycera</v>
      </c>
      <c r="U83" s="63" t="str">
        <f>+IFERROR(IF(V83="#N/C","#N/C",IF(V83=0,INDEX(Taxonomy_UniqueValues!D:D,MATCH(W83,Taxonomy_UniqueValues!F:F,0)),INDEX(Taxonomy_UniqueValues!D:D,MATCH(V83,Taxonomy_UniqueValues!E:E,0)))),"#N/C")</f>
        <v>Muscomorpha</v>
      </c>
      <c r="V83" s="63" t="str">
        <f>+IFERROR(IF(W83="#N/C","#N/C",IF(W83=0,INDEX(Taxonomy_UniqueValues!E:E,MATCH(X83,Taxonomy_UniqueValues!G:G,0)),INDEX(Taxonomy_UniqueValues!E:E,MATCH(W83,Taxonomy_UniqueValues!F:F,0)))),"#N/C")</f>
        <v>Muscoidea</v>
      </c>
      <c r="W83" s="63" t="str">
        <f>+IFERROR(IF(X83="#N/C","#N/C",IF(X83=0,INDEX(Taxonomy_UniqueValues!F:F,MATCH(Y83,Taxonomy_UniqueValues!H:H,0)),INDEX(Taxonomy_UniqueValues!F:F,MATCH(X83,Taxonomy_UniqueValues!G:G,0)))),"#N/C")</f>
        <v>Fanniidae</v>
      </c>
      <c r="X83" s="63">
        <f>+IFERROR(IF(Y83="#N/C","#N/C",INDEX(Taxonomy_UniqueValues!G:G,MATCH(Y83,Taxonomy_UniqueValues!H:H,0))),"#N/C")</f>
        <v>0</v>
      </c>
      <c r="Y83" s="63" t="s">
        <v>38</v>
      </c>
      <c r="Z83" s="64" t="s">
        <v>36</v>
      </c>
    </row>
    <row r="84" spans="1:26" x14ac:dyDescent="0.3">
      <c r="A84" s="3">
        <v>83</v>
      </c>
      <c r="B84" s="38" t="str">
        <f t="shared" si="8"/>
        <v>FAIR-D1_83</v>
      </c>
      <c r="C84" s="39" t="s">
        <v>27</v>
      </c>
      <c r="D84" s="4">
        <f t="shared" si="9"/>
        <v>45164</v>
      </c>
      <c r="E84" s="1" t="s">
        <v>115</v>
      </c>
      <c r="F84" s="1" t="s">
        <v>115</v>
      </c>
      <c r="G84" s="2">
        <v>45164.502314814803</v>
      </c>
      <c r="H84" s="2">
        <v>45164.502349536997</v>
      </c>
      <c r="I84" s="40">
        <f t="shared" si="11"/>
        <v>3.472219395916909E-5</v>
      </c>
      <c r="J84" s="41" t="s">
        <v>32</v>
      </c>
      <c r="K84" s="42" t="s">
        <v>34</v>
      </c>
      <c r="L84" s="42" t="s">
        <v>45</v>
      </c>
      <c r="M84" s="6">
        <v>83</v>
      </c>
      <c r="N84" s="5" t="str">
        <f t="shared" si="12"/>
        <v>FAIR-D1/83</v>
      </c>
      <c r="O84" s="4" t="str">
        <f>IF(ISBLANK(E84),"",IF(E84=F84, "1 video",CONCATENATE((+COUNTIFS(Video_List!$A:$A,Monitoring!C84,Video_List!$D:$D,"&lt;=" &amp;Monitoring!H84)-COUNTIFS(Video_List!$A:$A,Monitoring!C84,Video_List!$D:$D,"&lt;=" &amp;Monitoring!G84))+1," videos")))</f>
        <v>1 video</v>
      </c>
      <c r="P84" s="61" t="s">
        <v>34</v>
      </c>
      <c r="Q84" s="62" t="s">
        <v>34</v>
      </c>
      <c r="R84" s="63" t="s">
        <v>192</v>
      </c>
      <c r="S84" s="63" t="str">
        <f>+IFERROR(IF(T84="#N/C","#N/C",INDEX(Taxonomy_UniqueValues!B:B,MATCH(T84,Taxonomy_UniqueValues!C:C,0))),"#N/C")</f>
        <v>#N/C</v>
      </c>
      <c r="T84" s="63" t="str">
        <f>+IFERROR(IF(V84="#N/C","#N/C",INDEX(Taxonomy_UniqueValues!C:C,MATCH(V84,Taxonomy_UniqueValues!E:E,0))),"#N/C")</f>
        <v>#N/C</v>
      </c>
      <c r="U84" s="63" t="str">
        <f>+IFERROR(IF(V84="#N/C","#N/C",INDEX(Taxonomy_UniqueValues!D:D,MATCH(V84,Taxonomy_UniqueValues!E:E,0))),"#N/C")</f>
        <v>#N/C</v>
      </c>
      <c r="V84" s="63" t="str">
        <f>+IFERROR(IF(W84="#N/C","#N/C",INDEX(Taxonomy_UniqueValues!E:E,MATCH(W84,Taxonomy_UniqueValues!F:F,0))),"#N/C")</f>
        <v>#N/C</v>
      </c>
      <c r="W84" s="63" t="str">
        <f>+IFERROR(IF(X84="#N/C","#N/C",INDEX(Taxonomy_UniqueValues!F:F,MATCH(X84,Taxonomy_UniqueValues!G:G,0))),"#N/C")</f>
        <v>#N/C</v>
      </c>
      <c r="X84" s="63" t="str">
        <f>+IFERROR(IF(Y84="#N/C","#N/C",INDEX(Taxonomy_UniqueValues!G:G,MATCH(Y84,Taxonomy_UniqueValues!H:H,0))),"#N/C")</f>
        <v>#N/C</v>
      </c>
      <c r="Y84" s="63" t="str">
        <f>+IFERROR(IF(Z84="#N/C","#N/C",INDEX(Taxonomy_UniqueValues!H:H,MATCH(Z84,Taxonomy_UniqueValues!I:I,0))),"#N/C")</f>
        <v>#N/C</v>
      </c>
      <c r="Z84" s="64" t="s">
        <v>36</v>
      </c>
    </row>
    <row r="85" spans="1:26" x14ac:dyDescent="0.3">
      <c r="A85" s="3">
        <v>84</v>
      </c>
      <c r="B85" s="38" t="str">
        <f t="shared" si="8"/>
        <v>FAIR-D1_84</v>
      </c>
      <c r="C85" s="39" t="s">
        <v>27</v>
      </c>
      <c r="D85" s="4">
        <f t="shared" si="9"/>
        <v>45164</v>
      </c>
      <c r="E85" s="1" t="s">
        <v>117</v>
      </c>
      <c r="F85" s="1" t="s">
        <v>117</v>
      </c>
      <c r="G85" s="2">
        <v>45164.503738425898</v>
      </c>
      <c r="H85" s="2">
        <v>45164.504293981503</v>
      </c>
      <c r="I85" s="40">
        <f t="shared" si="11"/>
        <v>5.5555560538778082E-4</v>
      </c>
      <c r="J85" s="41" t="s">
        <v>45</v>
      </c>
      <c r="K85" s="42" t="s">
        <v>31</v>
      </c>
      <c r="L85" s="42" t="s">
        <v>32</v>
      </c>
      <c r="M85" s="6">
        <v>84</v>
      </c>
      <c r="N85" s="5" t="str">
        <f t="shared" si="12"/>
        <v>FAIR-D1/84</v>
      </c>
      <c r="O85" s="4" t="str">
        <f>IF(ISBLANK(E85),"",IF(E85=F85, "1 video",CONCATENATE((+COUNTIFS(Video_List!$A:$A,Monitoring!C85,Video_List!$D:$D,"&lt;=" &amp;Monitoring!H85)-COUNTIFS(Video_List!$A:$A,Monitoring!C85,Video_List!$D:$D,"&lt;=" &amp;Monitoring!G85))+1," videos")))</f>
        <v>1 video</v>
      </c>
      <c r="P85" s="61" t="s">
        <v>31</v>
      </c>
      <c r="Q85" s="62" t="s">
        <v>34</v>
      </c>
      <c r="R85" s="63" t="str">
        <f>+IFERROR(IF(S85="#N/C","#N/C",INDEX(Taxonomy_UniqueValues!A:A,MATCH(S85,Taxonomy_UniqueValues!B:B,0))),"#N/C")</f>
        <v>Insecta</v>
      </c>
      <c r="S85" s="63" t="str">
        <f>+IFERROR(IF(T85="#N/C","#N/C",INDEX(Taxonomy_UniqueValues!B:B,MATCH(T85,Taxonomy_UniqueValues!C:C,0))),"#N/C")</f>
        <v>Diptera</v>
      </c>
      <c r="T85" s="63" t="str">
        <f>+IFERROR(IF(V85="#N/C","#N/C",INDEX(Taxonomy_UniqueValues!C:C,MATCH(V85,Taxonomy_UniqueValues!E:E,0))),"#N/C")</f>
        <v>Brachycera</v>
      </c>
      <c r="U85" s="63" t="str">
        <f>+IFERROR(IF(V85="#N/C","#N/C",INDEX(Taxonomy_UniqueValues!D:D,MATCH(V85,Taxonomy_UniqueValues!E:E,0))),"#N/C")</f>
        <v>Muscomorpha</v>
      </c>
      <c r="V85" s="63" t="s">
        <v>35</v>
      </c>
      <c r="W85" s="63" t="str">
        <f>+IFERROR(IF(X85="#N/C","#N/C",INDEX(Taxonomy_UniqueValues!F:F,MATCH(X85,Taxonomy_UniqueValues!G:G,0))),"#N/C")</f>
        <v>#N/C</v>
      </c>
      <c r="X85" s="63" t="str">
        <f>+IFERROR(IF(Y85="#N/C","#N/C",INDEX(Taxonomy_UniqueValues!G:G,MATCH(Y85,Taxonomy_UniqueValues!H:H,0))),"#N/C")</f>
        <v>#N/C</v>
      </c>
      <c r="Y85" s="63" t="str">
        <f>+IFERROR(IF(Z85="#N/C","#N/C",INDEX(Taxonomy_UniqueValues!H:H,MATCH(Z85,Taxonomy_UniqueValues!I:I,0))),"#N/C")</f>
        <v>#N/C</v>
      </c>
      <c r="Z85" s="64" t="s">
        <v>36</v>
      </c>
    </row>
    <row r="86" spans="1:26" x14ac:dyDescent="0.3">
      <c r="A86" s="3">
        <v>85</v>
      </c>
      <c r="B86" s="38" t="str">
        <f t="shared" si="8"/>
        <v>FAIR-D1_85</v>
      </c>
      <c r="C86" s="39" t="s">
        <v>27</v>
      </c>
      <c r="D86" s="4">
        <f t="shared" si="9"/>
        <v>45164</v>
      </c>
      <c r="E86" s="1" t="s">
        <v>117</v>
      </c>
      <c r="F86" s="1" t="s">
        <v>117</v>
      </c>
      <c r="G86" s="2">
        <v>45164.504259259302</v>
      </c>
      <c r="H86" s="2">
        <v>45164.504293981503</v>
      </c>
      <c r="I86" s="40">
        <f t="shared" si="11"/>
        <v>3.4722201235126704E-5</v>
      </c>
      <c r="J86" s="41" t="s">
        <v>30</v>
      </c>
      <c r="K86" s="42" t="s">
        <v>31</v>
      </c>
      <c r="L86" s="42" t="s">
        <v>32</v>
      </c>
      <c r="M86" s="6">
        <v>85</v>
      </c>
      <c r="N86" s="5" t="str">
        <f t="shared" si="12"/>
        <v>FAIR-D1/85</v>
      </c>
      <c r="O86" s="4" t="str">
        <f>IF(ISBLANK(E86),"",IF(E86=F86, "1 video",CONCATENATE((+COUNTIFS(Video_List!$A:$A,Monitoring!C86,Video_List!$D:$D,"&lt;=" &amp;Monitoring!H86)-COUNTIFS(Video_List!$A:$A,Monitoring!C86,Video_List!$D:$D,"&lt;=" &amp;Monitoring!G86))+1," videos")))</f>
        <v>1 video</v>
      </c>
      <c r="P86" s="61" t="str">
        <f t="shared" ref="P86:P92" si="13">+IF(R86="#N/C","-",IF(V86="#N/C","no","yes"))</f>
        <v>yes</v>
      </c>
      <c r="Q86" s="62" t="s">
        <v>34</v>
      </c>
      <c r="R86" s="63" t="str">
        <f>+IFERROR(IF(S86="#N/C","#N/C",IF(S86=0,INDEX(Taxonomy_UniqueValues!A:A,MATCH(T86,Taxonomy_UniqueValues!C:C,0)),INDEX(Taxonomy_UniqueValues!A:A,MATCH(S86,Taxonomy_UniqueValues!B:B,0)))),"#N/C")</f>
        <v>Insecta</v>
      </c>
      <c r="S86" s="63" t="str">
        <f>+IFERROR(IF(T86="#N/C","#N/C",IF(T86=0,INDEX(Taxonomy_UniqueValues!B:B,MATCH(U86,Taxonomy_UniqueValues!D:D,0)),INDEX(Taxonomy_UniqueValues!B:B,MATCH(T86,Taxonomy_UniqueValues!C:C,0)))),"#N/C")</f>
        <v>Diptera</v>
      </c>
      <c r="T86" s="63" t="str">
        <f>+IFERROR(IF(U86="#N/C","#N/C",IF(U86=0,INDEX(Taxonomy_UniqueValues!C:C,MATCH(V86,Taxonomy_UniqueValues!E:E,0)),INDEX(Taxonomy_UniqueValues!C:C,MATCH(U86,Taxonomy_UniqueValues!D:D,0)))),"#N/C")</f>
        <v>Brachycera</v>
      </c>
      <c r="U86" s="63" t="str">
        <f>+IFERROR(IF(V86="#N/C","#N/C",IF(V86=0,INDEX(Taxonomy_UniqueValues!D:D,MATCH(W86,Taxonomy_UniqueValues!F:F,0)),INDEX(Taxonomy_UniqueValues!D:D,MATCH(V86,Taxonomy_UniqueValues!E:E,0)))),"#N/C")</f>
        <v>Muscomorpha</v>
      </c>
      <c r="V86" s="63" t="str">
        <f>+IFERROR(IF(W86="#N/C","#N/C",IF(W86=0,INDEX(Taxonomy_UniqueValues!E:E,MATCH(X86,Taxonomy_UniqueValues!G:G,0)),INDEX(Taxonomy_UniqueValues!E:E,MATCH(W86,Taxonomy_UniqueValues!F:F,0)))),"#N/C")</f>
        <v>Muscoidea</v>
      </c>
      <c r="W86" s="63" t="str">
        <f>+IFERROR(IF(X86="#N/C","#N/C",IF(X86=0,INDEX(Taxonomy_UniqueValues!F:F,MATCH(Y86,Taxonomy_UniqueValues!H:H,0)),INDEX(Taxonomy_UniqueValues!F:F,MATCH(X86,Taxonomy_UniqueValues!G:G,0)))),"#N/C")</f>
        <v>Fanniidae</v>
      </c>
      <c r="X86" s="63">
        <f>+IFERROR(IF(Y86="#N/C","#N/C",INDEX(Taxonomy_UniqueValues!G:G,MATCH(Y86,Taxonomy_UniqueValues!H:H,0))),"#N/C")</f>
        <v>0</v>
      </c>
      <c r="Y86" s="63" t="s">
        <v>38</v>
      </c>
      <c r="Z86" s="64" t="s">
        <v>36</v>
      </c>
    </row>
    <row r="87" spans="1:26" x14ac:dyDescent="0.3">
      <c r="A87" s="3">
        <v>86</v>
      </c>
      <c r="B87" s="38" t="str">
        <f t="shared" si="8"/>
        <v>FAIR-D1_86</v>
      </c>
      <c r="C87" s="39" t="s">
        <v>27</v>
      </c>
      <c r="D87" s="4">
        <f t="shared" si="9"/>
        <v>45164</v>
      </c>
      <c r="E87" s="1" t="s">
        <v>117</v>
      </c>
      <c r="F87" s="1" t="s">
        <v>117</v>
      </c>
      <c r="G87" s="2">
        <v>45164.5043518518</v>
      </c>
      <c r="H87" s="2">
        <v>45164.504398148099</v>
      </c>
      <c r="I87" s="40">
        <f t="shared" si="11"/>
        <v>4.6296299842651933E-5</v>
      </c>
      <c r="J87" s="41" t="s">
        <v>30</v>
      </c>
      <c r="K87" s="42" t="s">
        <v>34</v>
      </c>
      <c r="L87" s="42" t="s">
        <v>32</v>
      </c>
      <c r="M87" s="6">
        <v>86</v>
      </c>
      <c r="N87" s="5" t="str">
        <f t="shared" si="12"/>
        <v>FAIR-D1/86</v>
      </c>
      <c r="O87" s="4" t="str">
        <f>IF(ISBLANK(E87),"",IF(E87=F87, "1 video",CONCATENATE((+COUNTIFS(Video_List!$A:$A,Monitoring!C87,Video_List!$D:$D,"&lt;=" &amp;Monitoring!H87)-COUNTIFS(Video_List!$A:$A,Monitoring!C87,Video_List!$D:$D,"&lt;=" &amp;Monitoring!G87))+1," videos")))</f>
        <v>1 video</v>
      </c>
      <c r="P87" s="61" t="str">
        <f t="shared" si="13"/>
        <v>yes</v>
      </c>
      <c r="Q87" s="62" t="s">
        <v>34</v>
      </c>
      <c r="R87" s="63" t="str">
        <f>+IFERROR(IF(S87="#N/C","#N/C",INDEX(Taxonomy_UniqueValues!A:A,MATCH(S87,Taxonomy_UniqueValues!B:B,0))),"#N/C")</f>
        <v>Insecta</v>
      </c>
      <c r="S87" s="63" t="str">
        <f>+IFERROR(IF(T87="#N/C","#N/C",INDEX(Taxonomy_UniqueValues!B:B,MATCH(T87,Taxonomy_UniqueValues!C:C,0))),"#N/C")</f>
        <v>Diptera</v>
      </c>
      <c r="T87" s="63" t="str">
        <f>+IFERROR(IF(V87="#N/C","#N/C",INDEX(Taxonomy_UniqueValues!C:C,MATCH(V87,Taxonomy_UniqueValues!E:E,0))),"#N/C")</f>
        <v>Brachycera</v>
      </c>
      <c r="U87" s="63" t="str">
        <f>+IFERROR(IF(V87="#N/C","#N/C",INDEX(Taxonomy_UniqueValues!D:D,MATCH(V87,Taxonomy_UniqueValues!E:E,0))),"#N/C")</f>
        <v>Muscomorpha</v>
      </c>
      <c r="V87" s="63" t="s">
        <v>35</v>
      </c>
      <c r="W87" s="63" t="str">
        <f>+IFERROR(IF(X87="#N/C","#N/C",INDEX(Taxonomy_UniqueValues!F:F,MATCH(X87,Taxonomy_UniqueValues!G:G,0))),"#N/C")</f>
        <v>#N/C</v>
      </c>
      <c r="X87" s="63" t="str">
        <f>+IFERROR(IF(Y87="#N/C","#N/C",INDEX(Taxonomy_UniqueValues!G:G,MATCH(Y87,Taxonomy_UniqueValues!H:H,0))),"#N/C")</f>
        <v>#N/C</v>
      </c>
      <c r="Y87" s="63" t="str">
        <f>+IFERROR(IF(Z87="#N/C","#N/C",INDEX(Taxonomy_UniqueValues!H:H,MATCH(Z87,Taxonomy_UniqueValues!I:I,0))),"#N/C")</f>
        <v>#N/C</v>
      </c>
      <c r="Z87" s="64" t="s">
        <v>36</v>
      </c>
    </row>
    <row r="88" spans="1:26" x14ac:dyDescent="0.3">
      <c r="A88" s="3">
        <v>87</v>
      </c>
      <c r="B88" s="38" t="str">
        <f t="shared" si="8"/>
        <v>FAIR-D1_87</v>
      </c>
      <c r="C88" s="39" t="s">
        <v>27</v>
      </c>
      <c r="D88" s="4">
        <f t="shared" ref="D88:D119" si="14">IF(ISBLANK(E88),"",+VALUE(MID(E88,FIND("_",E88)+1,10)))</f>
        <v>45164</v>
      </c>
      <c r="E88" s="1" t="s">
        <v>118</v>
      </c>
      <c r="F88" s="1" t="s">
        <v>118</v>
      </c>
      <c r="G88" s="2">
        <v>45164.515439814801</v>
      </c>
      <c r="H88" s="2">
        <v>45164.515509259298</v>
      </c>
      <c r="I88" s="40">
        <f t="shared" si="11"/>
        <v>6.9444497057702392E-5</v>
      </c>
      <c r="J88" s="41" t="s">
        <v>30</v>
      </c>
      <c r="K88" s="42" t="s">
        <v>34</v>
      </c>
      <c r="L88" s="42" t="s">
        <v>30</v>
      </c>
      <c r="M88" s="6">
        <v>87</v>
      </c>
      <c r="N88" s="5" t="str">
        <f t="shared" si="12"/>
        <v>FAIR-D1/87</v>
      </c>
      <c r="O88" s="4" t="str">
        <f>IF(ISBLANK(E88),"",IF(E88=F88, "1 video",CONCATENATE((+COUNTIFS(Video_List!$A:$A,Monitoring!C88,Video_List!$D:$D,"&lt;=" &amp;Monitoring!H88)-COUNTIFS(Video_List!$A:$A,Monitoring!C88,Video_List!$D:$D,"&lt;=" &amp;Monitoring!G88))+1," videos")))</f>
        <v>1 video</v>
      </c>
      <c r="P88" s="61" t="str">
        <f t="shared" si="13"/>
        <v>yes</v>
      </c>
      <c r="Q88" s="62" t="s">
        <v>31</v>
      </c>
      <c r="R88" s="63" t="str">
        <f>+IFERROR(IF(S88="#N/C","#N/C",IF(S88=0,INDEX(Taxonomy_UniqueValues!A:A,MATCH(T88,Taxonomy_UniqueValues!C:C,0)),INDEX(Taxonomy_UniqueValues!A:A,MATCH(S88,Taxonomy_UniqueValues!B:B,0)))),"#N/C")</f>
        <v>Insecta</v>
      </c>
      <c r="S88" s="63" t="str">
        <f>+IFERROR(IF(T88="#N/C","#N/C",IF(T88=0,INDEX(Taxonomy_UniqueValues!B:B,MATCH(U88,Taxonomy_UniqueValues!D:D,0)),INDEX(Taxonomy_UniqueValues!B:B,MATCH(T88,Taxonomy_UniqueValues!C:C,0)))),"#N/C")</f>
        <v>Diptera</v>
      </c>
      <c r="T88" s="63" t="str">
        <f>+IFERROR(IF(U88="#N/C","#N/C",IF(U88=0,INDEX(Taxonomy_UniqueValues!C:C,MATCH(V88,Taxonomy_UniqueValues!E:E,0)),INDEX(Taxonomy_UniqueValues!C:C,MATCH(U88,Taxonomy_UniqueValues!D:D,0)))),"#N/C")</f>
        <v>Brachycera</v>
      </c>
      <c r="U88" s="63" t="str">
        <f>+IFERROR(IF(V88="#N/C","#N/C",IF(V88=0,INDEX(Taxonomy_UniqueValues!D:D,MATCH(W88,Taxonomy_UniqueValues!F:F,0)),INDEX(Taxonomy_UniqueValues!D:D,MATCH(V88,Taxonomy_UniqueValues!E:E,0)))),"#N/C")</f>
        <v>Muscomorpha</v>
      </c>
      <c r="V88" s="63" t="str">
        <f>+IFERROR(IF(W88="#N/C","#N/C",IF(W88=0,INDEX(Taxonomy_UniqueValues!E:E,MATCH(X88,Taxonomy_UniqueValues!G:G,0)),INDEX(Taxonomy_UniqueValues!E:E,MATCH(W88,Taxonomy_UniqueValues!F:F,0)))),"#N/C")</f>
        <v>Muscoidea</v>
      </c>
      <c r="W88" s="63" t="str">
        <f>+IFERROR(IF(X88="#N/C","#N/C",IF(X88=0,INDEX(Taxonomy_UniqueValues!F:F,MATCH(Y88,Taxonomy_UniqueValues!H:H,0)),INDEX(Taxonomy_UniqueValues!F:F,MATCH(X88,Taxonomy_UniqueValues!G:G,0)))),"#N/C")</f>
        <v>Fanniidae</v>
      </c>
      <c r="X88" s="63">
        <f>+IFERROR(IF(Y88="#N/C","#N/C",INDEX(Taxonomy_UniqueValues!G:G,MATCH(Y88,Taxonomy_UniqueValues!H:H,0))),"#N/C")</f>
        <v>0</v>
      </c>
      <c r="Y88" s="63" t="s">
        <v>38</v>
      </c>
      <c r="Z88" s="64" t="s">
        <v>36</v>
      </c>
    </row>
    <row r="89" spans="1:26" x14ac:dyDescent="0.3">
      <c r="A89" s="3">
        <v>88</v>
      </c>
      <c r="B89" s="38" t="str">
        <f t="shared" si="8"/>
        <v>FAIR-D1_88</v>
      </c>
      <c r="C89" s="39" t="s">
        <v>27</v>
      </c>
      <c r="D89" s="4">
        <f t="shared" si="14"/>
        <v>45164</v>
      </c>
      <c r="E89" s="1" t="s">
        <v>119</v>
      </c>
      <c r="F89" s="1" t="s">
        <v>119</v>
      </c>
      <c r="G89" s="2">
        <v>45164.517476851899</v>
      </c>
      <c r="H89" s="2">
        <v>45164.518553240698</v>
      </c>
      <c r="I89" s="40">
        <f t="shared" si="11"/>
        <v>1.0763887985376641E-3</v>
      </c>
      <c r="J89" s="41" t="s">
        <v>45</v>
      </c>
      <c r="K89" s="42" t="s">
        <v>31</v>
      </c>
      <c r="L89" s="42" t="s">
        <v>32</v>
      </c>
      <c r="M89" s="6">
        <v>88</v>
      </c>
      <c r="N89" s="5" t="str">
        <f t="shared" si="12"/>
        <v>FAIR-D1/88</v>
      </c>
      <c r="O89" s="4" t="str">
        <f>IF(ISBLANK(E89),"",IF(E89=F89, "1 video",CONCATENATE((+COUNTIFS(Video_List!$A:$A,Monitoring!C89,Video_List!$D:$D,"&lt;=" &amp;Monitoring!H89)-COUNTIFS(Video_List!$A:$A,Monitoring!C89,Video_List!$D:$D,"&lt;=" &amp;Monitoring!G89))+1," videos")))</f>
        <v>1 video</v>
      </c>
      <c r="P89" s="61" t="str">
        <f t="shared" si="13"/>
        <v>no</v>
      </c>
      <c r="Q89" s="62" t="s">
        <v>34</v>
      </c>
      <c r="R89" s="63" t="str">
        <f>+IFERROR(IF(S89="#N/C","#N/C",INDEX(Taxonomy_UniqueValues!A:A,MATCH(S89,Taxonomy_UniqueValues!B:B,0))),"#N/C")</f>
        <v>Insecta</v>
      </c>
      <c r="S89" s="63" t="str">
        <f>+IFERROR(IF(T89="#N/C","#N/C",INDEX(Taxonomy_UniqueValues!B:B,MATCH(T89,Taxonomy_UniqueValues!C:C,0))),"#N/C")</f>
        <v>Diptera</v>
      </c>
      <c r="T89" s="63" t="s">
        <v>48</v>
      </c>
      <c r="U89" s="63" t="str">
        <f>+IFERROR(IF(V89="#N/C","#N/C",INDEX(Taxonomy_UniqueValues!D:D,MATCH(V89,Taxonomy_UniqueValues!E:E,0))),"#N/C")</f>
        <v>#N/C</v>
      </c>
      <c r="V89" s="63" t="str">
        <f>+IFERROR(IF(W89="#N/C","#N/C",INDEX(Taxonomy_UniqueValues!E:E,MATCH(W89,Taxonomy_UniqueValues!F:F,0))),"#N/C")</f>
        <v>#N/C</v>
      </c>
      <c r="W89" s="63" t="str">
        <f>+IFERROR(IF(X89="#N/C","#N/C",INDEX(Taxonomy_UniqueValues!F:F,MATCH(X89,Taxonomy_UniqueValues!G:G,0))),"#N/C")</f>
        <v>#N/C</v>
      </c>
      <c r="X89" s="63" t="str">
        <f>+IFERROR(IF(Y89="#N/C","#N/C",INDEX(Taxonomy_UniqueValues!G:G,MATCH(Y89,Taxonomy_UniqueValues!H:H,0))),"#N/C")</f>
        <v>#N/C</v>
      </c>
      <c r="Y89" s="63" t="str">
        <f>+IFERROR(IF(Z89="#N/C","#N/C",INDEX(Taxonomy_UniqueValues!H:H,MATCH(Z89,Taxonomy_UniqueValues!I:I,0))),"#N/C")</f>
        <v>#N/C</v>
      </c>
      <c r="Z89" s="64" t="s">
        <v>36</v>
      </c>
    </row>
    <row r="90" spans="1:26" x14ac:dyDescent="0.3">
      <c r="A90" s="3">
        <v>89</v>
      </c>
      <c r="B90" s="38" t="str">
        <f t="shared" si="8"/>
        <v>FAIR-D1_89</v>
      </c>
      <c r="C90" s="39" t="s">
        <v>27</v>
      </c>
      <c r="D90" s="4">
        <f t="shared" si="14"/>
        <v>45164</v>
      </c>
      <c r="E90" s="1" t="s">
        <v>120</v>
      </c>
      <c r="F90" s="1" t="s">
        <v>120</v>
      </c>
      <c r="G90" s="2">
        <v>45164.526782407404</v>
      </c>
      <c r="H90" s="2">
        <v>45164.526828703703</v>
      </c>
      <c r="I90" s="40">
        <f t="shared" si="11"/>
        <v>4.6296299842651933E-5</v>
      </c>
      <c r="J90" s="41" t="s">
        <v>30</v>
      </c>
      <c r="K90" s="42" t="s">
        <v>31</v>
      </c>
      <c r="L90" s="42" t="s">
        <v>32</v>
      </c>
      <c r="M90" s="6">
        <v>89</v>
      </c>
      <c r="N90" s="5" t="str">
        <f t="shared" si="12"/>
        <v>FAIR-D1/89</v>
      </c>
      <c r="O90" s="4" t="str">
        <f>IF(ISBLANK(E90),"",IF(E90=F90, "1 video",CONCATENATE((+COUNTIFS(Video_List!$A:$A,Monitoring!C90,Video_List!$D:$D,"&lt;=" &amp;Monitoring!H90)-COUNTIFS(Video_List!$A:$A,Monitoring!C90,Video_List!$D:$D,"&lt;=" &amp;Monitoring!G90))+1," videos")))</f>
        <v>1 video</v>
      </c>
      <c r="P90" s="61" t="str">
        <f t="shared" si="13"/>
        <v>yes</v>
      </c>
      <c r="Q90" s="62" t="s">
        <v>34</v>
      </c>
      <c r="R90" s="63" t="str">
        <f>+IFERROR(IF(S90="#N/C","#N/C",IF(S90=0,INDEX(Taxonomy_UniqueValues!A:A,MATCH(T90,Taxonomy_UniqueValues!C:C,0)),INDEX(Taxonomy_UniqueValues!A:A,MATCH(S90,Taxonomy_UniqueValues!B:B,0)))),"#N/C")</f>
        <v>Insecta</v>
      </c>
      <c r="S90" s="63" t="str">
        <f>+IFERROR(IF(T90="#N/C","#N/C",IF(T90=0,INDEX(Taxonomy_UniqueValues!B:B,MATCH(U90,Taxonomy_UniqueValues!D:D,0)),INDEX(Taxonomy_UniqueValues!B:B,MATCH(T90,Taxonomy_UniqueValues!C:C,0)))),"#N/C")</f>
        <v>Diptera</v>
      </c>
      <c r="T90" s="63" t="str">
        <f>+IFERROR(IF(U90="#N/C","#N/C",IF(U90=0,INDEX(Taxonomy_UniqueValues!C:C,MATCH(V90,Taxonomy_UniqueValues!E:E,0)),INDEX(Taxonomy_UniqueValues!C:C,MATCH(U90,Taxonomy_UniqueValues!D:D,0)))),"#N/C")</f>
        <v>Brachycera</v>
      </c>
      <c r="U90" s="63" t="str">
        <f>+IFERROR(IF(V90="#N/C","#N/C",IF(V90=0,INDEX(Taxonomy_UniqueValues!D:D,MATCH(W90,Taxonomy_UniqueValues!F:F,0)),INDEX(Taxonomy_UniqueValues!D:D,MATCH(V90,Taxonomy_UniqueValues!E:E,0)))),"#N/C")</f>
        <v>Muscomorpha</v>
      </c>
      <c r="V90" s="63" t="str">
        <f>+IFERROR(IF(W90="#N/C","#N/C",IF(W90=0,INDEX(Taxonomy_UniqueValues!E:E,MATCH(X90,Taxonomy_UniqueValues!G:G,0)),INDEX(Taxonomy_UniqueValues!E:E,MATCH(W90,Taxonomy_UniqueValues!F:F,0)))),"#N/C")</f>
        <v>Muscoidea</v>
      </c>
      <c r="W90" s="63" t="str">
        <f>+IFERROR(IF(X90="#N/C","#N/C",IF(X90=0,INDEX(Taxonomy_UniqueValues!F:F,MATCH(Y90,Taxonomy_UniqueValues!H:H,0)),INDEX(Taxonomy_UniqueValues!F:F,MATCH(X90,Taxonomy_UniqueValues!G:G,0)))),"#N/C")</f>
        <v>Fanniidae</v>
      </c>
      <c r="X90" s="63">
        <f>+IFERROR(IF(Y90="#N/C","#N/C",INDEX(Taxonomy_UniqueValues!G:G,MATCH(Y90,Taxonomy_UniqueValues!H:H,0))),"#N/C")</f>
        <v>0</v>
      </c>
      <c r="Y90" s="63" t="s">
        <v>38</v>
      </c>
      <c r="Z90" s="64" t="s">
        <v>36</v>
      </c>
    </row>
    <row r="91" spans="1:26" x14ac:dyDescent="0.3">
      <c r="A91" s="3">
        <v>90</v>
      </c>
      <c r="B91" s="38" t="str">
        <f t="shared" si="8"/>
        <v>FAIR-D1_90</v>
      </c>
      <c r="C91" s="39" t="s">
        <v>27</v>
      </c>
      <c r="D91" s="4">
        <f t="shared" si="14"/>
        <v>45164</v>
      </c>
      <c r="E91" s="1" t="s">
        <v>121</v>
      </c>
      <c r="F91" s="1" t="s">
        <v>121</v>
      </c>
      <c r="G91" s="2">
        <v>45164.5339467593</v>
      </c>
      <c r="H91" s="2">
        <v>45164.534097222197</v>
      </c>
      <c r="I91" s="40">
        <f t="shared" si="11"/>
        <v>1.5046289627207443E-4</v>
      </c>
      <c r="J91" s="41" t="s">
        <v>30</v>
      </c>
      <c r="K91" s="42" t="s">
        <v>34</v>
      </c>
      <c r="L91" s="42" t="s">
        <v>30</v>
      </c>
      <c r="M91" s="6">
        <v>90</v>
      </c>
      <c r="N91" s="5" t="str">
        <f t="shared" si="12"/>
        <v>FAIR-D1/90</v>
      </c>
      <c r="O91" s="4" t="str">
        <f>IF(ISBLANK(E91),"",IF(E91=F91, "1 video",CONCATENATE((+COUNTIFS(Video_List!$A:$A,Monitoring!C91,Video_List!$D:$D,"&lt;=" &amp;Monitoring!H91)-COUNTIFS(Video_List!$A:$A,Monitoring!C91,Video_List!$D:$D,"&lt;=" &amp;Monitoring!G91))+1," videos")))</f>
        <v>1 video</v>
      </c>
      <c r="P91" s="61" t="str">
        <f t="shared" si="13"/>
        <v>yes</v>
      </c>
      <c r="Q91" s="62" t="s">
        <v>34</v>
      </c>
      <c r="R91" s="63" t="str">
        <f>+IFERROR(IF(S91="#N/C","#N/C",IF(S91=0,INDEX(Taxonomy_UniqueValues!A:A,MATCH(T91,Taxonomy_UniqueValues!C:C,0)),INDEX(Taxonomy_UniqueValues!A:A,MATCH(S91,Taxonomy_UniqueValues!B:B,0)))),"#N/C")</f>
        <v>Insecta</v>
      </c>
      <c r="S91" s="63" t="str">
        <f>+IFERROR(IF(T91="#N/C","#N/C",IF(T91=0,INDEX(Taxonomy_UniqueValues!B:B,MATCH(U91,Taxonomy_UniqueValues!D:D,0)),INDEX(Taxonomy_UniqueValues!B:B,MATCH(T91,Taxonomy_UniqueValues!C:C,0)))),"#N/C")</f>
        <v>Diptera</v>
      </c>
      <c r="T91" s="63" t="str">
        <f>+IFERROR(IF(U91="#N/C","#N/C",IF(U91=0,INDEX(Taxonomy_UniqueValues!C:C,MATCH(V91,Taxonomy_UniqueValues!E:E,0)),INDEX(Taxonomy_UniqueValues!C:C,MATCH(U91,Taxonomy_UniqueValues!D:D,0)))),"#N/C")</f>
        <v>Brachycera</v>
      </c>
      <c r="U91" s="63" t="str">
        <f>+IFERROR(IF(V91="#N/C","#N/C",IF(V91=0,INDEX(Taxonomy_UniqueValues!D:D,MATCH(W91,Taxonomy_UniqueValues!F:F,0)),INDEX(Taxonomy_UniqueValues!D:D,MATCH(V91,Taxonomy_UniqueValues!E:E,0)))),"#N/C")</f>
        <v>Muscomorpha</v>
      </c>
      <c r="V91" s="63" t="str">
        <f>+IFERROR(IF(W91="#N/C","#N/C",IF(W91=0,INDEX(Taxonomy_UniqueValues!E:E,MATCH(X91,Taxonomy_UniqueValues!G:G,0)),INDEX(Taxonomy_UniqueValues!E:E,MATCH(W91,Taxonomy_UniqueValues!F:F,0)))),"#N/C")</f>
        <v>Muscoidea</v>
      </c>
      <c r="W91" s="63" t="str">
        <f>+IFERROR(IF(X91="#N/C","#N/C",IF(X91=0,INDEX(Taxonomy_UniqueValues!F:F,MATCH(Y91,Taxonomy_UniqueValues!H:H,0)),INDEX(Taxonomy_UniqueValues!F:F,MATCH(X91,Taxonomy_UniqueValues!G:G,0)))),"#N/C")</f>
        <v>Fanniidae</v>
      </c>
      <c r="X91" s="63">
        <f>+IFERROR(IF(Y91="#N/C","#N/C",INDEX(Taxonomy_UniqueValues!G:G,MATCH(Y91,Taxonomy_UniqueValues!H:H,0))),"#N/C")</f>
        <v>0</v>
      </c>
      <c r="Y91" s="63" t="s">
        <v>38</v>
      </c>
      <c r="Z91" s="64" t="s">
        <v>36</v>
      </c>
    </row>
    <row r="92" spans="1:26" x14ac:dyDescent="0.3">
      <c r="A92" s="3">
        <v>91</v>
      </c>
      <c r="B92" s="38" t="str">
        <f t="shared" si="8"/>
        <v>FAIR-D1_91</v>
      </c>
      <c r="C92" s="39" t="s">
        <v>27</v>
      </c>
      <c r="D92" s="4">
        <f t="shared" si="14"/>
        <v>45164</v>
      </c>
      <c r="E92" s="1" t="s">
        <v>121</v>
      </c>
      <c r="F92" s="1" t="s">
        <v>121</v>
      </c>
      <c r="G92" s="2">
        <v>45164.534340277802</v>
      </c>
      <c r="H92" s="2">
        <v>45164.534652777802</v>
      </c>
      <c r="I92" s="40">
        <f t="shared" si="11"/>
        <v>3.125000002910383E-4</v>
      </c>
      <c r="J92" s="41" t="s">
        <v>30</v>
      </c>
      <c r="K92" s="42" t="s">
        <v>34</v>
      </c>
      <c r="L92" s="42" t="s">
        <v>30</v>
      </c>
      <c r="M92" s="6">
        <v>91</v>
      </c>
      <c r="N92" s="5" t="str">
        <f t="shared" si="12"/>
        <v>FAIR-D1/91</v>
      </c>
      <c r="O92" s="4" t="str">
        <f>IF(ISBLANK(E92),"",IF(E92=F92, "1 video",CONCATENATE((+COUNTIFS(Video_List!$A:$A,Monitoring!C92,Video_List!$D:$D,"&lt;=" &amp;Monitoring!H92)-COUNTIFS(Video_List!$A:$A,Monitoring!C92,Video_List!$D:$D,"&lt;=" &amp;Monitoring!G92))+1," videos")))</f>
        <v>1 video</v>
      </c>
      <c r="P92" s="61" t="str">
        <f t="shared" si="13"/>
        <v>no</v>
      </c>
      <c r="Q92" s="62" t="s">
        <v>34</v>
      </c>
      <c r="R92" s="63" t="str">
        <f>+IFERROR(IF(S92="#N/C","#N/C",INDEX(Taxonomy_UniqueValues!A:A,MATCH(S92,Taxonomy_UniqueValues!B:B,0))),"#N/C")</f>
        <v>Insecta</v>
      </c>
      <c r="S92" s="63" t="str">
        <f>+IFERROR(IF(T92="#N/C","#N/C",INDEX(Taxonomy_UniqueValues!B:B,MATCH(T92,Taxonomy_UniqueValues!C:C,0))),"#N/C")</f>
        <v>Diptera</v>
      </c>
      <c r="T92" s="63" t="s">
        <v>48</v>
      </c>
      <c r="U92" s="63" t="str">
        <f>+IFERROR(IF(V92="#N/C","#N/C",INDEX(Taxonomy_UniqueValues!D:D,MATCH(V92,Taxonomy_UniqueValues!E:E,0))),"#N/C")</f>
        <v>#N/C</v>
      </c>
      <c r="V92" s="63" t="str">
        <f>+IFERROR(IF(W92="#N/C","#N/C",INDEX(Taxonomy_UniqueValues!E:E,MATCH(W92,Taxonomy_UniqueValues!F:F,0))),"#N/C")</f>
        <v>#N/C</v>
      </c>
      <c r="W92" s="63" t="str">
        <f>+IFERROR(IF(X92="#N/C","#N/C",INDEX(Taxonomy_UniqueValues!F:F,MATCH(X92,Taxonomy_UniqueValues!G:G,0))),"#N/C")</f>
        <v>#N/C</v>
      </c>
      <c r="X92" s="63" t="str">
        <f>+IFERROR(IF(Y92="#N/C","#N/C",INDEX(Taxonomy_UniqueValues!G:G,MATCH(Y92,Taxonomy_UniqueValues!H:H,0))),"#N/C")</f>
        <v>#N/C</v>
      </c>
      <c r="Y92" s="63" t="str">
        <f>+IFERROR(IF(Z92="#N/C","#N/C",INDEX(Taxonomy_UniqueValues!H:H,MATCH(Z92,Taxonomy_UniqueValues!I:I,0))),"#N/C")</f>
        <v>#N/C</v>
      </c>
      <c r="Z92" s="64" t="s">
        <v>36</v>
      </c>
    </row>
    <row r="93" spans="1:26" x14ac:dyDescent="0.3">
      <c r="A93" s="3">
        <v>92</v>
      </c>
      <c r="B93" s="38" t="str">
        <f t="shared" si="8"/>
        <v>FAIR-D1_92</v>
      </c>
      <c r="C93" s="39" t="s">
        <v>27</v>
      </c>
      <c r="D93" s="4">
        <f t="shared" si="14"/>
        <v>45164</v>
      </c>
      <c r="E93" s="1" t="s">
        <v>122</v>
      </c>
      <c r="F93" s="1" t="s">
        <v>122</v>
      </c>
      <c r="G93" s="2">
        <v>45164.535219907397</v>
      </c>
      <c r="H93" s="2">
        <v>45164.535393518498</v>
      </c>
      <c r="I93" s="40">
        <f t="shared" si="11"/>
        <v>1.736111007630825E-4</v>
      </c>
      <c r="J93" s="41" t="s">
        <v>45</v>
      </c>
      <c r="K93" s="42" t="s">
        <v>34</v>
      </c>
      <c r="L93" s="42" t="s">
        <v>45</v>
      </c>
      <c r="M93" s="6">
        <v>92</v>
      </c>
      <c r="N93" s="5" t="str">
        <f t="shared" si="12"/>
        <v>FAIR-D1/92</v>
      </c>
      <c r="O93" s="4" t="str">
        <f>IF(ISBLANK(E93),"",IF(E93=F93, "1 video",CONCATENATE((+COUNTIFS(Video_List!$A:$A,Monitoring!C93,Video_List!$D:$D,"&lt;=" &amp;Monitoring!H93)-COUNTIFS(Video_List!$A:$A,Monitoring!C93,Video_List!$D:$D,"&lt;=" &amp;Monitoring!G93))+1," videos")))</f>
        <v>1 video</v>
      </c>
      <c r="P93" s="61" t="s">
        <v>34</v>
      </c>
      <c r="Q93" s="62" t="s">
        <v>34</v>
      </c>
      <c r="R93" s="63" t="str">
        <f>+IFERROR(IF(S93="#N/C","#N/C",INDEX(Taxonomy_UniqueValues!A:A,MATCH(S93,Taxonomy_UniqueValues!B:B,0))),"#N/C")</f>
        <v>#N/C</v>
      </c>
      <c r="S93" s="63" t="str">
        <f>+IFERROR(IF(T93="#N/C","#N/C",INDEX(Taxonomy_UniqueValues!B:B,MATCH(T93,Taxonomy_UniqueValues!C:C,0))),"#N/C")</f>
        <v>#N/C</v>
      </c>
      <c r="T93" s="63" t="str">
        <f>+IFERROR(IF(V93="#N/C","#N/C",INDEX(Taxonomy_UniqueValues!C:C,MATCH(V93,Taxonomy_UniqueValues!E:E,0))),"#N/C")</f>
        <v>#N/C</v>
      </c>
      <c r="U93" s="63" t="str">
        <f>+IFERROR(IF(V93="#N/C","#N/C",INDEX(Taxonomy_UniqueValues!D:D,MATCH(V93,Taxonomy_UniqueValues!E:E,0))),"#N/C")</f>
        <v>#N/C</v>
      </c>
      <c r="V93" s="63" t="str">
        <f>+IFERROR(IF(W93="#N/C","#N/C",INDEX(Taxonomy_UniqueValues!E:E,MATCH(W93,Taxonomy_UniqueValues!F:F,0))),"#N/C")</f>
        <v>#N/C</v>
      </c>
      <c r="W93" s="63" t="str">
        <f>+IFERROR(IF(X93="#N/C","#N/C",INDEX(Taxonomy_UniqueValues!F:F,MATCH(X93,Taxonomy_UniqueValues!G:G,0))),"#N/C")</f>
        <v>#N/C</v>
      </c>
      <c r="X93" s="63" t="str">
        <f>+IFERROR(IF(Y93="#N/C","#N/C",INDEX(Taxonomy_UniqueValues!G:G,MATCH(Y93,Taxonomy_UniqueValues!H:H,0))),"#N/C")</f>
        <v>#N/C</v>
      </c>
      <c r="Y93" s="63" t="str">
        <f>+IFERROR(IF(Z93="#N/C","#N/C",INDEX(Taxonomy_UniqueValues!H:H,MATCH(Z93,Taxonomy_UniqueValues!I:I,0))),"#N/C")</f>
        <v>#N/C</v>
      </c>
      <c r="Z93" s="64" t="s">
        <v>36</v>
      </c>
    </row>
    <row r="94" spans="1:26" x14ac:dyDescent="0.3">
      <c r="A94" s="3">
        <v>93</v>
      </c>
      <c r="B94" s="38" t="str">
        <f t="shared" si="8"/>
        <v>FAIR-D1_93</v>
      </c>
      <c r="C94" s="39" t="s">
        <v>27</v>
      </c>
      <c r="D94" s="4">
        <f t="shared" si="14"/>
        <v>45164</v>
      </c>
      <c r="E94" s="1" t="s">
        <v>123</v>
      </c>
      <c r="F94" s="1" t="s">
        <v>123</v>
      </c>
      <c r="G94" s="2">
        <v>45164.535891203697</v>
      </c>
      <c r="H94" s="2">
        <v>45164.536157407398</v>
      </c>
      <c r="I94" s="40">
        <f t="shared" si="11"/>
        <v>2.6620370044838637E-4</v>
      </c>
      <c r="J94" s="41" t="s">
        <v>32</v>
      </c>
      <c r="K94" s="42" t="s">
        <v>34</v>
      </c>
      <c r="L94" s="42" t="s">
        <v>32</v>
      </c>
      <c r="M94" s="6">
        <v>93</v>
      </c>
      <c r="N94" s="5" t="str">
        <f t="shared" si="12"/>
        <v>FAIR-D1/93</v>
      </c>
      <c r="O94" s="4" t="str">
        <f>IF(ISBLANK(E94),"",IF(E94=F94, "1 video",CONCATENATE((+COUNTIFS(Video_List!$A:$A,Monitoring!C94,Video_List!$D:$D,"&lt;=" &amp;Monitoring!H94)-COUNTIFS(Video_List!$A:$A,Monitoring!C94,Video_List!$D:$D,"&lt;=" &amp;Monitoring!G94))+1," videos")))</f>
        <v>1 video</v>
      </c>
      <c r="P94" s="61" t="s">
        <v>34</v>
      </c>
      <c r="Q94" s="62" t="s">
        <v>34</v>
      </c>
      <c r="R94" s="63" t="str">
        <f>+IFERROR(IF(S94="#N/C","#N/C",INDEX(Taxonomy_UniqueValues!A:A,MATCH(S94,Taxonomy_UniqueValues!B:B,0))),"#N/C")</f>
        <v>#N/C</v>
      </c>
      <c r="S94" s="63" t="str">
        <f>+IFERROR(IF(T94="#N/C","#N/C",INDEX(Taxonomy_UniqueValues!B:B,MATCH(T94,Taxonomy_UniqueValues!C:C,0))),"#N/C")</f>
        <v>#N/C</v>
      </c>
      <c r="T94" s="63" t="str">
        <f>+IFERROR(IF(V94="#N/C","#N/C",INDEX(Taxonomy_UniqueValues!C:C,MATCH(V94,Taxonomy_UniqueValues!E:E,0))),"#N/C")</f>
        <v>#N/C</v>
      </c>
      <c r="U94" s="63" t="str">
        <f>+IFERROR(IF(V94="#N/C","#N/C",INDEX(Taxonomy_UniqueValues!D:D,MATCH(V94,Taxonomy_UniqueValues!E:E,0))),"#N/C")</f>
        <v>#N/C</v>
      </c>
      <c r="V94" s="63" t="str">
        <f>+IFERROR(IF(W94="#N/C","#N/C",INDEX(Taxonomy_UniqueValues!E:E,MATCH(W94,Taxonomy_UniqueValues!F:F,0))),"#N/C")</f>
        <v>#N/C</v>
      </c>
      <c r="W94" s="63" t="str">
        <f>+IFERROR(IF(X94="#N/C","#N/C",INDEX(Taxonomy_UniqueValues!F:F,MATCH(X94,Taxonomy_UniqueValues!G:G,0))),"#N/C")</f>
        <v>#N/C</v>
      </c>
      <c r="X94" s="63" t="str">
        <f>+IFERROR(IF(Y94="#N/C","#N/C",INDEX(Taxonomy_UniqueValues!G:G,MATCH(Y94,Taxonomy_UniqueValues!H:H,0))),"#N/C")</f>
        <v>#N/C</v>
      </c>
      <c r="Y94" s="63" t="str">
        <f>+IFERROR(IF(Z94="#N/C","#N/C",INDEX(Taxonomy_UniqueValues!H:H,MATCH(Z94,Taxonomy_UniqueValues!I:I,0))),"#N/C")</f>
        <v>#N/C</v>
      </c>
      <c r="Z94" s="64" t="s">
        <v>36</v>
      </c>
    </row>
    <row r="95" spans="1:26" x14ac:dyDescent="0.3">
      <c r="A95" s="3">
        <v>94</v>
      </c>
      <c r="B95" s="38" t="str">
        <f t="shared" si="8"/>
        <v>FAIR-D1_94</v>
      </c>
      <c r="C95" s="39" t="s">
        <v>27</v>
      </c>
      <c r="D95" s="4">
        <f t="shared" si="14"/>
        <v>45164</v>
      </c>
      <c r="E95" s="1" t="s">
        <v>124</v>
      </c>
      <c r="F95" s="1" t="s">
        <v>124</v>
      </c>
      <c r="G95" s="2">
        <v>45164.542083333297</v>
      </c>
      <c r="H95" s="2">
        <v>45164.542199074102</v>
      </c>
      <c r="I95" s="40">
        <f t="shared" si="11"/>
        <v>1.1574080417631194E-4</v>
      </c>
      <c r="J95" s="41" t="s">
        <v>30</v>
      </c>
      <c r="K95" s="42" t="s">
        <v>31</v>
      </c>
      <c r="L95" s="42" t="s">
        <v>32</v>
      </c>
      <c r="M95" s="6">
        <v>94</v>
      </c>
      <c r="N95" s="5" t="str">
        <f t="shared" si="12"/>
        <v>FAIR-D1/94</v>
      </c>
      <c r="O95" s="4" t="str">
        <f>IF(ISBLANK(E95),"",IF(E95=F95, "1 video",CONCATENATE((+COUNTIFS(Video_List!$A:$A,Monitoring!C95,Video_List!$D:$D,"&lt;=" &amp;Monitoring!H95)-COUNTIFS(Video_List!$A:$A,Monitoring!C95,Video_List!$D:$D,"&lt;=" &amp;Monitoring!G95))+1," videos")))</f>
        <v>1 video</v>
      </c>
      <c r="P95" s="61" t="str">
        <f>+IF(R95="#N/C","-",IF(V95="#N/C","no","yes"))</f>
        <v>yes</v>
      </c>
      <c r="Q95" s="62" t="s">
        <v>34</v>
      </c>
      <c r="R95" s="63" t="str">
        <f>+IFERROR(IF(S95="#N/C","#N/C",INDEX(Taxonomy_UniqueValues!A:A,MATCH(S95,Taxonomy_UniqueValues!B:B,0))),"#N/C")</f>
        <v>Insecta</v>
      </c>
      <c r="S95" s="63" t="str">
        <f>+IFERROR(IF(T95="#N/C","#N/C",INDEX(Taxonomy_UniqueValues!B:B,MATCH(T95,Taxonomy_UniqueValues!C:C,0))),"#N/C")</f>
        <v>Diptera</v>
      </c>
      <c r="T95" s="63" t="str">
        <f>+IFERROR(IF(V95="#N/C","#N/C",INDEX(Taxonomy_UniqueValues!C:C,MATCH(V95,Taxonomy_UniqueValues!E:E,0))),"#N/C")</f>
        <v>Brachycera</v>
      </c>
      <c r="U95" s="63" t="str">
        <f>+IFERROR(IF(V95="#N/C","#N/C",INDEX(Taxonomy_UniqueValues!D:D,MATCH(V95,Taxonomy_UniqueValues!E:E,0))),"#N/C")</f>
        <v>Muscomorpha</v>
      </c>
      <c r="V95" s="63" t="s">
        <v>35</v>
      </c>
      <c r="W95" s="63" t="str">
        <f>+IFERROR(IF(X95="#N/C","#N/C",INDEX(Taxonomy_UniqueValues!F:F,MATCH(X95,Taxonomy_UniqueValues!G:G,0))),"#N/C")</f>
        <v>#N/C</v>
      </c>
      <c r="X95" s="63" t="str">
        <f>+IFERROR(IF(Y95="#N/C","#N/C",INDEX(Taxonomy_UniqueValues!G:G,MATCH(Y95,Taxonomy_UniqueValues!H:H,0))),"#N/C")</f>
        <v>#N/C</v>
      </c>
      <c r="Y95" s="63" t="str">
        <f>+IFERROR(IF(Z95="#N/C","#N/C",INDEX(Taxonomy_UniqueValues!H:H,MATCH(Z95,Taxonomy_UniqueValues!I:I,0))),"#N/C")</f>
        <v>#N/C</v>
      </c>
      <c r="Z95" s="64" t="s">
        <v>36</v>
      </c>
    </row>
    <row r="96" spans="1:26" x14ac:dyDescent="0.3">
      <c r="A96" s="3">
        <v>95</v>
      </c>
      <c r="B96" s="38" t="str">
        <f t="shared" si="8"/>
        <v>FAIR-D1_95</v>
      </c>
      <c r="C96" s="39" t="s">
        <v>27</v>
      </c>
      <c r="D96" s="4">
        <f t="shared" si="14"/>
        <v>45164</v>
      </c>
      <c r="E96" s="1" t="s">
        <v>124</v>
      </c>
      <c r="F96" s="1" t="s">
        <v>124</v>
      </c>
      <c r="G96" s="2">
        <v>45164.542083333297</v>
      </c>
      <c r="H96" s="2">
        <v>45164.542245370401</v>
      </c>
      <c r="I96" s="40">
        <f t="shared" si="11"/>
        <v>1.6203710401896387E-4</v>
      </c>
      <c r="J96" s="41" t="s">
        <v>45</v>
      </c>
      <c r="K96" s="42" t="s">
        <v>34</v>
      </c>
      <c r="L96" s="42" t="s">
        <v>45</v>
      </c>
      <c r="M96" s="6">
        <v>95</v>
      </c>
      <c r="N96" s="5" t="str">
        <f t="shared" si="12"/>
        <v>FAIR-D1/95</v>
      </c>
      <c r="O96" s="4" t="str">
        <f>IF(ISBLANK(E96),"",IF(E96=F96, "1 video",CONCATENATE((+COUNTIFS(Video_List!$A:$A,Monitoring!C96,Video_List!$D:$D,"&lt;=" &amp;Monitoring!H96)-COUNTIFS(Video_List!$A:$A,Monitoring!C96,Video_List!$D:$D,"&lt;=" &amp;Monitoring!G96))+1," videos")))</f>
        <v>1 video</v>
      </c>
      <c r="P96" s="61" t="str">
        <f>+IF(R96="#N/C","-",IF(V96="#N/C","no","yes"))</f>
        <v>no</v>
      </c>
      <c r="Q96" s="62" t="s">
        <v>34</v>
      </c>
      <c r="R96" s="63" t="str">
        <f>+IFERROR(IF(S96="#N/C","#N/C",INDEX(Taxonomy_UniqueValues!A:A,MATCH(S96,Taxonomy_UniqueValues!B:B,0))),"#N/C")</f>
        <v>Insecta</v>
      </c>
      <c r="S96" s="63" t="str">
        <f>+IFERROR(IF(T96="#N/C","#N/C",INDEX(Taxonomy_UniqueValues!B:B,MATCH(T96,Taxonomy_UniqueValues!C:C,0))),"#N/C")</f>
        <v>Diptera</v>
      </c>
      <c r="T96" s="63" t="s">
        <v>48</v>
      </c>
      <c r="U96" s="63" t="str">
        <f>+IFERROR(IF(V96="#N/C","#N/C",INDEX(Taxonomy_UniqueValues!D:D,MATCH(V96,Taxonomy_UniqueValues!E:E,0))),"#N/C")</f>
        <v>#N/C</v>
      </c>
      <c r="V96" s="63" t="str">
        <f>+IFERROR(IF(W96="#N/C","#N/C",INDEX(Taxonomy_UniqueValues!E:E,MATCH(W96,Taxonomy_UniqueValues!F:F,0))),"#N/C")</f>
        <v>#N/C</v>
      </c>
      <c r="W96" s="63" t="str">
        <f>+IFERROR(IF(X96="#N/C","#N/C",INDEX(Taxonomy_UniqueValues!F:F,MATCH(X96,Taxonomy_UniqueValues!G:G,0))),"#N/C")</f>
        <v>#N/C</v>
      </c>
      <c r="X96" s="63" t="str">
        <f>+IFERROR(IF(Y96="#N/C","#N/C",INDEX(Taxonomy_UniqueValues!G:G,MATCH(Y96,Taxonomy_UniqueValues!H:H,0))),"#N/C")</f>
        <v>#N/C</v>
      </c>
      <c r="Y96" s="63" t="str">
        <f>+IFERROR(IF(Z96="#N/C","#N/C",INDEX(Taxonomy_UniqueValues!H:H,MATCH(Z96,Taxonomy_UniqueValues!I:I,0))),"#N/C")</f>
        <v>#N/C</v>
      </c>
      <c r="Z96" s="64" t="s">
        <v>36</v>
      </c>
    </row>
    <row r="97" spans="1:26" x14ac:dyDescent="0.3">
      <c r="A97" s="3">
        <v>96</v>
      </c>
      <c r="B97" s="38" t="str">
        <f t="shared" si="8"/>
        <v>FAIR-D1_96</v>
      </c>
      <c r="C97" s="39" t="s">
        <v>27</v>
      </c>
      <c r="D97" s="4">
        <f t="shared" si="14"/>
        <v>45164</v>
      </c>
      <c r="E97" s="1" t="s">
        <v>125</v>
      </c>
      <c r="F97" s="1" t="s">
        <v>125</v>
      </c>
      <c r="G97" s="2">
        <v>45164.578460648103</v>
      </c>
      <c r="H97" s="2">
        <v>45164.578680555598</v>
      </c>
      <c r="I97" s="40">
        <f t="shared" si="11"/>
        <v>2.1990749519318342E-4</v>
      </c>
      <c r="J97" s="41" t="s">
        <v>30</v>
      </c>
      <c r="K97" s="42" t="s">
        <v>34</v>
      </c>
      <c r="L97" s="42" t="s">
        <v>30</v>
      </c>
      <c r="M97" s="6">
        <v>96</v>
      </c>
      <c r="N97" s="5" t="str">
        <f t="shared" si="12"/>
        <v>FAIR-D1/96</v>
      </c>
      <c r="O97" s="4" t="str">
        <f>IF(ISBLANK(E97),"",IF(E97=F97, "1 video",CONCATENATE((+COUNTIFS(Video_List!$A:$A,Monitoring!C97,Video_List!$D:$D,"&lt;=" &amp;Monitoring!H97)-COUNTIFS(Video_List!$A:$A,Monitoring!C97,Video_List!$D:$D,"&lt;=" &amp;Monitoring!G97))+1," videos")))</f>
        <v>1 video</v>
      </c>
      <c r="P97" s="61" t="str">
        <f>+IF(R97="#N/C","-",IF(V97="#N/C","no","yes"))</f>
        <v>yes</v>
      </c>
      <c r="Q97" s="62" t="s">
        <v>31</v>
      </c>
      <c r="R97" s="63" t="str">
        <f>+IFERROR(IF(S97="#N/C","#N/C",IF(S97=0,INDEX(Taxonomy_UniqueValues!A:A,MATCH(T97,Taxonomy_UniqueValues!C:C,0)),INDEX(Taxonomy_UniqueValues!A:A,MATCH(S97,Taxonomy_UniqueValues!B:B,0)))),"#N/C")</f>
        <v>Insecta</v>
      </c>
      <c r="S97" s="63" t="str">
        <f>+IFERROR(IF(T97="#N/C","#N/C",IF(T97=0,INDEX(Taxonomy_UniqueValues!B:B,MATCH(U97,Taxonomy_UniqueValues!D:D,0)),INDEX(Taxonomy_UniqueValues!B:B,MATCH(T97,Taxonomy_UniqueValues!C:C,0)))),"#N/C")</f>
        <v>Diptera</v>
      </c>
      <c r="T97" s="63" t="str">
        <f>+IFERROR(IF(U97="#N/C","#N/C",IF(U97=0,INDEX(Taxonomy_UniqueValues!C:C,MATCH(V97,Taxonomy_UniqueValues!E:E,0)),INDEX(Taxonomy_UniqueValues!C:C,MATCH(U97,Taxonomy_UniqueValues!D:D,0)))),"#N/C")</f>
        <v>Brachycera</v>
      </c>
      <c r="U97" s="63" t="str">
        <f>+IFERROR(IF(V97="#N/C","#N/C",IF(V97=0,INDEX(Taxonomy_UniqueValues!D:D,MATCH(W97,Taxonomy_UniqueValues!F:F,0)),INDEX(Taxonomy_UniqueValues!D:D,MATCH(V97,Taxonomy_UniqueValues!E:E,0)))),"#N/C")</f>
        <v>Muscomorpha</v>
      </c>
      <c r="V97" s="63" t="str">
        <f>+IFERROR(IF(W97="#N/C","#N/C",IF(W97=0,INDEX(Taxonomy_UniqueValues!E:E,MATCH(X97,Taxonomy_UniqueValues!G:G,0)),INDEX(Taxonomy_UniqueValues!E:E,MATCH(W97,Taxonomy_UniqueValues!F:F,0)))),"#N/C")</f>
        <v>Muscoidea</v>
      </c>
      <c r="W97" s="63" t="str">
        <f>+IFERROR(IF(X97="#N/C","#N/C",IF(X97=0,INDEX(Taxonomy_UniqueValues!F:F,MATCH(Y97,Taxonomy_UniqueValues!H:H,0)),INDEX(Taxonomy_UniqueValues!F:F,MATCH(X97,Taxonomy_UniqueValues!G:G,0)))),"#N/C")</f>
        <v>Fanniidae</v>
      </c>
      <c r="X97" s="63">
        <f>+IFERROR(IF(Y97="#N/C","#N/C",INDEX(Taxonomy_UniqueValues!G:G,MATCH(Y97,Taxonomy_UniqueValues!H:H,0))),"#N/C")</f>
        <v>0</v>
      </c>
      <c r="Y97" s="63" t="s">
        <v>38</v>
      </c>
      <c r="Z97" s="64" t="s">
        <v>36</v>
      </c>
    </row>
    <row r="98" spans="1:26" x14ac:dyDescent="0.3">
      <c r="A98" s="3">
        <v>97</v>
      </c>
      <c r="B98" s="38" t="str">
        <f t="shared" si="8"/>
        <v>FAIR-D1_97</v>
      </c>
      <c r="C98" s="39" t="s">
        <v>27</v>
      </c>
      <c r="D98" s="4">
        <f t="shared" si="14"/>
        <v>45164</v>
      </c>
      <c r="E98" s="1" t="s">
        <v>126</v>
      </c>
      <c r="F98" s="1" t="s">
        <v>126</v>
      </c>
      <c r="G98" s="2">
        <v>45164.587395833303</v>
      </c>
      <c r="H98" s="2">
        <v>45164.587442129603</v>
      </c>
      <c r="I98" s="40">
        <f t="shared" si="11"/>
        <v>4.6296299842651933E-5</v>
      </c>
      <c r="J98" s="41" t="s">
        <v>32</v>
      </c>
      <c r="K98" s="42" t="s">
        <v>34</v>
      </c>
      <c r="L98" s="42" t="s">
        <v>32</v>
      </c>
      <c r="M98" s="6">
        <v>97</v>
      </c>
      <c r="N98" s="5" t="str">
        <f t="shared" si="12"/>
        <v>FAIR-D1/97</v>
      </c>
      <c r="O98" s="4" t="str">
        <f>IF(ISBLANK(E98),"",IF(E98=F98, "1 video",CONCATENATE((+COUNTIFS(Video_List!$A:$A,Monitoring!C98,Video_List!$D:$D,"&lt;=" &amp;Monitoring!H98)-COUNTIFS(Video_List!$A:$A,Monitoring!C98,Video_List!$D:$D,"&lt;=" &amp;Monitoring!G98))+1," videos")))</f>
        <v>1 video</v>
      </c>
      <c r="P98" s="61" t="s">
        <v>34</v>
      </c>
      <c r="Q98" s="62" t="s">
        <v>34</v>
      </c>
      <c r="R98" s="63" t="str">
        <f>+IFERROR(IF(S98="#N/C","#N/C",INDEX(Taxonomy_UniqueValues!A:A,MATCH(S98,Taxonomy_UniqueValues!B:B,0))),"#N/C")</f>
        <v>#N/C</v>
      </c>
      <c r="S98" s="63" t="str">
        <f>+IFERROR(IF(T98="#N/C","#N/C",INDEX(Taxonomy_UniqueValues!B:B,MATCH(T98,Taxonomy_UniqueValues!C:C,0))),"#N/C")</f>
        <v>#N/C</v>
      </c>
      <c r="T98" s="63" t="str">
        <f>+IFERROR(IF(V98="#N/C","#N/C",INDEX(Taxonomy_UniqueValues!C:C,MATCH(V98,Taxonomy_UniqueValues!E:E,0))),"#N/C")</f>
        <v>#N/C</v>
      </c>
      <c r="U98" s="63" t="str">
        <f>+IFERROR(IF(V98="#N/C","#N/C",INDEX(Taxonomy_UniqueValues!D:D,MATCH(V98,Taxonomy_UniqueValues!E:E,0))),"#N/C")</f>
        <v>#N/C</v>
      </c>
      <c r="V98" s="63" t="str">
        <f>+IFERROR(IF(W98="#N/C","#N/C",INDEX(Taxonomy_UniqueValues!E:E,MATCH(W98,Taxonomy_UniqueValues!F:F,0))),"#N/C")</f>
        <v>#N/C</v>
      </c>
      <c r="W98" s="63" t="str">
        <f>+IFERROR(IF(X98="#N/C","#N/C",INDEX(Taxonomy_UniqueValues!F:F,MATCH(X98,Taxonomy_UniqueValues!G:G,0))),"#N/C")</f>
        <v>#N/C</v>
      </c>
      <c r="X98" s="63" t="str">
        <f>+IFERROR(IF(Y98="#N/C","#N/C",INDEX(Taxonomy_UniqueValues!G:G,MATCH(Y98,Taxonomy_UniqueValues!H:H,0))),"#N/C")</f>
        <v>#N/C</v>
      </c>
      <c r="Y98" s="63" t="str">
        <f>+IFERROR(IF(Z98="#N/C","#N/C",INDEX(Taxonomy_UniqueValues!H:H,MATCH(Z98,Taxonomy_UniqueValues!I:I,0))),"#N/C")</f>
        <v>#N/C</v>
      </c>
      <c r="Z98" s="64" t="s">
        <v>36</v>
      </c>
    </row>
    <row r="99" spans="1:26" x14ac:dyDescent="0.3">
      <c r="A99" s="3">
        <v>98</v>
      </c>
      <c r="B99" s="38" t="str">
        <f t="shared" si="8"/>
        <v>FAIR-D1_98</v>
      </c>
      <c r="C99" s="39" t="s">
        <v>27</v>
      </c>
      <c r="D99" s="4">
        <f t="shared" si="14"/>
        <v>45164</v>
      </c>
      <c r="E99" s="1" t="s">
        <v>126</v>
      </c>
      <c r="F99" s="1" t="s">
        <v>126</v>
      </c>
      <c r="G99" s="2">
        <v>45164.587395833303</v>
      </c>
      <c r="H99" s="2">
        <v>45164.587534722203</v>
      </c>
      <c r="I99" s="40">
        <f t="shared" si="11"/>
        <v>1.388888995279558E-4</v>
      </c>
      <c r="J99" s="41" t="s">
        <v>30</v>
      </c>
      <c r="K99" s="42" t="s">
        <v>34</v>
      </c>
      <c r="L99" s="42" t="s">
        <v>45</v>
      </c>
      <c r="M99" s="6">
        <v>98</v>
      </c>
      <c r="N99" s="5" t="str">
        <f t="shared" si="12"/>
        <v>FAIR-D1/98</v>
      </c>
      <c r="O99" s="4" t="str">
        <f>IF(ISBLANK(E99),"",IF(E99=F99, "1 video",CONCATENATE((+COUNTIFS(Video_List!$A:$A,Monitoring!C99,Video_List!$D:$D,"&lt;=" &amp;Monitoring!H99)-COUNTIFS(Video_List!$A:$A,Monitoring!C99,Video_List!$D:$D,"&lt;=" &amp;Monitoring!G99))+1," videos")))</f>
        <v>1 video</v>
      </c>
      <c r="P99" s="61" t="s">
        <v>34</v>
      </c>
      <c r="Q99" s="62" t="s">
        <v>34</v>
      </c>
      <c r="R99" s="63" t="s">
        <v>86</v>
      </c>
      <c r="S99" s="63" t="str">
        <f>+IFERROR(IF(T99="#N/C","#N/C",INDEX(Taxonomy_UniqueValues!B:B,MATCH(T99,Taxonomy_UniqueValues!C:C,0))),"#N/C")</f>
        <v>Diptera</v>
      </c>
      <c r="T99" s="63" t="str">
        <f>+IFERROR(IF(V99="#N/C","#N/C",INDEX(Taxonomy_UniqueValues!C:C,MATCH(V99,Taxonomy_UniqueValues!E:E,0))),"#N/C")</f>
        <v>Brachycera</v>
      </c>
      <c r="U99" s="63" t="str">
        <f>+IFERROR(IF(V99="#N/C","#N/C",INDEX(Taxonomy_UniqueValues!D:D,MATCH(V99,Taxonomy_UniqueValues!E:E,0))),"#N/C")</f>
        <v>Muscomorpha</v>
      </c>
      <c r="V99" s="63" t="s">
        <v>35</v>
      </c>
      <c r="W99" s="63" t="str">
        <f>+IFERROR(IF(X99="#N/C","#N/C",INDEX(Taxonomy_UniqueValues!F:F,MATCH(X99,Taxonomy_UniqueValues!G:G,0))),"#N/C")</f>
        <v>#N/C</v>
      </c>
      <c r="X99" s="63" t="str">
        <f>+IFERROR(IF(Y99="#N/C","#N/C",INDEX(Taxonomy_UniqueValues!G:G,MATCH(Y99,Taxonomy_UniqueValues!H:H,0))),"#N/C")</f>
        <v>#N/C</v>
      </c>
      <c r="Y99" s="63" t="str">
        <f>+IFERROR(IF(Z99="#N/C","#N/C",INDEX(Taxonomy_UniqueValues!H:H,MATCH(Z99,Taxonomy_UniqueValues!I:I,0))),"#N/C")</f>
        <v>#N/C</v>
      </c>
      <c r="Z99" s="64" t="s">
        <v>36</v>
      </c>
    </row>
    <row r="100" spans="1:26" x14ac:dyDescent="0.3">
      <c r="A100" s="3">
        <v>99</v>
      </c>
      <c r="B100" s="38" t="str">
        <f t="shared" si="8"/>
        <v>FAIR-D1_99</v>
      </c>
      <c r="C100" s="39" t="s">
        <v>27</v>
      </c>
      <c r="D100" s="4">
        <f t="shared" si="14"/>
        <v>45164</v>
      </c>
      <c r="E100" s="1" t="s">
        <v>127</v>
      </c>
      <c r="F100" s="1" t="s">
        <v>127</v>
      </c>
      <c r="G100" s="2">
        <v>45164.589722222197</v>
      </c>
      <c r="H100" s="2">
        <v>45164.589768518497</v>
      </c>
      <c r="I100" s="40">
        <f t="shared" si="11"/>
        <v>4.6296299842651933E-5</v>
      </c>
      <c r="J100" s="41" t="s">
        <v>32</v>
      </c>
      <c r="K100" s="42" t="s">
        <v>34</v>
      </c>
      <c r="L100" s="42" t="s">
        <v>32</v>
      </c>
      <c r="M100" s="6">
        <v>99</v>
      </c>
      <c r="N100" s="5" t="str">
        <f t="shared" si="12"/>
        <v>FAIR-D1/99</v>
      </c>
      <c r="O100" s="4" t="str">
        <f>IF(ISBLANK(E100),"",IF(E100=F100, "1 video",CONCATENATE((+COUNTIFS(Video_List!$A:$A,Monitoring!C100,Video_List!$D:$D,"&lt;=" &amp;Monitoring!H100)-COUNTIFS(Video_List!$A:$A,Monitoring!C100,Video_List!$D:$D,"&lt;=" &amp;Monitoring!G100))+1," videos")))</f>
        <v>1 video</v>
      </c>
      <c r="P100" s="61" t="s">
        <v>34</v>
      </c>
      <c r="Q100" s="62" t="s">
        <v>34</v>
      </c>
      <c r="R100" s="63" t="str">
        <f>+IFERROR(IF(S100="#N/C","#N/C",INDEX(Taxonomy_UniqueValues!A:A,MATCH(S100,Taxonomy_UniqueValues!B:B,0))),"#N/C")</f>
        <v>#N/C</v>
      </c>
      <c r="S100" s="63" t="str">
        <f>+IFERROR(IF(T100="#N/C","#N/C",INDEX(Taxonomy_UniqueValues!B:B,MATCH(T100,Taxonomy_UniqueValues!C:C,0))),"#N/C")</f>
        <v>#N/C</v>
      </c>
      <c r="T100" s="63" t="str">
        <f>+IFERROR(IF(V100="#N/C","#N/C",INDEX(Taxonomy_UniqueValues!C:C,MATCH(V100,Taxonomy_UniqueValues!E:E,0))),"#N/C")</f>
        <v>#N/C</v>
      </c>
      <c r="U100" s="63" t="str">
        <f>+IFERROR(IF(V100="#N/C","#N/C",INDEX(Taxonomy_UniqueValues!D:D,MATCH(V100,Taxonomy_UniqueValues!E:E,0))),"#N/C")</f>
        <v>#N/C</v>
      </c>
      <c r="V100" s="63" t="str">
        <f>+IFERROR(IF(W100="#N/C","#N/C",INDEX(Taxonomy_UniqueValues!E:E,MATCH(W100,Taxonomy_UniqueValues!F:F,0))),"#N/C")</f>
        <v>#N/C</v>
      </c>
      <c r="W100" s="63" t="str">
        <f>+IFERROR(IF(X100="#N/C","#N/C",INDEX(Taxonomy_UniqueValues!F:F,MATCH(X100,Taxonomy_UniqueValues!G:G,0))),"#N/C")</f>
        <v>#N/C</v>
      </c>
      <c r="X100" s="63" t="str">
        <f>+IFERROR(IF(Y100="#N/C","#N/C",INDEX(Taxonomy_UniqueValues!G:G,MATCH(Y100,Taxonomy_UniqueValues!H:H,0))),"#N/C")</f>
        <v>#N/C</v>
      </c>
      <c r="Y100" s="63" t="str">
        <f>+IFERROR(IF(Z100="#N/C","#N/C",INDEX(Taxonomy_UniqueValues!H:H,MATCH(Z100,Taxonomy_UniqueValues!I:I,0))),"#N/C")</f>
        <v>#N/C</v>
      </c>
      <c r="Z100" s="64" t="s">
        <v>36</v>
      </c>
    </row>
    <row r="101" spans="1:26" x14ac:dyDescent="0.3">
      <c r="A101" s="3">
        <v>100</v>
      </c>
      <c r="B101" s="38" t="str">
        <f t="shared" si="8"/>
        <v>FAIR-D1_100</v>
      </c>
      <c r="C101" s="39" t="s">
        <v>27</v>
      </c>
      <c r="D101" s="4">
        <f t="shared" si="14"/>
        <v>45164</v>
      </c>
      <c r="E101" s="1" t="s">
        <v>128</v>
      </c>
      <c r="F101" s="1" t="s">
        <v>128</v>
      </c>
      <c r="G101" s="2">
        <v>45164.590300925898</v>
      </c>
      <c r="H101" s="2">
        <v>45164.590833333299</v>
      </c>
      <c r="I101" s="40">
        <f t="shared" si="11"/>
        <v>5.3240740089677274E-4</v>
      </c>
      <c r="J101" s="41" t="s">
        <v>30</v>
      </c>
      <c r="K101" s="42" t="s">
        <v>34</v>
      </c>
      <c r="L101" s="42" t="s">
        <v>32</v>
      </c>
      <c r="M101" s="6">
        <v>100</v>
      </c>
      <c r="N101" s="5" t="str">
        <f t="shared" si="12"/>
        <v>FAIR-D1/100</v>
      </c>
      <c r="O101" s="4" t="str">
        <f>IF(ISBLANK(E101),"",IF(E101=F101, "1 video",CONCATENATE((+COUNTIFS(Video_List!$A:$A,Monitoring!C101,Video_List!$D:$D,"&lt;=" &amp;Monitoring!H101)-COUNTIFS(Video_List!$A:$A,Monitoring!C101,Video_List!$D:$D,"&lt;=" &amp;Monitoring!G101))+1," videos")))</f>
        <v>1 video</v>
      </c>
      <c r="P101" s="61" t="str">
        <f>+IF(R101="#N/C","-",IF(V101="#N/C","no","yes"))</f>
        <v>yes</v>
      </c>
      <c r="Q101" s="62" t="s">
        <v>31</v>
      </c>
      <c r="R101" s="63" t="str">
        <f>+IFERROR(IF(S101="#N/C","#N/C",IF(S101=0,INDEX(Taxonomy_UniqueValues!A:A,MATCH(T101,Taxonomy_UniqueValues!C:C,0)),INDEX(Taxonomy_UniqueValues!A:A,MATCH(S101,Taxonomy_UniqueValues!B:B,0)))),"#N/C")</f>
        <v>Insecta</v>
      </c>
      <c r="S101" s="63" t="str">
        <f>+IFERROR(IF(T101="#N/C","#N/C",IF(T101=0,INDEX(Taxonomy_UniqueValues!B:B,MATCH(U101,Taxonomy_UniqueValues!D:D,0)),INDEX(Taxonomy_UniqueValues!B:B,MATCH(T101,Taxonomy_UniqueValues!C:C,0)))),"#N/C")</f>
        <v>Diptera</v>
      </c>
      <c r="T101" s="63" t="str">
        <f>+IFERROR(IF(U101="#N/C","#N/C",IF(U101=0,INDEX(Taxonomy_UniqueValues!C:C,MATCH(V101,Taxonomy_UniqueValues!E:E,0)),INDEX(Taxonomy_UniqueValues!C:C,MATCH(U101,Taxonomy_UniqueValues!D:D,0)))),"#N/C")</f>
        <v>Brachycera</v>
      </c>
      <c r="U101" s="63" t="str">
        <f>+IFERROR(IF(V101="#N/C","#N/C",IF(V101=0,INDEX(Taxonomy_UniqueValues!D:D,MATCH(W101,Taxonomy_UniqueValues!F:F,0)),INDEX(Taxonomy_UniqueValues!D:D,MATCH(V101,Taxonomy_UniqueValues!E:E,0)))),"#N/C")</f>
        <v>Muscomorpha</v>
      </c>
      <c r="V101" s="63" t="str">
        <f>+IFERROR(IF(W101="#N/C","#N/C",IF(W101=0,INDEX(Taxonomy_UniqueValues!E:E,MATCH(X101,Taxonomy_UniqueValues!G:G,0)),INDEX(Taxonomy_UniqueValues!E:E,MATCH(W101,Taxonomy_UniqueValues!F:F,0)))),"#N/C")</f>
        <v>Muscoidea</v>
      </c>
      <c r="W101" s="63" t="str">
        <f>+IFERROR(IF(X101="#N/C","#N/C",IF(X101=0,INDEX(Taxonomy_UniqueValues!F:F,MATCH(Y101,Taxonomy_UniqueValues!H:H,0)),INDEX(Taxonomy_UniqueValues!F:F,MATCH(X101,Taxonomy_UniqueValues!G:G,0)))),"#N/C")</f>
        <v>Fanniidae</v>
      </c>
      <c r="X101" s="63">
        <f>+IFERROR(IF(Y101="#N/C","#N/C",INDEX(Taxonomy_UniqueValues!G:G,MATCH(Y101,Taxonomy_UniqueValues!H:H,0))),"#N/C")</f>
        <v>0</v>
      </c>
      <c r="Y101" s="63" t="s">
        <v>38</v>
      </c>
      <c r="Z101" s="64" t="s">
        <v>36</v>
      </c>
    </row>
    <row r="102" spans="1:26" x14ac:dyDescent="0.3">
      <c r="A102" s="3">
        <v>101</v>
      </c>
      <c r="B102" s="38" t="str">
        <f t="shared" si="8"/>
        <v>FAIR-D1_101</v>
      </c>
      <c r="C102" s="39" t="s">
        <v>27</v>
      </c>
      <c r="D102" s="4">
        <f t="shared" si="14"/>
        <v>45164</v>
      </c>
      <c r="E102" s="1" t="s">
        <v>129</v>
      </c>
      <c r="F102" s="1" t="s">
        <v>129</v>
      </c>
      <c r="G102" s="2">
        <v>45164.6007986111</v>
      </c>
      <c r="H102" s="2">
        <v>45164.601006944402</v>
      </c>
      <c r="I102" s="40">
        <f t="shared" si="11"/>
        <v>2.0833330199820921E-4</v>
      </c>
      <c r="J102" s="41" t="s">
        <v>45</v>
      </c>
      <c r="K102" s="42" t="s">
        <v>34</v>
      </c>
      <c r="L102" s="42" t="s">
        <v>45</v>
      </c>
      <c r="M102" s="6">
        <v>101</v>
      </c>
      <c r="N102" s="5" t="str">
        <f t="shared" si="12"/>
        <v>FAIR-D1/101</v>
      </c>
      <c r="O102" s="4" t="str">
        <f>IF(ISBLANK(E102),"",IF(E102=F102, "1 video",CONCATENATE((+COUNTIFS(Video_List!$A:$A,Monitoring!C102,Video_List!$D:$D,"&lt;=" &amp;Monitoring!H102)-COUNTIFS(Video_List!$A:$A,Monitoring!C102,Video_List!$D:$D,"&lt;=" &amp;Monitoring!G102))+1," videos")))</f>
        <v>1 video</v>
      </c>
      <c r="P102" s="61" t="str">
        <f>+IF(R102="#N/C","-",IF(V102="#N/C","no","yes"))</f>
        <v>yes</v>
      </c>
      <c r="Q102" s="62" t="s">
        <v>34</v>
      </c>
      <c r="R102" s="63" t="str">
        <f>+IFERROR(IF(S102="#N/C","#N/C",IF(S102=0,INDEX(Taxonomy_UniqueValues!A:A,MATCH(T102,Taxonomy_UniqueValues!C:C,0)),INDEX(Taxonomy_UniqueValues!A:A,MATCH(S102,Taxonomy_UniqueValues!B:B,0)))),"#N/C")</f>
        <v>Insecta</v>
      </c>
      <c r="S102" s="63" t="str">
        <f>+IFERROR(IF(T102="#N/C","#N/C",IF(T102=0,INDEX(Taxonomy_UniqueValues!B:B,MATCH(U102,Taxonomy_UniqueValues!D:D,0)),INDEX(Taxonomy_UniqueValues!B:B,MATCH(T102,Taxonomy_UniqueValues!C:C,0)))),"#N/C")</f>
        <v>Diptera</v>
      </c>
      <c r="T102" s="63" t="str">
        <f>+IFERROR(IF(U102="#N/C","#N/C",IF(U102=0,INDEX(Taxonomy_UniqueValues!C:C,MATCH(V102,Taxonomy_UniqueValues!E:E,0)),INDEX(Taxonomy_UniqueValues!C:C,MATCH(U102,Taxonomy_UniqueValues!D:D,0)))),"#N/C")</f>
        <v>Brachycera</v>
      </c>
      <c r="U102" s="63" t="str">
        <f>+IFERROR(IF(V102="#N/C","#N/C",IF(V102=0,INDEX(Taxonomy_UniqueValues!D:D,MATCH(W102,Taxonomy_UniqueValues!F:F,0)),INDEX(Taxonomy_UniqueValues!D:D,MATCH(V102,Taxonomy_UniqueValues!E:E,0)))),"#N/C")</f>
        <v>Muscomorpha</v>
      </c>
      <c r="V102" s="63" t="str">
        <f>+IFERROR(IF(W102="#N/C","#N/C",IF(W102=0,INDEX(Taxonomy_UniqueValues!E:E,MATCH(X102,Taxonomy_UniqueValues!G:G,0)),INDEX(Taxonomy_UniqueValues!E:E,MATCH(W102,Taxonomy_UniqueValues!F:F,0)))),"#N/C")</f>
        <v>Muscoidea</v>
      </c>
      <c r="W102" s="63" t="str">
        <f>+IFERROR(IF(X102="#N/C","#N/C",IF(X102=0,INDEX(Taxonomy_UniqueValues!F:F,MATCH(Y102,Taxonomy_UniqueValues!H:H,0)),INDEX(Taxonomy_UniqueValues!F:F,MATCH(X102,Taxonomy_UniqueValues!G:G,0)))),"#N/C")</f>
        <v>Fanniidae</v>
      </c>
      <c r="X102" s="63">
        <f>+IFERROR(IF(Y102="#N/C","#N/C",INDEX(Taxonomy_UniqueValues!G:G,MATCH(Y102,Taxonomy_UniqueValues!H:H,0))),"#N/C")</f>
        <v>0</v>
      </c>
      <c r="Y102" s="63" t="s">
        <v>38</v>
      </c>
      <c r="Z102" s="64" t="s">
        <v>36</v>
      </c>
    </row>
    <row r="103" spans="1:26" x14ac:dyDescent="0.3">
      <c r="A103" s="3">
        <v>102</v>
      </c>
      <c r="B103" s="38" t="str">
        <f t="shared" si="8"/>
        <v>FAIR-D1_102</v>
      </c>
      <c r="C103" s="39" t="s">
        <v>27</v>
      </c>
      <c r="D103" s="4">
        <f t="shared" si="14"/>
        <v>45164</v>
      </c>
      <c r="E103" s="1" t="s">
        <v>130</v>
      </c>
      <c r="F103" s="1" t="s">
        <v>130</v>
      </c>
      <c r="G103" s="2">
        <v>45164.603402777801</v>
      </c>
      <c r="H103" s="2">
        <v>45164.6035416667</v>
      </c>
      <c r="I103" s="40">
        <f t="shared" si="11"/>
        <v>1.388888995279558E-4</v>
      </c>
      <c r="J103" s="41" t="s">
        <v>30</v>
      </c>
      <c r="K103" s="42" t="s">
        <v>31</v>
      </c>
      <c r="L103" s="42" t="s">
        <v>32</v>
      </c>
      <c r="M103" s="6">
        <v>102</v>
      </c>
      <c r="N103" s="5" t="str">
        <f t="shared" si="12"/>
        <v>FAIR-D1/102</v>
      </c>
      <c r="O103" s="4" t="str">
        <f>IF(ISBLANK(E103),"",IF(E103=F103, "1 video",CONCATENATE((+COUNTIFS(Video_List!$A:$A,Monitoring!C103,Video_List!$D:$D,"&lt;=" &amp;Monitoring!H103)-COUNTIFS(Video_List!$A:$A,Monitoring!C103,Video_List!$D:$D,"&lt;=" &amp;Monitoring!G103))+1," videos")))</f>
        <v>1 video</v>
      </c>
      <c r="P103" s="61" t="str">
        <f>+IF(R103="#N/C","-",IF(V103="#N/C","no","yes"))</f>
        <v>yes</v>
      </c>
      <c r="Q103" s="62" t="s">
        <v>31</v>
      </c>
      <c r="R103" s="63" t="str">
        <f>+IFERROR(IF(S103="#N/C","#N/C",IF(S103=0,INDEX(Taxonomy_UniqueValues!A:A,MATCH(T103,Taxonomy_UniqueValues!C:C,0)),INDEX(Taxonomy_UniqueValues!A:A,MATCH(S103,Taxonomy_UniqueValues!B:B,0)))),"#N/C")</f>
        <v>Insecta</v>
      </c>
      <c r="S103" s="63" t="str">
        <f>+IFERROR(IF(T103="#N/C","#N/C",IF(T103=0,INDEX(Taxonomy_UniqueValues!B:B,MATCH(U103,Taxonomy_UniqueValues!D:D,0)),INDEX(Taxonomy_UniqueValues!B:B,MATCH(T103,Taxonomy_UniqueValues!C:C,0)))),"#N/C")</f>
        <v>Diptera</v>
      </c>
      <c r="T103" s="63" t="str">
        <f>+IFERROR(IF(U103="#N/C","#N/C",IF(U103=0,INDEX(Taxonomy_UniqueValues!C:C,MATCH(V103,Taxonomy_UniqueValues!E:E,0)),INDEX(Taxonomy_UniqueValues!C:C,MATCH(U103,Taxonomy_UniqueValues!D:D,0)))),"#N/C")</f>
        <v>Brachycera</v>
      </c>
      <c r="U103" s="63" t="str">
        <f>+IFERROR(IF(V103="#N/C","#N/C",IF(V103=0,INDEX(Taxonomy_UniqueValues!D:D,MATCH(W103,Taxonomy_UniqueValues!F:F,0)),INDEX(Taxonomy_UniqueValues!D:D,MATCH(V103,Taxonomy_UniqueValues!E:E,0)))),"#N/C")</f>
        <v>Muscomorpha</v>
      </c>
      <c r="V103" s="63" t="str">
        <f>+IFERROR(IF(W103="#N/C","#N/C",IF(W103=0,INDEX(Taxonomy_UniqueValues!E:E,MATCH(X103,Taxonomy_UniqueValues!G:G,0)),INDEX(Taxonomy_UniqueValues!E:E,MATCH(W103,Taxonomy_UniqueValues!F:F,0)))),"#N/C")</f>
        <v>Muscoidea</v>
      </c>
      <c r="W103" s="63" t="str">
        <f>+IFERROR(IF(X103="#N/C","#N/C",IF(X103=0,INDEX(Taxonomy_UniqueValues!F:F,MATCH(Y103,Taxonomy_UniqueValues!H:H,0)),INDEX(Taxonomy_UniqueValues!F:F,MATCH(X103,Taxonomy_UniqueValues!G:G,0)))),"#N/C")</f>
        <v>Fanniidae</v>
      </c>
      <c r="X103" s="63">
        <f>+IFERROR(IF(Y103="#N/C","#N/C",INDEX(Taxonomy_UniqueValues!G:G,MATCH(Y103,Taxonomy_UniqueValues!H:H,0))),"#N/C")</f>
        <v>0</v>
      </c>
      <c r="Y103" s="63" t="s">
        <v>38</v>
      </c>
      <c r="Z103" s="64" t="s">
        <v>36</v>
      </c>
    </row>
    <row r="104" spans="1:26" x14ac:dyDescent="0.3">
      <c r="A104" s="3">
        <v>103</v>
      </c>
      <c r="B104" s="38" t="str">
        <f t="shared" ref="B104:B167" si="15">+_xlfn.CONCAT(C104,"_",A104)</f>
        <v>FAIR-D1_103</v>
      </c>
      <c r="C104" s="39" t="s">
        <v>27</v>
      </c>
      <c r="D104" s="4">
        <f t="shared" si="14"/>
        <v>45164</v>
      </c>
      <c r="E104" s="1" t="s">
        <v>130</v>
      </c>
      <c r="F104" s="1" t="s">
        <v>130</v>
      </c>
      <c r="G104" s="2">
        <v>45164.603402777801</v>
      </c>
      <c r="H104" s="2">
        <v>45164.604016203702</v>
      </c>
      <c r="I104" s="40">
        <f t="shared" si="11"/>
        <v>6.1342590197455138E-4</v>
      </c>
      <c r="J104" s="41" t="s">
        <v>30</v>
      </c>
      <c r="K104" s="42" t="s">
        <v>34</v>
      </c>
      <c r="L104" s="42" t="s">
        <v>45</v>
      </c>
      <c r="M104" s="6">
        <v>103</v>
      </c>
      <c r="N104" s="5" t="str">
        <f t="shared" si="12"/>
        <v>FAIR-D1/103</v>
      </c>
      <c r="O104" s="4" t="str">
        <f>IF(ISBLANK(E104),"",IF(E104=F104, "1 video",CONCATENATE((+COUNTIFS(Video_List!$A:$A,Monitoring!C104,Video_List!$D:$D,"&lt;=" &amp;Monitoring!H104)-COUNTIFS(Video_List!$A:$A,Monitoring!C104,Video_List!$D:$D,"&lt;=" &amp;Monitoring!G104))+1," videos")))</f>
        <v>1 video</v>
      </c>
      <c r="P104" s="61" t="str">
        <f>+IF(R104="#N/C","-",IF(V104="#N/C","no","yes"))</f>
        <v>yes</v>
      </c>
      <c r="Q104" s="62" t="s">
        <v>34</v>
      </c>
      <c r="R104" s="63" t="str">
        <f>+IFERROR(IF(S104="#N/C","#N/C",IF(S104=0,INDEX(Taxonomy_UniqueValues!A:A,MATCH(T104,Taxonomy_UniqueValues!C:C,0)),INDEX(Taxonomy_UniqueValues!A:A,MATCH(S104,Taxonomy_UniqueValues!B:B,0)))),"#N/C")</f>
        <v>Insecta</v>
      </c>
      <c r="S104" s="63" t="str">
        <f>+IFERROR(IF(T104="#N/C","#N/C",IF(T104=0,INDEX(Taxonomy_UniqueValues!B:B,MATCH(U104,Taxonomy_UniqueValues!D:D,0)),INDEX(Taxonomy_UniqueValues!B:B,MATCH(T104,Taxonomy_UniqueValues!C:C,0)))),"#N/C")</f>
        <v>Diptera</v>
      </c>
      <c r="T104" s="63" t="str">
        <f>+IFERROR(IF(U104="#N/C","#N/C",IF(U104=0,INDEX(Taxonomy_UniqueValues!C:C,MATCH(V104,Taxonomy_UniqueValues!E:E,0)),INDEX(Taxonomy_UniqueValues!C:C,MATCH(U104,Taxonomy_UniqueValues!D:D,0)))),"#N/C")</f>
        <v>Brachycera</v>
      </c>
      <c r="U104" s="63" t="str">
        <f>+IFERROR(IF(V104="#N/C","#N/C",IF(V104=0,INDEX(Taxonomy_UniqueValues!D:D,MATCH(W104,Taxonomy_UniqueValues!F:F,0)),INDEX(Taxonomy_UniqueValues!D:D,MATCH(V104,Taxonomy_UniqueValues!E:E,0)))),"#N/C")</f>
        <v>Muscomorpha</v>
      </c>
      <c r="V104" s="63" t="str">
        <f>+IFERROR(IF(W104="#N/C","#N/C",IF(W104=0,INDEX(Taxonomy_UniqueValues!E:E,MATCH(X104,Taxonomy_UniqueValues!G:G,0)),INDEX(Taxonomy_UniqueValues!E:E,MATCH(W104,Taxonomy_UniqueValues!F:F,0)))),"#N/C")</f>
        <v>Muscoidea</v>
      </c>
      <c r="W104" s="63" t="str">
        <f>+IFERROR(IF(X104="#N/C","#N/C",IF(X104=0,INDEX(Taxonomy_UniqueValues!F:F,MATCH(Y104,Taxonomy_UniqueValues!H:H,0)),INDEX(Taxonomy_UniqueValues!F:F,MATCH(X104,Taxonomy_UniqueValues!G:G,0)))),"#N/C")</f>
        <v>Fanniidae</v>
      </c>
      <c r="X104" s="63">
        <f>+IFERROR(IF(Y104="#N/C","#N/C",INDEX(Taxonomy_UniqueValues!G:G,MATCH(Y104,Taxonomy_UniqueValues!H:H,0))),"#N/C")</f>
        <v>0</v>
      </c>
      <c r="Y104" s="63" t="s">
        <v>38</v>
      </c>
      <c r="Z104" s="64" t="s">
        <v>36</v>
      </c>
    </row>
    <row r="105" spans="1:26" x14ac:dyDescent="0.3">
      <c r="A105" s="3">
        <v>104</v>
      </c>
      <c r="B105" s="38" t="str">
        <f t="shared" si="15"/>
        <v>FAIR-D1_104</v>
      </c>
      <c r="C105" s="39" t="s">
        <v>27</v>
      </c>
      <c r="D105" s="4">
        <f t="shared" si="14"/>
        <v>45164</v>
      </c>
      <c r="E105" s="1" t="s">
        <v>130</v>
      </c>
      <c r="F105" s="1" t="s">
        <v>130</v>
      </c>
      <c r="G105" s="2">
        <v>45164.6035416667</v>
      </c>
      <c r="H105" s="2">
        <v>45164.603657407402</v>
      </c>
      <c r="I105" s="40">
        <f t="shared" si="11"/>
        <v>1.1574070231290534E-4</v>
      </c>
      <c r="J105" s="41" t="s">
        <v>30</v>
      </c>
      <c r="K105" s="42" t="s">
        <v>31</v>
      </c>
      <c r="L105" s="42" t="s">
        <v>32</v>
      </c>
      <c r="M105" s="6">
        <v>104</v>
      </c>
      <c r="N105" s="5" t="str">
        <f t="shared" si="12"/>
        <v>FAIR-D1/104</v>
      </c>
      <c r="O105" s="4" t="str">
        <f>IF(ISBLANK(E105),"",IF(E105=F105, "1 video",CONCATENATE((+COUNTIFS(Video_List!$A:$A,Monitoring!C105,Video_List!$D:$D,"&lt;=" &amp;Monitoring!H105)-COUNTIFS(Video_List!$A:$A,Monitoring!C105,Video_List!$D:$D,"&lt;=" &amp;Monitoring!G105))+1," videos")))</f>
        <v>1 video</v>
      </c>
      <c r="P105" s="61" t="s">
        <v>34</v>
      </c>
      <c r="Q105" s="62" t="s">
        <v>34</v>
      </c>
      <c r="R105" s="63" t="str">
        <f>+IFERROR(IF(S105="#N/C","#N/C",INDEX(Taxonomy_UniqueValues!A:A,MATCH(S105,Taxonomy_UniqueValues!B:B,0))),"#N/C")</f>
        <v>Insecta</v>
      </c>
      <c r="S105" s="63" t="str">
        <f>+IFERROR(IF(T105="#N/C","#N/C",INDEX(Taxonomy_UniqueValues!B:B,MATCH(T105,Taxonomy_UniqueValues!C:C,0))),"#N/C")</f>
        <v>Diptera</v>
      </c>
      <c r="T105" s="63" t="s">
        <v>48</v>
      </c>
      <c r="U105" s="63" t="str">
        <f>+IFERROR(IF(V105="#N/C","#N/C",INDEX(Taxonomy_UniqueValues!D:D,MATCH(V105,Taxonomy_UniqueValues!E:E,0))),"#N/C")</f>
        <v>#N/C</v>
      </c>
      <c r="V105" s="63" t="str">
        <f>+IFERROR(IF(W105="#N/C","#N/C",INDEX(Taxonomy_UniqueValues!E:E,MATCH(W105,Taxonomy_UniqueValues!F:F,0))),"#N/C")</f>
        <v>#N/C</v>
      </c>
      <c r="W105" s="63" t="str">
        <f>+IFERROR(IF(X105="#N/C","#N/C",INDEX(Taxonomy_UniqueValues!F:F,MATCH(X105,Taxonomy_UniqueValues!G:G,0))),"#N/C")</f>
        <v>#N/C</v>
      </c>
      <c r="X105" s="63" t="str">
        <f>+IFERROR(IF(Y105="#N/C","#N/C",INDEX(Taxonomy_UniqueValues!G:G,MATCH(Y105,Taxonomy_UniqueValues!H:H,0))),"#N/C")</f>
        <v>#N/C</v>
      </c>
      <c r="Y105" s="63" t="str">
        <f>+IFERROR(IF(Z105="#N/C","#N/C",INDEX(Taxonomy_UniqueValues!H:H,MATCH(Z105,Taxonomy_UniqueValues!I:I,0))),"#N/C")</f>
        <v>#N/C</v>
      </c>
      <c r="Z105" s="64" t="s">
        <v>36</v>
      </c>
    </row>
    <row r="106" spans="1:26" x14ac:dyDescent="0.3">
      <c r="A106" s="3">
        <v>105</v>
      </c>
      <c r="B106" s="38" t="str">
        <f t="shared" si="15"/>
        <v>FAIR-D1_105</v>
      </c>
      <c r="C106" s="39" t="s">
        <v>27</v>
      </c>
      <c r="D106" s="4">
        <f t="shared" si="14"/>
        <v>45164</v>
      </c>
      <c r="E106" s="1" t="s">
        <v>130</v>
      </c>
      <c r="F106" s="1" t="s">
        <v>130</v>
      </c>
      <c r="G106" s="2">
        <v>45164.603877314803</v>
      </c>
      <c r="H106" s="2">
        <v>45164.603969907403</v>
      </c>
      <c r="I106" s="40">
        <f t="shared" si="11"/>
        <v>9.2592599685303867E-5</v>
      </c>
      <c r="J106" s="41" t="s">
        <v>30</v>
      </c>
      <c r="K106" s="42" t="s">
        <v>31</v>
      </c>
      <c r="L106" s="42" t="s">
        <v>32</v>
      </c>
      <c r="M106" s="6">
        <v>105</v>
      </c>
      <c r="N106" s="5" t="str">
        <f t="shared" si="12"/>
        <v>FAIR-D1/105</v>
      </c>
      <c r="O106" s="4" t="str">
        <f>IF(ISBLANK(E106),"",IF(E106=F106, "1 video",CONCATENATE((+COUNTIFS(Video_List!$A:$A,Monitoring!C106,Video_List!$D:$D,"&lt;=" &amp;Monitoring!H106)-COUNTIFS(Video_List!$A:$A,Monitoring!C106,Video_List!$D:$D,"&lt;=" &amp;Monitoring!G106))+1," videos")))</f>
        <v>1 video</v>
      </c>
      <c r="P106" s="61" t="str">
        <f>+IF(R106="#N/C","-",IF(V106="#N/C","no","yes"))</f>
        <v>yes</v>
      </c>
      <c r="Q106" s="62" t="s">
        <v>34</v>
      </c>
      <c r="R106" s="63" t="str">
        <f>+IFERROR(IF(S106="#N/C","#N/C",IF(S106=0,INDEX(Taxonomy_UniqueValues!A:A,MATCH(T106,Taxonomy_UniqueValues!C:C,0)),INDEX(Taxonomy_UniqueValues!A:A,MATCH(S106,Taxonomy_UniqueValues!B:B,0)))),"#N/C")</f>
        <v>Insecta</v>
      </c>
      <c r="S106" s="63" t="str">
        <f>+IFERROR(IF(T106="#N/C","#N/C",IF(T106=0,INDEX(Taxonomy_UniqueValues!B:B,MATCH(U106,Taxonomy_UniqueValues!D:D,0)),INDEX(Taxonomy_UniqueValues!B:B,MATCH(T106,Taxonomy_UniqueValues!C:C,0)))),"#N/C")</f>
        <v>Diptera</v>
      </c>
      <c r="T106" s="63" t="str">
        <f>+IFERROR(IF(U106="#N/C","#N/C",IF(U106=0,INDEX(Taxonomy_UniqueValues!C:C,MATCH(V106,Taxonomy_UniqueValues!E:E,0)),INDEX(Taxonomy_UniqueValues!C:C,MATCH(U106,Taxonomy_UniqueValues!D:D,0)))),"#N/C")</f>
        <v>Brachycera</v>
      </c>
      <c r="U106" s="63" t="str">
        <f>+IFERROR(IF(V106="#N/C","#N/C",IF(V106=0,INDEX(Taxonomy_UniqueValues!D:D,MATCH(W106,Taxonomy_UniqueValues!F:F,0)),INDEX(Taxonomy_UniqueValues!D:D,MATCH(V106,Taxonomy_UniqueValues!E:E,0)))),"#N/C")</f>
        <v>Muscomorpha</v>
      </c>
      <c r="V106" s="63" t="str">
        <f>+IFERROR(IF(W106="#N/C","#N/C",IF(W106=0,INDEX(Taxonomy_UniqueValues!E:E,MATCH(X106,Taxonomy_UniqueValues!G:G,0)),INDEX(Taxonomy_UniqueValues!E:E,MATCH(W106,Taxonomy_UniqueValues!F:F,0)))),"#N/C")</f>
        <v>Muscoidea</v>
      </c>
      <c r="W106" s="63" t="str">
        <f>+IFERROR(IF(X106="#N/C","#N/C",IF(X106=0,INDEX(Taxonomy_UniqueValues!F:F,MATCH(Y106,Taxonomy_UniqueValues!H:H,0)),INDEX(Taxonomy_UniqueValues!F:F,MATCH(X106,Taxonomy_UniqueValues!G:G,0)))),"#N/C")</f>
        <v>Fanniidae</v>
      </c>
      <c r="X106" s="63">
        <f>+IFERROR(IF(Y106="#N/C","#N/C",INDEX(Taxonomy_UniqueValues!G:G,MATCH(Y106,Taxonomy_UniqueValues!H:H,0))),"#N/C")</f>
        <v>0</v>
      </c>
      <c r="Y106" s="63" t="s">
        <v>38</v>
      </c>
      <c r="Z106" s="64" t="s">
        <v>36</v>
      </c>
    </row>
    <row r="107" spans="1:26" x14ac:dyDescent="0.3">
      <c r="A107" s="3">
        <v>106</v>
      </c>
      <c r="B107" s="38" t="str">
        <f t="shared" si="15"/>
        <v>FAIR-D1_106</v>
      </c>
      <c r="C107" s="39" t="s">
        <v>27</v>
      </c>
      <c r="D107" s="4">
        <f t="shared" si="14"/>
        <v>45164</v>
      </c>
      <c r="E107" s="1" t="s">
        <v>131</v>
      </c>
      <c r="F107" s="1" t="s">
        <v>131</v>
      </c>
      <c r="G107" s="2">
        <v>45164.608263888898</v>
      </c>
      <c r="H107" s="2">
        <v>45164.608333333301</v>
      </c>
      <c r="I107" s="40">
        <f t="shared" si="11"/>
        <v>6.9444402470253408E-5</v>
      </c>
      <c r="J107" s="41" t="s">
        <v>32</v>
      </c>
      <c r="K107" s="42" t="s">
        <v>34</v>
      </c>
      <c r="L107" s="42" t="s">
        <v>32</v>
      </c>
      <c r="M107" s="6">
        <v>106</v>
      </c>
      <c r="N107" s="5" t="str">
        <f t="shared" si="12"/>
        <v>FAIR-D1/106</v>
      </c>
      <c r="O107" s="4" t="str">
        <f>IF(ISBLANK(E107),"",IF(E107=F107, "1 video",CONCATENATE((+COUNTIFS(Video_List!$A:$A,Monitoring!C107,Video_List!$D:$D,"&lt;=" &amp;Monitoring!H107)-COUNTIFS(Video_List!$A:$A,Monitoring!C107,Video_List!$D:$D,"&lt;=" &amp;Monitoring!G107))+1," videos")))</f>
        <v>1 video</v>
      </c>
      <c r="P107" s="61" t="str">
        <f>+IF(R107="#N/C","-",IF(V107="#N/C","no","yes"))</f>
        <v>yes</v>
      </c>
      <c r="Q107" s="62" t="s">
        <v>31</v>
      </c>
      <c r="R107" s="63" t="str">
        <f>+IFERROR(IF(S107="#N/C","#N/C",INDEX(Taxonomy_UniqueValues!A:A,MATCH(S107,Taxonomy_UniqueValues!B:B,0))),"#N/C")</f>
        <v>Insecta</v>
      </c>
      <c r="S107" s="63" t="str">
        <f>+IFERROR(IF(T107="#N/C","#N/C",INDEX(Taxonomy_UniqueValues!B:B,MATCH(T107,Taxonomy_UniqueValues!C:C,0))),"#N/C")</f>
        <v>Hymenoptera</v>
      </c>
      <c r="T107" s="63" t="str">
        <f>+IFERROR(IF(V107="#N/C","#N/C",INDEX(Taxonomy_UniqueValues!C:C,MATCH(V107,Taxonomy_UniqueValues!E:E,0))),"#N/C")</f>
        <v>Apocrita</v>
      </c>
      <c r="U107" s="63" t="str">
        <f>+IFERROR(IF(V107="#N/C","#N/C",INDEX(Taxonomy_UniqueValues!D:D,MATCH(V107,Taxonomy_UniqueValues!E:E,0))),"#N/C")</f>
        <v>Aculeata</v>
      </c>
      <c r="V107" s="63" t="str">
        <f>+IFERROR(IF(W107="#N/C","#N/C",INDEX(Taxonomy_UniqueValues!E:E,MATCH(W107,Taxonomy_UniqueValues!F:F,0))),"#N/C")</f>
        <v>Apoidea</v>
      </c>
      <c r="W107" s="63" t="str">
        <f>+IFERROR(IF(X107="#N/C","#N/C",INDEX(Taxonomy_UniqueValues!F:F,MATCH(X107,Taxonomy_UniqueValues!G:G,0))),"#N/C")</f>
        <v>Apidae</v>
      </c>
      <c r="X107" s="63" t="s">
        <v>133</v>
      </c>
      <c r="Y107" s="63" t="str">
        <f>+IFERROR(IF(Z107="#N/C","#N/C",INDEX(Taxonomy_UniqueValues!H:H,MATCH(Z107,Taxonomy_UniqueValues!I:I,0))),"#N/C")</f>
        <v>#N/C</v>
      </c>
      <c r="Z107" s="64" t="s">
        <v>36</v>
      </c>
    </row>
    <row r="108" spans="1:26" x14ac:dyDescent="0.3">
      <c r="A108" s="3">
        <v>107</v>
      </c>
      <c r="B108" s="38" t="str">
        <f t="shared" si="15"/>
        <v>FAIR-D1_107</v>
      </c>
      <c r="C108" s="39" t="s">
        <v>27</v>
      </c>
      <c r="D108" s="4">
        <f t="shared" si="14"/>
        <v>45164</v>
      </c>
      <c r="E108" s="1" t="s">
        <v>134</v>
      </c>
      <c r="F108" s="1" t="s">
        <v>134</v>
      </c>
      <c r="G108" s="2">
        <v>45164.615868055596</v>
      </c>
      <c r="H108" s="2">
        <v>45164.615914351903</v>
      </c>
      <c r="I108" s="40">
        <f t="shared" si="11"/>
        <v>4.6296307118609548E-5</v>
      </c>
      <c r="J108" s="41" t="s">
        <v>32</v>
      </c>
      <c r="K108" s="42" t="s">
        <v>34</v>
      </c>
      <c r="L108" s="42" t="s">
        <v>32</v>
      </c>
      <c r="M108" s="6">
        <v>107</v>
      </c>
      <c r="N108" s="5" t="str">
        <f t="shared" si="12"/>
        <v>FAIR-D1/107</v>
      </c>
      <c r="O108" s="4" t="str">
        <f>IF(ISBLANK(E108),"",IF(E108=F108, "1 video",CONCATENATE((+COUNTIFS(Video_List!$A:$A,Monitoring!C108,Video_List!$D:$D,"&lt;=" &amp;Monitoring!H108)-COUNTIFS(Video_List!$A:$A,Monitoring!C108,Video_List!$D:$D,"&lt;=" &amp;Monitoring!G108))+1," videos")))</f>
        <v>1 video</v>
      </c>
      <c r="P108" s="61" t="s">
        <v>34</v>
      </c>
      <c r="Q108" s="62" t="s">
        <v>34</v>
      </c>
      <c r="R108" s="63" t="str">
        <f>+IFERROR(IF(S108="#N/C","#N/C",INDEX(Taxonomy_UniqueValues!A:A,MATCH(S108,Taxonomy_UniqueValues!B:B,0))),"#N/C")</f>
        <v>#N/C</v>
      </c>
      <c r="S108" s="63" t="str">
        <f>+IFERROR(IF(T108="#N/C","#N/C",INDEX(Taxonomy_UniqueValues!B:B,MATCH(T108,Taxonomy_UniqueValues!C:C,0))),"#N/C")</f>
        <v>#N/C</v>
      </c>
      <c r="T108" s="63" t="str">
        <f>+IFERROR(IF(V108="#N/C","#N/C",INDEX(Taxonomy_UniqueValues!C:C,MATCH(V108,Taxonomy_UniqueValues!E:E,0))),"#N/C")</f>
        <v>#N/C</v>
      </c>
      <c r="U108" s="63" t="str">
        <f>+IFERROR(IF(V108="#N/C","#N/C",INDEX(Taxonomy_UniqueValues!D:D,MATCH(V108,Taxonomy_UniqueValues!E:E,0))),"#N/C")</f>
        <v>#N/C</v>
      </c>
      <c r="V108" s="63" t="str">
        <f>+IFERROR(IF(W108="#N/C","#N/C",INDEX(Taxonomy_UniqueValues!E:E,MATCH(W108,Taxonomy_UniqueValues!F:F,0))),"#N/C")</f>
        <v>#N/C</v>
      </c>
      <c r="W108" s="63" t="str">
        <f>+IFERROR(IF(X108="#N/C","#N/C",INDEX(Taxonomy_UniqueValues!F:F,MATCH(X108,Taxonomy_UniqueValues!G:G,0))),"#N/C")</f>
        <v>#N/C</v>
      </c>
      <c r="X108" s="63" t="str">
        <f>+IFERROR(IF(Y108="#N/C","#N/C",INDEX(Taxonomy_UniqueValues!G:G,MATCH(Y108,Taxonomy_UniqueValues!H:H,0))),"#N/C")</f>
        <v>#N/C</v>
      </c>
      <c r="Y108" s="63" t="str">
        <f>+IFERROR(IF(Z108="#N/C","#N/C",INDEX(Taxonomy_UniqueValues!H:H,MATCH(Z108,Taxonomy_UniqueValues!I:I,0))),"#N/C")</f>
        <v>#N/C</v>
      </c>
      <c r="Z108" s="64" t="s">
        <v>36</v>
      </c>
    </row>
    <row r="109" spans="1:26" x14ac:dyDescent="0.3">
      <c r="A109" s="3">
        <v>108</v>
      </c>
      <c r="B109" s="38" t="str">
        <f t="shared" si="15"/>
        <v>FAIR-D1_108</v>
      </c>
      <c r="C109" s="39" t="s">
        <v>27</v>
      </c>
      <c r="D109" s="4">
        <f t="shared" si="14"/>
        <v>45164</v>
      </c>
      <c r="E109" s="1" t="s">
        <v>135</v>
      </c>
      <c r="F109" s="1" t="s">
        <v>135</v>
      </c>
      <c r="G109" s="2">
        <v>45164.6175</v>
      </c>
      <c r="H109" s="2">
        <v>45164.617604166699</v>
      </c>
      <c r="I109" s="40">
        <f t="shared" si="11"/>
        <v>1.041666982928291E-4</v>
      </c>
      <c r="J109" s="41" t="s">
        <v>45</v>
      </c>
      <c r="K109" s="42" t="s">
        <v>34</v>
      </c>
      <c r="L109" s="42" t="s">
        <v>32</v>
      </c>
      <c r="M109" s="6">
        <v>108</v>
      </c>
      <c r="N109" s="5" t="str">
        <f t="shared" si="12"/>
        <v>FAIR-D1/108</v>
      </c>
      <c r="O109" s="4" t="str">
        <f>IF(ISBLANK(E109),"",IF(E109=F109, "1 video",CONCATENATE((+COUNTIFS(Video_List!$A:$A,Monitoring!C109,Video_List!$D:$D,"&lt;=" &amp;Monitoring!H109)-COUNTIFS(Video_List!$A:$A,Monitoring!C109,Video_List!$D:$D,"&lt;=" &amp;Monitoring!G109))+1," videos")))</f>
        <v>1 video</v>
      </c>
      <c r="P109" s="61" t="s">
        <v>31</v>
      </c>
      <c r="Q109" s="62" t="s">
        <v>34</v>
      </c>
      <c r="R109" s="63" t="str">
        <f>+IFERROR(IF(S109="#N/C","#N/C",IF(S109=0,INDEX(Taxonomy_UniqueValues!A:A,MATCH(T109,Taxonomy_UniqueValues!C:C,0)),INDEX(Taxonomy_UniqueValues!A:A,MATCH(S109,Taxonomy_UniqueValues!B:B,0)))),"#N/C")</f>
        <v>Insecta</v>
      </c>
      <c r="S109" s="63" t="str">
        <f>+IFERROR(IF(T109="#N/C","#N/C",IF(T109=0,INDEX(Taxonomy_UniqueValues!B:B,MATCH(U109,Taxonomy_UniqueValues!D:D,0)),INDEX(Taxonomy_UniqueValues!B:B,MATCH(T109,Taxonomy_UniqueValues!C:C,0)))),"#N/C")</f>
        <v>Diptera</v>
      </c>
      <c r="T109" s="63" t="str">
        <f>+IFERROR(IF(U109="#N/C","#N/C",IF(U109=0,INDEX(Taxonomy_UniqueValues!C:C,MATCH(V109,Taxonomy_UniqueValues!E:E,0)),INDEX(Taxonomy_UniqueValues!C:C,MATCH(U109,Taxonomy_UniqueValues!D:D,0)))),"#N/C")</f>
        <v>Brachycera</v>
      </c>
      <c r="U109" s="63" t="str">
        <f>+IFERROR(IF(V109="#N/C","#N/C",IF(V109=0,INDEX(Taxonomy_UniqueValues!D:D,MATCH(W109,Taxonomy_UniqueValues!F:F,0)),INDEX(Taxonomy_UniqueValues!D:D,MATCH(V109,Taxonomy_UniqueValues!E:E,0)))),"#N/C")</f>
        <v>Muscomorpha</v>
      </c>
      <c r="V109" s="63" t="str">
        <f>+IFERROR(IF(W109="#N/C","#N/C",IF(W109=0,INDEX(Taxonomy_UniqueValues!E:E,MATCH(X109,Taxonomy_UniqueValues!G:G,0)),INDEX(Taxonomy_UniqueValues!E:E,MATCH(W109,Taxonomy_UniqueValues!F:F,0)))),"#N/C")</f>
        <v>Muscoidea</v>
      </c>
      <c r="W109" s="63" t="str">
        <f>+IFERROR(IF(X109="#N/C","#N/C",IF(X109=0,INDEX(Taxonomy_UniqueValues!F:F,MATCH(Y109,Taxonomy_UniqueValues!H:H,0)),INDEX(Taxonomy_UniqueValues!F:F,MATCH(X109,Taxonomy_UniqueValues!G:G,0)))),"#N/C")</f>
        <v>Fanniidae</v>
      </c>
      <c r="X109" s="63">
        <f>+IFERROR(IF(Y109="#N/C","#N/C",INDEX(Taxonomy_UniqueValues!G:G,MATCH(Y109,Taxonomy_UniqueValues!H:H,0))),"#N/C")</f>
        <v>0</v>
      </c>
      <c r="Y109" s="63" t="s">
        <v>38</v>
      </c>
      <c r="Z109" s="64" t="s">
        <v>36</v>
      </c>
    </row>
    <row r="110" spans="1:26" x14ac:dyDescent="0.3">
      <c r="A110" s="3">
        <v>109</v>
      </c>
      <c r="B110" s="38" t="str">
        <f t="shared" si="15"/>
        <v>FAIR-D1_109</v>
      </c>
      <c r="C110" s="39" t="s">
        <v>27</v>
      </c>
      <c r="D110" s="4">
        <f t="shared" si="14"/>
        <v>45164</v>
      </c>
      <c r="E110" s="1" t="s">
        <v>135</v>
      </c>
      <c r="F110" s="1" t="s">
        <v>135</v>
      </c>
      <c r="G110" s="2">
        <v>45164.6175</v>
      </c>
      <c r="H110" s="2">
        <v>45164.617627314801</v>
      </c>
      <c r="I110" s="40">
        <f t="shared" si="11"/>
        <v>1.2731480092043057E-4</v>
      </c>
      <c r="J110" s="41" t="s">
        <v>45</v>
      </c>
      <c r="K110" s="42" t="s">
        <v>34</v>
      </c>
      <c r="L110" s="42" t="s">
        <v>45</v>
      </c>
      <c r="M110" s="6">
        <v>109</v>
      </c>
      <c r="N110" s="5" t="str">
        <f t="shared" si="12"/>
        <v>FAIR-D1/109</v>
      </c>
      <c r="O110" s="4" t="str">
        <f>IF(ISBLANK(E110),"",IF(E110=F110, "1 video",CONCATENATE((+COUNTIFS(Video_List!$A:$A,Monitoring!C110,Video_List!$D:$D,"&lt;=" &amp;Monitoring!H110)-COUNTIFS(Video_List!$A:$A,Monitoring!C110,Video_List!$D:$D,"&lt;=" &amp;Monitoring!G110))+1," videos")))</f>
        <v>1 video</v>
      </c>
      <c r="P110" s="61" t="str">
        <f>+IF(R110="#N/C","-",IF(V110="#N/C","no","yes"))</f>
        <v>no</v>
      </c>
      <c r="Q110" s="62" t="s">
        <v>34</v>
      </c>
      <c r="R110" s="63" t="str">
        <f>+IFERROR(IF(S110="#N/C","#N/C",INDEX(Taxonomy_UniqueValues!A:A,MATCH(S110,Taxonomy_UniqueValues!B:B,0))),"#N/C")</f>
        <v>Insecta</v>
      </c>
      <c r="S110" s="63" t="str">
        <f>+IFERROR(IF(T110="#N/C","#N/C",INDEX(Taxonomy_UniqueValues!B:B,MATCH(T110,Taxonomy_UniqueValues!C:C,0))),"#N/C")</f>
        <v>Diptera</v>
      </c>
      <c r="T110" s="63" t="s">
        <v>48</v>
      </c>
      <c r="U110" s="63" t="str">
        <f>+IFERROR(IF(V110="#N/C","#N/C",INDEX(Taxonomy_UniqueValues!D:D,MATCH(V110,Taxonomy_UniqueValues!E:E,0))),"#N/C")</f>
        <v>#N/C</v>
      </c>
      <c r="V110" s="63" t="str">
        <f>+IFERROR(IF(W110="#N/C","#N/C",INDEX(Taxonomy_UniqueValues!E:E,MATCH(W110,Taxonomy_UniqueValues!F:F,0))),"#N/C")</f>
        <v>#N/C</v>
      </c>
      <c r="W110" s="63" t="str">
        <f>+IFERROR(IF(X110="#N/C","#N/C",INDEX(Taxonomy_UniqueValues!F:F,MATCH(X110,Taxonomy_UniqueValues!G:G,0))),"#N/C")</f>
        <v>#N/C</v>
      </c>
      <c r="X110" s="63" t="str">
        <f>+IFERROR(IF(Y110="#N/C","#N/C",INDEX(Taxonomy_UniqueValues!G:G,MATCH(Y110,Taxonomy_UniqueValues!H:H,0))),"#N/C")</f>
        <v>#N/C</v>
      </c>
      <c r="Y110" s="63" t="str">
        <f>+IFERROR(IF(Z110="#N/C","#N/C",INDEX(Taxonomy_UniqueValues!H:H,MATCH(Z110,Taxonomy_UniqueValues!I:I,0))),"#N/C")</f>
        <v>#N/C</v>
      </c>
      <c r="Z110" s="64" t="s">
        <v>36</v>
      </c>
    </row>
    <row r="111" spans="1:26" x14ac:dyDescent="0.3">
      <c r="A111" s="3">
        <v>110</v>
      </c>
      <c r="B111" s="38" t="str">
        <f t="shared" si="15"/>
        <v>FAIR-D1_110</v>
      </c>
      <c r="C111" s="39" t="s">
        <v>27</v>
      </c>
      <c r="D111" s="4">
        <f t="shared" si="14"/>
        <v>45164</v>
      </c>
      <c r="E111" s="1" t="s">
        <v>136</v>
      </c>
      <c r="F111" s="1" t="s">
        <v>136</v>
      </c>
      <c r="G111" s="2">
        <v>45164.618287037003</v>
      </c>
      <c r="H111" s="2">
        <v>45164.618425925903</v>
      </c>
      <c r="I111" s="40">
        <f t="shared" si="11"/>
        <v>1.388888995279558E-4</v>
      </c>
      <c r="J111" s="41" t="s">
        <v>45</v>
      </c>
      <c r="K111" s="42" t="s">
        <v>34</v>
      </c>
      <c r="L111" s="42" t="s">
        <v>30</v>
      </c>
      <c r="M111" s="6">
        <v>110</v>
      </c>
      <c r="N111" s="5" t="str">
        <f t="shared" si="12"/>
        <v>FAIR-D1/110</v>
      </c>
      <c r="O111" s="4" t="str">
        <f>IF(ISBLANK(E111),"",IF(E111=F111, "1 video",CONCATENATE((+COUNTIFS(Video_List!$A:$A,Monitoring!C111,Video_List!$D:$D,"&lt;=" &amp;Monitoring!H111)-COUNTIFS(Video_List!$A:$A,Monitoring!C111,Video_List!$D:$D,"&lt;=" &amp;Monitoring!G111))+1," videos")))</f>
        <v>1 video</v>
      </c>
      <c r="P111" s="61" t="str">
        <f>+IF(R111="#N/C","-",IF(V111="#N/C","no","yes"))</f>
        <v>no</v>
      </c>
      <c r="Q111" s="62" t="s">
        <v>34</v>
      </c>
      <c r="R111" s="63" t="str">
        <f>+IFERROR(IF(S111="#N/C","#N/C",INDEX(Taxonomy_UniqueValues!A:A,MATCH(S111,Taxonomy_UniqueValues!B:B,0))),"#N/C")</f>
        <v>Insecta</v>
      </c>
      <c r="S111" s="63" t="str">
        <f>+IFERROR(IF(T111="#N/C","#N/C",INDEX(Taxonomy_UniqueValues!B:B,MATCH(T111,Taxonomy_UniqueValues!C:C,0))),"#N/C")</f>
        <v>Diptera</v>
      </c>
      <c r="T111" s="63" t="s">
        <v>48</v>
      </c>
      <c r="U111" s="63" t="str">
        <f>+IFERROR(IF(V111="#N/C","#N/C",INDEX(Taxonomy_UniqueValues!D:D,MATCH(V111,Taxonomy_UniqueValues!E:E,0))),"#N/C")</f>
        <v>#N/C</v>
      </c>
      <c r="V111" s="63" t="str">
        <f>+IFERROR(IF(W111="#N/C","#N/C",INDEX(Taxonomy_UniqueValues!E:E,MATCH(W111,Taxonomy_UniqueValues!F:F,0))),"#N/C")</f>
        <v>#N/C</v>
      </c>
      <c r="W111" s="63" t="str">
        <f>+IFERROR(IF(X111="#N/C","#N/C",INDEX(Taxonomy_UniqueValues!F:F,MATCH(X111,Taxonomy_UniqueValues!G:G,0))),"#N/C")</f>
        <v>#N/C</v>
      </c>
      <c r="X111" s="63" t="str">
        <f>+IFERROR(IF(Y111="#N/C","#N/C",INDEX(Taxonomy_UniqueValues!G:G,MATCH(Y111,Taxonomy_UniqueValues!H:H,0))),"#N/C")</f>
        <v>#N/C</v>
      </c>
      <c r="Y111" s="63" t="str">
        <f>+IFERROR(IF(Z111="#N/C","#N/C",INDEX(Taxonomy_UniqueValues!H:H,MATCH(Z111,Taxonomy_UniqueValues!I:I,0))),"#N/C")</f>
        <v>#N/C</v>
      </c>
      <c r="Z111" s="64" t="s">
        <v>36</v>
      </c>
    </row>
    <row r="112" spans="1:26" x14ac:dyDescent="0.3">
      <c r="A112" s="3">
        <v>111</v>
      </c>
      <c r="B112" s="38" t="str">
        <f t="shared" si="15"/>
        <v>FAIR-D1_111</v>
      </c>
      <c r="C112" s="39" t="s">
        <v>27</v>
      </c>
      <c r="D112" s="4">
        <f t="shared" si="14"/>
        <v>45164</v>
      </c>
      <c r="E112" s="1" t="s">
        <v>136</v>
      </c>
      <c r="F112" s="1" t="s">
        <v>136</v>
      </c>
      <c r="G112" s="2">
        <v>45164.618287037003</v>
      </c>
      <c r="H112" s="2">
        <v>45164.618425925903</v>
      </c>
      <c r="I112" s="40">
        <f t="shared" si="11"/>
        <v>1.388888995279558E-4</v>
      </c>
      <c r="J112" s="41" t="s">
        <v>30</v>
      </c>
      <c r="K112" s="42" t="s">
        <v>31</v>
      </c>
      <c r="L112" s="42" t="s">
        <v>32</v>
      </c>
      <c r="M112" s="6">
        <v>111</v>
      </c>
      <c r="N112" s="5" t="str">
        <f t="shared" si="12"/>
        <v>FAIR-D1/111</v>
      </c>
      <c r="O112" s="4" t="str">
        <f>IF(ISBLANK(E112),"",IF(E112=F112, "1 video",CONCATENATE((+COUNTIFS(Video_List!$A:$A,Monitoring!C112,Video_List!$D:$D,"&lt;=" &amp;Monitoring!H112)-COUNTIFS(Video_List!$A:$A,Monitoring!C112,Video_List!$D:$D,"&lt;=" &amp;Monitoring!G112))+1," videos")))</f>
        <v>1 video</v>
      </c>
      <c r="P112" s="61" t="s">
        <v>34</v>
      </c>
      <c r="Q112" s="62" t="s">
        <v>34</v>
      </c>
      <c r="R112" s="63" t="s">
        <v>86</v>
      </c>
      <c r="S112" s="63" t="str">
        <f>+IFERROR(IF(T112="#N/C","#N/C",INDEX(Taxonomy_UniqueValues!B:B,MATCH(T112,Taxonomy_UniqueValues!C:C,0))),"#N/C")</f>
        <v>Diptera</v>
      </c>
      <c r="T112" s="63" t="str">
        <f>+IFERROR(IF(V112="#N/C","#N/C",INDEX(Taxonomy_UniqueValues!C:C,MATCH(V112,Taxonomy_UniqueValues!E:E,0))),"#N/C")</f>
        <v>Brachycera</v>
      </c>
      <c r="U112" s="63" t="str">
        <f>+IFERROR(IF(V112="#N/C","#N/C",INDEX(Taxonomy_UniqueValues!D:D,MATCH(V112,Taxonomy_UniqueValues!E:E,0))),"#N/C")</f>
        <v>Muscomorpha</v>
      </c>
      <c r="V112" s="63" t="s">
        <v>35</v>
      </c>
      <c r="W112" s="63" t="str">
        <f>+IFERROR(IF(X112="#N/C","#N/C",INDEX(Taxonomy_UniqueValues!F:F,MATCH(X112,Taxonomy_UniqueValues!G:G,0))),"#N/C")</f>
        <v>#N/C</v>
      </c>
      <c r="X112" s="63" t="str">
        <f>+IFERROR(IF(Y112="#N/C","#N/C",INDEX(Taxonomy_UniqueValues!G:G,MATCH(Y112,Taxonomy_UniqueValues!H:H,0))),"#N/C")</f>
        <v>#N/C</v>
      </c>
      <c r="Y112" s="63" t="str">
        <f>+IFERROR(IF(Z112="#N/C","#N/C",INDEX(Taxonomy_UniqueValues!H:H,MATCH(Z112,Taxonomy_UniqueValues!I:I,0))),"#N/C")</f>
        <v>#N/C</v>
      </c>
      <c r="Z112" s="64" t="s">
        <v>36</v>
      </c>
    </row>
    <row r="113" spans="1:26" x14ac:dyDescent="0.3">
      <c r="A113" s="3">
        <v>112</v>
      </c>
      <c r="B113" s="38" t="str">
        <f t="shared" si="15"/>
        <v>FAIR-D1_112</v>
      </c>
      <c r="C113" s="39" t="s">
        <v>27</v>
      </c>
      <c r="D113" s="4">
        <f t="shared" si="14"/>
        <v>45164</v>
      </c>
      <c r="E113" s="1" t="s">
        <v>136</v>
      </c>
      <c r="F113" s="1" t="s">
        <v>136</v>
      </c>
      <c r="G113" s="2">
        <v>45164.618750000001</v>
      </c>
      <c r="H113" s="2">
        <v>45164.618946759299</v>
      </c>
      <c r="I113" s="40">
        <f t="shared" si="11"/>
        <v>1.9675929797813296E-4</v>
      </c>
      <c r="J113" s="41" t="s">
        <v>32</v>
      </c>
      <c r="K113" s="42" t="s">
        <v>31</v>
      </c>
      <c r="L113" s="42" t="s">
        <v>32</v>
      </c>
      <c r="M113" s="6">
        <v>112</v>
      </c>
      <c r="N113" s="5" t="str">
        <f t="shared" si="12"/>
        <v>FAIR-D1/112</v>
      </c>
      <c r="O113" s="4" t="str">
        <f>IF(ISBLANK(E113),"",IF(E113=F113, "1 video",CONCATENATE((+COUNTIFS(Video_List!$A:$A,Monitoring!C113,Video_List!$D:$D,"&lt;=" &amp;Monitoring!H113)-COUNTIFS(Video_List!$A:$A,Monitoring!C113,Video_List!$D:$D,"&lt;=" &amp;Monitoring!G113))+1," videos")))</f>
        <v>1 video</v>
      </c>
      <c r="P113" s="61" t="s">
        <v>34</v>
      </c>
      <c r="Q113" s="62" t="s">
        <v>34</v>
      </c>
      <c r="R113" s="63" t="str">
        <f>+IFERROR(IF(S113="#N/C","#N/C",INDEX(Taxonomy_UniqueValues!A:A,MATCH(S113,Taxonomy_UniqueValues!B:B,0))),"#N/C")</f>
        <v>#N/C</v>
      </c>
      <c r="S113" s="63" t="str">
        <f>+IFERROR(IF(T113="#N/C","#N/C",INDEX(Taxonomy_UniqueValues!B:B,MATCH(T113,Taxonomy_UniqueValues!C:C,0))),"#N/C")</f>
        <v>#N/C</v>
      </c>
      <c r="T113" s="63" t="str">
        <f>+IFERROR(IF(V113="#N/C","#N/C",INDEX(Taxonomy_UniqueValues!C:C,MATCH(V113,Taxonomy_UniqueValues!E:E,0))),"#N/C")</f>
        <v>#N/C</v>
      </c>
      <c r="U113" s="63" t="str">
        <f>+IFERROR(IF(V113="#N/C","#N/C",INDEX(Taxonomy_UniqueValues!D:D,MATCH(V113,Taxonomy_UniqueValues!E:E,0))),"#N/C")</f>
        <v>#N/C</v>
      </c>
      <c r="V113" s="63" t="str">
        <f>+IFERROR(IF(W113="#N/C","#N/C",INDEX(Taxonomy_UniqueValues!E:E,MATCH(W113,Taxonomy_UniqueValues!F:F,0))),"#N/C")</f>
        <v>#N/C</v>
      </c>
      <c r="W113" s="63" t="str">
        <f>+IFERROR(IF(X113="#N/C","#N/C",INDEX(Taxonomy_UniqueValues!F:F,MATCH(X113,Taxonomy_UniqueValues!G:G,0))),"#N/C")</f>
        <v>#N/C</v>
      </c>
      <c r="X113" s="63" t="str">
        <f>+IFERROR(IF(Y113="#N/C","#N/C",INDEX(Taxonomy_UniqueValues!G:G,MATCH(Y113,Taxonomy_UniqueValues!H:H,0))),"#N/C")</f>
        <v>#N/C</v>
      </c>
      <c r="Y113" s="63" t="str">
        <f>+IFERROR(IF(Z113="#N/C","#N/C",INDEX(Taxonomy_UniqueValues!H:H,MATCH(Z113,Taxonomy_UniqueValues!I:I,0))),"#N/C")</f>
        <v>#N/C</v>
      </c>
      <c r="Z113" s="64" t="s">
        <v>36</v>
      </c>
    </row>
    <row r="114" spans="1:26" x14ac:dyDescent="0.3">
      <c r="A114" s="3">
        <v>113</v>
      </c>
      <c r="B114" s="38" t="str">
        <f t="shared" si="15"/>
        <v>FAIR-D1_113</v>
      </c>
      <c r="C114" s="39" t="s">
        <v>27</v>
      </c>
      <c r="D114" s="4">
        <f t="shared" si="14"/>
        <v>45164</v>
      </c>
      <c r="E114" s="1" t="s">
        <v>137</v>
      </c>
      <c r="F114" s="1" t="s">
        <v>137</v>
      </c>
      <c r="G114" s="2">
        <v>45164.620011574101</v>
      </c>
      <c r="H114" s="2">
        <v>45164.620300925897</v>
      </c>
      <c r="I114" s="40">
        <f t="shared" si="11"/>
        <v>2.8935179580003023E-4</v>
      </c>
      <c r="J114" s="41" t="s">
        <v>30</v>
      </c>
      <c r="K114" s="42" t="s">
        <v>34</v>
      </c>
      <c r="L114" s="42" t="s">
        <v>30</v>
      </c>
      <c r="M114" s="6">
        <v>113</v>
      </c>
      <c r="N114" s="5" t="str">
        <f t="shared" si="12"/>
        <v>FAIR-D1/113</v>
      </c>
      <c r="O114" s="4" t="str">
        <f>IF(ISBLANK(E114),"",IF(E114=F114, "1 video",CONCATENATE((+COUNTIFS(Video_List!$A:$A,Monitoring!C114,Video_List!$D:$D,"&lt;=" &amp;Monitoring!H114)-COUNTIFS(Video_List!$A:$A,Monitoring!C114,Video_List!$D:$D,"&lt;=" &amp;Monitoring!G114))+1," videos")))</f>
        <v>1 video</v>
      </c>
      <c r="P114" s="61" t="str">
        <f>+IF(R114="#N/C","-",IF(V114="#N/C","no","yes"))</f>
        <v>yes</v>
      </c>
      <c r="Q114" s="62" t="s">
        <v>34</v>
      </c>
      <c r="R114" s="63" t="str">
        <f>+IFERROR(IF(S114="#N/C","#N/C",IF(S114=0,INDEX(Taxonomy_UniqueValues!A:A,MATCH(T114,Taxonomy_UniqueValues!C:C,0)),INDEX(Taxonomy_UniqueValues!A:A,MATCH(S114,Taxonomy_UniqueValues!B:B,0)))),"#N/C")</f>
        <v>Insecta</v>
      </c>
      <c r="S114" s="63" t="str">
        <f>+IFERROR(IF(T114="#N/C","#N/C",IF(T114=0,INDEX(Taxonomy_UniqueValues!B:B,MATCH(U114,Taxonomy_UniqueValues!D:D,0)),INDEX(Taxonomy_UniqueValues!B:B,MATCH(T114,Taxonomy_UniqueValues!C:C,0)))),"#N/C")</f>
        <v>Diptera</v>
      </c>
      <c r="T114" s="63" t="str">
        <f>+IFERROR(IF(U114="#N/C","#N/C",IF(U114=0,INDEX(Taxonomy_UniqueValues!C:C,MATCH(V114,Taxonomy_UniqueValues!E:E,0)),INDEX(Taxonomy_UniqueValues!C:C,MATCH(U114,Taxonomy_UniqueValues!D:D,0)))),"#N/C")</f>
        <v>Brachycera</v>
      </c>
      <c r="U114" s="63" t="str">
        <f>+IFERROR(IF(V114="#N/C","#N/C",IF(V114=0,INDEX(Taxonomy_UniqueValues!D:D,MATCH(W114,Taxonomy_UniqueValues!F:F,0)),INDEX(Taxonomy_UniqueValues!D:D,MATCH(V114,Taxonomy_UniqueValues!E:E,0)))),"#N/C")</f>
        <v>Muscomorpha</v>
      </c>
      <c r="V114" s="63" t="str">
        <f>+IFERROR(IF(W114="#N/C","#N/C",IF(W114=0,INDEX(Taxonomy_UniqueValues!E:E,MATCH(X114,Taxonomy_UniqueValues!G:G,0)),INDEX(Taxonomy_UniqueValues!E:E,MATCH(W114,Taxonomy_UniqueValues!F:F,0)))),"#N/C")</f>
        <v>Muscoidea</v>
      </c>
      <c r="W114" s="63" t="str">
        <f>+IFERROR(IF(X114="#N/C","#N/C",IF(X114=0,INDEX(Taxonomy_UniqueValues!F:F,MATCH(Y114,Taxonomy_UniqueValues!H:H,0)),INDEX(Taxonomy_UniqueValues!F:F,MATCH(X114,Taxonomy_UniqueValues!G:G,0)))),"#N/C")</f>
        <v>Fanniidae</v>
      </c>
      <c r="X114" s="63">
        <f>+IFERROR(IF(Y114="#N/C","#N/C",INDEX(Taxonomy_UniqueValues!G:G,MATCH(Y114,Taxonomy_UniqueValues!H:H,0))),"#N/C")</f>
        <v>0</v>
      </c>
      <c r="Y114" s="63" t="s">
        <v>38</v>
      </c>
      <c r="Z114" s="64" t="s">
        <v>36</v>
      </c>
    </row>
    <row r="115" spans="1:26" x14ac:dyDescent="0.3">
      <c r="A115" s="3">
        <v>114</v>
      </c>
      <c r="B115" s="38" t="str">
        <f t="shared" si="15"/>
        <v>FAIR-D1_114</v>
      </c>
      <c r="C115" s="39" t="s">
        <v>27</v>
      </c>
      <c r="D115" s="4">
        <f t="shared" si="14"/>
        <v>45164</v>
      </c>
      <c r="E115" s="1" t="s">
        <v>138</v>
      </c>
      <c r="F115" s="1" t="s">
        <v>138</v>
      </c>
      <c r="G115" s="2">
        <v>45164.621296296304</v>
      </c>
      <c r="H115" s="2">
        <v>45164.622141203698</v>
      </c>
      <c r="I115" s="40">
        <f t="shared" si="11"/>
        <v>8.4490739391185343E-4</v>
      </c>
      <c r="J115" s="41" t="s">
        <v>30</v>
      </c>
      <c r="K115" s="42" t="s">
        <v>34</v>
      </c>
      <c r="L115" s="42" t="s">
        <v>30</v>
      </c>
      <c r="M115" s="6">
        <v>114</v>
      </c>
      <c r="N115" s="5" t="str">
        <f t="shared" si="12"/>
        <v>FAIR-D1/114</v>
      </c>
      <c r="O115" s="4" t="str">
        <f>IF(ISBLANK(E115),"",IF(E115=F115, "1 video",CONCATENATE((+COUNTIFS(Video_List!$A:$A,Monitoring!C115,Video_List!$D:$D,"&lt;=" &amp;Monitoring!H115)-COUNTIFS(Video_List!$A:$A,Monitoring!C115,Video_List!$D:$D,"&lt;=" &amp;Monitoring!G115))+1," videos")))</f>
        <v>1 video</v>
      </c>
      <c r="P115" s="61" t="str">
        <f>+IF(R115="#N/C","-",IF(V115="#N/C","no","yes"))</f>
        <v>yes</v>
      </c>
      <c r="Q115" s="62" t="s">
        <v>34</v>
      </c>
      <c r="R115" s="63" t="str">
        <f>+IFERROR(IF(S115="#N/C","#N/C",INDEX(Taxonomy_UniqueValues!A:A,MATCH(S115,Taxonomy_UniqueValues!B:B,0))),"#N/C")</f>
        <v>Insecta</v>
      </c>
      <c r="S115" s="63" t="str">
        <f>+IFERROR(IF(T115="#N/C","#N/C",INDEX(Taxonomy_UniqueValues!B:B,MATCH(T115,Taxonomy_UniqueValues!C:C,0))),"#N/C")</f>
        <v>Diptera</v>
      </c>
      <c r="T115" s="63" t="str">
        <f>+IFERROR(IF(V115="#N/C","#N/C",INDEX(Taxonomy_UniqueValues!C:C,MATCH(V115,Taxonomy_UniqueValues!E:E,0))),"#N/C")</f>
        <v>Brachycera</v>
      </c>
      <c r="U115" s="63" t="str">
        <f>+IFERROR(IF(V115="#N/C","#N/C",INDEX(Taxonomy_UniqueValues!D:D,MATCH(V115,Taxonomy_UniqueValues!E:E,0))),"#N/C")</f>
        <v>Muscomorpha</v>
      </c>
      <c r="V115" s="63" t="s">
        <v>35</v>
      </c>
      <c r="W115" s="63" t="str">
        <f>+IFERROR(IF(X115="#N/C","#N/C",INDEX(Taxonomy_UniqueValues!F:F,MATCH(X115,Taxonomy_UniqueValues!G:G,0))),"#N/C")</f>
        <v>#N/C</v>
      </c>
      <c r="X115" s="63" t="str">
        <f>+IFERROR(IF(Y115="#N/C","#N/C",INDEX(Taxonomy_UniqueValues!G:G,MATCH(Y115,Taxonomy_UniqueValues!H:H,0))),"#N/C")</f>
        <v>#N/C</v>
      </c>
      <c r="Y115" s="63" t="str">
        <f>+IFERROR(IF(Z115="#N/C","#N/C",INDEX(Taxonomy_UniqueValues!H:H,MATCH(Z115,Taxonomy_UniqueValues!I:I,0))),"#N/C")</f>
        <v>#N/C</v>
      </c>
      <c r="Z115" s="64" t="s">
        <v>36</v>
      </c>
    </row>
    <row r="116" spans="1:26" x14ac:dyDescent="0.3">
      <c r="A116" s="3">
        <v>115</v>
      </c>
      <c r="B116" s="38" t="str">
        <f t="shared" si="15"/>
        <v>FAIR-D1_115</v>
      </c>
      <c r="C116" s="39" t="s">
        <v>27</v>
      </c>
      <c r="D116" s="4">
        <f t="shared" si="14"/>
        <v>45164</v>
      </c>
      <c r="E116" s="1" t="s">
        <v>138</v>
      </c>
      <c r="F116" s="1" t="s">
        <v>138</v>
      </c>
      <c r="G116" s="2">
        <v>45164.622048611098</v>
      </c>
      <c r="H116" s="2">
        <v>45164.622106481504</v>
      </c>
      <c r="I116" s="40">
        <f t="shared" si="11"/>
        <v>5.7870405726134777E-5</v>
      </c>
      <c r="J116" s="41" t="s">
        <v>30</v>
      </c>
      <c r="K116" s="6" t="s">
        <v>31</v>
      </c>
      <c r="L116" s="6" t="s">
        <v>32</v>
      </c>
      <c r="M116" s="6">
        <v>115</v>
      </c>
      <c r="N116" s="5" t="str">
        <f t="shared" si="12"/>
        <v>FAIR-D1/115</v>
      </c>
      <c r="O116" s="4" t="str">
        <f>IF(ISBLANK(E116),"",IF(E116=F116, "1 video",CONCATENATE((+COUNTIFS(Video_List!$A:$A,Monitoring!C116,Video_List!$D:$D,"&lt;=" &amp;Monitoring!H116)-COUNTIFS(Video_List!$A:$A,Monitoring!C116,Video_List!$D:$D,"&lt;=" &amp;Monitoring!G116))+1," videos")))</f>
        <v>1 video</v>
      </c>
      <c r="P116" s="61" t="str">
        <f>+IF(R116="#N/C","-",IF(V116="#N/C","no","yes"))</f>
        <v>yes</v>
      </c>
      <c r="Q116" s="62" t="s">
        <v>34</v>
      </c>
      <c r="R116" s="63" t="str">
        <f>+IFERROR(IF(S116="#N/C","#N/C",IF(S116=0,INDEX(Taxonomy_UniqueValues!A:A,MATCH(T116,Taxonomy_UniqueValues!C:C,0)),INDEX(Taxonomy_UniqueValues!A:A,MATCH(S116,Taxonomy_UniqueValues!B:B,0)))),"#N/C")</f>
        <v>Insecta</v>
      </c>
      <c r="S116" s="63" t="str">
        <f>+IFERROR(IF(T116="#N/C","#N/C",IF(T116=0,INDEX(Taxonomy_UniqueValues!B:B,MATCH(U116,Taxonomy_UniqueValues!D:D,0)),INDEX(Taxonomy_UniqueValues!B:B,MATCH(T116,Taxonomy_UniqueValues!C:C,0)))),"#N/C")</f>
        <v>Diptera</v>
      </c>
      <c r="T116" s="63" t="str">
        <f>+IFERROR(IF(U116="#N/C","#N/C",IF(U116=0,INDEX(Taxonomy_UniqueValues!C:C,MATCH(V116,Taxonomy_UniqueValues!E:E,0)),INDEX(Taxonomy_UniqueValues!C:C,MATCH(U116,Taxonomy_UniqueValues!D:D,0)))),"#N/C")</f>
        <v>Brachycera</v>
      </c>
      <c r="U116" s="63" t="str">
        <f>+IFERROR(IF(V116="#N/C","#N/C",IF(V116=0,INDEX(Taxonomy_UniqueValues!D:D,MATCH(W116,Taxonomy_UniqueValues!F:F,0)),INDEX(Taxonomy_UniqueValues!D:D,MATCH(V116,Taxonomy_UniqueValues!E:E,0)))),"#N/C")</f>
        <v>Muscomorpha</v>
      </c>
      <c r="V116" s="63" t="str">
        <f>+IFERROR(IF(W116="#N/C","#N/C",IF(W116=0,INDEX(Taxonomy_UniqueValues!E:E,MATCH(X116,Taxonomy_UniqueValues!G:G,0)),INDEX(Taxonomy_UniqueValues!E:E,MATCH(W116,Taxonomy_UniqueValues!F:F,0)))),"#N/C")</f>
        <v>Muscoidea</v>
      </c>
      <c r="W116" s="63" t="str">
        <f>+IFERROR(IF(X116="#N/C","#N/C",IF(X116=0,INDEX(Taxonomy_UniqueValues!F:F,MATCH(Y116,Taxonomy_UniqueValues!H:H,0)),INDEX(Taxonomy_UniqueValues!F:F,MATCH(X116,Taxonomy_UniqueValues!G:G,0)))),"#N/C")</f>
        <v>Fanniidae</v>
      </c>
      <c r="X116" s="63">
        <f>+IFERROR(IF(Y116="#N/C","#N/C",INDEX(Taxonomy_UniqueValues!G:G,MATCH(Y116,Taxonomy_UniqueValues!H:H,0))),"#N/C")</f>
        <v>0</v>
      </c>
      <c r="Y116" s="63" t="s">
        <v>38</v>
      </c>
      <c r="Z116" s="64" t="s">
        <v>36</v>
      </c>
    </row>
    <row r="117" spans="1:26" x14ac:dyDescent="0.3">
      <c r="A117" s="3">
        <v>116</v>
      </c>
      <c r="B117" s="38" t="str">
        <f t="shared" si="15"/>
        <v>FAIR-D1_116</v>
      </c>
      <c r="C117" s="39" t="s">
        <v>27</v>
      </c>
      <c r="D117" s="4">
        <f t="shared" si="14"/>
        <v>45164</v>
      </c>
      <c r="E117" s="1" t="s">
        <v>138</v>
      </c>
      <c r="F117" s="1" t="s">
        <v>138</v>
      </c>
      <c r="G117" s="2">
        <v>45164.622048611098</v>
      </c>
      <c r="H117" s="2">
        <v>45164.622071759302</v>
      </c>
      <c r="I117" s="40">
        <f t="shared" si="11"/>
        <v>2.3148204491008073E-5</v>
      </c>
      <c r="J117" s="41" t="s">
        <v>32</v>
      </c>
      <c r="K117" s="42" t="s">
        <v>31</v>
      </c>
      <c r="L117" s="42" t="s">
        <v>32</v>
      </c>
      <c r="M117" s="6">
        <v>116</v>
      </c>
      <c r="N117" s="5" t="str">
        <f t="shared" si="12"/>
        <v>FAIR-D1/116</v>
      </c>
      <c r="O117" s="4" t="str">
        <f>IF(ISBLANK(E117),"",IF(E117=F117, "1 video",CONCATENATE((+COUNTIFS(Video_List!$A:$A,Monitoring!C117,Video_List!$D:$D,"&lt;=" &amp;Monitoring!H117)-COUNTIFS(Video_List!$A:$A,Monitoring!C117,Video_List!$D:$D,"&lt;=" &amp;Monitoring!G117))+1," videos")))</f>
        <v>1 video</v>
      </c>
      <c r="P117" s="61" t="s">
        <v>34</v>
      </c>
      <c r="Q117" s="62" t="s">
        <v>34</v>
      </c>
      <c r="R117" s="63" t="str">
        <f>+IFERROR(IF(S117="#N/C","#N/C",INDEX(Taxonomy_UniqueValues!A:A,MATCH(S117,Taxonomy_UniqueValues!B:B,0))),"#N/C")</f>
        <v>Insecta</v>
      </c>
      <c r="S117" s="63" t="str">
        <f>+IFERROR(IF(T117="#N/C","#N/C",INDEX(Taxonomy_UniqueValues!B:B,MATCH(T117,Taxonomy_UniqueValues!C:C,0))),"#N/C")</f>
        <v>Diptera</v>
      </c>
      <c r="T117" s="63" t="s">
        <v>48</v>
      </c>
      <c r="U117" s="63" t="str">
        <f>+IFERROR(IF(V117="#N/C","#N/C",INDEX(Taxonomy_UniqueValues!D:D,MATCH(V117,Taxonomy_UniqueValues!E:E,0))),"#N/C")</f>
        <v>#N/C</v>
      </c>
      <c r="V117" s="63" t="str">
        <f>+IFERROR(IF(W117="#N/C","#N/C",INDEX(Taxonomy_UniqueValues!E:E,MATCH(W117,Taxonomy_UniqueValues!F:F,0))),"#N/C")</f>
        <v>#N/C</v>
      </c>
      <c r="W117" s="63" t="str">
        <f>+IFERROR(IF(X117="#N/C","#N/C",INDEX(Taxonomy_UniqueValues!F:F,MATCH(X117,Taxonomy_UniqueValues!G:G,0))),"#N/C")</f>
        <v>#N/C</v>
      </c>
      <c r="X117" s="63" t="str">
        <f>+IFERROR(IF(Y117="#N/C","#N/C",INDEX(Taxonomy_UniqueValues!G:G,MATCH(Y117,Taxonomy_UniqueValues!H:H,0))),"#N/C")</f>
        <v>#N/C</v>
      </c>
      <c r="Y117" s="63" t="str">
        <f>+IFERROR(IF(Z117="#N/C","#N/C",INDEX(Taxonomy_UniqueValues!H:H,MATCH(Z117,Taxonomy_UniqueValues!I:I,0))),"#N/C")</f>
        <v>#N/C</v>
      </c>
      <c r="Z117" s="64" t="s">
        <v>36</v>
      </c>
    </row>
    <row r="118" spans="1:26" x14ac:dyDescent="0.3">
      <c r="A118" s="3">
        <v>117</v>
      </c>
      <c r="B118" s="38" t="str">
        <f t="shared" si="15"/>
        <v>FAIR-D1_117</v>
      </c>
      <c r="C118" s="39" t="s">
        <v>27</v>
      </c>
      <c r="D118" s="4">
        <f t="shared" si="14"/>
        <v>45164</v>
      </c>
      <c r="E118" s="1" t="s">
        <v>139</v>
      </c>
      <c r="F118" s="1" t="s">
        <v>139</v>
      </c>
      <c r="G118" s="2">
        <v>45164.624016203699</v>
      </c>
      <c r="H118" s="2">
        <v>45164.6241898148</v>
      </c>
      <c r="I118" s="40">
        <f t="shared" si="11"/>
        <v>1.736111007630825E-4</v>
      </c>
      <c r="J118" s="41" t="s">
        <v>30</v>
      </c>
      <c r="K118" s="42" t="s">
        <v>31</v>
      </c>
      <c r="L118" s="42" t="s">
        <v>32</v>
      </c>
      <c r="M118" s="6">
        <v>117</v>
      </c>
      <c r="N118" s="5" t="str">
        <f t="shared" si="12"/>
        <v>FAIR-D1/117</v>
      </c>
      <c r="O118" s="4" t="str">
        <f>IF(ISBLANK(E118),"",IF(E118=F118, "1 video",CONCATENATE((+COUNTIFS(Video_List!$A:$A,Monitoring!C118,Video_List!$D:$D,"&lt;=" &amp;Monitoring!H118)-COUNTIFS(Video_List!$A:$A,Monitoring!C118,Video_List!$D:$D,"&lt;=" &amp;Monitoring!G118))+1," videos")))</f>
        <v>1 video</v>
      </c>
      <c r="P118" s="61" t="str">
        <f>+IF(R118="#N/C","-",IF(V118="#N/C","no","yes"))</f>
        <v>yes</v>
      </c>
      <c r="Q118" s="62" t="s">
        <v>34</v>
      </c>
      <c r="R118" s="63" t="str">
        <f>+IFERROR(IF(S118="#N/C","#N/C",INDEX(Taxonomy_UniqueValues!A:A,MATCH(S118,Taxonomy_UniqueValues!B:B,0))),"#N/C")</f>
        <v>Insecta</v>
      </c>
      <c r="S118" s="63" t="str">
        <f>+IFERROR(IF(T118="#N/C","#N/C",INDEX(Taxonomy_UniqueValues!B:B,MATCH(T118,Taxonomy_UniqueValues!C:C,0))),"#N/C")</f>
        <v>Diptera</v>
      </c>
      <c r="T118" s="63" t="str">
        <f>+IFERROR(IF(V118="#N/C","#N/C",INDEX(Taxonomy_UniqueValues!C:C,MATCH(V118,Taxonomy_UniqueValues!E:E,0))),"#N/C")</f>
        <v>Brachycera</v>
      </c>
      <c r="U118" s="63" t="str">
        <f>+IFERROR(IF(V118="#N/C","#N/C",INDEX(Taxonomy_UniqueValues!D:D,MATCH(V118,Taxonomy_UniqueValues!E:E,0))),"#N/C")</f>
        <v>Muscomorpha</v>
      </c>
      <c r="V118" s="63" t="s">
        <v>35</v>
      </c>
      <c r="W118" s="63" t="str">
        <f>+IFERROR(IF(X118="#N/C","#N/C",INDEX(Taxonomy_UniqueValues!F:F,MATCH(X118,Taxonomy_UniqueValues!G:G,0))),"#N/C")</f>
        <v>#N/C</v>
      </c>
      <c r="X118" s="63" t="str">
        <f>+IFERROR(IF(Y118="#N/C","#N/C",INDEX(Taxonomy_UniqueValues!G:G,MATCH(Y118,Taxonomy_UniqueValues!H:H,0))),"#N/C")</f>
        <v>#N/C</v>
      </c>
      <c r="Y118" s="63" t="str">
        <f>+IFERROR(IF(Z118="#N/C","#N/C",INDEX(Taxonomy_UniqueValues!H:H,MATCH(Z118,Taxonomy_UniqueValues!I:I,0))),"#N/C")</f>
        <v>#N/C</v>
      </c>
      <c r="Z118" s="64" t="s">
        <v>36</v>
      </c>
    </row>
    <row r="119" spans="1:26" x14ac:dyDescent="0.3">
      <c r="A119" s="3">
        <v>118</v>
      </c>
      <c r="B119" s="38" t="str">
        <f t="shared" si="15"/>
        <v>FAIR-D1_118</v>
      </c>
      <c r="C119" s="39" t="s">
        <v>27</v>
      </c>
      <c r="D119" s="4">
        <f t="shared" si="14"/>
        <v>45164</v>
      </c>
      <c r="E119" s="1" t="s">
        <v>140</v>
      </c>
      <c r="F119" s="1" t="s">
        <v>140</v>
      </c>
      <c r="G119" s="2">
        <v>45164.628148148098</v>
      </c>
      <c r="H119" s="2">
        <v>45164.628229166701</v>
      </c>
      <c r="I119" s="40">
        <f t="shared" si="11"/>
        <v>8.1018602941185236E-5</v>
      </c>
      <c r="J119" s="41" t="s">
        <v>30</v>
      </c>
      <c r="K119" s="42" t="s">
        <v>31</v>
      </c>
      <c r="L119" s="42" t="s">
        <v>32</v>
      </c>
      <c r="M119" s="6">
        <v>118</v>
      </c>
      <c r="N119" s="5" t="str">
        <f t="shared" si="12"/>
        <v>FAIR-D1/118</v>
      </c>
      <c r="O119" s="4" t="str">
        <f>IF(ISBLANK(E119),"",IF(E119=F119, "1 video",CONCATENATE((+COUNTIFS(Video_List!$A:$A,Monitoring!C119,Video_List!$D:$D,"&lt;=" &amp;Monitoring!H119)-COUNTIFS(Video_List!$A:$A,Monitoring!C119,Video_List!$D:$D,"&lt;=" &amp;Monitoring!G119))+1," videos")))</f>
        <v>1 video</v>
      </c>
      <c r="P119" s="61" t="s">
        <v>31</v>
      </c>
      <c r="Q119" s="62" t="s">
        <v>34</v>
      </c>
      <c r="R119" s="63" t="str">
        <f>+IFERROR(IF(S119="#N/C","#N/C",INDEX(Taxonomy_UniqueValues!A:A,MATCH(S119,Taxonomy_UniqueValues!B:B,0))),"#N/C")</f>
        <v>Insecta</v>
      </c>
      <c r="S119" s="63" t="str">
        <f>+IFERROR(IF(T119="#N/C","#N/C",INDEX(Taxonomy_UniqueValues!B:B,MATCH(T119,Taxonomy_UniqueValues!C:C,0))),"#N/C")</f>
        <v>Diptera</v>
      </c>
      <c r="T119" s="63" t="str">
        <f>+IFERROR(IF(V119="#N/C","#N/C",INDEX(Taxonomy_UniqueValues!C:C,MATCH(V119,Taxonomy_UniqueValues!E:E,0))),"#N/C")</f>
        <v>Brachycera</v>
      </c>
      <c r="U119" s="63" t="str">
        <f>+IFERROR(IF(V119="#N/C","#N/C",INDEX(Taxonomy_UniqueValues!D:D,MATCH(V119,Taxonomy_UniqueValues!E:E,0))),"#N/C")</f>
        <v>Muscomorpha</v>
      </c>
      <c r="V119" s="63" t="s">
        <v>35</v>
      </c>
      <c r="W119" s="63" t="str">
        <f>+IFERROR(IF(X119="#N/C","#N/C",INDEX(Taxonomy_UniqueValues!F:F,MATCH(X119,Taxonomy_UniqueValues!G:G,0))),"#N/C")</f>
        <v>#N/C</v>
      </c>
      <c r="X119" s="63" t="str">
        <f>+IFERROR(IF(Y119="#N/C","#N/C",INDEX(Taxonomy_UniqueValues!G:G,MATCH(Y119,Taxonomy_UniqueValues!H:H,0))),"#N/C")</f>
        <v>#N/C</v>
      </c>
      <c r="Y119" s="63" t="str">
        <f>+IFERROR(IF(Z119="#N/C","#N/C",INDEX(Taxonomy_UniqueValues!H:H,MATCH(Z119,Taxonomy_UniqueValues!I:I,0))),"#N/C")</f>
        <v>#N/C</v>
      </c>
      <c r="Z119" s="64" t="s">
        <v>36</v>
      </c>
    </row>
    <row r="120" spans="1:26" x14ac:dyDescent="0.3">
      <c r="A120" s="3">
        <v>119</v>
      </c>
      <c r="B120" s="38" t="str">
        <f t="shared" si="15"/>
        <v>FAIR-D1_119</v>
      </c>
      <c r="C120" s="39" t="s">
        <v>27</v>
      </c>
      <c r="D120" s="4">
        <f t="shared" ref="D120:D151" si="16">IF(ISBLANK(E120),"",+VALUE(MID(E120,FIND("_",E120)+1,10)))</f>
        <v>45164</v>
      </c>
      <c r="E120" s="1" t="s">
        <v>141</v>
      </c>
      <c r="F120" s="1" t="s">
        <v>141</v>
      </c>
      <c r="G120" s="2">
        <v>45164.636400463001</v>
      </c>
      <c r="H120" s="2">
        <v>45164.636655092603</v>
      </c>
      <c r="I120" s="40">
        <f t="shared" si="11"/>
        <v>2.5462960184086114E-4</v>
      </c>
      <c r="J120" s="41" t="s">
        <v>45</v>
      </c>
      <c r="K120" s="42" t="s">
        <v>31</v>
      </c>
      <c r="L120" s="42" t="s">
        <v>30</v>
      </c>
      <c r="M120" s="6">
        <v>119</v>
      </c>
      <c r="N120" s="5" t="str">
        <f t="shared" si="12"/>
        <v>FAIR-D1/119</v>
      </c>
      <c r="O120" s="4" t="str">
        <f>IF(ISBLANK(E120),"",IF(E120=F120, "1 video",CONCATENATE((+COUNTIFS(Video_List!$A:$A,Monitoring!C120,Video_List!$D:$D,"&lt;=" &amp;Monitoring!H120)-COUNTIFS(Video_List!$A:$A,Monitoring!C120,Video_List!$D:$D,"&lt;=" &amp;Monitoring!G120))+1," videos")))</f>
        <v>1 video</v>
      </c>
      <c r="P120" s="61" t="str">
        <f t="shared" ref="P120:P127" si="17">+IF(R120="#N/C","-",IF(V120="#N/C","no","yes"))</f>
        <v>yes</v>
      </c>
      <c r="Q120" s="62" t="s">
        <v>31</v>
      </c>
      <c r="R120" s="63" t="str">
        <f>+IFERROR(IF(S120="#N/C","#N/C",IF(S120=0,INDEX(Taxonomy_UniqueValues!A:A,MATCH(T120,Taxonomy_UniqueValues!C:C,0)),INDEX(Taxonomy_UniqueValues!A:A,MATCH(S120,Taxonomy_UniqueValues!B:B,0)))),"#N/C")</f>
        <v>Insecta</v>
      </c>
      <c r="S120" s="63" t="str">
        <f>+IFERROR(IF(T120="#N/C","#N/C",IF(T120=0,INDEX(Taxonomy_UniqueValues!B:B,MATCH(U120,Taxonomy_UniqueValues!D:D,0)),INDEX(Taxonomy_UniqueValues!B:B,MATCH(T120,Taxonomy_UniqueValues!C:C,0)))),"#N/C")</f>
        <v>Diptera</v>
      </c>
      <c r="T120" s="63" t="str">
        <f>+IFERROR(IF(U120="#N/C","#N/C",IF(U120=0,INDEX(Taxonomy_UniqueValues!C:C,MATCH(V120,Taxonomy_UniqueValues!E:E,0)),INDEX(Taxonomy_UniqueValues!C:C,MATCH(U120,Taxonomy_UniqueValues!D:D,0)))),"#N/C")</f>
        <v>Brachycera</v>
      </c>
      <c r="U120" s="63" t="str">
        <f>+IFERROR(IF(V120="#N/C","#N/C",IF(V120=0,INDEX(Taxonomy_UniqueValues!D:D,MATCH(W120,Taxonomy_UniqueValues!F:F,0)),INDEX(Taxonomy_UniqueValues!D:D,MATCH(V120,Taxonomy_UniqueValues!E:E,0)))),"#N/C")</f>
        <v>Muscomorpha</v>
      </c>
      <c r="V120" s="63" t="str">
        <f>+IFERROR(IF(W120="#N/C","#N/C",IF(W120=0,INDEX(Taxonomy_UniqueValues!E:E,MATCH(X120,Taxonomy_UniqueValues!G:G,0)),INDEX(Taxonomy_UniqueValues!E:E,MATCH(W120,Taxonomy_UniqueValues!F:F,0)))),"#N/C")</f>
        <v>Muscoidea</v>
      </c>
      <c r="W120" s="63" t="str">
        <f>+IFERROR(IF(X120="#N/C","#N/C",IF(X120=0,INDEX(Taxonomy_UniqueValues!F:F,MATCH(Y120,Taxonomy_UniqueValues!H:H,0)),INDEX(Taxonomy_UniqueValues!F:F,MATCH(X120,Taxonomy_UniqueValues!G:G,0)))),"#N/C")</f>
        <v>Fanniidae</v>
      </c>
      <c r="X120" s="63">
        <f>+IFERROR(IF(Y120="#N/C","#N/C",INDEX(Taxonomy_UniqueValues!G:G,MATCH(Y120,Taxonomy_UniqueValues!H:H,0))),"#N/C")</f>
        <v>0</v>
      </c>
      <c r="Y120" s="63" t="s">
        <v>38</v>
      </c>
      <c r="Z120" s="64" t="s">
        <v>36</v>
      </c>
    </row>
    <row r="121" spans="1:26" x14ac:dyDescent="0.3">
      <c r="A121" s="3">
        <v>120</v>
      </c>
      <c r="B121" s="38" t="str">
        <f t="shared" si="15"/>
        <v>FAIR-D1_120</v>
      </c>
      <c r="C121" s="39" t="s">
        <v>27</v>
      </c>
      <c r="D121" s="4">
        <f t="shared" si="16"/>
        <v>45164</v>
      </c>
      <c r="E121" s="1" t="s">
        <v>142</v>
      </c>
      <c r="F121" s="1" t="s">
        <v>142</v>
      </c>
      <c r="G121" s="2">
        <v>45164.636921296304</v>
      </c>
      <c r="H121" s="2">
        <v>45164.637708333299</v>
      </c>
      <c r="I121" s="40">
        <f t="shared" si="11"/>
        <v>7.8703699546167627E-4</v>
      </c>
      <c r="J121" s="41" t="s">
        <v>45</v>
      </c>
      <c r="K121" s="6" t="s">
        <v>34</v>
      </c>
      <c r="L121" s="6" t="s">
        <v>45</v>
      </c>
      <c r="M121" s="6">
        <v>120</v>
      </c>
      <c r="N121" s="5" t="str">
        <f t="shared" si="12"/>
        <v>FAIR-D1/120</v>
      </c>
      <c r="O121" s="4" t="str">
        <f>IF(ISBLANK(E121),"",IF(E121=F121, "1 video",CONCATENATE((+COUNTIFS(Video_List!$A:$A,Monitoring!C121,Video_List!$D:$D,"&lt;=" &amp;Monitoring!H121)-COUNTIFS(Video_List!$A:$A,Monitoring!C121,Video_List!$D:$D,"&lt;=" &amp;Monitoring!G121))+1," videos")))</f>
        <v>1 video</v>
      </c>
      <c r="P121" s="61" t="str">
        <f t="shared" si="17"/>
        <v>yes</v>
      </c>
      <c r="Q121" s="62" t="s">
        <v>34</v>
      </c>
      <c r="R121" s="63" t="str">
        <f>+IFERROR(IF(S121="#N/C","#N/C",INDEX(Taxonomy_UniqueValues!A:A,MATCH(S121,Taxonomy_UniqueValues!B:B,0))),"#N/C")</f>
        <v>Insecta</v>
      </c>
      <c r="S121" s="63" t="str">
        <f>+IFERROR(IF(T121="#N/C","#N/C",INDEX(Taxonomy_UniqueValues!B:B,MATCH(T121,Taxonomy_UniqueValues!C:C,0))),"#N/C")</f>
        <v>Diptera</v>
      </c>
      <c r="T121" s="63" t="str">
        <f>+IFERROR(IF(V121="#N/C","#N/C",INDEX(Taxonomy_UniqueValues!C:C,MATCH(V121,Taxonomy_UniqueValues!E:E,0))),"#N/C")</f>
        <v>Brachycera</v>
      </c>
      <c r="U121" s="63" t="str">
        <f>+IFERROR(IF(V121="#N/C","#N/C",INDEX(Taxonomy_UniqueValues!D:D,MATCH(V121,Taxonomy_UniqueValues!E:E,0))),"#N/C")</f>
        <v>Muscomorpha</v>
      </c>
      <c r="V121" s="63" t="s">
        <v>35</v>
      </c>
      <c r="W121" s="63" t="str">
        <f>+IFERROR(IF(X121="#N/C","#N/C",INDEX(Taxonomy_UniqueValues!F:F,MATCH(X121,Taxonomy_UniqueValues!G:G,0))),"#N/C")</f>
        <v>#N/C</v>
      </c>
      <c r="X121" s="63" t="str">
        <f>+IFERROR(IF(Y121="#N/C","#N/C",INDEX(Taxonomy_UniqueValues!G:G,MATCH(Y121,Taxonomy_UniqueValues!H:H,0))),"#N/C")</f>
        <v>#N/C</v>
      </c>
      <c r="Y121" s="63" t="str">
        <f>+IFERROR(IF(Z121="#N/C","#N/C",INDEX(Taxonomy_UniqueValues!H:H,MATCH(Z121,Taxonomy_UniqueValues!I:I,0))),"#N/C")</f>
        <v>#N/C</v>
      </c>
      <c r="Z121" s="64" t="s">
        <v>36</v>
      </c>
    </row>
    <row r="122" spans="1:26" x14ac:dyDescent="0.3">
      <c r="A122" s="3">
        <v>121</v>
      </c>
      <c r="B122" s="38" t="str">
        <f t="shared" si="15"/>
        <v>FAIR-D1_121</v>
      </c>
      <c r="C122" s="39" t="s">
        <v>27</v>
      </c>
      <c r="D122" s="4">
        <f t="shared" si="16"/>
        <v>45164</v>
      </c>
      <c r="E122" s="1" t="s">
        <v>142</v>
      </c>
      <c r="F122" s="1" t="s">
        <v>142</v>
      </c>
      <c r="G122" s="2">
        <v>45164.636921296304</v>
      </c>
      <c r="H122" s="2">
        <v>45164.637349536999</v>
      </c>
      <c r="I122" s="40">
        <f t="shared" si="11"/>
        <v>4.2824069532798603E-4</v>
      </c>
      <c r="J122" s="41" t="s">
        <v>30</v>
      </c>
      <c r="K122" s="6" t="s">
        <v>34</v>
      </c>
      <c r="L122" s="6" t="s">
        <v>30</v>
      </c>
      <c r="M122" s="6">
        <v>121</v>
      </c>
      <c r="N122" s="5" t="str">
        <f t="shared" si="12"/>
        <v>FAIR-D1/121</v>
      </c>
      <c r="O122" s="4" t="str">
        <f>IF(ISBLANK(E122),"",IF(E122=F122, "1 video",CONCATENATE((+COUNTIFS(Video_List!$A:$A,Monitoring!C122,Video_List!$D:$D,"&lt;=" &amp;Monitoring!H122)-COUNTIFS(Video_List!$A:$A,Monitoring!C122,Video_List!$D:$D,"&lt;=" &amp;Monitoring!G122))+1," videos")))</f>
        <v>1 video</v>
      </c>
      <c r="P122" s="61" t="str">
        <f t="shared" si="17"/>
        <v>yes</v>
      </c>
      <c r="Q122" s="62" t="s">
        <v>34</v>
      </c>
      <c r="R122" s="63" t="str">
        <f>+IFERROR(IF(S122="#N/C","#N/C",INDEX(Taxonomy_UniqueValues!A:A,MATCH(S122,Taxonomy_UniqueValues!B:B,0))),"#N/C")</f>
        <v>Insecta</v>
      </c>
      <c r="S122" s="63" t="str">
        <f>+IFERROR(IF(T122="#N/C","#N/C",INDEX(Taxonomy_UniqueValues!B:B,MATCH(T122,Taxonomy_UniqueValues!C:C,0))),"#N/C")</f>
        <v>Diptera</v>
      </c>
      <c r="T122" s="63" t="str">
        <f>+IFERROR(IF(V122="#N/C","#N/C",INDEX(Taxonomy_UniqueValues!C:C,MATCH(V122,Taxonomy_UniqueValues!E:E,0))),"#N/C")</f>
        <v>Brachycera</v>
      </c>
      <c r="U122" s="63" t="str">
        <f>+IFERROR(IF(V122="#N/C","#N/C",INDEX(Taxonomy_UniqueValues!D:D,MATCH(V122,Taxonomy_UniqueValues!E:E,0))),"#N/C")</f>
        <v>Muscomorpha</v>
      </c>
      <c r="V122" s="63" t="s">
        <v>35</v>
      </c>
      <c r="W122" s="63" t="str">
        <f>+IFERROR(IF(X122="#N/C","#N/C",INDEX(Taxonomy_UniqueValues!F:F,MATCH(X122,Taxonomy_UniqueValues!G:G,0))),"#N/C")</f>
        <v>#N/C</v>
      </c>
      <c r="X122" s="63" t="str">
        <f>+IFERROR(IF(Y122="#N/C","#N/C",INDEX(Taxonomy_UniqueValues!G:G,MATCH(Y122,Taxonomy_UniqueValues!H:H,0))),"#N/C")</f>
        <v>#N/C</v>
      </c>
      <c r="Y122" s="63" t="str">
        <f>+IFERROR(IF(Z122="#N/C","#N/C",INDEX(Taxonomy_UniqueValues!H:H,MATCH(Z122,Taxonomy_UniqueValues!I:I,0))),"#N/C")</f>
        <v>#N/C</v>
      </c>
      <c r="Z122" s="64" t="s">
        <v>36</v>
      </c>
    </row>
    <row r="123" spans="1:26" x14ac:dyDescent="0.3">
      <c r="A123" s="3">
        <v>122</v>
      </c>
      <c r="B123" s="38" t="str">
        <f t="shared" si="15"/>
        <v>FAIR-D1_122</v>
      </c>
      <c r="C123" s="39" t="s">
        <v>27</v>
      </c>
      <c r="D123" s="4">
        <f t="shared" si="16"/>
        <v>45164</v>
      </c>
      <c r="E123" s="1" t="s">
        <v>143</v>
      </c>
      <c r="F123" s="1" t="s">
        <v>143</v>
      </c>
      <c r="G123" s="2">
        <v>45164.638888888898</v>
      </c>
      <c r="H123" s="2">
        <v>45164.639259259297</v>
      </c>
      <c r="I123" s="40">
        <f t="shared" si="11"/>
        <v>3.7037039874121547E-4</v>
      </c>
      <c r="J123" s="41" t="s">
        <v>30</v>
      </c>
      <c r="K123" s="6" t="s">
        <v>31</v>
      </c>
      <c r="L123" s="6" t="s">
        <v>32</v>
      </c>
      <c r="M123" s="6">
        <v>122</v>
      </c>
      <c r="N123" s="5" t="str">
        <f t="shared" si="12"/>
        <v>FAIR-D1/122</v>
      </c>
      <c r="O123" s="4" t="str">
        <f>IF(ISBLANK(E123),"",IF(E123=F123, "1 video",CONCATENATE((+COUNTIFS(Video_List!$A:$A,Monitoring!C123,Video_List!$D:$D,"&lt;=" &amp;Monitoring!H123)-COUNTIFS(Video_List!$A:$A,Monitoring!C123,Video_List!$D:$D,"&lt;=" &amp;Monitoring!G123))+1," videos")))</f>
        <v>1 video</v>
      </c>
      <c r="P123" s="61" t="str">
        <f t="shared" si="17"/>
        <v>yes</v>
      </c>
      <c r="Q123" s="62" t="s">
        <v>34</v>
      </c>
      <c r="R123" s="63" t="str">
        <f>+IFERROR(IF(S123="#N/C","#N/C",IF(S123=0,INDEX(Taxonomy_UniqueValues!A:A,MATCH(T123,Taxonomy_UniqueValues!C:C,0)),INDEX(Taxonomy_UniqueValues!A:A,MATCH(S123,Taxonomy_UniqueValues!B:B,0)))),"#N/C")</f>
        <v>Insecta</v>
      </c>
      <c r="S123" s="63" t="str">
        <f>+IFERROR(IF(T123="#N/C","#N/C",IF(T123=0,INDEX(Taxonomy_UniqueValues!B:B,MATCH(U123,Taxonomy_UniqueValues!D:D,0)),INDEX(Taxonomy_UniqueValues!B:B,MATCH(T123,Taxonomy_UniqueValues!C:C,0)))),"#N/C")</f>
        <v>Diptera</v>
      </c>
      <c r="T123" s="63" t="str">
        <f>+IFERROR(IF(U123="#N/C","#N/C",IF(U123=0,INDEX(Taxonomy_UniqueValues!C:C,MATCH(V123,Taxonomy_UniqueValues!E:E,0)),INDEX(Taxonomy_UniqueValues!C:C,MATCH(U123,Taxonomy_UniqueValues!D:D,0)))),"#N/C")</f>
        <v>Brachycera</v>
      </c>
      <c r="U123" s="63" t="str">
        <f>+IFERROR(IF(V123="#N/C","#N/C",IF(V123=0,INDEX(Taxonomy_UniqueValues!D:D,MATCH(W123,Taxonomy_UniqueValues!F:F,0)),INDEX(Taxonomy_UniqueValues!D:D,MATCH(V123,Taxonomy_UniqueValues!E:E,0)))),"#N/C")</f>
        <v>Muscomorpha</v>
      </c>
      <c r="V123" s="63" t="str">
        <f>+IFERROR(IF(W123="#N/C","#N/C",IF(W123=0,INDEX(Taxonomy_UniqueValues!E:E,MATCH(X123,Taxonomy_UniqueValues!G:G,0)),INDEX(Taxonomy_UniqueValues!E:E,MATCH(W123,Taxonomy_UniqueValues!F:F,0)))),"#N/C")</f>
        <v>Muscoidea</v>
      </c>
      <c r="W123" s="63" t="str">
        <f>+IFERROR(IF(X123="#N/C","#N/C",IF(X123=0,INDEX(Taxonomy_UniqueValues!F:F,MATCH(Y123,Taxonomy_UniqueValues!H:H,0)),INDEX(Taxonomy_UniqueValues!F:F,MATCH(X123,Taxonomy_UniqueValues!G:G,0)))),"#N/C")</f>
        <v>Fanniidae</v>
      </c>
      <c r="X123" s="63">
        <f>+IFERROR(IF(Y123="#N/C","#N/C",INDEX(Taxonomy_UniqueValues!G:G,MATCH(Y123,Taxonomy_UniqueValues!H:H,0))),"#N/C")</f>
        <v>0</v>
      </c>
      <c r="Y123" s="63" t="s">
        <v>38</v>
      </c>
      <c r="Z123" s="64" t="s">
        <v>36</v>
      </c>
    </row>
    <row r="124" spans="1:26" x14ac:dyDescent="0.3">
      <c r="A124" s="3">
        <v>123</v>
      </c>
      <c r="B124" s="38" t="str">
        <f t="shared" si="15"/>
        <v>FAIR-D1_123</v>
      </c>
      <c r="C124" s="39" t="s">
        <v>27</v>
      </c>
      <c r="D124" s="4">
        <f t="shared" si="16"/>
        <v>45164</v>
      </c>
      <c r="E124" s="1" t="s">
        <v>144</v>
      </c>
      <c r="F124" s="1" t="s">
        <v>144</v>
      </c>
      <c r="G124" s="2">
        <v>45164.646712962996</v>
      </c>
      <c r="H124" s="2">
        <v>45164.646874999999</v>
      </c>
      <c r="I124" s="40">
        <f t="shared" si="11"/>
        <v>1.6203700215555727E-4</v>
      </c>
      <c r="J124" s="41" t="s">
        <v>30</v>
      </c>
      <c r="K124" s="42" t="s">
        <v>31</v>
      </c>
      <c r="L124" s="42" t="s">
        <v>32</v>
      </c>
      <c r="M124" s="6">
        <v>123</v>
      </c>
      <c r="N124" s="5" t="str">
        <f t="shared" si="12"/>
        <v>FAIR-D1/123</v>
      </c>
      <c r="O124" s="4" t="str">
        <f>IF(ISBLANK(E124),"",IF(E124=F124, "1 video",CONCATENATE((+COUNTIFS(Video_List!$A:$A,Monitoring!C124,Video_List!$D:$D,"&lt;=" &amp;Monitoring!H124)-COUNTIFS(Video_List!$A:$A,Monitoring!C124,Video_List!$D:$D,"&lt;=" &amp;Monitoring!G124))+1," videos")))</f>
        <v>1 video</v>
      </c>
      <c r="P124" s="61" t="str">
        <f t="shared" si="17"/>
        <v>yes</v>
      </c>
      <c r="Q124" s="62" t="s">
        <v>34</v>
      </c>
      <c r="R124" s="63" t="str">
        <f>+IFERROR(IF(S124="#N/C","#N/C",IF(S124=0,INDEX(Taxonomy_UniqueValues!A:A,MATCH(T124,Taxonomy_UniqueValues!C:C,0)),INDEX(Taxonomy_UniqueValues!A:A,MATCH(S124,Taxonomy_UniqueValues!B:B,0)))),"#N/C")</f>
        <v>Insecta</v>
      </c>
      <c r="S124" s="63" t="str">
        <f>+IFERROR(IF(T124="#N/C","#N/C",IF(T124=0,INDEX(Taxonomy_UniqueValues!B:B,MATCH(U124,Taxonomy_UniqueValues!D:D,0)),INDEX(Taxonomy_UniqueValues!B:B,MATCH(T124,Taxonomy_UniqueValues!C:C,0)))),"#N/C")</f>
        <v>Diptera</v>
      </c>
      <c r="T124" s="63" t="str">
        <f>+IFERROR(IF(U124="#N/C","#N/C",IF(U124=0,INDEX(Taxonomy_UniqueValues!C:C,MATCH(V124,Taxonomy_UniqueValues!E:E,0)),INDEX(Taxonomy_UniqueValues!C:C,MATCH(U124,Taxonomy_UniqueValues!D:D,0)))),"#N/C")</f>
        <v>Brachycera</v>
      </c>
      <c r="U124" s="63" t="str">
        <f>+IFERROR(IF(V124="#N/C","#N/C",IF(V124=0,INDEX(Taxonomy_UniqueValues!D:D,MATCH(W124,Taxonomy_UniqueValues!F:F,0)),INDEX(Taxonomy_UniqueValues!D:D,MATCH(V124,Taxonomy_UniqueValues!E:E,0)))),"#N/C")</f>
        <v>Muscomorpha</v>
      </c>
      <c r="V124" s="63" t="str">
        <f>+IFERROR(IF(W124="#N/C","#N/C",IF(W124=0,INDEX(Taxonomy_UniqueValues!E:E,MATCH(X124,Taxonomy_UniqueValues!G:G,0)),INDEX(Taxonomy_UniqueValues!E:E,MATCH(W124,Taxonomy_UniqueValues!F:F,0)))),"#N/C")</f>
        <v>Muscoidea</v>
      </c>
      <c r="W124" s="63" t="str">
        <f>+IFERROR(IF(X124="#N/C","#N/C",IF(X124=0,INDEX(Taxonomy_UniqueValues!F:F,MATCH(Y124,Taxonomy_UniqueValues!H:H,0)),INDEX(Taxonomy_UniqueValues!F:F,MATCH(X124,Taxonomy_UniqueValues!G:G,0)))),"#N/C")</f>
        <v>Fanniidae</v>
      </c>
      <c r="X124" s="63">
        <f>+IFERROR(IF(Y124="#N/C","#N/C",INDEX(Taxonomy_UniqueValues!G:G,MATCH(Y124,Taxonomy_UniqueValues!H:H,0))),"#N/C")</f>
        <v>0</v>
      </c>
      <c r="Y124" s="63" t="s">
        <v>38</v>
      </c>
      <c r="Z124" s="64" t="s">
        <v>36</v>
      </c>
    </row>
    <row r="125" spans="1:26" x14ac:dyDescent="0.3">
      <c r="A125" s="3">
        <v>124</v>
      </c>
      <c r="B125" s="38" t="str">
        <f t="shared" si="15"/>
        <v>FAIR-D1_124</v>
      </c>
      <c r="C125" s="39" t="s">
        <v>27</v>
      </c>
      <c r="D125" s="4">
        <f t="shared" si="16"/>
        <v>45164</v>
      </c>
      <c r="E125" s="1" t="s">
        <v>145</v>
      </c>
      <c r="F125" s="1" t="s">
        <v>145</v>
      </c>
      <c r="G125" s="2">
        <v>45164.660509259302</v>
      </c>
      <c r="H125" s="2">
        <v>45164.660763888904</v>
      </c>
      <c r="I125" s="40">
        <f t="shared" si="11"/>
        <v>2.5462960184086114E-4</v>
      </c>
      <c r="J125" s="41" t="s">
        <v>30</v>
      </c>
      <c r="K125" s="42" t="s">
        <v>34</v>
      </c>
      <c r="L125" s="42" t="s">
        <v>45</v>
      </c>
      <c r="M125" s="6">
        <v>124</v>
      </c>
      <c r="N125" s="5" t="str">
        <f t="shared" si="12"/>
        <v>FAIR-D1/124</v>
      </c>
      <c r="O125" s="4" t="str">
        <f>IF(ISBLANK(E125),"",IF(E125=F125, "1 video",CONCATENATE((+COUNTIFS(Video_List!$A:$A,Monitoring!C125,Video_List!$D:$D,"&lt;=" &amp;Monitoring!H125)-COUNTIFS(Video_List!$A:$A,Monitoring!C125,Video_List!$D:$D,"&lt;=" &amp;Monitoring!G125))+1," videos")))</f>
        <v>1 video</v>
      </c>
      <c r="P125" s="61" t="str">
        <f t="shared" si="17"/>
        <v>yes</v>
      </c>
      <c r="Q125" s="62" t="s">
        <v>34</v>
      </c>
      <c r="R125" s="63" t="str">
        <f>+IFERROR(IF(S125="#N/C","#N/C",IF(S125=0,INDEX(Taxonomy_UniqueValues!A:A,MATCH(T125,Taxonomy_UniqueValues!C:C,0)),INDEX(Taxonomy_UniqueValues!A:A,MATCH(S125,Taxonomy_UniqueValues!B:B,0)))),"#N/C")</f>
        <v>Insecta</v>
      </c>
      <c r="S125" s="63" t="str">
        <f>+IFERROR(IF(T125="#N/C","#N/C",IF(T125=0,INDEX(Taxonomy_UniqueValues!B:B,MATCH(U125,Taxonomy_UniqueValues!D:D,0)),INDEX(Taxonomy_UniqueValues!B:B,MATCH(T125,Taxonomy_UniqueValues!C:C,0)))),"#N/C")</f>
        <v>Diptera</v>
      </c>
      <c r="T125" s="63" t="str">
        <f>+IFERROR(IF(U125="#N/C","#N/C",IF(U125=0,INDEX(Taxonomy_UniqueValues!C:C,MATCH(V125,Taxonomy_UniqueValues!E:E,0)),INDEX(Taxonomy_UniqueValues!C:C,MATCH(U125,Taxonomy_UniqueValues!D:D,0)))),"#N/C")</f>
        <v>Brachycera</v>
      </c>
      <c r="U125" s="63" t="str">
        <f>+IFERROR(IF(V125="#N/C","#N/C",IF(V125=0,INDEX(Taxonomy_UniqueValues!D:D,MATCH(W125,Taxonomy_UniqueValues!F:F,0)),INDEX(Taxonomy_UniqueValues!D:D,MATCH(V125,Taxonomy_UniqueValues!E:E,0)))),"#N/C")</f>
        <v>Muscomorpha</v>
      </c>
      <c r="V125" s="63" t="str">
        <f>+IFERROR(IF(W125="#N/C","#N/C",IF(W125=0,INDEX(Taxonomy_UniqueValues!E:E,MATCH(X125,Taxonomy_UniqueValues!G:G,0)),INDEX(Taxonomy_UniqueValues!E:E,MATCH(W125,Taxonomy_UniqueValues!F:F,0)))),"#N/C")</f>
        <v>Muscoidea</v>
      </c>
      <c r="W125" s="63" t="str">
        <f>+IFERROR(IF(X125="#N/C","#N/C",IF(X125=0,INDEX(Taxonomy_UniqueValues!F:F,MATCH(Y125,Taxonomy_UniqueValues!H:H,0)),INDEX(Taxonomy_UniqueValues!F:F,MATCH(X125,Taxonomy_UniqueValues!G:G,0)))),"#N/C")</f>
        <v>Fanniidae</v>
      </c>
      <c r="X125" s="63">
        <f>+IFERROR(IF(Y125="#N/C","#N/C",INDEX(Taxonomy_UniqueValues!G:G,MATCH(Y125,Taxonomy_UniqueValues!H:H,0))),"#N/C")</f>
        <v>0</v>
      </c>
      <c r="Y125" s="63" t="s">
        <v>38</v>
      </c>
      <c r="Z125" s="64" t="s">
        <v>36</v>
      </c>
    </row>
    <row r="126" spans="1:26" x14ac:dyDescent="0.3">
      <c r="A126" s="3">
        <v>125</v>
      </c>
      <c r="B126" s="38" t="str">
        <f t="shared" si="15"/>
        <v>FAIR-D1_125</v>
      </c>
      <c r="C126" s="39" t="s">
        <v>27</v>
      </c>
      <c r="D126" s="4">
        <f t="shared" si="16"/>
        <v>45164</v>
      </c>
      <c r="E126" s="1" t="s">
        <v>146</v>
      </c>
      <c r="F126" s="1" t="s">
        <v>146</v>
      </c>
      <c r="G126" s="2">
        <v>45164.667152777802</v>
      </c>
      <c r="H126" s="2">
        <v>45164.667511574102</v>
      </c>
      <c r="I126" s="40">
        <f t="shared" si="11"/>
        <v>3.5879630013369024E-4</v>
      </c>
      <c r="J126" s="41" t="s">
        <v>45</v>
      </c>
      <c r="K126" s="42" t="s">
        <v>31</v>
      </c>
      <c r="L126" s="42" t="s">
        <v>32</v>
      </c>
      <c r="M126" s="6">
        <v>125</v>
      </c>
      <c r="N126" s="5" t="str">
        <f t="shared" si="12"/>
        <v>FAIR-D1/125</v>
      </c>
      <c r="O126" s="4" t="str">
        <f>IF(ISBLANK(E126),"",IF(E126=F126, "1 video",CONCATENATE((+COUNTIFS(Video_List!$A:$A,Monitoring!C126,Video_List!$D:$D,"&lt;=" &amp;Monitoring!H126)-COUNTIFS(Video_List!$A:$A,Monitoring!C126,Video_List!$D:$D,"&lt;=" &amp;Monitoring!G126))+1," videos")))</f>
        <v>1 video</v>
      </c>
      <c r="P126" s="61" t="str">
        <f t="shared" si="17"/>
        <v>yes</v>
      </c>
      <c r="Q126" s="62" t="s">
        <v>34</v>
      </c>
      <c r="R126" s="63" t="str">
        <f>+IFERROR(IF(S126="#N/C","#N/C",IF(S126=0,INDEX(Taxonomy_UniqueValues!A:A,MATCH(T126,Taxonomy_UniqueValues!C:C,0)),INDEX(Taxonomy_UniqueValues!A:A,MATCH(S126,Taxonomy_UniqueValues!B:B,0)))),"#N/C")</f>
        <v>Insecta</v>
      </c>
      <c r="S126" s="63" t="str">
        <f>+IFERROR(IF(T126="#N/C","#N/C",IF(T126=0,INDEX(Taxonomy_UniqueValues!B:B,MATCH(U126,Taxonomy_UniqueValues!D:D,0)),INDEX(Taxonomy_UniqueValues!B:B,MATCH(T126,Taxonomy_UniqueValues!C:C,0)))),"#N/C")</f>
        <v>Diptera</v>
      </c>
      <c r="T126" s="63" t="str">
        <f>+IFERROR(IF(U126="#N/C","#N/C",IF(U126=0,INDEX(Taxonomy_UniqueValues!C:C,MATCH(V126,Taxonomy_UniqueValues!E:E,0)),INDEX(Taxonomy_UniqueValues!C:C,MATCH(U126,Taxonomy_UniqueValues!D:D,0)))),"#N/C")</f>
        <v>Brachycera</v>
      </c>
      <c r="U126" s="63" t="str">
        <f>+IFERROR(IF(V126="#N/C","#N/C",IF(V126=0,INDEX(Taxonomy_UniqueValues!D:D,MATCH(W126,Taxonomy_UniqueValues!F:F,0)),INDEX(Taxonomy_UniqueValues!D:D,MATCH(V126,Taxonomy_UniqueValues!E:E,0)))),"#N/C")</f>
        <v>Muscomorpha</v>
      </c>
      <c r="V126" s="63" t="str">
        <f>+IFERROR(IF(W126="#N/C","#N/C",IF(W126=0,INDEX(Taxonomy_UniqueValues!E:E,MATCH(X126,Taxonomy_UniqueValues!G:G,0)),INDEX(Taxonomy_UniqueValues!E:E,MATCH(W126,Taxonomy_UniqueValues!F:F,0)))),"#N/C")</f>
        <v>Muscoidea</v>
      </c>
      <c r="W126" s="63" t="str">
        <f>+IFERROR(IF(X126="#N/C","#N/C",IF(X126=0,INDEX(Taxonomy_UniqueValues!F:F,MATCH(Y126,Taxonomy_UniqueValues!H:H,0)),INDEX(Taxonomy_UniqueValues!F:F,MATCH(X126,Taxonomy_UniqueValues!G:G,0)))),"#N/C")</f>
        <v>Fanniidae</v>
      </c>
      <c r="X126" s="63">
        <f>+IFERROR(IF(Y126="#N/C","#N/C",INDEX(Taxonomy_UniqueValues!G:G,MATCH(Y126,Taxonomy_UniqueValues!H:H,0))),"#N/C")</f>
        <v>0</v>
      </c>
      <c r="Y126" s="63" t="s">
        <v>38</v>
      </c>
      <c r="Z126" s="64" t="s">
        <v>36</v>
      </c>
    </row>
    <row r="127" spans="1:26" x14ac:dyDescent="0.3">
      <c r="A127" s="3">
        <v>126</v>
      </c>
      <c r="B127" s="38" t="str">
        <f t="shared" si="15"/>
        <v>FAIR-D1_126</v>
      </c>
      <c r="C127" s="39" t="s">
        <v>27</v>
      </c>
      <c r="D127" s="4">
        <f t="shared" si="16"/>
        <v>45164</v>
      </c>
      <c r="E127" s="1" t="s">
        <v>147</v>
      </c>
      <c r="F127" s="1" t="s">
        <v>147</v>
      </c>
      <c r="G127" s="2">
        <v>45164.716493055603</v>
      </c>
      <c r="H127" s="2">
        <v>45164.7174884259</v>
      </c>
      <c r="I127" s="40">
        <f t="shared" si="11"/>
        <v>9.9537029745988548E-4</v>
      </c>
      <c r="J127" s="41" t="s">
        <v>45</v>
      </c>
      <c r="K127" s="42" t="s">
        <v>31</v>
      </c>
      <c r="L127" s="42" t="s">
        <v>32</v>
      </c>
      <c r="M127" s="6">
        <v>126</v>
      </c>
      <c r="N127" s="5" t="str">
        <f t="shared" si="12"/>
        <v>FAIR-D1/126</v>
      </c>
      <c r="O127" s="4" t="str">
        <f>IF(ISBLANK(E127),"",IF(E127=F127, "1 video",CONCATENATE((+COUNTIFS(Video_List!$A:$A,Monitoring!C127,Video_List!$D:$D,"&lt;=" &amp;Monitoring!H127)-COUNTIFS(Video_List!$A:$A,Monitoring!C127,Video_List!$D:$D,"&lt;=" &amp;Monitoring!G127))+1," videos")))</f>
        <v>1 video</v>
      </c>
      <c r="P127" s="61" t="str">
        <f t="shared" si="17"/>
        <v>yes</v>
      </c>
      <c r="Q127" s="62" t="s">
        <v>31</v>
      </c>
      <c r="R127" s="63" t="str">
        <f>+IFERROR(IF(S127="#N/C","#N/C",INDEX(Taxonomy_UniqueValues!A:A,MATCH(S127,Taxonomy_UniqueValues!B:B,0))),"#N/C")</f>
        <v>Insecta</v>
      </c>
      <c r="S127" s="63" t="str">
        <f>+IFERROR(IF(T127="#N/C","#N/C",INDEX(Taxonomy_UniqueValues!B:B,MATCH(T127,Taxonomy_UniqueValues!C:C,0))),"#N/C")</f>
        <v>Diptera</v>
      </c>
      <c r="T127" s="63" t="str">
        <f>+IFERROR(IF(V127="#N/C","#N/C",INDEX(Taxonomy_UniqueValues!C:C,MATCH(V127,Taxonomy_UniqueValues!E:E,0))),"#N/C")</f>
        <v>Brachycera</v>
      </c>
      <c r="U127" s="63" t="str">
        <f>+IFERROR(IF(V127="#N/C","#N/C",INDEX(Taxonomy_UniqueValues!D:D,MATCH(V127,Taxonomy_UniqueValues!E:E,0))),"#N/C")</f>
        <v>Muscomorpha</v>
      </c>
      <c r="V127" s="63" t="s">
        <v>35</v>
      </c>
      <c r="W127" s="63" t="str">
        <f>+IFERROR(IF(X127="#N/C","#N/C",INDEX(Taxonomy_UniqueValues!F:F,MATCH(X127,Taxonomy_UniqueValues!G:G,0))),"#N/C")</f>
        <v>#N/C</v>
      </c>
      <c r="X127" s="63" t="str">
        <f>+IFERROR(IF(Y127="#N/C","#N/C",INDEX(Taxonomy_UniqueValues!G:G,MATCH(Y127,Taxonomy_UniqueValues!H:H,0))),"#N/C")</f>
        <v>#N/C</v>
      </c>
      <c r="Y127" s="63" t="str">
        <f>+IFERROR(IF(Z127="#N/C","#N/C",INDEX(Taxonomy_UniqueValues!H:H,MATCH(Z127,Taxonomy_UniqueValues!I:I,0))),"#N/C")</f>
        <v>#N/C</v>
      </c>
      <c r="Z127" s="64" t="s">
        <v>36</v>
      </c>
    </row>
    <row r="128" spans="1:26" x14ac:dyDescent="0.3">
      <c r="A128" s="3">
        <v>127</v>
      </c>
      <c r="B128" s="38" t="str">
        <f t="shared" si="15"/>
        <v>FAIR-D1_127</v>
      </c>
      <c r="C128" s="39" t="s">
        <v>27</v>
      </c>
      <c r="D128" s="4">
        <f t="shared" si="16"/>
        <v>45165</v>
      </c>
      <c r="E128" s="1" t="s">
        <v>148</v>
      </c>
      <c r="F128" s="1" t="s">
        <v>148</v>
      </c>
      <c r="G128" s="2">
        <v>45165.392731481501</v>
      </c>
      <c r="H128" s="2">
        <v>45165.392824074101</v>
      </c>
      <c r="I128" s="40">
        <f t="shared" si="11"/>
        <v>9.2592599685303867E-5</v>
      </c>
      <c r="J128" s="41" t="s">
        <v>32</v>
      </c>
      <c r="K128" s="42" t="s">
        <v>31</v>
      </c>
      <c r="L128" s="42" t="s">
        <v>32</v>
      </c>
      <c r="M128" s="6">
        <v>127</v>
      </c>
      <c r="N128" s="5" t="str">
        <f t="shared" si="12"/>
        <v>FAIR-D1/127</v>
      </c>
      <c r="O128" s="4" t="str">
        <f>IF(ISBLANK(E128),"",IF(E128=F128, "1 video",CONCATENATE((+COUNTIFS(Video_List!$A:$A,Monitoring!C128,Video_List!$D:$D,"&lt;=" &amp;Monitoring!H128)-COUNTIFS(Video_List!$A:$A,Monitoring!C128,Video_List!$D:$D,"&lt;=" &amp;Monitoring!G128))+1," videos")))</f>
        <v>1 video</v>
      </c>
      <c r="P128" s="61" t="s">
        <v>31</v>
      </c>
      <c r="Q128" s="62" t="s">
        <v>34</v>
      </c>
      <c r="R128" s="63" t="str">
        <f>+IFERROR(IF(S128="#N/C","#N/C",IF(S128=0,INDEX(Taxonomy_UniqueValues!A:A,MATCH(T128,Taxonomy_UniqueValues!C:C,0)),INDEX(Taxonomy_UniqueValues!A:A,MATCH(S128,Taxonomy_UniqueValues!B:B,0)))),"#N/C")</f>
        <v>Insecta</v>
      </c>
      <c r="S128" s="63" t="str">
        <f>+IFERROR(IF(T128="#N/C","#N/C",IF(T128=0,INDEX(Taxonomy_UniqueValues!B:B,MATCH(U128,Taxonomy_UniqueValues!D:D,0)),INDEX(Taxonomy_UniqueValues!B:B,MATCH(T128,Taxonomy_UniqueValues!C:C,0)))),"#N/C")</f>
        <v>Diptera</v>
      </c>
      <c r="T128" s="63" t="str">
        <f>+IFERROR(IF(U128="#N/C","#N/C",IF(U128=0,INDEX(Taxonomy_UniqueValues!C:C,MATCH(V128,Taxonomy_UniqueValues!E:E,0)),INDEX(Taxonomy_UniqueValues!C:C,MATCH(U128,Taxonomy_UniqueValues!D:D,0)))),"#N/C")</f>
        <v>Brachycera</v>
      </c>
      <c r="U128" s="63" t="str">
        <f>+IFERROR(IF(V128="#N/C","#N/C",IF(V128=0,INDEX(Taxonomy_UniqueValues!D:D,MATCH(W128,Taxonomy_UniqueValues!F:F,0)),INDEX(Taxonomy_UniqueValues!D:D,MATCH(V128,Taxonomy_UniqueValues!E:E,0)))),"#N/C")</f>
        <v>Muscomorpha</v>
      </c>
      <c r="V128" s="63" t="str">
        <f>+IFERROR(IF(W128="#N/C","#N/C",IF(W128=0,INDEX(Taxonomy_UniqueValues!E:E,MATCH(X128,Taxonomy_UniqueValues!G:G,0)),INDEX(Taxonomy_UniqueValues!E:E,MATCH(W128,Taxonomy_UniqueValues!F:F,0)))),"#N/C")</f>
        <v>Muscoidea</v>
      </c>
      <c r="W128" s="63" t="str">
        <f>+IFERROR(IF(X128="#N/C","#N/C",IF(X128=0,INDEX(Taxonomy_UniqueValues!F:F,MATCH(Y128,Taxonomy_UniqueValues!H:H,0)),INDEX(Taxonomy_UniqueValues!F:F,MATCH(X128,Taxonomy_UniqueValues!G:G,0)))),"#N/C")</f>
        <v>Fanniidae</v>
      </c>
      <c r="X128" s="63">
        <f>+IFERROR(IF(Y128="#N/C","#N/C",INDEX(Taxonomy_UniqueValues!G:G,MATCH(Y128,Taxonomy_UniqueValues!H:H,0))),"#N/C")</f>
        <v>0</v>
      </c>
      <c r="Y128" s="63" t="s">
        <v>38</v>
      </c>
      <c r="Z128" s="64" t="s">
        <v>36</v>
      </c>
    </row>
    <row r="129" spans="1:26" x14ac:dyDescent="0.3">
      <c r="A129" s="3">
        <v>128</v>
      </c>
      <c r="B129" s="38" t="str">
        <f t="shared" si="15"/>
        <v>FAIR-D1_128</v>
      </c>
      <c r="C129" s="39" t="s">
        <v>27</v>
      </c>
      <c r="D129" s="4">
        <f t="shared" si="16"/>
        <v>45165</v>
      </c>
      <c r="E129" s="1" t="s">
        <v>149</v>
      </c>
      <c r="F129" s="1" t="s">
        <v>149</v>
      </c>
      <c r="G129" s="2">
        <v>45165.393877314797</v>
      </c>
      <c r="H129" s="2">
        <v>45165.393946759301</v>
      </c>
      <c r="I129" s="40">
        <f t="shared" si="11"/>
        <v>6.9444504333660007E-5</v>
      </c>
      <c r="J129" s="41" t="s">
        <v>32</v>
      </c>
      <c r="K129" s="6" t="s">
        <v>34</v>
      </c>
      <c r="L129" s="6" t="s">
        <v>32</v>
      </c>
      <c r="M129" s="6">
        <v>128</v>
      </c>
      <c r="N129" s="5" t="str">
        <f t="shared" si="12"/>
        <v>FAIR-D1/128</v>
      </c>
      <c r="O129" s="4" t="str">
        <f>IF(ISBLANK(E129),"",IF(E129=F129, "1 video",CONCATENATE((+COUNTIFS(Video_List!$A:$A,Monitoring!C129,Video_List!$D:$D,"&lt;=" &amp;Monitoring!H129)-COUNTIFS(Video_List!$A:$A,Monitoring!C129,Video_List!$D:$D,"&lt;=" &amp;Monitoring!G129))+1," videos")))</f>
        <v>1 video</v>
      </c>
      <c r="P129" s="61" t="s">
        <v>34</v>
      </c>
      <c r="Q129" s="62" t="s">
        <v>34</v>
      </c>
      <c r="R129" s="63" t="str">
        <f>+IFERROR(IF(S129="#N/C","#N/C",INDEX(Taxonomy_UniqueValues!A:A,MATCH(S129,Taxonomy_UniqueValues!B:B,0))),"#N/C")</f>
        <v>#N/C</v>
      </c>
      <c r="S129" s="63" t="str">
        <f>+IFERROR(IF(T129="#N/C","#N/C",INDEX(Taxonomy_UniqueValues!B:B,MATCH(T129,Taxonomy_UniqueValues!C:C,0))),"#N/C")</f>
        <v>#N/C</v>
      </c>
      <c r="T129" s="63" t="str">
        <f>+IFERROR(IF(V129="#N/C","#N/C",INDEX(Taxonomy_UniqueValues!C:C,MATCH(V129,Taxonomy_UniqueValues!E:E,0))),"#N/C")</f>
        <v>#N/C</v>
      </c>
      <c r="U129" s="63" t="str">
        <f>+IFERROR(IF(V129="#N/C","#N/C",INDEX(Taxonomy_UniqueValues!D:D,MATCH(V129,Taxonomy_UniqueValues!E:E,0))),"#N/C")</f>
        <v>#N/C</v>
      </c>
      <c r="V129" s="63" t="str">
        <f>+IFERROR(IF(W129="#N/C","#N/C",INDEX(Taxonomy_UniqueValues!E:E,MATCH(W129,Taxonomy_UniqueValues!F:F,0))),"#N/C")</f>
        <v>#N/C</v>
      </c>
      <c r="W129" s="63" t="str">
        <f>+IFERROR(IF(X129="#N/C","#N/C",INDEX(Taxonomy_UniqueValues!F:F,MATCH(X129,Taxonomy_UniqueValues!G:G,0))),"#N/C")</f>
        <v>#N/C</v>
      </c>
      <c r="X129" s="63" t="str">
        <f>+IFERROR(IF(Y129="#N/C","#N/C",INDEX(Taxonomy_UniqueValues!G:G,MATCH(Y129,Taxonomy_UniqueValues!H:H,0))),"#N/C")</f>
        <v>#N/C</v>
      </c>
      <c r="Y129" s="63" t="str">
        <f>+IFERROR(IF(Z129="#N/C","#N/C",INDEX(Taxonomy_UniqueValues!H:H,MATCH(Z129,Taxonomy_UniqueValues!I:I,0))),"#N/C")</f>
        <v>#N/C</v>
      </c>
      <c r="Z129" s="64" t="s">
        <v>36</v>
      </c>
    </row>
    <row r="130" spans="1:26" x14ac:dyDescent="0.3">
      <c r="A130" s="3">
        <v>129</v>
      </c>
      <c r="B130" s="38" t="str">
        <f t="shared" si="15"/>
        <v>FAIR-D1_129</v>
      </c>
      <c r="C130" s="39" t="s">
        <v>27</v>
      </c>
      <c r="D130" s="4">
        <f t="shared" si="16"/>
        <v>45165</v>
      </c>
      <c r="E130" s="1" t="s">
        <v>150</v>
      </c>
      <c r="F130" s="1" t="s">
        <v>150</v>
      </c>
      <c r="G130" s="2">
        <v>45165.4074652778</v>
      </c>
      <c r="H130" s="2">
        <v>45165.407615740703</v>
      </c>
      <c r="I130" s="40">
        <f t="shared" ref="I130:I193" si="18">IF(ISBLANK(E130),"",H130-G130)</f>
        <v>1.5046290354803205E-4</v>
      </c>
      <c r="J130" s="41" t="s">
        <v>45</v>
      </c>
      <c r="K130" s="42" t="s">
        <v>34</v>
      </c>
      <c r="L130" s="42" t="s">
        <v>45</v>
      </c>
      <c r="M130" s="6">
        <v>129</v>
      </c>
      <c r="N130" s="5" t="str">
        <f t="shared" ref="N130:N193" si="19">IF(ISBLANK(C130),"",+CONCATENATE(C130,"/",M130))</f>
        <v>FAIR-D1/129</v>
      </c>
      <c r="O130" s="4" t="str">
        <f>IF(ISBLANK(E130),"",IF(E130=F130, "1 video",CONCATENATE((+COUNTIFS(Video_List!$A:$A,Monitoring!C130,Video_List!$D:$D,"&lt;=" &amp;Monitoring!H130)-COUNTIFS(Video_List!$A:$A,Monitoring!C130,Video_List!$D:$D,"&lt;=" &amp;Monitoring!G130))+1," videos")))</f>
        <v>1 video</v>
      </c>
      <c r="P130" s="61" t="s">
        <v>34</v>
      </c>
      <c r="Q130" s="62" t="s">
        <v>34</v>
      </c>
      <c r="R130" s="63" t="str">
        <f>+IFERROR(IF(S130="#N/C","#N/C",INDEX(Taxonomy_UniqueValues!A:A,MATCH(S130,Taxonomy_UniqueValues!B:B,0))),"#N/C")</f>
        <v>Insecta</v>
      </c>
      <c r="S130" s="63" t="str">
        <f>+IFERROR(IF(T130="#N/C","#N/C",INDEX(Taxonomy_UniqueValues!B:B,MATCH(T130,Taxonomy_UniqueValues!C:C,0))),"#N/C")</f>
        <v>Diptera</v>
      </c>
      <c r="T130" s="63" t="s">
        <v>48</v>
      </c>
      <c r="U130" s="63" t="str">
        <f>+IFERROR(IF(V130="#N/C","#N/C",INDEX(Taxonomy_UniqueValues!D:D,MATCH(V130,Taxonomy_UniqueValues!E:E,0))),"#N/C")</f>
        <v>#N/C</v>
      </c>
      <c r="V130" s="63" t="str">
        <f>+IFERROR(IF(W130="#N/C","#N/C",INDEX(Taxonomy_UniqueValues!E:E,MATCH(W130,Taxonomy_UniqueValues!F:F,0))),"#N/C")</f>
        <v>#N/C</v>
      </c>
      <c r="W130" s="63" t="str">
        <f>+IFERROR(IF(X130="#N/C","#N/C",INDEX(Taxonomy_UniqueValues!F:F,MATCH(X130,Taxonomy_UniqueValues!G:G,0))),"#N/C")</f>
        <v>#N/C</v>
      </c>
      <c r="X130" s="63" t="str">
        <f>+IFERROR(IF(Y130="#N/C","#N/C",INDEX(Taxonomy_UniqueValues!G:G,MATCH(Y130,Taxonomy_UniqueValues!H:H,0))),"#N/C")</f>
        <v>#N/C</v>
      </c>
      <c r="Y130" s="63" t="str">
        <f>+IFERROR(IF(Z130="#N/C","#N/C",INDEX(Taxonomy_UniqueValues!H:H,MATCH(Z130,Taxonomy_UniqueValues!I:I,0))),"#N/C")</f>
        <v>#N/C</v>
      </c>
      <c r="Z130" s="64" t="s">
        <v>36</v>
      </c>
    </row>
    <row r="131" spans="1:26" x14ac:dyDescent="0.3">
      <c r="A131" s="3">
        <v>130</v>
      </c>
      <c r="B131" s="38" t="str">
        <f t="shared" si="15"/>
        <v>FAIR-D1_130</v>
      </c>
      <c r="C131" s="39" t="s">
        <v>27</v>
      </c>
      <c r="D131" s="4">
        <f t="shared" si="16"/>
        <v>45165</v>
      </c>
      <c r="E131" s="1" t="s">
        <v>151</v>
      </c>
      <c r="F131" s="1" t="s">
        <v>151</v>
      </c>
      <c r="G131" s="2">
        <v>45165.411469907398</v>
      </c>
      <c r="H131" s="2">
        <v>45165.411631944502</v>
      </c>
      <c r="I131" s="40">
        <f t="shared" si="18"/>
        <v>1.6203710401896387E-4</v>
      </c>
      <c r="J131" s="41" t="s">
        <v>45</v>
      </c>
      <c r="K131" s="42" t="s">
        <v>34</v>
      </c>
      <c r="L131" s="42" t="s">
        <v>30</v>
      </c>
      <c r="M131" s="6">
        <v>130</v>
      </c>
      <c r="N131" s="5" t="str">
        <f t="shared" si="19"/>
        <v>FAIR-D1/130</v>
      </c>
      <c r="O131" s="4" t="str">
        <f>IF(ISBLANK(E131),"",IF(E131=F131, "1 video",CONCATENATE((+COUNTIFS(Video_List!$A:$A,Monitoring!C131,Video_List!$D:$D,"&lt;=" &amp;Monitoring!H131)-COUNTIFS(Video_List!$A:$A,Monitoring!C131,Video_List!$D:$D,"&lt;=" &amp;Monitoring!G131))+1," videos")))</f>
        <v>1 video</v>
      </c>
      <c r="P131" s="61" t="str">
        <f>+IF(R131="#N/C","-",IF(V131="#N/C","no","yes"))</f>
        <v>yes</v>
      </c>
      <c r="Q131" s="62" t="s">
        <v>34</v>
      </c>
      <c r="R131" s="63" t="str">
        <f>+IFERROR(IF(S131="#N/C","#N/C",IF(S131=0,INDEX(Taxonomy_UniqueValues!A:A,MATCH(T131,Taxonomy_UniqueValues!C:C,0)),INDEX(Taxonomy_UniqueValues!A:A,MATCH(S131,Taxonomy_UniqueValues!B:B,0)))),"#N/C")</f>
        <v>Insecta</v>
      </c>
      <c r="S131" s="63" t="str">
        <f>+IFERROR(IF(T131="#N/C","#N/C",IF(T131=0,INDEX(Taxonomy_UniqueValues!B:B,MATCH(U131,Taxonomy_UniqueValues!D:D,0)),INDEX(Taxonomy_UniqueValues!B:B,MATCH(T131,Taxonomy_UniqueValues!C:C,0)))),"#N/C")</f>
        <v>Diptera</v>
      </c>
      <c r="T131" s="63" t="str">
        <f>+IFERROR(IF(U131="#N/C","#N/C",IF(U131=0,INDEX(Taxonomy_UniqueValues!C:C,MATCH(V131,Taxonomy_UniqueValues!E:E,0)),INDEX(Taxonomy_UniqueValues!C:C,MATCH(U131,Taxonomy_UniqueValues!D:D,0)))),"#N/C")</f>
        <v>Brachycera</v>
      </c>
      <c r="U131" s="63" t="str">
        <f>+IFERROR(IF(V131="#N/C","#N/C",IF(V131=0,INDEX(Taxonomy_UniqueValues!D:D,MATCH(W131,Taxonomy_UniqueValues!F:F,0)),INDEX(Taxonomy_UniqueValues!D:D,MATCH(V131,Taxonomy_UniqueValues!E:E,0)))),"#N/C")</f>
        <v>Muscomorpha</v>
      </c>
      <c r="V131" s="63" t="str">
        <f>+IFERROR(IF(W131="#N/C","#N/C",IF(W131=0,INDEX(Taxonomy_UniqueValues!E:E,MATCH(X131,Taxonomy_UniqueValues!G:G,0)),INDEX(Taxonomy_UniqueValues!E:E,MATCH(W131,Taxonomy_UniqueValues!F:F,0)))),"#N/C")</f>
        <v>Muscoidea</v>
      </c>
      <c r="W131" s="63" t="str">
        <f>+IFERROR(IF(X131="#N/C","#N/C",IF(X131=0,INDEX(Taxonomy_UniqueValues!F:F,MATCH(Y131,Taxonomy_UniqueValues!H:H,0)),INDEX(Taxonomy_UniqueValues!F:F,MATCH(X131,Taxonomy_UniqueValues!G:G,0)))),"#N/C")</f>
        <v>Fanniidae</v>
      </c>
      <c r="X131" s="63">
        <f>+IFERROR(IF(Y131="#N/C","#N/C",INDEX(Taxonomy_UniqueValues!G:G,MATCH(Y131,Taxonomy_UniqueValues!H:H,0))),"#N/C")</f>
        <v>0</v>
      </c>
      <c r="Y131" s="63" t="s">
        <v>38</v>
      </c>
      <c r="Z131" s="64" t="s">
        <v>36</v>
      </c>
    </row>
    <row r="132" spans="1:26" x14ac:dyDescent="0.3">
      <c r="A132" s="3">
        <v>131</v>
      </c>
      <c r="B132" s="38" t="str">
        <f t="shared" si="15"/>
        <v>FAIR-D1_131</v>
      </c>
      <c r="C132" s="39" t="s">
        <v>27</v>
      </c>
      <c r="D132" s="4">
        <f t="shared" si="16"/>
        <v>45165</v>
      </c>
      <c r="E132" s="1" t="s">
        <v>151</v>
      </c>
      <c r="F132" s="1" t="s">
        <v>151</v>
      </c>
      <c r="G132" s="2">
        <v>45165.411469907398</v>
      </c>
      <c r="H132" s="2">
        <v>45165.411666666703</v>
      </c>
      <c r="I132" s="40">
        <f t="shared" si="18"/>
        <v>1.9675930525409058E-4</v>
      </c>
      <c r="J132" s="41" t="s">
        <v>45</v>
      </c>
      <c r="K132" s="42" t="s">
        <v>31</v>
      </c>
      <c r="L132" s="42" t="s">
        <v>32</v>
      </c>
      <c r="M132" s="6">
        <v>131</v>
      </c>
      <c r="N132" s="5" t="str">
        <f t="shared" si="19"/>
        <v>FAIR-D1/131</v>
      </c>
      <c r="O132" s="4" t="str">
        <f>IF(ISBLANK(E132),"",IF(E132=F132, "1 video",CONCATENATE((+COUNTIFS(Video_List!$A:$A,Monitoring!C132,Video_List!$D:$D,"&lt;=" &amp;Monitoring!H132)-COUNTIFS(Video_List!$A:$A,Monitoring!C132,Video_List!$D:$D,"&lt;=" &amp;Monitoring!G132))+1," videos")))</f>
        <v>1 video</v>
      </c>
      <c r="P132" s="61" t="s">
        <v>31</v>
      </c>
      <c r="Q132" s="62" t="s">
        <v>34</v>
      </c>
      <c r="R132" s="63" t="str">
        <f>+IFERROR(IF(S132="#N/C","#N/C",IF(S132=0,INDEX(Taxonomy_UniqueValues!A:A,MATCH(T132,Taxonomy_UniqueValues!C:C,0)),INDEX(Taxonomy_UniqueValues!A:A,MATCH(S132,Taxonomy_UniqueValues!B:B,0)))),"#N/C")</f>
        <v>Insecta</v>
      </c>
      <c r="S132" s="63" t="str">
        <f>+IFERROR(IF(T132="#N/C","#N/C",IF(T132=0,INDEX(Taxonomy_UniqueValues!B:B,MATCH(U132,Taxonomy_UniqueValues!D:D,0)),INDEX(Taxonomy_UniqueValues!B:B,MATCH(T132,Taxonomy_UniqueValues!C:C,0)))),"#N/C")</f>
        <v>Diptera</v>
      </c>
      <c r="T132" s="63" t="str">
        <f>+IFERROR(IF(U132="#N/C","#N/C",IF(U132=0,INDEX(Taxonomy_UniqueValues!C:C,MATCH(V132,Taxonomy_UniqueValues!E:E,0)),INDEX(Taxonomy_UniqueValues!C:C,MATCH(U132,Taxonomy_UniqueValues!D:D,0)))),"#N/C")</f>
        <v>Brachycera</v>
      </c>
      <c r="U132" s="63" t="str">
        <f>+IFERROR(IF(V132="#N/C","#N/C",IF(V132=0,INDEX(Taxonomy_UniqueValues!D:D,MATCH(W132,Taxonomy_UniqueValues!F:F,0)),INDEX(Taxonomy_UniqueValues!D:D,MATCH(V132,Taxonomy_UniqueValues!E:E,0)))),"#N/C")</f>
        <v>Muscomorpha</v>
      </c>
      <c r="V132" s="63" t="str">
        <f>+IFERROR(IF(W132="#N/C","#N/C",IF(W132=0,INDEX(Taxonomy_UniqueValues!E:E,MATCH(X132,Taxonomy_UniqueValues!G:G,0)),INDEX(Taxonomy_UniqueValues!E:E,MATCH(W132,Taxonomy_UniqueValues!F:F,0)))),"#N/C")</f>
        <v>Muscoidea</v>
      </c>
      <c r="W132" s="63" t="str">
        <f>+IFERROR(IF(X132="#N/C","#N/C",IF(X132=0,INDEX(Taxonomy_UniqueValues!F:F,MATCH(Y132,Taxonomy_UniqueValues!H:H,0)),INDEX(Taxonomy_UniqueValues!F:F,MATCH(X132,Taxonomy_UniqueValues!G:G,0)))),"#N/C")</f>
        <v>Fanniidae</v>
      </c>
      <c r="X132" s="63">
        <f>+IFERROR(IF(Y132="#N/C","#N/C",INDEX(Taxonomy_UniqueValues!G:G,MATCH(Y132,Taxonomy_UniqueValues!H:H,0))),"#N/C")</f>
        <v>0</v>
      </c>
      <c r="Y132" s="63" t="s">
        <v>38</v>
      </c>
      <c r="Z132" s="64" t="s">
        <v>36</v>
      </c>
    </row>
    <row r="133" spans="1:26" x14ac:dyDescent="0.3">
      <c r="A133" s="3">
        <v>132</v>
      </c>
      <c r="B133" s="38" t="str">
        <f t="shared" si="15"/>
        <v>FAIR-D1_132</v>
      </c>
      <c r="C133" s="39" t="s">
        <v>27</v>
      </c>
      <c r="D133" s="4">
        <f t="shared" si="16"/>
        <v>45165</v>
      </c>
      <c r="E133" s="1" t="s">
        <v>151</v>
      </c>
      <c r="F133" s="1" t="s">
        <v>151</v>
      </c>
      <c r="G133" s="2">
        <v>45165.411469907398</v>
      </c>
      <c r="H133" s="2">
        <v>45165.411747685197</v>
      </c>
      <c r="I133" s="40">
        <f t="shared" si="18"/>
        <v>2.777777990559116E-4</v>
      </c>
      <c r="J133" s="41" t="s">
        <v>32</v>
      </c>
      <c r="K133" s="42" t="s">
        <v>34</v>
      </c>
      <c r="L133" s="42" t="s">
        <v>32</v>
      </c>
      <c r="M133" s="6">
        <v>132</v>
      </c>
      <c r="N133" s="5" t="str">
        <f t="shared" si="19"/>
        <v>FAIR-D1/132</v>
      </c>
      <c r="O133" s="4" t="str">
        <f>IF(ISBLANK(E133),"",IF(E133=F133, "1 video",CONCATENATE((+COUNTIFS(Video_List!$A:$A,Monitoring!C133,Video_List!$D:$D,"&lt;=" &amp;Monitoring!H133)-COUNTIFS(Video_List!$A:$A,Monitoring!C133,Video_List!$D:$D,"&lt;=" &amp;Monitoring!G133))+1," videos")))</f>
        <v>1 video</v>
      </c>
      <c r="P133" s="61" t="s">
        <v>34</v>
      </c>
      <c r="Q133" s="62" t="s">
        <v>34</v>
      </c>
      <c r="R133" s="63" t="str">
        <f>+IFERROR(IF(S133="#N/C","#N/C",INDEX(Taxonomy_UniqueValues!A:A,MATCH(S133,Taxonomy_UniqueValues!B:B,0))),"#N/C")</f>
        <v>#N/C</v>
      </c>
      <c r="S133" s="63" t="str">
        <f>+IFERROR(IF(T133="#N/C","#N/C",INDEX(Taxonomy_UniqueValues!B:B,MATCH(T133,Taxonomy_UniqueValues!C:C,0))),"#N/C")</f>
        <v>#N/C</v>
      </c>
      <c r="T133" s="63" t="str">
        <f>+IFERROR(IF(V133="#N/C","#N/C",INDEX(Taxonomy_UniqueValues!C:C,MATCH(V133,Taxonomy_UniqueValues!E:E,0))),"#N/C")</f>
        <v>#N/C</v>
      </c>
      <c r="U133" s="63" t="str">
        <f>+IFERROR(IF(V133="#N/C","#N/C",INDEX(Taxonomy_UniqueValues!D:D,MATCH(V133,Taxonomy_UniqueValues!E:E,0))),"#N/C")</f>
        <v>#N/C</v>
      </c>
      <c r="V133" s="63" t="str">
        <f>+IFERROR(IF(W133="#N/C","#N/C",INDEX(Taxonomy_UniqueValues!E:E,MATCH(W133,Taxonomy_UniqueValues!F:F,0))),"#N/C")</f>
        <v>#N/C</v>
      </c>
      <c r="W133" s="63" t="str">
        <f>+IFERROR(IF(X133="#N/C","#N/C",INDEX(Taxonomy_UniqueValues!F:F,MATCH(X133,Taxonomy_UniqueValues!G:G,0))),"#N/C")</f>
        <v>#N/C</v>
      </c>
      <c r="X133" s="63" t="str">
        <f>+IFERROR(IF(Y133="#N/C","#N/C",INDEX(Taxonomy_UniqueValues!G:G,MATCH(Y133,Taxonomy_UniqueValues!H:H,0))),"#N/C")</f>
        <v>#N/C</v>
      </c>
      <c r="Y133" s="63" t="str">
        <f>+IFERROR(IF(Z133="#N/C","#N/C",INDEX(Taxonomy_UniqueValues!H:H,MATCH(Z133,Taxonomy_UniqueValues!I:I,0))),"#N/C")</f>
        <v>#N/C</v>
      </c>
      <c r="Z133" s="64" t="s">
        <v>36</v>
      </c>
    </row>
    <row r="134" spans="1:26" x14ac:dyDescent="0.3">
      <c r="A134" s="3">
        <v>133</v>
      </c>
      <c r="B134" s="38" t="str">
        <f t="shared" si="15"/>
        <v>FAIR-D1_133</v>
      </c>
      <c r="C134" s="39" t="s">
        <v>27</v>
      </c>
      <c r="D134" s="4">
        <f t="shared" si="16"/>
        <v>45165</v>
      </c>
      <c r="E134" s="1" t="s">
        <v>151</v>
      </c>
      <c r="F134" s="1" t="s">
        <v>151</v>
      </c>
      <c r="G134" s="2">
        <v>45165.411805555603</v>
      </c>
      <c r="H134" s="2">
        <v>45165.412268518499</v>
      </c>
      <c r="I134" s="40">
        <f t="shared" si="18"/>
        <v>4.6296289656311274E-4</v>
      </c>
      <c r="J134" s="41" t="s">
        <v>32</v>
      </c>
      <c r="K134" s="42" t="s">
        <v>31</v>
      </c>
      <c r="L134" s="42" t="s">
        <v>30</v>
      </c>
      <c r="M134" s="6">
        <v>133</v>
      </c>
      <c r="N134" s="5" t="str">
        <f t="shared" si="19"/>
        <v>FAIR-D1/133</v>
      </c>
      <c r="O134" s="4" t="str">
        <f>IF(ISBLANK(E134),"",IF(E134=F134, "1 video",CONCATENATE((+COUNTIFS(Video_List!$A:$A,Monitoring!C134,Video_List!$D:$D,"&lt;=" &amp;Monitoring!H134)-COUNTIFS(Video_List!$A:$A,Monitoring!C134,Video_List!$D:$D,"&lt;=" &amp;Monitoring!G134))+1," videos")))</f>
        <v>1 video</v>
      </c>
      <c r="P134" s="61" t="str">
        <f>+IF(R134="#N/C","-",IF(V134="#N/C","no","yes"))</f>
        <v>yes</v>
      </c>
      <c r="Q134" s="62" t="s">
        <v>34</v>
      </c>
      <c r="R134" s="63" t="str">
        <f>+IFERROR(IF(S134="#N/C","#N/C",IF(S134=0,INDEX(Taxonomy_UniqueValues!A:A,MATCH(T134,Taxonomy_UniqueValues!C:C,0)),INDEX(Taxonomy_UniqueValues!A:A,MATCH(S134,Taxonomy_UniqueValues!B:B,0)))),"#N/C")</f>
        <v>Insecta</v>
      </c>
      <c r="S134" s="63" t="str">
        <f>+IFERROR(IF(T134="#N/C","#N/C",IF(T134=0,INDEX(Taxonomy_UniqueValues!B:B,MATCH(U134,Taxonomy_UniqueValues!D:D,0)),INDEX(Taxonomy_UniqueValues!B:B,MATCH(T134,Taxonomy_UniqueValues!C:C,0)))),"#N/C")</f>
        <v>Diptera</v>
      </c>
      <c r="T134" s="63" t="str">
        <f>+IFERROR(IF(U134="#N/C","#N/C",IF(U134=0,INDEX(Taxonomy_UniqueValues!C:C,MATCH(V134,Taxonomy_UniqueValues!E:E,0)),INDEX(Taxonomy_UniqueValues!C:C,MATCH(U134,Taxonomy_UniqueValues!D:D,0)))),"#N/C")</f>
        <v>Brachycera</v>
      </c>
      <c r="U134" s="63" t="str">
        <f>+IFERROR(IF(V134="#N/C","#N/C",IF(V134=0,INDEX(Taxonomy_UniqueValues!D:D,MATCH(W134,Taxonomy_UniqueValues!F:F,0)),INDEX(Taxonomy_UniqueValues!D:D,MATCH(V134,Taxonomy_UniqueValues!E:E,0)))),"#N/C")</f>
        <v>Muscomorpha</v>
      </c>
      <c r="V134" s="63" t="str">
        <f>+IFERROR(IF(W134="#N/C","#N/C",IF(W134=0,INDEX(Taxonomy_UniqueValues!E:E,MATCH(X134,Taxonomy_UniqueValues!G:G,0)),INDEX(Taxonomy_UniqueValues!E:E,MATCH(W134,Taxonomy_UniqueValues!F:F,0)))),"#N/C")</f>
        <v>Muscoidea</v>
      </c>
      <c r="W134" s="63" t="str">
        <f>+IFERROR(IF(X134="#N/C","#N/C",IF(X134=0,INDEX(Taxonomy_UniqueValues!F:F,MATCH(Y134,Taxonomy_UniqueValues!H:H,0)),INDEX(Taxonomy_UniqueValues!F:F,MATCH(X134,Taxonomy_UniqueValues!G:G,0)))),"#N/C")</f>
        <v>Fanniidae</v>
      </c>
      <c r="X134" s="63">
        <f>+IFERROR(IF(Y134="#N/C","#N/C",INDEX(Taxonomy_UniqueValues!G:G,MATCH(Y134,Taxonomy_UniqueValues!H:H,0))),"#N/C")</f>
        <v>0</v>
      </c>
      <c r="Y134" s="63" t="s">
        <v>38</v>
      </c>
      <c r="Z134" s="64" t="s">
        <v>36</v>
      </c>
    </row>
    <row r="135" spans="1:26" x14ac:dyDescent="0.3">
      <c r="A135" s="3">
        <v>134</v>
      </c>
      <c r="B135" s="38" t="str">
        <f t="shared" si="15"/>
        <v>FAIR-D1_134</v>
      </c>
      <c r="C135" s="39" t="s">
        <v>27</v>
      </c>
      <c r="D135" s="4">
        <f t="shared" si="16"/>
        <v>45165</v>
      </c>
      <c r="E135" s="1" t="s">
        <v>151</v>
      </c>
      <c r="F135" s="1" t="s">
        <v>151</v>
      </c>
      <c r="G135" s="2">
        <v>45165.411886574097</v>
      </c>
      <c r="H135" s="2">
        <v>45165.412696759297</v>
      </c>
      <c r="I135" s="40">
        <f t="shared" si="18"/>
        <v>8.1018519995268434E-4</v>
      </c>
      <c r="J135" s="41" t="s">
        <v>30</v>
      </c>
      <c r="K135" s="42" t="s">
        <v>34</v>
      </c>
      <c r="L135" s="42" t="s">
        <v>32</v>
      </c>
      <c r="M135" s="6">
        <v>134</v>
      </c>
      <c r="N135" s="5" t="str">
        <f t="shared" si="19"/>
        <v>FAIR-D1/134</v>
      </c>
      <c r="O135" s="4" t="str">
        <f>IF(ISBLANK(E135),"",IF(E135=F135, "1 video",CONCATENATE((+COUNTIFS(Video_List!$A:$A,Monitoring!C135,Video_List!$D:$D,"&lt;=" &amp;Monitoring!H135)-COUNTIFS(Video_List!$A:$A,Monitoring!C135,Video_List!$D:$D,"&lt;=" &amp;Monitoring!G135))+1," videos")))</f>
        <v>1 video</v>
      </c>
      <c r="P135" s="61" t="str">
        <f>+IF(R135="#N/C","-",IF(V135="#N/C","no","yes"))</f>
        <v>yes</v>
      </c>
      <c r="Q135" s="62" t="s">
        <v>34</v>
      </c>
      <c r="R135" s="63" t="str">
        <f>+IFERROR(IF(S135="#N/C","#N/C",IF(S135=0,INDEX(Taxonomy_UniqueValues!A:A,MATCH(T135,Taxonomy_UniqueValues!C:C,0)),INDEX(Taxonomy_UniqueValues!A:A,MATCH(S135,Taxonomy_UniqueValues!B:B,0)))),"#N/C")</f>
        <v>Insecta</v>
      </c>
      <c r="S135" s="63" t="str">
        <f>+IFERROR(IF(T135="#N/C","#N/C",IF(T135=0,INDEX(Taxonomy_UniqueValues!B:B,MATCH(U135,Taxonomy_UniqueValues!D:D,0)),INDEX(Taxonomy_UniqueValues!B:B,MATCH(T135,Taxonomy_UniqueValues!C:C,0)))),"#N/C")</f>
        <v>Diptera</v>
      </c>
      <c r="T135" s="63" t="str">
        <f>+IFERROR(IF(U135="#N/C","#N/C",IF(U135=0,INDEX(Taxonomy_UniqueValues!C:C,MATCH(V135,Taxonomy_UniqueValues!E:E,0)),INDEX(Taxonomy_UniqueValues!C:C,MATCH(U135,Taxonomy_UniqueValues!D:D,0)))),"#N/C")</f>
        <v>Brachycera</v>
      </c>
      <c r="U135" s="63" t="str">
        <f>+IFERROR(IF(V135="#N/C","#N/C",IF(V135=0,INDEX(Taxonomy_UniqueValues!D:D,MATCH(W135,Taxonomy_UniqueValues!F:F,0)),INDEX(Taxonomy_UniqueValues!D:D,MATCH(V135,Taxonomy_UniqueValues!E:E,0)))),"#N/C")</f>
        <v>Muscomorpha</v>
      </c>
      <c r="V135" s="63" t="str">
        <f>+IFERROR(IF(W135="#N/C","#N/C",IF(W135=0,INDEX(Taxonomy_UniqueValues!E:E,MATCH(X135,Taxonomy_UniqueValues!G:G,0)),INDEX(Taxonomy_UniqueValues!E:E,MATCH(W135,Taxonomy_UniqueValues!F:F,0)))),"#N/C")</f>
        <v>Muscoidea</v>
      </c>
      <c r="W135" s="63" t="str">
        <f>+IFERROR(IF(X135="#N/C","#N/C",IF(X135=0,INDEX(Taxonomy_UniqueValues!F:F,MATCH(Y135,Taxonomy_UniqueValues!H:H,0)),INDEX(Taxonomy_UniqueValues!F:F,MATCH(X135,Taxonomy_UniqueValues!G:G,0)))),"#N/C")</f>
        <v>Fanniidae</v>
      </c>
      <c r="X135" s="63">
        <f>+IFERROR(IF(Y135="#N/C","#N/C",INDEX(Taxonomy_UniqueValues!G:G,MATCH(Y135,Taxonomy_UniqueValues!H:H,0))),"#N/C")</f>
        <v>0</v>
      </c>
      <c r="Y135" s="63" t="s">
        <v>38</v>
      </c>
      <c r="Z135" s="64" t="s">
        <v>36</v>
      </c>
    </row>
    <row r="136" spans="1:26" x14ac:dyDescent="0.3">
      <c r="A136" s="3">
        <v>135</v>
      </c>
      <c r="B136" s="38" t="str">
        <f t="shared" si="15"/>
        <v>FAIR-D1_135</v>
      </c>
      <c r="C136" s="39" t="s">
        <v>27</v>
      </c>
      <c r="D136" s="4">
        <f t="shared" si="16"/>
        <v>45165</v>
      </c>
      <c r="E136" s="1" t="s">
        <v>151</v>
      </c>
      <c r="F136" s="1" t="s">
        <v>151</v>
      </c>
      <c r="G136" s="2">
        <v>45165.412187499998</v>
      </c>
      <c r="H136" s="2">
        <v>45165.412256944401</v>
      </c>
      <c r="I136" s="40">
        <f t="shared" si="18"/>
        <v>6.9444402470253408E-5</v>
      </c>
      <c r="J136" s="41" t="s">
        <v>32</v>
      </c>
      <c r="K136" s="42" t="s">
        <v>34</v>
      </c>
      <c r="L136" s="42" t="s">
        <v>32</v>
      </c>
      <c r="M136" s="6">
        <v>135</v>
      </c>
      <c r="N136" s="5" t="str">
        <f t="shared" si="19"/>
        <v>FAIR-D1/135</v>
      </c>
      <c r="O136" s="4" t="str">
        <f>IF(ISBLANK(E136),"",IF(E136=F136, "1 video",CONCATENATE((+COUNTIFS(Video_List!$A:$A,Monitoring!C136,Video_List!$D:$D,"&lt;=" &amp;Monitoring!H136)-COUNTIFS(Video_List!$A:$A,Monitoring!C136,Video_List!$D:$D,"&lt;=" &amp;Monitoring!G136))+1," videos")))</f>
        <v>1 video</v>
      </c>
      <c r="P136" s="61" t="s">
        <v>34</v>
      </c>
      <c r="Q136" s="62" t="s">
        <v>34</v>
      </c>
      <c r="R136" s="63" t="str">
        <f>+IFERROR(IF(S136="#N/C","#N/C",INDEX(Taxonomy_UniqueValues!A:A,MATCH(S136,Taxonomy_UniqueValues!B:B,0))),"#N/C")</f>
        <v>Insecta</v>
      </c>
      <c r="S136" s="63" t="str">
        <f>+IFERROR(IF(T136="#N/C","#N/C",INDEX(Taxonomy_UniqueValues!B:B,MATCH(T136,Taxonomy_UniqueValues!C:C,0))),"#N/C")</f>
        <v>Diptera</v>
      </c>
      <c r="T136" s="63" t="s">
        <v>48</v>
      </c>
      <c r="U136" s="63" t="str">
        <f>+IFERROR(IF(V136="#N/C","#N/C",INDEX(Taxonomy_UniqueValues!D:D,MATCH(V136,Taxonomy_UniqueValues!E:E,0))),"#N/C")</f>
        <v>#N/C</v>
      </c>
      <c r="V136" s="63" t="str">
        <f>+IFERROR(IF(W136="#N/C","#N/C",INDEX(Taxonomy_UniqueValues!E:E,MATCH(W136,Taxonomy_UniqueValues!F:F,0))),"#N/C")</f>
        <v>#N/C</v>
      </c>
      <c r="W136" s="63" t="str">
        <f>+IFERROR(IF(X136="#N/C","#N/C",INDEX(Taxonomy_UniqueValues!F:F,MATCH(X136,Taxonomy_UniqueValues!G:G,0))),"#N/C")</f>
        <v>#N/C</v>
      </c>
      <c r="X136" s="63" t="str">
        <f>+IFERROR(IF(Y136="#N/C","#N/C",INDEX(Taxonomy_UniqueValues!G:G,MATCH(Y136,Taxonomy_UniqueValues!H:H,0))),"#N/C")</f>
        <v>#N/C</v>
      </c>
      <c r="Y136" s="63" t="str">
        <f>+IFERROR(IF(Z136="#N/C","#N/C",INDEX(Taxonomy_UniqueValues!H:H,MATCH(Z136,Taxonomy_UniqueValues!I:I,0))),"#N/C")</f>
        <v>#N/C</v>
      </c>
      <c r="Z136" s="64" t="s">
        <v>36</v>
      </c>
    </row>
    <row r="137" spans="1:26" x14ac:dyDescent="0.3">
      <c r="A137" s="3">
        <v>136</v>
      </c>
      <c r="B137" s="38" t="str">
        <f t="shared" si="15"/>
        <v>FAIR-D1_136</v>
      </c>
      <c r="C137" s="39" t="s">
        <v>27</v>
      </c>
      <c r="D137" s="4">
        <f t="shared" si="16"/>
        <v>45165</v>
      </c>
      <c r="E137" s="1" t="s">
        <v>151</v>
      </c>
      <c r="F137" s="1" t="s">
        <v>151</v>
      </c>
      <c r="G137" s="2">
        <v>45165.412453703699</v>
      </c>
      <c r="H137" s="2">
        <v>45165.412476851903</v>
      </c>
      <c r="I137" s="40">
        <f t="shared" si="18"/>
        <v>2.3148204491008073E-5</v>
      </c>
      <c r="J137" s="41" t="s">
        <v>32</v>
      </c>
      <c r="K137" s="42" t="s">
        <v>34</v>
      </c>
      <c r="L137" s="42" t="s">
        <v>32</v>
      </c>
      <c r="M137" s="6">
        <v>136</v>
      </c>
      <c r="N137" s="5" t="str">
        <f t="shared" si="19"/>
        <v>FAIR-D1/136</v>
      </c>
      <c r="O137" s="4" t="str">
        <f>IF(ISBLANK(E137),"",IF(E137=F137, "1 video",CONCATENATE((+COUNTIFS(Video_List!$A:$A,Monitoring!C137,Video_List!$D:$D,"&lt;=" &amp;Monitoring!H137)-COUNTIFS(Video_List!$A:$A,Monitoring!C137,Video_List!$D:$D,"&lt;=" &amp;Monitoring!G137))+1," videos")))</f>
        <v>1 video</v>
      </c>
      <c r="P137" s="61" t="s">
        <v>34</v>
      </c>
      <c r="Q137" s="62" t="s">
        <v>34</v>
      </c>
      <c r="R137" s="63" t="str">
        <f>+IFERROR(IF(S137="#N/C","#N/C",INDEX(Taxonomy_UniqueValues!A:A,MATCH(S137,Taxonomy_UniqueValues!B:B,0))),"#N/C")</f>
        <v>#N/C</v>
      </c>
      <c r="S137" s="63" t="str">
        <f>+IFERROR(IF(T137="#N/C","#N/C",INDEX(Taxonomy_UniqueValues!B:B,MATCH(T137,Taxonomy_UniqueValues!C:C,0))),"#N/C")</f>
        <v>#N/C</v>
      </c>
      <c r="T137" s="63" t="str">
        <f>+IFERROR(IF(V137="#N/C","#N/C",INDEX(Taxonomy_UniqueValues!C:C,MATCH(V137,Taxonomy_UniqueValues!E:E,0))),"#N/C")</f>
        <v>#N/C</v>
      </c>
      <c r="U137" s="63" t="str">
        <f>+IFERROR(IF(V137="#N/C","#N/C",INDEX(Taxonomy_UniqueValues!D:D,MATCH(V137,Taxonomy_UniqueValues!E:E,0))),"#N/C")</f>
        <v>#N/C</v>
      </c>
      <c r="V137" s="63" t="str">
        <f>+IFERROR(IF(W137="#N/C","#N/C",INDEX(Taxonomy_UniqueValues!E:E,MATCH(W137,Taxonomy_UniqueValues!F:F,0))),"#N/C")</f>
        <v>#N/C</v>
      </c>
      <c r="W137" s="63" t="str">
        <f>+IFERROR(IF(X137="#N/C","#N/C",INDEX(Taxonomy_UniqueValues!F:F,MATCH(X137,Taxonomy_UniqueValues!G:G,0))),"#N/C")</f>
        <v>#N/C</v>
      </c>
      <c r="X137" s="63" t="str">
        <f>+IFERROR(IF(Y137="#N/C","#N/C",INDEX(Taxonomy_UniqueValues!G:G,MATCH(Y137,Taxonomy_UniqueValues!H:H,0))),"#N/C")</f>
        <v>#N/C</v>
      </c>
      <c r="Y137" s="63" t="str">
        <f>+IFERROR(IF(Z137="#N/C","#N/C",INDEX(Taxonomy_UniqueValues!H:H,MATCH(Z137,Taxonomy_UniqueValues!I:I,0))),"#N/C")</f>
        <v>#N/C</v>
      </c>
      <c r="Z137" s="64" t="s">
        <v>36</v>
      </c>
    </row>
    <row r="138" spans="1:26" x14ac:dyDescent="0.3">
      <c r="A138" s="3">
        <v>137</v>
      </c>
      <c r="B138" s="38" t="str">
        <f t="shared" si="15"/>
        <v>FAIR-D1_137</v>
      </c>
      <c r="C138" s="39" t="s">
        <v>27</v>
      </c>
      <c r="D138" s="4">
        <f t="shared" si="16"/>
        <v>45165</v>
      </c>
      <c r="E138" s="1" t="s">
        <v>152</v>
      </c>
      <c r="F138" s="1" t="s">
        <v>152</v>
      </c>
      <c r="G138" s="2">
        <v>45165.416145833296</v>
      </c>
      <c r="H138" s="2">
        <v>45165.4163078704</v>
      </c>
      <c r="I138" s="40">
        <f t="shared" si="18"/>
        <v>1.6203710401896387E-4</v>
      </c>
      <c r="J138" s="41" t="s">
        <v>45</v>
      </c>
      <c r="K138" s="42" t="s">
        <v>34</v>
      </c>
      <c r="L138" s="42" t="s">
        <v>45</v>
      </c>
      <c r="M138" s="6">
        <v>137</v>
      </c>
      <c r="N138" s="5" t="str">
        <f t="shared" si="19"/>
        <v>FAIR-D1/137</v>
      </c>
      <c r="O138" s="4" t="str">
        <f>IF(ISBLANK(E138),"",IF(E138=F138, "1 video",CONCATENATE((+COUNTIFS(Video_List!$A:$A,Monitoring!C138,Video_List!$D:$D,"&lt;=" &amp;Monitoring!H138)-COUNTIFS(Video_List!$A:$A,Monitoring!C138,Video_List!$D:$D,"&lt;=" &amp;Monitoring!G138))+1," videos")))</f>
        <v>1 video</v>
      </c>
      <c r="P138" s="61" t="str">
        <f>+IF(R138="#N/C","-",IF(V138="#N/C","no","yes"))</f>
        <v>yes</v>
      </c>
      <c r="Q138" s="62" t="s">
        <v>34</v>
      </c>
      <c r="R138" s="63" t="str">
        <f>+IFERROR(IF(S138="#N/C","#N/C",INDEX(Taxonomy_UniqueValues!A:A,MATCH(S138,Taxonomy_UniqueValues!B:B,0))),"#N/C")</f>
        <v>Insecta</v>
      </c>
      <c r="S138" s="63" t="str">
        <f>+IFERROR(IF(T138="#N/C","#N/C",INDEX(Taxonomy_UniqueValues!B:B,MATCH(T138,Taxonomy_UniqueValues!C:C,0))),"#N/C")</f>
        <v>Diptera</v>
      </c>
      <c r="T138" s="63" t="str">
        <f>+IFERROR(IF(V138="#N/C","#N/C",INDEX(Taxonomy_UniqueValues!C:C,MATCH(V138,Taxonomy_UniqueValues!E:E,0))),"#N/C")</f>
        <v>Brachycera</v>
      </c>
      <c r="U138" s="63" t="str">
        <f>+IFERROR(IF(V138="#N/C","#N/C",INDEX(Taxonomy_UniqueValues!D:D,MATCH(V138,Taxonomy_UniqueValues!E:E,0))),"#N/C")</f>
        <v>Muscomorpha</v>
      </c>
      <c r="V138" s="63" t="s">
        <v>35</v>
      </c>
      <c r="W138" s="63" t="str">
        <f>+IFERROR(IF(X138="#N/C","#N/C",INDEX(Taxonomy_UniqueValues!F:F,MATCH(X138,Taxonomy_UniqueValues!G:G,0))),"#N/C")</f>
        <v>#N/C</v>
      </c>
      <c r="X138" s="63" t="str">
        <f>+IFERROR(IF(Y138="#N/C","#N/C",INDEX(Taxonomy_UniqueValues!G:G,MATCH(Y138,Taxonomy_UniqueValues!H:H,0))),"#N/C")</f>
        <v>#N/C</v>
      </c>
      <c r="Y138" s="63" t="str">
        <f>+IFERROR(IF(Z138="#N/C","#N/C",INDEX(Taxonomy_UniqueValues!H:H,MATCH(Z138,Taxonomy_UniqueValues!I:I,0))),"#N/C")</f>
        <v>#N/C</v>
      </c>
      <c r="Z138" s="64" t="s">
        <v>36</v>
      </c>
    </row>
    <row r="139" spans="1:26" x14ac:dyDescent="0.3">
      <c r="A139" s="3">
        <v>138</v>
      </c>
      <c r="B139" s="38" t="str">
        <f t="shared" si="15"/>
        <v>FAIR-D1_138</v>
      </c>
      <c r="C139" s="39" t="s">
        <v>27</v>
      </c>
      <c r="D139" s="4">
        <f t="shared" si="16"/>
        <v>45165</v>
      </c>
      <c r="E139" s="1" t="s">
        <v>153</v>
      </c>
      <c r="F139" s="1" t="s">
        <v>153</v>
      </c>
      <c r="G139" s="2">
        <v>45165.420543981498</v>
      </c>
      <c r="H139" s="2">
        <v>45165.420636574097</v>
      </c>
      <c r="I139" s="40">
        <f t="shared" si="18"/>
        <v>9.2592599685303867E-5</v>
      </c>
      <c r="J139" s="41" t="s">
        <v>32</v>
      </c>
      <c r="K139" s="42" t="s">
        <v>34</v>
      </c>
      <c r="L139" s="42" t="s">
        <v>32</v>
      </c>
      <c r="M139" s="6">
        <v>138</v>
      </c>
      <c r="N139" s="5" t="str">
        <f t="shared" si="19"/>
        <v>FAIR-D1/138</v>
      </c>
      <c r="O139" s="4" t="str">
        <f>IF(ISBLANK(E139),"",IF(E139=F139, "1 video",CONCATENATE((+COUNTIFS(Video_List!$A:$A,Monitoring!C139,Video_List!$D:$D,"&lt;=" &amp;Monitoring!H139)-COUNTIFS(Video_List!$A:$A,Monitoring!C139,Video_List!$D:$D,"&lt;=" &amp;Monitoring!G139))+1," videos")))</f>
        <v>1 video</v>
      </c>
      <c r="P139" s="61" t="s">
        <v>34</v>
      </c>
      <c r="Q139" s="62" t="s">
        <v>34</v>
      </c>
      <c r="R139" s="63" t="str">
        <f>+IFERROR(IF(S139="#N/C","#N/C",INDEX(Taxonomy_UniqueValues!A:A,MATCH(S139,Taxonomy_UniqueValues!B:B,0))),"#N/C")</f>
        <v>#N/C</v>
      </c>
      <c r="S139" s="63" t="str">
        <f>+IFERROR(IF(T139="#N/C","#N/C",INDEX(Taxonomy_UniqueValues!B:B,MATCH(T139,Taxonomy_UniqueValues!C:C,0))),"#N/C")</f>
        <v>#N/C</v>
      </c>
      <c r="T139" s="63" t="str">
        <f>+IFERROR(IF(V139="#N/C","#N/C",INDEX(Taxonomy_UniqueValues!C:C,MATCH(V139,Taxonomy_UniqueValues!E:E,0))),"#N/C")</f>
        <v>#N/C</v>
      </c>
      <c r="U139" s="63" t="str">
        <f>+IFERROR(IF(V139="#N/C","#N/C",INDEX(Taxonomy_UniqueValues!D:D,MATCH(V139,Taxonomy_UniqueValues!E:E,0))),"#N/C")</f>
        <v>#N/C</v>
      </c>
      <c r="V139" s="63" t="str">
        <f>+IFERROR(IF(W139="#N/C","#N/C",INDEX(Taxonomy_UniqueValues!E:E,MATCH(W139,Taxonomy_UniqueValues!F:F,0))),"#N/C")</f>
        <v>#N/C</v>
      </c>
      <c r="W139" s="63" t="str">
        <f>+IFERROR(IF(X139="#N/C","#N/C",INDEX(Taxonomy_UniqueValues!F:F,MATCH(X139,Taxonomy_UniqueValues!G:G,0))),"#N/C")</f>
        <v>#N/C</v>
      </c>
      <c r="X139" s="63" t="str">
        <f>+IFERROR(IF(Y139="#N/C","#N/C",INDEX(Taxonomy_UniqueValues!G:G,MATCH(Y139,Taxonomy_UniqueValues!H:H,0))),"#N/C")</f>
        <v>#N/C</v>
      </c>
      <c r="Y139" s="63" t="str">
        <f>+IFERROR(IF(Z139="#N/C","#N/C",INDEX(Taxonomy_UniqueValues!H:H,MATCH(Z139,Taxonomy_UniqueValues!I:I,0))),"#N/C")</f>
        <v>#N/C</v>
      </c>
      <c r="Z139" s="64" t="s">
        <v>36</v>
      </c>
    </row>
    <row r="140" spans="1:26" x14ac:dyDescent="0.3">
      <c r="A140" s="3">
        <v>139</v>
      </c>
      <c r="B140" s="38" t="str">
        <f t="shared" si="15"/>
        <v>FAIR-D1_139</v>
      </c>
      <c r="C140" s="39" t="s">
        <v>27</v>
      </c>
      <c r="D140" s="4">
        <f t="shared" si="16"/>
        <v>45165</v>
      </c>
      <c r="E140" s="1" t="s">
        <v>153</v>
      </c>
      <c r="F140" s="1" t="s">
        <v>154</v>
      </c>
      <c r="G140" s="2">
        <v>45165.420543981498</v>
      </c>
      <c r="H140" s="2">
        <v>45165.432060185201</v>
      </c>
      <c r="I140" s="40">
        <f t="shared" si="18"/>
        <v>1.1516203703649808E-2</v>
      </c>
      <c r="J140" s="41" t="s">
        <v>30</v>
      </c>
      <c r="K140" s="42" t="s">
        <v>31</v>
      </c>
      <c r="L140" s="42" t="s">
        <v>30</v>
      </c>
      <c r="M140" s="6">
        <v>139</v>
      </c>
      <c r="N140" s="5" t="str">
        <f t="shared" si="19"/>
        <v>FAIR-D1/139</v>
      </c>
      <c r="O140" s="4" t="str">
        <f>IF(ISBLANK(E140),"",IF(E140=F140, "1 video",CONCATENATE((+COUNTIFS(Video_List!$A:$A,Monitoring!C140,Video_List!$D:$D,"&lt;=" &amp;Monitoring!H140)-COUNTIFS(Video_List!$A:$A,Monitoring!C140,Video_List!$D:$D,"&lt;=" &amp;Monitoring!G140))+1," videos")))</f>
        <v>3 videos</v>
      </c>
      <c r="P140" s="61" t="str">
        <f t="shared" ref="P140:P145" si="20">+IF(R140="#N/C","-",IF(V140="#N/C","no","yes"))</f>
        <v>yes</v>
      </c>
      <c r="Q140" s="62" t="s">
        <v>34</v>
      </c>
      <c r="R140" s="63" t="str">
        <f>+IFERROR(IF(S140="#N/C","#N/C",INDEX(Taxonomy_UniqueValues!A:A,MATCH(S140,Taxonomy_UniqueValues!B:B,0))),"#N/C")</f>
        <v>Insecta</v>
      </c>
      <c r="S140" s="63" t="str">
        <f>+IFERROR(IF(T140="#N/C","#N/C",INDEX(Taxonomy_UniqueValues!B:B,MATCH(T140,Taxonomy_UniqueValues!C:C,0))),"#N/C")</f>
        <v>Diptera</v>
      </c>
      <c r="T140" s="63" t="str">
        <f>+IFERROR(IF(V140="#N/C","#N/C",INDEX(Taxonomy_UniqueValues!C:C,MATCH(V140,Taxonomy_UniqueValues!E:E,0))),"#N/C")</f>
        <v>Brachycera</v>
      </c>
      <c r="U140" s="63" t="str">
        <f>+IFERROR(IF(V140="#N/C","#N/C",INDEX(Taxonomy_UniqueValues!D:D,MATCH(V140,Taxonomy_UniqueValues!E:E,0))),"#N/C")</f>
        <v>Muscomorpha</v>
      </c>
      <c r="V140" s="63" t="s">
        <v>35</v>
      </c>
      <c r="W140" s="63" t="str">
        <f>+IFERROR(IF(X140="#N/C","#N/C",INDEX(Taxonomy_UniqueValues!F:F,MATCH(X140,Taxonomy_UniqueValues!G:G,0))),"#N/C")</f>
        <v>#N/C</v>
      </c>
      <c r="X140" s="63" t="str">
        <f>+IFERROR(IF(Y140="#N/C","#N/C",INDEX(Taxonomy_UniqueValues!G:G,MATCH(Y140,Taxonomy_UniqueValues!H:H,0))),"#N/C")</f>
        <v>#N/C</v>
      </c>
      <c r="Y140" s="63" t="str">
        <f>+IFERROR(IF(Z140="#N/C","#N/C",INDEX(Taxonomy_UniqueValues!H:H,MATCH(Z140,Taxonomy_UniqueValues!I:I,0))),"#N/C")</f>
        <v>#N/C</v>
      </c>
      <c r="Z140" s="64" t="s">
        <v>36</v>
      </c>
    </row>
    <row r="141" spans="1:26" x14ac:dyDescent="0.3">
      <c r="A141" s="3">
        <v>140</v>
      </c>
      <c r="B141" s="38" t="str">
        <f t="shared" si="15"/>
        <v>FAIR-D1_140</v>
      </c>
      <c r="C141" s="39" t="s">
        <v>27</v>
      </c>
      <c r="D141" s="4">
        <f t="shared" si="16"/>
        <v>45165</v>
      </c>
      <c r="E141" s="1" t="s">
        <v>154</v>
      </c>
      <c r="F141" s="1" t="s">
        <v>154</v>
      </c>
      <c r="G141" s="2">
        <v>45165.431712963</v>
      </c>
      <c r="H141" s="2">
        <v>45165.432083333297</v>
      </c>
      <c r="I141" s="40">
        <f t="shared" si="18"/>
        <v>3.7037029687780887E-4</v>
      </c>
      <c r="J141" s="41" t="s">
        <v>32</v>
      </c>
      <c r="K141" s="42" t="s">
        <v>34</v>
      </c>
      <c r="L141" s="42" t="s">
        <v>32</v>
      </c>
      <c r="M141" s="6">
        <v>140</v>
      </c>
      <c r="N141" s="5" t="str">
        <f t="shared" si="19"/>
        <v>FAIR-D1/140</v>
      </c>
      <c r="O141" s="4" t="str">
        <f>IF(ISBLANK(E141),"",IF(E141=F141, "1 video",CONCATENATE((+COUNTIFS(Video_List!$A:$A,Monitoring!C141,Video_List!$D:$D,"&lt;=" &amp;Monitoring!H141)-COUNTIFS(Video_List!$A:$A,Monitoring!C141,Video_List!$D:$D,"&lt;=" &amp;Monitoring!G141))+1," videos")))</f>
        <v>1 video</v>
      </c>
      <c r="P141" s="61" t="str">
        <f t="shared" si="20"/>
        <v>no</v>
      </c>
      <c r="Q141" s="62" t="s">
        <v>34</v>
      </c>
      <c r="R141" s="63" t="str">
        <f>+IFERROR(IF(S141="#N/C","#N/C",INDEX(Taxonomy_UniqueValues!A:A,MATCH(S141,Taxonomy_UniqueValues!B:B,0))),"#N/C")</f>
        <v>Insecta</v>
      </c>
      <c r="S141" s="63" t="str">
        <f>+IFERROR(IF(T141="#N/C","#N/C",INDEX(Taxonomy_UniqueValues!B:B,MATCH(T141,Taxonomy_UniqueValues!C:C,0))),"#N/C")</f>
        <v>Diptera</v>
      </c>
      <c r="T141" s="63" t="s">
        <v>48</v>
      </c>
      <c r="U141" s="63" t="str">
        <f>+IFERROR(IF(V141="#N/C","#N/C",INDEX(Taxonomy_UniqueValues!D:D,MATCH(V141,Taxonomy_UniqueValues!E:E,0))),"#N/C")</f>
        <v>#N/C</v>
      </c>
      <c r="V141" s="63" t="str">
        <f>+IFERROR(IF(W141="#N/C","#N/C",INDEX(Taxonomy_UniqueValues!E:E,MATCH(W141,Taxonomy_UniqueValues!F:F,0))),"#N/C")</f>
        <v>#N/C</v>
      </c>
      <c r="W141" s="63" t="str">
        <f>+IFERROR(IF(X141="#N/C","#N/C",INDEX(Taxonomy_UniqueValues!F:F,MATCH(X141,Taxonomy_UniqueValues!G:G,0))),"#N/C")</f>
        <v>#N/C</v>
      </c>
      <c r="X141" s="63" t="str">
        <f>+IFERROR(IF(Y141="#N/C","#N/C",INDEX(Taxonomy_UniqueValues!G:G,MATCH(Y141,Taxonomy_UniqueValues!H:H,0))),"#N/C")</f>
        <v>#N/C</v>
      </c>
      <c r="Y141" s="63" t="str">
        <f>+IFERROR(IF(Z141="#N/C","#N/C",INDEX(Taxonomy_UniqueValues!H:H,MATCH(Z141,Taxonomy_UniqueValues!I:I,0))),"#N/C")</f>
        <v>#N/C</v>
      </c>
      <c r="Z141" s="64" t="s">
        <v>36</v>
      </c>
    </row>
    <row r="142" spans="1:26" x14ac:dyDescent="0.3">
      <c r="A142" s="3">
        <v>141</v>
      </c>
      <c r="B142" s="38" t="str">
        <f t="shared" si="15"/>
        <v>FAIR-D1_141</v>
      </c>
      <c r="C142" s="39" t="s">
        <v>27</v>
      </c>
      <c r="D142" s="4">
        <f t="shared" si="16"/>
        <v>45165</v>
      </c>
      <c r="E142" s="1" t="s">
        <v>155</v>
      </c>
      <c r="F142" s="1" t="s">
        <v>155</v>
      </c>
      <c r="G142" s="2">
        <v>45165.437372685199</v>
      </c>
      <c r="H142" s="2">
        <v>45165.4375925926</v>
      </c>
      <c r="I142" s="40">
        <f t="shared" si="18"/>
        <v>2.1990740060573444E-4</v>
      </c>
      <c r="J142" s="41" t="s">
        <v>32</v>
      </c>
      <c r="K142" s="42" t="s">
        <v>34</v>
      </c>
      <c r="L142" s="42" t="s">
        <v>32</v>
      </c>
      <c r="M142" s="6">
        <v>141</v>
      </c>
      <c r="N142" s="5" t="str">
        <f t="shared" si="19"/>
        <v>FAIR-D1/141</v>
      </c>
      <c r="O142" s="4" t="str">
        <f>IF(ISBLANK(E142),"",IF(E142=F142, "1 video",CONCATENATE((+COUNTIFS(Video_List!$A:$A,Monitoring!C142,Video_List!$D:$D,"&lt;=" &amp;Monitoring!H142)-COUNTIFS(Video_List!$A:$A,Monitoring!C142,Video_List!$D:$D,"&lt;=" &amp;Monitoring!G142))+1," videos")))</f>
        <v>1 video</v>
      </c>
      <c r="P142" s="61" t="str">
        <f t="shared" si="20"/>
        <v>yes</v>
      </c>
      <c r="Q142" s="62" t="s">
        <v>34</v>
      </c>
      <c r="R142" s="63" t="str">
        <f>+IFERROR(IF(S142="#N/C","#N/C",IF(S142=0,INDEX(Taxonomy_UniqueValues!A:A,MATCH(T142,Taxonomy_UniqueValues!C:C,0)),INDEX(Taxonomy_UniqueValues!A:A,MATCH(S142,Taxonomy_UniqueValues!B:B,0)))),"#N/C")</f>
        <v>Insecta</v>
      </c>
      <c r="S142" s="63" t="str">
        <f>+IFERROR(IF(T142="#N/C","#N/C",IF(T142=0,INDEX(Taxonomy_UniqueValues!B:B,MATCH(U142,Taxonomy_UniqueValues!D:D,0)),INDEX(Taxonomy_UniqueValues!B:B,MATCH(T142,Taxonomy_UniqueValues!C:C,0)))),"#N/C")</f>
        <v>Diptera</v>
      </c>
      <c r="T142" s="63" t="str">
        <f>+IFERROR(IF(U142="#N/C","#N/C",IF(U142=0,INDEX(Taxonomy_UniqueValues!C:C,MATCH(V142,Taxonomy_UniqueValues!E:E,0)),INDEX(Taxonomy_UniqueValues!C:C,MATCH(U142,Taxonomy_UniqueValues!D:D,0)))),"#N/C")</f>
        <v>Brachycera</v>
      </c>
      <c r="U142" s="63" t="str">
        <f>+IFERROR(IF(V142="#N/C","#N/C",IF(V142=0,INDEX(Taxonomy_UniqueValues!D:D,MATCH(W142,Taxonomy_UniqueValues!F:F,0)),INDEX(Taxonomy_UniqueValues!D:D,MATCH(V142,Taxonomy_UniqueValues!E:E,0)))),"#N/C")</f>
        <v>Muscomorpha</v>
      </c>
      <c r="V142" s="63" t="str">
        <f>+IFERROR(IF(W142="#N/C","#N/C",IF(W142=0,INDEX(Taxonomy_UniqueValues!E:E,MATCH(X142,Taxonomy_UniqueValues!G:G,0)),INDEX(Taxonomy_UniqueValues!E:E,MATCH(W142,Taxonomy_UniqueValues!F:F,0)))),"#N/C")</f>
        <v>Muscoidea</v>
      </c>
      <c r="W142" s="63" t="str">
        <f>+IFERROR(IF(X142="#N/C","#N/C",IF(X142=0,INDEX(Taxonomy_UniqueValues!F:F,MATCH(Y142,Taxonomy_UniqueValues!H:H,0)),INDEX(Taxonomy_UniqueValues!F:F,MATCH(X142,Taxonomy_UniqueValues!G:G,0)))),"#N/C")</f>
        <v>Fanniidae</v>
      </c>
      <c r="X142" s="63">
        <f>+IFERROR(IF(Y142="#N/C","#N/C",INDEX(Taxonomy_UniqueValues!G:G,MATCH(Y142,Taxonomy_UniqueValues!H:H,0))),"#N/C")</f>
        <v>0</v>
      </c>
      <c r="Y142" s="63" t="s">
        <v>38</v>
      </c>
      <c r="Z142" s="64" t="s">
        <v>36</v>
      </c>
    </row>
    <row r="143" spans="1:26" x14ac:dyDescent="0.3">
      <c r="A143" s="3">
        <v>142</v>
      </c>
      <c r="B143" s="38" t="str">
        <f t="shared" si="15"/>
        <v>FAIR-D1_142</v>
      </c>
      <c r="C143" s="39" t="s">
        <v>27</v>
      </c>
      <c r="D143" s="4">
        <f t="shared" si="16"/>
        <v>45165</v>
      </c>
      <c r="E143" s="1" t="s">
        <v>156</v>
      </c>
      <c r="F143" s="1" t="s">
        <v>156</v>
      </c>
      <c r="G143" s="2">
        <v>45165.441180555601</v>
      </c>
      <c r="H143" s="2">
        <v>45165.442557870403</v>
      </c>
      <c r="I143" s="40">
        <f t="shared" si="18"/>
        <v>1.3773148020845838E-3</v>
      </c>
      <c r="J143" s="41" t="s">
        <v>30</v>
      </c>
      <c r="K143" s="42" t="s">
        <v>31</v>
      </c>
      <c r="L143" s="42" t="s">
        <v>32</v>
      </c>
      <c r="M143" s="6">
        <v>142</v>
      </c>
      <c r="N143" s="5" t="str">
        <f t="shared" si="19"/>
        <v>FAIR-D1/142</v>
      </c>
      <c r="O143" s="4" t="str">
        <f>IF(ISBLANK(E143),"",IF(E143=F143, "1 video",CONCATENATE((+COUNTIFS(Video_List!$A:$A,Monitoring!C143,Video_List!$D:$D,"&lt;=" &amp;Monitoring!H143)-COUNTIFS(Video_List!$A:$A,Monitoring!C143,Video_List!$D:$D,"&lt;=" &amp;Monitoring!G143))+1," videos")))</f>
        <v>1 video</v>
      </c>
      <c r="P143" s="61" t="str">
        <f t="shared" si="20"/>
        <v>yes</v>
      </c>
      <c r="Q143" s="62" t="s">
        <v>34</v>
      </c>
      <c r="R143" s="63" t="str">
        <f>+IFERROR(IF(S143="#N/C","#N/C",IF(S143=0,INDEX(Taxonomy_UniqueValues!A:A,MATCH(T143,Taxonomy_UniqueValues!C:C,0)),INDEX(Taxonomy_UniqueValues!A:A,MATCH(S143,Taxonomy_UniqueValues!B:B,0)))),"#N/C")</f>
        <v>Insecta</v>
      </c>
      <c r="S143" s="63" t="str">
        <f>+IFERROR(IF(T143="#N/C","#N/C",IF(T143=0,INDEX(Taxonomy_UniqueValues!B:B,MATCH(U143,Taxonomy_UniqueValues!D:D,0)),INDEX(Taxonomy_UniqueValues!B:B,MATCH(T143,Taxonomy_UniqueValues!C:C,0)))),"#N/C")</f>
        <v>Diptera</v>
      </c>
      <c r="T143" s="63" t="str">
        <f>+IFERROR(IF(U143="#N/C","#N/C",IF(U143=0,INDEX(Taxonomy_UniqueValues!C:C,MATCH(V143,Taxonomy_UniqueValues!E:E,0)),INDEX(Taxonomy_UniqueValues!C:C,MATCH(U143,Taxonomy_UniqueValues!D:D,0)))),"#N/C")</f>
        <v>Brachycera</v>
      </c>
      <c r="U143" s="63" t="str">
        <f>+IFERROR(IF(V143="#N/C","#N/C",IF(V143=0,INDEX(Taxonomy_UniqueValues!D:D,MATCH(W143,Taxonomy_UniqueValues!F:F,0)),INDEX(Taxonomy_UniqueValues!D:D,MATCH(V143,Taxonomy_UniqueValues!E:E,0)))),"#N/C")</f>
        <v>Muscomorpha</v>
      </c>
      <c r="V143" s="63" t="str">
        <f>+IFERROR(IF(W143="#N/C","#N/C",IF(W143=0,INDEX(Taxonomy_UniqueValues!E:E,MATCH(X143,Taxonomy_UniqueValues!G:G,0)),INDEX(Taxonomy_UniqueValues!E:E,MATCH(W143,Taxonomy_UniqueValues!F:F,0)))),"#N/C")</f>
        <v>Muscoidea</v>
      </c>
      <c r="W143" s="63" t="str">
        <f>+IFERROR(IF(X143="#N/C","#N/C",IF(X143=0,INDEX(Taxonomy_UniqueValues!F:F,MATCH(Y143,Taxonomy_UniqueValues!H:H,0)),INDEX(Taxonomy_UniqueValues!F:F,MATCH(X143,Taxonomy_UniqueValues!G:G,0)))),"#N/C")</f>
        <v>Fanniidae</v>
      </c>
      <c r="X143" s="63">
        <f>+IFERROR(IF(Y143="#N/C","#N/C",INDEX(Taxonomy_UniqueValues!G:G,MATCH(Y143,Taxonomy_UniqueValues!H:H,0))),"#N/C")</f>
        <v>0</v>
      </c>
      <c r="Y143" s="63" t="s">
        <v>38</v>
      </c>
      <c r="Z143" s="64" t="s">
        <v>36</v>
      </c>
    </row>
    <row r="144" spans="1:26" x14ac:dyDescent="0.3">
      <c r="A144" s="3">
        <v>143</v>
      </c>
      <c r="B144" s="38" t="str">
        <f t="shared" si="15"/>
        <v>FAIR-D1_143</v>
      </c>
      <c r="C144" s="39" t="s">
        <v>27</v>
      </c>
      <c r="D144" s="4">
        <f t="shared" si="16"/>
        <v>45165</v>
      </c>
      <c r="E144" s="1" t="s">
        <v>156</v>
      </c>
      <c r="F144" s="1" t="s">
        <v>157</v>
      </c>
      <c r="G144" s="2">
        <v>45165.441585648201</v>
      </c>
      <c r="H144" s="2">
        <v>45165.445590277799</v>
      </c>
      <c r="I144" s="40">
        <f t="shared" si="18"/>
        <v>4.0046295980573632E-3</v>
      </c>
      <c r="J144" s="41" t="s">
        <v>30</v>
      </c>
      <c r="K144" s="42" t="s">
        <v>31</v>
      </c>
      <c r="L144" s="42" t="s">
        <v>45</v>
      </c>
      <c r="M144" s="6">
        <v>143</v>
      </c>
      <c r="N144" s="5" t="str">
        <f t="shared" si="19"/>
        <v>FAIR-D1/143</v>
      </c>
      <c r="O144" s="4" t="str">
        <f>IF(ISBLANK(E144),"",IF(E144=F144, "1 video",CONCATENATE((+COUNTIFS(Video_List!$A:$A,Monitoring!C144,Video_List!$D:$D,"&lt;=" &amp;Monitoring!H144)-COUNTIFS(Video_List!$A:$A,Monitoring!C144,Video_List!$D:$D,"&lt;=" &amp;Monitoring!G144))+1," videos")))</f>
        <v>2 videos</v>
      </c>
      <c r="P144" s="61" t="str">
        <f t="shared" si="20"/>
        <v>yes</v>
      </c>
      <c r="Q144" s="62" t="s">
        <v>34</v>
      </c>
      <c r="R144" s="63" t="str">
        <f>+IFERROR(IF(S144="#N/C","#N/C",IF(S144=0,INDEX(Taxonomy_UniqueValues!A:A,MATCH(T144,Taxonomy_UniqueValues!C:C,0)),INDEX(Taxonomy_UniqueValues!A:A,MATCH(S144,Taxonomy_UniqueValues!B:B,0)))),"#N/C")</f>
        <v>Insecta</v>
      </c>
      <c r="S144" s="63" t="str">
        <f>+IFERROR(IF(T144="#N/C","#N/C",IF(T144=0,INDEX(Taxonomy_UniqueValues!B:B,MATCH(U144,Taxonomy_UniqueValues!D:D,0)),INDEX(Taxonomy_UniqueValues!B:B,MATCH(T144,Taxonomy_UniqueValues!C:C,0)))),"#N/C")</f>
        <v>Diptera</v>
      </c>
      <c r="T144" s="63" t="str">
        <f>+IFERROR(IF(U144="#N/C","#N/C",IF(U144=0,INDEX(Taxonomy_UniqueValues!C:C,MATCH(V144,Taxonomy_UniqueValues!E:E,0)),INDEX(Taxonomy_UniqueValues!C:C,MATCH(U144,Taxonomy_UniqueValues!D:D,0)))),"#N/C")</f>
        <v>Brachycera</v>
      </c>
      <c r="U144" s="63" t="str">
        <f>+IFERROR(IF(V144="#N/C","#N/C",IF(V144=0,INDEX(Taxonomy_UniqueValues!D:D,MATCH(W144,Taxonomy_UniqueValues!F:F,0)),INDEX(Taxonomy_UniqueValues!D:D,MATCH(V144,Taxonomy_UniqueValues!E:E,0)))),"#N/C")</f>
        <v>Muscomorpha</v>
      </c>
      <c r="V144" s="63" t="str">
        <f>+IFERROR(IF(W144="#N/C","#N/C",IF(W144=0,INDEX(Taxonomy_UniqueValues!E:E,MATCH(X144,Taxonomy_UniqueValues!G:G,0)),INDEX(Taxonomy_UniqueValues!E:E,MATCH(W144,Taxonomy_UniqueValues!F:F,0)))),"#N/C")</f>
        <v>Muscoidea</v>
      </c>
      <c r="W144" s="63" t="str">
        <f>+IFERROR(IF(X144="#N/C","#N/C",IF(X144=0,INDEX(Taxonomy_UniqueValues!F:F,MATCH(Y144,Taxonomy_UniqueValues!H:H,0)),INDEX(Taxonomy_UniqueValues!F:F,MATCH(X144,Taxonomy_UniqueValues!G:G,0)))),"#N/C")</f>
        <v>Fanniidae</v>
      </c>
      <c r="X144" s="63">
        <f>+IFERROR(IF(Y144="#N/C","#N/C",INDEX(Taxonomy_UniqueValues!G:G,MATCH(Y144,Taxonomy_UniqueValues!H:H,0))),"#N/C")</f>
        <v>0</v>
      </c>
      <c r="Y144" s="63" t="s">
        <v>38</v>
      </c>
      <c r="Z144" s="64" t="s">
        <v>36</v>
      </c>
    </row>
    <row r="145" spans="1:26" x14ac:dyDescent="0.3">
      <c r="A145" s="3">
        <v>144</v>
      </c>
      <c r="B145" s="38" t="str">
        <f t="shared" si="15"/>
        <v>FAIR-D1_144</v>
      </c>
      <c r="C145" s="39" t="s">
        <v>27</v>
      </c>
      <c r="D145" s="4">
        <f t="shared" si="16"/>
        <v>45165</v>
      </c>
      <c r="E145" s="1" t="s">
        <v>158</v>
      </c>
      <c r="F145" s="1" t="s">
        <v>158</v>
      </c>
      <c r="G145" s="2">
        <v>45165.446643518502</v>
      </c>
      <c r="H145" s="2">
        <v>45165.446909722203</v>
      </c>
      <c r="I145" s="40">
        <f t="shared" si="18"/>
        <v>2.6620370044838637E-4</v>
      </c>
      <c r="J145" s="41" t="s">
        <v>45</v>
      </c>
      <c r="K145" s="42" t="s">
        <v>34</v>
      </c>
      <c r="L145" s="42" t="s">
        <v>30</v>
      </c>
      <c r="M145" s="6">
        <v>144</v>
      </c>
      <c r="N145" s="5" t="str">
        <f t="shared" si="19"/>
        <v>FAIR-D1/144</v>
      </c>
      <c r="O145" s="4" t="str">
        <f>IF(ISBLANK(E145),"",IF(E145=F145, "1 video",CONCATENATE((+COUNTIFS(Video_List!$A:$A,Monitoring!C145,Video_List!$D:$D,"&lt;=" &amp;Monitoring!H145)-COUNTIFS(Video_List!$A:$A,Monitoring!C145,Video_List!$D:$D,"&lt;=" &amp;Monitoring!G145))+1," videos")))</f>
        <v>1 video</v>
      </c>
      <c r="P145" s="61" t="str">
        <f t="shared" si="20"/>
        <v>yes</v>
      </c>
      <c r="Q145" s="62" t="s">
        <v>34</v>
      </c>
      <c r="R145" s="63" t="str">
        <f>+IFERROR(IF(S145="#N/C","#N/C",IF(S145=0,INDEX(Taxonomy_UniqueValues!A:A,MATCH(T145,Taxonomy_UniqueValues!C:C,0)),INDEX(Taxonomy_UniqueValues!A:A,MATCH(S145,Taxonomy_UniqueValues!B:B,0)))),"#N/C")</f>
        <v>Insecta</v>
      </c>
      <c r="S145" s="63" t="str">
        <f>+IFERROR(IF(T145="#N/C","#N/C",IF(T145=0,INDEX(Taxonomy_UniqueValues!B:B,MATCH(U145,Taxonomy_UniqueValues!D:D,0)),INDEX(Taxonomy_UniqueValues!B:B,MATCH(T145,Taxonomy_UniqueValues!C:C,0)))),"#N/C")</f>
        <v>Diptera</v>
      </c>
      <c r="T145" s="63" t="str">
        <f>+IFERROR(IF(U145="#N/C","#N/C",IF(U145=0,INDEX(Taxonomy_UniqueValues!C:C,MATCH(V145,Taxonomy_UniqueValues!E:E,0)),INDEX(Taxonomy_UniqueValues!C:C,MATCH(U145,Taxonomy_UniqueValues!D:D,0)))),"#N/C")</f>
        <v>Brachycera</v>
      </c>
      <c r="U145" s="63" t="str">
        <f>+IFERROR(IF(V145="#N/C","#N/C",IF(V145=0,INDEX(Taxonomy_UniqueValues!D:D,MATCH(W145,Taxonomy_UniqueValues!F:F,0)),INDEX(Taxonomy_UniqueValues!D:D,MATCH(V145,Taxonomy_UniqueValues!E:E,0)))),"#N/C")</f>
        <v>Muscomorpha</v>
      </c>
      <c r="V145" s="63" t="str">
        <f>+IFERROR(IF(W145="#N/C","#N/C",IF(W145=0,INDEX(Taxonomy_UniqueValues!E:E,MATCH(X145,Taxonomy_UniqueValues!G:G,0)),INDEX(Taxonomy_UniqueValues!E:E,MATCH(W145,Taxonomy_UniqueValues!F:F,0)))),"#N/C")</f>
        <v>Muscoidea</v>
      </c>
      <c r="W145" s="63" t="str">
        <f>+IFERROR(IF(X145="#N/C","#N/C",IF(X145=0,INDEX(Taxonomy_UniqueValues!F:F,MATCH(Y145,Taxonomy_UniqueValues!H:H,0)),INDEX(Taxonomy_UniqueValues!F:F,MATCH(X145,Taxonomy_UniqueValues!G:G,0)))),"#N/C")</f>
        <v>Fanniidae</v>
      </c>
      <c r="X145" s="63">
        <f>+IFERROR(IF(Y145="#N/C","#N/C",INDEX(Taxonomy_UniqueValues!G:G,MATCH(Y145,Taxonomy_UniqueValues!H:H,0))),"#N/C")</f>
        <v>0</v>
      </c>
      <c r="Y145" s="63" t="s">
        <v>38</v>
      </c>
      <c r="Z145" s="64" t="s">
        <v>36</v>
      </c>
    </row>
    <row r="146" spans="1:26" x14ac:dyDescent="0.3">
      <c r="A146" s="3">
        <v>145</v>
      </c>
      <c r="B146" s="38" t="str">
        <f t="shared" si="15"/>
        <v>FAIR-D1_145</v>
      </c>
      <c r="C146" s="39" t="s">
        <v>27</v>
      </c>
      <c r="D146" s="4">
        <f t="shared" si="16"/>
        <v>45165</v>
      </c>
      <c r="E146" s="1" t="s">
        <v>159</v>
      </c>
      <c r="F146" s="1" t="s">
        <v>160</v>
      </c>
      <c r="G146" s="2">
        <v>45165.4633680556</v>
      </c>
      <c r="H146" s="2">
        <v>45165.465162036999</v>
      </c>
      <c r="I146" s="40">
        <f t="shared" si="18"/>
        <v>1.7939813988050446E-3</v>
      </c>
      <c r="J146" s="41" t="s">
        <v>45</v>
      </c>
      <c r="K146" s="42" t="s">
        <v>31</v>
      </c>
      <c r="L146" s="42" t="s">
        <v>45</v>
      </c>
      <c r="M146" s="6">
        <v>145</v>
      </c>
      <c r="N146" s="5" t="str">
        <f t="shared" si="19"/>
        <v>FAIR-D1/145</v>
      </c>
      <c r="O146" s="4" t="str">
        <f>IF(ISBLANK(E146),"",IF(E146=F146, "1 video",CONCATENATE((+COUNTIFS(Video_List!$A:$A,Monitoring!C146,Video_List!$D:$D,"&lt;=" &amp;Monitoring!H146)-COUNTIFS(Video_List!$A:$A,Monitoring!C146,Video_List!$D:$D,"&lt;=" &amp;Monitoring!G146))+1," videos")))</f>
        <v>4 videos</v>
      </c>
      <c r="P146" s="61" t="s">
        <v>31</v>
      </c>
      <c r="Q146" s="62" t="s">
        <v>34</v>
      </c>
      <c r="R146" s="63" t="str">
        <f>+IFERROR(IF(S146="#N/C","#N/C",INDEX(Taxonomy_UniqueValues!A:A,MATCH(S146,Taxonomy_UniqueValues!B:B,0))),"#N/C")</f>
        <v>Insecta</v>
      </c>
      <c r="S146" s="63" t="str">
        <f>+IFERROR(IF(T146="#N/C","#N/C",INDEX(Taxonomy_UniqueValues!B:B,MATCH(T146,Taxonomy_UniqueValues!C:C,0))),"#N/C")</f>
        <v>Diptera</v>
      </c>
      <c r="T146" s="63" t="str">
        <f>+IFERROR(IF(V146="#N/C","#N/C",INDEX(Taxonomy_UniqueValues!C:C,MATCH(V146,Taxonomy_UniqueValues!E:E,0))),"#N/C")</f>
        <v>Brachycera</v>
      </c>
      <c r="U146" s="63" t="str">
        <f>+IFERROR(IF(V146="#N/C","#N/C",INDEX(Taxonomy_UniqueValues!D:D,MATCH(V146,Taxonomy_UniqueValues!E:E,0))),"#N/C")</f>
        <v>Muscomorpha</v>
      </c>
      <c r="V146" s="63" t="s">
        <v>35</v>
      </c>
      <c r="W146" s="63" t="str">
        <f>+IFERROR(IF(X146="#N/C","#N/C",INDEX(Taxonomy_UniqueValues!F:F,MATCH(X146,Taxonomy_UniqueValues!G:G,0))),"#N/C")</f>
        <v>#N/C</v>
      </c>
      <c r="X146" s="63" t="str">
        <f>+IFERROR(IF(Y146="#N/C","#N/C",INDEX(Taxonomy_UniqueValues!G:G,MATCH(Y146,Taxonomy_UniqueValues!H:H,0))),"#N/C")</f>
        <v>#N/C</v>
      </c>
      <c r="Y146" s="63" t="str">
        <f>+IFERROR(IF(Z146="#N/C","#N/C",INDEX(Taxonomy_UniqueValues!H:H,MATCH(Z146,Taxonomy_UniqueValues!I:I,0))),"#N/C")</f>
        <v>#N/C</v>
      </c>
      <c r="Z146" s="64" t="s">
        <v>36</v>
      </c>
    </row>
    <row r="147" spans="1:26" x14ac:dyDescent="0.3">
      <c r="A147" s="3">
        <v>146</v>
      </c>
      <c r="B147" s="38" t="str">
        <f t="shared" si="15"/>
        <v>FAIR-D1_146</v>
      </c>
      <c r="C147" s="39" t="s">
        <v>27</v>
      </c>
      <c r="D147" s="4">
        <f t="shared" si="16"/>
        <v>45165</v>
      </c>
      <c r="E147" s="1" t="s">
        <v>159</v>
      </c>
      <c r="F147" s="1" t="s">
        <v>161</v>
      </c>
      <c r="G147" s="2">
        <v>45165.4633680556</v>
      </c>
      <c r="H147" s="2">
        <v>45165.464583333298</v>
      </c>
      <c r="I147" s="40">
        <f t="shared" si="18"/>
        <v>1.2152776980656199E-3</v>
      </c>
      <c r="J147" s="41" t="s">
        <v>30</v>
      </c>
      <c r="K147" s="42" t="s">
        <v>34</v>
      </c>
      <c r="L147" s="42" t="s">
        <v>45</v>
      </c>
      <c r="M147" s="6">
        <v>146</v>
      </c>
      <c r="N147" s="5" t="str">
        <f t="shared" si="19"/>
        <v>FAIR-D1/146</v>
      </c>
      <c r="O147" s="4" t="str">
        <f>IF(ISBLANK(E147),"",IF(E147=F147, "1 video",CONCATENATE((+COUNTIFS(Video_List!$A:$A,Monitoring!C147,Video_List!$D:$D,"&lt;=" &amp;Monitoring!H147)-COUNTIFS(Video_List!$A:$A,Monitoring!C147,Video_List!$D:$D,"&lt;=" &amp;Monitoring!G147))+1," videos")))</f>
        <v>3 videos</v>
      </c>
      <c r="P147" s="61" t="str">
        <f>+IF(R147="#N/C","-",IF(V147="#N/C","no","yes"))</f>
        <v>yes</v>
      </c>
      <c r="Q147" s="62" t="s">
        <v>34</v>
      </c>
      <c r="R147" s="63" t="str">
        <f>+IFERROR(IF(S147="#N/C","#N/C",INDEX(Taxonomy_UniqueValues!A:A,MATCH(S147,Taxonomy_UniqueValues!B:B,0))),"#N/C")</f>
        <v>Insecta</v>
      </c>
      <c r="S147" s="63" t="str">
        <f>+IFERROR(IF(T147="#N/C","#N/C",INDEX(Taxonomy_UniqueValues!B:B,MATCH(T147,Taxonomy_UniqueValues!C:C,0))),"#N/C")</f>
        <v>Diptera</v>
      </c>
      <c r="T147" s="63" t="str">
        <f>+IFERROR(IF(V147="#N/C","#N/C",INDEX(Taxonomy_UniqueValues!C:C,MATCH(V147,Taxonomy_UniqueValues!E:E,0))),"#N/C")</f>
        <v>Brachycera</v>
      </c>
      <c r="U147" s="63" t="str">
        <f>+IFERROR(IF(V147="#N/C","#N/C",INDEX(Taxonomy_UniqueValues!D:D,MATCH(V147,Taxonomy_UniqueValues!E:E,0))),"#N/C")</f>
        <v>Muscomorpha</v>
      </c>
      <c r="V147" s="63" t="s">
        <v>35</v>
      </c>
      <c r="W147" s="63" t="str">
        <f>+IFERROR(IF(X147="#N/C","#N/C",INDEX(Taxonomy_UniqueValues!F:F,MATCH(X147,Taxonomy_UniqueValues!G:G,0))),"#N/C")</f>
        <v>#N/C</v>
      </c>
      <c r="X147" s="63" t="str">
        <f>+IFERROR(IF(Y147="#N/C","#N/C",INDEX(Taxonomy_UniqueValues!G:G,MATCH(Y147,Taxonomy_UniqueValues!H:H,0))),"#N/C")</f>
        <v>#N/C</v>
      </c>
      <c r="Y147" s="63" t="str">
        <f>+IFERROR(IF(Z147="#N/C","#N/C",INDEX(Taxonomy_UniqueValues!H:H,MATCH(Z147,Taxonomy_UniqueValues!I:I,0))),"#N/C")</f>
        <v>#N/C</v>
      </c>
      <c r="Z147" s="64" t="s">
        <v>36</v>
      </c>
    </row>
    <row r="148" spans="1:26" x14ac:dyDescent="0.3">
      <c r="A148" s="3">
        <v>147</v>
      </c>
      <c r="B148" s="38" t="str">
        <f t="shared" si="15"/>
        <v>FAIR-D1_147</v>
      </c>
      <c r="C148" s="39" t="s">
        <v>27</v>
      </c>
      <c r="D148" s="4">
        <f t="shared" si="16"/>
        <v>45165</v>
      </c>
      <c r="E148" s="1" t="s">
        <v>160</v>
      </c>
      <c r="F148" s="1" t="s">
        <v>160</v>
      </c>
      <c r="G148" s="2">
        <v>45165.464895833298</v>
      </c>
      <c r="H148" s="2">
        <v>45165.465138888903</v>
      </c>
      <c r="I148" s="40">
        <f t="shared" si="18"/>
        <v>2.4305560509674251E-4</v>
      </c>
      <c r="J148" s="41" t="s">
        <v>30</v>
      </c>
      <c r="K148" s="42" t="s">
        <v>34</v>
      </c>
      <c r="L148" s="42" t="s">
        <v>32</v>
      </c>
      <c r="M148" s="6">
        <v>147</v>
      </c>
      <c r="N148" s="5" t="str">
        <f t="shared" si="19"/>
        <v>FAIR-D1/147</v>
      </c>
      <c r="O148" s="4" t="str">
        <f>IF(ISBLANK(E148),"",IF(E148=F148, "1 video",CONCATENATE((+COUNTIFS(Video_List!$A:$A,Monitoring!C148,Video_List!$D:$D,"&lt;=" &amp;Monitoring!H148)-COUNTIFS(Video_List!$A:$A,Monitoring!C148,Video_List!$D:$D,"&lt;=" &amp;Monitoring!G148))+1," videos")))</f>
        <v>1 video</v>
      </c>
      <c r="P148" s="61" t="str">
        <f>+IF(R148="#N/C","-",IF(V148="#N/C","no","yes"))</f>
        <v>yes</v>
      </c>
      <c r="Q148" s="62" t="s">
        <v>34</v>
      </c>
      <c r="R148" s="63" t="str">
        <f>+IFERROR(IF(S148="#N/C","#N/C",INDEX(Taxonomy_UniqueValues!A:A,MATCH(S148,Taxonomy_UniqueValues!B:B,0))),"#N/C")</f>
        <v>Insecta</v>
      </c>
      <c r="S148" s="63" t="str">
        <f>+IFERROR(IF(T148="#N/C","#N/C",INDEX(Taxonomy_UniqueValues!B:B,MATCH(T148,Taxonomy_UniqueValues!C:C,0))),"#N/C")</f>
        <v>Diptera</v>
      </c>
      <c r="T148" s="63" t="str">
        <f>+IFERROR(IF(V148="#N/C","#N/C",INDEX(Taxonomy_UniqueValues!C:C,MATCH(V148,Taxonomy_UniqueValues!E:E,0))),"#N/C")</f>
        <v>Brachycera</v>
      </c>
      <c r="U148" s="63" t="str">
        <f>+IFERROR(IF(V148="#N/C","#N/C",INDEX(Taxonomy_UniqueValues!D:D,MATCH(V148,Taxonomy_UniqueValues!E:E,0))),"#N/C")</f>
        <v>Muscomorpha</v>
      </c>
      <c r="V148" s="63" t="s">
        <v>35</v>
      </c>
      <c r="W148" s="63" t="str">
        <f>+IFERROR(IF(X148="#N/C","#N/C",INDEX(Taxonomy_UniqueValues!F:F,MATCH(X148,Taxonomy_UniqueValues!G:G,0))),"#N/C")</f>
        <v>#N/C</v>
      </c>
      <c r="X148" s="63" t="str">
        <f>+IFERROR(IF(Y148="#N/C","#N/C",INDEX(Taxonomy_UniqueValues!G:G,MATCH(Y148,Taxonomy_UniqueValues!H:H,0))),"#N/C")</f>
        <v>#N/C</v>
      </c>
      <c r="Y148" s="63" t="str">
        <f>+IFERROR(IF(Z148="#N/C","#N/C",INDEX(Taxonomy_UniqueValues!H:H,MATCH(Z148,Taxonomy_UniqueValues!I:I,0))),"#N/C")</f>
        <v>#N/C</v>
      </c>
      <c r="Z148" s="64" t="s">
        <v>36</v>
      </c>
    </row>
    <row r="149" spans="1:26" x14ac:dyDescent="0.3">
      <c r="A149" s="3">
        <v>148</v>
      </c>
      <c r="B149" s="38" t="str">
        <f t="shared" si="15"/>
        <v>FAIR-D1_148</v>
      </c>
      <c r="C149" s="39" t="s">
        <v>27</v>
      </c>
      <c r="D149" s="4">
        <f t="shared" si="16"/>
        <v>45165</v>
      </c>
      <c r="E149" s="1" t="s">
        <v>162</v>
      </c>
      <c r="F149" s="1" t="s">
        <v>162</v>
      </c>
      <c r="G149" s="2">
        <v>45165.472997685203</v>
      </c>
      <c r="H149" s="2">
        <v>45165.473379629599</v>
      </c>
      <c r="I149" s="40">
        <f t="shared" si="18"/>
        <v>3.819443954853341E-4</v>
      </c>
      <c r="J149" s="41" t="s">
        <v>30</v>
      </c>
      <c r="K149" s="42" t="s">
        <v>31</v>
      </c>
      <c r="L149" s="42" t="s">
        <v>32</v>
      </c>
      <c r="M149" s="6">
        <v>148</v>
      </c>
      <c r="N149" s="5" t="str">
        <f t="shared" si="19"/>
        <v>FAIR-D1/148</v>
      </c>
      <c r="O149" s="4" t="str">
        <f>IF(ISBLANK(E149),"",IF(E149=F149, "1 video",CONCATENATE((+COUNTIFS(Video_List!$A:$A,Monitoring!C149,Video_List!$D:$D,"&lt;=" &amp;Monitoring!H149)-COUNTIFS(Video_List!$A:$A,Monitoring!C149,Video_List!$D:$D,"&lt;=" &amp;Monitoring!G149))+1," videos")))</f>
        <v>1 video</v>
      </c>
      <c r="P149" s="61" t="str">
        <f>+IF(R149="#N/C","-",IF(V149="#N/C","no","yes"))</f>
        <v>yes</v>
      </c>
      <c r="Q149" s="62" t="s">
        <v>34</v>
      </c>
      <c r="R149" s="63" t="str">
        <f>+IFERROR(IF(S149="#N/C","#N/C",INDEX(Taxonomy_UniqueValues!A:A,MATCH(S149,Taxonomy_UniqueValues!B:B,0))),"#N/C")</f>
        <v>Insecta</v>
      </c>
      <c r="S149" s="63" t="str">
        <f>+IFERROR(IF(T149="#N/C","#N/C",INDEX(Taxonomy_UniqueValues!B:B,MATCH(T149,Taxonomy_UniqueValues!C:C,0))),"#N/C")</f>
        <v>Diptera</v>
      </c>
      <c r="T149" s="63" t="str">
        <f>+IFERROR(IF(V149="#N/C","#N/C",INDEX(Taxonomy_UniqueValues!C:C,MATCH(V149,Taxonomy_UniqueValues!E:E,0))),"#N/C")</f>
        <v>Brachycera</v>
      </c>
      <c r="U149" s="63" t="str">
        <f>+IFERROR(IF(V149="#N/C","#N/C",INDEX(Taxonomy_UniqueValues!D:D,MATCH(V149,Taxonomy_UniqueValues!E:E,0))),"#N/C")</f>
        <v>Muscomorpha</v>
      </c>
      <c r="V149" s="63" t="s">
        <v>35</v>
      </c>
      <c r="W149" s="63" t="str">
        <f>+IFERROR(IF(X149="#N/C","#N/C",INDEX(Taxonomy_UniqueValues!F:F,MATCH(X149,Taxonomy_UniqueValues!G:G,0))),"#N/C")</f>
        <v>#N/C</v>
      </c>
      <c r="X149" s="63" t="str">
        <f>+IFERROR(IF(Y149="#N/C","#N/C",INDEX(Taxonomy_UniqueValues!G:G,MATCH(Y149,Taxonomy_UniqueValues!H:H,0))),"#N/C")</f>
        <v>#N/C</v>
      </c>
      <c r="Y149" s="63" t="str">
        <f>+IFERROR(IF(Z149="#N/C","#N/C",INDEX(Taxonomy_UniqueValues!H:H,MATCH(Z149,Taxonomy_UniqueValues!I:I,0))),"#N/C")</f>
        <v>#N/C</v>
      </c>
      <c r="Z149" s="64" t="s">
        <v>36</v>
      </c>
    </row>
    <row r="150" spans="1:26" x14ac:dyDescent="0.3">
      <c r="A150" s="3">
        <v>149</v>
      </c>
      <c r="B150" s="38" t="str">
        <f t="shared" si="15"/>
        <v>FAIR-D1_149</v>
      </c>
      <c r="C150" s="39" t="s">
        <v>27</v>
      </c>
      <c r="D150" s="4">
        <f t="shared" si="16"/>
        <v>45165</v>
      </c>
      <c r="E150" s="1" t="s">
        <v>163</v>
      </c>
      <c r="F150" s="1" t="s">
        <v>163</v>
      </c>
      <c r="G150" s="2">
        <v>45165.482569444401</v>
      </c>
      <c r="H150" s="2">
        <v>45165.482685185198</v>
      </c>
      <c r="I150" s="40">
        <f t="shared" si="18"/>
        <v>1.1574079690035433E-4</v>
      </c>
      <c r="J150" s="41" t="s">
        <v>30</v>
      </c>
      <c r="K150" s="42" t="s">
        <v>34</v>
      </c>
      <c r="L150" s="42" t="s">
        <v>32</v>
      </c>
      <c r="M150" s="6">
        <v>149</v>
      </c>
      <c r="N150" s="5" t="str">
        <f t="shared" si="19"/>
        <v>FAIR-D1/149</v>
      </c>
      <c r="O150" s="4" t="str">
        <f>IF(ISBLANK(E150),"",IF(E150=F150, "1 video",CONCATENATE((+COUNTIFS(Video_List!$A:$A,Monitoring!C150,Video_List!$D:$D,"&lt;=" &amp;Monitoring!H150)-COUNTIFS(Video_List!$A:$A,Monitoring!C150,Video_List!$D:$D,"&lt;=" &amp;Monitoring!G150))+1," videos")))</f>
        <v>1 video</v>
      </c>
      <c r="P150" s="61" t="str">
        <f>+IF(R150="#N/C","-",IF(V150="#N/C","no","yes"))</f>
        <v>yes</v>
      </c>
      <c r="Q150" s="62" t="s">
        <v>31</v>
      </c>
      <c r="R150" s="63" t="str">
        <f>+IFERROR(IF(S150="#N/C","#N/C",IF(S150=0,INDEX(Taxonomy_UniqueValues!A:A,MATCH(T150,Taxonomy_UniqueValues!C:C,0)),INDEX(Taxonomy_UniqueValues!A:A,MATCH(S150,Taxonomy_UniqueValues!B:B,0)))),"#N/C")</f>
        <v>Insecta</v>
      </c>
      <c r="S150" s="63" t="str">
        <f>+IFERROR(IF(T150="#N/C","#N/C",IF(T150=0,INDEX(Taxonomy_UniqueValues!B:B,MATCH(U150,Taxonomy_UniqueValues!D:D,0)),INDEX(Taxonomy_UniqueValues!B:B,MATCH(T150,Taxonomy_UniqueValues!C:C,0)))),"#N/C")</f>
        <v>Diptera</v>
      </c>
      <c r="T150" s="63" t="str">
        <f>+IFERROR(IF(U150="#N/C","#N/C",IF(U150=0,INDEX(Taxonomy_UniqueValues!C:C,MATCH(V150,Taxonomy_UniqueValues!E:E,0)),INDEX(Taxonomy_UniqueValues!C:C,MATCH(U150,Taxonomy_UniqueValues!D:D,0)))),"#N/C")</f>
        <v>Brachycera</v>
      </c>
      <c r="U150" s="63" t="str">
        <f>+IFERROR(IF(V150="#N/C","#N/C",IF(V150=0,INDEX(Taxonomy_UniqueValues!D:D,MATCH(W150,Taxonomy_UniqueValues!F:F,0)),INDEX(Taxonomy_UniqueValues!D:D,MATCH(V150,Taxonomy_UniqueValues!E:E,0)))),"#N/C")</f>
        <v>Muscomorpha</v>
      </c>
      <c r="V150" s="63" t="str">
        <f>+IFERROR(IF(W150="#N/C","#N/C",IF(W150=0,INDEX(Taxonomy_UniqueValues!E:E,MATCH(X150,Taxonomy_UniqueValues!G:G,0)),INDEX(Taxonomy_UniqueValues!E:E,MATCH(W150,Taxonomy_UniqueValues!F:F,0)))),"#N/C")</f>
        <v>Muscoidea</v>
      </c>
      <c r="W150" s="63" t="str">
        <f>+IFERROR(IF(X150="#N/C","#N/C",IF(X150=0,INDEX(Taxonomy_UniqueValues!F:F,MATCH(Y150,Taxonomy_UniqueValues!H:H,0)),INDEX(Taxonomy_UniqueValues!F:F,MATCH(X150,Taxonomy_UniqueValues!G:G,0)))),"#N/C")</f>
        <v>Fanniidae</v>
      </c>
      <c r="X150" s="63">
        <f>+IFERROR(IF(Y150="#N/C","#N/C",INDEX(Taxonomy_UniqueValues!G:G,MATCH(Y150,Taxonomy_UniqueValues!H:H,0))),"#N/C")</f>
        <v>0</v>
      </c>
      <c r="Y150" s="63" t="s">
        <v>38</v>
      </c>
      <c r="Z150" s="64" t="s">
        <v>36</v>
      </c>
    </row>
    <row r="151" spans="1:26" x14ac:dyDescent="0.3">
      <c r="A151" s="3">
        <v>150</v>
      </c>
      <c r="B151" s="38" t="str">
        <f t="shared" si="15"/>
        <v>FAIR-D1_150</v>
      </c>
      <c r="C151" s="39" t="s">
        <v>27</v>
      </c>
      <c r="D151" s="4">
        <f t="shared" si="16"/>
        <v>45165</v>
      </c>
      <c r="E151" s="1" t="s">
        <v>163</v>
      </c>
      <c r="F151" s="1" t="s">
        <v>164</v>
      </c>
      <c r="G151" s="2">
        <v>45165.482569444401</v>
      </c>
      <c r="H151" s="2">
        <v>45165.484675925902</v>
      </c>
      <c r="I151" s="40">
        <f t="shared" si="18"/>
        <v>2.1064815009594895E-3</v>
      </c>
      <c r="J151" s="41" t="s">
        <v>45</v>
      </c>
      <c r="K151" s="42" t="s">
        <v>31</v>
      </c>
      <c r="L151" s="42" t="s">
        <v>45</v>
      </c>
      <c r="M151" s="6">
        <v>150</v>
      </c>
      <c r="N151" s="5" t="str">
        <f t="shared" si="19"/>
        <v>FAIR-D1/150</v>
      </c>
      <c r="O151" s="4" t="str">
        <f>IF(ISBLANK(E151),"",IF(E151=F151, "1 video",CONCATENATE((+COUNTIFS(Video_List!$A:$A,Monitoring!C151,Video_List!$D:$D,"&lt;=" &amp;Monitoring!H151)-COUNTIFS(Video_List!$A:$A,Monitoring!C151,Video_List!$D:$D,"&lt;=" &amp;Monitoring!G151))+1," videos")))</f>
        <v>3 videos</v>
      </c>
      <c r="P151" s="61" t="s">
        <v>34</v>
      </c>
      <c r="Q151" s="62" t="s">
        <v>34</v>
      </c>
      <c r="R151" s="63" t="s">
        <v>86</v>
      </c>
      <c r="S151" s="63" t="str">
        <f>+IFERROR(IF(T151="#N/C","#N/C",INDEX(Taxonomy_UniqueValues!B:B,MATCH(T151,Taxonomy_UniqueValues!C:C,0))),"#N/C")</f>
        <v>Diptera</v>
      </c>
      <c r="T151" s="63" t="str">
        <f>+IFERROR(IF(V151="#N/C","#N/C",INDEX(Taxonomy_UniqueValues!C:C,MATCH(V151,Taxonomy_UniqueValues!E:E,0))),"#N/C")</f>
        <v>Brachycera</v>
      </c>
      <c r="U151" s="63" t="str">
        <f>+IFERROR(IF(V151="#N/C","#N/C",INDEX(Taxonomy_UniqueValues!D:D,MATCH(V151,Taxonomy_UniqueValues!E:E,0))),"#N/C")</f>
        <v>Muscomorpha</v>
      </c>
      <c r="V151" s="63" t="s">
        <v>35</v>
      </c>
      <c r="W151" s="63" t="str">
        <f>+IFERROR(IF(X151="#N/C","#N/C",INDEX(Taxonomy_UniqueValues!F:F,MATCH(X151,Taxonomy_UniqueValues!G:G,0))),"#N/C")</f>
        <v>#N/C</v>
      </c>
      <c r="X151" s="63" t="str">
        <f>+IFERROR(IF(Y151="#N/C","#N/C",INDEX(Taxonomy_UniqueValues!G:G,MATCH(Y151,Taxonomy_UniqueValues!H:H,0))),"#N/C")</f>
        <v>#N/C</v>
      </c>
      <c r="Y151" s="63" t="str">
        <f>+IFERROR(IF(Z151="#N/C","#N/C",INDEX(Taxonomy_UniqueValues!H:H,MATCH(Z151,Taxonomy_UniqueValues!I:I,0))),"#N/C")</f>
        <v>#N/C</v>
      </c>
      <c r="Z151" s="64" t="s">
        <v>36</v>
      </c>
    </row>
    <row r="152" spans="1:26" x14ac:dyDescent="0.3">
      <c r="A152" s="3">
        <v>151</v>
      </c>
      <c r="B152" s="38" t="str">
        <f t="shared" si="15"/>
        <v>FAIR-D1_151</v>
      </c>
      <c r="C152" s="39" t="s">
        <v>27</v>
      </c>
      <c r="D152" s="4">
        <f t="shared" ref="D152" si="21">IF(ISBLANK(E152),"",+VALUE(MID(E152,FIND("_",E152)+1,10)))</f>
        <v>45165</v>
      </c>
      <c r="E152" s="1" t="s">
        <v>163</v>
      </c>
      <c r="F152" s="1" t="s">
        <v>163</v>
      </c>
      <c r="G152" s="2">
        <v>45165.482569444401</v>
      </c>
      <c r="H152" s="2">
        <v>45165.482962962997</v>
      </c>
      <c r="I152" s="40">
        <f t="shared" si="18"/>
        <v>3.9351859595626593E-4</v>
      </c>
      <c r="J152" s="41" t="s">
        <v>32</v>
      </c>
      <c r="K152" s="42" t="s">
        <v>34</v>
      </c>
      <c r="L152" s="42" t="s">
        <v>45</v>
      </c>
      <c r="M152" s="6">
        <v>151</v>
      </c>
      <c r="N152" s="5" t="str">
        <f t="shared" si="19"/>
        <v>FAIR-D1/151</v>
      </c>
      <c r="O152" s="4" t="str">
        <f>IF(ISBLANK(E152),"",IF(E152=F152, "1 video",CONCATENATE((+COUNTIFS(Video_List!$A:$A,Monitoring!C152,Video_List!$D:$D,"&lt;=" &amp;Monitoring!H152)-COUNTIFS(Video_List!$A:$A,Monitoring!C152,Video_List!$D:$D,"&lt;=" &amp;Monitoring!G152))+1," videos")))</f>
        <v>1 video</v>
      </c>
      <c r="P152" s="61" t="str">
        <f>+IF(R152="#N/C","-",IF(V152="#N/C","no","yes"))</f>
        <v>yes</v>
      </c>
      <c r="Q152" s="62" t="s">
        <v>34</v>
      </c>
      <c r="R152" s="63" t="str">
        <f>+IFERROR(IF(S152="#N/C","#N/C",IF(S152=0,INDEX(Taxonomy_UniqueValues!A:A,MATCH(T152,Taxonomy_UniqueValues!C:C,0)),INDEX(Taxonomy_UniqueValues!A:A,MATCH(S152,Taxonomy_UniqueValues!B:B,0)))),"#N/C")</f>
        <v>Insecta</v>
      </c>
      <c r="S152" s="63" t="str">
        <f>+IFERROR(IF(T152="#N/C","#N/C",IF(T152=0,INDEX(Taxonomy_UniqueValues!B:B,MATCH(U152,Taxonomy_UniqueValues!D:D,0)),INDEX(Taxonomy_UniqueValues!B:B,MATCH(T152,Taxonomy_UniqueValues!C:C,0)))),"#N/C")</f>
        <v>Diptera</v>
      </c>
      <c r="T152" s="63" t="str">
        <f>+IFERROR(IF(U152="#N/C","#N/C",IF(U152=0,INDEX(Taxonomy_UniqueValues!C:C,MATCH(V152,Taxonomy_UniqueValues!E:E,0)),INDEX(Taxonomy_UniqueValues!C:C,MATCH(U152,Taxonomy_UniqueValues!D:D,0)))),"#N/C")</f>
        <v>Brachycera</v>
      </c>
      <c r="U152" s="63" t="str">
        <f>+IFERROR(IF(V152="#N/C","#N/C",IF(V152=0,INDEX(Taxonomy_UniqueValues!D:D,MATCH(W152,Taxonomy_UniqueValues!F:F,0)),INDEX(Taxonomy_UniqueValues!D:D,MATCH(V152,Taxonomy_UniqueValues!E:E,0)))),"#N/C")</f>
        <v>Muscomorpha</v>
      </c>
      <c r="V152" s="63" t="str">
        <f>+IFERROR(IF(W152="#N/C","#N/C",IF(W152=0,INDEX(Taxonomy_UniqueValues!E:E,MATCH(X152,Taxonomy_UniqueValues!G:G,0)),INDEX(Taxonomy_UniqueValues!E:E,MATCH(W152,Taxonomy_UniqueValues!F:F,0)))),"#N/C")</f>
        <v>Muscoidea</v>
      </c>
      <c r="W152" s="63" t="str">
        <f>+IFERROR(IF(X152="#N/C","#N/C",IF(X152=0,INDEX(Taxonomy_UniqueValues!F:F,MATCH(Y152,Taxonomy_UniqueValues!H:H,0)),INDEX(Taxonomy_UniqueValues!F:F,MATCH(X152,Taxonomy_UniqueValues!G:G,0)))),"#N/C")</f>
        <v>Fanniidae</v>
      </c>
      <c r="X152" s="63">
        <f>+IFERROR(IF(Y152="#N/C","#N/C",INDEX(Taxonomy_UniqueValues!G:G,MATCH(Y152,Taxonomy_UniqueValues!H:H,0))),"#N/C")</f>
        <v>0</v>
      </c>
      <c r="Y152" s="63" t="s">
        <v>38</v>
      </c>
      <c r="Z152" s="64" t="s">
        <v>36</v>
      </c>
    </row>
    <row r="153" spans="1:26" x14ac:dyDescent="0.3">
      <c r="A153" s="3">
        <v>152</v>
      </c>
      <c r="B153" s="38" t="str">
        <f t="shared" si="15"/>
        <v>FAIR-D1_152</v>
      </c>
      <c r="C153" s="39" t="s">
        <v>27</v>
      </c>
      <c r="D153" s="4">
        <f t="shared" ref="D153:D184" si="22">IF(ISBLANK(E153),"",+VALUE(MID(E153, FIND("_", E153)+1,10)))</f>
        <v>45165</v>
      </c>
      <c r="E153" s="1" t="s">
        <v>165</v>
      </c>
      <c r="F153" s="1" t="s">
        <v>165</v>
      </c>
      <c r="G153" s="2">
        <v>45165.483449074098</v>
      </c>
      <c r="H153" s="2">
        <v>45165.483576388899</v>
      </c>
      <c r="I153" s="40">
        <f t="shared" si="18"/>
        <v>1.2731480092043057E-4</v>
      </c>
      <c r="J153" s="41" t="s">
        <v>30</v>
      </c>
      <c r="K153" s="42" t="s">
        <v>31</v>
      </c>
      <c r="L153" s="42" t="s">
        <v>32</v>
      </c>
      <c r="M153" s="6">
        <v>152</v>
      </c>
      <c r="N153" s="5" t="str">
        <f t="shared" si="19"/>
        <v>FAIR-D1/152</v>
      </c>
      <c r="O153" s="4" t="str">
        <f>IF(ISBLANK(E153),"",IF(E153=F153, "1 video",CONCATENATE((+COUNTIFS(Video_List!$A:$A,Monitoring!C153,Video_List!$D:$D,"&lt;=" &amp;Monitoring!H153)-COUNTIFS(Video_List!$A:$A,Monitoring!C153,Video_List!$D:$D,"&lt;=" &amp;Monitoring!G153))+1," videos")))</f>
        <v>1 video</v>
      </c>
      <c r="P153" s="61" t="str">
        <f>+IF(R153="#N/C","-",IF(V153="#N/C","no","yes"))</f>
        <v>yes</v>
      </c>
      <c r="Q153" s="62" t="s">
        <v>34</v>
      </c>
      <c r="R153" s="63" t="str">
        <f>+IFERROR(IF(S153="#N/C","#N/C",IF(S153=0,INDEX(Taxonomy_UniqueValues!A:A,MATCH(T153,Taxonomy_UniqueValues!C:C,0)),INDEX(Taxonomy_UniqueValues!A:A,MATCH(S153,Taxonomy_UniqueValues!B:B,0)))),"#N/C")</f>
        <v>Insecta</v>
      </c>
      <c r="S153" s="63" t="str">
        <f>+IFERROR(IF(T153="#N/C","#N/C",IF(T153=0,INDEX(Taxonomy_UniqueValues!B:B,MATCH(U153,Taxonomy_UniqueValues!D:D,0)),INDEX(Taxonomy_UniqueValues!B:B,MATCH(T153,Taxonomy_UniqueValues!C:C,0)))),"#N/C")</f>
        <v>Diptera</v>
      </c>
      <c r="T153" s="63" t="str">
        <f>+IFERROR(IF(U153="#N/C","#N/C",IF(U153=0,INDEX(Taxonomy_UniqueValues!C:C,MATCH(V153,Taxonomy_UniqueValues!E:E,0)),INDEX(Taxonomy_UniqueValues!C:C,MATCH(U153,Taxonomy_UniqueValues!D:D,0)))),"#N/C")</f>
        <v>Brachycera</v>
      </c>
      <c r="U153" s="63" t="str">
        <f>+IFERROR(IF(V153="#N/C","#N/C",IF(V153=0,INDEX(Taxonomy_UniqueValues!D:D,MATCH(W153,Taxonomy_UniqueValues!F:F,0)),INDEX(Taxonomy_UniqueValues!D:D,MATCH(V153,Taxonomy_UniqueValues!E:E,0)))),"#N/C")</f>
        <v>Muscomorpha</v>
      </c>
      <c r="V153" s="63" t="str">
        <f>+IFERROR(IF(W153="#N/C","#N/C",IF(W153=0,INDEX(Taxonomy_UniqueValues!E:E,MATCH(X153,Taxonomy_UniqueValues!G:G,0)),INDEX(Taxonomy_UniqueValues!E:E,MATCH(W153,Taxonomy_UniqueValues!F:F,0)))),"#N/C")</f>
        <v>Muscoidea</v>
      </c>
      <c r="W153" s="63" t="str">
        <f>+IFERROR(IF(X153="#N/C","#N/C",IF(X153=0,INDEX(Taxonomy_UniqueValues!F:F,MATCH(Y153,Taxonomy_UniqueValues!H:H,0)),INDEX(Taxonomy_UniqueValues!F:F,MATCH(X153,Taxonomy_UniqueValues!G:G,0)))),"#N/C")</f>
        <v>Fanniidae</v>
      </c>
      <c r="X153" s="63">
        <f>+IFERROR(IF(Y153="#N/C","#N/C",INDEX(Taxonomy_UniqueValues!G:G,MATCH(Y153,Taxonomy_UniqueValues!H:H,0))),"#N/C")</f>
        <v>0</v>
      </c>
      <c r="Y153" s="63" t="s">
        <v>38</v>
      </c>
      <c r="Z153" s="64" t="s">
        <v>36</v>
      </c>
    </row>
    <row r="154" spans="1:26" x14ac:dyDescent="0.3">
      <c r="A154" s="3">
        <v>153</v>
      </c>
      <c r="B154" s="38" t="str">
        <f t="shared" si="15"/>
        <v>FAIR-D1_153</v>
      </c>
      <c r="C154" s="39" t="s">
        <v>27</v>
      </c>
      <c r="D154" s="4">
        <f t="shared" si="22"/>
        <v>45165</v>
      </c>
      <c r="E154" s="1" t="s">
        <v>165</v>
      </c>
      <c r="F154" s="1" t="s">
        <v>165</v>
      </c>
      <c r="G154" s="2">
        <v>45165.483449074098</v>
      </c>
      <c r="H154" s="2">
        <v>45165.4836574074</v>
      </c>
      <c r="I154" s="40">
        <f t="shared" si="18"/>
        <v>2.0833330199820921E-4</v>
      </c>
      <c r="J154" s="41" t="s">
        <v>30</v>
      </c>
      <c r="K154" s="42" t="s">
        <v>34</v>
      </c>
      <c r="L154" s="42" t="s">
        <v>45</v>
      </c>
      <c r="M154" s="6">
        <v>153</v>
      </c>
      <c r="N154" s="5" t="str">
        <f t="shared" si="19"/>
        <v>FAIR-D1/153</v>
      </c>
      <c r="O154" s="4" t="str">
        <f>IF(ISBLANK(E154),"",IF(E154=F154, "1 video",CONCATENATE((+COUNTIFS(Video_List!$A:$A,Monitoring!C154,Video_List!$D:$D,"&lt;=" &amp;Monitoring!H154)-COUNTIFS(Video_List!$A:$A,Monitoring!C154,Video_List!$D:$D,"&lt;=" &amp;Monitoring!G154))+1," videos")))</f>
        <v>1 video</v>
      </c>
      <c r="P154" s="61" t="str">
        <f>+IF(R154="#N/C","-",IF(V154="#N/C","no","yes"))</f>
        <v>yes</v>
      </c>
      <c r="Q154" s="62" t="s">
        <v>34</v>
      </c>
      <c r="R154" s="63" t="str">
        <f>+IFERROR(IF(S154="#N/C","#N/C",INDEX(Taxonomy_UniqueValues!A:A,MATCH(S154,Taxonomy_UniqueValues!B:B,0))),"#N/C")</f>
        <v>Insecta</v>
      </c>
      <c r="S154" s="63" t="str">
        <f>+IFERROR(IF(T154="#N/C","#N/C",INDEX(Taxonomy_UniqueValues!B:B,MATCH(T154,Taxonomy_UniqueValues!C:C,0))),"#N/C")</f>
        <v>Diptera</v>
      </c>
      <c r="T154" s="63" t="str">
        <f>+IFERROR(IF(V154="#N/C","#N/C",INDEX(Taxonomy_UniqueValues!C:C,MATCH(V154,Taxonomy_UniqueValues!E:E,0))),"#N/C")</f>
        <v>Brachycera</v>
      </c>
      <c r="U154" s="63" t="str">
        <f>+IFERROR(IF(V154="#N/C","#N/C",INDEX(Taxonomy_UniqueValues!D:D,MATCH(V154,Taxonomy_UniqueValues!E:E,0))),"#N/C")</f>
        <v>Muscomorpha</v>
      </c>
      <c r="V154" s="63" t="s">
        <v>35</v>
      </c>
      <c r="W154" s="63" t="str">
        <f>+IFERROR(IF(X154="#N/C","#N/C",INDEX(Taxonomy_UniqueValues!F:F,MATCH(X154,Taxonomy_UniqueValues!G:G,0))),"#N/C")</f>
        <v>#N/C</v>
      </c>
      <c r="X154" s="63" t="str">
        <f>+IFERROR(IF(Y154="#N/C","#N/C",INDEX(Taxonomy_UniqueValues!G:G,MATCH(Y154,Taxonomy_UniqueValues!H:H,0))),"#N/C")</f>
        <v>#N/C</v>
      </c>
      <c r="Y154" s="63" t="str">
        <f>+IFERROR(IF(Z154="#N/C","#N/C",INDEX(Taxonomy_UniqueValues!H:H,MATCH(Z154,Taxonomy_UniqueValues!I:I,0))),"#N/C")</f>
        <v>#N/C</v>
      </c>
      <c r="Z154" s="64" t="s">
        <v>36</v>
      </c>
    </row>
    <row r="155" spans="1:26" x14ac:dyDescent="0.3">
      <c r="A155" s="3">
        <v>154</v>
      </c>
      <c r="B155" s="38" t="str">
        <f t="shared" si="15"/>
        <v>FAIR-D1_154</v>
      </c>
      <c r="C155" s="39" t="s">
        <v>27</v>
      </c>
      <c r="D155" s="4">
        <f t="shared" si="22"/>
        <v>45165</v>
      </c>
      <c r="E155" s="1" t="s">
        <v>164</v>
      </c>
      <c r="F155" s="1" t="s">
        <v>164</v>
      </c>
      <c r="G155" s="2">
        <v>45165.484548611101</v>
      </c>
      <c r="H155" s="2">
        <v>45165.484675925902</v>
      </c>
      <c r="I155" s="40">
        <f t="shared" si="18"/>
        <v>1.2731480092043057E-4</v>
      </c>
      <c r="J155" s="41" t="s">
        <v>45</v>
      </c>
      <c r="K155" s="42" t="s">
        <v>34</v>
      </c>
      <c r="L155" s="42" t="s">
        <v>30</v>
      </c>
      <c r="M155" s="6">
        <v>154</v>
      </c>
      <c r="N155" s="5" t="str">
        <f t="shared" si="19"/>
        <v>FAIR-D1/154</v>
      </c>
      <c r="O155" s="4" t="str">
        <f>IF(ISBLANK(E155),"",IF(E155=F155, "1 video",CONCATENATE((+COUNTIFS(Video_List!$A:$A,Monitoring!C155,Video_List!$D:$D,"&lt;=" &amp;Monitoring!H155)-COUNTIFS(Video_List!$A:$A,Monitoring!C155,Video_List!$D:$D,"&lt;=" &amp;Monitoring!G155))+1," videos")))</f>
        <v>1 video</v>
      </c>
      <c r="P155" s="61" t="s">
        <v>31</v>
      </c>
      <c r="Q155" s="62" t="s">
        <v>34</v>
      </c>
      <c r="R155" s="63" t="str">
        <f>+IFERROR(IF(S155="#N/C","#N/C",IF(S155=0,INDEX(Taxonomy_UniqueValues!A:A,MATCH(T155,Taxonomy_UniqueValues!C:C,0)),INDEX(Taxonomy_UniqueValues!A:A,MATCH(S155,Taxonomy_UniqueValues!B:B,0)))),"#N/C")</f>
        <v>Insecta</v>
      </c>
      <c r="S155" s="63" t="str">
        <f>+IFERROR(IF(T155="#N/C","#N/C",IF(T155=0,INDEX(Taxonomy_UniqueValues!B:B,MATCH(U155,Taxonomy_UniqueValues!D:D,0)),INDEX(Taxonomy_UniqueValues!B:B,MATCH(T155,Taxonomy_UniqueValues!C:C,0)))),"#N/C")</f>
        <v>Diptera</v>
      </c>
      <c r="T155" s="63" t="str">
        <f>+IFERROR(IF(U155="#N/C","#N/C",IF(U155=0,INDEX(Taxonomy_UniqueValues!C:C,MATCH(V155,Taxonomy_UniqueValues!E:E,0)),INDEX(Taxonomy_UniqueValues!C:C,MATCH(U155,Taxonomy_UniqueValues!D:D,0)))),"#N/C")</f>
        <v>Brachycera</v>
      </c>
      <c r="U155" s="63" t="str">
        <f>+IFERROR(IF(V155="#N/C","#N/C",IF(V155=0,INDEX(Taxonomy_UniqueValues!D:D,MATCH(W155,Taxonomy_UniqueValues!F:F,0)),INDEX(Taxonomy_UniqueValues!D:D,MATCH(V155,Taxonomy_UniqueValues!E:E,0)))),"#N/C")</f>
        <v>Muscomorpha</v>
      </c>
      <c r="V155" s="63" t="str">
        <f>+IFERROR(IF(W155="#N/C","#N/C",IF(W155=0,INDEX(Taxonomy_UniqueValues!E:E,MATCH(X155,Taxonomy_UniqueValues!G:G,0)),INDEX(Taxonomy_UniqueValues!E:E,MATCH(W155,Taxonomy_UniqueValues!F:F,0)))),"#N/C")</f>
        <v>Muscoidea</v>
      </c>
      <c r="W155" s="63" t="str">
        <f>+IFERROR(IF(X155="#N/C","#N/C",IF(X155=0,INDEX(Taxonomy_UniqueValues!F:F,MATCH(Y155,Taxonomy_UniqueValues!H:H,0)),INDEX(Taxonomy_UniqueValues!F:F,MATCH(X155,Taxonomy_UniqueValues!G:G,0)))),"#N/C")</f>
        <v>Fanniidae</v>
      </c>
      <c r="X155" s="63">
        <f>+IFERROR(IF(Y155="#N/C","#N/C",INDEX(Taxonomy_UniqueValues!G:G,MATCH(Y155,Taxonomy_UniqueValues!H:H,0))),"#N/C")</f>
        <v>0</v>
      </c>
      <c r="Y155" s="63" t="s">
        <v>38</v>
      </c>
      <c r="Z155" s="64" t="s">
        <v>36</v>
      </c>
    </row>
    <row r="156" spans="1:26" x14ac:dyDescent="0.3">
      <c r="A156" s="3">
        <v>155</v>
      </c>
      <c r="B156" s="38" t="str">
        <f t="shared" si="15"/>
        <v>FAIR-D1_155</v>
      </c>
      <c r="C156" s="39" t="s">
        <v>27</v>
      </c>
      <c r="D156" s="4">
        <f t="shared" si="22"/>
        <v>45165</v>
      </c>
      <c r="E156" s="1" t="s">
        <v>166</v>
      </c>
      <c r="F156" s="1" t="s">
        <v>166</v>
      </c>
      <c r="G156" s="2">
        <v>45165.4851388889</v>
      </c>
      <c r="H156" s="2">
        <v>45165.485254629602</v>
      </c>
      <c r="I156" s="40">
        <f t="shared" si="18"/>
        <v>1.1574070231290534E-4</v>
      </c>
      <c r="J156" s="41" t="s">
        <v>45</v>
      </c>
      <c r="K156" s="42" t="s">
        <v>34</v>
      </c>
      <c r="L156" s="42" t="s">
        <v>32</v>
      </c>
      <c r="M156" s="6">
        <v>155</v>
      </c>
      <c r="N156" s="5" t="str">
        <f t="shared" si="19"/>
        <v>FAIR-D1/155</v>
      </c>
      <c r="O156" s="4" t="str">
        <f>IF(ISBLANK(E156),"",IF(E156=F156, "1 video",CONCATENATE((+COUNTIFS(Video_List!$A:$A,Monitoring!C156,Video_List!$D:$D,"&lt;=" &amp;Monitoring!H156)-COUNTIFS(Video_List!$A:$A,Monitoring!C156,Video_List!$D:$D,"&lt;=" &amp;Monitoring!G156))+1," videos")))</f>
        <v>1 video</v>
      </c>
      <c r="P156" s="61" t="s">
        <v>31</v>
      </c>
      <c r="Q156" s="62" t="s">
        <v>34</v>
      </c>
      <c r="R156" s="63" t="str">
        <f>+IFERROR(IF(S156="#N/C","#N/C",IF(S156=0,INDEX(Taxonomy_UniqueValues!A:A,MATCH(T156,Taxonomy_UniqueValues!C:C,0)),INDEX(Taxonomy_UniqueValues!A:A,MATCH(S156,Taxonomy_UniqueValues!B:B,0)))),"#N/C")</f>
        <v>Insecta</v>
      </c>
      <c r="S156" s="63" t="str">
        <f>+IFERROR(IF(T156="#N/C","#N/C",IF(T156=0,INDEX(Taxonomy_UniqueValues!B:B,MATCH(U156,Taxonomy_UniqueValues!D:D,0)),INDEX(Taxonomy_UniqueValues!B:B,MATCH(T156,Taxonomy_UniqueValues!C:C,0)))),"#N/C")</f>
        <v>Diptera</v>
      </c>
      <c r="T156" s="63" t="str">
        <f>+IFERROR(IF(U156="#N/C","#N/C",IF(U156=0,INDEX(Taxonomy_UniqueValues!C:C,MATCH(V156,Taxonomy_UniqueValues!E:E,0)),INDEX(Taxonomy_UniqueValues!C:C,MATCH(U156,Taxonomy_UniqueValues!D:D,0)))),"#N/C")</f>
        <v>Brachycera</v>
      </c>
      <c r="U156" s="63" t="str">
        <f>+IFERROR(IF(V156="#N/C","#N/C",IF(V156=0,INDEX(Taxonomy_UniqueValues!D:D,MATCH(W156,Taxonomy_UniqueValues!F:F,0)),INDEX(Taxonomy_UniqueValues!D:D,MATCH(V156,Taxonomy_UniqueValues!E:E,0)))),"#N/C")</f>
        <v>Muscomorpha</v>
      </c>
      <c r="V156" s="63" t="str">
        <f>+IFERROR(IF(W156="#N/C","#N/C",IF(W156=0,INDEX(Taxonomy_UniqueValues!E:E,MATCH(X156,Taxonomy_UniqueValues!G:G,0)),INDEX(Taxonomy_UniqueValues!E:E,MATCH(W156,Taxonomy_UniqueValues!F:F,0)))),"#N/C")</f>
        <v>Muscoidea</v>
      </c>
      <c r="W156" s="63" t="str">
        <f>+IFERROR(IF(X156="#N/C","#N/C",IF(X156=0,INDEX(Taxonomy_UniqueValues!F:F,MATCH(Y156,Taxonomy_UniqueValues!H:H,0)),INDEX(Taxonomy_UniqueValues!F:F,MATCH(X156,Taxonomy_UniqueValues!G:G,0)))),"#N/C")</f>
        <v>Fanniidae</v>
      </c>
      <c r="X156" s="63">
        <f>+IFERROR(IF(Y156="#N/C","#N/C",INDEX(Taxonomy_UniqueValues!G:G,MATCH(Y156,Taxonomy_UniqueValues!H:H,0))),"#N/C")</f>
        <v>0</v>
      </c>
      <c r="Y156" s="63" t="s">
        <v>38</v>
      </c>
      <c r="Z156" s="64" t="s">
        <v>36</v>
      </c>
    </row>
    <row r="157" spans="1:26" x14ac:dyDescent="0.3">
      <c r="A157" s="3">
        <v>156</v>
      </c>
      <c r="B157" s="38" t="str">
        <f t="shared" si="15"/>
        <v>FAIR-D1_156</v>
      </c>
      <c r="C157" s="39" t="s">
        <v>27</v>
      </c>
      <c r="D157" s="4">
        <f t="shared" si="22"/>
        <v>45165</v>
      </c>
      <c r="E157" s="1" t="s">
        <v>166</v>
      </c>
      <c r="F157" s="1" t="s">
        <v>166</v>
      </c>
      <c r="G157" s="2">
        <v>45165.4851388889</v>
      </c>
      <c r="H157" s="2">
        <v>45165.485648148198</v>
      </c>
      <c r="I157" s="40">
        <f t="shared" si="18"/>
        <v>5.0925929826917127E-4</v>
      </c>
      <c r="J157" s="41" t="s">
        <v>30</v>
      </c>
      <c r="K157" s="42" t="s">
        <v>34</v>
      </c>
      <c r="L157" s="42" t="s">
        <v>30</v>
      </c>
      <c r="M157" s="6">
        <v>156</v>
      </c>
      <c r="N157" s="5" t="str">
        <f t="shared" si="19"/>
        <v>FAIR-D1/156</v>
      </c>
      <c r="O157" s="4" t="str">
        <f>IF(ISBLANK(E157),"",IF(E157=F157, "1 video",CONCATENATE((+COUNTIFS(Video_List!$A:$A,Monitoring!C157,Video_List!$D:$D,"&lt;=" &amp;Monitoring!H157)-COUNTIFS(Video_List!$A:$A,Monitoring!C157,Video_List!$D:$D,"&lt;=" &amp;Monitoring!G157))+1," videos")))</f>
        <v>1 video</v>
      </c>
      <c r="P157" s="61" t="str">
        <f>+IF(R157="#N/C","-",IF(V157="#N/C","no","yes"))</f>
        <v>yes</v>
      </c>
      <c r="Q157" s="62" t="s">
        <v>34</v>
      </c>
      <c r="R157" s="63" t="str">
        <f>+IFERROR(IF(S157="#N/C","#N/C",IF(S157=0,INDEX(Taxonomy_UniqueValues!A:A,MATCH(T157,Taxonomy_UniqueValues!C:C,0)),INDEX(Taxonomy_UniqueValues!A:A,MATCH(S157,Taxonomy_UniqueValues!B:B,0)))),"#N/C")</f>
        <v>Insecta</v>
      </c>
      <c r="S157" s="63" t="str">
        <f>+IFERROR(IF(T157="#N/C","#N/C",IF(T157=0,INDEX(Taxonomy_UniqueValues!B:B,MATCH(U157,Taxonomy_UniqueValues!D:D,0)),INDEX(Taxonomy_UniqueValues!B:B,MATCH(T157,Taxonomy_UniqueValues!C:C,0)))),"#N/C")</f>
        <v>Diptera</v>
      </c>
      <c r="T157" s="63" t="str">
        <f>+IFERROR(IF(U157="#N/C","#N/C",IF(U157=0,INDEX(Taxonomy_UniqueValues!C:C,MATCH(V157,Taxonomy_UniqueValues!E:E,0)),INDEX(Taxonomy_UniqueValues!C:C,MATCH(U157,Taxonomy_UniqueValues!D:D,0)))),"#N/C")</f>
        <v>Brachycera</v>
      </c>
      <c r="U157" s="63" t="str">
        <f>+IFERROR(IF(V157="#N/C","#N/C",IF(V157=0,INDEX(Taxonomy_UniqueValues!D:D,MATCH(W157,Taxonomy_UniqueValues!F:F,0)),INDEX(Taxonomy_UniqueValues!D:D,MATCH(V157,Taxonomy_UniqueValues!E:E,0)))),"#N/C")</f>
        <v>Muscomorpha</v>
      </c>
      <c r="V157" s="63" t="str">
        <f>+IFERROR(IF(W157="#N/C","#N/C",IF(W157=0,INDEX(Taxonomy_UniqueValues!E:E,MATCH(X157,Taxonomy_UniqueValues!G:G,0)),INDEX(Taxonomy_UniqueValues!E:E,MATCH(W157,Taxonomy_UniqueValues!F:F,0)))),"#N/C")</f>
        <v>Muscoidea</v>
      </c>
      <c r="W157" s="63" t="str">
        <f>+IFERROR(IF(X157="#N/C","#N/C",IF(X157=0,INDEX(Taxonomy_UniqueValues!F:F,MATCH(Y157,Taxonomy_UniqueValues!H:H,0)),INDEX(Taxonomy_UniqueValues!F:F,MATCH(X157,Taxonomy_UniqueValues!G:G,0)))),"#N/C")</f>
        <v>Fanniidae</v>
      </c>
      <c r="X157" s="63">
        <f>+IFERROR(IF(Y157="#N/C","#N/C",INDEX(Taxonomy_UniqueValues!G:G,MATCH(Y157,Taxonomy_UniqueValues!H:H,0))),"#N/C")</f>
        <v>0</v>
      </c>
      <c r="Y157" s="63" t="s">
        <v>38</v>
      </c>
      <c r="Z157" s="64" t="s">
        <v>36</v>
      </c>
    </row>
    <row r="158" spans="1:26" x14ac:dyDescent="0.3">
      <c r="A158" s="3">
        <v>157</v>
      </c>
      <c r="B158" s="38" t="str">
        <f t="shared" si="15"/>
        <v>FAIR-D1_157</v>
      </c>
      <c r="C158" s="39" t="s">
        <v>27</v>
      </c>
      <c r="D158" s="4">
        <f t="shared" si="22"/>
        <v>45165</v>
      </c>
      <c r="E158" s="1" t="s">
        <v>166</v>
      </c>
      <c r="F158" s="1" t="s">
        <v>166</v>
      </c>
      <c r="G158" s="2">
        <v>45165.485833333303</v>
      </c>
      <c r="H158" s="2">
        <v>45165.486226851899</v>
      </c>
      <c r="I158" s="40">
        <f t="shared" si="18"/>
        <v>3.9351859595626593E-4</v>
      </c>
      <c r="J158" s="41" t="s">
        <v>30</v>
      </c>
      <c r="K158" s="42" t="s">
        <v>34</v>
      </c>
      <c r="L158" s="42" t="s">
        <v>30</v>
      </c>
      <c r="M158" s="6">
        <v>157</v>
      </c>
      <c r="N158" s="5" t="str">
        <f t="shared" si="19"/>
        <v>FAIR-D1/157</v>
      </c>
      <c r="O158" s="4" t="str">
        <f>IF(ISBLANK(E158),"",IF(E158=F158, "1 video",CONCATENATE((+COUNTIFS(Video_List!$A:$A,Monitoring!C158,Video_List!$D:$D,"&lt;=" &amp;Monitoring!H158)-COUNTIFS(Video_List!$A:$A,Monitoring!C158,Video_List!$D:$D,"&lt;=" &amp;Monitoring!G158))+1," videos")))</f>
        <v>1 video</v>
      </c>
      <c r="P158" s="61" t="str">
        <f>+IF(R158="#N/C","-",IF(V158="#N/C","no","yes"))</f>
        <v>yes</v>
      </c>
      <c r="Q158" s="62" t="s">
        <v>34</v>
      </c>
      <c r="R158" s="63" t="str">
        <f>+IFERROR(IF(S158="#N/C","#N/C",IF(S158=0,INDEX(Taxonomy_UniqueValues!A:A,MATCH(T158,Taxonomy_UniqueValues!C:C,0)),INDEX(Taxonomy_UniqueValues!A:A,MATCH(S158,Taxonomy_UniqueValues!B:B,0)))),"#N/C")</f>
        <v>Insecta</v>
      </c>
      <c r="S158" s="63" t="str">
        <f>+IFERROR(IF(T158="#N/C","#N/C",IF(T158=0,INDEX(Taxonomy_UniqueValues!B:B,MATCH(U158,Taxonomy_UniqueValues!D:D,0)),INDEX(Taxonomy_UniqueValues!B:B,MATCH(T158,Taxonomy_UniqueValues!C:C,0)))),"#N/C")</f>
        <v>Diptera</v>
      </c>
      <c r="T158" s="63" t="str">
        <f>+IFERROR(IF(U158="#N/C","#N/C",IF(U158=0,INDEX(Taxonomy_UniqueValues!C:C,MATCH(V158,Taxonomy_UniqueValues!E:E,0)),INDEX(Taxonomy_UniqueValues!C:C,MATCH(U158,Taxonomy_UniqueValues!D:D,0)))),"#N/C")</f>
        <v>Brachycera</v>
      </c>
      <c r="U158" s="63" t="str">
        <f>+IFERROR(IF(V158="#N/C","#N/C",IF(V158=0,INDEX(Taxonomy_UniqueValues!D:D,MATCH(W158,Taxonomy_UniqueValues!F:F,0)),INDEX(Taxonomy_UniqueValues!D:D,MATCH(V158,Taxonomy_UniqueValues!E:E,0)))),"#N/C")</f>
        <v>Muscomorpha</v>
      </c>
      <c r="V158" s="63" t="str">
        <f>+IFERROR(IF(W158="#N/C","#N/C",IF(W158=0,INDEX(Taxonomy_UniqueValues!E:E,MATCH(X158,Taxonomy_UniqueValues!G:G,0)),INDEX(Taxonomy_UniqueValues!E:E,MATCH(W158,Taxonomy_UniqueValues!F:F,0)))),"#N/C")</f>
        <v>Muscoidea</v>
      </c>
      <c r="W158" s="63" t="str">
        <f>+IFERROR(IF(X158="#N/C","#N/C",IF(X158=0,INDEX(Taxonomy_UniqueValues!F:F,MATCH(Y158,Taxonomy_UniqueValues!H:H,0)),INDEX(Taxonomy_UniqueValues!F:F,MATCH(X158,Taxonomy_UniqueValues!G:G,0)))),"#N/C")</f>
        <v>Fanniidae</v>
      </c>
      <c r="X158" s="63">
        <f>+IFERROR(IF(Y158="#N/C","#N/C",INDEX(Taxonomy_UniqueValues!G:G,MATCH(Y158,Taxonomy_UniqueValues!H:H,0))),"#N/C")</f>
        <v>0</v>
      </c>
      <c r="Y158" s="63" t="s">
        <v>38</v>
      </c>
      <c r="Z158" s="64" t="s">
        <v>36</v>
      </c>
    </row>
    <row r="159" spans="1:26" x14ac:dyDescent="0.3">
      <c r="A159" s="3">
        <v>158</v>
      </c>
      <c r="B159" s="38" t="str">
        <f t="shared" si="15"/>
        <v>FAIR-D1_158</v>
      </c>
      <c r="C159" s="39" t="s">
        <v>27</v>
      </c>
      <c r="D159" s="4">
        <f t="shared" si="22"/>
        <v>45165</v>
      </c>
      <c r="E159" s="1" t="s">
        <v>167</v>
      </c>
      <c r="F159" s="1" t="s">
        <v>167</v>
      </c>
      <c r="G159" s="2">
        <v>45165.492870370399</v>
      </c>
      <c r="H159" s="2">
        <v>45165.4929976852</v>
      </c>
      <c r="I159" s="40">
        <f t="shared" si="18"/>
        <v>1.2731480092043057E-4</v>
      </c>
      <c r="J159" s="41" t="s">
        <v>45</v>
      </c>
      <c r="K159" s="42" t="s">
        <v>34</v>
      </c>
      <c r="L159" s="42" t="s">
        <v>45</v>
      </c>
      <c r="M159" s="6">
        <v>158</v>
      </c>
      <c r="N159" s="5" t="str">
        <f t="shared" si="19"/>
        <v>FAIR-D1/158</v>
      </c>
      <c r="O159" s="4" t="str">
        <f>IF(ISBLANK(E159),"",IF(E159=F159, "1 video",CONCATENATE((+COUNTIFS(Video_List!$A:$A,Monitoring!C159,Video_List!$D:$D,"&lt;=" &amp;Monitoring!H159)-COUNTIFS(Video_List!$A:$A,Monitoring!C159,Video_List!$D:$D,"&lt;=" &amp;Monitoring!G159))+1," videos")))</f>
        <v>1 video</v>
      </c>
      <c r="P159" s="61" t="s">
        <v>34</v>
      </c>
      <c r="Q159" s="62" t="s">
        <v>34</v>
      </c>
      <c r="R159" s="63" t="s">
        <v>86</v>
      </c>
      <c r="S159" s="63" t="str">
        <f>+IFERROR(IF(T159="#N/C","#N/C",INDEX(Taxonomy_UniqueValues!B:B,MATCH(T159,Taxonomy_UniqueValues!C:C,0))),"#N/C")</f>
        <v>#N/C</v>
      </c>
      <c r="T159" s="63" t="str">
        <f>+IFERROR(IF(V159="#N/C","#N/C",INDEX(Taxonomy_UniqueValues!C:C,MATCH(V159,Taxonomy_UniqueValues!E:E,0))),"#N/C")</f>
        <v>#N/C</v>
      </c>
      <c r="U159" s="63" t="str">
        <f>+IFERROR(IF(V159="#N/C","#N/C",INDEX(Taxonomy_UniqueValues!D:D,MATCH(V159,Taxonomy_UniqueValues!E:E,0))),"#N/C")</f>
        <v>#N/C</v>
      </c>
      <c r="V159" s="63" t="str">
        <f>+IFERROR(IF(W159="#N/C","#N/C",INDEX(Taxonomy_UniqueValues!E:E,MATCH(W159,Taxonomy_UniqueValues!F:F,0))),"#N/C")</f>
        <v>#N/C</v>
      </c>
      <c r="W159" s="63" t="str">
        <f>+IFERROR(IF(X159="#N/C","#N/C",INDEX(Taxonomy_UniqueValues!F:F,MATCH(X159,Taxonomy_UniqueValues!G:G,0))),"#N/C")</f>
        <v>#N/C</v>
      </c>
      <c r="X159" s="63" t="str">
        <f>+IFERROR(IF(Y159="#N/C","#N/C",INDEX(Taxonomy_UniqueValues!G:G,MATCH(Y159,Taxonomy_UniqueValues!H:H,0))),"#N/C")</f>
        <v>#N/C</v>
      </c>
      <c r="Y159" s="63" t="str">
        <f>+IFERROR(IF(Z159="#N/C","#N/C",INDEX(Taxonomy_UniqueValues!H:H,MATCH(Z159,Taxonomy_UniqueValues!I:I,0))),"#N/C")</f>
        <v>#N/C</v>
      </c>
      <c r="Z159" s="64" t="s">
        <v>36</v>
      </c>
    </row>
    <row r="160" spans="1:26" x14ac:dyDescent="0.3">
      <c r="A160" s="3">
        <v>159</v>
      </c>
      <c r="B160" s="38" t="str">
        <f t="shared" si="15"/>
        <v>FAIR-D1_159</v>
      </c>
      <c r="C160" s="39" t="s">
        <v>27</v>
      </c>
      <c r="D160" s="4">
        <f t="shared" si="22"/>
        <v>45165</v>
      </c>
      <c r="E160" s="1" t="s">
        <v>167</v>
      </c>
      <c r="F160" s="1" t="s">
        <v>167</v>
      </c>
      <c r="G160" s="2">
        <v>45165.492870370399</v>
      </c>
      <c r="H160" s="2">
        <v>45165.4929976852</v>
      </c>
      <c r="I160" s="40">
        <f t="shared" si="18"/>
        <v>1.2731480092043057E-4</v>
      </c>
      <c r="J160" s="41" t="s">
        <v>32</v>
      </c>
      <c r="K160" s="42" t="s">
        <v>34</v>
      </c>
      <c r="L160" s="42" t="s">
        <v>45</v>
      </c>
      <c r="M160" s="6">
        <v>159</v>
      </c>
      <c r="N160" s="5" t="str">
        <f t="shared" si="19"/>
        <v>FAIR-D1/159</v>
      </c>
      <c r="O160" s="4" t="str">
        <f>IF(ISBLANK(E160),"",IF(E160=F160, "1 video",CONCATENATE((+COUNTIFS(Video_List!$A:$A,Monitoring!C160,Video_List!$D:$D,"&lt;=" &amp;Monitoring!H160)-COUNTIFS(Video_List!$A:$A,Monitoring!C160,Video_List!$D:$D,"&lt;=" &amp;Monitoring!G160))+1," videos")))</f>
        <v>1 video</v>
      </c>
      <c r="P160" s="61" t="str">
        <f>+IF(R160="#N/C","-",IF(V160="#N/C","no","yes"))</f>
        <v>no</v>
      </c>
      <c r="Q160" s="62" t="s">
        <v>34</v>
      </c>
      <c r="R160" s="63" t="str">
        <f>+IFERROR(IF(S160="#N/C","#N/C",INDEX(Taxonomy_UniqueValues!A:A,MATCH(S160,Taxonomy_UniqueValues!B:B,0))),"#N/C")</f>
        <v>Insecta</v>
      </c>
      <c r="S160" s="63" t="str">
        <f>+IFERROR(IF(T160="#N/C","#N/C",INDEX(Taxonomy_UniqueValues!B:B,MATCH(T160,Taxonomy_UniqueValues!C:C,0))),"#N/C")</f>
        <v>Diptera</v>
      </c>
      <c r="T160" s="63" t="s">
        <v>48</v>
      </c>
      <c r="U160" s="63" t="str">
        <f>+IFERROR(IF(V160="#N/C","#N/C",INDEX(Taxonomy_UniqueValues!D:D,MATCH(V160,Taxonomy_UniqueValues!E:E,0))),"#N/C")</f>
        <v>#N/C</v>
      </c>
      <c r="V160" s="63" t="str">
        <f>+IFERROR(IF(W160="#N/C","#N/C",INDEX(Taxonomy_UniqueValues!E:E,MATCH(W160,Taxonomy_UniqueValues!F:F,0))),"#N/C")</f>
        <v>#N/C</v>
      </c>
      <c r="W160" s="63" t="str">
        <f>+IFERROR(IF(X160="#N/C","#N/C",INDEX(Taxonomy_UniqueValues!F:F,MATCH(X160,Taxonomy_UniqueValues!G:G,0))),"#N/C")</f>
        <v>#N/C</v>
      </c>
      <c r="X160" s="63" t="str">
        <f>+IFERROR(IF(Y160="#N/C","#N/C",INDEX(Taxonomy_UniqueValues!G:G,MATCH(Y160,Taxonomy_UniqueValues!H:H,0))),"#N/C")</f>
        <v>#N/C</v>
      </c>
      <c r="Y160" s="63" t="str">
        <f>+IFERROR(IF(Z160="#N/C","#N/C",INDEX(Taxonomy_UniqueValues!H:H,MATCH(Z160,Taxonomy_UniqueValues!I:I,0))),"#N/C")</f>
        <v>#N/C</v>
      </c>
      <c r="Z160" s="64" t="s">
        <v>36</v>
      </c>
    </row>
    <row r="161" spans="1:26" x14ac:dyDescent="0.3">
      <c r="A161" s="3">
        <v>160</v>
      </c>
      <c r="B161" s="38" t="str">
        <f t="shared" si="15"/>
        <v>FAIR-D1_160</v>
      </c>
      <c r="C161" s="39" t="s">
        <v>27</v>
      </c>
      <c r="D161" s="4">
        <f t="shared" si="22"/>
        <v>45165</v>
      </c>
      <c r="E161" s="1" t="s">
        <v>168</v>
      </c>
      <c r="F161" s="1" t="s">
        <v>168</v>
      </c>
      <c r="G161" s="2">
        <v>45165.5058333333</v>
      </c>
      <c r="H161" s="2">
        <v>45165.5058796296</v>
      </c>
      <c r="I161" s="40">
        <f t="shared" si="18"/>
        <v>4.6296299842651933E-5</v>
      </c>
      <c r="J161" s="41" t="s">
        <v>32</v>
      </c>
      <c r="K161" s="42" t="s">
        <v>34</v>
      </c>
      <c r="L161" s="42" t="s">
        <v>32</v>
      </c>
      <c r="M161" s="6">
        <v>160</v>
      </c>
      <c r="N161" s="5" t="str">
        <f t="shared" si="19"/>
        <v>FAIR-D1/160</v>
      </c>
      <c r="O161" s="4" t="str">
        <f>IF(ISBLANK(E161),"",IF(E161=F161, "1 video",CONCATENATE((+COUNTIFS(Video_List!$A:$A,Monitoring!C161,Video_List!$D:$D,"&lt;=" &amp;Monitoring!H161)-COUNTIFS(Video_List!$A:$A,Monitoring!C161,Video_List!$D:$D,"&lt;=" &amp;Monitoring!G161))+1," videos")))</f>
        <v>1 video</v>
      </c>
      <c r="P161" s="61" t="s">
        <v>34</v>
      </c>
      <c r="Q161" s="62" t="s">
        <v>34</v>
      </c>
      <c r="R161" s="63" t="str">
        <f>+IFERROR(IF(S161="#N/C","#N/C",INDEX(Taxonomy_UniqueValues!A:A,MATCH(S161,Taxonomy_UniqueValues!B:B,0))),"#N/C")</f>
        <v>#N/C</v>
      </c>
      <c r="S161" s="63" t="str">
        <f>+IFERROR(IF(T161="#N/C","#N/C",INDEX(Taxonomy_UniqueValues!B:B,MATCH(T161,Taxonomy_UniqueValues!C:C,0))),"#N/C")</f>
        <v>#N/C</v>
      </c>
      <c r="T161" s="63" t="str">
        <f>+IFERROR(IF(V161="#N/C","#N/C",INDEX(Taxonomy_UniqueValues!C:C,MATCH(V161,Taxonomy_UniqueValues!E:E,0))),"#N/C")</f>
        <v>#N/C</v>
      </c>
      <c r="U161" s="63" t="str">
        <f>+IFERROR(IF(V161="#N/C","#N/C",INDEX(Taxonomy_UniqueValues!D:D,MATCH(V161,Taxonomy_UniqueValues!E:E,0))),"#N/C")</f>
        <v>#N/C</v>
      </c>
      <c r="V161" s="63" t="str">
        <f>+IFERROR(IF(W161="#N/C","#N/C",INDEX(Taxonomy_UniqueValues!E:E,MATCH(W161,Taxonomy_UniqueValues!F:F,0))),"#N/C")</f>
        <v>#N/C</v>
      </c>
      <c r="W161" s="63" t="str">
        <f>+IFERROR(IF(X161="#N/C","#N/C",INDEX(Taxonomy_UniqueValues!F:F,MATCH(X161,Taxonomy_UniqueValues!G:G,0))),"#N/C")</f>
        <v>#N/C</v>
      </c>
      <c r="X161" s="63" t="str">
        <f>+IFERROR(IF(Y161="#N/C","#N/C",INDEX(Taxonomy_UniqueValues!G:G,MATCH(Y161,Taxonomy_UniqueValues!H:H,0))),"#N/C")</f>
        <v>#N/C</v>
      </c>
      <c r="Y161" s="63" t="str">
        <f>+IFERROR(IF(Z161="#N/C","#N/C",INDEX(Taxonomy_UniqueValues!H:H,MATCH(Z161,Taxonomy_UniqueValues!I:I,0))),"#N/C")</f>
        <v>#N/C</v>
      </c>
      <c r="Z161" s="64" t="s">
        <v>36</v>
      </c>
    </row>
    <row r="162" spans="1:26" x14ac:dyDescent="0.3">
      <c r="A162" s="3">
        <v>161</v>
      </c>
      <c r="B162" s="38" t="str">
        <f t="shared" si="15"/>
        <v>FAIR-D1_161</v>
      </c>
      <c r="C162" s="39" t="s">
        <v>27</v>
      </c>
      <c r="D162" s="4">
        <f t="shared" si="22"/>
        <v>45165</v>
      </c>
      <c r="E162" s="1" t="s">
        <v>169</v>
      </c>
      <c r="F162" s="1" t="s">
        <v>169</v>
      </c>
      <c r="G162" s="2">
        <v>45165.508113425902</v>
      </c>
      <c r="H162" s="2">
        <v>45165.508182870399</v>
      </c>
      <c r="I162" s="40">
        <f t="shared" si="18"/>
        <v>6.9444497057702392E-5</v>
      </c>
      <c r="J162" s="41" t="s">
        <v>32</v>
      </c>
      <c r="K162" s="42" t="s">
        <v>34</v>
      </c>
      <c r="L162" s="42" t="s">
        <v>32</v>
      </c>
      <c r="M162" s="6">
        <v>161</v>
      </c>
      <c r="N162" s="5" t="str">
        <f t="shared" si="19"/>
        <v>FAIR-D1/161</v>
      </c>
      <c r="O162" s="4" t="str">
        <f>IF(ISBLANK(E162),"",IF(E162=F162, "1 video",CONCATENATE((+COUNTIFS(Video_List!$A:$A,Monitoring!C162,Video_List!$D:$D,"&lt;=" &amp;Monitoring!H162)-COUNTIFS(Video_List!$A:$A,Monitoring!C162,Video_List!$D:$D,"&lt;=" &amp;Monitoring!G162))+1," videos")))</f>
        <v>1 video</v>
      </c>
      <c r="P162" s="61" t="s">
        <v>34</v>
      </c>
      <c r="Q162" s="62" t="s">
        <v>34</v>
      </c>
      <c r="R162" s="63" t="str">
        <f>+IFERROR(IF(S162="#N/C","#N/C",INDEX(Taxonomy_UniqueValues!A:A,MATCH(S162,Taxonomy_UniqueValues!B:B,0))),"#N/C")</f>
        <v>#N/C</v>
      </c>
      <c r="S162" s="63" t="str">
        <f>+IFERROR(IF(T162="#N/C","#N/C",INDEX(Taxonomy_UniqueValues!B:B,MATCH(T162,Taxonomy_UniqueValues!C:C,0))),"#N/C")</f>
        <v>#N/C</v>
      </c>
      <c r="T162" s="63" t="str">
        <f>+IFERROR(IF(V162="#N/C","#N/C",INDEX(Taxonomy_UniqueValues!C:C,MATCH(V162,Taxonomy_UniqueValues!E:E,0))),"#N/C")</f>
        <v>#N/C</v>
      </c>
      <c r="U162" s="63" t="str">
        <f>+IFERROR(IF(V162="#N/C","#N/C",INDEX(Taxonomy_UniqueValues!D:D,MATCH(V162,Taxonomy_UniqueValues!E:E,0))),"#N/C")</f>
        <v>#N/C</v>
      </c>
      <c r="V162" s="63" t="str">
        <f>+IFERROR(IF(W162="#N/C","#N/C",INDEX(Taxonomy_UniqueValues!E:E,MATCH(W162,Taxonomy_UniqueValues!F:F,0))),"#N/C")</f>
        <v>#N/C</v>
      </c>
      <c r="W162" s="63" t="str">
        <f>+IFERROR(IF(X162="#N/C","#N/C",INDEX(Taxonomy_UniqueValues!F:F,MATCH(X162,Taxonomy_UniqueValues!G:G,0))),"#N/C")</f>
        <v>#N/C</v>
      </c>
      <c r="X162" s="63" t="str">
        <f>+IFERROR(IF(Y162="#N/C","#N/C",INDEX(Taxonomy_UniqueValues!G:G,MATCH(Y162,Taxonomy_UniqueValues!H:H,0))),"#N/C")</f>
        <v>#N/C</v>
      </c>
      <c r="Y162" s="63" t="str">
        <f>+IFERROR(IF(Z162="#N/C","#N/C",INDEX(Taxonomy_UniqueValues!H:H,MATCH(Z162,Taxonomy_UniqueValues!I:I,0))),"#N/C")</f>
        <v>#N/C</v>
      </c>
      <c r="Z162" s="64" t="s">
        <v>36</v>
      </c>
    </row>
    <row r="163" spans="1:26" x14ac:dyDescent="0.3">
      <c r="A163" s="3">
        <v>162</v>
      </c>
      <c r="B163" s="38" t="str">
        <f t="shared" si="15"/>
        <v>FAIR-D1_162</v>
      </c>
      <c r="C163" s="39" t="s">
        <v>27</v>
      </c>
      <c r="D163" s="4">
        <f t="shared" si="22"/>
        <v>45165</v>
      </c>
      <c r="E163" s="1" t="s">
        <v>170</v>
      </c>
      <c r="F163" s="1" t="s">
        <v>170</v>
      </c>
      <c r="G163" s="2">
        <v>45165.509409722203</v>
      </c>
      <c r="H163" s="2">
        <v>45165.509525463</v>
      </c>
      <c r="I163" s="40">
        <f t="shared" si="18"/>
        <v>1.1574079690035433E-4</v>
      </c>
      <c r="J163" s="41" t="s">
        <v>30</v>
      </c>
      <c r="K163" s="42" t="s">
        <v>31</v>
      </c>
      <c r="L163" s="42" t="s">
        <v>32</v>
      </c>
      <c r="M163" s="6">
        <v>162</v>
      </c>
      <c r="N163" s="5" t="str">
        <f t="shared" si="19"/>
        <v>FAIR-D1/162</v>
      </c>
      <c r="O163" s="4" t="str">
        <f>IF(ISBLANK(E163),"",IF(E163=F163, "1 video",CONCATENATE((+COUNTIFS(Video_List!$A:$A,Monitoring!C163,Video_List!$D:$D,"&lt;=" &amp;Monitoring!H163)-COUNTIFS(Video_List!$A:$A,Monitoring!C163,Video_List!$D:$D,"&lt;=" &amp;Monitoring!G163))+1," videos")))</f>
        <v>1 video</v>
      </c>
      <c r="P163" s="61" t="str">
        <f>+IF(R163="#N/C","-",IF(V163="#N/C","no","yes"))</f>
        <v>yes</v>
      </c>
      <c r="Q163" s="62" t="s">
        <v>34</v>
      </c>
      <c r="R163" s="63" t="str">
        <f>+IFERROR(IF(S163="#N/C","#N/C",IF(S163=0,INDEX(Taxonomy_UniqueValues!A:A,MATCH(T163,Taxonomy_UniqueValues!C:C,0)),INDEX(Taxonomy_UniqueValues!A:A,MATCH(S163,Taxonomy_UniqueValues!B:B,0)))),"#N/C")</f>
        <v>Insecta</v>
      </c>
      <c r="S163" s="63" t="str">
        <f>+IFERROR(IF(T163="#N/C","#N/C",IF(T163=0,INDEX(Taxonomy_UniqueValues!B:B,MATCH(U163,Taxonomy_UniqueValues!D:D,0)),INDEX(Taxonomy_UniqueValues!B:B,MATCH(T163,Taxonomy_UniqueValues!C:C,0)))),"#N/C")</f>
        <v>Diptera</v>
      </c>
      <c r="T163" s="63" t="str">
        <f>+IFERROR(IF(U163="#N/C","#N/C",IF(U163=0,INDEX(Taxonomy_UniqueValues!C:C,MATCH(V163,Taxonomy_UniqueValues!E:E,0)),INDEX(Taxonomy_UniqueValues!C:C,MATCH(U163,Taxonomy_UniqueValues!D:D,0)))),"#N/C")</f>
        <v>Brachycera</v>
      </c>
      <c r="U163" s="63" t="str">
        <f>+IFERROR(IF(V163="#N/C","#N/C",IF(V163=0,INDEX(Taxonomy_UniqueValues!D:D,MATCH(W163,Taxonomy_UniqueValues!F:F,0)),INDEX(Taxonomy_UniqueValues!D:D,MATCH(V163,Taxonomy_UniqueValues!E:E,0)))),"#N/C")</f>
        <v>Muscomorpha</v>
      </c>
      <c r="V163" s="63" t="str">
        <f>+IFERROR(IF(W163="#N/C","#N/C",IF(W163=0,INDEX(Taxonomy_UniqueValues!E:E,MATCH(X163,Taxonomy_UniqueValues!G:G,0)),INDEX(Taxonomy_UniqueValues!E:E,MATCH(W163,Taxonomy_UniqueValues!F:F,0)))),"#N/C")</f>
        <v>Muscoidea</v>
      </c>
      <c r="W163" s="63" t="str">
        <f>+IFERROR(IF(X163="#N/C","#N/C",IF(X163=0,INDEX(Taxonomy_UniqueValues!F:F,MATCH(Y163,Taxonomy_UniqueValues!H:H,0)),INDEX(Taxonomy_UniqueValues!F:F,MATCH(X163,Taxonomy_UniqueValues!G:G,0)))),"#N/C")</f>
        <v>Fanniidae</v>
      </c>
      <c r="X163" s="63">
        <f>+IFERROR(IF(Y163="#N/C","#N/C",INDEX(Taxonomy_UniqueValues!G:G,MATCH(Y163,Taxonomy_UniqueValues!H:H,0))),"#N/C")</f>
        <v>0</v>
      </c>
      <c r="Y163" s="63" t="s">
        <v>38</v>
      </c>
      <c r="Z163" s="64" t="s">
        <v>36</v>
      </c>
    </row>
    <row r="164" spans="1:26" x14ac:dyDescent="0.3">
      <c r="A164" s="3">
        <v>163</v>
      </c>
      <c r="B164" s="38" t="str">
        <f t="shared" si="15"/>
        <v>FAIR-D1_163</v>
      </c>
      <c r="C164" s="39" t="s">
        <v>27</v>
      </c>
      <c r="D164" s="4">
        <f t="shared" si="22"/>
        <v>45165</v>
      </c>
      <c r="E164" s="1" t="s">
        <v>170</v>
      </c>
      <c r="F164" s="1" t="s">
        <v>170</v>
      </c>
      <c r="G164" s="2">
        <v>45165.509409722203</v>
      </c>
      <c r="H164" s="2">
        <v>45165.5096990741</v>
      </c>
      <c r="I164" s="40">
        <f t="shared" si="18"/>
        <v>2.8935189766343683E-4</v>
      </c>
      <c r="J164" s="41" t="s">
        <v>30</v>
      </c>
      <c r="K164" s="42" t="s">
        <v>34</v>
      </c>
      <c r="L164" s="42" t="s">
        <v>45</v>
      </c>
      <c r="M164" s="6">
        <v>163</v>
      </c>
      <c r="N164" s="5" t="str">
        <f t="shared" si="19"/>
        <v>FAIR-D1/163</v>
      </c>
      <c r="O164" s="4" t="str">
        <f>IF(ISBLANK(E164),"",IF(E164=F164, "1 video",CONCATENATE((+COUNTIFS(Video_List!$A:$A,Monitoring!C164,Video_List!$D:$D,"&lt;=" &amp;Monitoring!H164)-COUNTIFS(Video_List!$A:$A,Monitoring!C164,Video_List!$D:$D,"&lt;=" &amp;Monitoring!G164))+1," videos")))</f>
        <v>1 video</v>
      </c>
      <c r="P164" s="61" t="str">
        <f>+IF(R164="#N/C","-",IF(V164="#N/C","no","yes"))</f>
        <v>yes</v>
      </c>
      <c r="Q164" s="62" t="s">
        <v>34</v>
      </c>
      <c r="R164" s="63" t="str">
        <f>+IFERROR(IF(S164="#N/C","#N/C",IF(S164=0,INDEX(Taxonomy_UniqueValues!A:A,MATCH(T164,Taxonomy_UniqueValues!C:C,0)),INDEX(Taxonomy_UniqueValues!A:A,MATCH(S164,Taxonomy_UniqueValues!B:B,0)))),"#N/C")</f>
        <v>Insecta</v>
      </c>
      <c r="S164" s="63" t="str">
        <f>+IFERROR(IF(T164="#N/C","#N/C",IF(T164=0,INDEX(Taxonomy_UniqueValues!B:B,MATCH(U164,Taxonomy_UniqueValues!D:D,0)),INDEX(Taxonomy_UniqueValues!B:B,MATCH(T164,Taxonomy_UniqueValues!C:C,0)))),"#N/C")</f>
        <v>Diptera</v>
      </c>
      <c r="T164" s="63" t="str">
        <f>+IFERROR(IF(U164="#N/C","#N/C",IF(U164=0,INDEX(Taxonomy_UniqueValues!C:C,MATCH(V164,Taxonomy_UniqueValues!E:E,0)),INDEX(Taxonomy_UniqueValues!C:C,MATCH(U164,Taxonomy_UniqueValues!D:D,0)))),"#N/C")</f>
        <v>Brachycera</v>
      </c>
      <c r="U164" s="63" t="str">
        <f>+IFERROR(IF(V164="#N/C","#N/C",IF(V164=0,INDEX(Taxonomy_UniqueValues!D:D,MATCH(W164,Taxonomy_UniqueValues!F:F,0)),INDEX(Taxonomy_UniqueValues!D:D,MATCH(V164,Taxonomy_UniqueValues!E:E,0)))),"#N/C")</f>
        <v>Muscomorpha</v>
      </c>
      <c r="V164" s="63" t="str">
        <f>+IFERROR(IF(W164="#N/C","#N/C",IF(W164=0,INDEX(Taxonomy_UniqueValues!E:E,MATCH(X164,Taxonomy_UniqueValues!G:G,0)),INDEX(Taxonomy_UniqueValues!E:E,MATCH(W164,Taxonomy_UniqueValues!F:F,0)))),"#N/C")</f>
        <v>Muscoidea</v>
      </c>
      <c r="W164" s="63" t="str">
        <f>+IFERROR(IF(X164="#N/C","#N/C",IF(X164=0,INDEX(Taxonomy_UniqueValues!F:F,MATCH(Y164,Taxonomy_UniqueValues!H:H,0)),INDEX(Taxonomy_UniqueValues!F:F,MATCH(X164,Taxonomy_UniqueValues!G:G,0)))),"#N/C")</f>
        <v>Fanniidae</v>
      </c>
      <c r="X164" s="63">
        <f>+IFERROR(IF(Y164="#N/C","#N/C",INDEX(Taxonomy_UniqueValues!G:G,MATCH(Y164,Taxonomy_UniqueValues!H:H,0))),"#N/C")</f>
        <v>0</v>
      </c>
      <c r="Y164" s="63" t="s">
        <v>38</v>
      </c>
      <c r="Z164" s="64" t="s">
        <v>36</v>
      </c>
    </row>
    <row r="165" spans="1:26" x14ac:dyDescent="0.3">
      <c r="A165" s="3">
        <v>164</v>
      </c>
      <c r="B165" s="38" t="str">
        <f t="shared" si="15"/>
        <v>FAIR-D1_164</v>
      </c>
      <c r="C165" s="39" t="s">
        <v>27</v>
      </c>
      <c r="D165" s="4">
        <f t="shared" si="22"/>
        <v>45165</v>
      </c>
      <c r="E165" s="1" t="s">
        <v>171</v>
      </c>
      <c r="F165" s="1" t="s">
        <v>171</v>
      </c>
      <c r="G165" s="2">
        <v>45165.540509259299</v>
      </c>
      <c r="H165" s="2">
        <v>45165.540567129603</v>
      </c>
      <c r="I165" s="40">
        <f t="shared" si="18"/>
        <v>5.7870303862728179E-5</v>
      </c>
      <c r="J165" s="41" t="s">
        <v>32</v>
      </c>
      <c r="K165" s="42" t="s">
        <v>34</v>
      </c>
      <c r="L165" s="42" t="s">
        <v>32</v>
      </c>
      <c r="M165" s="6">
        <v>164</v>
      </c>
      <c r="N165" s="5" t="str">
        <f t="shared" si="19"/>
        <v>FAIR-D1/164</v>
      </c>
      <c r="O165" s="4" t="str">
        <f>IF(ISBLANK(E165),"",IF(E165=F165, "1 video",CONCATENATE((+COUNTIFS(Video_List!$A:$A,Monitoring!C165,Video_List!$D:$D,"&lt;=" &amp;Monitoring!H165)-COUNTIFS(Video_List!$A:$A,Monitoring!C165,Video_List!$D:$D,"&lt;=" &amp;Monitoring!G165))+1," videos")))</f>
        <v>1 video</v>
      </c>
      <c r="P165" s="61" t="str">
        <f>+IF(R165="#N/C","-",IF(V165="#N/C","no","yes"))</f>
        <v>yes</v>
      </c>
      <c r="Q165" s="62" t="s">
        <v>31</v>
      </c>
      <c r="R165" s="63" t="str">
        <f>+IFERROR(IF(S165="#N/C","#N/C",INDEX(Taxonomy_UniqueValues!A:A,MATCH(S165,Taxonomy_UniqueValues!B:B,0))),"#N/C")</f>
        <v>Insecta</v>
      </c>
      <c r="S165" s="63" t="str">
        <f>+IFERROR(IF(T165="#N/C","#N/C",INDEX(Taxonomy_UniqueValues!B:B,MATCH(T165,Taxonomy_UniqueValues!C:C,0))),"#N/C")</f>
        <v>Hymenoptera</v>
      </c>
      <c r="T165" s="63" t="str">
        <f>+IFERROR(IF(V165="#N/C","#N/C",INDEX(Taxonomy_UniqueValues!C:C,MATCH(V165,Taxonomy_UniqueValues!E:E,0))),"#N/C")</f>
        <v>Apocrita</v>
      </c>
      <c r="U165" s="63" t="str">
        <f>+IFERROR(IF(V165="#N/C","#N/C",INDEX(Taxonomy_UniqueValues!D:D,MATCH(V165,Taxonomy_UniqueValues!E:E,0))),"#N/C")</f>
        <v>Aculeata</v>
      </c>
      <c r="V165" s="63" t="str">
        <f>+IFERROR(IF(W165="#N/C","#N/C",INDEX(Taxonomy_UniqueValues!E:E,MATCH(W165,Taxonomy_UniqueValues!F:F,0))),"#N/C")</f>
        <v>Vespoidea</v>
      </c>
      <c r="W165" s="63" t="str">
        <f>+IFERROR(IF(X165="#N/C","#N/C",INDEX(Taxonomy_UniqueValues!F:F,MATCH(X165,Taxonomy_UniqueValues!G:G,0))),"#N/C")</f>
        <v>Vespidae</v>
      </c>
      <c r="X165" s="63" t="str">
        <f>+IFERROR(IF(Y165="#N/C","#N/C",INDEX(Taxonomy_UniqueValues!G:G,MATCH(Y165,Taxonomy_UniqueValues!H:H,0))),"#N/C")</f>
        <v>Vespinae</v>
      </c>
      <c r="Y165" s="63" t="s">
        <v>57</v>
      </c>
      <c r="Z165" s="64" t="s">
        <v>36</v>
      </c>
    </row>
    <row r="166" spans="1:26" x14ac:dyDescent="0.3">
      <c r="A166" s="3">
        <v>165</v>
      </c>
      <c r="B166" s="38" t="str">
        <f t="shared" si="15"/>
        <v>FAIR-D1_165</v>
      </c>
      <c r="C166" s="39" t="s">
        <v>27</v>
      </c>
      <c r="D166" s="4">
        <f t="shared" si="22"/>
        <v>45165</v>
      </c>
      <c r="E166" s="1" t="s">
        <v>172</v>
      </c>
      <c r="F166" s="1" t="s">
        <v>172</v>
      </c>
      <c r="G166" s="2">
        <v>45165.554907407401</v>
      </c>
      <c r="H166" s="2">
        <v>45165.555034722202</v>
      </c>
      <c r="I166" s="40">
        <f t="shared" si="18"/>
        <v>1.2731480092043057E-4</v>
      </c>
      <c r="J166" s="41" t="s">
        <v>32</v>
      </c>
      <c r="K166" s="42" t="s">
        <v>34</v>
      </c>
      <c r="L166" s="42" t="s">
        <v>32</v>
      </c>
      <c r="M166" s="6">
        <v>165</v>
      </c>
      <c r="N166" s="5" t="str">
        <f t="shared" si="19"/>
        <v>FAIR-D1/165</v>
      </c>
      <c r="O166" s="4" t="str">
        <f>IF(ISBLANK(E166),"",IF(E166=F166, "1 video",CONCATENATE((+COUNTIFS(Video_List!$A:$A,Monitoring!C166,Video_List!$D:$D,"&lt;=" &amp;Monitoring!H166)-COUNTIFS(Video_List!$A:$A,Monitoring!C166,Video_List!$D:$D,"&lt;=" &amp;Monitoring!G166))+1," videos")))</f>
        <v>1 video</v>
      </c>
      <c r="P166" s="61" t="s">
        <v>34</v>
      </c>
      <c r="Q166" s="62" t="s">
        <v>34</v>
      </c>
      <c r="R166" s="63" t="str">
        <f>+IFERROR(IF(S166="#N/C","#N/C",INDEX(Taxonomy_UniqueValues!A:A,MATCH(S166,Taxonomy_UniqueValues!B:B,0))),"#N/C")</f>
        <v>#N/C</v>
      </c>
      <c r="S166" s="63" t="str">
        <f>+IFERROR(IF(T166="#N/C","#N/C",INDEX(Taxonomy_UniqueValues!B:B,MATCH(T166,Taxonomy_UniqueValues!C:C,0))),"#N/C")</f>
        <v>#N/C</v>
      </c>
      <c r="T166" s="63" t="str">
        <f>+IFERROR(IF(V166="#N/C","#N/C",INDEX(Taxonomy_UniqueValues!C:C,MATCH(V166,Taxonomy_UniqueValues!E:E,0))),"#N/C")</f>
        <v>#N/C</v>
      </c>
      <c r="U166" s="63" t="str">
        <f>+IFERROR(IF(V166="#N/C","#N/C",INDEX(Taxonomy_UniqueValues!D:D,MATCH(V166,Taxonomy_UniqueValues!E:E,0))),"#N/C")</f>
        <v>#N/C</v>
      </c>
      <c r="V166" s="63" t="str">
        <f>+IFERROR(IF(W166="#N/C","#N/C",INDEX(Taxonomy_UniqueValues!E:E,MATCH(W166,Taxonomy_UniqueValues!F:F,0))),"#N/C")</f>
        <v>#N/C</v>
      </c>
      <c r="W166" s="63" t="str">
        <f>+IFERROR(IF(X166="#N/C","#N/C",INDEX(Taxonomy_UniqueValues!F:F,MATCH(X166,Taxonomy_UniqueValues!G:G,0))),"#N/C")</f>
        <v>#N/C</v>
      </c>
      <c r="X166" s="63" t="str">
        <f>+IFERROR(IF(Y166="#N/C","#N/C",INDEX(Taxonomy_UniqueValues!G:G,MATCH(Y166,Taxonomy_UniqueValues!H:H,0))),"#N/C")</f>
        <v>#N/C</v>
      </c>
      <c r="Y166" s="63" t="str">
        <f>+IFERROR(IF(Z166="#N/C","#N/C",INDEX(Taxonomy_UniqueValues!H:H,MATCH(Z166,Taxonomy_UniqueValues!I:I,0))),"#N/C")</f>
        <v>#N/C</v>
      </c>
      <c r="Z166" s="64" t="s">
        <v>36</v>
      </c>
    </row>
    <row r="167" spans="1:26" x14ac:dyDescent="0.3">
      <c r="A167" s="3">
        <v>166</v>
      </c>
      <c r="B167" s="38" t="str">
        <f t="shared" si="15"/>
        <v>FAIR-D1_166</v>
      </c>
      <c r="C167" s="39" t="s">
        <v>27</v>
      </c>
      <c r="D167" s="4">
        <f t="shared" si="22"/>
        <v>45165</v>
      </c>
      <c r="E167" s="1" t="s">
        <v>173</v>
      </c>
      <c r="F167" s="1" t="s">
        <v>173</v>
      </c>
      <c r="G167" s="2">
        <v>45165.562442129602</v>
      </c>
      <c r="H167" s="2">
        <v>45165.562569444497</v>
      </c>
      <c r="I167" s="40">
        <f t="shared" si="18"/>
        <v>1.2731489550787956E-4</v>
      </c>
      <c r="J167" s="41" t="s">
        <v>32</v>
      </c>
      <c r="K167" s="42" t="s">
        <v>34</v>
      </c>
      <c r="L167" s="42" t="s">
        <v>32</v>
      </c>
      <c r="M167" s="6">
        <v>166</v>
      </c>
      <c r="N167" s="5" t="str">
        <f t="shared" si="19"/>
        <v>FAIR-D1/166</v>
      </c>
      <c r="O167" s="4" t="str">
        <f>IF(ISBLANK(E167),"",IF(E167=F167, "1 video",CONCATENATE((+COUNTIFS(Video_List!$A:$A,Monitoring!C167,Video_List!$D:$D,"&lt;=" &amp;Monitoring!H167)-COUNTIFS(Video_List!$A:$A,Monitoring!C167,Video_List!$D:$D,"&lt;=" &amp;Monitoring!G167))+1," videos")))</f>
        <v>1 video</v>
      </c>
      <c r="P167" s="61" t="s">
        <v>31</v>
      </c>
      <c r="Q167" s="62" t="s">
        <v>34</v>
      </c>
      <c r="R167" s="63" t="str">
        <f>+IFERROR(IF(S167="#N/C","#N/C",INDEX(Taxonomy_UniqueValues!A:A,MATCH(S167,Taxonomy_UniqueValues!B:B,0))),"#N/C")</f>
        <v>Insecta</v>
      </c>
      <c r="S167" s="63" t="str">
        <f>+IFERROR(IF(T167="#N/C","#N/C",INDEX(Taxonomy_UniqueValues!B:B,MATCH(T167,Taxonomy_UniqueValues!C:C,0))),"#N/C")</f>
        <v>Diptera</v>
      </c>
      <c r="T167" s="63" t="str">
        <f>+IFERROR(IF(V167="#N/C","#N/C",INDEX(Taxonomy_UniqueValues!C:C,MATCH(V167,Taxonomy_UniqueValues!E:E,0))),"#N/C")</f>
        <v>Brachycera</v>
      </c>
      <c r="U167" s="63" t="str">
        <f>+IFERROR(IF(V167="#N/C","#N/C",INDEX(Taxonomy_UniqueValues!D:D,MATCH(V167,Taxonomy_UniqueValues!E:E,0))),"#N/C")</f>
        <v>Muscomorpha</v>
      </c>
      <c r="V167" s="63" t="s">
        <v>35</v>
      </c>
      <c r="W167" s="63" t="str">
        <f>+IFERROR(IF(X167="#N/C","#N/C",INDEX(Taxonomy_UniqueValues!F:F,MATCH(X167,Taxonomy_UniqueValues!G:G,0))),"#N/C")</f>
        <v>#N/C</v>
      </c>
      <c r="X167" s="63" t="str">
        <f>+IFERROR(IF(Y167="#N/C","#N/C",INDEX(Taxonomy_UniqueValues!G:G,MATCH(Y167,Taxonomy_UniqueValues!H:H,0))),"#N/C")</f>
        <v>#N/C</v>
      </c>
      <c r="Y167" s="63" t="str">
        <f>+IFERROR(IF(Z167="#N/C","#N/C",INDEX(Taxonomy_UniqueValues!H:H,MATCH(Z167,Taxonomy_UniqueValues!I:I,0))),"#N/C")</f>
        <v>#N/C</v>
      </c>
      <c r="Z167" s="64" t="s">
        <v>36</v>
      </c>
    </row>
    <row r="168" spans="1:26" x14ac:dyDescent="0.3">
      <c r="A168" s="3">
        <v>167</v>
      </c>
      <c r="B168" s="38" t="str">
        <f t="shared" ref="B168:B231" si="23">+_xlfn.CONCAT(C168,"_",A168)</f>
        <v>FAIR-D1_167</v>
      </c>
      <c r="C168" s="39" t="s">
        <v>27</v>
      </c>
      <c r="D168" s="4">
        <f t="shared" si="22"/>
        <v>45165</v>
      </c>
      <c r="E168" s="1" t="s">
        <v>173</v>
      </c>
      <c r="F168" s="1" t="s">
        <v>173</v>
      </c>
      <c r="G168" s="2">
        <v>45165.562442129602</v>
      </c>
      <c r="H168" s="2">
        <v>45165.562673611101</v>
      </c>
      <c r="I168" s="40">
        <f t="shared" si="18"/>
        <v>2.3148149921325967E-4</v>
      </c>
      <c r="J168" s="41" t="s">
        <v>32</v>
      </c>
      <c r="K168" s="42" t="s">
        <v>31</v>
      </c>
      <c r="L168" s="42" t="s">
        <v>32</v>
      </c>
      <c r="M168" s="6">
        <v>167</v>
      </c>
      <c r="N168" s="5" t="str">
        <f t="shared" si="19"/>
        <v>FAIR-D1/167</v>
      </c>
      <c r="O168" s="4" t="str">
        <f>IF(ISBLANK(E168),"",IF(E168=F168, "1 video",CONCATENATE((+COUNTIFS(Video_List!$A:$A,Monitoring!C168,Video_List!$D:$D,"&lt;=" &amp;Monitoring!H168)-COUNTIFS(Video_List!$A:$A,Monitoring!C168,Video_List!$D:$D,"&lt;=" &amp;Monitoring!G168))+1," videos")))</f>
        <v>1 video</v>
      </c>
      <c r="P168" s="61" t="str">
        <f>+IF(R168="#N/C","-",IF(V168="#N/C","no","yes"))</f>
        <v>yes</v>
      </c>
      <c r="Q168" s="62" t="s">
        <v>31</v>
      </c>
      <c r="R168" s="63" t="str">
        <f>+IFERROR(IF(S168="#N/C","#N/C",IF(S168=0,INDEX(Taxonomy_UniqueValues!A:A,MATCH(T168,Taxonomy_UniqueValues!C:C,0)),INDEX(Taxonomy_UniqueValues!A:A,MATCH(S168,Taxonomy_UniqueValues!B:B,0)))),"#N/C")</f>
        <v>Insecta</v>
      </c>
      <c r="S168" s="63" t="str">
        <f>+IFERROR(IF(T168="#N/C","#N/C",IF(T168=0,INDEX(Taxonomy_UniqueValues!B:B,MATCH(U168,Taxonomy_UniqueValues!D:D,0)),INDEX(Taxonomy_UniqueValues!B:B,MATCH(T168,Taxonomy_UniqueValues!C:C,0)))),"#N/C")</f>
        <v>Diptera</v>
      </c>
      <c r="T168" s="63" t="str">
        <f>+IFERROR(IF(U168="#N/C","#N/C",IF(U168=0,INDEX(Taxonomy_UniqueValues!C:C,MATCH(V168,Taxonomy_UniqueValues!E:E,0)),INDEX(Taxonomy_UniqueValues!C:C,MATCH(U168,Taxonomy_UniqueValues!D:D,0)))),"#N/C")</f>
        <v>Brachycera</v>
      </c>
      <c r="U168" s="63" t="str">
        <f>+IFERROR(IF(V168="#N/C","#N/C",IF(V168=0,INDEX(Taxonomy_UniqueValues!D:D,MATCH(W168,Taxonomy_UniqueValues!F:F,0)),INDEX(Taxonomy_UniqueValues!D:D,MATCH(V168,Taxonomy_UniqueValues!E:E,0)))),"#N/C")</f>
        <v>Muscomorpha</v>
      </c>
      <c r="V168" s="63" t="str">
        <f>+IFERROR(IF(W168="#N/C","#N/C",IF(W168=0,INDEX(Taxonomy_UniqueValues!E:E,MATCH(X168,Taxonomy_UniqueValues!G:G,0)),INDEX(Taxonomy_UniqueValues!E:E,MATCH(W168,Taxonomy_UniqueValues!F:F,0)))),"#N/C")</f>
        <v>Muscoidea</v>
      </c>
      <c r="W168" s="63" t="str">
        <f>+IFERROR(IF(X168="#N/C","#N/C",IF(X168=0,INDEX(Taxonomy_UniqueValues!F:F,MATCH(Y168,Taxonomy_UniqueValues!H:H,0)),INDEX(Taxonomy_UniqueValues!F:F,MATCH(X168,Taxonomy_UniqueValues!G:G,0)))),"#N/C")</f>
        <v>Fanniidae</v>
      </c>
      <c r="X168" s="63">
        <f>+IFERROR(IF(Y168="#N/C","#N/C",INDEX(Taxonomy_UniqueValues!G:G,MATCH(Y168,Taxonomy_UniqueValues!H:H,0))),"#N/C")</f>
        <v>0</v>
      </c>
      <c r="Y168" s="63" t="s">
        <v>38</v>
      </c>
      <c r="Z168" s="64" t="s">
        <v>36</v>
      </c>
    </row>
    <row r="169" spans="1:26" x14ac:dyDescent="0.3">
      <c r="A169" s="3">
        <v>168</v>
      </c>
      <c r="B169" s="38" t="str">
        <f t="shared" si="23"/>
        <v>FAIR-D1_168</v>
      </c>
      <c r="C169" s="39" t="s">
        <v>27</v>
      </c>
      <c r="D169" s="4">
        <f t="shared" si="22"/>
        <v>45165</v>
      </c>
      <c r="E169" s="1" t="s">
        <v>174</v>
      </c>
      <c r="F169" s="1" t="s">
        <v>174</v>
      </c>
      <c r="G169" s="2">
        <v>45165.5702199074</v>
      </c>
      <c r="H169" s="2">
        <v>45165.570277777799</v>
      </c>
      <c r="I169" s="40">
        <f t="shared" si="18"/>
        <v>5.7870398450177163E-5</v>
      </c>
      <c r="J169" s="41" t="s">
        <v>32</v>
      </c>
      <c r="K169" s="42" t="s">
        <v>34</v>
      </c>
      <c r="L169" s="42" t="s">
        <v>32</v>
      </c>
      <c r="M169" s="6">
        <v>168</v>
      </c>
      <c r="N169" s="5" t="str">
        <f t="shared" si="19"/>
        <v>FAIR-D1/168</v>
      </c>
      <c r="O169" s="4" t="str">
        <f>IF(ISBLANK(E169),"",IF(E169=F169, "1 video",CONCATENATE((+COUNTIFS(Video_List!$A:$A,Monitoring!C169,Video_List!$D:$D,"&lt;=" &amp;Monitoring!H169)-COUNTIFS(Video_List!$A:$A,Monitoring!C169,Video_List!$D:$D,"&lt;=" &amp;Monitoring!G169))+1," videos")))</f>
        <v>1 video</v>
      </c>
      <c r="P169" s="61" t="s">
        <v>34</v>
      </c>
      <c r="Q169" s="62" t="s">
        <v>34</v>
      </c>
      <c r="R169" s="63" t="str">
        <f>+IFERROR(IF(S169="#N/C","#N/C",INDEX(Taxonomy_UniqueValues!A:A,MATCH(S169,Taxonomy_UniqueValues!B:B,0))),"#N/C")</f>
        <v>#N/C</v>
      </c>
      <c r="S169" s="63" t="str">
        <f>+IFERROR(IF(T169="#N/C","#N/C",INDEX(Taxonomy_UniqueValues!B:B,MATCH(T169,Taxonomy_UniqueValues!C:C,0))),"#N/C")</f>
        <v>#N/C</v>
      </c>
      <c r="T169" s="63" t="str">
        <f>+IFERROR(IF(V169="#N/C","#N/C",INDEX(Taxonomy_UniqueValues!C:C,MATCH(V169,Taxonomy_UniqueValues!E:E,0))),"#N/C")</f>
        <v>#N/C</v>
      </c>
      <c r="U169" s="63" t="str">
        <f>+IFERROR(IF(V169="#N/C","#N/C",INDEX(Taxonomy_UniqueValues!D:D,MATCH(V169,Taxonomy_UniqueValues!E:E,0))),"#N/C")</f>
        <v>#N/C</v>
      </c>
      <c r="V169" s="63" t="str">
        <f>+IFERROR(IF(W169="#N/C","#N/C",INDEX(Taxonomy_UniqueValues!E:E,MATCH(W169,Taxonomy_UniqueValues!F:F,0))),"#N/C")</f>
        <v>#N/C</v>
      </c>
      <c r="W169" s="63" t="str">
        <f>+IFERROR(IF(X169="#N/C","#N/C",INDEX(Taxonomy_UniqueValues!F:F,MATCH(X169,Taxonomy_UniqueValues!G:G,0))),"#N/C")</f>
        <v>#N/C</v>
      </c>
      <c r="X169" s="63" t="str">
        <f>+IFERROR(IF(Y169="#N/C","#N/C",INDEX(Taxonomy_UniqueValues!G:G,MATCH(Y169,Taxonomy_UniqueValues!H:H,0))),"#N/C")</f>
        <v>#N/C</v>
      </c>
      <c r="Y169" s="63" t="str">
        <f>+IFERROR(IF(Z169="#N/C","#N/C",INDEX(Taxonomy_UniqueValues!H:H,MATCH(Z169,Taxonomy_UniqueValues!I:I,0))),"#N/C")</f>
        <v>#N/C</v>
      </c>
      <c r="Z169" s="64" t="s">
        <v>36</v>
      </c>
    </row>
    <row r="170" spans="1:26" x14ac:dyDescent="0.3">
      <c r="A170" s="3">
        <v>169</v>
      </c>
      <c r="B170" s="38" t="str">
        <f t="shared" si="23"/>
        <v>FAIR-D1_169</v>
      </c>
      <c r="C170" s="39" t="s">
        <v>27</v>
      </c>
      <c r="D170" s="4">
        <f t="shared" si="22"/>
        <v>45165</v>
      </c>
      <c r="E170" s="1" t="s">
        <v>174</v>
      </c>
      <c r="F170" s="1" t="s">
        <v>174</v>
      </c>
      <c r="G170" s="2">
        <v>45165.5702199074</v>
      </c>
      <c r="H170" s="2">
        <v>45165.5703587963</v>
      </c>
      <c r="I170" s="40">
        <f t="shared" si="18"/>
        <v>1.388888995279558E-4</v>
      </c>
      <c r="J170" s="41" t="s">
        <v>45</v>
      </c>
      <c r="K170" s="42" t="s">
        <v>34</v>
      </c>
      <c r="L170" s="42" t="s">
        <v>45</v>
      </c>
      <c r="M170" s="6">
        <v>169</v>
      </c>
      <c r="N170" s="5" t="str">
        <f t="shared" si="19"/>
        <v>FAIR-D1/169</v>
      </c>
      <c r="O170" s="4" t="str">
        <f>IF(ISBLANK(E170),"",IF(E170=F170, "1 video",CONCATENATE((+COUNTIFS(Video_List!$A:$A,Monitoring!C170,Video_List!$D:$D,"&lt;=" &amp;Monitoring!H170)-COUNTIFS(Video_List!$A:$A,Monitoring!C170,Video_List!$D:$D,"&lt;=" &amp;Monitoring!G170))+1," videos")))</f>
        <v>1 video</v>
      </c>
      <c r="P170" s="61" t="s">
        <v>34</v>
      </c>
      <c r="Q170" s="62" t="s">
        <v>34</v>
      </c>
      <c r="R170" s="63" t="str">
        <f>+IFERROR(IF(S170="#N/C","#N/C",INDEX(Taxonomy_UniqueValues!A:A,MATCH(S170,Taxonomy_UniqueValues!B:B,0))),"#N/C")</f>
        <v>Insecta</v>
      </c>
      <c r="S170" s="63" t="str">
        <f>+IFERROR(IF(T170="#N/C","#N/C",INDEX(Taxonomy_UniqueValues!B:B,MATCH(T170,Taxonomy_UniqueValues!C:C,0))),"#N/C")</f>
        <v>Diptera</v>
      </c>
      <c r="T170" s="63" t="s">
        <v>48</v>
      </c>
      <c r="U170" s="63" t="str">
        <f>+IFERROR(IF(V170="#N/C","#N/C",INDEX(Taxonomy_UniqueValues!D:D,MATCH(V170,Taxonomy_UniqueValues!E:E,0))),"#N/C")</f>
        <v>#N/C</v>
      </c>
      <c r="V170" s="63" t="str">
        <f>+IFERROR(IF(W170="#N/C","#N/C",INDEX(Taxonomy_UniqueValues!E:E,MATCH(W170,Taxonomy_UniqueValues!F:F,0))),"#N/C")</f>
        <v>#N/C</v>
      </c>
      <c r="W170" s="63" t="str">
        <f>+IFERROR(IF(X170="#N/C","#N/C",INDEX(Taxonomy_UniqueValues!F:F,MATCH(X170,Taxonomy_UniqueValues!G:G,0))),"#N/C")</f>
        <v>#N/C</v>
      </c>
      <c r="X170" s="63" t="str">
        <f>+IFERROR(IF(Y170="#N/C","#N/C",INDEX(Taxonomy_UniqueValues!G:G,MATCH(Y170,Taxonomy_UniqueValues!H:H,0))),"#N/C")</f>
        <v>#N/C</v>
      </c>
      <c r="Y170" s="63" t="str">
        <f>+IFERROR(IF(Z170="#N/C","#N/C",INDEX(Taxonomy_UniqueValues!H:H,MATCH(Z170,Taxonomy_UniqueValues!I:I,0))),"#N/C")</f>
        <v>#N/C</v>
      </c>
      <c r="Z170" s="64" t="s">
        <v>36</v>
      </c>
    </row>
    <row r="171" spans="1:26" x14ac:dyDescent="0.3">
      <c r="A171" s="3">
        <v>170</v>
      </c>
      <c r="B171" s="38" t="str">
        <f t="shared" si="23"/>
        <v>FAIR-D1_170</v>
      </c>
      <c r="C171" s="39" t="s">
        <v>27</v>
      </c>
      <c r="D171" s="4">
        <f t="shared" si="22"/>
        <v>45165</v>
      </c>
      <c r="E171" s="1" t="s">
        <v>175</v>
      </c>
      <c r="F171" s="1" t="s">
        <v>176</v>
      </c>
      <c r="G171" s="2">
        <v>45165.5710300926</v>
      </c>
      <c r="H171" s="2">
        <v>45165.572627314803</v>
      </c>
      <c r="I171" s="40">
        <f t="shared" si="18"/>
        <v>1.5972222026903182E-3</v>
      </c>
      <c r="J171" s="41" t="s">
        <v>30</v>
      </c>
      <c r="K171" s="42" t="s">
        <v>31</v>
      </c>
      <c r="L171" s="42" t="s">
        <v>45</v>
      </c>
      <c r="M171" s="6">
        <v>170</v>
      </c>
      <c r="N171" s="5" t="str">
        <f t="shared" si="19"/>
        <v>FAIR-D1/170</v>
      </c>
      <c r="O171" s="4" t="str">
        <f>IF(ISBLANK(E171),"",IF(E171=F171, "1 video",CONCATENATE((+COUNTIFS(Video_List!$A:$A,Monitoring!C171,Video_List!$D:$D,"&lt;=" &amp;Monitoring!H171)-COUNTIFS(Video_List!$A:$A,Monitoring!C171,Video_List!$D:$D,"&lt;=" &amp;Monitoring!G171))+1," videos")))</f>
        <v>2 videos</v>
      </c>
      <c r="P171" s="61" t="str">
        <f t="shared" ref="P171:P176" si="24">+IF(R171="#N/C","-",IF(V171="#N/C","no","yes"))</f>
        <v>no</v>
      </c>
      <c r="Q171" s="62" t="s">
        <v>34</v>
      </c>
      <c r="R171" s="63" t="str">
        <f>+IFERROR(IF(S171="#N/C","#N/C",INDEX(Taxonomy_UniqueValues!A:A,MATCH(S171,Taxonomy_UniqueValues!B:B,0))),"#N/C")</f>
        <v>Insecta</v>
      </c>
      <c r="S171" s="63" t="str">
        <f>+IFERROR(IF(T171="#N/C","#N/C",INDEX(Taxonomy_UniqueValues!B:B,MATCH(T171,Taxonomy_UniqueValues!C:C,0))),"#N/C")</f>
        <v>Diptera</v>
      </c>
      <c r="T171" s="63" t="s">
        <v>48</v>
      </c>
      <c r="U171" s="63" t="str">
        <f>+IFERROR(IF(V171="#N/C","#N/C",INDEX(Taxonomy_UniqueValues!D:D,MATCH(V171,Taxonomy_UniqueValues!E:E,0))),"#N/C")</f>
        <v>#N/C</v>
      </c>
      <c r="V171" s="63" t="str">
        <f>+IFERROR(IF(W171="#N/C","#N/C",INDEX(Taxonomy_UniqueValues!E:E,MATCH(W171,Taxonomy_UniqueValues!F:F,0))),"#N/C")</f>
        <v>#N/C</v>
      </c>
      <c r="W171" s="63" t="str">
        <f>+IFERROR(IF(X171="#N/C","#N/C",INDEX(Taxonomy_UniqueValues!F:F,MATCH(X171,Taxonomy_UniqueValues!G:G,0))),"#N/C")</f>
        <v>#N/C</v>
      </c>
      <c r="X171" s="63" t="str">
        <f>+IFERROR(IF(Y171="#N/C","#N/C",INDEX(Taxonomy_UniqueValues!G:G,MATCH(Y171,Taxonomy_UniqueValues!H:H,0))),"#N/C")</f>
        <v>#N/C</v>
      </c>
      <c r="Y171" s="63" t="str">
        <f>+IFERROR(IF(Z171="#N/C","#N/C",INDEX(Taxonomy_UniqueValues!H:H,MATCH(Z171,Taxonomy_UniqueValues!I:I,0))),"#N/C")</f>
        <v>#N/C</v>
      </c>
      <c r="Z171" s="64" t="s">
        <v>36</v>
      </c>
    </row>
    <row r="172" spans="1:26" x14ac:dyDescent="0.3">
      <c r="A172" s="3">
        <v>171</v>
      </c>
      <c r="B172" s="38" t="str">
        <f t="shared" si="23"/>
        <v>FAIR-D1_171</v>
      </c>
      <c r="C172" s="39" t="s">
        <v>27</v>
      </c>
      <c r="D172" s="4">
        <f t="shared" si="22"/>
        <v>45165</v>
      </c>
      <c r="E172" s="1" t="s">
        <v>175</v>
      </c>
      <c r="F172" s="1" t="s">
        <v>176</v>
      </c>
      <c r="G172" s="2">
        <v>45165.5710300926</v>
      </c>
      <c r="H172" s="2">
        <v>45165.572951388902</v>
      </c>
      <c r="I172" s="40">
        <f t="shared" si="18"/>
        <v>1.9212963015888818E-3</v>
      </c>
      <c r="J172" s="41" t="s">
        <v>32</v>
      </c>
      <c r="K172" s="42" t="s">
        <v>31</v>
      </c>
      <c r="L172" s="42" t="s">
        <v>45</v>
      </c>
      <c r="M172" s="6">
        <v>171</v>
      </c>
      <c r="N172" s="5" t="str">
        <f t="shared" si="19"/>
        <v>FAIR-D1/171</v>
      </c>
      <c r="O172" s="4" t="str">
        <f>IF(ISBLANK(E172),"",IF(E172=F172, "1 video",CONCATENATE((+COUNTIFS(Video_List!$A:$A,Monitoring!C172,Video_List!$D:$D,"&lt;=" &amp;Monitoring!H172)-COUNTIFS(Video_List!$A:$A,Monitoring!C172,Video_List!$D:$D,"&lt;=" &amp;Monitoring!G172))+1," videos")))</f>
        <v>2 videos</v>
      </c>
      <c r="P172" s="61" t="str">
        <f t="shared" si="24"/>
        <v>yes</v>
      </c>
      <c r="Q172" s="62" t="s">
        <v>34</v>
      </c>
      <c r="R172" s="63" t="str">
        <f>+IFERROR(IF(S172="#N/C","#N/C",IF(S172=0,INDEX(Taxonomy_UniqueValues!A:A,MATCH(T172,Taxonomy_UniqueValues!C:C,0)),INDEX(Taxonomy_UniqueValues!A:A,MATCH(S172,Taxonomy_UniqueValues!B:B,0)))),"#N/C")</f>
        <v>Insecta</v>
      </c>
      <c r="S172" s="63" t="str">
        <f>+IFERROR(IF(T172="#N/C","#N/C",IF(T172=0,INDEX(Taxonomy_UniqueValues!B:B,MATCH(U172,Taxonomy_UniqueValues!D:D,0)),INDEX(Taxonomy_UniqueValues!B:B,MATCH(T172,Taxonomy_UniqueValues!C:C,0)))),"#N/C")</f>
        <v>Diptera</v>
      </c>
      <c r="T172" s="63" t="str">
        <f>+IFERROR(IF(U172="#N/C","#N/C",IF(U172=0,INDEX(Taxonomy_UniqueValues!C:C,MATCH(V172,Taxonomy_UniqueValues!E:E,0)),INDEX(Taxonomy_UniqueValues!C:C,MATCH(U172,Taxonomy_UniqueValues!D:D,0)))),"#N/C")</f>
        <v>Brachycera</v>
      </c>
      <c r="U172" s="63" t="str">
        <f>+IFERROR(IF(V172="#N/C","#N/C",IF(V172=0,INDEX(Taxonomy_UniqueValues!D:D,MATCH(W172,Taxonomy_UniqueValues!F:F,0)),INDEX(Taxonomy_UniqueValues!D:D,MATCH(V172,Taxonomy_UniqueValues!E:E,0)))),"#N/C")</f>
        <v>Muscomorpha</v>
      </c>
      <c r="V172" s="63" t="str">
        <f>+IFERROR(IF(W172="#N/C","#N/C",IF(W172=0,INDEX(Taxonomy_UniqueValues!E:E,MATCH(X172,Taxonomy_UniqueValues!G:G,0)),INDEX(Taxonomy_UniqueValues!E:E,MATCH(W172,Taxonomy_UniqueValues!F:F,0)))),"#N/C")</f>
        <v>Muscoidea</v>
      </c>
      <c r="W172" s="63" t="str">
        <f>+IFERROR(IF(X172="#N/C","#N/C",IF(X172=0,INDEX(Taxonomy_UniqueValues!F:F,MATCH(Y172,Taxonomy_UniqueValues!H:H,0)),INDEX(Taxonomy_UniqueValues!F:F,MATCH(X172,Taxonomy_UniqueValues!G:G,0)))),"#N/C")</f>
        <v>Fanniidae</v>
      </c>
      <c r="X172" s="63">
        <f>+IFERROR(IF(Y172="#N/C","#N/C",INDEX(Taxonomy_UniqueValues!G:G,MATCH(Y172,Taxonomy_UniqueValues!H:H,0))),"#N/C")</f>
        <v>0</v>
      </c>
      <c r="Y172" s="63" t="s">
        <v>38</v>
      </c>
      <c r="Z172" s="64" t="s">
        <v>36</v>
      </c>
    </row>
    <row r="173" spans="1:26" x14ac:dyDescent="0.3">
      <c r="A173" s="3">
        <v>172</v>
      </c>
      <c r="B173" s="38" t="str">
        <f t="shared" si="23"/>
        <v>FAIR-D1_172</v>
      </c>
      <c r="C173" s="39" t="s">
        <v>27</v>
      </c>
      <c r="D173" s="4">
        <f t="shared" si="22"/>
        <v>45165</v>
      </c>
      <c r="E173" s="1" t="s">
        <v>176</v>
      </c>
      <c r="F173" s="1" t="s">
        <v>176</v>
      </c>
      <c r="G173" s="2">
        <v>45165.572824074101</v>
      </c>
      <c r="H173" s="2">
        <v>45165.572951388902</v>
      </c>
      <c r="I173" s="40">
        <f t="shared" si="18"/>
        <v>1.2731480092043057E-4</v>
      </c>
      <c r="J173" s="41" t="s">
        <v>45</v>
      </c>
      <c r="K173" s="42" t="s">
        <v>34</v>
      </c>
      <c r="L173" s="42" t="s">
        <v>45</v>
      </c>
      <c r="M173" s="6">
        <v>172</v>
      </c>
      <c r="N173" s="5" t="str">
        <f t="shared" si="19"/>
        <v>FAIR-D1/172</v>
      </c>
      <c r="O173" s="4" t="str">
        <f>IF(ISBLANK(E173),"",IF(E173=F173, "1 video",CONCATENATE((+COUNTIFS(Video_List!$A:$A,Monitoring!C173,Video_List!$D:$D,"&lt;=" &amp;Monitoring!H173)-COUNTIFS(Video_List!$A:$A,Monitoring!C173,Video_List!$D:$D,"&lt;=" &amp;Monitoring!G173))+1," videos")))</f>
        <v>1 video</v>
      </c>
      <c r="P173" s="61" t="str">
        <f t="shared" si="24"/>
        <v>no</v>
      </c>
      <c r="Q173" s="62" t="s">
        <v>34</v>
      </c>
      <c r="R173" s="63" t="str">
        <f>+IFERROR(IF(S173="#N/C","#N/C",INDEX(Taxonomy_UniqueValues!A:A,MATCH(S173,Taxonomy_UniqueValues!B:B,0))),"#N/C")</f>
        <v>Insecta</v>
      </c>
      <c r="S173" s="63" t="str">
        <f>+IFERROR(IF(T173="#N/C","#N/C",INDEX(Taxonomy_UniqueValues!B:B,MATCH(T173,Taxonomy_UniqueValues!C:C,0))),"#N/C")</f>
        <v>Diptera</v>
      </c>
      <c r="T173" s="63" t="s">
        <v>48</v>
      </c>
      <c r="U173" s="63" t="str">
        <f>+IFERROR(IF(V173="#N/C","#N/C",INDEX(Taxonomy_UniqueValues!D:D,MATCH(V173,Taxonomy_UniqueValues!E:E,0))),"#N/C")</f>
        <v>#N/C</v>
      </c>
      <c r="V173" s="63" t="str">
        <f>+IFERROR(IF(W173="#N/C","#N/C",INDEX(Taxonomy_UniqueValues!E:E,MATCH(W173,Taxonomy_UniqueValues!F:F,0))),"#N/C")</f>
        <v>#N/C</v>
      </c>
      <c r="W173" s="63" t="str">
        <f>+IFERROR(IF(X173="#N/C","#N/C",INDEX(Taxonomy_UniqueValues!F:F,MATCH(X173,Taxonomy_UniqueValues!G:G,0))),"#N/C")</f>
        <v>#N/C</v>
      </c>
      <c r="X173" s="63" t="str">
        <f>+IFERROR(IF(Y173="#N/C","#N/C",INDEX(Taxonomy_UniqueValues!G:G,MATCH(Y173,Taxonomy_UniqueValues!H:H,0))),"#N/C")</f>
        <v>#N/C</v>
      </c>
      <c r="Y173" s="63" t="str">
        <f>+IFERROR(IF(Z173="#N/C","#N/C",INDEX(Taxonomy_UniqueValues!H:H,MATCH(Z173,Taxonomy_UniqueValues!I:I,0))),"#N/C")</f>
        <v>#N/C</v>
      </c>
      <c r="Z173" s="64" t="s">
        <v>36</v>
      </c>
    </row>
    <row r="174" spans="1:26" x14ac:dyDescent="0.3">
      <c r="A174" s="3">
        <v>173</v>
      </c>
      <c r="B174" s="38" t="str">
        <f t="shared" si="23"/>
        <v>FAIR-D1_173</v>
      </c>
      <c r="C174" s="39" t="s">
        <v>27</v>
      </c>
      <c r="D174" s="4">
        <f t="shared" si="22"/>
        <v>45165</v>
      </c>
      <c r="E174" s="1" t="s">
        <v>177</v>
      </c>
      <c r="F174" s="1" t="s">
        <v>177</v>
      </c>
      <c r="G174" s="2">
        <v>45165.588344907403</v>
      </c>
      <c r="H174" s="2">
        <v>45165.588900463001</v>
      </c>
      <c r="I174" s="40">
        <f t="shared" si="18"/>
        <v>5.555555981118232E-4</v>
      </c>
      <c r="J174" s="41" t="s">
        <v>30</v>
      </c>
      <c r="K174" s="42" t="s">
        <v>31</v>
      </c>
      <c r="L174" s="42" t="s">
        <v>32</v>
      </c>
      <c r="M174" s="6">
        <v>173</v>
      </c>
      <c r="N174" s="5" t="str">
        <f t="shared" si="19"/>
        <v>FAIR-D1/173</v>
      </c>
      <c r="O174" s="4" t="str">
        <f>IF(ISBLANK(E174),"",IF(E174=F174, "1 video",CONCATENATE((+COUNTIFS(Video_List!$A:$A,Monitoring!C174,Video_List!$D:$D,"&lt;=" &amp;Monitoring!H174)-COUNTIFS(Video_List!$A:$A,Monitoring!C174,Video_List!$D:$D,"&lt;=" &amp;Monitoring!G174))+1," videos")))</f>
        <v>1 video</v>
      </c>
      <c r="P174" s="61" t="str">
        <f t="shared" si="24"/>
        <v>yes</v>
      </c>
      <c r="Q174" s="62" t="s">
        <v>34</v>
      </c>
      <c r="R174" s="63" t="str">
        <f>+IFERROR(IF(S174="#N/C","#N/C",IF(S174=0,INDEX(Taxonomy_UniqueValues!A:A,MATCH(T174,Taxonomy_UniqueValues!C:C,0)),INDEX(Taxonomy_UniqueValues!A:A,MATCH(S174,Taxonomy_UniqueValues!B:B,0)))),"#N/C")</f>
        <v>Insecta</v>
      </c>
      <c r="S174" s="63" t="str">
        <f>+IFERROR(IF(T174="#N/C","#N/C",IF(T174=0,INDEX(Taxonomy_UniqueValues!B:B,MATCH(U174,Taxonomy_UniqueValues!D:D,0)),INDEX(Taxonomy_UniqueValues!B:B,MATCH(T174,Taxonomy_UniqueValues!C:C,0)))),"#N/C")</f>
        <v>Diptera</v>
      </c>
      <c r="T174" s="63" t="str">
        <f>+IFERROR(IF(U174="#N/C","#N/C",IF(U174=0,INDEX(Taxonomy_UniqueValues!C:C,MATCH(V174,Taxonomy_UniqueValues!E:E,0)),INDEX(Taxonomy_UniqueValues!C:C,MATCH(U174,Taxonomy_UniqueValues!D:D,0)))),"#N/C")</f>
        <v>Brachycera</v>
      </c>
      <c r="U174" s="63" t="str">
        <f>+IFERROR(IF(V174="#N/C","#N/C",IF(V174=0,INDEX(Taxonomy_UniqueValues!D:D,MATCH(W174,Taxonomy_UniqueValues!F:F,0)),INDEX(Taxonomy_UniqueValues!D:D,MATCH(V174,Taxonomy_UniqueValues!E:E,0)))),"#N/C")</f>
        <v>Muscomorpha</v>
      </c>
      <c r="V174" s="63" t="str">
        <f>+IFERROR(IF(W174="#N/C","#N/C",IF(W174=0,INDEX(Taxonomy_UniqueValues!E:E,MATCH(X174,Taxonomy_UniqueValues!G:G,0)),INDEX(Taxonomy_UniqueValues!E:E,MATCH(W174,Taxonomy_UniqueValues!F:F,0)))),"#N/C")</f>
        <v>Muscoidea</v>
      </c>
      <c r="W174" s="63" t="str">
        <f>+IFERROR(IF(X174="#N/C","#N/C",IF(X174=0,INDEX(Taxonomy_UniqueValues!F:F,MATCH(Y174,Taxonomy_UniqueValues!H:H,0)),INDEX(Taxonomy_UniqueValues!F:F,MATCH(X174,Taxonomy_UniqueValues!G:G,0)))),"#N/C")</f>
        <v>Fanniidae</v>
      </c>
      <c r="X174" s="63">
        <f>+IFERROR(IF(Y174="#N/C","#N/C",INDEX(Taxonomy_UniqueValues!G:G,MATCH(Y174,Taxonomy_UniqueValues!H:H,0))),"#N/C")</f>
        <v>0</v>
      </c>
      <c r="Y174" s="63" t="s">
        <v>38</v>
      </c>
      <c r="Z174" s="64" t="s">
        <v>36</v>
      </c>
    </row>
    <row r="175" spans="1:26" x14ac:dyDescent="0.3">
      <c r="A175" s="3">
        <v>174</v>
      </c>
      <c r="B175" s="38" t="str">
        <f t="shared" si="23"/>
        <v>FAIR-D1_174</v>
      </c>
      <c r="C175" s="39" t="s">
        <v>27</v>
      </c>
      <c r="D175" s="4">
        <f t="shared" si="22"/>
        <v>45165</v>
      </c>
      <c r="E175" s="1" t="s">
        <v>177</v>
      </c>
      <c r="F175" s="1" t="s">
        <v>177</v>
      </c>
      <c r="G175" s="2">
        <v>45165.588831018496</v>
      </c>
      <c r="H175" s="2">
        <v>45165.588969907403</v>
      </c>
      <c r="I175" s="40">
        <f t="shared" si="18"/>
        <v>1.3888890680391341E-4</v>
      </c>
      <c r="J175" s="41" t="s">
        <v>30</v>
      </c>
      <c r="K175" s="42" t="s">
        <v>34</v>
      </c>
      <c r="L175" s="42" t="s">
        <v>45</v>
      </c>
      <c r="M175" s="6">
        <v>174</v>
      </c>
      <c r="N175" s="5" t="str">
        <f t="shared" si="19"/>
        <v>FAIR-D1/174</v>
      </c>
      <c r="O175" s="4" t="str">
        <f>IF(ISBLANK(E175),"",IF(E175=F175, "1 video",CONCATENATE((+COUNTIFS(Video_List!$A:$A,Monitoring!C175,Video_List!$D:$D,"&lt;=" &amp;Monitoring!H175)-COUNTIFS(Video_List!$A:$A,Monitoring!C175,Video_List!$D:$D,"&lt;=" &amp;Monitoring!G175))+1," videos")))</f>
        <v>1 video</v>
      </c>
      <c r="P175" s="61" t="str">
        <f t="shared" si="24"/>
        <v>no</v>
      </c>
      <c r="Q175" s="62" t="s">
        <v>31</v>
      </c>
      <c r="R175" s="63" t="str">
        <f>+IFERROR(IF(S175="#N/C","#N/C",INDEX(Taxonomy_UniqueValues!A:A,MATCH(S175,Taxonomy_UniqueValues!B:B,0))),"#N/C")</f>
        <v>Insecta</v>
      </c>
      <c r="S175" s="63" t="str">
        <f>+IFERROR(IF(T175="#N/C","#N/C",INDEX(Taxonomy_UniqueValues!B:B,MATCH(T175,Taxonomy_UniqueValues!C:C,0))),"#N/C")</f>
        <v>Diptera</v>
      </c>
      <c r="T175" s="63" t="s">
        <v>48</v>
      </c>
      <c r="U175" s="63" t="str">
        <f>+IFERROR(IF(V175="#N/C","#N/C",INDEX(Taxonomy_UniqueValues!D:D,MATCH(V175,Taxonomy_UniqueValues!E:E,0))),"#N/C")</f>
        <v>#N/C</v>
      </c>
      <c r="V175" s="63" t="str">
        <f>+IFERROR(IF(W175="#N/C","#N/C",INDEX(Taxonomy_UniqueValues!E:E,MATCH(W175,Taxonomy_UniqueValues!F:F,0))),"#N/C")</f>
        <v>#N/C</v>
      </c>
      <c r="W175" s="63" t="str">
        <f>+IFERROR(IF(X175="#N/C","#N/C",INDEX(Taxonomy_UniqueValues!F:F,MATCH(X175,Taxonomy_UniqueValues!G:G,0))),"#N/C")</f>
        <v>#N/C</v>
      </c>
      <c r="X175" s="63" t="str">
        <f>+IFERROR(IF(Y175="#N/C","#N/C",INDEX(Taxonomy_UniqueValues!G:G,MATCH(Y175,Taxonomy_UniqueValues!H:H,0))),"#N/C")</f>
        <v>#N/C</v>
      </c>
      <c r="Y175" s="63" t="str">
        <f>+IFERROR(IF(Z175="#N/C","#N/C",INDEX(Taxonomy_UniqueValues!H:H,MATCH(Z175,Taxonomy_UniqueValues!I:I,0))),"#N/C")</f>
        <v>#N/C</v>
      </c>
      <c r="Z175" s="64" t="s">
        <v>36</v>
      </c>
    </row>
    <row r="176" spans="1:26" x14ac:dyDescent="0.3">
      <c r="A176" s="3">
        <v>175</v>
      </c>
      <c r="B176" s="38" t="str">
        <f t="shared" si="23"/>
        <v>FAIR-D1_175</v>
      </c>
      <c r="C176" s="39" t="s">
        <v>27</v>
      </c>
      <c r="D176" s="4">
        <f t="shared" si="22"/>
        <v>45165</v>
      </c>
      <c r="E176" s="1" t="s">
        <v>178</v>
      </c>
      <c r="F176" s="1" t="s">
        <v>178</v>
      </c>
      <c r="G176" s="2">
        <v>45165.590891203698</v>
      </c>
      <c r="H176" s="2">
        <v>45165.591018518498</v>
      </c>
      <c r="I176" s="40">
        <f t="shared" si="18"/>
        <v>1.2731480092043057E-4</v>
      </c>
      <c r="J176" s="41" t="s">
        <v>45</v>
      </c>
      <c r="K176" s="42" t="s">
        <v>34</v>
      </c>
      <c r="L176" s="42" t="s">
        <v>30</v>
      </c>
      <c r="M176" s="6">
        <v>175</v>
      </c>
      <c r="N176" s="5" t="str">
        <f t="shared" si="19"/>
        <v>FAIR-D1/175</v>
      </c>
      <c r="O176" s="4" t="str">
        <f>IF(ISBLANK(E176),"",IF(E176=F176, "1 video",CONCATENATE((+COUNTIFS(Video_List!$A:$A,Monitoring!C176,Video_List!$D:$D,"&lt;=" &amp;Monitoring!H176)-COUNTIFS(Video_List!$A:$A,Monitoring!C176,Video_List!$D:$D,"&lt;=" &amp;Monitoring!G176))+1," videos")))</f>
        <v>1 video</v>
      </c>
      <c r="P176" s="61" t="str">
        <f t="shared" si="24"/>
        <v>yes</v>
      </c>
      <c r="Q176" s="62" t="s">
        <v>34</v>
      </c>
      <c r="R176" s="63" t="str">
        <f>+IFERROR(IF(S176="#N/C","#N/C",IF(S176=0,INDEX(Taxonomy_UniqueValues!A:A,MATCH(T176,Taxonomy_UniqueValues!C:C,0)),INDEX(Taxonomy_UniqueValues!A:A,MATCH(S176,Taxonomy_UniqueValues!B:B,0)))),"#N/C")</f>
        <v>Insecta</v>
      </c>
      <c r="S176" s="63" t="str">
        <f>+IFERROR(IF(T176="#N/C","#N/C",IF(T176=0,INDEX(Taxonomy_UniqueValues!B:B,MATCH(U176,Taxonomy_UniqueValues!D:D,0)),INDEX(Taxonomy_UniqueValues!B:B,MATCH(T176,Taxonomy_UniqueValues!C:C,0)))),"#N/C")</f>
        <v>Diptera</v>
      </c>
      <c r="T176" s="63" t="str">
        <f>+IFERROR(IF(U176="#N/C","#N/C",IF(U176=0,INDEX(Taxonomy_UniqueValues!C:C,MATCH(V176,Taxonomy_UniqueValues!E:E,0)),INDEX(Taxonomy_UniqueValues!C:C,MATCH(U176,Taxonomy_UniqueValues!D:D,0)))),"#N/C")</f>
        <v>Brachycera</v>
      </c>
      <c r="U176" s="63" t="str">
        <f>+IFERROR(IF(V176="#N/C","#N/C",IF(V176=0,INDEX(Taxonomy_UniqueValues!D:D,MATCH(W176,Taxonomy_UniqueValues!F:F,0)),INDEX(Taxonomy_UniqueValues!D:D,MATCH(V176,Taxonomy_UniqueValues!E:E,0)))),"#N/C")</f>
        <v>Muscomorpha</v>
      </c>
      <c r="V176" s="63" t="str">
        <f>+IFERROR(IF(W176="#N/C","#N/C",IF(W176=0,INDEX(Taxonomy_UniqueValues!E:E,MATCH(X176,Taxonomy_UniqueValues!G:G,0)),INDEX(Taxonomy_UniqueValues!E:E,MATCH(W176,Taxonomy_UniqueValues!F:F,0)))),"#N/C")</f>
        <v>Muscoidea</v>
      </c>
      <c r="W176" s="63" t="str">
        <f>+IFERROR(IF(X176="#N/C","#N/C",IF(X176=0,INDEX(Taxonomy_UniqueValues!F:F,MATCH(Y176,Taxonomy_UniqueValues!H:H,0)),INDEX(Taxonomy_UniqueValues!F:F,MATCH(X176,Taxonomy_UniqueValues!G:G,0)))),"#N/C")</f>
        <v>Fanniidae</v>
      </c>
      <c r="X176" s="63">
        <f>+IFERROR(IF(Y176="#N/C","#N/C",INDEX(Taxonomy_UniqueValues!G:G,MATCH(Y176,Taxonomy_UniqueValues!H:H,0))),"#N/C")</f>
        <v>0</v>
      </c>
      <c r="Y176" s="63" t="s">
        <v>38</v>
      </c>
      <c r="Z176" s="64" t="s">
        <v>36</v>
      </c>
    </row>
    <row r="177" spans="1:26" x14ac:dyDescent="0.3">
      <c r="A177" s="3">
        <v>176</v>
      </c>
      <c r="B177" s="38" t="str">
        <f t="shared" si="23"/>
        <v>FAIR-D1_176</v>
      </c>
      <c r="C177" s="39" t="s">
        <v>27</v>
      </c>
      <c r="D177" s="4">
        <f t="shared" si="22"/>
        <v>45165</v>
      </c>
      <c r="E177" s="1" t="s">
        <v>178</v>
      </c>
      <c r="F177" s="1" t="s">
        <v>178</v>
      </c>
      <c r="G177" s="2">
        <v>45165.590891203698</v>
      </c>
      <c r="H177" s="2">
        <v>45165.591041666703</v>
      </c>
      <c r="I177" s="40">
        <f t="shared" si="18"/>
        <v>1.5046300541143864E-4</v>
      </c>
      <c r="J177" s="41" t="s">
        <v>45</v>
      </c>
      <c r="K177" s="42" t="s">
        <v>34</v>
      </c>
      <c r="L177" s="42" t="s">
        <v>45</v>
      </c>
      <c r="M177" s="6">
        <v>176</v>
      </c>
      <c r="N177" s="5" t="str">
        <f t="shared" si="19"/>
        <v>FAIR-D1/176</v>
      </c>
      <c r="O177" s="4" t="str">
        <f>IF(ISBLANK(E177),"",IF(E177=F177, "1 video",CONCATENATE((+COUNTIFS(Video_List!$A:$A,Monitoring!C177,Video_List!$D:$D,"&lt;=" &amp;Monitoring!H177)-COUNTIFS(Video_List!$A:$A,Monitoring!C177,Video_List!$D:$D,"&lt;=" &amp;Monitoring!G177))+1," videos")))</f>
        <v>1 video</v>
      </c>
      <c r="P177" s="61" t="s">
        <v>34</v>
      </c>
      <c r="Q177" s="62" t="s">
        <v>34</v>
      </c>
      <c r="R177" s="63" t="s">
        <v>86</v>
      </c>
      <c r="S177" s="63" t="str">
        <f>+IFERROR(IF(T177="#N/C","#N/C",INDEX(Taxonomy_UniqueValues!B:B,MATCH(T177,Taxonomy_UniqueValues!C:C,0))),"#N/C")</f>
        <v>Diptera</v>
      </c>
      <c r="T177" s="63" t="str">
        <f>+IFERROR(IF(V177="#N/C","#N/C",INDEX(Taxonomy_UniqueValues!C:C,MATCH(V177,Taxonomy_UniqueValues!E:E,0))),"#N/C")</f>
        <v>Brachycera</v>
      </c>
      <c r="U177" s="63" t="str">
        <f>+IFERROR(IF(V177="#N/C","#N/C",INDEX(Taxonomy_UniqueValues!D:D,MATCH(V177,Taxonomy_UniqueValues!E:E,0))),"#N/C")</f>
        <v>Muscomorpha</v>
      </c>
      <c r="V177" s="63" t="s">
        <v>35</v>
      </c>
      <c r="W177" s="63" t="str">
        <f>+IFERROR(IF(X177="#N/C","#N/C",INDEX(Taxonomy_UniqueValues!F:F,MATCH(X177,Taxonomy_UniqueValues!G:G,0))),"#N/C")</f>
        <v>#N/C</v>
      </c>
      <c r="X177" s="63" t="str">
        <f>+IFERROR(IF(Y177="#N/C","#N/C",INDEX(Taxonomy_UniqueValues!G:G,MATCH(Y177,Taxonomy_UniqueValues!H:H,0))),"#N/C")</f>
        <v>#N/C</v>
      </c>
      <c r="Y177" s="63" t="str">
        <f>+IFERROR(IF(Z177="#N/C","#N/C",INDEX(Taxonomy_UniqueValues!H:H,MATCH(Z177,Taxonomy_UniqueValues!I:I,0))),"#N/C")</f>
        <v>#N/C</v>
      </c>
      <c r="Z177" s="64" t="s">
        <v>36</v>
      </c>
    </row>
    <row r="178" spans="1:26" x14ac:dyDescent="0.3">
      <c r="A178" s="3">
        <v>177</v>
      </c>
      <c r="B178" s="38" t="str">
        <f t="shared" si="23"/>
        <v>FAIR-D1_177</v>
      </c>
      <c r="C178" s="39" t="s">
        <v>27</v>
      </c>
      <c r="D178" s="4">
        <f t="shared" si="22"/>
        <v>45165</v>
      </c>
      <c r="E178" s="1" t="s">
        <v>179</v>
      </c>
      <c r="F178" s="1" t="s">
        <v>179</v>
      </c>
      <c r="G178" s="2">
        <v>45165.593020833301</v>
      </c>
      <c r="H178" s="2">
        <v>45165.5930787037</v>
      </c>
      <c r="I178" s="40">
        <f t="shared" si="18"/>
        <v>5.7870398450177163E-5</v>
      </c>
      <c r="J178" s="41" t="s">
        <v>32</v>
      </c>
      <c r="K178" s="42" t="s">
        <v>34</v>
      </c>
      <c r="L178" s="42" t="s">
        <v>32</v>
      </c>
      <c r="M178" s="6">
        <v>177</v>
      </c>
      <c r="N178" s="5" t="str">
        <f t="shared" si="19"/>
        <v>FAIR-D1/177</v>
      </c>
      <c r="O178" s="4" t="str">
        <f>IF(ISBLANK(E178),"",IF(E178=F178, "1 video",CONCATENATE((+COUNTIFS(Video_List!$A:$A,Monitoring!C178,Video_List!$D:$D,"&lt;=" &amp;Monitoring!H178)-COUNTIFS(Video_List!$A:$A,Monitoring!C178,Video_List!$D:$D,"&lt;=" &amp;Monitoring!G178))+1," videos")))</f>
        <v>1 video</v>
      </c>
      <c r="P178" s="61" t="s">
        <v>34</v>
      </c>
      <c r="Q178" s="62" t="s">
        <v>34</v>
      </c>
      <c r="R178" s="63" t="str">
        <f>+IFERROR(IF(S178="#N/C","#N/C",INDEX(Taxonomy_UniqueValues!A:A,MATCH(S178,Taxonomy_UniqueValues!B:B,0))),"#N/C")</f>
        <v>#N/C</v>
      </c>
      <c r="S178" s="63" t="str">
        <f>+IFERROR(IF(T178="#N/C","#N/C",INDEX(Taxonomy_UniqueValues!B:B,MATCH(T178,Taxonomy_UniqueValues!C:C,0))),"#N/C")</f>
        <v>#N/C</v>
      </c>
      <c r="T178" s="63" t="str">
        <f>+IFERROR(IF(V178="#N/C","#N/C",INDEX(Taxonomy_UniqueValues!C:C,MATCH(V178,Taxonomy_UniqueValues!E:E,0))),"#N/C")</f>
        <v>#N/C</v>
      </c>
      <c r="U178" s="63" t="str">
        <f>+IFERROR(IF(V178="#N/C","#N/C",INDEX(Taxonomy_UniqueValues!D:D,MATCH(V178,Taxonomy_UniqueValues!E:E,0))),"#N/C")</f>
        <v>#N/C</v>
      </c>
      <c r="V178" s="63" t="str">
        <f>+IFERROR(IF(W178="#N/C","#N/C",INDEX(Taxonomy_UniqueValues!E:E,MATCH(W178,Taxonomy_UniqueValues!F:F,0))),"#N/C")</f>
        <v>#N/C</v>
      </c>
      <c r="W178" s="63" t="str">
        <f>+IFERROR(IF(X178="#N/C","#N/C",INDEX(Taxonomy_UniqueValues!F:F,MATCH(X178,Taxonomy_UniqueValues!G:G,0))),"#N/C")</f>
        <v>#N/C</v>
      </c>
      <c r="X178" s="63" t="str">
        <f>+IFERROR(IF(Y178="#N/C","#N/C",INDEX(Taxonomy_UniqueValues!G:G,MATCH(Y178,Taxonomy_UniqueValues!H:H,0))),"#N/C")</f>
        <v>#N/C</v>
      </c>
      <c r="Y178" s="63" t="str">
        <f>+IFERROR(IF(Z178="#N/C","#N/C",INDEX(Taxonomy_UniqueValues!H:H,MATCH(Z178,Taxonomy_UniqueValues!I:I,0))),"#N/C")</f>
        <v>#N/C</v>
      </c>
      <c r="Z178" s="64" t="s">
        <v>36</v>
      </c>
    </row>
    <row r="179" spans="1:26" x14ac:dyDescent="0.3">
      <c r="A179" s="3">
        <v>178</v>
      </c>
      <c r="B179" s="38" t="str">
        <f t="shared" si="23"/>
        <v>FAIR-D1_178</v>
      </c>
      <c r="C179" s="39" t="s">
        <v>27</v>
      </c>
      <c r="D179" s="4">
        <f t="shared" si="22"/>
        <v>45165</v>
      </c>
      <c r="E179" s="1" t="s">
        <v>179</v>
      </c>
      <c r="F179" s="1" t="s">
        <v>179</v>
      </c>
      <c r="G179" s="2">
        <v>45165.593020833301</v>
      </c>
      <c r="H179" s="2">
        <v>45165.593148148102</v>
      </c>
      <c r="I179" s="40">
        <f t="shared" si="18"/>
        <v>1.2731480092043057E-4</v>
      </c>
      <c r="J179" s="41" t="s">
        <v>45</v>
      </c>
      <c r="K179" s="42" t="s">
        <v>34</v>
      </c>
      <c r="L179" s="42" t="s">
        <v>45</v>
      </c>
      <c r="M179" s="6">
        <v>178</v>
      </c>
      <c r="N179" s="5" t="str">
        <f t="shared" si="19"/>
        <v>FAIR-D1/178</v>
      </c>
      <c r="O179" s="4" t="str">
        <f>IF(ISBLANK(E179),"",IF(E179=F179, "1 video",CONCATENATE((+COUNTIFS(Video_List!$A:$A,Monitoring!C179,Video_List!$D:$D,"&lt;=" &amp;Monitoring!H179)-COUNTIFS(Video_List!$A:$A,Monitoring!C179,Video_List!$D:$D,"&lt;=" &amp;Monitoring!G179))+1," videos")))</f>
        <v>1 video</v>
      </c>
      <c r="P179" s="61" t="s">
        <v>34</v>
      </c>
      <c r="Q179" s="62" t="s">
        <v>34</v>
      </c>
      <c r="R179" s="63" t="s">
        <v>86</v>
      </c>
      <c r="S179" s="63" t="str">
        <f>+IFERROR(IF(T179="#N/C","#N/C",INDEX(Taxonomy_UniqueValues!B:B,MATCH(T179,Taxonomy_UniqueValues!C:C,0))),"#N/C")</f>
        <v>#N/C</v>
      </c>
      <c r="T179" s="63" t="str">
        <f>+IFERROR(IF(V179="#N/C","#N/C",INDEX(Taxonomy_UniqueValues!C:C,MATCH(V179,Taxonomy_UniqueValues!E:E,0))),"#N/C")</f>
        <v>#N/C</v>
      </c>
      <c r="U179" s="63" t="str">
        <f>+IFERROR(IF(V179="#N/C","#N/C",INDEX(Taxonomy_UniqueValues!D:D,MATCH(V179,Taxonomy_UniqueValues!E:E,0))),"#N/C")</f>
        <v>#N/C</v>
      </c>
      <c r="V179" s="63" t="str">
        <f>+IFERROR(IF(W179="#N/C","#N/C",INDEX(Taxonomy_UniqueValues!E:E,MATCH(W179,Taxonomy_UniqueValues!F:F,0))),"#N/C")</f>
        <v>#N/C</v>
      </c>
      <c r="W179" s="63" t="str">
        <f>+IFERROR(IF(X179="#N/C","#N/C",INDEX(Taxonomy_UniqueValues!F:F,MATCH(X179,Taxonomy_UniqueValues!G:G,0))),"#N/C")</f>
        <v>#N/C</v>
      </c>
      <c r="X179" s="63" t="str">
        <f>+IFERROR(IF(Y179="#N/C","#N/C",INDEX(Taxonomy_UniqueValues!G:G,MATCH(Y179,Taxonomy_UniqueValues!H:H,0))),"#N/C")</f>
        <v>#N/C</v>
      </c>
      <c r="Y179" s="63" t="str">
        <f>+IFERROR(IF(Z179="#N/C","#N/C",INDEX(Taxonomy_UniqueValues!H:H,MATCH(Z179,Taxonomy_UniqueValues!I:I,0))),"#N/C")</f>
        <v>#N/C</v>
      </c>
      <c r="Z179" s="64" t="s">
        <v>36</v>
      </c>
    </row>
    <row r="180" spans="1:26" x14ac:dyDescent="0.3">
      <c r="A180" s="3">
        <v>179</v>
      </c>
      <c r="B180" s="38" t="str">
        <f t="shared" si="23"/>
        <v>FAIR-D1_179</v>
      </c>
      <c r="C180" s="39" t="s">
        <v>27</v>
      </c>
      <c r="D180" s="4">
        <f t="shared" si="22"/>
        <v>45165</v>
      </c>
      <c r="E180" s="1" t="s">
        <v>180</v>
      </c>
      <c r="F180" s="1" t="s">
        <v>180</v>
      </c>
      <c r="G180" s="2">
        <v>45165.621527777803</v>
      </c>
      <c r="H180" s="2">
        <v>45165.621678240699</v>
      </c>
      <c r="I180" s="40">
        <f t="shared" si="18"/>
        <v>1.5046289627207443E-4</v>
      </c>
      <c r="J180" s="41" t="s">
        <v>45</v>
      </c>
      <c r="K180" s="42" t="s">
        <v>31</v>
      </c>
      <c r="L180" s="42" t="s">
        <v>32</v>
      </c>
      <c r="M180" s="6">
        <v>179</v>
      </c>
      <c r="N180" s="5" t="str">
        <f t="shared" si="19"/>
        <v>FAIR-D1/179</v>
      </c>
      <c r="O180" s="4" t="str">
        <f>IF(ISBLANK(E180),"",IF(E180=F180, "1 video",CONCATENATE((+COUNTIFS(Video_List!$A:$A,Monitoring!C180,Video_List!$D:$D,"&lt;=" &amp;Monitoring!H180)-COUNTIFS(Video_List!$A:$A,Monitoring!C180,Video_List!$D:$D,"&lt;=" &amp;Monitoring!G180))+1," videos")))</f>
        <v>1 video</v>
      </c>
      <c r="P180" s="61" t="str">
        <f>+IF(R180="#N/C","-",IF(V180="#N/C","no","yes"))</f>
        <v>yes</v>
      </c>
      <c r="Q180" s="62" t="s">
        <v>34</v>
      </c>
      <c r="R180" s="63" t="str">
        <f>+IFERROR(IF(S180="#N/C","#N/C",INDEX(Taxonomy_UniqueValues!A:A,MATCH(S180,Taxonomy_UniqueValues!B:B,0))),"#N/C")</f>
        <v>Insecta</v>
      </c>
      <c r="S180" s="63" t="str">
        <f>+IFERROR(IF(T180="#N/C","#N/C",INDEX(Taxonomy_UniqueValues!B:B,MATCH(T180,Taxonomy_UniqueValues!C:C,0))),"#N/C")</f>
        <v>Diptera</v>
      </c>
      <c r="T180" s="63" t="str">
        <f>+IFERROR(IF(V180="#N/C","#N/C",INDEX(Taxonomy_UniqueValues!C:C,MATCH(V180,Taxonomy_UniqueValues!E:E,0))),"#N/C")</f>
        <v>Brachycera</v>
      </c>
      <c r="U180" s="63" t="str">
        <f>+IFERROR(IF(V180="#N/C","#N/C",INDEX(Taxonomy_UniqueValues!D:D,MATCH(V180,Taxonomy_UniqueValues!E:E,0))),"#N/C")</f>
        <v>Muscomorpha</v>
      </c>
      <c r="V180" s="63" t="s">
        <v>35</v>
      </c>
      <c r="W180" s="63" t="str">
        <f>+IFERROR(IF(X180="#N/C","#N/C",INDEX(Taxonomy_UniqueValues!F:F,MATCH(X180,Taxonomy_UniqueValues!G:G,0))),"#N/C")</f>
        <v>#N/C</v>
      </c>
      <c r="X180" s="63" t="str">
        <f>+IFERROR(IF(Y180="#N/C","#N/C",INDEX(Taxonomy_UniqueValues!G:G,MATCH(Y180,Taxonomy_UniqueValues!H:H,0))),"#N/C")</f>
        <v>#N/C</v>
      </c>
      <c r="Y180" s="63" t="str">
        <f>+IFERROR(IF(Z180="#N/C","#N/C",INDEX(Taxonomy_UniqueValues!H:H,MATCH(Z180,Taxonomy_UniqueValues!I:I,0))),"#N/C")</f>
        <v>#N/C</v>
      </c>
      <c r="Z180" s="64" t="s">
        <v>36</v>
      </c>
    </row>
    <row r="181" spans="1:26" x14ac:dyDescent="0.3">
      <c r="A181" s="3">
        <v>180</v>
      </c>
      <c r="B181" s="38" t="str">
        <f t="shared" si="23"/>
        <v>FAIR-D1_180</v>
      </c>
      <c r="C181" s="39" t="s">
        <v>27</v>
      </c>
      <c r="D181" s="4">
        <f t="shared" si="22"/>
        <v>45165</v>
      </c>
      <c r="E181" s="1" t="s">
        <v>181</v>
      </c>
      <c r="F181" s="1" t="s">
        <v>181</v>
      </c>
      <c r="G181" s="2">
        <v>45165.759131944498</v>
      </c>
      <c r="H181" s="2">
        <v>45165.759722222203</v>
      </c>
      <c r="I181" s="40">
        <f t="shared" si="18"/>
        <v>5.9027770475950092E-4</v>
      </c>
      <c r="J181" s="41" t="s">
        <v>30</v>
      </c>
      <c r="K181" s="42" t="s">
        <v>31</v>
      </c>
      <c r="L181" s="42" t="s">
        <v>32</v>
      </c>
      <c r="M181" s="6">
        <v>180</v>
      </c>
      <c r="N181" s="5" t="str">
        <f t="shared" si="19"/>
        <v>FAIR-D1/180</v>
      </c>
      <c r="O181" s="4" t="str">
        <f>IF(ISBLANK(E181),"",IF(E181=F181, "1 video",CONCATENATE((+COUNTIFS(Video_List!$A:$A,Monitoring!C181,Video_List!$D:$D,"&lt;=" &amp;Monitoring!H181)-COUNTIFS(Video_List!$A:$A,Monitoring!C181,Video_List!$D:$D,"&lt;=" &amp;Monitoring!G181))+1," videos")))</f>
        <v>1 video</v>
      </c>
      <c r="P181" s="61" t="str">
        <f>+IF(R181="#N/C","-",IF(V181="#N/C","no","yes"))</f>
        <v>yes</v>
      </c>
      <c r="Q181" s="62" t="s">
        <v>31</v>
      </c>
      <c r="R181" s="63" t="str">
        <f>+IFERROR(IF(S181="#N/C","#N/C",IF(S181=0,INDEX(Taxonomy_UniqueValues!A:A,MATCH(T181,Taxonomy_UniqueValues!C:C,0)),INDEX(Taxonomy_UniqueValues!A:A,MATCH(S181,Taxonomy_UniqueValues!B:B,0)))),"#N/C")</f>
        <v>Insecta</v>
      </c>
      <c r="S181" s="63" t="str">
        <f>+IFERROR(IF(T181="#N/C","#N/C",IF(T181=0,INDEX(Taxonomy_UniqueValues!B:B,MATCH(U181,Taxonomy_UniqueValues!D:D,0)),INDEX(Taxonomy_UniqueValues!B:B,MATCH(T181,Taxonomy_UniqueValues!C:C,0)))),"#N/C")</f>
        <v>Diptera</v>
      </c>
      <c r="T181" s="63" t="str">
        <f>+IFERROR(IF(U181="#N/C","#N/C",IF(U181=0,INDEX(Taxonomy_UniqueValues!C:C,MATCH(V181,Taxonomy_UniqueValues!E:E,0)),INDEX(Taxonomy_UniqueValues!C:C,MATCH(U181,Taxonomy_UniqueValues!D:D,0)))),"#N/C")</f>
        <v>Brachycera</v>
      </c>
      <c r="U181" s="63" t="str">
        <f>+IFERROR(IF(V181="#N/C","#N/C",IF(V181=0,INDEX(Taxonomy_UniqueValues!D:D,MATCH(W181,Taxonomy_UniqueValues!F:F,0)),INDEX(Taxonomy_UniqueValues!D:D,MATCH(V181,Taxonomy_UniqueValues!E:E,0)))),"#N/C")</f>
        <v>Muscomorpha</v>
      </c>
      <c r="V181" s="63" t="str">
        <f>+IFERROR(IF(W181="#N/C","#N/C",IF(W181=0,INDEX(Taxonomy_UniqueValues!E:E,MATCH(X181,Taxonomy_UniqueValues!G:G,0)),INDEX(Taxonomy_UniqueValues!E:E,MATCH(W181,Taxonomy_UniqueValues!F:F,0)))),"#N/C")</f>
        <v>Muscoidea</v>
      </c>
      <c r="W181" s="63" t="str">
        <f>+IFERROR(IF(X181="#N/C","#N/C",IF(X181=0,INDEX(Taxonomy_UniqueValues!F:F,MATCH(Y181,Taxonomy_UniqueValues!H:H,0)),INDEX(Taxonomy_UniqueValues!F:F,MATCH(X181,Taxonomy_UniqueValues!G:G,0)))),"#N/C")</f>
        <v>Fanniidae</v>
      </c>
      <c r="X181" s="63">
        <f>+IFERROR(IF(Y181="#N/C","#N/C",INDEX(Taxonomy_UniqueValues!G:G,MATCH(Y181,Taxonomy_UniqueValues!H:H,0))),"#N/C")</f>
        <v>0</v>
      </c>
      <c r="Y181" s="63" t="s">
        <v>38</v>
      </c>
      <c r="Z181" s="64" t="s">
        <v>36</v>
      </c>
    </row>
    <row r="182" spans="1:26" x14ac:dyDescent="0.3">
      <c r="A182" s="3">
        <v>181</v>
      </c>
      <c r="B182" s="38" t="str">
        <f t="shared" si="23"/>
        <v>FAIR-D1_181</v>
      </c>
      <c r="C182" s="39" t="s">
        <v>27</v>
      </c>
      <c r="D182" s="4">
        <f t="shared" si="22"/>
        <v>45165</v>
      </c>
      <c r="E182" s="1" t="s">
        <v>182</v>
      </c>
      <c r="F182" s="1" t="s">
        <v>182</v>
      </c>
      <c r="G182" s="2">
        <v>45165.762372685203</v>
      </c>
      <c r="H182" s="2">
        <v>45165.762453703697</v>
      </c>
      <c r="I182" s="40">
        <f t="shared" si="18"/>
        <v>8.1018493801821023E-5</v>
      </c>
      <c r="J182" s="41" t="s">
        <v>32</v>
      </c>
      <c r="K182" s="42" t="s">
        <v>34</v>
      </c>
      <c r="L182" s="42" t="s">
        <v>32</v>
      </c>
      <c r="M182" s="6">
        <v>181</v>
      </c>
      <c r="N182" s="5" t="str">
        <f t="shared" si="19"/>
        <v>FAIR-D1/181</v>
      </c>
      <c r="O182" s="4" t="str">
        <f>IF(ISBLANK(E182),"",IF(E182=F182, "1 video",CONCATENATE((+COUNTIFS(Video_List!$A:$A,Monitoring!C182,Video_List!$D:$D,"&lt;=" &amp;Monitoring!H182)-COUNTIFS(Video_List!$A:$A,Monitoring!C182,Video_List!$D:$D,"&lt;=" &amp;Monitoring!G182))+1," videos")))</f>
        <v>1 video</v>
      </c>
      <c r="P182" s="61" t="s">
        <v>34</v>
      </c>
      <c r="Q182" s="62" t="s">
        <v>34</v>
      </c>
      <c r="R182" s="63" t="str">
        <f>+IFERROR(IF(S182="#N/C","#N/C",INDEX(Taxonomy_UniqueValues!A:A,MATCH(S182,Taxonomy_UniqueValues!B:B,0))),"#N/C")</f>
        <v>#N/C</v>
      </c>
      <c r="S182" s="63" t="str">
        <f>+IFERROR(IF(T182="#N/C","#N/C",INDEX(Taxonomy_UniqueValues!B:B,MATCH(T182,Taxonomy_UniqueValues!C:C,0))),"#N/C")</f>
        <v>#N/C</v>
      </c>
      <c r="T182" s="63" t="str">
        <f>+IFERROR(IF(V182="#N/C","#N/C",INDEX(Taxonomy_UniqueValues!C:C,MATCH(V182,Taxonomy_UniqueValues!E:E,0))),"#N/C")</f>
        <v>#N/C</v>
      </c>
      <c r="U182" s="63" t="str">
        <f>+IFERROR(IF(V182="#N/C","#N/C",INDEX(Taxonomy_UniqueValues!D:D,MATCH(V182,Taxonomy_UniqueValues!E:E,0))),"#N/C")</f>
        <v>#N/C</v>
      </c>
      <c r="V182" s="63" t="str">
        <f>+IFERROR(IF(W182="#N/C","#N/C",INDEX(Taxonomy_UniqueValues!E:E,MATCH(W182,Taxonomy_UniqueValues!F:F,0))),"#N/C")</f>
        <v>#N/C</v>
      </c>
      <c r="W182" s="63" t="str">
        <f>+IFERROR(IF(X182="#N/C","#N/C",INDEX(Taxonomy_UniqueValues!F:F,MATCH(X182,Taxonomy_UniqueValues!G:G,0))),"#N/C")</f>
        <v>#N/C</v>
      </c>
      <c r="X182" s="63" t="str">
        <f>+IFERROR(IF(Y182="#N/C","#N/C",INDEX(Taxonomy_UniqueValues!G:G,MATCH(Y182,Taxonomy_UniqueValues!H:H,0))),"#N/C")</f>
        <v>#N/C</v>
      </c>
      <c r="Y182" s="63" t="str">
        <f>+IFERROR(IF(Z182="#N/C","#N/C",INDEX(Taxonomy_UniqueValues!H:H,MATCH(Z182,Taxonomy_UniqueValues!I:I,0))),"#N/C")</f>
        <v>#N/C</v>
      </c>
      <c r="Z182" s="64" t="s">
        <v>36</v>
      </c>
    </row>
    <row r="183" spans="1:26" x14ac:dyDescent="0.3">
      <c r="A183" s="3">
        <v>182</v>
      </c>
      <c r="B183" s="38" t="str">
        <f t="shared" si="23"/>
        <v>FAIR-D1_182</v>
      </c>
      <c r="C183" s="39" t="s">
        <v>27</v>
      </c>
      <c r="D183" s="4">
        <f t="shared" si="22"/>
        <v>45175</v>
      </c>
      <c r="E183" s="1" t="s">
        <v>183</v>
      </c>
      <c r="F183" s="1" t="s">
        <v>183</v>
      </c>
      <c r="G183" s="2">
        <v>45175.655833333301</v>
      </c>
      <c r="H183" s="2">
        <v>45175.656145833302</v>
      </c>
      <c r="I183" s="40">
        <f t="shared" si="18"/>
        <v>3.125000002910383E-4</v>
      </c>
      <c r="J183" s="41" t="s">
        <v>30</v>
      </c>
      <c r="K183" s="42" t="s">
        <v>34</v>
      </c>
      <c r="L183" s="42" t="s">
        <v>45</v>
      </c>
      <c r="M183" s="6">
        <v>182</v>
      </c>
      <c r="N183" s="5" t="str">
        <f t="shared" si="19"/>
        <v>FAIR-D1/182</v>
      </c>
      <c r="O183" s="4" t="str">
        <f>IF(ISBLANK(E183),"",IF(E183=F183, "1 video",CONCATENATE((+COUNTIFS(Video_List!$A:$A,Monitoring!C183,Video_List!$D:$D,"&lt;=" &amp;Monitoring!H183)-COUNTIFS(Video_List!$A:$A,Monitoring!C183,Video_List!$D:$D,"&lt;=" &amp;Monitoring!G183))+1," videos")))</f>
        <v>1 video</v>
      </c>
      <c r="P183" s="61" t="str">
        <f>+IF(R183="#N/C","-",IF(V183="#N/C","no","yes"))</f>
        <v>yes</v>
      </c>
      <c r="Q183" s="62" t="s">
        <v>31</v>
      </c>
      <c r="R183" s="63" t="str">
        <f>+IFERROR(IF(S183="#N/C","#N/C",INDEX(Taxonomy_UniqueValues!A:A,MATCH(S183,Taxonomy_UniqueValues!B:B,0))),"#N/C")</f>
        <v>Insecta</v>
      </c>
      <c r="S183" s="63" t="str">
        <f>+IFERROR(IF(T183="#N/C","#N/C",INDEX(Taxonomy_UniqueValues!B:B,MATCH(T183,Taxonomy_UniqueValues!C:C,0))),"#N/C")</f>
        <v>Coleoptera</v>
      </c>
      <c r="T183" s="63" t="str">
        <f>+IFERROR(IF(V183="#N/C","#N/C",INDEX(Taxonomy_UniqueValues!C:C,MATCH(V183,Taxonomy_UniqueValues!E:E,0))),"#N/C")</f>
        <v>Polyphaga</v>
      </c>
      <c r="U183" s="63" t="str">
        <f>+IFERROR(IF(V183="#N/C","#N/C",INDEX(Taxonomy_UniqueValues!D:D,MATCH(V183,Taxonomy_UniqueValues!E:E,0))),"#N/C")</f>
        <v>Cucujiformia</v>
      </c>
      <c r="V183" s="63" t="str">
        <f>+IFERROR(IF(W183="#N/C","#N/C",INDEX(Taxonomy_UniqueValues!E:E,MATCH(W183,Taxonomy_UniqueValues!F:F,0))),"#N/C")</f>
        <v>Coccinelloidea</v>
      </c>
      <c r="W183" s="63" t="str">
        <f>+IFERROR(IF(X183="#N/C","#N/C",INDEX(Taxonomy_UniqueValues!F:F,MATCH(X183,Taxonomy_UniqueValues!G:G,0))),"#N/C")</f>
        <v>Coccinellidae</v>
      </c>
      <c r="X183" s="63" t="s">
        <v>185</v>
      </c>
      <c r="Y183" s="63" t="str">
        <f>+IFERROR(IF(Z183="#N/C","#N/C",INDEX(Taxonomy_UniqueValues!H:H,MATCH(Z183,Taxonomy_UniqueValues!I:I,0))),"#N/C")</f>
        <v>#N/C</v>
      </c>
      <c r="Z183" s="64" t="s">
        <v>36</v>
      </c>
    </row>
    <row r="184" spans="1:26" x14ac:dyDescent="0.3">
      <c r="A184" s="3">
        <v>183</v>
      </c>
      <c r="B184" s="38" t="str">
        <f t="shared" si="23"/>
        <v>FAIR-D1_183</v>
      </c>
      <c r="C184" s="39" t="s">
        <v>27</v>
      </c>
      <c r="D184" s="4">
        <f t="shared" si="22"/>
        <v>45175</v>
      </c>
      <c r="E184" s="1" t="s">
        <v>186</v>
      </c>
      <c r="F184" s="1" t="s">
        <v>186</v>
      </c>
      <c r="G184" s="2">
        <v>45175.690578703703</v>
      </c>
      <c r="H184" s="2">
        <v>45175.690821759301</v>
      </c>
      <c r="I184" s="40">
        <f t="shared" si="18"/>
        <v>2.430555978207849E-4</v>
      </c>
      <c r="J184" s="41" t="s">
        <v>30</v>
      </c>
      <c r="K184" s="42" t="s">
        <v>34</v>
      </c>
      <c r="L184" s="42" t="s">
        <v>30</v>
      </c>
      <c r="M184" s="6">
        <v>183</v>
      </c>
      <c r="N184" s="5" t="str">
        <f t="shared" si="19"/>
        <v>FAIR-D1/183</v>
      </c>
      <c r="O184" s="4" t="str">
        <f>IF(ISBLANK(E184),"",IF(E184=F184, "1 video",CONCATENATE((+COUNTIFS(Video_List!$A:$A,Monitoring!C184,Video_List!$D:$D,"&lt;=" &amp;Monitoring!H184)-COUNTIFS(Video_List!$A:$A,Monitoring!C184,Video_List!$D:$D,"&lt;=" &amp;Monitoring!G184))+1," videos")))</f>
        <v>1 video</v>
      </c>
      <c r="P184" s="61" t="str">
        <f>+IF(R184="#N/C","-",IF(V184="#N/C","no","yes"))</f>
        <v>yes</v>
      </c>
      <c r="Q184" s="62" t="s">
        <v>34</v>
      </c>
      <c r="R184" s="63" t="str">
        <f>+IFERROR(IF(S184="#N/C","#N/C",INDEX(Taxonomy_UniqueValues!A:A,MATCH(S184,Taxonomy_UniqueValues!B:B,0))),"#N/C")</f>
        <v>Insecta</v>
      </c>
      <c r="S184" s="63" t="str">
        <f>+IFERROR(IF(T184="#N/C","#N/C",INDEX(Taxonomy_UniqueValues!B:B,MATCH(T184,Taxonomy_UniqueValues!C:C,0))),"#N/C")</f>
        <v>Diptera</v>
      </c>
      <c r="T184" s="63" t="str">
        <f>+IFERROR(IF(V184="#N/C","#N/C",INDEX(Taxonomy_UniqueValues!C:C,MATCH(V184,Taxonomy_UniqueValues!E:E,0))),"#N/C")</f>
        <v>Brachycera</v>
      </c>
      <c r="U184" s="63" t="str">
        <f>+IFERROR(IF(V184="#N/C","#N/C",INDEX(Taxonomy_UniqueValues!D:D,MATCH(V184,Taxonomy_UniqueValues!E:E,0))),"#N/C")</f>
        <v>Muscomorpha</v>
      </c>
      <c r="V184" s="63" t="s">
        <v>35</v>
      </c>
      <c r="W184" s="63" t="str">
        <f>+IFERROR(IF(X184="#N/C","#N/C",INDEX(Taxonomy_UniqueValues!F:F,MATCH(X184,Taxonomy_UniqueValues!G:G,0))),"#N/C")</f>
        <v>#N/C</v>
      </c>
      <c r="X184" s="63" t="str">
        <f>+IFERROR(IF(Y184="#N/C","#N/C",INDEX(Taxonomy_UniqueValues!G:G,MATCH(Y184,Taxonomy_UniqueValues!H:H,0))),"#N/C")</f>
        <v>#N/C</v>
      </c>
      <c r="Y184" s="63" t="str">
        <f>+IFERROR(IF(Z184="#N/C","#N/C",INDEX(Taxonomy_UniqueValues!H:H,MATCH(Z184,Taxonomy_UniqueValues!I:I,0))),"#N/C")</f>
        <v>#N/C</v>
      </c>
      <c r="Z184" s="64" t="s">
        <v>36</v>
      </c>
    </row>
    <row r="185" spans="1:26" x14ac:dyDescent="0.3">
      <c r="A185" s="3">
        <v>184</v>
      </c>
      <c r="B185" s="38" t="str">
        <f t="shared" si="23"/>
        <v>FAIR-D1_184</v>
      </c>
      <c r="C185" s="39" t="s">
        <v>27</v>
      </c>
      <c r="D185" s="4">
        <f t="shared" ref="D185:D206" si="25">IF(ISBLANK(E185),"",+VALUE(MID(E185, FIND("_", E185)+1,10)))</f>
        <v>45175</v>
      </c>
      <c r="E185" s="1" t="s">
        <v>187</v>
      </c>
      <c r="F185" s="1" t="s">
        <v>187</v>
      </c>
      <c r="G185" s="2">
        <v>45175.7575462963</v>
      </c>
      <c r="H185" s="2">
        <v>45175.757604166698</v>
      </c>
      <c r="I185" s="40">
        <f t="shared" si="18"/>
        <v>5.7870398450177163E-5</v>
      </c>
      <c r="J185" s="41" t="s">
        <v>30</v>
      </c>
      <c r="K185" s="42" t="s">
        <v>31</v>
      </c>
      <c r="L185" s="42" t="s">
        <v>32</v>
      </c>
      <c r="M185" s="6">
        <v>184</v>
      </c>
      <c r="N185" s="5" t="str">
        <f t="shared" si="19"/>
        <v>FAIR-D1/184</v>
      </c>
      <c r="O185" s="4" t="str">
        <f>IF(ISBLANK(E185),"",IF(E185=F185, "1 video",CONCATENATE((+COUNTIFS(Video_List!$A:$A,Monitoring!C185,Video_List!$D:$D,"&lt;=" &amp;Monitoring!H185)-COUNTIFS(Video_List!$A:$A,Monitoring!C185,Video_List!$D:$D,"&lt;=" &amp;Monitoring!G185))+1," videos")))</f>
        <v>1 video</v>
      </c>
      <c r="P185" s="61" t="s">
        <v>31</v>
      </c>
      <c r="Q185" s="62" t="s">
        <v>34</v>
      </c>
      <c r="R185" s="63" t="str">
        <f>+IFERROR(IF(S185="#N/C","#N/C",IF(S185=0,INDEX(Taxonomy_UniqueValues!A:A,MATCH(T185,Taxonomy_UniqueValues!C:C,0)),INDEX(Taxonomy_UniqueValues!A:A,MATCH(S185,Taxonomy_UniqueValues!B:B,0)))),"#N/C")</f>
        <v>Insecta</v>
      </c>
      <c r="S185" s="63" t="str">
        <f>+IFERROR(IF(T185="#N/C","#N/C",IF(T185=0,INDEX(Taxonomy_UniqueValues!B:B,MATCH(U185,Taxonomy_UniqueValues!D:D,0)),INDEX(Taxonomy_UniqueValues!B:B,MATCH(T185,Taxonomy_UniqueValues!C:C,0)))),"#N/C")</f>
        <v>Diptera</v>
      </c>
      <c r="T185" s="63" t="str">
        <f>+IFERROR(IF(U185="#N/C","#N/C",IF(U185=0,INDEX(Taxonomy_UniqueValues!C:C,MATCH(V185,Taxonomy_UniqueValues!E:E,0)),INDEX(Taxonomy_UniqueValues!C:C,MATCH(U185,Taxonomy_UniqueValues!D:D,0)))),"#N/C")</f>
        <v>Brachycera</v>
      </c>
      <c r="U185" s="63" t="str">
        <f>+IFERROR(IF(V185="#N/C","#N/C",IF(V185=0,INDEX(Taxonomy_UniqueValues!D:D,MATCH(W185,Taxonomy_UniqueValues!F:F,0)),INDEX(Taxonomy_UniqueValues!D:D,MATCH(V185,Taxonomy_UniqueValues!E:E,0)))),"#N/C")</f>
        <v>Muscomorpha</v>
      </c>
      <c r="V185" s="63" t="str">
        <f>+IFERROR(IF(W185="#N/C","#N/C",IF(W185=0,INDEX(Taxonomy_UniqueValues!E:E,MATCH(X185,Taxonomy_UniqueValues!G:G,0)),INDEX(Taxonomy_UniqueValues!E:E,MATCH(W185,Taxonomy_UniqueValues!F:F,0)))),"#N/C")</f>
        <v>Muscoidea</v>
      </c>
      <c r="W185" s="63" t="str">
        <f>+IFERROR(IF(X185="#N/C","#N/C",IF(X185=0,INDEX(Taxonomy_UniqueValues!F:F,MATCH(Y185,Taxonomy_UniqueValues!H:H,0)),INDEX(Taxonomy_UniqueValues!F:F,MATCH(X185,Taxonomy_UniqueValues!G:G,0)))),"#N/C")</f>
        <v>Fanniidae</v>
      </c>
      <c r="X185" s="63">
        <f>+IFERROR(IF(Y185="#N/C","#N/C",INDEX(Taxonomy_UniqueValues!G:G,MATCH(Y185,Taxonomy_UniqueValues!H:H,0))),"#N/C")</f>
        <v>0</v>
      </c>
      <c r="Y185" s="63" t="s">
        <v>38</v>
      </c>
      <c r="Z185" s="64" t="s">
        <v>36</v>
      </c>
    </row>
    <row r="186" spans="1:26" x14ac:dyDescent="0.3">
      <c r="A186" s="3">
        <v>185</v>
      </c>
      <c r="B186" s="38" t="str">
        <f t="shared" si="23"/>
        <v>FAIR-D1_185</v>
      </c>
      <c r="C186" s="39" t="s">
        <v>27</v>
      </c>
      <c r="D186" s="4">
        <f t="shared" si="25"/>
        <v>45175</v>
      </c>
      <c r="E186" s="1" t="s">
        <v>188</v>
      </c>
      <c r="F186" s="1" t="s">
        <v>188</v>
      </c>
      <c r="G186" s="2">
        <v>45175.769270833298</v>
      </c>
      <c r="H186" s="2">
        <v>45175.769317129598</v>
      </c>
      <c r="I186" s="40">
        <f t="shared" si="18"/>
        <v>4.6296299842651933E-5</v>
      </c>
      <c r="J186" s="41" t="s">
        <v>30</v>
      </c>
      <c r="K186" s="42" t="s">
        <v>31</v>
      </c>
      <c r="L186" s="42" t="s">
        <v>32</v>
      </c>
      <c r="M186" s="6">
        <v>185</v>
      </c>
      <c r="N186" s="5" t="str">
        <f t="shared" si="19"/>
        <v>FAIR-D1/185</v>
      </c>
      <c r="O186" s="4" t="str">
        <f>IF(ISBLANK(E186),"",IF(E186=F186, "1 video",CONCATENATE((+COUNTIFS(Video_List!$A:$A,Monitoring!C186,Video_List!$D:$D,"&lt;=" &amp;Monitoring!H186)-COUNTIFS(Video_List!$A:$A,Monitoring!C186,Video_List!$D:$D,"&lt;=" &amp;Monitoring!G186))+1," videos")))</f>
        <v>1 video</v>
      </c>
      <c r="P186" s="61" t="s">
        <v>31</v>
      </c>
      <c r="Q186" s="62" t="s">
        <v>34</v>
      </c>
      <c r="R186" s="63" t="str">
        <f>+IFERROR(IF(S186="#N/C","#N/C",IF(S186=0,INDEX(Taxonomy_UniqueValues!A:A,MATCH(T186,Taxonomy_UniqueValues!C:C,0)),INDEX(Taxonomy_UniqueValues!A:A,MATCH(S186,Taxonomy_UniqueValues!B:B,0)))),"#N/C")</f>
        <v>Insecta</v>
      </c>
      <c r="S186" s="63" t="str">
        <f>+IFERROR(IF(T186="#N/C","#N/C",IF(T186=0,INDEX(Taxonomy_UniqueValues!B:B,MATCH(U186,Taxonomy_UniqueValues!D:D,0)),INDEX(Taxonomy_UniqueValues!B:B,MATCH(T186,Taxonomy_UniqueValues!C:C,0)))),"#N/C")</f>
        <v>Diptera</v>
      </c>
      <c r="T186" s="63" t="str">
        <f>+IFERROR(IF(U186="#N/C","#N/C",IF(U186=0,INDEX(Taxonomy_UniqueValues!C:C,MATCH(V186,Taxonomy_UniqueValues!E:E,0)),INDEX(Taxonomy_UniqueValues!C:C,MATCH(U186,Taxonomy_UniqueValues!D:D,0)))),"#N/C")</f>
        <v>Brachycera</v>
      </c>
      <c r="U186" s="63" t="str">
        <f>+IFERROR(IF(V186="#N/C","#N/C",IF(V186=0,INDEX(Taxonomy_UniqueValues!D:D,MATCH(W186,Taxonomy_UniqueValues!F:F,0)),INDEX(Taxonomy_UniqueValues!D:D,MATCH(V186,Taxonomy_UniqueValues!E:E,0)))),"#N/C")</f>
        <v>Muscomorpha</v>
      </c>
      <c r="V186" s="63" t="str">
        <f>+IFERROR(IF(W186="#N/C","#N/C",IF(W186=0,INDEX(Taxonomy_UniqueValues!E:E,MATCH(X186,Taxonomy_UniqueValues!G:G,0)),INDEX(Taxonomy_UniqueValues!E:E,MATCH(W186,Taxonomy_UniqueValues!F:F,0)))),"#N/C")</f>
        <v>Muscoidea</v>
      </c>
      <c r="W186" s="63" t="str">
        <f>+IFERROR(IF(X186="#N/C","#N/C",IF(X186=0,INDEX(Taxonomy_UniqueValues!F:F,MATCH(Y186,Taxonomy_UniqueValues!H:H,0)),INDEX(Taxonomy_UniqueValues!F:F,MATCH(X186,Taxonomy_UniqueValues!G:G,0)))),"#N/C")</f>
        <v>Fanniidae</v>
      </c>
      <c r="X186" s="63">
        <f>+IFERROR(IF(Y186="#N/C","#N/C",INDEX(Taxonomy_UniqueValues!G:G,MATCH(Y186,Taxonomy_UniqueValues!H:H,0))),"#N/C")</f>
        <v>0</v>
      </c>
      <c r="Y186" s="63" t="s">
        <v>38</v>
      </c>
      <c r="Z186" s="64" t="s">
        <v>36</v>
      </c>
    </row>
    <row r="187" spans="1:26" x14ac:dyDescent="0.3">
      <c r="A187" s="3">
        <v>186</v>
      </c>
      <c r="B187" s="38" t="str">
        <f t="shared" si="23"/>
        <v>FAIR-D1_186</v>
      </c>
      <c r="C187" s="39" t="s">
        <v>27</v>
      </c>
      <c r="D187" s="4">
        <f t="shared" si="25"/>
        <v>45177</v>
      </c>
      <c r="E187" s="1" t="s">
        <v>189</v>
      </c>
      <c r="F187" s="1" t="s">
        <v>189</v>
      </c>
      <c r="G187" s="2">
        <v>45177.388854166697</v>
      </c>
      <c r="H187" s="2">
        <v>45177.389340277798</v>
      </c>
      <c r="I187" s="40">
        <f t="shared" si="18"/>
        <v>4.8611110105412081E-4</v>
      </c>
      <c r="J187" s="41" t="s">
        <v>30</v>
      </c>
      <c r="K187" s="42" t="s">
        <v>31</v>
      </c>
      <c r="L187" s="42" t="s">
        <v>30</v>
      </c>
      <c r="M187" s="6">
        <v>186</v>
      </c>
      <c r="N187" s="5" t="str">
        <f t="shared" si="19"/>
        <v>FAIR-D1/186</v>
      </c>
      <c r="O187" s="4" t="str">
        <f>IF(ISBLANK(E187),"",IF(E187=F187, "1 video",CONCATENATE((+COUNTIFS(Video_List!$A:$A,Monitoring!C187,Video_List!$D:$D,"&lt;=" &amp;Monitoring!H187)-COUNTIFS(Video_List!$A:$A,Monitoring!C187,Video_List!$D:$D,"&lt;=" &amp;Monitoring!G187))+1," videos")))</f>
        <v>1 video</v>
      </c>
      <c r="P187" s="61" t="str">
        <f t="shared" ref="P187:P192" si="26">+IF(R187="#N/C","-",IF(V187="#N/C","no","yes"))</f>
        <v>yes</v>
      </c>
      <c r="Q187" s="62" t="s">
        <v>34</v>
      </c>
      <c r="R187" s="63" t="str">
        <f>+IFERROR(IF(S187="#N/C","#N/C",IF(S187=0,INDEX(Taxonomy_UniqueValues!A:A,MATCH(T187,Taxonomy_UniqueValues!C:C,0)),INDEX(Taxonomy_UniqueValues!A:A,MATCH(S187,Taxonomy_UniqueValues!B:B,0)))),"#N/C")</f>
        <v>Insecta</v>
      </c>
      <c r="S187" s="63" t="str">
        <f>+IFERROR(IF(T187="#N/C","#N/C",IF(T187=0,INDEX(Taxonomy_UniqueValues!B:B,MATCH(U187,Taxonomy_UniqueValues!D:D,0)),INDEX(Taxonomy_UniqueValues!B:B,MATCH(T187,Taxonomy_UniqueValues!C:C,0)))),"#N/C")</f>
        <v>Diptera</v>
      </c>
      <c r="T187" s="63" t="str">
        <f>+IFERROR(IF(U187="#N/C","#N/C",IF(U187=0,INDEX(Taxonomy_UniqueValues!C:C,MATCH(V187,Taxonomy_UniqueValues!E:E,0)),INDEX(Taxonomy_UniqueValues!C:C,MATCH(U187,Taxonomy_UniqueValues!D:D,0)))),"#N/C")</f>
        <v>Brachycera</v>
      </c>
      <c r="U187" s="63" t="str">
        <f>+IFERROR(IF(V187="#N/C","#N/C",IF(V187=0,INDEX(Taxonomy_UniqueValues!D:D,MATCH(W187,Taxonomy_UniqueValues!F:F,0)),INDEX(Taxonomy_UniqueValues!D:D,MATCH(V187,Taxonomy_UniqueValues!E:E,0)))),"#N/C")</f>
        <v>Muscomorpha</v>
      </c>
      <c r="V187" s="63" t="str">
        <f>+IFERROR(IF(W187="#N/C","#N/C",IF(W187=0,INDEX(Taxonomy_UniqueValues!E:E,MATCH(X187,Taxonomy_UniqueValues!G:G,0)),INDEX(Taxonomy_UniqueValues!E:E,MATCH(W187,Taxonomy_UniqueValues!F:F,0)))),"#N/C")</f>
        <v>Muscoidea</v>
      </c>
      <c r="W187" s="63" t="str">
        <f>+IFERROR(IF(X187="#N/C","#N/C",IF(X187=0,INDEX(Taxonomy_UniqueValues!F:F,MATCH(Y187,Taxonomy_UniqueValues!H:H,0)),INDEX(Taxonomy_UniqueValues!F:F,MATCH(X187,Taxonomy_UniqueValues!G:G,0)))),"#N/C")</f>
        <v>Fanniidae</v>
      </c>
      <c r="X187" s="63">
        <f>+IFERROR(IF(Y187="#N/C","#N/C",INDEX(Taxonomy_UniqueValues!G:G,MATCH(Y187,Taxonomy_UniqueValues!H:H,0))),"#N/C")</f>
        <v>0</v>
      </c>
      <c r="Y187" s="63" t="s">
        <v>38</v>
      </c>
      <c r="Z187" s="64" t="s">
        <v>36</v>
      </c>
    </row>
    <row r="188" spans="1:26" x14ac:dyDescent="0.3">
      <c r="A188" s="3">
        <v>187</v>
      </c>
      <c r="B188" s="38" t="str">
        <f t="shared" si="23"/>
        <v>FAIR-D1_187</v>
      </c>
      <c r="C188" s="39" t="s">
        <v>27</v>
      </c>
      <c r="D188" s="4">
        <f t="shared" si="25"/>
        <v>45177</v>
      </c>
      <c r="E188" s="1" t="s">
        <v>190</v>
      </c>
      <c r="F188" s="1" t="s">
        <v>191</v>
      </c>
      <c r="G188" s="2">
        <v>45177.437974537002</v>
      </c>
      <c r="H188" s="2">
        <v>45177.451157407399</v>
      </c>
      <c r="I188" s="40">
        <f t="shared" si="18"/>
        <v>1.3182870396121871E-2</v>
      </c>
      <c r="J188" s="41" t="s">
        <v>32</v>
      </c>
      <c r="K188" s="42" t="s">
        <v>34</v>
      </c>
      <c r="L188" s="42" t="s">
        <v>32</v>
      </c>
      <c r="M188" s="6">
        <v>187</v>
      </c>
      <c r="N188" s="5" t="str">
        <f t="shared" si="19"/>
        <v>FAIR-D1/187</v>
      </c>
      <c r="O188" s="4" t="str">
        <f>IF(ISBLANK(E188),"",IF(E188=F188, "1 video",CONCATENATE((+COUNTIFS(Video_List!$A:$A,Monitoring!C188,Video_List!$D:$D,"&lt;=" &amp;Monitoring!H188)-COUNTIFS(Video_List!$A:$A,Monitoring!C188,Video_List!$D:$D,"&lt;=" &amp;Monitoring!G188))+1," videos")))</f>
        <v>2 videos</v>
      </c>
      <c r="P188" s="61" t="str">
        <f t="shared" si="26"/>
        <v>yes</v>
      </c>
      <c r="Q188" s="62" t="s">
        <v>31</v>
      </c>
      <c r="R188" s="63" t="s">
        <v>192</v>
      </c>
      <c r="S188" s="63" t="s">
        <v>193</v>
      </c>
      <c r="T188" s="63" t="s">
        <v>194</v>
      </c>
      <c r="U188" s="63" t="str">
        <f>+IFERROR(IF(V188="#N/C","#N/C",INDEX(Taxonomy_UniqueValues!D:D,MATCH(V188,Taxonomy_UniqueValues!E:E,0))),"#N/C")</f>
        <v>Araneomorphae</v>
      </c>
      <c r="V188" s="63" t="s">
        <v>195</v>
      </c>
      <c r="W188" s="63" t="s">
        <v>196</v>
      </c>
      <c r="X188" s="63" t="s">
        <v>197</v>
      </c>
      <c r="Y188" s="63" t="str">
        <f>+IFERROR(IF(Z188="#N/C","#N/C",INDEX(Taxonomy_UniqueValues!H:H,MATCH(Z188,Taxonomy_UniqueValues!I:I,0))),"#N/C")</f>
        <v>#N/C</v>
      </c>
      <c r="Z188" s="64" t="s">
        <v>36</v>
      </c>
    </row>
    <row r="189" spans="1:26" x14ac:dyDescent="0.3">
      <c r="A189" s="3">
        <v>188</v>
      </c>
      <c r="B189" s="38" t="str">
        <f t="shared" si="23"/>
        <v>FAIR-D1_188</v>
      </c>
      <c r="C189" s="39" t="s">
        <v>27</v>
      </c>
      <c r="D189" s="4">
        <f t="shared" si="25"/>
        <v>45178</v>
      </c>
      <c r="E189" s="1" t="s">
        <v>198</v>
      </c>
      <c r="F189" s="1" t="s">
        <v>198</v>
      </c>
      <c r="G189" s="2">
        <v>45178.450300925899</v>
      </c>
      <c r="H189" s="2">
        <v>45178.450520833299</v>
      </c>
      <c r="I189" s="40">
        <f t="shared" si="18"/>
        <v>2.1990740060573444E-4</v>
      </c>
      <c r="J189" s="41" t="s">
        <v>30</v>
      </c>
      <c r="K189" s="42" t="s">
        <v>34</v>
      </c>
      <c r="L189" s="42" t="s">
        <v>32</v>
      </c>
      <c r="M189" s="6">
        <v>188</v>
      </c>
      <c r="N189" s="5" t="str">
        <f t="shared" si="19"/>
        <v>FAIR-D1/188</v>
      </c>
      <c r="O189" s="4" t="str">
        <f>IF(ISBLANK(E189),"",IF(E189=F189, "1 video",CONCATENATE((+COUNTIFS(Video_List!$A:$A,Monitoring!C189,Video_List!$D:$D,"&lt;=" &amp;Monitoring!H189)-COUNTIFS(Video_List!$A:$A,Monitoring!C189,Video_List!$D:$D,"&lt;=" &amp;Monitoring!G189))+1," videos")))</f>
        <v>1 video</v>
      </c>
      <c r="P189" s="61" t="str">
        <f t="shared" si="26"/>
        <v>yes</v>
      </c>
      <c r="Q189" s="62" t="s">
        <v>31</v>
      </c>
      <c r="R189" s="63" t="str">
        <f>+IFERROR(IF(S189="#N/C","#N/C",INDEX(Taxonomy_UniqueValues!A:A,MATCH(S189,Taxonomy_UniqueValues!B:B,0))),"#N/C")</f>
        <v>Insecta</v>
      </c>
      <c r="S189" s="63" t="str">
        <f>+IFERROR(IF(T189="#N/C","#N/C",INDEX(Taxonomy_UniqueValues!B:B,MATCH(T189,Taxonomy_UniqueValues!C:C,0))),"#N/C")</f>
        <v>Coleoptera</v>
      </c>
      <c r="T189" s="63" t="str">
        <f>+IFERROR(IF(V189="#N/C","#N/C",INDEX(Taxonomy_UniqueValues!C:C,MATCH(V189,Taxonomy_UniqueValues!E:E,0))),"#N/C")</f>
        <v>Polyphaga</v>
      </c>
      <c r="U189" s="63" t="str">
        <f>+IFERROR(IF(V189="#N/C","#N/C",INDEX(Taxonomy_UniqueValues!D:D,MATCH(V189,Taxonomy_UniqueValues!E:E,0))),"#N/C")</f>
        <v>Cucujiformia</v>
      </c>
      <c r="V189" s="63" t="str">
        <f>+IFERROR(IF(W189="#N/C","#N/C",INDEX(Taxonomy_UniqueValues!E:E,MATCH(W189,Taxonomy_UniqueValues!F:F,0))),"#N/C")</f>
        <v>Coccinelloidea</v>
      </c>
      <c r="W189" s="63" t="str">
        <f>+IFERROR(IF(X189="#N/C","#N/C",INDEX(Taxonomy_UniqueValues!F:F,MATCH(X189,Taxonomy_UniqueValues!G:G,0))),"#N/C")</f>
        <v>Coccinellidae</v>
      </c>
      <c r="X189" s="63" t="s">
        <v>185</v>
      </c>
      <c r="Y189" s="63" t="s">
        <v>199</v>
      </c>
      <c r="Z189" s="64" t="s">
        <v>36</v>
      </c>
    </row>
    <row r="190" spans="1:26" x14ac:dyDescent="0.3">
      <c r="A190" s="3">
        <v>189</v>
      </c>
      <c r="B190" s="38" t="str">
        <f t="shared" si="23"/>
        <v>FAIR-D1_189</v>
      </c>
      <c r="C190" s="39" t="s">
        <v>27</v>
      </c>
      <c r="D190" s="4">
        <f t="shared" si="25"/>
        <v>45178</v>
      </c>
      <c r="E190" s="1" t="s">
        <v>200</v>
      </c>
      <c r="F190" s="1" t="s">
        <v>200</v>
      </c>
      <c r="G190" s="2">
        <v>45178.452523148197</v>
      </c>
      <c r="H190" s="2">
        <v>45178.4525810185</v>
      </c>
      <c r="I190" s="40">
        <f t="shared" si="18"/>
        <v>5.7870303862728179E-5</v>
      </c>
      <c r="J190" s="41" t="s">
        <v>30</v>
      </c>
      <c r="K190" s="42" t="s">
        <v>31</v>
      </c>
      <c r="L190" s="42" t="s">
        <v>32</v>
      </c>
      <c r="M190" s="6">
        <v>189</v>
      </c>
      <c r="N190" s="5" t="str">
        <f t="shared" si="19"/>
        <v>FAIR-D1/189</v>
      </c>
      <c r="O190" s="4" t="str">
        <f>IF(ISBLANK(E190),"",IF(E190=F190, "1 video",CONCATENATE((+COUNTIFS(Video_List!$A:$A,Monitoring!C190,Video_List!$D:$D,"&lt;=" &amp;Monitoring!H190)-COUNTIFS(Video_List!$A:$A,Monitoring!C190,Video_List!$D:$D,"&lt;=" &amp;Monitoring!G190))+1," videos")))</f>
        <v>1 video</v>
      </c>
      <c r="P190" s="61" t="str">
        <f t="shared" si="26"/>
        <v>yes</v>
      </c>
      <c r="Q190" s="62" t="s">
        <v>34</v>
      </c>
      <c r="R190" s="63" t="str">
        <f>+IFERROR(IF(S190="#N/C","#N/C",IF(S190=0,INDEX(Taxonomy_UniqueValues!A:A,MATCH(T190,Taxonomy_UniqueValues!C:C,0)),INDEX(Taxonomy_UniqueValues!A:A,MATCH(S190,Taxonomy_UniqueValues!B:B,0)))),"#N/C")</f>
        <v>Insecta</v>
      </c>
      <c r="S190" s="63" t="str">
        <f>+IFERROR(IF(T190="#N/C","#N/C",IF(T190=0,INDEX(Taxonomy_UniqueValues!B:B,MATCH(U190,Taxonomy_UniqueValues!D:D,0)),INDEX(Taxonomy_UniqueValues!B:B,MATCH(T190,Taxonomy_UniqueValues!C:C,0)))),"#N/C")</f>
        <v>Diptera</v>
      </c>
      <c r="T190" s="63" t="str">
        <f>+IFERROR(IF(U190="#N/C","#N/C",IF(U190=0,INDEX(Taxonomy_UniqueValues!C:C,MATCH(V190,Taxonomy_UniqueValues!E:E,0)),INDEX(Taxonomy_UniqueValues!C:C,MATCH(U190,Taxonomy_UniqueValues!D:D,0)))),"#N/C")</f>
        <v>Brachycera</v>
      </c>
      <c r="U190" s="63" t="str">
        <f>+IFERROR(IF(V190="#N/C","#N/C",IF(V190=0,INDEX(Taxonomy_UniqueValues!D:D,MATCH(W190,Taxonomy_UniqueValues!F:F,0)),INDEX(Taxonomy_UniqueValues!D:D,MATCH(V190,Taxonomy_UniqueValues!E:E,0)))),"#N/C")</f>
        <v>Muscomorpha</v>
      </c>
      <c r="V190" s="63" t="str">
        <f>+IFERROR(IF(W190="#N/C","#N/C",IF(W190=0,INDEX(Taxonomy_UniqueValues!E:E,MATCH(X190,Taxonomy_UniqueValues!G:G,0)),INDEX(Taxonomy_UniqueValues!E:E,MATCH(W190,Taxonomy_UniqueValues!F:F,0)))),"#N/C")</f>
        <v>Muscoidea</v>
      </c>
      <c r="W190" s="63" t="str">
        <f>+IFERROR(IF(X190="#N/C","#N/C",IF(X190=0,INDEX(Taxonomy_UniqueValues!F:F,MATCH(Y190,Taxonomy_UniqueValues!H:H,0)),INDEX(Taxonomy_UniqueValues!F:F,MATCH(X190,Taxonomy_UniqueValues!G:G,0)))),"#N/C")</f>
        <v>Fanniidae</v>
      </c>
      <c r="X190" s="63">
        <f>+IFERROR(IF(Y190="#N/C","#N/C",INDEX(Taxonomy_UniqueValues!G:G,MATCH(Y190,Taxonomy_UniqueValues!H:H,0))),"#N/C")</f>
        <v>0</v>
      </c>
      <c r="Y190" s="63" t="s">
        <v>38</v>
      </c>
      <c r="Z190" s="64" t="s">
        <v>36</v>
      </c>
    </row>
    <row r="191" spans="1:26" x14ac:dyDescent="0.3">
      <c r="A191" s="3">
        <v>190</v>
      </c>
      <c r="B191" s="38" t="str">
        <f t="shared" si="23"/>
        <v>FAIR-D1_190</v>
      </c>
      <c r="C191" s="39" t="s">
        <v>27</v>
      </c>
      <c r="D191" s="4">
        <f t="shared" si="25"/>
        <v>45178</v>
      </c>
      <c r="E191" s="1" t="s">
        <v>201</v>
      </c>
      <c r="F191" s="1" t="s">
        <v>202</v>
      </c>
      <c r="G191" s="2">
        <v>45178.660543981503</v>
      </c>
      <c r="H191" s="2">
        <v>45178.742430555598</v>
      </c>
      <c r="I191" s="40">
        <f t="shared" si="18"/>
        <v>8.1886574094824027E-2</v>
      </c>
      <c r="J191" s="41" t="s">
        <v>32</v>
      </c>
      <c r="K191" s="42" t="s">
        <v>34</v>
      </c>
      <c r="L191" s="42" t="s">
        <v>45</v>
      </c>
      <c r="M191" s="6">
        <v>190</v>
      </c>
      <c r="N191" s="5" t="str">
        <f t="shared" si="19"/>
        <v>FAIR-D1/190</v>
      </c>
      <c r="O191" s="4" t="str">
        <f>IF(ISBLANK(E191),"",IF(E191=F191, "1 video",CONCATENATE((+COUNTIFS(Video_List!$A:$A,Monitoring!C191,Video_List!$D:$D,"&lt;=" &amp;Monitoring!H191)-COUNTIFS(Video_List!$A:$A,Monitoring!C191,Video_List!$D:$D,"&lt;=" &amp;Monitoring!G191))+1," videos")))</f>
        <v>2 videos</v>
      </c>
      <c r="P191" s="61" t="str">
        <f t="shared" si="26"/>
        <v>yes</v>
      </c>
      <c r="Q191" s="62" t="s">
        <v>34</v>
      </c>
      <c r="R191" s="63" t="s">
        <v>192</v>
      </c>
      <c r="S191" s="63" t="s">
        <v>193</v>
      </c>
      <c r="T191" s="63" t="s">
        <v>194</v>
      </c>
      <c r="U191" s="63" t="str">
        <f>+IFERROR(IF(V191="#N/C","#N/C",INDEX(Taxonomy_UniqueValues!D:D,MATCH(V191,Taxonomy_UniqueValues!E:E,0))),"#N/C")</f>
        <v>Araneomorphae</v>
      </c>
      <c r="V191" s="63" t="s">
        <v>195</v>
      </c>
      <c r="W191" s="63" t="str">
        <f>+IFERROR(IF(X191="#N/C","#N/C",INDEX(Taxonomy_UniqueValues!F:F,MATCH(X191,Taxonomy_UniqueValues!G:G,0))),"#N/C")</f>
        <v>#N/C</v>
      </c>
      <c r="X191" s="63" t="str">
        <f>+IFERROR(IF(Y191="#N/C","#N/C",INDEX(Taxonomy_UniqueValues!G:G,MATCH(Y191,Taxonomy_UniqueValues!H:H,0))),"#N/C")</f>
        <v>#N/C</v>
      </c>
      <c r="Y191" s="63" t="str">
        <f>+IFERROR(IF(Z191="#N/C","#N/C",INDEX(Taxonomy_UniqueValues!H:H,MATCH(Z191,Taxonomy_UniqueValues!I:I,0))),"#N/C")</f>
        <v>#N/C</v>
      </c>
      <c r="Z191" s="64" t="s">
        <v>36</v>
      </c>
    </row>
    <row r="192" spans="1:26" x14ac:dyDescent="0.3">
      <c r="A192" s="3">
        <v>191</v>
      </c>
      <c r="B192" s="38" t="str">
        <f t="shared" si="23"/>
        <v>FAIR-D1_191</v>
      </c>
      <c r="C192" s="39" t="s">
        <v>27</v>
      </c>
      <c r="D192" s="4">
        <f t="shared" si="25"/>
        <v>45179</v>
      </c>
      <c r="E192" s="1" t="s">
        <v>203</v>
      </c>
      <c r="F192" s="1" t="s">
        <v>203</v>
      </c>
      <c r="G192" s="2">
        <v>45179.418680555602</v>
      </c>
      <c r="H192" s="2">
        <v>45179.418807870403</v>
      </c>
      <c r="I192" s="40">
        <f t="shared" si="18"/>
        <v>1.2731480092043057E-4</v>
      </c>
      <c r="J192" s="41" t="s">
        <v>30</v>
      </c>
      <c r="K192" s="42" t="s">
        <v>34</v>
      </c>
      <c r="L192" s="42" t="s">
        <v>30</v>
      </c>
      <c r="M192" s="6">
        <v>191</v>
      </c>
      <c r="N192" s="5" t="str">
        <f t="shared" si="19"/>
        <v>FAIR-D1/191</v>
      </c>
      <c r="O192" s="4" t="str">
        <f>IF(ISBLANK(E192),"",IF(E192=F192, "1 video",CONCATENATE((+COUNTIFS(Video_List!$A:$A,Monitoring!C192,Video_List!$D:$D,"&lt;=" &amp;Monitoring!H192)-COUNTIFS(Video_List!$A:$A,Monitoring!C192,Video_List!$D:$D,"&lt;=" &amp;Monitoring!G192))+1," videos")))</f>
        <v>1 video</v>
      </c>
      <c r="P192" s="61" t="str">
        <f t="shared" si="26"/>
        <v>yes</v>
      </c>
      <c r="Q192" s="62" t="s">
        <v>34</v>
      </c>
      <c r="R192" s="63" t="str">
        <f>+IFERROR(IF(S192="#N/C","#N/C",IF(S192=0,INDEX(Taxonomy_UniqueValues!A:A,MATCH(T192,Taxonomy_UniqueValues!C:C,0)),INDEX(Taxonomy_UniqueValues!A:A,MATCH(S192,Taxonomy_UniqueValues!B:B,0)))),"#N/C")</f>
        <v>Insecta</v>
      </c>
      <c r="S192" s="63" t="str">
        <f>+IFERROR(IF(T192="#N/C","#N/C",IF(T192=0,INDEX(Taxonomy_UniqueValues!B:B,MATCH(U192,Taxonomy_UniqueValues!D:D,0)),INDEX(Taxonomy_UniqueValues!B:B,MATCH(T192,Taxonomy_UniqueValues!C:C,0)))),"#N/C")</f>
        <v>Diptera</v>
      </c>
      <c r="T192" s="63" t="str">
        <f>+IFERROR(IF(U192="#N/C","#N/C",IF(U192=0,INDEX(Taxonomy_UniqueValues!C:C,MATCH(V192,Taxonomy_UniqueValues!E:E,0)),INDEX(Taxonomy_UniqueValues!C:C,MATCH(U192,Taxonomy_UniqueValues!D:D,0)))),"#N/C")</f>
        <v>Brachycera</v>
      </c>
      <c r="U192" s="63" t="str">
        <f>+IFERROR(IF(V192="#N/C","#N/C",IF(V192=0,INDEX(Taxonomy_UniqueValues!D:D,MATCH(W192,Taxonomy_UniqueValues!F:F,0)),INDEX(Taxonomy_UniqueValues!D:D,MATCH(V192,Taxonomy_UniqueValues!E:E,0)))),"#N/C")</f>
        <v>Muscomorpha</v>
      </c>
      <c r="V192" s="63" t="str">
        <f>+IFERROR(IF(W192="#N/C","#N/C",IF(W192=0,INDEX(Taxonomy_UniqueValues!E:E,MATCH(X192,Taxonomy_UniqueValues!G:G,0)),INDEX(Taxonomy_UniqueValues!E:E,MATCH(W192,Taxonomy_UniqueValues!F:F,0)))),"#N/C")</f>
        <v>Muscoidea</v>
      </c>
      <c r="W192" s="63" t="str">
        <f>+IFERROR(IF(X192="#N/C","#N/C",IF(X192=0,INDEX(Taxonomy_UniqueValues!F:F,MATCH(Y192,Taxonomy_UniqueValues!H:H,0)),INDEX(Taxonomy_UniqueValues!F:F,MATCH(X192,Taxonomy_UniqueValues!G:G,0)))),"#N/C")</f>
        <v>Fanniidae</v>
      </c>
      <c r="X192" s="63">
        <f>+IFERROR(IF(Y192="#N/C","#N/C",INDEX(Taxonomy_UniqueValues!G:G,MATCH(Y192,Taxonomy_UniqueValues!H:H,0))),"#N/C")</f>
        <v>0</v>
      </c>
      <c r="Y192" s="63" t="s">
        <v>38</v>
      </c>
      <c r="Z192" s="64" t="s">
        <v>36</v>
      </c>
    </row>
    <row r="193" spans="1:26" x14ac:dyDescent="0.3">
      <c r="A193" s="3">
        <v>192</v>
      </c>
      <c r="B193" s="38" t="str">
        <f t="shared" si="23"/>
        <v>FAIR-D1_192</v>
      </c>
      <c r="C193" s="39" t="s">
        <v>27</v>
      </c>
      <c r="D193" s="4">
        <f t="shared" si="25"/>
        <v>45179</v>
      </c>
      <c r="E193" s="1" t="s">
        <v>204</v>
      </c>
      <c r="F193" s="1" t="s">
        <v>204</v>
      </c>
      <c r="G193" s="2">
        <v>45179.483668981498</v>
      </c>
      <c r="H193" s="2">
        <v>45179.483692129601</v>
      </c>
      <c r="I193" s="40">
        <f t="shared" si="18"/>
        <v>2.3148102627601475E-5</v>
      </c>
      <c r="J193" s="41" t="s">
        <v>45</v>
      </c>
      <c r="K193" s="42" t="s">
        <v>31</v>
      </c>
      <c r="L193" s="42" t="s">
        <v>32</v>
      </c>
      <c r="M193" s="6">
        <v>192</v>
      </c>
      <c r="N193" s="5" t="str">
        <f t="shared" si="19"/>
        <v>FAIR-D1/192</v>
      </c>
      <c r="O193" s="4" t="str">
        <f>IF(ISBLANK(E193),"",IF(E193=F193, "1 video",CONCATENATE((+COUNTIFS(Video_List!$A:$A,Monitoring!C193,Video_List!$D:$D,"&lt;=" &amp;Monitoring!H193)-COUNTIFS(Video_List!$A:$A,Monitoring!C193,Video_List!$D:$D,"&lt;=" &amp;Monitoring!G193))+1," videos")))</f>
        <v>1 video</v>
      </c>
      <c r="P193" s="61" t="s">
        <v>31</v>
      </c>
      <c r="Q193" s="62" t="s">
        <v>34</v>
      </c>
      <c r="R193" s="63" t="str">
        <f>+IFERROR(IF(S193="#N/C","#N/C",INDEX(Taxonomy_UniqueValues!A:A,MATCH(S193,Taxonomy_UniqueValues!B:B,0))),"#N/C")</f>
        <v>Insecta</v>
      </c>
      <c r="S193" s="63" t="str">
        <f>+IFERROR(IF(T193="#N/C","#N/C",INDEX(Taxonomy_UniqueValues!B:B,MATCH(T193,Taxonomy_UniqueValues!C:C,0))),"#N/C")</f>
        <v>Diptera</v>
      </c>
      <c r="T193" s="63" t="str">
        <f>+IFERROR(IF(V193="#N/C","#N/C",INDEX(Taxonomy_UniqueValues!C:C,MATCH(V193,Taxonomy_UniqueValues!E:E,0))),"#N/C")</f>
        <v>Brachycera</v>
      </c>
      <c r="U193" s="63" t="str">
        <f>+IFERROR(IF(V193="#N/C","#N/C",INDEX(Taxonomy_UniqueValues!D:D,MATCH(V193,Taxonomy_UniqueValues!E:E,0))),"#N/C")</f>
        <v>Muscomorpha</v>
      </c>
      <c r="V193" s="63" t="str">
        <f>+IFERROR(IF(W193="#N/C","#N/C",INDEX(Taxonomy_UniqueValues!E:E,MATCH(W193,Taxonomy_UniqueValues!F:F,0))),"#N/C")</f>
        <v>Lauxanioidea</v>
      </c>
      <c r="W193" s="63" t="str">
        <f>+IFERROR(IF(X193="#N/C","#N/C",INDEX(Taxonomy_UniqueValues!F:F,MATCH(X193,Taxonomy_UniqueValues!G:G,0))),"#N/C")</f>
        <v>Lauxaniidae</v>
      </c>
      <c r="X193" s="63" t="s">
        <v>205</v>
      </c>
      <c r="Y193" s="63" t="str">
        <f>+IFERROR(IF(Z193="#N/C","#N/C",INDEX(Taxonomy_UniqueValues!H:H,MATCH(Z193,Taxonomy_UniqueValues!I:I,0))),"#N/C")</f>
        <v>#N/C</v>
      </c>
      <c r="Z193" s="64" t="s">
        <v>36</v>
      </c>
    </row>
    <row r="194" spans="1:26" x14ac:dyDescent="0.3">
      <c r="A194" s="3">
        <v>193</v>
      </c>
      <c r="B194" s="38" t="str">
        <f t="shared" si="23"/>
        <v>FAIR-D1_193</v>
      </c>
      <c r="C194" s="39" t="s">
        <v>27</v>
      </c>
      <c r="D194" s="4">
        <f t="shared" si="25"/>
        <v>45179</v>
      </c>
      <c r="E194" s="1" t="s">
        <v>204</v>
      </c>
      <c r="F194" s="1" t="s">
        <v>206</v>
      </c>
      <c r="G194" s="2">
        <v>45179.483668981498</v>
      </c>
      <c r="H194" s="2">
        <v>45179.485347222202</v>
      </c>
      <c r="I194" s="40">
        <f t="shared" ref="I194:I257" si="27">IF(ISBLANK(E194),"",H194-G194)</f>
        <v>1.6782407037680969E-3</v>
      </c>
      <c r="J194" s="41" t="s">
        <v>45</v>
      </c>
      <c r="K194" s="42" t="s">
        <v>34</v>
      </c>
      <c r="L194" s="42" t="s">
        <v>45</v>
      </c>
      <c r="M194" s="6">
        <v>193</v>
      </c>
      <c r="N194" s="5" t="str">
        <f t="shared" ref="N194:N257" si="28">IF(ISBLANK(C194),"",+CONCATENATE(C194,"/",M194))</f>
        <v>FAIR-D1/193</v>
      </c>
      <c r="O194" s="4" t="str">
        <f>IF(ISBLANK(E194),"",IF(E194=F194, "1 video",CONCATENATE((+COUNTIFS(Video_List!$A:$A,Monitoring!C194,Video_List!$D:$D,"&lt;=" &amp;Monitoring!H194)-COUNTIFS(Video_List!$A:$A,Monitoring!C194,Video_List!$D:$D,"&lt;=" &amp;Monitoring!G194))+1," videos")))</f>
        <v>2 videos</v>
      </c>
      <c r="P194" s="61" t="s">
        <v>34</v>
      </c>
      <c r="Q194" s="62" t="s">
        <v>34</v>
      </c>
      <c r="R194" s="63" t="str">
        <f>+IFERROR(IF(S194="#N/C","#N/C",INDEX(Taxonomy_UniqueValues!A:A,MATCH(S194,Taxonomy_UniqueValues!B:B,0))),"#N/C")</f>
        <v>Insecta</v>
      </c>
      <c r="S194" s="63" t="str">
        <f>+IFERROR(IF(T194="#N/C","#N/C",INDEX(Taxonomy_UniqueValues!B:B,MATCH(T194,Taxonomy_UniqueValues!C:C,0))),"#N/C")</f>
        <v>Diptera</v>
      </c>
      <c r="T194" s="63" t="s">
        <v>48</v>
      </c>
      <c r="U194" s="63" t="str">
        <f>+IFERROR(IF(V194="#N/C","#N/C",INDEX(Taxonomy_UniqueValues!D:D,MATCH(V194,Taxonomy_UniqueValues!E:E,0))),"#N/C")</f>
        <v>#N/C</v>
      </c>
      <c r="V194" s="63" t="str">
        <f>+IFERROR(IF(W194="#N/C","#N/C",INDEX(Taxonomy_UniqueValues!E:E,MATCH(W194,Taxonomy_UniqueValues!F:F,0))),"#N/C")</f>
        <v>#N/C</v>
      </c>
      <c r="W194" s="63" t="str">
        <f>+IFERROR(IF(X194="#N/C","#N/C",INDEX(Taxonomy_UniqueValues!F:F,MATCH(X194,Taxonomy_UniqueValues!G:G,0))),"#N/C")</f>
        <v>#N/C</v>
      </c>
      <c r="X194" s="63" t="str">
        <f>+IFERROR(IF(Y194="#N/C","#N/C",INDEX(Taxonomy_UniqueValues!G:G,MATCH(Y194,Taxonomy_UniqueValues!H:H,0))),"#N/C")</f>
        <v>#N/C</v>
      </c>
      <c r="Y194" s="63" t="str">
        <f>+IFERROR(IF(Z194="#N/C","#N/C",INDEX(Taxonomy_UniqueValues!H:H,MATCH(Z194,Taxonomy_UniqueValues!I:I,0))),"#N/C")</f>
        <v>#N/C</v>
      </c>
      <c r="Z194" s="64" t="s">
        <v>36</v>
      </c>
    </row>
    <row r="195" spans="1:26" x14ac:dyDescent="0.3">
      <c r="A195" s="3">
        <v>194</v>
      </c>
      <c r="B195" s="38" t="str">
        <f t="shared" si="23"/>
        <v>FAIR-D1_194</v>
      </c>
      <c r="C195" s="39" t="s">
        <v>27</v>
      </c>
      <c r="D195" s="4">
        <f t="shared" si="25"/>
        <v>45179</v>
      </c>
      <c r="E195" s="1" t="s">
        <v>207</v>
      </c>
      <c r="F195" s="1" t="s">
        <v>207</v>
      </c>
      <c r="G195" s="2">
        <v>45179.638495370396</v>
      </c>
      <c r="H195" s="2">
        <v>45179.638611111099</v>
      </c>
      <c r="I195" s="40">
        <f t="shared" si="27"/>
        <v>1.1574070231290534E-4</v>
      </c>
      <c r="J195" s="41" t="s">
        <v>32</v>
      </c>
      <c r="K195" s="42" t="s">
        <v>34</v>
      </c>
      <c r="L195" s="42" t="s">
        <v>32</v>
      </c>
      <c r="M195" s="6">
        <v>194</v>
      </c>
      <c r="N195" s="5" t="str">
        <f t="shared" si="28"/>
        <v>FAIR-D1/194</v>
      </c>
      <c r="O195" s="4" t="str">
        <f>IF(ISBLANK(E195),"",IF(E195=F195, "1 video",CONCATENATE((+COUNTIFS(Video_List!$A:$A,Monitoring!C195,Video_List!$D:$D,"&lt;=" &amp;Monitoring!H195)-COUNTIFS(Video_List!$A:$A,Monitoring!C195,Video_List!$D:$D,"&lt;=" &amp;Monitoring!G195))+1," videos")))</f>
        <v>1 video</v>
      </c>
      <c r="P195" s="61" t="str">
        <f t="shared" ref="P195:P201" si="29">+IF(R195="#N/C","-",IF(V195="#N/C","no","yes"))</f>
        <v>yes</v>
      </c>
      <c r="Q195" s="62" t="s">
        <v>34</v>
      </c>
      <c r="R195" s="63" t="s">
        <v>192</v>
      </c>
      <c r="S195" s="63" t="s">
        <v>193</v>
      </c>
      <c r="T195" s="63" t="s">
        <v>194</v>
      </c>
      <c r="U195" s="63" t="str">
        <f>+IFERROR(IF(V195="#N/C","#N/C",INDEX(Taxonomy_UniqueValues!D:D,MATCH(V195,Taxonomy_UniqueValues!E:E,0))),"#N/C")</f>
        <v>Araneomorphae</v>
      </c>
      <c r="V195" s="63" t="s">
        <v>195</v>
      </c>
      <c r="W195" s="63" t="s">
        <v>196</v>
      </c>
      <c r="X195" s="63" t="s">
        <v>197</v>
      </c>
      <c r="Y195" s="63" t="s">
        <v>208</v>
      </c>
      <c r="Z195" s="64" t="s">
        <v>36</v>
      </c>
    </row>
    <row r="196" spans="1:26" x14ac:dyDescent="0.3">
      <c r="A196" s="3">
        <v>195</v>
      </c>
      <c r="B196" s="38" t="str">
        <f t="shared" si="23"/>
        <v>FAIR-D1_195</v>
      </c>
      <c r="C196" s="39" t="s">
        <v>27</v>
      </c>
      <c r="D196" s="4">
        <f t="shared" si="25"/>
        <v>45179</v>
      </c>
      <c r="E196" s="1" t="s">
        <v>209</v>
      </c>
      <c r="F196" s="1" t="s">
        <v>209</v>
      </c>
      <c r="G196" s="2">
        <v>45179.680659722202</v>
      </c>
      <c r="H196" s="2">
        <v>45179.680844907401</v>
      </c>
      <c r="I196" s="40">
        <f t="shared" si="27"/>
        <v>1.8518519937060773E-4</v>
      </c>
      <c r="J196" s="41" t="s">
        <v>32</v>
      </c>
      <c r="K196" s="42" t="s">
        <v>34</v>
      </c>
      <c r="L196" s="42" t="s">
        <v>45</v>
      </c>
      <c r="M196" s="6">
        <v>195</v>
      </c>
      <c r="N196" s="5" t="str">
        <f t="shared" si="28"/>
        <v>FAIR-D1/195</v>
      </c>
      <c r="O196" s="4" t="str">
        <f>IF(ISBLANK(E196),"",IF(E196=F196, "1 video",CONCATENATE((+COUNTIFS(Video_List!$A:$A,Monitoring!C196,Video_List!$D:$D,"&lt;=" &amp;Monitoring!H196)-COUNTIFS(Video_List!$A:$A,Monitoring!C196,Video_List!$D:$D,"&lt;=" &amp;Monitoring!G196))+1," videos")))</f>
        <v>1 video</v>
      </c>
      <c r="P196" s="61" t="str">
        <f t="shared" si="29"/>
        <v>yes</v>
      </c>
      <c r="Q196" s="62" t="s">
        <v>34</v>
      </c>
      <c r="R196" s="63" t="s">
        <v>192</v>
      </c>
      <c r="S196" s="63" t="s">
        <v>193</v>
      </c>
      <c r="T196" s="63" t="s">
        <v>194</v>
      </c>
      <c r="U196" s="63" t="str">
        <f>+IFERROR(IF(V196="#N/C","#N/C",INDEX(Taxonomy_UniqueValues!D:D,MATCH(V196,Taxonomy_UniqueValues!E:E,0))),"#N/C")</f>
        <v>Araneomorphae</v>
      </c>
      <c r="V196" s="63" t="s">
        <v>195</v>
      </c>
      <c r="W196" s="63" t="str">
        <f>+IFERROR(IF(X196="#N/C","#N/C",INDEX(Taxonomy_UniqueValues!F:F,MATCH(X196,Taxonomy_UniqueValues!G:G,0))),"#N/C")</f>
        <v>#N/C</v>
      </c>
      <c r="X196" s="63" t="str">
        <f>+IFERROR(IF(Y196="#N/C","#N/C",INDEX(Taxonomy_UniqueValues!G:G,MATCH(Y196,Taxonomy_UniqueValues!H:H,0))),"#N/C")</f>
        <v>#N/C</v>
      </c>
      <c r="Y196" s="63" t="str">
        <f>+IFERROR(IF(Z196="#N/C","#N/C",INDEX(Taxonomy_UniqueValues!H:H,MATCH(Z196,Taxonomy_UniqueValues!I:I,0))),"#N/C")</f>
        <v>#N/C</v>
      </c>
      <c r="Z196" s="64" t="s">
        <v>36</v>
      </c>
    </row>
    <row r="197" spans="1:26" x14ac:dyDescent="0.3">
      <c r="A197" s="3">
        <v>196</v>
      </c>
      <c r="B197" s="38" t="str">
        <f t="shared" si="23"/>
        <v>FAIR-D1_196</v>
      </c>
      <c r="C197" s="39" t="s">
        <v>27</v>
      </c>
      <c r="D197" s="4">
        <f t="shared" si="25"/>
        <v>45179</v>
      </c>
      <c r="E197" s="1" t="s">
        <v>210</v>
      </c>
      <c r="F197" s="1" t="s">
        <v>210</v>
      </c>
      <c r="G197" s="2">
        <v>45179.730243055601</v>
      </c>
      <c r="H197" s="2">
        <v>45179.730324074102</v>
      </c>
      <c r="I197" s="40">
        <f t="shared" si="27"/>
        <v>8.1018501077778637E-5</v>
      </c>
      <c r="J197" s="41" t="s">
        <v>30</v>
      </c>
      <c r="K197" s="42" t="s">
        <v>34</v>
      </c>
      <c r="L197" s="42" t="s">
        <v>32</v>
      </c>
      <c r="M197" s="6">
        <v>196</v>
      </c>
      <c r="N197" s="5" t="str">
        <f t="shared" si="28"/>
        <v>FAIR-D1/196</v>
      </c>
      <c r="O197" s="4" t="str">
        <f>IF(ISBLANK(E197),"",IF(E197=F197, "1 video",CONCATENATE((+COUNTIFS(Video_List!$A:$A,Monitoring!C197,Video_List!$D:$D,"&lt;=" &amp;Monitoring!H197)-COUNTIFS(Video_List!$A:$A,Monitoring!C197,Video_List!$D:$D,"&lt;=" &amp;Monitoring!G197))+1," videos")))</f>
        <v>1 video</v>
      </c>
      <c r="P197" s="61" t="str">
        <f t="shared" si="29"/>
        <v>yes</v>
      </c>
      <c r="Q197" s="62" t="s">
        <v>34</v>
      </c>
      <c r="R197" s="63" t="str">
        <f>+IFERROR(IF(S197="#N/C","#N/C",INDEX(Taxonomy_UniqueValues!A:A,MATCH(S197,Taxonomy_UniqueValues!B:B,0))),"#N/C")</f>
        <v>Insecta</v>
      </c>
      <c r="S197" s="63" t="str">
        <f>+IFERROR(IF(T197="#N/C","#N/C",INDEX(Taxonomy_UniqueValues!B:B,MATCH(T197,Taxonomy_UniqueValues!C:C,0))),"#N/C")</f>
        <v>Diptera</v>
      </c>
      <c r="T197" s="63" t="str">
        <f>+IFERROR(IF(V197="#N/C","#N/C",INDEX(Taxonomy_UniqueValues!C:C,MATCH(V197,Taxonomy_UniqueValues!E:E,0))),"#N/C")</f>
        <v>Brachycera</v>
      </c>
      <c r="U197" s="63" t="str">
        <f>+IFERROR(IF(V197="#N/C","#N/C",INDEX(Taxonomy_UniqueValues!D:D,MATCH(V197,Taxonomy_UniqueValues!E:E,0))),"#N/C")</f>
        <v>Muscomorpha</v>
      </c>
      <c r="V197" s="63" t="s">
        <v>112</v>
      </c>
      <c r="W197" s="63" t="s">
        <v>572</v>
      </c>
      <c r="X197" s="63" t="str">
        <f>+IFERROR(IF(Y197="#N/C","#N/C",INDEX(Taxonomy_UniqueValues!G:G,MATCH(Y197,Taxonomy_UniqueValues!H:H,0))),"#N/C")</f>
        <v>#N/C</v>
      </c>
      <c r="Y197" s="63" t="str">
        <f>+IFERROR(IF(Z197="#N/C","#N/C",INDEX(Taxonomy_UniqueValues!H:H,MATCH(Z197,Taxonomy_UniqueValues!I:I,0))),"#N/C")</f>
        <v>#N/C</v>
      </c>
      <c r="Z197" s="64" t="s">
        <v>36</v>
      </c>
    </row>
    <row r="198" spans="1:26" x14ac:dyDescent="0.3">
      <c r="A198" s="3">
        <v>197</v>
      </c>
      <c r="B198" s="38" t="str">
        <f t="shared" si="23"/>
        <v>FAIR-D1_197</v>
      </c>
      <c r="C198" s="39" t="s">
        <v>27</v>
      </c>
      <c r="D198" s="4">
        <f t="shared" si="25"/>
        <v>45179</v>
      </c>
      <c r="E198" s="1" t="s">
        <v>211</v>
      </c>
      <c r="F198" s="1" t="s">
        <v>211</v>
      </c>
      <c r="G198" s="2">
        <v>45179.736030092601</v>
      </c>
      <c r="H198" s="2">
        <v>45179.736203703702</v>
      </c>
      <c r="I198" s="40">
        <f t="shared" si="27"/>
        <v>1.736111007630825E-4</v>
      </c>
      <c r="J198" s="41" t="s">
        <v>45</v>
      </c>
      <c r="K198" s="42" t="s">
        <v>34</v>
      </c>
      <c r="L198" s="42" t="s">
        <v>45</v>
      </c>
      <c r="M198" s="6">
        <v>197</v>
      </c>
      <c r="N198" s="5" t="str">
        <f t="shared" si="28"/>
        <v>FAIR-D1/197</v>
      </c>
      <c r="O198" s="4" t="str">
        <f>IF(ISBLANK(E198),"",IF(E198=F198, "1 video",CONCATENATE((+COUNTIFS(Video_List!$A:$A,Monitoring!C198,Video_List!$D:$D,"&lt;=" &amp;Monitoring!H198)-COUNTIFS(Video_List!$A:$A,Monitoring!C198,Video_List!$D:$D,"&lt;=" &amp;Monitoring!G198))+1," videos")))</f>
        <v>1 video</v>
      </c>
      <c r="P198" s="61" t="str">
        <f t="shared" si="29"/>
        <v>yes</v>
      </c>
      <c r="Q198" s="62" t="s">
        <v>34</v>
      </c>
      <c r="R198" s="63" t="s">
        <v>192</v>
      </c>
      <c r="S198" s="63" t="s">
        <v>193</v>
      </c>
      <c r="T198" s="63" t="s">
        <v>194</v>
      </c>
      <c r="U198" s="63" t="str">
        <f>+IFERROR(IF(V198="#N/C","#N/C",INDEX(Taxonomy_UniqueValues!D:D,MATCH(V198,Taxonomy_UniqueValues!E:E,0))),"#N/C")</f>
        <v>Araneomorphae</v>
      </c>
      <c r="V198" s="63" t="s">
        <v>195</v>
      </c>
      <c r="W198" s="63" t="str">
        <f>+IFERROR(IF(X198="#N/C","#N/C",INDEX(Taxonomy_UniqueValues!F:F,MATCH(X198,Taxonomy_UniqueValues!G:G,0))),"#N/C")</f>
        <v>#N/C</v>
      </c>
      <c r="X198" s="63" t="str">
        <f>+IFERROR(IF(Y198="#N/C","#N/C",INDEX(Taxonomy_UniqueValues!G:G,MATCH(Y198,Taxonomy_UniqueValues!H:H,0))),"#N/C")</f>
        <v>#N/C</v>
      </c>
      <c r="Y198" s="63" t="str">
        <f>+IFERROR(IF(Z198="#N/C","#N/C",INDEX(Taxonomy_UniqueValues!H:H,MATCH(Z198,Taxonomy_UniqueValues!I:I,0))),"#N/C")</f>
        <v>#N/C</v>
      </c>
      <c r="Z198" s="64" t="s">
        <v>36</v>
      </c>
    </row>
    <row r="199" spans="1:26" x14ac:dyDescent="0.3">
      <c r="A199" s="3">
        <v>198</v>
      </c>
      <c r="B199" s="38" t="str">
        <f t="shared" si="23"/>
        <v>FAIR-D1_198</v>
      </c>
      <c r="C199" s="39" t="s">
        <v>27</v>
      </c>
      <c r="D199" s="4">
        <f t="shared" si="25"/>
        <v>45179</v>
      </c>
      <c r="E199" s="1" t="s">
        <v>212</v>
      </c>
      <c r="F199" s="1" t="s">
        <v>213</v>
      </c>
      <c r="G199" s="2">
        <v>45179.740474537</v>
      </c>
      <c r="H199" s="2">
        <v>45179.7413310185</v>
      </c>
      <c r="I199" s="40">
        <f t="shared" si="27"/>
        <v>8.5648149979533628E-4</v>
      </c>
      <c r="J199" s="41" t="s">
        <v>30</v>
      </c>
      <c r="K199" s="42" t="s">
        <v>31</v>
      </c>
      <c r="L199" s="42" t="s">
        <v>32</v>
      </c>
      <c r="M199" s="6">
        <v>198</v>
      </c>
      <c r="N199" s="5" t="str">
        <f t="shared" si="28"/>
        <v>FAIR-D1/198</v>
      </c>
      <c r="O199" s="4" t="str">
        <f>IF(ISBLANK(E199),"",IF(E199=F199, "1 video",CONCATENATE((+COUNTIFS(Video_List!$A:$A,Monitoring!C199,Video_List!$D:$D,"&lt;=" &amp;Monitoring!H199)-COUNTIFS(Video_List!$A:$A,Monitoring!C199,Video_List!$D:$D,"&lt;=" &amp;Monitoring!G199))+1," videos")))</f>
        <v>2 videos</v>
      </c>
      <c r="P199" s="61" t="str">
        <f t="shared" si="29"/>
        <v>yes</v>
      </c>
      <c r="Q199" s="62" t="s">
        <v>34</v>
      </c>
      <c r="R199" s="63" t="str">
        <f>+IFERROR(IF(S199="#N/C","#N/C",IF(S199=0,INDEX(Taxonomy_UniqueValues!A:A,MATCH(T199,Taxonomy_UniqueValues!C:C,0)),INDEX(Taxonomy_UniqueValues!A:A,MATCH(S199,Taxonomy_UniqueValues!B:B,0)))),"#N/C")</f>
        <v>Insecta</v>
      </c>
      <c r="S199" s="63" t="str">
        <f>+IFERROR(IF(T199="#N/C","#N/C",IF(T199=0,INDEX(Taxonomy_UniqueValues!B:B,MATCH(U199,Taxonomy_UniqueValues!D:D,0)),INDEX(Taxonomy_UniqueValues!B:B,MATCH(T199,Taxonomy_UniqueValues!C:C,0)))),"#N/C")</f>
        <v>Diptera</v>
      </c>
      <c r="T199" s="63" t="str">
        <f>+IFERROR(IF(U199="#N/C","#N/C",IF(U199=0,INDEX(Taxonomy_UniqueValues!C:C,MATCH(V199,Taxonomy_UniqueValues!E:E,0)),INDEX(Taxonomy_UniqueValues!C:C,MATCH(U199,Taxonomy_UniqueValues!D:D,0)))),"#N/C")</f>
        <v>Brachycera</v>
      </c>
      <c r="U199" s="63" t="str">
        <f>+IFERROR(IF(V199="#N/C","#N/C",IF(V199=0,INDEX(Taxonomy_UniqueValues!D:D,MATCH(W199,Taxonomy_UniqueValues!F:F,0)),INDEX(Taxonomy_UniqueValues!D:D,MATCH(V199,Taxonomy_UniqueValues!E:E,0)))),"#N/C")</f>
        <v>Muscomorpha</v>
      </c>
      <c r="V199" s="63" t="str">
        <f>+IFERROR(IF(W199="#N/C","#N/C",IF(W199=0,INDEX(Taxonomy_UniqueValues!E:E,MATCH(X199,Taxonomy_UniqueValues!G:G,0)),INDEX(Taxonomy_UniqueValues!E:E,MATCH(W199,Taxonomy_UniqueValues!F:F,0)))),"#N/C")</f>
        <v>Muscoidea</v>
      </c>
      <c r="W199" s="63" t="str">
        <f>+IFERROR(IF(X199="#N/C","#N/C",IF(X199=0,INDEX(Taxonomy_UniqueValues!F:F,MATCH(Y199,Taxonomy_UniqueValues!H:H,0)),INDEX(Taxonomy_UniqueValues!F:F,MATCH(X199,Taxonomy_UniqueValues!G:G,0)))),"#N/C")</f>
        <v>Fanniidae</v>
      </c>
      <c r="X199" s="63">
        <f>+IFERROR(IF(Y199="#N/C","#N/C",INDEX(Taxonomy_UniqueValues!G:G,MATCH(Y199,Taxonomy_UniqueValues!H:H,0))),"#N/C")</f>
        <v>0</v>
      </c>
      <c r="Y199" s="63" t="s">
        <v>38</v>
      </c>
      <c r="Z199" s="64" t="s">
        <v>36</v>
      </c>
    </row>
    <row r="200" spans="1:26" x14ac:dyDescent="0.3">
      <c r="A200" s="3">
        <v>199</v>
      </c>
      <c r="B200" s="38" t="str">
        <f t="shared" si="23"/>
        <v>FAIR-D1_199</v>
      </c>
      <c r="C200" s="39" t="s">
        <v>27</v>
      </c>
      <c r="D200" s="4">
        <f t="shared" si="25"/>
        <v>45179</v>
      </c>
      <c r="E200" s="1" t="s">
        <v>214</v>
      </c>
      <c r="F200" s="1" t="s">
        <v>214</v>
      </c>
      <c r="G200" s="2">
        <v>45179.745312500003</v>
      </c>
      <c r="H200" s="2">
        <v>45179.745416666701</v>
      </c>
      <c r="I200" s="40">
        <f t="shared" si="27"/>
        <v>1.041666982928291E-4</v>
      </c>
      <c r="J200" s="41" t="s">
        <v>30</v>
      </c>
      <c r="K200" s="42" t="s">
        <v>31</v>
      </c>
      <c r="L200" s="42" t="s">
        <v>32</v>
      </c>
      <c r="M200" s="6">
        <v>199</v>
      </c>
      <c r="N200" s="5" t="str">
        <f t="shared" si="28"/>
        <v>FAIR-D1/199</v>
      </c>
      <c r="O200" s="4" t="str">
        <f>IF(ISBLANK(E200),"",IF(E200=F200, "1 video",CONCATENATE((+COUNTIFS(Video_List!$A:$A,Monitoring!C200,Video_List!$D:$D,"&lt;=" &amp;Monitoring!H200)-COUNTIFS(Video_List!$A:$A,Monitoring!C200,Video_List!$D:$D,"&lt;=" &amp;Monitoring!G200))+1," videos")))</f>
        <v>1 video</v>
      </c>
      <c r="P200" s="61" t="str">
        <f t="shared" si="29"/>
        <v>yes</v>
      </c>
      <c r="Q200" s="62" t="s">
        <v>34</v>
      </c>
      <c r="R200" s="63" t="str">
        <f>+IFERROR(IF(S200="#N/C","#N/C",IF(S200=0,INDEX(Taxonomy_UniqueValues!A:A,MATCH(T200,Taxonomy_UniqueValues!C:C,0)),INDEX(Taxonomy_UniqueValues!A:A,MATCH(S200,Taxonomy_UniqueValues!B:B,0)))),"#N/C")</f>
        <v>Insecta</v>
      </c>
      <c r="S200" s="63" t="str">
        <f>+IFERROR(IF(T200="#N/C","#N/C",IF(T200=0,INDEX(Taxonomy_UniqueValues!B:B,MATCH(U200,Taxonomy_UniqueValues!D:D,0)),INDEX(Taxonomy_UniqueValues!B:B,MATCH(T200,Taxonomy_UniqueValues!C:C,0)))),"#N/C")</f>
        <v>Diptera</v>
      </c>
      <c r="T200" s="63" t="str">
        <f>+IFERROR(IF(U200="#N/C","#N/C",IF(U200=0,INDEX(Taxonomy_UniqueValues!C:C,MATCH(V200,Taxonomy_UniqueValues!E:E,0)),INDEX(Taxonomy_UniqueValues!C:C,MATCH(U200,Taxonomy_UniqueValues!D:D,0)))),"#N/C")</f>
        <v>Brachycera</v>
      </c>
      <c r="U200" s="63" t="str">
        <f>+IFERROR(IF(V200="#N/C","#N/C",IF(V200=0,INDEX(Taxonomy_UniqueValues!D:D,MATCH(W200,Taxonomy_UniqueValues!F:F,0)),INDEX(Taxonomy_UniqueValues!D:D,MATCH(V200,Taxonomy_UniqueValues!E:E,0)))),"#N/C")</f>
        <v>Muscomorpha</v>
      </c>
      <c r="V200" s="63" t="str">
        <f>+IFERROR(IF(W200="#N/C","#N/C",IF(W200=0,INDEX(Taxonomy_UniqueValues!E:E,MATCH(X200,Taxonomy_UniqueValues!G:G,0)),INDEX(Taxonomy_UniqueValues!E:E,MATCH(W200,Taxonomy_UniqueValues!F:F,0)))),"#N/C")</f>
        <v>Muscoidea</v>
      </c>
      <c r="W200" s="63" t="str">
        <f>+IFERROR(IF(X200="#N/C","#N/C",IF(X200=0,INDEX(Taxonomy_UniqueValues!F:F,MATCH(Y200,Taxonomy_UniqueValues!H:H,0)),INDEX(Taxonomy_UniqueValues!F:F,MATCH(X200,Taxonomy_UniqueValues!G:G,0)))),"#N/C")</f>
        <v>Fanniidae</v>
      </c>
      <c r="X200" s="63">
        <f>+IFERROR(IF(Y200="#N/C","#N/C",INDEX(Taxonomy_UniqueValues!G:G,MATCH(Y200,Taxonomy_UniqueValues!H:H,0))),"#N/C")</f>
        <v>0</v>
      </c>
      <c r="Y200" s="63" t="s">
        <v>38</v>
      </c>
      <c r="Z200" s="64" t="s">
        <v>36</v>
      </c>
    </row>
    <row r="201" spans="1:26" x14ac:dyDescent="0.3">
      <c r="A201" s="3">
        <v>200</v>
      </c>
      <c r="B201" s="38" t="str">
        <f t="shared" si="23"/>
        <v>FAIR-D1_200</v>
      </c>
      <c r="C201" s="39" t="s">
        <v>27</v>
      </c>
      <c r="D201" s="4">
        <f t="shared" si="25"/>
        <v>45180</v>
      </c>
      <c r="E201" s="1" t="s">
        <v>215</v>
      </c>
      <c r="F201" s="1" t="s">
        <v>216</v>
      </c>
      <c r="G201" s="2">
        <v>45180.356053240699</v>
      </c>
      <c r="H201" s="2">
        <v>45180.362037036997</v>
      </c>
      <c r="I201" s="40">
        <f t="shared" si="27"/>
        <v>5.9837962980964221E-3</v>
      </c>
      <c r="J201" s="41" t="s">
        <v>45</v>
      </c>
      <c r="K201" s="42" t="s">
        <v>34</v>
      </c>
      <c r="L201" s="42" t="s">
        <v>45</v>
      </c>
      <c r="M201" s="6">
        <v>200</v>
      </c>
      <c r="N201" s="5" t="str">
        <f t="shared" si="28"/>
        <v>FAIR-D1/200</v>
      </c>
      <c r="O201" s="4" t="str">
        <f>IF(ISBLANK(E201),"",IF(E201=F201, "1 video",CONCATENATE((+COUNTIFS(Video_List!$A:$A,Monitoring!C201,Video_List!$D:$D,"&lt;=" &amp;Monitoring!H201)-COUNTIFS(Video_List!$A:$A,Monitoring!C201,Video_List!$D:$D,"&lt;=" &amp;Monitoring!G201))+1," videos")))</f>
        <v>5 videos</v>
      </c>
      <c r="P201" s="61" t="str">
        <f t="shared" si="29"/>
        <v>yes</v>
      </c>
      <c r="Q201" s="62" t="s">
        <v>34</v>
      </c>
      <c r="R201" s="63" t="str">
        <f>+IFERROR(IF(S201="#N/C","#N/C",IF(S201=0,INDEX(Taxonomy_UniqueValues!A:A,MATCH(T201,Taxonomy_UniqueValues!C:C,0)),INDEX(Taxonomy_UniqueValues!A:A,MATCH(S201,Taxonomy_UniqueValues!B:B,0)))),"#N/C")</f>
        <v>Insecta</v>
      </c>
      <c r="S201" s="63" t="str">
        <f>+IFERROR(IF(T201="#N/C","#N/C",IF(T201=0,INDEX(Taxonomy_UniqueValues!B:B,MATCH(U201,Taxonomy_UniqueValues!D:D,0)),INDEX(Taxonomy_UniqueValues!B:B,MATCH(T201,Taxonomy_UniqueValues!C:C,0)))),"#N/C")</f>
        <v>Diptera</v>
      </c>
      <c r="T201" s="63" t="str">
        <f>+IFERROR(IF(U201="#N/C","#N/C",IF(U201=0,INDEX(Taxonomy_UniqueValues!C:C,MATCH(V201,Taxonomy_UniqueValues!E:E,0)),INDEX(Taxonomy_UniqueValues!C:C,MATCH(U201,Taxonomy_UniqueValues!D:D,0)))),"#N/C")</f>
        <v>Brachycera</v>
      </c>
      <c r="U201" s="63" t="str">
        <f>+IFERROR(IF(V201="#N/C","#N/C",IF(V201=0,INDEX(Taxonomy_UniqueValues!D:D,MATCH(W201,Taxonomy_UniqueValues!F:F,0)),INDEX(Taxonomy_UniqueValues!D:D,MATCH(V201,Taxonomy_UniqueValues!E:E,0)))),"#N/C")</f>
        <v>Muscomorpha</v>
      </c>
      <c r="V201" s="63" t="str">
        <f>+IFERROR(IF(W201="#N/C","#N/C",IF(W201=0,INDEX(Taxonomy_UniqueValues!E:E,MATCH(X201,Taxonomy_UniqueValues!G:G,0)),INDEX(Taxonomy_UniqueValues!E:E,MATCH(W201,Taxonomy_UniqueValues!F:F,0)))),"#N/C")</f>
        <v>Muscoidea</v>
      </c>
      <c r="W201" s="63" t="str">
        <f>+IFERROR(IF(X201="#N/C","#N/C",IF(X201=0,INDEX(Taxonomy_UniqueValues!F:F,MATCH(Y201,Taxonomy_UniqueValues!H:H,0)),INDEX(Taxonomy_UniqueValues!F:F,MATCH(X201,Taxonomy_UniqueValues!G:G,0)))),"#N/C")</f>
        <v>Fanniidae</v>
      </c>
      <c r="X201" s="63">
        <f>+IFERROR(IF(Y201="#N/C","#N/C",INDEX(Taxonomy_UniqueValues!G:G,MATCH(Y201,Taxonomy_UniqueValues!H:H,0))),"#N/C")</f>
        <v>0</v>
      </c>
      <c r="Y201" s="63" t="s">
        <v>38</v>
      </c>
      <c r="Z201" s="64" t="s">
        <v>36</v>
      </c>
    </row>
    <row r="202" spans="1:26" x14ac:dyDescent="0.3">
      <c r="A202" s="3">
        <v>201</v>
      </c>
      <c r="B202" s="38" t="str">
        <f t="shared" si="23"/>
        <v>FAIR-D1_201</v>
      </c>
      <c r="C202" s="39" t="s">
        <v>27</v>
      </c>
      <c r="D202" s="4">
        <f t="shared" si="25"/>
        <v>45180</v>
      </c>
      <c r="E202" s="1" t="s">
        <v>217</v>
      </c>
      <c r="F202" s="1" t="s">
        <v>217</v>
      </c>
      <c r="G202" s="2">
        <v>45180.402071759301</v>
      </c>
      <c r="H202" s="2">
        <v>45180.402129629598</v>
      </c>
      <c r="I202" s="40">
        <f t="shared" si="27"/>
        <v>5.7870296586770564E-5</v>
      </c>
      <c r="J202" s="41" t="s">
        <v>32</v>
      </c>
      <c r="K202" s="42" t="s">
        <v>31</v>
      </c>
      <c r="L202" s="42" t="s">
        <v>32</v>
      </c>
      <c r="M202" s="6">
        <v>201</v>
      </c>
      <c r="N202" s="5" t="str">
        <f t="shared" si="28"/>
        <v>FAIR-D1/201</v>
      </c>
      <c r="O202" s="4" t="str">
        <f>IF(ISBLANK(E202),"",IF(E202=F202, "1 video",CONCATENATE((+COUNTIFS(Video_List!$A:$A,Monitoring!C202,Video_List!$D:$D,"&lt;=" &amp;Monitoring!H202)-COUNTIFS(Video_List!$A:$A,Monitoring!C202,Video_List!$D:$D,"&lt;=" &amp;Monitoring!G202))+1," videos")))</f>
        <v>1 video</v>
      </c>
      <c r="P202" s="61" t="s">
        <v>34</v>
      </c>
      <c r="Q202" s="62" t="s">
        <v>34</v>
      </c>
      <c r="R202" s="63" t="str">
        <f>+IFERROR(IF(S202="#N/C","#N/C",INDEX(Taxonomy_UniqueValues!A:A,MATCH(S202,Taxonomy_UniqueValues!B:B,0))),"#N/C")</f>
        <v>Insecta</v>
      </c>
      <c r="S202" s="63" t="str">
        <f>+IFERROR(IF(T202="#N/C","#N/C",INDEX(Taxonomy_UniqueValues!B:B,MATCH(T202,Taxonomy_UniqueValues!C:C,0))),"#N/C")</f>
        <v>Diptera</v>
      </c>
      <c r="T202" s="63" t="s">
        <v>48</v>
      </c>
      <c r="U202" s="63" t="str">
        <f>+IFERROR(IF(V202="#N/C","#N/C",INDEX(Taxonomy_UniqueValues!D:D,MATCH(V202,Taxonomy_UniqueValues!E:E,0))),"#N/C")</f>
        <v>#N/C</v>
      </c>
      <c r="V202" s="63" t="str">
        <f>+IFERROR(IF(W202="#N/C","#N/C",INDEX(Taxonomy_UniqueValues!E:E,MATCH(W202,Taxonomy_UniqueValues!F:F,0))),"#N/C")</f>
        <v>#N/C</v>
      </c>
      <c r="W202" s="63" t="str">
        <f>+IFERROR(IF(X202="#N/C","#N/C",INDEX(Taxonomy_UniqueValues!F:F,MATCH(X202,Taxonomy_UniqueValues!G:G,0))),"#N/C")</f>
        <v>#N/C</v>
      </c>
      <c r="X202" s="63" t="str">
        <f>+IFERROR(IF(Y202="#N/C","#N/C",INDEX(Taxonomy_UniqueValues!G:G,MATCH(Y202,Taxonomy_UniqueValues!H:H,0))),"#N/C")</f>
        <v>#N/C</v>
      </c>
      <c r="Y202" s="63" t="str">
        <f>+IFERROR(IF(Z202="#N/C","#N/C",INDEX(Taxonomy_UniqueValues!H:H,MATCH(Z202,Taxonomy_UniqueValues!I:I,0))),"#N/C")</f>
        <v>#N/C</v>
      </c>
      <c r="Z202" s="64" t="s">
        <v>36</v>
      </c>
    </row>
    <row r="203" spans="1:26" x14ac:dyDescent="0.3">
      <c r="A203" s="3">
        <v>202</v>
      </c>
      <c r="B203" s="38" t="str">
        <f t="shared" si="23"/>
        <v>FAIR-D1_202</v>
      </c>
      <c r="C203" s="39" t="s">
        <v>27</v>
      </c>
      <c r="D203" s="4">
        <f t="shared" si="25"/>
        <v>45180</v>
      </c>
      <c r="E203" s="1" t="s">
        <v>218</v>
      </c>
      <c r="F203" s="1" t="s">
        <v>218</v>
      </c>
      <c r="G203" s="2">
        <v>45180.409618055601</v>
      </c>
      <c r="H203" s="2">
        <v>45180.409675925897</v>
      </c>
      <c r="I203" s="40">
        <f t="shared" si="27"/>
        <v>5.7870296586770564E-5</v>
      </c>
      <c r="J203" s="41" t="s">
        <v>32</v>
      </c>
      <c r="K203" s="42" t="s">
        <v>31</v>
      </c>
      <c r="L203" s="42" t="s">
        <v>32</v>
      </c>
      <c r="M203" s="6">
        <v>202</v>
      </c>
      <c r="N203" s="5" t="str">
        <f t="shared" si="28"/>
        <v>FAIR-D1/202</v>
      </c>
      <c r="O203" s="4" t="str">
        <f>IF(ISBLANK(E203),"",IF(E203=F203, "1 video",CONCATENATE((+COUNTIFS(Video_List!$A:$A,Monitoring!C203,Video_List!$D:$D,"&lt;=" &amp;Monitoring!H203)-COUNTIFS(Video_List!$A:$A,Monitoring!C203,Video_List!$D:$D,"&lt;=" &amp;Monitoring!G203))+1," videos")))</f>
        <v>1 video</v>
      </c>
      <c r="P203" s="61" t="s">
        <v>31</v>
      </c>
      <c r="Q203" s="62" t="s">
        <v>34</v>
      </c>
      <c r="R203" s="63" t="str">
        <f>+IFERROR(IF(S203="#N/C","#N/C",INDEX(Taxonomy_UniqueValues!A:A,MATCH(S203,Taxonomy_UniqueValues!B:B,0))),"#N/C")</f>
        <v>Insecta</v>
      </c>
      <c r="S203" s="63" t="str">
        <f>+IFERROR(IF(T203="#N/C","#N/C",INDEX(Taxonomy_UniqueValues!B:B,MATCH(T203,Taxonomy_UniqueValues!C:C,0))),"#N/C")</f>
        <v>Diptera</v>
      </c>
      <c r="T203" s="63" t="str">
        <f>+IFERROR(IF(V203="#N/C","#N/C",INDEX(Taxonomy_UniqueValues!C:C,MATCH(V203,Taxonomy_UniqueValues!E:E,0))),"#N/C")</f>
        <v>Brachycera</v>
      </c>
      <c r="U203" s="63" t="str">
        <f>+IFERROR(IF(V203="#N/C","#N/C",INDEX(Taxonomy_UniqueValues!D:D,MATCH(V203,Taxonomy_UniqueValues!E:E,0))),"#N/C")</f>
        <v>Muscomorpha</v>
      </c>
      <c r="V203" s="63" t="str">
        <f>+IFERROR(IF(W203="#N/C","#N/C",INDEX(Taxonomy_UniqueValues!E:E,MATCH(W203,Taxonomy_UniqueValues!F:F,0))),"#N/C")</f>
        <v>Syrphoidea</v>
      </c>
      <c r="W203" s="63" t="str">
        <f>+IFERROR(IF(X203="#N/C","#N/C",INDEX(Taxonomy_UniqueValues!F:F,MATCH(X203,Taxonomy_UniqueValues!G:G,0))),"#N/C")</f>
        <v>Syrphidae</v>
      </c>
      <c r="X203" s="63" t="str">
        <f>+IFERROR(IF(Y203="#N/C","#N/C",INDEX(Taxonomy_UniqueValues!G:G,MATCH(Y203,Taxonomy_UniqueValues!H:H,0))),"#N/C")</f>
        <v>Syrphinae</v>
      </c>
      <c r="Y203" s="63" t="s">
        <v>219</v>
      </c>
      <c r="Z203" s="64" t="s">
        <v>36</v>
      </c>
    </row>
    <row r="204" spans="1:26" x14ac:dyDescent="0.3">
      <c r="A204" s="3">
        <v>203</v>
      </c>
      <c r="B204" s="38" t="str">
        <f t="shared" si="23"/>
        <v>FAIR-D1_203</v>
      </c>
      <c r="C204" s="39" t="s">
        <v>27</v>
      </c>
      <c r="D204" s="4">
        <f t="shared" si="25"/>
        <v>45180</v>
      </c>
      <c r="E204" s="1" t="s">
        <v>220</v>
      </c>
      <c r="F204" s="1" t="s">
        <v>220</v>
      </c>
      <c r="G204" s="2">
        <v>45180.426620370403</v>
      </c>
      <c r="H204" s="2">
        <v>45180.427337963003</v>
      </c>
      <c r="I204" s="40">
        <f t="shared" si="27"/>
        <v>7.1759260026738048E-4</v>
      </c>
      <c r="J204" s="41" t="s">
        <v>45</v>
      </c>
      <c r="K204" s="42" t="s">
        <v>31</v>
      </c>
      <c r="L204" s="42" t="s">
        <v>32</v>
      </c>
      <c r="M204" s="6">
        <v>203</v>
      </c>
      <c r="N204" s="5" t="str">
        <f t="shared" si="28"/>
        <v>FAIR-D1/203</v>
      </c>
      <c r="O204" s="4" t="str">
        <f>IF(ISBLANK(E204),"",IF(E204=F204, "1 video",CONCATENATE((+COUNTIFS(Video_List!$A:$A,Monitoring!C204,Video_List!$D:$D,"&lt;=" &amp;Monitoring!H204)-COUNTIFS(Video_List!$A:$A,Monitoring!C204,Video_List!$D:$D,"&lt;=" &amp;Monitoring!G204))+1," videos")))</f>
        <v>1 video</v>
      </c>
      <c r="P204" s="61" t="str">
        <f>+IF(R204="#N/C","-",IF(V204="#N/C","no","yes"))</f>
        <v>yes</v>
      </c>
      <c r="Q204" s="62" t="s">
        <v>34</v>
      </c>
      <c r="R204" s="63" t="str">
        <f>+IFERROR(IF(S204="#N/C","#N/C",INDEX(Taxonomy_UniqueValues!A:A,MATCH(S204,Taxonomy_UniqueValues!B:B,0))),"#N/C")</f>
        <v>Insecta</v>
      </c>
      <c r="S204" s="63" t="str">
        <f>+IFERROR(IF(T204="#N/C","#N/C",INDEX(Taxonomy_UniqueValues!B:B,MATCH(T204,Taxonomy_UniqueValues!C:C,0))),"#N/C")</f>
        <v>Diptera</v>
      </c>
      <c r="T204" s="63" t="str">
        <f>+IFERROR(IF(V204="#N/C","#N/C",INDEX(Taxonomy_UniqueValues!C:C,MATCH(V204,Taxonomy_UniqueValues!E:E,0))),"#N/C")</f>
        <v>Brachycera</v>
      </c>
      <c r="U204" s="63" t="str">
        <f>+IFERROR(IF(V204="#N/C","#N/C",INDEX(Taxonomy_UniqueValues!D:D,MATCH(V204,Taxonomy_UniqueValues!E:E,0))),"#N/C")</f>
        <v>Muscomorpha</v>
      </c>
      <c r="V204" s="63" t="s">
        <v>35</v>
      </c>
      <c r="W204" s="63" t="str">
        <f>+IFERROR(IF(X204="#N/C","#N/C",INDEX(Taxonomy_UniqueValues!F:F,MATCH(X204,Taxonomy_UniqueValues!G:G,0))),"#N/C")</f>
        <v>#N/C</v>
      </c>
      <c r="X204" s="63" t="str">
        <f>+IFERROR(IF(Y204="#N/C","#N/C",INDEX(Taxonomy_UniqueValues!G:G,MATCH(Y204,Taxonomy_UniqueValues!H:H,0))),"#N/C")</f>
        <v>#N/C</v>
      </c>
      <c r="Y204" s="63" t="str">
        <f>+IFERROR(IF(Z204="#N/C","#N/C",INDEX(Taxonomy_UniqueValues!H:H,MATCH(Z204,Taxonomy_UniqueValues!I:I,0))),"#N/C")</f>
        <v>#N/C</v>
      </c>
      <c r="Z204" s="64" t="s">
        <v>36</v>
      </c>
    </row>
    <row r="205" spans="1:26" x14ac:dyDescent="0.3">
      <c r="A205" s="3">
        <v>204</v>
      </c>
      <c r="B205" s="38" t="str">
        <f t="shared" si="23"/>
        <v>FAIR-D1_204</v>
      </c>
      <c r="C205" s="39" t="s">
        <v>27</v>
      </c>
      <c r="D205" s="4">
        <f t="shared" si="25"/>
        <v>45180</v>
      </c>
      <c r="E205" s="1" t="s">
        <v>221</v>
      </c>
      <c r="F205" s="1" t="s">
        <v>221</v>
      </c>
      <c r="G205" s="2">
        <v>45180.427881944401</v>
      </c>
      <c r="H205" s="2">
        <v>45180.428009259304</v>
      </c>
      <c r="I205" s="40">
        <f t="shared" si="27"/>
        <v>1.2731490278383717E-4</v>
      </c>
      <c r="J205" s="41" t="s">
        <v>30</v>
      </c>
      <c r="K205" s="42" t="s">
        <v>34</v>
      </c>
      <c r="L205" s="42" t="s">
        <v>45</v>
      </c>
      <c r="M205" s="6">
        <v>204</v>
      </c>
      <c r="N205" s="5" t="str">
        <f t="shared" si="28"/>
        <v>FAIR-D1/204</v>
      </c>
      <c r="O205" s="4" t="str">
        <f>IF(ISBLANK(E205),"",IF(E205=F205, "1 video",CONCATENATE((+COUNTIFS(Video_List!$A:$A,Monitoring!C205,Video_List!$D:$D,"&lt;=" &amp;Monitoring!H205)-COUNTIFS(Video_List!$A:$A,Monitoring!C205,Video_List!$D:$D,"&lt;=" &amp;Monitoring!G205))+1," videos")))</f>
        <v>1 video</v>
      </c>
      <c r="P205" s="61" t="str">
        <f>+IF(R205="#N/C","-",IF(V205="#N/C","no","yes"))</f>
        <v>yes</v>
      </c>
      <c r="Q205" s="62" t="s">
        <v>31</v>
      </c>
      <c r="R205" s="63" t="str">
        <f>+IFERROR(IF(S205="#N/C","#N/C",IF(S205=0,INDEX(Taxonomy_UniqueValues!A:A,MATCH(T205,Taxonomy_UniqueValues!C:C,0)),INDEX(Taxonomy_UniqueValues!A:A,MATCH(S205,Taxonomy_UniqueValues!B:B,0)))),"#N/C")</f>
        <v>Insecta</v>
      </c>
      <c r="S205" s="63" t="str">
        <f>+IFERROR(IF(T205="#N/C","#N/C",IF(T205=0,INDEX(Taxonomy_UniqueValues!B:B,MATCH(U205,Taxonomy_UniqueValues!D:D,0)),INDEX(Taxonomy_UniqueValues!B:B,MATCH(T205,Taxonomy_UniqueValues!C:C,0)))),"#N/C")</f>
        <v>Diptera</v>
      </c>
      <c r="T205" s="63" t="str">
        <f>+IFERROR(IF(U205="#N/C","#N/C",IF(U205=0,INDEX(Taxonomy_UniqueValues!C:C,MATCH(V205,Taxonomy_UniqueValues!E:E,0)),INDEX(Taxonomy_UniqueValues!C:C,MATCH(U205,Taxonomy_UniqueValues!D:D,0)))),"#N/C")</f>
        <v>Brachycera</v>
      </c>
      <c r="U205" s="63" t="str">
        <f>+IFERROR(IF(V205="#N/C","#N/C",IF(V205=0,INDEX(Taxonomy_UniqueValues!D:D,MATCH(W205,Taxonomy_UniqueValues!F:F,0)),INDEX(Taxonomy_UniqueValues!D:D,MATCH(V205,Taxonomy_UniqueValues!E:E,0)))),"#N/C")</f>
        <v>Muscomorpha</v>
      </c>
      <c r="V205" s="63" t="str">
        <f>+IFERROR(IF(W205="#N/C","#N/C",IF(W205=0,INDEX(Taxonomy_UniqueValues!E:E,MATCH(X205,Taxonomy_UniqueValues!G:G,0)),INDEX(Taxonomy_UniqueValues!E:E,MATCH(W205,Taxonomy_UniqueValues!F:F,0)))),"#N/C")</f>
        <v>Muscoidea</v>
      </c>
      <c r="W205" s="63" t="str">
        <f>+IFERROR(IF(X205="#N/C","#N/C",IF(X205=0,INDEX(Taxonomy_UniqueValues!F:F,MATCH(Y205,Taxonomy_UniqueValues!H:H,0)),INDEX(Taxonomy_UniqueValues!F:F,MATCH(X205,Taxonomy_UniqueValues!G:G,0)))),"#N/C")</f>
        <v>Fanniidae</v>
      </c>
      <c r="X205" s="63">
        <f>+IFERROR(IF(Y205="#N/C","#N/C",INDEX(Taxonomy_UniqueValues!G:G,MATCH(Y205,Taxonomy_UniqueValues!H:H,0))),"#N/C")</f>
        <v>0</v>
      </c>
      <c r="Y205" s="63" t="s">
        <v>38</v>
      </c>
      <c r="Z205" s="64" t="s">
        <v>36</v>
      </c>
    </row>
    <row r="206" spans="1:26" x14ac:dyDescent="0.3">
      <c r="A206" s="3">
        <v>205</v>
      </c>
      <c r="B206" s="38" t="str">
        <f t="shared" si="23"/>
        <v>FAIR-D1_205</v>
      </c>
      <c r="C206" s="39" t="s">
        <v>27</v>
      </c>
      <c r="D206" s="4">
        <f t="shared" si="25"/>
        <v>45180</v>
      </c>
      <c r="E206" s="1" t="s">
        <v>222</v>
      </c>
      <c r="F206" s="1" t="s">
        <v>223</v>
      </c>
      <c r="G206" s="2">
        <v>45180.655405092599</v>
      </c>
      <c r="H206" s="2">
        <v>45180.748668981498</v>
      </c>
      <c r="I206" s="40">
        <f t="shared" si="27"/>
        <v>9.3263888898945879E-2</v>
      </c>
      <c r="J206" s="41" t="s">
        <v>32</v>
      </c>
      <c r="K206" s="42" t="s">
        <v>34</v>
      </c>
      <c r="L206" s="42" t="s">
        <v>45</v>
      </c>
      <c r="M206" s="6">
        <v>205</v>
      </c>
      <c r="N206" s="5" t="str">
        <f t="shared" si="28"/>
        <v>FAIR-D1/205</v>
      </c>
      <c r="O206" s="4" t="str">
        <f>IF(ISBLANK(E206),"",IF(E206=F206, "1 video",CONCATENATE((+COUNTIFS(Video_List!$A:$A,Monitoring!C206,Video_List!$D:$D,"&lt;=" &amp;Monitoring!H206)-COUNTIFS(Video_List!$A:$A,Monitoring!C206,Video_List!$D:$D,"&lt;=" &amp;Monitoring!G206))+1," videos")))</f>
        <v>5 videos</v>
      </c>
      <c r="P206" s="61" t="str">
        <f>+IF(R206="#N/C","-",IF(V206="#N/C","no","yes"))</f>
        <v>yes</v>
      </c>
      <c r="Q206" s="62" t="s">
        <v>34</v>
      </c>
      <c r="R206" s="63" t="s">
        <v>192</v>
      </c>
      <c r="S206" s="63" t="s">
        <v>193</v>
      </c>
      <c r="T206" s="63" t="s">
        <v>194</v>
      </c>
      <c r="U206" s="63" t="str">
        <f>+IFERROR(IF(V206="#N/C","#N/C",INDEX(Taxonomy_UniqueValues!D:D,MATCH(V206,Taxonomy_UniqueValues!E:E,0))),"#N/C")</f>
        <v>Araneomorphae</v>
      </c>
      <c r="V206" s="63" t="s">
        <v>195</v>
      </c>
      <c r="W206" s="63" t="s">
        <v>196</v>
      </c>
      <c r="X206" s="63" t="s">
        <v>197</v>
      </c>
      <c r="Y206" s="63" t="str">
        <f>+IFERROR(IF(Z206="#N/C","#N/C",INDEX(Taxonomy_UniqueValues!H:H,MATCH(Z206,Taxonomy_UniqueValues!I:I,0))),"#N/C")</f>
        <v>#N/C</v>
      </c>
      <c r="Z206" s="64" t="s">
        <v>36</v>
      </c>
    </row>
    <row r="207" spans="1:26" x14ac:dyDescent="0.3">
      <c r="A207" s="3">
        <v>206</v>
      </c>
      <c r="B207" s="38" t="str">
        <f t="shared" si="23"/>
        <v>FAIR-D1_206</v>
      </c>
      <c r="C207" s="39" t="s">
        <v>27</v>
      </c>
      <c r="D207" s="4">
        <f t="shared" ref="D207:D238" si="30">IF(ISBLANK(E207),"",+VALUE(MID(E207,FIND("_",E207)+1,10)))</f>
        <v>45166</v>
      </c>
      <c r="E207" s="1" t="s">
        <v>224</v>
      </c>
      <c r="F207" s="1" t="s">
        <v>225</v>
      </c>
      <c r="G207" s="2">
        <v>45166.302094907398</v>
      </c>
      <c r="H207" s="2">
        <v>45166.322928240697</v>
      </c>
      <c r="I207" s="40">
        <f t="shared" si="27"/>
        <v>2.0833333299378864E-2</v>
      </c>
      <c r="J207" s="41" t="s">
        <v>45</v>
      </c>
      <c r="K207" s="42" t="s">
        <v>31</v>
      </c>
      <c r="L207" s="42" t="s">
        <v>32</v>
      </c>
      <c r="M207" s="6">
        <v>206</v>
      </c>
      <c r="N207" s="5" t="str">
        <f t="shared" si="28"/>
        <v>FAIR-D1/206</v>
      </c>
      <c r="O207" s="4" t="str">
        <f>IF(ISBLANK(E207),"",IF(E207=F207, "1 video",CONCATENATE((+COUNTIFS(Video_List!$A:$A,Monitoring!C207,Video_List!$D:$D,"&lt;=" &amp;Monitoring!H207)-COUNTIFS(Video_List!$A:$A,Monitoring!C207,Video_List!$D:$D,"&lt;=" &amp;Monitoring!G207))+1," videos")))</f>
        <v>12 videos</v>
      </c>
      <c r="P207" s="61" t="s">
        <v>34</v>
      </c>
      <c r="Q207" s="62" t="s">
        <v>34</v>
      </c>
      <c r="R207" s="63" t="str">
        <f>+IFERROR(IF(S207="#N/C","#N/C",INDEX(Taxonomy_UniqueValues!A:A,MATCH(S207,Taxonomy_UniqueValues!B:B,0))),"#N/C")</f>
        <v>Insecta</v>
      </c>
      <c r="S207" s="63" t="str">
        <f>+IFERROR(IF(T207="#N/C","#N/C",INDEX(Taxonomy_UniqueValues!B:B,MATCH(T207,Taxonomy_UniqueValues!C:C,0))),"#N/C")</f>
        <v>Diptera</v>
      </c>
      <c r="T207" s="63" t="s">
        <v>48</v>
      </c>
      <c r="U207" s="63" t="str">
        <f>+IFERROR(IF(V207="#N/C","#N/C",INDEX(Taxonomy_UniqueValues!D:D,MATCH(V207,Taxonomy_UniqueValues!E:E,0))),"#N/C")</f>
        <v>#N/C</v>
      </c>
      <c r="V207" s="63" t="str">
        <f>+IFERROR(IF(W207="#N/C","#N/C",IF(W207="-",INDEX(Taxonomy_UniqueValues!E:E,MATCH(X207,Taxonomy_UniqueValues!G:G,0)),INDEX(Taxonomy_UniqueValues!E:E,MATCH(W207,Taxonomy_UniqueValues!F:F,0)))),"#N/C")</f>
        <v>#N/C</v>
      </c>
      <c r="W207" s="63" t="str">
        <f>+IFERROR(IF(X207="#N/C","#N/C",IF(X207="-",INDEX(Taxonomy_UniqueValues!F:F,MATCH(Y207,Taxonomy_UniqueValues!H:H,0)),INDEX(Taxonomy_UniqueValues!F:F,MATCH(X207,Taxonomy_UniqueValues!G:G,0)))),"#N/C")</f>
        <v>#N/C</v>
      </c>
      <c r="X207" s="63" t="str">
        <f>+IFERROR(IF(Y207="#N/C","#N/C",INDEX(Taxonomy_UniqueValues!G:G,MATCH(Y207,Taxonomy_UniqueValues!H:H,0))),"#N/C")</f>
        <v>#N/C</v>
      </c>
      <c r="Y207" s="63" t="str">
        <f>+IFERROR(IF(Z207="#N/C","#N/C",INDEX(Taxonomy_UniqueValues!H:H,MATCH(Z207,Taxonomy_UniqueValues!I:I,0))),"#N/C")</f>
        <v>#N/C</v>
      </c>
      <c r="Z207" s="64" t="s">
        <v>36</v>
      </c>
    </row>
    <row r="208" spans="1:26" x14ac:dyDescent="0.3">
      <c r="A208" s="3">
        <v>207</v>
      </c>
      <c r="B208" s="38" t="str">
        <f t="shared" si="23"/>
        <v>FAIR-D1_207</v>
      </c>
      <c r="C208" s="39" t="s">
        <v>27</v>
      </c>
      <c r="D208" s="4">
        <f t="shared" si="30"/>
        <v>45166</v>
      </c>
      <c r="E208" s="1" t="s">
        <v>226</v>
      </c>
      <c r="F208" s="1" t="s">
        <v>226</v>
      </c>
      <c r="G208" s="2">
        <v>45166.348611111098</v>
      </c>
      <c r="H208" s="2">
        <v>45166.348807870403</v>
      </c>
      <c r="I208" s="40">
        <f t="shared" si="27"/>
        <v>1.9675930525409058E-4</v>
      </c>
      <c r="J208" s="41" t="s">
        <v>32</v>
      </c>
      <c r="K208" s="42" t="s">
        <v>34</v>
      </c>
      <c r="L208" s="42" t="s">
        <v>32</v>
      </c>
      <c r="M208" s="6">
        <v>207</v>
      </c>
      <c r="N208" s="5" t="str">
        <f t="shared" si="28"/>
        <v>FAIR-D1/207</v>
      </c>
      <c r="O208" s="4" t="str">
        <f>IF(ISBLANK(E208),"",IF(E208=F208, "1 video",CONCATENATE((+COUNTIFS(Video_List!$A:$A,Monitoring!C208,Video_List!$D:$D,"&lt;=" &amp;Monitoring!H208)-COUNTIFS(Video_List!$A:$A,Monitoring!C208,Video_List!$D:$D,"&lt;=" &amp;Monitoring!G208))+1," videos")))</f>
        <v>1 video</v>
      </c>
      <c r="P208" s="61" t="s">
        <v>34</v>
      </c>
      <c r="Q208" s="62" t="s">
        <v>34</v>
      </c>
      <c r="R208" s="63" t="str">
        <f>+IFERROR(IF(S208="#N/C","#N/C",INDEX(Taxonomy_UniqueValues!A:A,MATCH(S208,Taxonomy_UniqueValues!B:B,0))),"#N/C")</f>
        <v>#N/C</v>
      </c>
      <c r="S208" s="63" t="str">
        <f>+IFERROR(IF(T208="#N/C","#N/C",INDEX(Taxonomy_UniqueValues!B:B,MATCH(T208,Taxonomy_UniqueValues!C:C,0))),"#N/C")</f>
        <v>#N/C</v>
      </c>
      <c r="T208" s="63" t="str">
        <f>+IFERROR(IF(V208="#N/C","#N/C",IF(V208="-",INDEX(Taxonomy_UniqueValues!C:C,MATCH(W208,Taxonomy_UniqueValues!F:F,0)),INDEX(Taxonomy_UniqueValues!C:C,MATCH(V208,Taxonomy_UniqueValues!E:E,0)))),"#N/C")</f>
        <v>#N/C</v>
      </c>
      <c r="U208" s="63" t="str">
        <f>+IFERROR(IF(V208="#N/C","#N/C",INDEX(Taxonomy_UniqueValues!D:D,MATCH(V208,Taxonomy_UniqueValues!E:E,0))),"#N/C")</f>
        <v>#N/C</v>
      </c>
      <c r="V208" s="63" t="str">
        <f>+IFERROR(IF(W208="#N/C","#N/C",IF(W208="-",INDEX(Taxonomy_UniqueValues!E:E,MATCH(X208,Taxonomy_UniqueValues!G:G,0)),INDEX(Taxonomy_UniqueValues!E:E,MATCH(W208,Taxonomy_UniqueValues!F:F,0)))),"#N/C")</f>
        <v>#N/C</v>
      </c>
      <c r="W208" s="63" t="str">
        <f>+IFERROR(IF(X208="#N/C","#N/C",IF(X208="-",INDEX(Taxonomy_UniqueValues!F:F,MATCH(Y208,Taxonomy_UniqueValues!H:H,0)),INDEX(Taxonomy_UniqueValues!F:F,MATCH(X208,Taxonomy_UniqueValues!G:G,0)))),"#N/C")</f>
        <v>#N/C</v>
      </c>
      <c r="X208" s="63" t="str">
        <f>+IFERROR(IF(Y208="#N/C","#N/C",INDEX(Taxonomy_UniqueValues!G:G,MATCH(Y208,Taxonomy_UniqueValues!H:H,0))),"#N/C")</f>
        <v>#N/C</v>
      </c>
      <c r="Y208" s="63" t="str">
        <f>+IFERROR(IF(Z208="#N/C","#N/C",INDEX(Taxonomy_UniqueValues!H:H,MATCH(Z208,Taxonomy_UniqueValues!I:I,0))),"#N/C")</f>
        <v>#N/C</v>
      </c>
      <c r="Z208" s="64" t="s">
        <v>36</v>
      </c>
    </row>
    <row r="209" spans="1:26" x14ac:dyDescent="0.3">
      <c r="A209" s="3">
        <v>208</v>
      </c>
      <c r="B209" s="38" t="str">
        <f t="shared" si="23"/>
        <v>FAIR-D1_208</v>
      </c>
      <c r="C209" s="39" t="s">
        <v>27</v>
      </c>
      <c r="D209" s="4">
        <f t="shared" si="30"/>
        <v>45166</v>
      </c>
      <c r="E209" s="1" t="s">
        <v>227</v>
      </c>
      <c r="F209" s="1" t="s">
        <v>227</v>
      </c>
      <c r="G209" s="2">
        <v>45166.3690740741</v>
      </c>
      <c r="H209" s="2">
        <v>45166.369212963</v>
      </c>
      <c r="I209" s="40">
        <f t="shared" si="27"/>
        <v>1.388888995279558E-4</v>
      </c>
      <c r="J209" s="41" t="s">
        <v>45</v>
      </c>
      <c r="K209" s="42" t="s">
        <v>34</v>
      </c>
      <c r="L209" s="42" t="s">
        <v>32</v>
      </c>
      <c r="M209" s="6">
        <v>208</v>
      </c>
      <c r="N209" s="5" t="str">
        <f t="shared" si="28"/>
        <v>FAIR-D1/208</v>
      </c>
      <c r="O209" s="4" t="str">
        <f>IF(ISBLANK(E209),"",IF(E209=F209, "1 video",CONCATENATE((+COUNTIFS(Video_List!$A:$A,Monitoring!C209,Video_List!$D:$D,"&lt;=" &amp;Monitoring!H209)-COUNTIFS(Video_List!$A:$A,Monitoring!C209,Video_List!$D:$D,"&lt;=" &amp;Monitoring!G209))+1," videos")))</f>
        <v>1 video</v>
      </c>
      <c r="P209" s="61" t="s">
        <v>31</v>
      </c>
      <c r="Q209" s="62" t="s">
        <v>34</v>
      </c>
      <c r="R209" s="63" t="str">
        <f>+IFERROR(IF(S209="#N/C","#N/C",IF(S209=0,INDEX(Taxonomy_UniqueValues!A:A,MATCH(T209,Taxonomy_UniqueValues!C:C,0)),INDEX(Taxonomy_UniqueValues!A:A,MATCH(S209,Taxonomy_UniqueValues!B:B,0)))),"#N/C")</f>
        <v>Insecta</v>
      </c>
      <c r="S209" s="63" t="str">
        <f>+IFERROR(IF(T209="#N/C","#N/C",IF(T209=0,INDEX(Taxonomy_UniqueValues!B:B,MATCH(U209,Taxonomy_UniqueValues!D:D,0)),INDEX(Taxonomy_UniqueValues!B:B,MATCH(T209,Taxonomy_UniqueValues!C:C,0)))),"#N/C")</f>
        <v>Diptera</v>
      </c>
      <c r="T209" s="63" t="str">
        <f>+IFERROR(IF(U209="#N/C","#N/C",IF(U209=0,INDEX(Taxonomy_UniqueValues!C:C,MATCH(V209,Taxonomy_UniqueValues!E:E,0)),INDEX(Taxonomy_UniqueValues!C:C,MATCH(U209,Taxonomy_UniqueValues!D:D,0)))),"#N/C")</f>
        <v>Brachycera</v>
      </c>
      <c r="U209" s="63" t="str">
        <f>+IFERROR(IF(V209="#N/C","#N/C",IF(V209=0,INDEX(Taxonomy_UniqueValues!D:D,MATCH(W209,Taxonomy_UniqueValues!F:F,0)),INDEX(Taxonomy_UniqueValues!D:D,MATCH(V209,Taxonomy_UniqueValues!E:E,0)))),"#N/C")</f>
        <v>Muscomorpha</v>
      </c>
      <c r="V209" s="63" t="str">
        <f>+IFERROR(IF(W209="#N/C","#N/C",IF(W209=0,INDEX(Taxonomy_UniqueValues!E:E,MATCH(X209,Taxonomy_UniqueValues!G:G,0)),INDEX(Taxonomy_UniqueValues!E:E,MATCH(W209,Taxonomy_UniqueValues!F:F,0)))),"#N/C")</f>
        <v>Muscoidea</v>
      </c>
      <c r="W209" s="63" t="str">
        <f>+IFERROR(IF(X209="#N/C","#N/C",IF(X209=0,INDEX(Taxonomy_UniqueValues!F:F,MATCH(Y209,Taxonomy_UniqueValues!H:H,0)),INDEX(Taxonomy_UniqueValues!F:F,MATCH(X209,Taxonomy_UniqueValues!G:G,0)))),"#N/C")</f>
        <v>Fanniidae</v>
      </c>
      <c r="X209" s="63">
        <f>+IFERROR(IF(Y209="#N/C","#N/C",INDEX(Taxonomy_UniqueValues!G:G,MATCH(Y209,Taxonomy_UniqueValues!H:H,0))),"#N/C")</f>
        <v>0</v>
      </c>
      <c r="Y209" s="63" t="s">
        <v>38</v>
      </c>
      <c r="Z209" s="64" t="s">
        <v>36</v>
      </c>
    </row>
    <row r="210" spans="1:26" x14ac:dyDescent="0.3">
      <c r="A210" s="3">
        <v>209</v>
      </c>
      <c r="B210" s="38" t="str">
        <f t="shared" si="23"/>
        <v>FAIR-D1_209</v>
      </c>
      <c r="C210" s="39" t="s">
        <v>27</v>
      </c>
      <c r="D210" s="4">
        <f t="shared" si="30"/>
        <v>45166</v>
      </c>
      <c r="E210" s="1" t="s">
        <v>228</v>
      </c>
      <c r="F210" s="1" t="s">
        <v>228</v>
      </c>
      <c r="G210" s="2">
        <v>45166.424074074101</v>
      </c>
      <c r="H210" s="2">
        <v>45166.424155092602</v>
      </c>
      <c r="I210" s="40">
        <f t="shared" si="27"/>
        <v>8.1018501077778637E-5</v>
      </c>
      <c r="J210" s="41" t="s">
        <v>32</v>
      </c>
      <c r="K210" s="42" t="s">
        <v>34</v>
      </c>
      <c r="L210" s="42" t="s">
        <v>32</v>
      </c>
      <c r="M210" s="6">
        <v>209</v>
      </c>
      <c r="N210" s="5" t="str">
        <f t="shared" si="28"/>
        <v>FAIR-D1/209</v>
      </c>
      <c r="O210" s="4" t="str">
        <f>IF(ISBLANK(E210),"",IF(E210=F210, "1 video",CONCATENATE((+COUNTIFS(Video_List!$A:$A,Monitoring!C210,Video_List!$D:$D,"&lt;=" &amp;Monitoring!H210)-COUNTIFS(Video_List!$A:$A,Monitoring!C210,Video_List!$D:$D,"&lt;=" &amp;Monitoring!G210))+1," videos")))</f>
        <v>1 video</v>
      </c>
      <c r="P210" s="61" t="s">
        <v>34</v>
      </c>
      <c r="Q210" s="62" t="s">
        <v>34</v>
      </c>
      <c r="R210" s="63" t="str">
        <f>+IFERROR(IF(S210="#N/C","#N/C",INDEX(Taxonomy_UniqueValues!A:A,MATCH(S210,Taxonomy_UniqueValues!B:B,0))),"#N/C")</f>
        <v>#N/C</v>
      </c>
      <c r="S210" s="63" t="str">
        <f>+IFERROR(IF(T210="#N/C","#N/C",INDEX(Taxonomy_UniqueValues!B:B,MATCH(T210,Taxonomy_UniqueValues!C:C,0))),"#N/C")</f>
        <v>#N/C</v>
      </c>
      <c r="T210" s="63" t="str">
        <f>+IFERROR(IF(V210="#N/C","#N/C",IF(V210="-",INDEX(Taxonomy_UniqueValues!C:C,MATCH(W210,Taxonomy_UniqueValues!F:F,0)),INDEX(Taxonomy_UniqueValues!C:C,MATCH(V210,Taxonomy_UniqueValues!E:E,0)))),"#N/C")</f>
        <v>#N/C</v>
      </c>
      <c r="U210" s="63" t="str">
        <f>+IFERROR(IF(V210="#N/C","#N/C",INDEX(Taxonomy_UniqueValues!D:D,MATCH(V210,Taxonomy_UniqueValues!E:E,0))),"#N/C")</f>
        <v>#N/C</v>
      </c>
      <c r="V210" s="63" t="str">
        <f>+IFERROR(IF(W210="#N/C","#N/C",IF(W210="-",INDEX(Taxonomy_UniqueValues!E:E,MATCH(X210,Taxonomy_UniqueValues!G:G,0)),INDEX(Taxonomy_UniqueValues!E:E,MATCH(W210,Taxonomy_UniqueValues!F:F,0)))),"#N/C")</f>
        <v>#N/C</v>
      </c>
      <c r="W210" s="63" t="str">
        <f>+IFERROR(IF(X210="#N/C","#N/C",IF(X210="-",INDEX(Taxonomy_UniqueValues!F:F,MATCH(Y210,Taxonomy_UniqueValues!H:H,0)),INDEX(Taxonomy_UniqueValues!F:F,MATCH(X210,Taxonomy_UniqueValues!G:G,0)))),"#N/C")</f>
        <v>#N/C</v>
      </c>
      <c r="X210" s="63" t="str">
        <f>+IFERROR(IF(Y210="#N/C","#N/C",INDEX(Taxonomy_UniqueValues!G:G,MATCH(Y210,Taxonomy_UniqueValues!H:H,0))),"#N/C")</f>
        <v>#N/C</v>
      </c>
      <c r="Y210" s="63" t="str">
        <f>+IFERROR(IF(Z210="#N/C","#N/C",INDEX(Taxonomy_UniqueValues!H:H,MATCH(Z210,Taxonomy_UniqueValues!I:I,0))),"#N/C")</f>
        <v>#N/C</v>
      </c>
      <c r="Z210" s="64" t="s">
        <v>36</v>
      </c>
    </row>
    <row r="211" spans="1:26" x14ac:dyDescent="0.3">
      <c r="A211" s="3">
        <v>210</v>
      </c>
      <c r="B211" s="38" t="str">
        <f t="shared" si="23"/>
        <v>FAIR-D1_210</v>
      </c>
      <c r="C211" s="39" t="s">
        <v>27</v>
      </c>
      <c r="D211" s="4">
        <f t="shared" si="30"/>
        <v>45166</v>
      </c>
      <c r="E211" s="1" t="s">
        <v>229</v>
      </c>
      <c r="F211" s="1" t="s">
        <v>229</v>
      </c>
      <c r="G211" s="2">
        <v>45166.498055555603</v>
      </c>
      <c r="H211" s="2">
        <v>45166.498599537001</v>
      </c>
      <c r="I211" s="40">
        <f t="shared" si="27"/>
        <v>5.4398139764089137E-4</v>
      </c>
      <c r="J211" s="41" t="s">
        <v>45</v>
      </c>
      <c r="K211" s="42" t="s">
        <v>31</v>
      </c>
      <c r="L211" s="42" t="s">
        <v>32</v>
      </c>
      <c r="M211" s="6">
        <v>210</v>
      </c>
      <c r="N211" s="5" t="str">
        <f t="shared" si="28"/>
        <v>FAIR-D1/210</v>
      </c>
      <c r="O211" s="4" t="str">
        <f>IF(ISBLANK(E211),"",IF(E211=F211, "1 video",CONCATENATE((+COUNTIFS(Video_List!$A:$A,Monitoring!C211,Video_List!$D:$D,"&lt;=" &amp;Monitoring!H211)-COUNTIFS(Video_List!$A:$A,Monitoring!C211,Video_List!$D:$D,"&lt;=" &amp;Monitoring!G211))+1," videos")))</f>
        <v>1 video</v>
      </c>
      <c r="P211" s="61" t="s">
        <v>31</v>
      </c>
      <c r="Q211" s="62" t="s">
        <v>34</v>
      </c>
      <c r="R211" s="63" t="str">
        <f>+IFERROR(IF(S211="#N/C","#N/C",IF(S211=0,INDEX(Taxonomy_UniqueValues!A:A,MATCH(T211,Taxonomy_UniqueValues!C:C,0)),INDEX(Taxonomy_UniqueValues!A:A,MATCH(S211,Taxonomy_UniqueValues!B:B,0)))),"#N/C")</f>
        <v>Insecta</v>
      </c>
      <c r="S211" s="63" t="str">
        <f>+IFERROR(IF(T211="#N/C","#N/C",IF(T211=0,INDEX(Taxonomy_UniqueValues!B:B,MATCH(U211,Taxonomy_UniqueValues!D:D,0)),INDEX(Taxonomy_UniqueValues!B:B,MATCH(T211,Taxonomy_UniqueValues!C:C,0)))),"#N/C")</f>
        <v>Diptera</v>
      </c>
      <c r="T211" s="63" t="str">
        <f>+IFERROR(IF(U211="#N/C","#N/C",IF(U211=0,INDEX(Taxonomy_UniqueValues!C:C,MATCH(V211,Taxonomy_UniqueValues!E:E,0)),INDEX(Taxonomy_UniqueValues!C:C,MATCH(U211,Taxonomy_UniqueValues!D:D,0)))),"#N/C")</f>
        <v>Brachycera</v>
      </c>
      <c r="U211" s="63" t="str">
        <f>+IFERROR(IF(V211="#N/C","#N/C",IF(V211=0,INDEX(Taxonomy_UniqueValues!D:D,MATCH(W211,Taxonomy_UniqueValues!F:F,0)),INDEX(Taxonomy_UniqueValues!D:D,MATCH(V211,Taxonomy_UniqueValues!E:E,0)))),"#N/C")</f>
        <v>Muscomorpha</v>
      </c>
      <c r="V211" s="63" t="str">
        <f>+IFERROR(IF(W211="#N/C","#N/C",IF(W211=0,INDEX(Taxonomy_UniqueValues!E:E,MATCH(X211,Taxonomy_UniqueValues!G:G,0)),INDEX(Taxonomy_UniqueValues!E:E,MATCH(W211,Taxonomy_UniqueValues!F:F,0)))),"#N/C")</f>
        <v>Muscoidea</v>
      </c>
      <c r="W211" s="63" t="str">
        <f>+IFERROR(IF(X211="#N/C","#N/C",IF(X211=0,INDEX(Taxonomy_UniqueValues!F:F,MATCH(Y211,Taxonomy_UniqueValues!H:H,0)),INDEX(Taxonomy_UniqueValues!F:F,MATCH(X211,Taxonomy_UniqueValues!G:G,0)))),"#N/C")</f>
        <v>Fanniidae</v>
      </c>
      <c r="X211" s="63">
        <f>+IFERROR(IF(Y211="#N/C","#N/C",INDEX(Taxonomy_UniqueValues!G:G,MATCH(Y211,Taxonomy_UniqueValues!H:H,0))),"#N/C")</f>
        <v>0</v>
      </c>
      <c r="Y211" s="63" t="s">
        <v>38</v>
      </c>
      <c r="Z211" s="64" t="s">
        <v>36</v>
      </c>
    </row>
    <row r="212" spans="1:26" x14ac:dyDescent="0.3">
      <c r="A212" s="3">
        <v>211</v>
      </c>
      <c r="B212" s="38" t="str">
        <f t="shared" si="23"/>
        <v>FAIR-D1_211</v>
      </c>
      <c r="C212" s="39" t="s">
        <v>27</v>
      </c>
      <c r="D212" s="4">
        <f t="shared" si="30"/>
        <v>45166</v>
      </c>
      <c r="E212" s="1" t="s">
        <v>230</v>
      </c>
      <c r="F212" s="1" t="s">
        <v>230</v>
      </c>
      <c r="G212" s="2">
        <v>45166.524305555598</v>
      </c>
      <c r="H212" s="2">
        <v>45166.524710648097</v>
      </c>
      <c r="I212" s="40">
        <f t="shared" si="27"/>
        <v>4.0509249811293557E-4</v>
      </c>
      <c r="J212" s="41" t="s">
        <v>30</v>
      </c>
      <c r="K212" s="42" t="s">
        <v>31</v>
      </c>
      <c r="L212" s="42" t="s">
        <v>45</v>
      </c>
      <c r="M212" s="6">
        <v>211</v>
      </c>
      <c r="N212" s="5" t="str">
        <f t="shared" si="28"/>
        <v>FAIR-D1/211</v>
      </c>
      <c r="O212" s="4" t="str">
        <f>IF(ISBLANK(E212),"",IF(E212=F212, "1 video",CONCATENATE((+COUNTIFS(Video_List!$A:$A,Monitoring!C212,Video_List!$D:$D,"&lt;=" &amp;Monitoring!H212)-COUNTIFS(Video_List!$A:$A,Monitoring!C212,Video_List!$D:$D,"&lt;=" &amp;Monitoring!G212))+1," videos")))</f>
        <v>1 video</v>
      </c>
      <c r="P212" s="61" t="s">
        <v>34</v>
      </c>
      <c r="Q212" s="62" t="s">
        <v>31</v>
      </c>
      <c r="R212" s="63" t="str">
        <f>+IFERROR(IF(S212="#N/C","#N/C",INDEX(Taxonomy_UniqueValues!A:A,MATCH(S212,Taxonomy_UniqueValues!B:B,0))),"#N/C")</f>
        <v>Insecta</v>
      </c>
      <c r="S212" s="63" t="str">
        <f>+IFERROR(IF(T212="#N/C","#N/C",INDEX(Taxonomy_UniqueValues!B:B,MATCH(T212,Taxonomy_UniqueValues!C:C,0))),"#N/C")</f>
        <v>Diptera</v>
      </c>
      <c r="T212" s="63" t="s">
        <v>48</v>
      </c>
      <c r="U212" s="63" t="str">
        <f>+IFERROR(IF(V212="#N/C","#N/C",INDEX(Taxonomy_UniqueValues!D:D,MATCH(V212,Taxonomy_UniqueValues!E:E,0))),"#N/C")</f>
        <v>#N/C</v>
      </c>
      <c r="V212" s="63" t="str">
        <f>+IFERROR(IF(W212="#N/C","#N/C",IF(W212="-",INDEX(Taxonomy_UniqueValues!E:E,MATCH(X212,Taxonomy_UniqueValues!G:G,0)),INDEX(Taxonomy_UniqueValues!E:E,MATCH(W212,Taxonomy_UniqueValues!F:F,0)))),"#N/C")</f>
        <v>#N/C</v>
      </c>
      <c r="W212" s="63" t="str">
        <f>+IFERROR(IF(X212="#N/C","#N/C",IF(X212="-",INDEX(Taxonomy_UniqueValues!F:F,MATCH(Y212,Taxonomy_UniqueValues!H:H,0)),INDEX(Taxonomy_UniqueValues!F:F,MATCH(X212,Taxonomy_UniqueValues!G:G,0)))),"#N/C")</f>
        <v>#N/C</v>
      </c>
      <c r="X212" s="63" t="str">
        <f>+IFERROR(IF(Y212="#N/C","#N/C",INDEX(Taxonomy_UniqueValues!G:G,MATCH(Y212,Taxonomy_UniqueValues!H:H,0))),"#N/C")</f>
        <v>#N/C</v>
      </c>
      <c r="Y212" s="63" t="str">
        <f>+IFERROR(IF(Z212="#N/C","#N/C",INDEX(Taxonomy_UniqueValues!H:H,MATCH(Z212,Taxonomy_UniqueValues!I:I,0))),"#N/C")</f>
        <v>#N/C</v>
      </c>
      <c r="Z212" s="64" t="s">
        <v>36</v>
      </c>
    </row>
    <row r="213" spans="1:26" x14ac:dyDescent="0.3">
      <c r="A213" s="3">
        <v>212</v>
      </c>
      <c r="B213" s="38" t="str">
        <f t="shared" si="23"/>
        <v>FAIR-D1_212</v>
      </c>
      <c r="C213" s="39" t="s">
        <v>27</v>
      </c>
      <c r="D213" s="4">
        <f t="shared" si="30"/>
        <v>45167</v>
      </c>
      <c r="E213" s="1" t="s">
        <v>231</v>
      </c>
      <c r="F213" s="1" t="s">
        <v>231</v>
      </c>
      <c r="G213" s="2">
        <v>45167.529085648202</v>
      </c>
      <c r="H213" s="2">
        <v>45167.529143518499</v>
      </c>
      <c r="I213" s="40">
        <f t="shared" si="27"/>
        <v>5.7870296586770564E-5</v>
      </c>
      <c r="J213" s="41" t="s">
        <v>32</v>
      </c>
      <c r="K213" s="42" t="s">
        <v>34</v>
      </c>
      <c r="L213" s="42" t="s">
        <v>32</v>
      </c>
      <c r="M213" s="6">
        <v>212</v>
      </c>
      <c r="N213" s="5" t="str">
        <f t="shared" si="28"/>
        <v>FAIR-D1/212</v>
      </c>
      <c r="O213" s="4" t="str">
        <f>IF(ISBLANK(E213),"",IF(E213=F213, "1 video",CONCATENATE((+COUNTIFS(Video_List!$A:$A,Monitoring!C213,Video_List!$D:$D,"&lt;=" &amp;Monitoring!H213)-COUNTIFS(Video_List!$A:$A,Monitoring!C213,Video_List!$D:$D,"&lt;=" &amp;Monitoring!G213))+1," videos")))</f>
        <v>1 video</v>
      </c>
      <c r="P213" s="61" t="s">
        <v>34</v>
      </c>
      <c r="Q213" s="62" t="s">
        <v>34</v>
      </c>
      <c r="R213" s="63" t="str">
        <f>+IFERROR(IF(S213="#N/C","#N/C",INDEX(Taxonomy_UniqueValues!A:A,MATCH(S213,Taxonomy_UniqueValues!B:B,0))),"#N/C")</f>
        <v>#N/C</v>
      </c>
      <c r="S213" s="63" t="str">
        <f>+IFERROR(IF(T213="#N/C","#N/C",INDEX(Taxonomy_UniqueValues!B:B,MATCH(T213,Taxonomy_UniqueValues!C:C,0))),"#N/C")</f>
        <v>#N/C</v>
      </c>
      <c r="T213" s="63" t="str">
        <f>+IFERROR(IF(V213="#N/C","#N/C",IF(V213="-",INDEX(Taxonomy_UniqueValues!C:C,MATCH(W213,Taxonomy_UniqueValues!F:F,0)),INDEX(Taxonomy_UniqueValues!C:C,MATCH(V213,Taxonomy_UniqueValues!E:E,0)))),"#N/C")</f>
        <v>#N/C</v>
      </c>
      <c r="U213" s="63" t="str">
        <f>+IFERROR(IF(V213="#N/C","#N/C",INDEX(Taxonomy_UniqueValues!D:D,MATCH(V213,Taxonomy_UniqueValues!E:E,0))),"#N/C")</f>
        <v>#N/C</v>
      </c>
      <c r="V213" s="63" t="str">
        <f>+IFERROR(IF(W213="#N/C","#N/C",IF(W213="-",INDEX(Taxonomy_UniqueValues!E:E,MATCH(X213,Taxonomy_UniqueValues!G:G,0)),INDEX(Taxonomy_UniqueValues!E:E,MATCH(W213,Taxonomy_UniqueValues!F:F,0)))),"#N/C")</f>
        <v>#N/C</v>
      </c>
      <c r="W213" s="63" t="str">
        <f>+IFERROR(IF(X213="#N/C","#N/C",IF(X213="-",INDEX(Taxonomy_UniqueValues!F:F,MATCH(Y213,Taxonomy_UniqueValues!H:H,0)),INDEX(Taxonomy_UniqueValues!F:F,MATCH(X213,Taxonomy_UniqueValues!G:G,0)))),"#N/C")</f>
        <v>#N/C</v>
      </c>
      <c r="X213" s="63" t="str">
        <f>+IFERROR(IF(Y213="#N/C","#N/C",INDEX(Taxonomy_UniqueValues!G:G,MATCH(Y213,Taxonomy_UniqueValues!H:H,0))),"#N/C")</f>
        <v>#N/C</v>
      </c>
      <c r="Y213" s="63" t="str">
        <f>+IFERROR(IF(Z213="#N/C","#N/C",INDEX(Taxonomy_UniqueValues!H:H,MATCH(Z213,Taxonomy_UniqueValues!I:I,0))),"#N/C")</f>
        <v>#N/C</v>
      </c>
      <c r="Z213" s="64" t="s">
        <v>36</v>
      </c>
    </row>
    <row r="214" spans="1:26" x14ac:dyDescent="0.3">
      <c r="A214" s="3">
        <v>213</v>
      </c>
      <c r="B214" s="38" t="str">
        <f t="shared" si="23"/>
        <v>FAIR-D1_213</v>
      </c>
      <c r="C214" s="39" t="s">
        <v>27</v>
      </c>
      <c r="D214" s="4">
        <f t="shared" si="30"/>
        <v>45167</v>
      </c>
      <c r="E214" s="1" t="s">
        <v>232</v>
      </c>
      <c r="F214" s="1" t="s">
        <v>232</v>
      </c>
      <c r="G214" s="2">
        <v>45167.550011574102</v>
      </c>
      <c r="H214" s="2">
        <v>45167.550138888902</v>
      </c>
      <c r="I214" s="40">
        <f t="shared" si="27"/>
        <v>1.2731480092043057E-4</v>
      </c>
      <c r="J214" s="41" t="s">
        <v>32</v>
      </c>
      <c r="K214" s="42" t="s">
        <v>34</v>
      </c>
      <c r="L214" s="42" t="s">
        <v>32</v>
      </c>
      <c r="M214" s="6">
        <v>213</v>
      </c>
      <c r="N214" s="5" t="str">
        <f t="shared" si="28"/>
        <v>FAIR-D1/213</v>
      </c>
      <c r="O214" s="4" t="str">
        <f>IF(ISBLANK(E214),"",IF(E214=F214, "1 video",CONCATENATE((+COUNTIFS(Video_List!$A:$A,Monitoring!C214,Video_List!$D:$D,"&lt;=" &amp;Monitoring!H214)-COUNTIFS(Video_List!$A:$A,Monitoring!C214,Video_List!$D:$D,"&lt;=" &amp;Monitoring!G214))+1," videos")))</f>
        <v>1 video</v>
      </c>
      <c r="P214" s="61" t="s">
        <v>34</v>
      </c>
      <c r="Q214" s="62" t="s">
        <v>34</v>
      </c>
      <c r="R214" s="63" t="str">
        <f>+IFERROR(IF(S214="#N/C","#N/C",INDEX(Taxonomy_UniqueValues!A:A,MATCH(S214,Taxonomy_UniqueValues!B:B,0))),"#N/C")</f>
        <v>#N/C</v>
      </c>
      <c r="S214" s="63" t="str">
        <f>+IFERROR(IF(T214="#N/C","#N/C",INDEX(Taxonomy_UniqueValues!B:B,MATCH(T214,Taxonomy_UniqueValues!C:C,0))),"#N/C")</f>
        <v>#N/C</v>
      </c>
      <c r="T214" s="63" t="str">
        <f>+IFERROR(IF(V214="#N/C","#N/C",IF(V214="-",INDEX(Taxonomy_UniqueValues!C:C,MATCH(W214,Taxonomy_UniqueValues!F:F,0)),INDEX(Taxonomy_UniqueValues!C:C,MATCH(V214,Taxonomy_UniqueValues!E:E,0)))),"#N/C")</f>
        <v>#N/C</v>
      </c>
      <c r="U214" s="63" t="str">
        <f>+IFERROR(IF(V214="#N/C","#N/C",INDEX(Taxonomy_UniqueValues!D:D,MATCH(V214,Taxonomy_UniqueValues!E:E,0))),"#N/C")</f>
        <v>#N/C</v>
      </c>
      <c r="V214" s="63" t="str">
        <f>+IFERROR(IF(W214="#N/C","#N/C",IF(W214="-",INDEX(Taxonomy_UniqueValues!E:E,MATCH(X214,Taxonomy_UniqueValues!G:G,0)),INDEX(Taxonomy_UniqueValues!E:E,MATCH(W214,Taxonomy_UniqueValues!F:F,0)))),"#N/C")</f>
        <v>#N/C</v>
      </c>
      <c r="W214" s="63" t="str">
        <f>+IFERROR(IF(X214="#N/C","#N/C",IF(X214="-",INDEX(Taxonomy_UniqueValues!F:F,MATCH(Y214,Taxonomy_UniqueValues!H:H,0)),INDEX(Taxonomy_UniqueValues!F:F,MATCH(X214,Taxonomy_UniqueValues!G:G,0)))),"#N/C")</f>
        <v>#N/C</v>
      </c>
      <c r="X214" s="63" t="str">
        <f>+IFERROR(IF(Y214="#N/C","#N/C",INDEX(Taxonomy_UniqueValues!G:G,MATCH(Y214,Taxonomy_UniqueValues!H:H,0))),"#N/C")</f>
        <v>#N/C</v>
      </c>
      <c r="Y214" s="63" t="str">
        <f>+IFERROR(IF(Z214="#N/C","#N/C",INDEX(Taxonomy_UniqueValues!H:H,MATCH(Z214,Taxonomy_UniqueValues!I:I,0))),"#N/C")</f>
        <v>#N/C</v>
      </c>
      <c r="Z214" s="64" t="s">
        <v>36</v>
      </c>
    </row>
    <row r="215" spans="1:26" x14ac:dyDescent="0.3">
      <c r="A215" s="3">
        <v>214</v>
      </c>
      <c r="B215" s="38" t="str">
        <f t="shared" si="23"/>
        <v>FAIR-D1_214</v>
      </c>
      <c r="C215" s="39" t="s">
        <v>27</v>
      </c>
      <c r="D215" s="4">
        <f t="shared" si="30"/>
        <v>45168</v>
      </c>
      <c r="E215" s="1" t="s">
        <v>233</v>
      </c>
      <c r="F215" s="1" t="s">
        <v>233</v>
      </c>
      <c r="G215" s="2">
        <v>45168.491412037001</v>
      </c>
      <c r="H215" s="2">
        <v>45168.491493055597</v>
      </c>
      <c r="I215" s="40">
        <f t="shared" si="27"/>
        <v>8.1018595665227622E-5</v>
      </c>
      <c r="J215" s="41" t="s">
        <v>32</v>
      </c>
      <c r="K215" s="42" t="s">
        <v>34</v>
      </c>
      <c r="L215" s="42" t="s">
        <v>32</v>
      </c>
      <c r="M215" s="6">
        <v>214</v>
      </c>
      <c r="N215" s="5" t="str">
        <f t="shared" si="28"/>
        <v>FAIR-D1/214</v>
      </c>
      <c r="O215" s="4" t="str">
        <f>IF(ISBLANK(E215),"",IF(E215=F215, "1 video",CONCATENATE((+COUNTIFS(Video_List!$A:$A,Monitoring!C215,Video_List!$D:$D,"&lt;=" &amp;Monitoring!H215)-COUNTIFS(Video_List!$A:$A,Monitoring!C215,Video_List!$D:$D,"&lt;=" &amp;Monitoring!G215))+1," videos")))</f>
        <v>1 video</v>
      </c>
      <c r="P215" s="61" t="s">
        <v>34</v>
      </c>
      <c r="Q215" s="62" t="s">
        <v>34</v>
      </c>
      <c r="R215" s="63" t="str">
        <f>+IFERROR(IF(S215="#N/C","#N/C",INDEX(Taxonomy_UniqueValues!A:A,MATCH(S215,Taxonomy_UniqueValues!B:B,0))),"#N/C")</f>
        <v>#N/C</v>
      </c>
      <c r="S215" s="63" t="str">
        <f>+IFERROR(IF(T215="#N/C","#N/C",INDEX(Taxonomy_UniqueValues!B:B,MATCH(T215,Taxonomy_UniqueValues!C:C,0))),"#N/C")</f>
        <v>#N/C</v>
      </c>
      <c r="T215" s="63" t="str">
        <f>+IFERROR(IF(V215="#N/C","#N/C",IF(V215="-",INDEX(Taxonomy_UniqueValues!C:C,MATCH(W215,Taxonomy_UniqueValues!F:F,0)),INDEX(Taxonomy_UniqueValues!C:C,MATCH(V215,Taxonomy_UniqueValues!E:E,0)))),"#N/C")</f>
        <v>#N/C</v>
      </c>
      <c r="U215" s="63" t="str">
        <f>+IFERROR(IF(V215="#N/C","#N/C",INDEX(Taxonomy_UniqueValues!D:D,MATCH(V215,Taxonomy_UniqueValues!E:E,0))),"#N/C")</f>
        <v>#N/C</v>
      </c>
      <c r="V215" s="63" t="str">
        <f>+IFERROR(IF(W215="#N/C","#N/C",IF(W215="-",INDEX(Taxonomy_UniqueValues!E:E,MATCH(X215,Taxonomy_UniqueValues!G:G,0)),INDEX(Taxonomy_UniqueValues!E:E,MATCH(W215,Taxonomy_UniqueValues!F:F,0)))),"#N/C")</f>
        <v>#N/C</v>
      </c>
      <c r="W215" s="63" t="str">
        <f>+IFERROR(IF(X215="#N/C","#N/C",IF(X215="-",INDEX(Taxonomy_UniqueValues!F:F,MATCH(Y215,Taxonomy_UniqueValues!H:H,0)),INDEX(Taxonomy_UniqueValues!F:F,MATCH(X215,Taxonomy_UniqueValues!G:G,0)))),"#N/C")</f>
        <v>#N/C</v>
      </c>
      <c r="X215" s="63" t="str">
        <f>+IFERROR(IF(Y215="#N/C","#N/C",INDEX(Taxonomy_UniqueValues!G:G,MATCH(Y215,Taxonomy_UniqueValues!H:H,0))),"#N/C")</f>
        <v>#N/C</v>
      </c>
      <c r="Y215" s="63" t="str">
        <f>+IFERROR(IF(Z215="#N/C","#N/C",INDEX(Taxonomy_UniqueValues!H:H,MATCH(Z215,Taxonomy_UniqueValues!I:I,0))),"#N/C")</f>
        <v>#N/C</v>
      </c>
      <c r="Z215" s="64" t="s">
        <v>36</v>
      </c>
    </row>
    <row r="216" spans="1:26" x14ac:dyDescent="0.3">
      <c r="A216" s="3">
        <v>215</v>
      </c>
      <c r="B216" s="38" t="str">
        <f t="shared" si="23"/>
        <v>FAIR-D1_215</v>
      </c>
      <c r="C216" s="39" t="s">
        <v>27</v>
      </c>
      <c r="D216" s="4">
        <f t="shared" si="30"/>
        <v>45168</v>
      </c>
      <c r="E216" s="1" t="s">
        <v>234</v>
      </c>
      <c r="F216" s="1" t="s">
        <v>234</v>
      </c>
      <c r="G216" s="2">
        <v>45168.493391203701</v>
      </c>
      <c r="H216" s="2">
        <v>45168.493483796301</v>
      </c>
      <c r="I216" s="40">
        <f t="shared" si="27"/>
        <v>9.2592599685303867E-5</v>
      </c>
      <c r="J216" s="41" t="s">
        <v>32</v>
      </c>
      <c r="K216" s="42" t="s">
        <v>34</v>
      </c>
      <c r="L216" s="42" t="s">
        <v>32</v>
      </c>
      <c r="M216" s="6">
        <v>215</v>
      </c>
      <c r="N216" s="5" t="str">
        <f t="shared" si="28"/>
        <v>FAIR-D1/215</v>
      </c>
      <c r="O216" s="4" t="str">
        <f>IF(ISBLANK(E216),"",IF(E216=F216, "1 video",CONCATENATE((+COUNTIFS(Video_List!$A:$A,Monitoring!C216,Video_List!$D:$D,"&lt;=" &amp;Monitoring!H216)-COUNTIFS(Video_List!$A:$A,Monitoring!C216,Video_List!$D:$D,"&lt;=" &amp;Monitoring!G216))+1," videos")))</f>
        <v>1 video</v>
      </c>
      <c r="P216" s="61" t="s">
        <v>34</v>
      </c>
      <c r="Q216" s="62" t="s">
        <v>34</v>
      </c>
      <c r="R216" s="63" t="str">
        <f>+IFERROR(IF(S216="#N/C","#N/C",INDEX(Taxonomy_UniqueValues!A:A,MATCH(S216,Taxonomy_UniqueValues!B:B,0))),"#N/C")</f>
        <v>#N/C</v>
      </c>
      <c r="S216" s="63" t="str">
        <f>+IFERROR(IF(T216="#N/C","#N/C",INDEX(Taxonomy_UniqueValues!B:B,MATCH(T216,Taxonomy_UniqueValues!C:C,0))),"#N/C")</f>
        <v>#N/C</v>
      </c>
      <c r="T216" s="63" t="str">
        <f>+IFERROR(IF(V216="#N/C","#N/C",IF(V216="-",INDEX(Taxonomy_UniqueValues!C:C,MATCH(W216,Taxonomy_UniqueValues!F:F,0)),INDEX(Taxonomy_UniqueValues!C:C,MATCH(V216,Taxonomy_UniqueValues!E:E,0)))),"#N/C")</f>
        <v>#N/C</v>
      </c>
      <c r="U216" s="63" t="str">
        <f>+IFERROR(IF(V216="#N/C","#N/C",INDEX(Taxonomy_UniqueValues!D:D,MATCH(V216,Taxonomy_UniqueValues!E:E,0))),"#N/C")</f>
        <v>#N/C</v>
      </c>
      <c r="V216" s="63" t="str">
        <f>+IFERROR(IF(W216="#N/C","#N/C",IF(W216="-",INDEX(Taxonomy_UniqueValues!E:E,MATCH(X216,Taxonomy_UniqueValues!G:G,0)),INDEX(Taxonomy_UniqueValues!E:E,MATCH(W216,Taxonomy_UniqueValues!F:F,0)))),"#N/C")</f>
        <v>#N/C</v>
      </c>
      <c r="W216" s="63" t="str">
        <f>+IFERROR(IF(X216="#N/C","#N/C",IF(X216="-",INDEX(Taxonomy_UniqueValues!F:F,MATCH(Y216,Taxonomy_UniqueValues!H:H,0)),INDEX(Taxonomy_UniqueValues!F:F,MATCH(X216,Taxonomy_UniqueValues!G:G,0)))),"#N/C")</f>
        <v>#N/C</v>
      </c>
      <c r="X216" s="63" t="str">
        <f>+IFERROR(IF(Y216="#N/C","#N/C",INDEX(Taxonomy_UniqueValues!G:G,MATCH(Y216,Taxonomy_UniqueValues!H:H,0))),"#N/C")</f>
        <v>#N/C</v>
      </c>
      <c r="Y216" s="63" t="str">
        <f>+IFERROR(IF(Z216="#N/C","#N/C",INDEX(Taxonomy_UniqueValues!H:H,MATCH(Z216,Taxonomy_UniqueValues!I:I,0))),"#N/C")</f>
        <v>#N/C</v>
      </c>
      <c r="Z216" s="64" t="s">
        <v>36</v>
      </c>
    </row>
    <row r="217" spans="1:26" x14ac:dyDescent="0.3">
      <c r="A217" s="3">
        <v>216</v>
      </c>
      <c r="B217" s="38" t="str">
        <f t="shared" si="23"/>
        <v>FAIR-D1_216</v>
      </c>
      <c r="C217" s="39" t="s">
        <v>27</v>
      </c>
      <c r="D217" s="4">
        <f t="shared" si="30"/>
        <v>45168</v>
      </c>
      <c r="E217" s="1" t="s">
        <v>235</v>
      </c>
      <c r="F217" s="1" t="s">
        <v>235</v>
      </c>
      <c r="G217" s="2">
        <v>45168.502337963</v>
      </c>
      <c r="H217" s="2">
        <v>45168.502407407403</v>
      </c>
      <c r="I217" s="40">
        <f t="shared" si="27"/>
        <v>6.9444402470253408E-5</v>
      </c>
      <c r="J217" s="41" t="s">
        <v>32</v>
      </c>
      <c r="K217" s="42" t="s">
        <v>34</v>
      </c>
      <c r="L217" s="42" t="s">
        <v>32</v>
      </c>
      <c r="M217" s="6">
        <v>216</v>
      </c>
      <c r="N217" s="5" t="str">
        <f t="shared" si="28"/>
        <v>FAIR-D1/216</v>
      </c>
      <c r="O217" s="4" t="str">
        <f>IF(ISBLANK(E217),"",IF(E217=F217, "1 video",CONCATENATE((+COUNTIFS(Video_List!$A:$A,Monitoring!C217,Video_List!$D:$D,"&lt;=" &amp;Monitoring!H217)-COUNTIFS(Video_List!$A:$A,Monitoring!C217,Video_List!$D:$D,"&lt;=" &amp;Monitoring!G217))+1," videos")))</f>
        <v>1 video</v>
      </c>
      <c r="P217" s="61" t="s">
        <v>31</v>
      </c>
      <c r="Q217" s="62" t="s">
        <v>31</v>
      </c>
      <c r="R217" s="63" t="str">
        <f>+IFERROR(IF(S217="#N/C","#N/C",INDEX(Taxonomy_UniqueValues!A:A,MATCH(S217,Taxonomy_UniqueValues!B:B,0))),"#N/C")</f>
        <v>Insecta</v>
      </c>
      <c r="S217" s="63" t="str">
        <f>+IFERROR(IF(T217="#N/C","#N/C",INDEX(Taxonomy_UniqueValues!B:B,MATCH(T217,Taxonomy_UniqueValues!C:C,0))),"#N/C")</f>
        <v>Hymenoptera</v>
      </c>
      <c r="T217" s="63" t="str">
        <f>+IFERROR(IF(V217="#N/C","#N/C",IF(V217="-",INDEX(Taxonomy_UniqueValues!C:C,MATCH(W217,Taxonomy_UniqueValues!F:F,0)),INDEX(Taxonomy_UniqueValues!C:C,MATCH(V217,Taxonomy_UniqueValues!E:E,0)))),"#N/C")</f>
        <v>Apocrita</v>
      </c>
      <c r="U217" s="63" t="str">
        <f>+IFERROR(IF(V217="#N/C","#N/C",INDEX(Taxonomy_UniqueValues!D:D,MATCH(V217,Taxonomy_UniqueValues!E:E,0))),"#N/C")</f>
        <v>Aculeata</v>
      </c>
      <c r="V217" s="63" t="str">
        <f>+IFERROR(IF(W217="#N/C","#N/C",IF(W217="-",INDEX(Taxonomy_UniqueValues!E:E,MATCH(X217,Taxonomy_UniqueValues!G:G,0)),INDEX(Taxonomy_UniqueValues!E:E,MATCH(W217,Taxonomy_UniqueValues!F:F,0)))),"#N/C")</f>
        <v>Vespoidea</v>
      </c>
      <c r="W217" s="63" t="str">
        <f>+IFERROR(IF(X217="#N/C","#N/C",IF(X217="-",INDEX(Taxonomy_UniqueValues!F:F,MATCH(Y217,Taxonomy_UniqueValues!H:H,0)),INDEX(Taxonomy_UniqueValues!F:F,MATCH(X217,Taxonomy_UniqueValues!G:G,0)))),"#N/C")</f>
        <v>Vespidae</v>
      </c>
      <c r="X217" s="63" t="str">
        <f>+IFERROR(IF(Y217="#N/C","#N/C",INDEX(Taxonomy_UniqueValues!G:G,MATCH(Y217,Taxonomy_UniqueValues!H:H,0))),"#N/C")</f>
        <v>Vespinae</v>
      </c>
      <c r="Y217" s="63" t="s">
        <v>57</v>
      </c>
      <c r="Z217" s="64" t="s">
        <v>36</v>
      </c>
    </row>
    <row r="218" spans="1:26" x14ac:dyDescent="0.3">
      <c r="A218" s="3">
        <v>217</v>
      </c>
      <c r="B218" s="38" t="str">
        <f t="shared" si="23"/>
        <v>FAIR-D1_217</v>
      </c>
      <c r="C218" s="39" t="s">
        <v>27</v>
      </c>
      <c r="D218" s="4">
        <f t="shared" si="30"/>
        <v>45168</v>
      </c>
      <c r="E218" s="1" t="s">
        <v>236</v>
      </c>
      <c r="F218" s="1" t="s">
        <v>236</v>
      </c>
      <c r="G218" s="2">
        <v>45168.5291782407</v>
      </c>
      <c r="H218" s="2">
        <v>45168.529305555603</v>
      </c>
      <c r="I218" s="40">
        <f t="shared" si="27"/>
        <v>1.2731490278383717E-4</v>
      </c>
      <c r="J218" s="41" t="s">
        <v>32</v>
      </c>
      <c r="K218" s="42" t="s">
        <v>31</v>
      </c>
      <c r="L218" s="42" t="s">
        <v>30</v>
      </c>
      <c r="M218" s="6">
        <v>217</v>
      </c>
      <c r="N218" s="5" t="str">
        <f t="shared" si="28"/>
        <v>FAIR-D1/217</v>
      </c>
      <c r="O218" s="4" t="str">
        <f>IF(ISBLANK(E218),"",IF(E218=F218, "1 video",CONCATENATE((+COUNTIFS(Video_List!$A:$A,Monitoring!C218,Video_List!$D:$D,"&lt;=" &amp;Monitoring!H218)-COUNTIFS(Video_List!$A:$A,Monitoring!C218,Video_List!$D:$D,"&lt;=" &amp;Monitoring!G218))+1," videos")))</f>
        <v>1 video</v>
      </c>
      <c r="P218" s="61" t="s">
        <v>31</v>
      </c>
      <c r="Q218" s="62" t="s">
        <v>34</v>
      </c>
      <c r="R218" s="63" t="str">
        <f>+IFERROR(IF(S218="#N/C","#N/C",INDEX(Taxonomy_UniqueValues!A:A,MATCH(S218,Taxonomy_UniqueValues!B:B,0))),"#N/C")</f>
        <v>Insecta</v>
      </c>
      <c r="S218" s="63" t="str">
        <f>+IFERROR(IF(T218="#N/C","#N/C",INDEX(Taxonomy_UniqueValues!B:B,MATCH(T218,Taxonomy_UniqueValues!C:C,0))),"#N/C")</f>
        <v>Diptera</v>
      </c>
      <c r="T218" s="63" t="str">
        <f>+IFERROR(IF(V218="#N/C","#N/C",IF(V218="-",INDEX(Taxonomy_UniqueValues!C:C,MATCH(W218,Taxonomy_UniqueValues!F:F,0)),INDEX(Taxonomy_UniqueValues!C:C,MATCH(V218,Taxonomy_UniqueValues!E:E,0)))),"#N/C")</f>
        <v>Brachycera</v>
      </c>
      <c r="U218" s="63" t="str">
        <f>+IFERROR(IF(V218="#N/C","#N/C",INDEX(Taxonomy_UniqueValues!D:D,MATCH(V218,Taxonomy_UniqueValues!E:E,0))),"#N/C")</f>
        <v>Muscomorpha</v>
      </c>
      <c r="V218" s="63" t="s">
        <v>35</v>
      </c>
      <c r="W218" s="63" t="str">
        <f>+IFERROR(IF(X218="#N/C","#N/C",IF(X218="-",INDEX(Taxonomy_UniqueValues!F:F,MATCH(Y218,Taxonomy_UniqueValues!H:H,0)),INDEX(Taxonomy_UniqueValues!F:F,MATCH(X218,Taxonomy_UniqueValues!G:G,0)))),"#N/C")</f>
        <v>#N/C</v>
      </c>
      <c r="X218" s="63" t="str">
        <f>+IFERROR(IF(Y218="#N/C","#N/C",INDEX(Taxonomy_UniqueValues!G:G,MATCH(Y218,Taxonomy_UniqueValues!H:H,0))),"#N/C")</f>
        <v>#N/C</v>
      </c>
      <c r="Y218" s="63" t="str">
        <f>+IFERROR(IF(Z218="#N/C","#N/C",INDEX(Taxonomy_UniqueValues!H:H,MATCH(Z218,Taxonomy_UniqueValues!I:I,0))),"#N/C")</f>
        <v>#N/C</v>
      </c>
      <c r="Z218" s="64" t="s">
        <v>36</v>
      </c>
    </row>
    <row r="219" spans="1:26" x14ac:dyDescent="0.3">
      <c r="A219" s="3">
        <v>218</v>
      </c>
      <c r="B219" s="38" t="str">
        <f t="shared" si="23"/>
        <v>FAIR-D1_218</v>
      </c>
      <c r="C219" s="39" t="s">
        <v>27</v>
      </c>
      <c r="D219" s="4">
        <f t="shared" si="30"/>
        <v>45168</v>
      </c>
      <c r="E219" s="1" t="s">
        <v>236</v>
      </c>
      <c r="F219" s="1" t="s">
        <v>236</v>
      </c>
      <c r="G219" s="2">
        <v>45168.5291782407</v>
      </c>
      <c r="H219" s="2">
        <v>45168.529305555603</v>
      </c>
      <c r="I219" s="40">
        <f t="shared" si="27"/>
        <v>1.2731490278383717E-4</v>
      </c>
      <c r="J219" s="41" t="s">
        <v>30</v>
      </c>
      <c r="K219" s="42" t="s">
        <v>34</v>
      </c>
      <c r="L219" s="42" t="s">
        <v>30</v>
      </c>
      <c r="M219" s="6">
        <v>218</v>
      </c>
      <c r="N219" s="5" t="str">
        <f t="shared" si="28"/>
        <v>FAIR-D1/218</v>
      </c>
      <c r="O219" s="4" t="str">
        <f>IF(ISBLANK(E219),"",IF(E219=F219, "1 video",CONCATENATE((+COUNTIFS(Video_List!$A:$A,Monitoring!C219,Video_List!$D:$D,"&lt;=" &amp;Monitoring!H219)-COUNTIFS(Video_List!$A:$A,Monitoring!C219,Video_List!$D:$D,"&lt;=" &amp;Monitoring!G219))+1," videos")))</f>
        <v>1 video</v>
      </c>
      <c r="P219" s="61" t="s">
        <v>34</v>
      </c>
      <c r="Q219" s="62" t="s">
        <v>34</v>
      </c>
      <c r="R219" s="63" t="str">
        <f>+IFERROR(IF(S219="#N/C","#N/C",INDEX(Taxonomy_UniqueValues!A:A,MATCH(S219,Taxonomy_UniqueValues!B:B,0))),"#N/C")</f>
        <v>Insecta</v>
      </c>
      <c r="S219" s="63" t="str">
        <f>+IFERROR(IF(T219="#N/C","#N/C",INDEX(Taxonomy_UniqueValues!B:B,MATCH(T219,Taxonomy_UniqueValues!C:C,0))),"#N/C")</f>
        <v>Diptera</v>
      </c>
      <c r="T219" s="63" t="s">
        <v>48</v>
      </c>
      <c r="U219" s="63" t="str">
        <f>+IFERROR(IF(V219="#N/C","#N/C",INDEX(Taxonomy_UniqueValues!D:D,MATCH(V219,Taxonomy_UniqueValues!E:E,0))),"#N/C")</f>
        <v>#N/C</v>
      </c>
      <c r="V219" s="63" t="str">
        <f>+IFERROR(IF(W219="#N/C","#N/C",IF(W219="-",INDEX(Taxonomy_UniqueValues!E:E,MATCH(X219,Taxonomy_UniqueValues!G:G,0)),INDEX(Taxonomy_UniqueValues!E:E,MATCH(W219,Taxonomy_UniqueValues!F:F,0)))),"#N/C")</f>
        <v>#N/C</v>
      </c>
      <c r="W219" s="63" t="str">
        <f>+IFERROR(IF(X219="#N/C","#N/C",IF(X219="-",INDEX(Taxonomy_UniqueValues!F:F,MATCH(Y219,Taxonomy_UniqueValues!H:H,0)),INDEX(Taxonomy_UniqueValues!F:F,MATCH(X219,Taxonomy_UniqueValues!G:G,0)))),"#N/C")</f>
        <v>#N/C</v>
      </c>
      <c r="X219" s="63" t="str">
        <f>+IFERROR(IF(Y219="#N/C","#N/C",INDEX(Taxonomy_UniqueValues!G:G,MATCH(Y219,Taxonomy_UniqueValues!H:H,0))),"#N/C")</f>
        <v>#N/C</v>
      </c>
      <c r="Y219" s="63" t="str">
        <f>+IFERROR(IF(Z219="#N/C","#N/C",INDEX(Taxonomy_UniqueValues!H:H,MATCH(Z219,Taxonomy_UniqueValues!I:I,0))),"#N/C")</f>
        <v>#N/C</v>
      </c>
      <c r="Z219" s="64" t="s">
        <v>36</v>
      </c>
    </row>
    <row r="220" spans="1:26" x14ac:dyDescent="0.3">
      <c r="A220" s="3">
        <v>219</v>
      </c>
      <c r="B220" s="38" t="str">
        <f t="shared" si="23"/>
        <v>FAIR-D1_219</v>
      </c>
      <c r="C220" s="39" t="s">
        <v>27</v>
      </c>
      <c r="D220" s="4">
        <f t="shared" si="30"/>
        <v>45168</v>
      </c>
      <c r="E220" s="1" t="s">
        <v>237</v>
      </c>
      <c r="F220" s="1" t="s">
        <v>237</v>
      </c>
      <c r="G220" s="2">
        <v>45168.532314814802</v>
      </c>
      <c r="H220" s="2">
        <v>45168.5328240741</v>
      </c>
      <c r="I220" s="40">
        <f t="shared" si="27"/>
        <v>5.0925929826917127E-4</v>
      </c>
      <c r="J220" s="41" t="s">
        <v>32</v>
      </c>
      <c r="K220" s="42" t="s">
        <v>31</v>
      </c>
      <c r="L220" s="42" t="s">
        <v>32</v>
      </c>
      <c r="M220" s="6">
        <v>219</v>
      </c>
      <c r="N220" s="5" t="str">
        <f t="shared" si="28"/>
        <v>FAIR-D1/219</v>
      </c>
      <c r="O220" s="4" t="str">
        <f>IF(ISBLANK(E220),"",IF(E220=F220, "1 video",CONCATENATE((+COUNTIFS(Video_List!$A:$A,Monitoring!C220,Video_List!$D:$D,"&lt;=" &amp;Monitoring!H220)-COUNTIFS(Video_List!$A:$A,Monitoring!C220,Video_List!$D:$D,"&lt;=" &amp;Monitoring!G220))+1," videos")))</f>
        <v>1 video</v>
      </c>
      <c r="P220" s="61" t="s">
        <v>31</v>
      </c>
      <c r="Q220" s="62" t="s">
        <v>34</v>
      </c>
      <c r="R220" s="63" t="str">
        <f>+IFERROR(IF(S220="#N/C","#N/C",IF(S220=0,INDEX(Taxonomy_UniqueValues!A:A,MATCH(T220,Taxonomy_UniqueValues!C:C,0)),INDEX(Taxonomy_UniqueValues!A:A,MATCH(S220,Taxonomy_UniqueValues!B:B,0)))),"#N/C")</f>
        <v>Insecta</v>
      </c>
      <c r="S220" s="63" t="str">
        <f>+IFERROR(IF(T220="#N/C","#N/C",IF(T220=0,INDEX(Taxonomy_UniqueValues!B:B,MATCH(U220,Taxonomy_UniqueValues!D:D,0)),INDEX(Taxonomy_UniqueValues!B:B,MATCH(T220,Taxonomy_UniqueValues!C:C,0)))),"#N/C")</f>
        <v>Diptera</v>
      </c>
      <c r="T220" s="63" t="str">
        <f>+IFERROR(IF(U220="#N/C","#N/C",IF(U220=0,INDEX(Taxonomy_UniqueValues!C:C,MATCH(V220,Taxonomy_UniqueValues!E:E,0)),INDEX(Taxonomy_UniqueValues!C:C,MATCH(U220,Taxonomy_UniqueValues!D:D,0)))),"#N/C")</f>
        <v>Brachycera</v>
      </c>
      <c r="U220" s="63" t="str">
        <f>+IFERROR(IF(V220="#N/C","#N/C",IF(V220=0,INDEX(Taxonomy_UniqueValues!D:D,MATCH(W220,Taxonomy_UniqueValues!F:F,0)),INDEX(Taxonomy_UniqueValues!D:D,MATCH(V220,Taxonomy_UniqueValues!E:E,0)))),"#N/C")</f>
        <v>Muscomorpha</v>
      </c>
      <c r="V220" s="63" t="str">
        <f>+IFERROR(IF(W220="#N/C","#N/C",IF(W220=0,INDEX(Taxonomy_UniqueValues!E:E,MATCH(X220,Taxonomy_UniqueValues!G:G,0)),INDEX(Taxonomy_UniqueValues!E:E,MATCH(W220,Taxonomy_UniqueValues!F:F,0)))),"#N/C")</f>
        <v>Muscoidea</v>
      </c>
      <c r="W220" s="63" t="str">
        <f>+IFERROR(IF(X220="#N/C","#N/C",IF(X220=0,INDEX(Taxonomy_UniqueValues!F:F,MATCH(Y220,Taxonomy_UniqueValues!H:H,0)),INDEX(Taxonomy_UniqueValues!F:F,MATCH(X220,Taxonomy_UniqueValues!G:G,0)))),"#N/C")</f>
        <v>Fanniidae</v>
      </c>
      <c r="X220" s="63">
        <f>+IFERROR(IF(Y220="#N/C","#N/C",INDEX(Taxonomy_UniqueValues!G:G,MATCH(Y220,Taxonomy_UniqueValues!H:H,0))),"#N/C")</f>
        <v>0</v>
      </c>
      <c r="Y220" s="63" t="s">
        <v>38</v>
      </c>
      <c r="Z220" s="64" t="s">
        <v>36</v>
      </c>
    </row>
    <row r="221" spans="1:26" x14ac:dyDescent="0.3">
      <c r="A221" s="3">
        <v>220</v>
      </c>
      <c r="B221" s="38" t="str">
        <f t="shared" si="23"/>
        <v>FAIR-D1_220</v>
      </c>
      <c r="C221" s="39" t="s">
        <v>27</v>
      </c>
      <c r="D221" s="4">
        <f t="shared" si="30"/>
        <v>45168</v>
      </c>
      <c r="E221" s="1" t="s">
        <v>237</v>
      </c>
      <c r="F221" s="1" t="s">
        <v>237</v>
      </c>
      <c r="G221" s="2">
        <v>45168.532766203702</v>
      </c>
      <c r="H221" s="2">
        <v>45168.5328240741</v>
      </c>
      <c r="I221" s="40">
        <f t="shared" si="27"/>
        <v>5.7870398450177163E-5</v>
      </c>
      <c r="J221" s="41" t="s">
        <v>32</v>
      </c>
      <c r="K221" s="42" t="s">
        <v>31</v>
      </c>
      <c r="L221" s="42" t="s">
        <v>45</v>
      </c>
      <c r="M221" s="6">
        <v>220</v>
      </c>
      <c r="N221" s="5" t="str">
        <f t="shared" si="28"/>
        <v>FAIR-D1/220</v>
      </c>
      <c r="O221" s="4" t="str">
        <f>IF(ISBLANK(E221),"",IF(E221=F221, "1 video",CONCATENATE((+COUNTIFS(Video_List!$A:$A,Monitoring!C221,Video_List!$D:$D,"&lt;=" &amp;Monitoring!H221)-COUNTIFS(Video_List!$A:$A,Monitoring!C221,Video_List!$D:$D,"&lt;=" &amp;Monitoring!G221))+1," videos")))</f>
        <v>1 video</v>
      </c>
      <c r="P221" s="61" t="s">
        <v>34</v>
      </c>
      <c r="Q221" s="62" t="s">
        <v>34</v>
      </c>
      <c r="R221" s="63" t="str">
        <f>+IFERROR(IF(S221="#N/C","#N/C",INDEX(Taxonomy_UniqueValues!A:A,MATCH(S221,Taxonomy_UniqueValues!B:B,0))),"#N/C")</f>
        <v>Insecta</v>
      </c>
      <c r="S221" s="63" t="str">
        <f>+IFERROR(IF(T221="#N/C","#N/C",INDEX(Taxonomy_UniqueValues!B:B,MATCH(T221,Taxonomy_UniqueValues!C:C,0))),"#N/C")</f>
        <v>Diptera</v>
      </c>
      <c r="T221" s="63" t="s">
        <v>48</v>
      </c>
      <c r="U221" s="63" t="str">
        <f>+IFERROR(IF(V221="#N/C","#N/C",INDEX(Taxonomy_UniqueValues!D:D,MATCH(V221,Taxonomy_UniqueValues!E:E,0))),"#N/C")</f>
        <v>#N/C</v>
      </c>
      <c r="V221" s="63" t="str">
        <f>+IFERROR(IF(W221="#N/C","#N/C",IF(W221="-",INDEX(Taxonomy_UniqueValues!E:E,MATCH(X221,Taxonomy_UniqueValues!G:G,0)),INDEX(Taxonomy_UniqueValues!E:E,MATCH(W221,Taxonomy_UniqueValues!F:F,0)))),"#N/C")</f>
        <v>#N/C</v>
      </c>
      <c r="W221" s="63" t="str">
        <f>+IFERROR(IF(X221="#N/C","#N/C",IF(X221="-",INDEX(Taxonomy_UniqueValues!F:F,MATCH(Y221,Taxonomy_UniqueValues!H:H,0)),INDEX(Taxonomy_UniqueValues!F:F,MATCH(X221,Taxonomy_UniqueValues!G:G,0)))),"#N/C")</f>
        <v>#N/C</v>
      </c>
      <c r="X221" s="63" t="str">
        <f>+IFERROR(IF(Y221="#N/C","#N/C",INDEX(Taxonomy_UniqueValues!G:G,MATCH(Y221,Taxonomy_UniqueValues!H:H,0))),"#N/C")</f>
        <v>#N/C</v>
      </c>
      <c r="Y221" s="63" t="str">
        <f>+IFERROR(IF(Z221="#N/C","#N/C",INDEX(Taxonomy_UniqueValues!H:H,MATCH(Z221,Taxonomy_UniqueValues!I:I,0))),"#N/C")</f>
        <v>#N/C</v>
      </c>
      <c r="Z221" s="64" t="s">
        <v>36</v>
      </c>
    </row>
    <row r="222" spans="1:26" x14ac:dyDescent="0.3">
      <c r="A222" s="3">
        <v>221</v>
      </c>
      <c r="B222" s="38" t="str">
        <f t="shared" si="23"/>
        <v>FAIR-D1_221</v>
      </c>
      <c r="C222" s="39" t="s">
        <v>27</v>
      </c>
      <c r="D222" s="4">
        <f t="shared" si="30"/>
        <v>45168</v>
      </c>
      <c r="E222" s="1" t="s">
        <v>238</v>
      </c>
      <c r="F222" s="1" t="s">
        <v>238</v>
      </c>
      <c r="G222" s="2">
        <v>45168.533842592602</v>
      </c>
      <c r="H222" s="2">
        <v>45168.533981481502</v>
      </c>
      <c r="I222" s="40">
        <f t="shared" si="27"/>
        <v>1.388888995279558E-4</v>
      </c>
      <c r="J222" s="41" t="s">
        <v>32</v>
      </c>
      <c r="K222" s="42" t="s">
        <v>34</v>
      </c>
      <c r="L222" s="42" t="s">
        <v>32</v>
      </c>
      <c r="M222" s="6">
        <v>221</v>
      </c>
      <c r="N222" s="5" t="str">
        <f t="shared" si="28"/>
        <v>FAIR-D1/221</v>
      </c>
      <c r="O222" s="4" t="str">
        <f>IF(ISBLANK(E222),"",IF(E222=F222, "1 video",CONCATENATE((+COUNTIFS(Video_List!$A:$A,Monitoring!C222,Video_List!$D:$D,"&lt;=" &amp;Monitoring!H222)-COUNTIFS(Video_List!$A:$A,Monitoring!C222,Video_List!$D:$D,"&lt;=" &amp;Monitoring!G222))+1," videos")))</f>
        <v>1 video</v>
      </c>
      <c r="P222" s="61" t="s">
        <v>34</v>
      </c>
      <c r="Q222" s="62" t="s">
        <v>34</v>
      </c>
      <c r="R222" s="63" t="str">
        <f>+IFERROR(IF(S222="#N/C","#N/C",INDEX(Taxonomy_UniqueValues!A:A,MATCH(S222,Taxonomy_UniqueValues!B:B,0))),"#N/C")</f>
        <v>#N/C</v>
      </c>
      <c r="S222" s="63" t="str">
        <f>+IFERROR(IF(T222="#N/C","#N/C",INDEX(Taxonomy_UniqueValues!B:B,MATCH(T222,Taxonomy_UniqueValues!C:C,0))),"#N/C")</f>
        <v>#N/C</v>
      </c>
      <c r="T222" s="63" t="str">
        <f>+IFERROR(IF(V222="#N/C","#N/C",IF(V222="-",INDEX(Taxonomy_UniqueValues!C:C,MATCH(W222,Taxonomy_UniqueValues!F:F,0)),INDEX(Taxonomy_UniqueValues!C:C,MATCH(V222,Taxonomy_UniqueValues!E:E,0)))),"#N/C")</f>
        <v>#N/C</v>
      </c>
      <c r="U222" s="63" t="str">
        <f>+IFERROR(IF(V222="#N/C","#N/C",INDEX(Taxonomy_UniqueValues!D:D,MATCH(V222,Taxonomy_UniqueValues!E:E,0))),"#N/C")</f>
        <v>#N/C</v>
      </c>
      <c r="V222" s="63" t="str">
        <f>+IFERROR(IF(W222="#N/C","#N/C",IF(W222="-",INDEX(Taxonomy_UniqueValues!E:E,MATCH(X222,Taxonomy_UniqueValues!G:G,0)),INDEX(Taxonomy_UniqueValues!E:E,MATCH(W222,Taxonomy_UniqueValues!F:F,0)))),"#N/C")</f>
        <v>#N/C</v>
      </c>
      <c r="W222" s="63" t="str">
        <f>+IFERROR(IF(X222="#N/C","#N/C",IF(X222="-",INDEX(Taxonomy_UniqueValues!F:F,MATCH(Y222,Taxonomy_UniqueValues!H:H,0)),INDEX(Taxonomy_UniqueValues!F:F,MATCH(X222,Taxonomy_UniqueValues!G:G,0)))),"#N/C")</f>
        <v>#N/C</v>
      </c>
      <c r="X222" s="63" t="str">
        <f>+IFERROR(IF(Y222="#N/C","#N/C",INDEX(Taxonomy_UniqueValues!G:G,MATCH(Y222,Taxonomy_UniqueValues!H:H,0))),"#N/C")</f>
        <v>#N/C</v>
      </c>
      <c r="Y222" s="63" t="str">
        <f>+IFERROR(IF(Z222="#N/C","#N/C",INDEX(Taxonomy_UniqueValues!H:H,MATCH(Z222,Taxonomy_UniqueValues!I:I,0))),"#N/C")</f>
        <v>#N/C</v>
      </c>
      <c r="Z222" s="64" t="s">
        <v>36</v>
      </c>
    </row>
    <row r="223" spans="1:26" x14ac:dyDescent="0.3">
      <c r="A223" s="3">
        <v>222</v>
      </c>
      <c r="B223" s="38" t="str">
        <f t="shared" si="23"/>
        <v>FAIR-D1_222</v>
      </c>
      <c r="C223" s="39" t="s">
        <v>27</v>
      </c>
      <c r="D223" s="4">
        <f t="shared" si="30"/>
        <v>45168</v>
      </c>
      <c r="E223" s="1" t="s">
        <v>239</v>
      </c>
      <c r="F223" s="1" t="s">
        <v>239</v>
      </c>
      <c r="G223" s="2">
        <v>45168.543136574102</v>
      </c>
      <c r="H223" s="2">
        <v>45168.543217592603</v>
      </c>
      <c r="I223" s="40">
        <f t="shared" si="27"/>
        <v>8.1018501077778637E-5</v>
      </c>
      <c r="J223" s="41" t="s">
        <v>45</v>
      </c>
      <c r="K223" s="42" t="s">
        <v>34</v>
      </c>
      <c r="L223" s="42" t="s">
        <v>32</v>
      </c>
      <c r="M223" s="6">
        <v>222</v>
      </c>
      <c r="N223" s="5" t="str">
        <f t="shared" si="28"/>
        <v>FAIR-D1/222</v>
      </c>
      <c r="O223" s="4" t="str">
        <f>IF(ISBLANK(E223),"",IF(E223=F223, "1 video",CONCATENATE((+COUNTIFS(Video_List!$A:$A,Monitoring!C223,Video_List!$D:$D,"&lt;=" &amp;Monitoring!H223)-COUNTIFS(Video_List!$A:$A,Monitoring!C223,Video_List!$D:$D,"&lt;=" &amp;Monitoring!G223))+1," videos")))</f>
        <v>1 video</v>
      </c>
      <c r="P223" s="61" t="s">
        <v>31</v>
      </c>
      <c r="Q223" s="62" t="s">
        <v>31</v>
      </c>
      <c r="R223" s="63" t="str">
        <f>+IFERROR(IF(S223="#N/C","#N/C",IF(S223=0,INDEX(Taxonomy_UniqueValues!A:A,MATCH(T223,Taxonomy_UniqueValues!C:C,0)),INDEX(Taxonomy_UniqueValues!A:A,MATCH(S223,Taxonomy_UniqueValues!B:B,0)))),"#N/C")</f>
        <v>Insecta</v>
      </c>
      <c r="S223" s="63" t="str">
        <f>+IFERROR(IF(T223="#N/C","#N/C",IF(T223=0,INDEX(Taxonomy_UniqueValues!B:B,MATCH(U223,Taxonomy_UniqueValues!D:D,0)),INDEX(Taxonomy_UniqueValues!B:B,MATCH(T223,Taxonomy_UniqueValues!C:C,0)))),"#N/C")</f>
        <v>Diptera</v>
      </c>
      <c r="T223" s="63" t="str">
        <f>+IFERROR(IF(U223="#N/C","#N/C",IF(U223=0,INDEX(Taxonomy_UniqueValues!C:C,MATCH(V223,Taxonomy_UniqueValues!E:E,0)),INDEX(Taxonomy_UniqueValues!C:C,MATCH(U223,Taxonomy_UniqueValues!D:D,0)))),"#N/C")</f>
        <v>Brachycera</v>
      </c>
      <c r="U223" s="63" t="str">
        <f>+IFERROR(IF(V223="#N/C","#N/C",IF(V223=0,INDEX(Taxonomy_UniqueValues!D:D,MATCH(W223,Taxonomy_UniqueValues!F:F,0)),INDEX(Taxonomy_UniqueValues!D:D,MATCH(V223,Taxonomy_UniqueValues!E:E,0)))),"#N/C")</f>
        <v>Muscomorpha</v>
      </c>
      <c r="V223" s="63" t="str">
        <f>+IFERROR(IF(W223="#N/C","#N/C",IF(W223=0,INDEX(Taxonomy_UniqueValues!E:E,MATCH(X223,Taxonomy_UniqueValues!G:G,0)),INDEX(Taxonomy_UniqueValues!E:E,MATCH(W223,Taxonomy_UniqueValues!F:F,0)))),"#N/C")</f>
        <v>Muscoidea</v>
      </c>
      <c r="W223" s="63" t="str">
        <f>+IFERROR(IF(X223="#N/C","#N/C",IF(X223=0,INDEX(Taxonomy_UniqueValues!F:F,MATCH(Y223,Taxonomy_UniqueValues!H:H,0)),INDEX(Taxonomy_UniqueValues!F:F,MATCH(X223,Taxonomy_UniqueValues!G:G,0)))),"#N/C")</f>
        <v>Fanniidae</v>
      </c>
      <c r="X223" s="63">
        <f>+IFERROR(IF(Y223="#N/C","#N/C",INDEX(Taxonomy_UniqueValues!G:G,MATCH(Y223,Taxonomy_UniqueValues!H:H,0))),"#N/C")</f>
        <v>0</v>
      </c>
      <c r="Y223" s="63" t="s">
        <v>38</v>
      </c>
      <c r="Z223" s="64" t="s">
        <v>36</v>
      </c>
    </row>
    <row r="224" spans="1:26" x14ac:dyDescent="0.3">
      <c r="A224" s="3">
        <v>223</v>
      </c>
      <c r="B224" s="38" t="str">
        <f t="shared" si="23"/>
        <v>FAIR-D1_223</v>
      </c>
      <c r="C224" s="39" t="s">
        <v>27</v>
      </c>
      <c r="D224" s="4">
        <f t="shared" si="30"/>
        <v>45168</v>
      </c>
      <c r="E224" s="1" t="s">
        <v>240</v>
      </c>
      <c r="F224" s="1" t="s">
        <v>240</v>
      </c>
      <c r="G224" s="2">
        <v>45168.5474189815</v>
      </c>
      <c r="H224" s="2">
        <v>45168.547581018502</v>
      </c>
      <c r="I224" s="40">
        <f t="shared" si="27"/>
        <v>1.6203700215555727E-4</v>
      </c>
      <c r="J224" s="41" t="s">
        <v>32</v>
      </c>
      <c r="K224" s="42" t="s">
        <v>31</v>
      </c>
      <c r="L224" s="42" t="s">
        <v>30</v>
      </c>
      <c r="M224" s="6">
        <v>223</v>
      </c>
      <c r="N224" s="5" t="str">
        <f t="shared" si="28"/>
        <v>FAIR-D1/223</v>
      </c>
      <c r="O224" s="4" t="str">
        <f>IF(ISBLANK(E224),"",IF(E224=F224, "1 video",CONCATENATE((+COUNTIFS(Video_List!$A:$A,Monitoring!C224,Video_List!$D:$D,"&lt;=" &amp;Monitoring!H224)-COUNTIFS(Video_List!$A:$A,Monitoring!C224,Video_List!$D:$D,"&lt;=" &amp;Monitoring!G224))+1," videos")))</f>
        <v>1 video</v>
      </c>
      <c r="P224" s="61" t="s">
        <v>31</v>
      </c>
      <c r="Q224" s="62" t="s">
        <v>34</v>
      </c>
      <c r="R224" s="63" t="str">
        <f>+IFERROR(IF(S224="#N/C","#N/C",IF(S224=0,INDEX(Taxonomy_UniqueValues!A:A,MATCH(T224,Taxonomy_UniqueValues!C:C,0)),INDEX(Taxonomy_UniqueValues!A:A,MATCH(S224,Taxonomy_UniqueValues!B:B,0)))),"#N/C")</f>
        <v>Insecta</v>
      </c>
      <c r="S224" s="63" t="str">
        <f>+IFERROR(IF(T224="#N/C","#N/C",IF(T224=0,INDEX(Taxonomy_UniqueValues!B:B,MATCH(U224,Taxonomy_UniqueValues!D:D,0)),INDEX(Taxonomy_UniqueValues!B:B,MATCH(T224,Taxonomy_UniqueValues!C:C,0)))),"#N/C")</f>
        <v>Diptera</v>
      </c>
      <c r="T224" s="63" t="str">
        <f>+IFERROR(IF(U224="#N/C","#N/C",IF(U224=0,INDEX(Taxonomy_UniqueValues!C:C,MATCH(V224,Taxonomy_UniqueValues!E:E,0)),INDEX(Taxonomy_UniqueValues!C:C,MATCH(U224,Taxonomy_UniqueValues!D:D,0)))),"#N/C")</f>
        <v>Brachycera</v>
      </c>
      <c r="U224" s="63" t="str">
        <f>+IFERROR(IF(V224="#N/C","#N/C",IF(V224=0,INDEX(Taxonomy_UniqueValues!D:D,MATCH(W224,Taxonomy_UniqueValues!F:F,0)),INDEX(Taxonomy_UniqueValues!D:D,MATCH(V224,Taxonomy_UniqueValues!E:E,0)))),"#N/C")</f>
        <v>Muscomorpha</v>
      </c>
      <c r="V224" s="63" t="str">
        <f>+IFERROR(IF(W224="#N/C","#N/C",IF(W224=0,INDEX(Taxonomy_UniqueValues!E:E,MATCH(X224,Taxonomy_UniqueValues!G:G,0)),INDEX(Taxonomy_UniqueValues!E:E,MATCH(W224,Taxonomy_UniqueValues!F:F,0)))),"#N/C")</f>
        <v>Muscoidea</v>
      </c>
      <c r="W224" s="63" t="str">
        <f>+IFERROR(IF(X224="#N/C","#N/C",IF(X224=0,INDEX(Taxonomy_UniqueValues!F:F,MATCH(Y224,Taxonomy_UniqueValues!H:H,0)),INDEX(Taxonomy_UniqueValues!F:F,MATCH(X224,Taxonomy_UniqueValues!G:G,0)))),"#N/C")</f>
        <v>Fanniidae</v>
      </c>
      <c r="X224" s="63">
        <f>+IFERROR(IF(Y224="#N/C","#N/C",INDEX(Taxonomy_UniqueValues!G:G,MATCH(Y224,Taxonomy_UniqueValues!H:H,0))),"#N/C")</f>
        <v>0</v>
      </c>
      <c r="Y224" s="63" t="s">
        <v>38</v>
      </c>
      <c r="Z224" s="64" t="s">
        <v>36</v>
      </c>
    </row>
    <row r="225" spans="1:26" x14ac:dyDescent="0.3">
      <c r="A225" s="3">
        <v>224</v>
      </c>
      <c r="B225" s="38" t="str">
        <f t="shared" si="23"/>
        <v>FAIR-D1_224</v>
      </c>
      <c r="C225" s="39" t="s">
        <v>27</v>
      </c>
      <c r="D225" s="4">
        <f t="shared" si="30"/>
        <v>45168</v>
      </c>
      <c r="E225" s="1" t="s">
        <v>240</v>
      </c>
      <c r="F225" s="1" t="s">
        <v>240</v>
      </c>
      <c r="G225" s="2">
        <v>45168.547488425902</v>
      </c>
      <c r="H225" s="2">
        <v>45168.547581018502</v>
      </c>
      <c r="I225" s="40">
        <f t="shared" si="27"/>
        <v>9.2592599685303867E-5</v>
      </c>
      <c r="J225" s="41" t="s">
        <v>30</v>
      </c>
      <c r="K225" s="42" t="s">
        <v>34</v>
      </c>
      <c r="L225" s="42" t="s">
        <v>30</v>
      </c>
      <c r="M225" s="6">
        <v>224</v>
      </c>
      <c r="N225" s="5" t="str">
        <f t="shared" si="28"/>
        <v>FAIR-D1/224</v>
      </c>
      <c r="O225" s="4" t="str">
        <f>IF(ISBLANK(E225),"",IF(E225=F225, "1 video",CONCATENATE((+COUNTIFS(Video_List!$A:$A,Monitoring!C225,Video_List!$D:$D,"&lt;=" &amp;Monitoring!H225)-COUNTIFS(Video_List!$A:$A,Monitoring!C225,Video_List!$D:$D,"&lt;=" &amp;Monitoring!G225))+1," videos")))</f>
        <v>1 video</v>
      </c>
      <c r="P225" s="61" t="s">
        <v>31</v>
      </c>
      <c r="Q225" s="62" t="s">
        <v>34</v>
      </c>
      <c r="R225" s="63" t="str">
        <f>+IFERROR(IF(S225="#N/C","#N/C",IF(S225=0,INDEX(Taxonomy_UniqueValues!A:A,MATCH(T225,Taxonomy_UniqueValues!C:C,0)),INDEX(Taxonomy_UniqueValues!A:A,MATCH(S225,Taxonomy_UniqueValues!B:B,0)))),"#N/C")</f>
        <v>Insecta</v>
      </c>
      <c r="S225" s="63" t="str">
        <f>+IFERROR(IF(T225="#N/C","#N/C",IF(T225=0,INDEX(Taxonomy_UniqueValues!B:B,MATCH(U225,Taxonomy_UniqueValues!D:D,0)),INDEX(Taxonomy_UniqueValues!B:B,MATCH(T225,Taxonomy_UniqueValues!C:C,0)))),"#N/C")</f>
        <v>Diptera</v>
      </c>
      <c r="T225" s="63" t="str">
        <f>+IFERROR(IF(U225="#N/C","#N/C",IF(U225=0,INDEX(Taxonomy_UniqueValues!C:C,MATCH(V225,Taxonomy_UniqueValues!E:E,0)),INDEX(Taxonomy_UniqueValues!C:C,MATCH(U225,Taxonomy_UniqueValues!D:D,0)))),"#N/C")</f>
        <v>Brachycera</v>
      </c>
      <c r="U225" s="63" t="str">
        <f>+IFERROR(IF(V225="#N/C","#N/C",IF(V225=0,INDEX(Taxonomy_UniqueValues!D:D,MATCH(W225,Taxonomy_UniqueValues!F:F,0)),INDEX(Taxonomy_UniqueValues!D:D,MATCH(V225,Taxonomy_UniqueValues!E:E,0)))),"#N/C")</f>
        <v>Muscomorpha</v>
      </c>
      <c r="V225" s="63" t="str">
        <f>+IFERROR(IF(W225="#N/C","#N/C",IF(W225=0,INDEX(Taxonomy_UniqueValues!E:E,MATCH(X225,Taxonomy_UniqueValues!G:G,0)),INDEX(Taxonomy_UniqueValues!E:E,MATCH(W225,Taxonomy_UniqueValues!F:F,0)))),"#N/C")</f>
        <v>Muscoidea</v>
      </c>
      <c r="W225" s="63" t="str">
        <f>+IFERROR(IF(X225="#N/C","#N/C",IF(X225=0,INDEX(Taxonomy_UniqueValues!F:F,MATCH(Y225,Taxonomy_UniqueValues!H:H,0)),INDEX(Taxonomy_UniqueValues!F:F,MATCH(X225,Taxonomy_UniqueValues!G:G,0)))),"#N/C")</f>
        <v>Fanniidae</v>
      </c>
      <c r="X225" s="63">
        <f>+IFERROR(IF(Y225="#N/C","#N/C",INDEX(Taxonomy_UniqueValues!G:G,MATCH(Y225,Taxonomy_UniqueValues!H:H,0))),"#N/C")</f>
        <v>0</v>
      </c>
      <c r="Y225" s="63" t="s">
        <v>38</v>
      </c>
      <c r="Z225" s="64" t="s">
        <v>36</v>
      </c>
    </row>
    <row r="226" spans="1:26" x14ac:dyDescent="0.3">
      <c r="A226" s="3">
        <v>225</v>
      </c>
      <c r="B226" s="38" t="str">
        <f t="shared" si="23"/>
        <v>FAIR-D1_225</v>
      </c>
      <c r="C226" s="39" t="s">
        <v>27</v>
      </c>
      <c r="D226" s="4">
        <f t="shared" si="30"/>
        <v>45168</v>
      </c>
      <c r="E226" s="1" t="s">
        <v>241</v>
      </c>
      <c r="F226" s="1" t="s">
        <v>241</v>
      </c>
      <c r="G226" s="2">
        <v>45168.5484490741</v>
      </c>
      <c r="H226" s="2">
        <v>45168.548576388901</v>
      </c>
      <c r="I226" s="40">
        <f t="shared" si="27"/>
        <v>1.2731480092043057E-4</v>
      </c>
      <c r="J226" s="41" t="s">
        <v>30</v>
      </c>
      <c r="K226" s="42" t="s">
        <v>34</v>
      </c>
      <c r="L226" s="42" t="s">
        <v>30</v>
      </c>
      <c r="M226" s="6">
        <v>225</v>
      </c>
      <c r="N226" s="5" t="str">
        <f t="shared" si="28"/>
        <v>FAIR-D1/225</v>
      </c>
      <c r="O226" s="4" t="str">
        <f>IF(ISBLANK(E226),"",IF(E226=F226, "1 video",CONCATENATE((+COUNTIFS(Video_List!$A:$A,Monitoring!C226,Video_List!$D:$D,"&lt;=" &amp;Monitoring!H226)-COUNTIFS(Video_List!$A:$A,Monitoring!C226,Video_List!$D:$D,"&lt;=" &amp;Monitoring!G226))+1," videos")))</f>
        <v>1 video</v>
      </c>
      <c r="P226" s="61" t="s">
        <v>31</v>
      </c>
      <c r="Q226" s="62" t="s">
        <v>34</v>
      </c>
      <c r="R226" s="63" t="str">
        <f>+IFERROR(IF(S226="#N/C","#N/C",INDEX(Taxonomy_UniqueValues!A:A,MATCH(S226,Taxonomy_UniqueValues!B:B,0))),"#N/C")</f>
        <v>Insecta</v>
      </c>
      <c r="S226" s="63" t="str">
        <f>+IFERROR(IF(T226="#N/C","#N/C",INDEX(Taxonomy_UniqueValues!B:B,MATCH(T226,Taxonomy_UniqueValues!C:C,0))),"#N/C")</f>
        <v>Diptera</v>
      </c>
      <c r="T226" s="63" t="str">
        <f>+IFERROR(IF(V226="#N/C","#N/C",IF(V226="-",INDEX(Taxonomy_UniqueValues!C:C,MATCH(W226,Taxonomy_UniqueValues!F:F,0)),INDEX(Taxonomy_UniqueValues!C:C,MATCH(V226,Taxonomy_UniqueValues!E:E,0)))),"#N/C")</f>
        <v>Brachycera</v>
      </c>
      <c r="U226" s="63" t="str">
        <f>+IFERROR(IF(V226="#N/C","#N/C",INDEX(Taxonomy_UniqueValues!D:D,MATCH(V226,Taxonomy_UniqueValues!E:E,0))),"#N/C")</f>
        <v>Muscomorpha</v>
      </c>
      <c r="V226" s="63" t="s">
        <v>35</v>
      </c>
      <c r="W226" s="63" t="str">
        <f>+IFERROR(IF(X226="#N/C","#N/C",IF(X226="-",INDEX(Taxonomy_UniqueValues!F:F,MATCH(Y226,Taxonomy_UniqueValues!H:H,0)),INDEX(Taxonomy_UniqueValues!F:F,MATCH(X226,Taxonomy_UniqueValues!G:G,0)))),"#N/C")</f>
        <v>#N/C</v>
      </c>
      <c r="X226" s="63" t="str">
        <f>+IFERROR(IF(Y226="#N/C","#N/C",INDEX(Taxonomy_UniqueValues!G:G,MATCH(Y226,Taxonomy_UniqueValues!H:H,0))),"#N/C")</f>
        <v>#N/C</v>
      </c>
      <c r="Y226" s="63" t="str">
        <f>+IFERROR(IF(Z226="#N/C","#N/C",INDEX(Taxonomy_UniqueValues!H:H,MATCH(Z226,Taxonomy_UniqueValues!I:I,0))),"#N/C")</f>
        <v>#N/C</v>
      </c>
      <c r="Z226" s="64" t="s">
        <v>36</v>
      </c>
    </row>
    <row r="227" spans="1:26" x14ac:dyDescent="0.3">
      <c r="A227" s="3">
        <v>226</v>
      </c>
      <c r="B227" s="38" t="str">
        <f t="shared" si="23"/>
        <v>FAIR-D1_226</v>
      </c>
      <c r="C227" s="39" t="s">
        <v>27</v>
      </c>
      <c r="D227" s="4">
        <f t="shared" si="30"/>
        <v>45168</v>
      </c>
      <c r="E227" s="1" t="s">
        <v>242</v>
      </c>
      <c r="F227" s="1" t="s">
        <v>242</v>
      </c>
      <c r="G227" s="2">
        <v>45168.549027777801</v>
      </c>
      <c r="H227" s="2">
        <v>45168.549131944397</v>
      </c>
      <c r="I227" s="40">
        <f t="shared" si="27"/>
        <v>1.041665964294225E-4</v>
      </c>
      <c r="J227" s="41" t="s">
        <v>30</v>
      </c>
      <c r="K227" s="42" t="s">
        <v>34</v>
      </c>
      <c r="L227" s="42" t="s">
        <v>30</v>
      </c>
      <c r="M227" s="6">
        <v>226</v>
      </c>
      <c r="N227" s="5" t="str">
        <f t="shared" si="28"/>
        <v>FAIR-D1/226</v>
      </c>
      <c r="O227" s="4" t="str">
        <f>IF(ISBLANK(E227),"",IF(E227=F227, "1 video",CONCATENATE((+COUNTIFS(Video_List!$A:$A,Monitoring!C227,Video_List!$D:$D,"&lt;=" &amp;Monitoring!H227)-COUNTIFS(Video_List!$A:$A,Monitoring!C227,Video_List!$D:$D,"&lt;=" &amp;Monitoring!G227))+1," videos")))</f>
        <v>1 video</v>
      </c>
      <c r="P227" s="61" t="s">
        <v>31</v>
      </c>
      <c r="Q227" s="62" t="s">
        <v>34</v>
      </c>
      <c r="R227" s="63" t="str">
        <f>+IFERROR(IF(S227="#N/C","#N/C",INDEX(Taxonomy_UniqueValues!A:A,MATCH(S227,Taxonomy_UniqueValues!B:B,0))),"#N/C")</f>
        <v>Insecta</v>
      </c>
      <c r="S227" s="63" t="str">
        <f>+IFERROR(IF(T227="#N/C","#N/C",INDEX(Taxonomy_UniqueValues!B:B,MATCH(T227,Taxonomy_UniqueValues!C:C,0))),"#N/C")</f>
        <v>Diptera</v>
      </c>
      <c r="T227" s="63" t="str">
        <f>+IFERROR(IF(V227="#N/C","#N/C",IF(V227="-",INDEX(Taxonomy_UniqueValues!C:C,MATCH(W227,Taxonomy_UniqueValues!F:F,0)),INDEX(Taxonomy_UniqueValues!C:C,MATCH(V227,Taxonomy_UniqueValues!E:E,0)))),"#N/C")</f>
        <v>Brachycera</v>
      </c>
      <c r="U227" s="63" t="str">
        <f>+IFERROR(IF(V227="#N/C","#N/C",INDEX(Taxonomy_UniqueValues!D:D,MATCH(V227,Taxonomy_UniqueValues!E:E,0))),"#N/C")</f>
        <v>Muscomorpha</v>
      </c>
      <c r="V227" s="63" t="s">
        <v>35</v>
      </c>
      <c r="W227" s="63" t="str">
        <f>+IFERROR(IF(X227="#N/C","#N/C",IF(X227="-",INDEX(Taxonomy_UniqueValues!F:F,MATCH(Y227,Taxonomy_UniqueValues!H:H,0)),INDEX(Taxonomy_UniqueValues!F:F,MATCH(X227,Taxonomy_UniqueValues!G:G,0)))),"#N/C")</f>
        <v>#N/C</v>
      </c>
      <c r="X227" s="63" t="str">
        <f>+IFERROR(IF(Y227="#N/C","#N/C",INDEX(Taxonomy_UniqueValues!G:G,MATCH(Y227,Taxonomy_UniqueValues!H:H,0))),"#N/C")</f>
        <v>#N/C</v>
      </c>
      <c r="Y227" s="63" t="str">
        <f>+IFERROR(IF(Z227="#N/C","#N/C",INDEX(Taxonomy_UniqueValues!H:H,MATCH(Z227,Taxonomy_UniqueValues!I:I,0))),"#N/C")</f>
        <v>#N/C</v>
      </c>
      <c r="Z227" s="64" t="s">
        <v>36</v>
      </c>
    </row>
    <row r="228" spans="1:26" x14ac:dyDescent="0.3">
      <c r="A228" s="3">
        <v>227</v>
      </c>
      <c r="B228" s="38" t="str">
        <f t="shared" si="23"/>
        <v>FAIR-D1_227</v>
      </c>
      <c r="C228" s="39" t="s">
        <v>27</v>
      </c>
      <c r="D228" s="4">
        <f t="shared" si="30"/>
        <v>45168</v>
      </c>
      <c r="E228" s="1" t="s">
        <v>242</v>
      </c>
      <c r="F228" s="1" t="s">
        <v>243</v>
      </c>
      <c r="G228" s="2">
        <v>45168.549097222203</v>
      </c>
      <c r="H228" s="2">
        <v>45168.558113425897</v>
      </c>
      <c r="I228" s="40">
        <f t="shared" si="27"/>
        <v>9.0162036940455437E-3</v>
      </c>
      <c r="J228" s="41" t="s">
        <v>30</v>
      </c>
      <c r="K228" s="42" t="s">
        <v>34</v>
      </c>
      <c r="L228" s="42" t="s">
        <v>32</v>
      </c>
      <c r="M228" s="6">
        <v>227</v>
      </c>
      <c r="N228" s="5" t="str">
        <f t="shared" si="28"/>
        <v>FAIR-D1/227</v>
      </c>
      <c r="O228" s="4" t="str">
        <f>IF(ISBLANK(E228),"",IF(E228=F228, "1 video",CONCATENATE((+COUNTIFS(Video_List!$A:$A,Monitoring!C228,Video_List!$D:$D,"&lt;=" &amp;Monitoring!H228)-COUNTIFS(Video_List!$A:$A,Monitoring!C228,Video_List!$D:$D,"&lt;=" &amp;Monitoring!G228))+1," videos")))</f>
        <v>3 videos</v>
      </c>
      <c r="P228" s="61" t="s">
        <v>34</v>
      </c>
      <c r="Q228" s="62" t="s">
        <v>34</v>
      </c>
      <c r="R228" s="63" t="str">
        <f>+IFERROR(IF(S228="#N/C","#N/C",INDEX(Taxonomy_UniqueValues!A:A,MATCH(S228,Taxonomy_UniqueValues!B:B,0))),"#N/C")</f>
        <v>Insecta</v>
      </c>
      <c r="S228" s="63" t="str">
        <f>+IFERROR(IF(T228="#N/C","#N/C",INDEX(Taxonomy_UniqueValues!B:B,MATCH(T228,Taxonomy_UniqueValues!C:C,0))),"#N/C")</f>
        <v>Diptera</v>
      </c>
      <c r="T228" s="63" t="s">
        <v>48</v>
      </c>
      <c r="U228" s="63" t="str">
        <f>+IFERROR(IF(V228="#N/C","#N/C",INDEX(Taxonomy_UniqueValues!D:D,MATCH(V228,Taxonomy_UniqueValues!E:E,0))),"#N/C")</f>
        <v>#N/C</v>
      </c>
      <c r="V228" s="63" t="str">
        <f>+IFERROR(IF(W228="#N/C","#N/C",IF(W228="-",INDEX(Taxonomy_UniqueValues!E:E,MATCH(X228,Taxonomy_UniqueValues!G:G,0)),INDEX(Taxonomy_UniqueValues!E:E,MATCH(W228,Taxonomy_UniqueValues!F:F,0)))),"#N/C")</f>
        <v>#N/C</v>
      </c>
      <c r="W228" s="63" t="str">
        <f>+IFERROR(IF(X228="#N/C","#N/C",IF(X228="-",INDEX(Taxonomy_UniqueValues!F:F,MATCH(Y228,Taxonomy_UniqueValues!H:H,0)),INDEX(Taxonomy_UniqueValues!F:F,MATCH(X228,Taxonomy_UniqueValues!G:G,0)))),"#N/C")</f>
        <v>#N/C</v>
      </c>
      <c r="X228" s="63" t="str">
        <f>+IFERROR(IF(Y228="#N/C","#N/C",INDEX(Taxonomy_UniqueValues!G:G,MATCH(Y228,Taxonomy_UniqueValues!H:H,0))),"#N/C")</f>
        <v>#N/C</v>
      </c>
      <c r="Y228" s="63" t="str">
        <f>+IFERROR(IF(Z228="#N/C","#N/C",INDEX(Taxonomy_UniqueValues!H:H,MATCH(Z228,Taxonomy_UniqueValues!I:I,0))),"#N/C")</f>
        <v>#N/C</v>
      </c>
      <c r="Z228" s="64" t="s">
        <v>36</v>
      </c>
    </row>
    <row r="229" spans="1:26" x14ac:dyDescent="0.3">
      <c r="A229" s="3">
        <v>228</v>
      </c>
      <c r="B229" s="38" t="str">
        <f t="shared" si="23"/>
        <v>FAIR-D1_228</v>
      </c>
      <c r="C229" s="39" t="s">
        <v>27</v>
      </c>
      <c r="D229" s="4">
        <f t="shared" si="30"/>
        <v>45168</v>
      </c>
      <c r="E229" s="1" t="s">
        <v>244</v>
      </c>
      <c r="F229" s="1" t="s">
        <v>244</v>
      </c>
      <c r="G229" s="2">
        <v>45168.549756944398</v>
      </c>
      <c r="H229" s="2">
        <v>45168.549884259301</v>
      </c>
      <c r="I229" s="40">
        <f t="shared" si="27"/>
        <v>1.2731490278383717E-4</v>
      </c>
      <c r="J229" s="41" t="s">
        <v>30</v>
      </c>
      <c r="K229" s="42" t="s">
        <v>34</v>
      </c>
      <c r="L229" s="42" t="s">
        <v>30</v>
      </c>
      <c r="M229" s="6">
        <v>228</v>
      </c>
      <c r="N229" s="5" t="str">
        <f t="shared" si="28"/>
        <v>FAIR-D1/228</v>
      </c>
      <c r="O229" s="4" t="str">
        <f>IF(ISBLANK(E229),"",IF(E229=F229, "1 video",CONCATENATE((+COUNTIFS(Video_List!$A:$A,Monitoring!C229,Video_List!$D:$D,"&lt;=" &amp;Monitoring!H229)-COUNTIFS(Video_List!$A:$A,Monitoring!C229,Video_List!$D:$D,"&lt;=" &amp;Monitoring!G229))+1," videos")))</f>
        <v>1 video</v>
      </c>
      <c r="P229" s="61" t="s">
        <v>31</v>
      </c>
      <c r="Q229" s="62" t="s">
        <v>34</v>
      </c>
      <c r="R229" s="63" t="str">
        <f>+IFERROR(IF(S229="#N/C","#N/C",INDEX(Taxonomy_UniqueValues!A:A,MATCH(S229,Taxonomy_UniqueValues!B:B,0))),"#N/C")</f>
        <v>Insecta</v>
      </c>
      <c r="S229" s="63" t="str">
        <f>+IFERROR(IF(T229="#N/C","#N/C",INDEX(Taxonomy_UniqueValues!B:B,MATCH(T229,Taxonomy_UniqueValues!C:C,0))),"#N/C")</f>
        <v>Diptera</v>
      </c>
      <c r="T229" s="63" t="str">
        <f>+IFERROR(IF(V229="#N/C","#N/C",IF(V229="-",INDEX(Taxonomy_UniqueValues!C:C,MATCH(W229,Taxonomy_UniqueValues!F:F,0)),INDEX(Taxonomy_UniqueValues!C:C,MATCH(V229,Taxonomy_UniqueValues!E:E,0)))),"#N/C")</f>
        <v>Brachycera</v>
      </c>
      <c r="U229" s="63" t="str">
        <f>+IFERROR(IF(V229="#N/C","#N/C",INDEX(Taxonomy_UniqueValues!D:D,MATCH(V229,Taxonomy_UniqueValues!E:E,0))),"#N/C")</f>
        <v>Muscomorpha</v>
      </c>
      <c r="V229" s="63" t="s">
        <v>35</v>
      </c>
      <c r="W229" s="63" t="str">
        <f>+IFERROR(IF(X229="#N/C","#N/C",IF(X229="-",INDEX(Taxonomy_UniqueValues!F:F,MATCH(Y229,Taxonomy_UniqueValues!H:H,0)),INDEX(Taxonomy_UniqueValues!F:F,MATCH(X229,Taxonomy_UniqueValues!G:G,0)))),"#N/C")</f>
        <v>#N/C</v>
      </c>
      <c r="X229" s="63" t="str">
        <f>+IFERROR(IF(Y229="#N/C","#N/C",INDEX(Taxonomy_UniqueValues!G:G,MATCH(Y229,Taxonomy_UniqueValues!H:H,0))),"#N/C")</f>
        <v>#N/C</v>
      </c>
      <c r="Y229" s="63" t="str">
        <f>+IFERROR(IF(Z229="#N/C","#N/C",INDEX(Taxonomy_UniqueValues!H:H,MATCH(Z229,Taxonomy_UniqueValues!I:I,0))),"#N/C")</f>
        <v>#N/C</v>
      </c>
      <c r="Z229" s="64" t="s">
        <v>36</v>
      </c>
    </row>
    <row r="230" spans="1:26" x14ac:dyDescent="0.3">
      <c r="A230" s="3">
        <v>229</v>
      </c>
      <c r="B230" s="38" t="str">
        <f t="shared" si="23"/>
        <v>FAIR-D1_229</v>
      </c>
      <c r="C230" s="39" t="s">
        <v>27</v>
      </c>
      <c r="D230" s="4">
        <f t="shared" si="30"/>
        <v>45168</v>
      </c>
      <c r="E230" s="1" t="s">
        <v>243</v>
      </c>
      <c r="F230" s="1" t="s">
        <v>243</v>
      </c>
      <c r="G230" s="2">
        <v>45168.558055555601</v>
      </c>
      <c r="H230" s="2">
        <v>45168.558182870402</v>
      </c>
      <c r="I230" s="40">
        <f t="shared" si="27"/>
        <v>1.2731480092043057E-4</v>
      </c>
      <c r="J230" s="41" t="s">
        <v>45</v>
      </c>
      <c r="K230" s="42" t="s">
        <v>31</v>
      </c>
      <c r="L230" s="42" t="s">
        <v>32</v>
      </c>
      <c r="M230" s="6">
        <v>229</v>
      </c>
      <c r="N230" s="5" t="str">
        <f t="shared" si="28"/>
        <v>FAIR-D1/229</v>
      </c>
      <c r="O230" s="4" t="str">
        <f>IF(ISBLANK(E230),"",IF(E230=F230, "1 video",CONCATENATE((+COUNTIFS(Video_List!$A:$A,Monitoring!C230,Video_List!$D:$D,"&lt;=" &amp;Monitoring!H230)-COUNTIFS(Video_List!$A:$A,Monitoring!C230,Video_List!$D:$D,"&lt;=" &amp;Monitoring!G230))+1," videos")))</f>
        <v>1 video</v>
      </c>
      <c r="P230" s="61" t="s">
        <v>34</v>
      </c>
      <c r="Q230" s="62" t="s">
        <v>31</v>
      </c>
      <c r="R230" s="63" t="str">
        <f>+IFERROR(IF(S230="#N/C","#N/C",INDEX(Taxonomy_UniqueValues!A:A,MATCH(S230,Taxonomy_UniqueValues!B:B,0))),"#N/C")</f>
        <v>Insecta</v>
      </c>
      <c r="S230" s="63" t="str">
        <f>+IFERROR(IF(T230="#N/C","#N/C",INDEX(Taxonomy_UniqueValues!B:B,MATCH(T230,Taxonomy_UniqueValues!C:C,0))),"#N/C")</f>
        <v>Diptera</v>
      </c>
      <c r="T230" s="63" t="s">
        <v>48</v>
      </c>
      <c r="U230" s="63" t="str">
        <f>+IFERROR(IF(V230="#N/C","#N/C",INDEX(Taxonomy_UniqueValues!D:D,MATCH(V230,Taxonomy_UniqueValues!E:E,0))),"#N/C")</f>
        <v>#N/C</v>
      </c>
      <c r="V230" s="63" t="str">
        <f>+IFERROR(IF(W230="#N/C","#N/C",IF(W230="-",INDEX(Taxonomy_UniqueValues!E:E,MATCH(X230,Taxonomy_UniqueValues!G:G,0)),INDEX(Taxonomy_UniqueValues!E:E,MATCH(W230,Taxonomy_UniqueValues!F:F,0)))),"#N/C")</f>
        <v>#N/C</v>
      </c>
      <c r="W230" s="63" t="str">
        <f>+IFERROR(IF(X230="#N/C","#N/C",IF(X230="-",INDEX(Taxonomy_UniqueValues!F:F,MATCH(Y230,Taxonomy_UniqueValues!H:H,0)),INDEX(Taxonomy_UniqueValues!F:F,MATCH(X230,Taxonomy_UniqueValues!G:G,0)))),"#N/C")</f>
        <v>#N/C</v>
      </c>
      <c r="X230" s="63" t="str">
        <f>+IFERROR(IF(Y230="#N/C","#N/C",INDEX(Taxonomy_UniqueValues!G:G,MATCH(Y230,Taxonomy_UniqueValues!H:H,0))),"#N/C")</f>
        <v>#N/C</v>
      </c>
      <c r="Y230" s="63" t="str">
        <f>+IFERROR(IF(Z230="#N/C","#N/C",INDEX(Taxonomy_UniqueValues!H:H,MATCH(Z230,Taxonomy_UniqueValues!I:I,0))),"#N/C")</f>
        <v>#N/C</v>
      </c>
      <c r="Z230" s="64" t="s">
        <v>36</v>
      </c>
    </row>
    <row r="231" spans="1:26" x14ac:dyDescent="0.3">
      <c r="A231" s="3">
        <v>230</v>
      </c>
      <c r="B231" s="38" t="str">
        <f t="shared" si="23"/>
        <v>FAIR-D1_230</v>
      </c>
      <c r="C231" s="39" t="s">
        <v>27</v>
      </c>
      <c r="D231" s="4">
        <f t="shared" si="30"/>
        <v>45168</v>
      </c>
      <c r="E231" s="1" t="s">
        <v>245</v>
      </c>
      <c r="F231" s="1" t="s">
        <v>245</v>
      </c>
      <c r="G231" s="2">
        <v>45168.567384259302</v>
      </c>
      <c r="H231" s="2">
        <v>45168.567858796298</v>
      </c>
      <c r="I231" s="40">
        <f t="shared" si="27"/>
        <v>4.7453699517063797E-4</v>
      </c>
      <c r="J231" s="41" t="s">
        <v>30</v>
      </c>
      <c r="K231" s="42" t="s">
        <v>34</v>
      </c>
      <c r="L231" s="42" t="s">
        <v>45</v>
      </c>
      <c r="M231" s="6">
        <v>230</v>
      </c>
      <c r="N231" s="5" t="str">
        <f t="shared" si="28"/>
        <v>FAIR-D1/230</v>
      </c>
      <c r="O231" s="4" t="str">
        <f>IF(ISBLANK(E231),"",IF(E231=F231, "1 video",CONCATENATE((+COUNTIFS(Video_List!$A:$A,Monitoring!C231,Video_List!$D:$D,"&lt;=" &amp;Monitoring!H231)-COUNTIFS(Video_List!$A:$A,Monitoring!C231,Video_List!$D:$D,"&lt;=" &amp;Monitoring!G231))+1," videos")))</f>
        <v>1 video</v>
      </c>
      <c r="P231" s="61" t="s">
        <v>31</v>
      </c>
      <c r="Q231" s="62" t="s">
        <v>31</v>
      </c>
      <c r="R231" s="63" t="str">
        <f>+IFERROR(IF(S231="#N/C","#N/C",INDEX(Taxonomy_UniqueValues!A:A,MATCH(S231,Taxonomy_UniqueValues!B:B,0))),"#N/C")</f>
        <v>Insecta</v>
      </c>
      <c r="S231" s="63" t="str">
        <f>+IFERROR(IF(T231="#N/C","#N/C",INDEX(Taxonomy_UniqueValues!B:B,MATCH(T231,Taxonomy_UniqueValues!C:C,0))),"#N/C")</f>
        <v>Hymenoptera</v>
      </c>
      <c r="T231" s="63" t="str">
        <f>+IFERROR(IF(V231="#N/C","#N/C",IF(V231="-",INDEX(Taxonomy_UniqueValues!C:C,MATCH(W231,Taxonomy_UniqueValues!F:F,0)),INDEX(Taxonomy_UniqueValues!C:C,MATCH(V231,Taxonomy_UniqueValues!E:E,0)))),"#N/C")</f>
        <v>Apocrita</v>
      </c>
      <c r="U231" s="63" t="str">
        <f>+IFERROR(IF(V231="#N/C","#N/C",INDEX(Taxonomy_UniqueValues!D:D,MATCH(V231,Taxonomy_UniqueValues!E:E,0))),"#N/C")</f>
        <v>Parasitica</v>
      </c>
      <c r="V231" s="63" t="s">
        <v>247</v>
      </c>
      <c r="W231" s="63" t="s">
        <v>540</v>
      </c>
      <c r="X231" s="63" t="str">
        <f>+IFERROR(IF(Y231="#N/C","#N/C",INDEX(Taxonomy_UniqueValues!G:G,MATCH(Y231,Taxonomy_UniqueValues!H:H,0))),"#N/C")</f>
        <v>#N/C</v>
      </c>
      <c r="Y231" s="63" t="str">
        <f>+IFERROR(IF(Z231="#N/C","#N/C",INDEX(Taxonomy_UniqueValues!H:H,MATCH(Z231,Taxonomy_UniqueValues!I:I,0))),"#N/C")</f>
        <v>#N/C</v>
      </c>
      <c r="Z231" s="64" t="s">
        <v>36</v>
      </c>
    </row>
    <row r="232" spans="1:26" x14ac:dyDescent="0.3">
      <c r="A232" s="3">
        <v>231</v>
      </c>
      <c r="B232" s="38" t="str">
        <f t="shared" ref="B232:B295" si="31">+_xlfn.CONCAT(C232,"_",A232)</f>
        <v>FAIR-D1_231</v>
      </c>
      <c r="C232" s="39" t="s">
        <v>27</v>
      </c>
      <c r="D232" s="4">
        <f t="shared" si="30"/>
        <v>45168</v>
      </c>
      <c r="E232" s="1" t="s">
        <v>249</v>
      </c>
      <c r="F232" s="1" t="s">
        <v>249</v>
      </c>
      <c r="G232" s="2">
        <v>45168.581412036998</v>
      </c>
      <c r="H232" s="2">
        <v>45168.581458333298</v>
      </c>
      <c r="I232" s="40">
        <f t="shared" si="27"/>
        <v>4.6296299842651933E-5</v>
      </c>
      <c r="J232" s="41" t="s">
        <v>32</v>
      </c>
      <c r="K232" s="42" t="s">
        <v>34</v>
      </c>
      <c r="L232" s="42" t="s">
        <v>32</v>
      </c>
      <c r="M232" s="6">
        <v>231</v>
      </c>
      <c r="N232" s="5" t="str">
        <f t="shared" si="28"/>
        <v>FAIR-D1/231</v>
      </c>
      <c r="O232" s="4" t="str">
        <f>IF(ISBLANK(E232),"",IF(E232=F232, "1 video",CONCATENATE((+COUNTIFS(Video_List!$A:$A,Monitoring!C232,Video_List!$D:$D,"&lt;=" &amp;Monitoring!H232)-COUNTIFS(Video_List!$A:$A,Monitoring!C232,Video_List!$D:$D,"&lt;=" &amp;Monitoring!G232))+1," videos")))</f>
        <v>1 video</v>
      </c>
      <c r="P232" s="61" t="s">
        <v>34</v>
      </c>
      <c r="Q232" s="62" t="s">
        <v>34</v>
      </c>
      <c r="R232" s="63" t="str">
        <f>+IFERROR(IF(S232="#N/C","#N/C",INDEX(Taxonomy_UniqueValues!A:A,MATCH(S232,Taxonomy_UniqueValues!B:B,0))),"#N/C")</f>
        <v>#N/C</v>
      </c>
      <c r="S232" s="63" t="str">
        <f>+IFERROR(IF(T232="#N/C","#N/C",INDEX(Taxonomy_UniqueValues!B:B,MATCH(T232,Taxonomy_UniqueValues!C:C,0))),"#N/C")</f>
        <v>#N/C</v>
      </c>
      <c r="T232" s="63" t="str">
        <f>+IFERROR(IF(V232="#N/C","#N/C",IF(V232="-",INDEX(Taxonomy_UniqueValues!C:C,MATCH(W232,Taxonomy_UniqueValues!F:F,0)),INDEX(Taxonomy_UniqueValues!C:C,MATCH(V232,Taxonomy_UniqueValues!E:E,0)))),"#N/C")</f>
        <v>#N/C</v>
      </c>
      <c r="U232" s="63" t="str">
        <f>+IFERROR(IF(V232="#N/C","#N/C",INDEX(Taxonomy_UniqueValues!D:D,MATCH(V232,Taxonomy_UniqueValues!E:E,0))),"#N/C")</f>
        <v>#N/C</v>
      </c>
      <c r="V232" s="63" t="str">
        <f>+IFERROR(IF(W232="#N/C","#N/C",IF(W232="-",INDEX(Taxonomy_UniqueValues!E:E,MATCH(X232,Taxonomy_UniqueValues!G:G,0)),INDEX(Taxonomy_UniqueValues!E:E,MATCH(W232,Taxonomy_UniqueValues!F:F,0)))),"#N/C")</f>
        <v>#N/C</v>
      </c>
      <c r="W232" s="63" t="str">
        <f>+IFERROR(IF(X232="#N/C","#N/C",IF(X232="-",INDEX(Taxonomy_UniqueValues!F:F,MATCH(Y232,Taxonomy_UniqueValues!H:H,0)),INDEX(Taxonomy_UniqueValues!F:F,MATCH(X232,Taxonomy_UniqueValues!G:G,0)))),"#N/C")</f>
        <v>#N/C</v>
      </c>
      <c r="X232" s="63" t="str">
        <f>+IFERROR(IF(Y232="#N/C","#N/C",INDEX(Taxonomy_UniqueValues!G:G,MATCH(Y232,Taxonomy_UniqueValues!H:H,0))),"#N/C")</f>
        <v>#N/C</v>
      </c>
      <c r="Y232" s="63" t="str">
        <f>+IFERROR(IF(Z232="#N/C","#N/C",INDEX(Taxonomy_UniqueValues!H:H,MATCH(Z232,Taxonomy_UniqueValues!I:I,0))),"#N/C")</f>
        <v>#N/C</v>
      </c>
      <c r="Z232" s="64" t="s">
        <v>36</v>
      </c>
    </row>
    <row r="233" spans="1:26" x14ac:dyDescent="0.3">
      <c r="A233" s="3">
        <v>232</v>
      </c>
      <c r="B233" s="38" t="str">
        <f t="shared" si="31"/>
        <v>FAIR-D1_232</v>
      </c>
      <c r="C233" s="39" t="s">
        <v>27</v>
      </c>
      <c r="D233" s="4">
        <f t="shared" si="30"/>
        <v>45168</v>
      </c>
      <c r="E233" s="1" t="s">
        <v>250</v>
      </c>
      <c r="F233" s="1" t="s">
        <v>250</v>
      </c>
      <c r="G233" s="2">
        <v>45168.590462963002</v>
      </c>
      <c r="H233" s="2">
        <v>45168.590520833299</v>
      </c>
      <c r="I233" s="40">
        <f t="shared" si="27"/>
        <v>5.7870296586770564E-5</v>
      </c>
      <c r="J233" s="41" t="s">
        <v>30</v>
      </c>
      <c r="K233" s="42" t="s">
        <v>34</v>
      </c>
      <c r="L233" s="42" t="s">
        <v>32</v>
      </c>
      <c r="M233" s="6">
        <v>232</v>
      </c>
      <c r="N233" s="5" t="str">
        <f t="shared" si="28"/>
        <v>FAIR-D1/232</v>
      </c>
      <c r="O233" s="4" t="str">
        <f>IF(ISBLANK(E233),"",IF(E233=F233, "1 video",CONCATENATE((+COUNTIFS(Video_List!$A:$A,Monitoring!C233,Video_List!$D:$D,"&lt;=" &amp;Monitoring!H233)-COUNTIFS(Video_List!$A:$A,Monitoring!C233,Video_List!$D:$D,"&lt;=" &amp;Monitoring!G233))+1," videos")))</f>
        <v>1 video</v>
      </c>
      <c r="P233" s="61" t="s">
        <v>31</v>
      </c>
      <c r="Q233" s="62" t="s">
        <v>31</v>
      </c>
      <c r="R233" s="63" t="str">
        <f>+IFERROR(IF(S233="#N/C","#N/C",INDEX(Taxonomy_UniqueValues!A:A,MATCH(S233,Taxonomy_UniqueValues!B:B,0))),"#N/C")</f>
        <v>Insecta</v>
      </c>
      <c r="S233" s="63" t="str">
        <f>+IFERROR(IF(T233="#N/C","#N/C",INDEX(Taxonomy_UniqueValues!B:B,MATCH(T233,Taxonomy_UniqueValues!C:C,0))),"#N/C")</f>
        <v>Hymenoptera</v>
      </c>
      <c r="T233" s="63" t="str">
        <f>+IFERROR(IF(V233="#N/C","#N/C",IF(V233="-",INDEX(Taxonomy_UniqueValues!C:C,MATCH(W233,Taxonomy_UniqueValues!F:F,0)),INDEX(Taxonomy_UniqueValues!C:C,MATCH(V233,Taxonomy_UniqueValues!E:E,0)))),"#N/C")</f>
        <v>Apocrita</v>
      </c>
      <c r="U233" s="63" t="str">
        <f>+IFERROR(IF(V233="#N/C","#N/C",INDEX(Taxonomy_UniqueValues!D:D,MATCH(V233,Taxonomy_UniqueValues!E:E,0))),"#N/C")</f>
        <v>Aculeata</v>
      </c>
      <c r="V233" s="63" t="str">
        <f>+IFERROR(IF(W233="#N/C","#N/C",IF(W233="-",INDEX(Taxonomy_UniqueValues!E:E,MATCH(X233,Taxonomy_UniqueValues!G:G,0)),INDEX(Taxonomy_UniqueValues!E:E,MATCH(W233,Taxonomy_UniqueValues!F:F,0)))),"#N/C")</f>
        <v>Vespoidea</v>
      </c>
      <c r="W233" s="63" t="str">
        <f>+IFERROR(IF(X233="#N/C","#N/C",IF(X233="-",INDEX(Taxonomy_UniqueValues!F:F,MATCH(Y233,Taxonomy_UniqueValues!H:H,0)),INDEX(Taxonomy_UniqueValues!F:F,MATCH(X233,Taxonomy_UniqueValues!G:G,0)))),"#N/C")</f>
        <v>Vespidae</v>
      </c>
      <c r="X233" s="63" t="str">
        <f>+IFERROR(IF(Y233="#N/C","#N/C",INDEX(Taxonomy_UniqueValues!G:G,MATCH(Y233,Taxonomy_UniqueValues!H:H,0))),"#N/C")</f>
        <v>Vespinae</v>
      </c>
      <c r="Y233" s="63" t="s">
        <v>57</v>
      </c>
      <c r="Z233" s="64" t="s">
        <v>36</v>
      </c>
    </row>
    <row r="234" spans="1:26" x14ac:dyDescent="0.3">
      <c r="A234" s="3">
        <v>233</v>
      </c>
      <c r="B234" s="38" t="str">
        <f t="shared" si="31"/>
        <v>FAIR-D1_233</v>
      </c>
      <c r="C234" s="39" t="s">
        <v>27</v>
      </c>
      <c r="D234" s="4">
        <f t="shared" si="30"/>
        <v>45168</v>
      </c>
      <c r="E234" s="1" t="s">
        <v>251</v>
      </c>
      <c r="F234" s="1" t="s">
        <v>251</v>
      </c>
      <c r="G234" s="2">
        <v>45168.647037037001</v>
      </c>
      <c r="H234" s="2">
        <v>45168.647141203699</v>
      </c>
      <c r="I234" s="40">
        <f t="shared" si="27"/>
        <v>1.041666982928291E-4</v>
      </c>
      <c r="J234" s="41" t="s">
        <v>30</v>
      </c>
      <c r="K234" s="42" t="s">
        <v>34</v>
      </c>
      <c r="L234" s="42" t="s">
        <v>30</v>
      </c>
      <c r="M234" s="6">
        <v>233</v>
      </c>
      <c r="N234" s="5" t="str">
        <f t="shared" si="28"/>
        <v>FAIR-D1/233</v>
      </c>
      <c r="O234" s="4" t="str">
        <f>IF(ISBLANK(E234),"",IF(E234=F234, "1 video",CONCATENATE((+COUNTIFS(Video_List!$A:$A,Monitoring!C234,Video_List!$D:$D,"&lt;=" &amp;Monitoring!H234)-COUNTIFS(Video_List!$A:$A,Monitoring!C234,Video_List!$D:$D,"&lt;=" &amp;Monitoring!G234))+1," videos")))</f>
        <v>1 video</v>
      </c>
      <c r="P234" s="61" t="s">
        <v>34</v>
      </c>
      <c r="Q234" s="62" t="s">
        <v>34</v>
      </c>
      <c r="R234" s="63" t="str">
        <f>+IFERROR(IF(S234="#N/C","#N/C",INDEX(Taxonomy_UniqueValues!A:A,MATCH(S234,Taxonomy_UniqueValues!B:B,0))),"#N/C")</f>
        <v>Insecta</v>
      </c>
      <c r="S234" s="63" t="str">
        <f>+IFERROR(IF(T234="#N/C","#N/C",INDEX(Taxonomy_UniqueValues!B:B,MATCH(T234,Taxonomy_UniqueValues!C:C,0))),"#N/C")</f>
        <v>Diptera</v>
      </c>
      <c r="T234" s="63" t="s">
        <v>48</v>
      </c>
      <c r="U234" s="63" t="str">
        <f>+IFERROR(IF(V234="#N/C","#N/C",INDEX(Taxonomy_UniqueValues!D:D,MATCH(V234,Taxonomy_UniqueValues!E:E,0))),"#N/C")</f>
        <v>#N/C</v>
      </c>
      <c r="V234" s="63" t="str">
        <f>+IFERROR(IF(W234="#N/C","#N/C",IF(W234="-",INDEX(Taxonomy_UniqueValues!E:E,MATCH(X234,Taxonomy_UniqueValues!G:G,0)),INDEX(Taxonomy_UniqueValues!E:E,MATCH(W234,Taxonomy_UniqueValues!F:F,0)))),"#N/C")</f>
        <v>#N/C</v>
      </c>
      <c r="W234" s="63" t="str">
        <f>+IFERROR(IF(X234="#N/C","#N/C",IF(X234="-",INDEX(Taxonomy_UniqueValues!F:F,MATCH(Y234,Taxonomy_UniqueValues!H:H,0)),INDEX(Taxonomy_UniqueValues!F:F,MATCH(X234,Taxonomy_UniqueValues!G:G,0)))),"#N/C")</f>
        <v>#N/C</v>
      </c>
      <c r="X234" s="63" t="str">
        <f>+IFERROR(IF(Y234="#N/C","#N/C",INDEX(Taxonomy_UniqueValues!G:G,MATCH(Y234,Taxonomy_UniqueValues!H:H,0))),"#N/C")</f>
        <v>#N/C</v>
      </c>
      <c r="Y234" s="63" t="str">
        <f>+IFERROR(IF(Z234="#N/C","#N/C",INDEX(Taxonomy_UniqueValues!H:H,MATCH(Z234,Taxonomy_UniqueValues!I:I,0))),"#N/C")</f>
        <v>#N/C</v>
      </c>
      <c r="Z234" s="64" t="s">
        <v>36</v>
      </c>
    </row>
    <row r="235" spans="1:26" x14ac:dyDescent="0.3">
      <c r="A235" s="3">
        <v>234</v>
      </c>
      <c r="B235" s="38" t="str">
        <f t="shared" si="31"/>
        <v>FAIR-D1_234</v>
      </c>
      <c r="C235" s="39" t="s">
        <v>27</v>
      </c>
      <c r="D235" s="4">
        <f t="shared" si="30"/>
        <v>45168</v>
      </c>
      <c r="E235" s="1" t="s">
        <v>251</v>
      </c>
      <c r="F235" s="1" t="s">
        <v>252</v>
      </c>
      <c r="G235" s="2">
        <v>45168.647037037001</v>
      </c>
      <c r="H235" s="2">
        <v>45168.648009259297</v>
      </c>
      <c r="I235" s="40">
        <f t="shared" si="27"/>
        <v>9.722222966956906E-4</v>
      </c>
      <c r="J235" s="41" t="s">
        <v>45</v>
      </c>
      <c r="K235" s="42" t="s">
        <v>31</v>
      </c>
      <c r="L235" s="42" t="s">
        <v>32</v>
      </c>
      <c r="M235" s="6">
        <v>234</v>
      </c>
      <c r="N235" s="5" t="str">
        <f t="shared" si="28"/>
        <v>FAIR-D1/234</v>
      </c>
      <c r="O235" s="4" t="str">
        <f>IF(ISBLANK(E235),"",IF(E235=F235, "1 video",CONCATENATE((+COUNTIFS(Video_List!$A:$A,Monitoring!C235,Video_List!$D:$D,"&lt;=" &amp;Monitoring!H235)-COUNTIFS(Video_List!$A:$A,Monitoring!C235,Video_List!$D:$D,"&lt;=" &amp;Monitoring!G235))+1," videos")))</f>
        <v>2 videos</v>
      </c>
      <c r="P235" s="61" t="s">
        <v>31</v>
      </c>
      <c r="Q235" s="62" t="s">
        <v>34</v>
      </c>
      <c r="R235" s="63" t="str">
        <f>+IFERROR(IF(S235="#N/C","#N/C",INDEX(Taxonomy_UniqueValues!A:A,MATCH(S235,Taxonomy_UniqueValues!B:B,0))),"#N/C")</f>
        <v>Insecta</v>
      </c>
      <c r="S235" s="63" t="str">
        <f>+IFERROR(IF(T235="#N/C","#N/C",INDEX(Taxonomy_UniqueValues!B:B,MATCH(T235,Taxonomy_UniqueValues!C:C,0))),"#N/C")</f>
        <v>Diptera</v>
      </c>
      <c r="T235" s="63" t="str">
        <f>+IFERROR(IF(V235="#N/C","#N/C",IF(V235="-",INDEX(Taxonomy_UniqueValues!C:C,MATCH(W235,Taxonomy_UniqueValues!F:F,0)),INDEX(Taxonomy_UniqueValues!C:C,MATCH(V235,Taxonomy_UniqueValues!E:E,0)))),"#N/C")</f>
        <v>Brachycera</v>
      </c>
      <c r="U235" s="63" t="str">
        <f>+IFERROR(IF(V235="#N/C","#N/C",INDEX(Taxonomy_UniqueValues!D:D,MATCH(V235,Taxonomy_UniqueValues!E:E,0))),"#N/C")</f>
        <v>Muscomorpha</v>
      </c>
      <c r="V235" s="63" t="s">
        <v>35</v>
      </c>
      <c r="W235" s="63" t="str">
        <f>+IFERROR(IF(X235="#N/C","#N/C",IF(X235="-",INDEX(Taxonomy_UniqueValues!F:F,MATCH(Y235,Taxonomy_UniqueValues!H:H,0)),INDEX(Taxonomy_UniqueValues!F:F,MATCH(X235,Taxonomy_UniqueValues!G:G,0)))),"#N/C")</f>
        <v>#N/C</v>
      </c>
      <c r="X235" s="63" t="str">
        <f>+IFERROR(IF(Y235="#N/C","#N/C",INDEX(Taxonomy_UniqueValues!G:G,MATCH(Y235,Taxonomy_UniqueValues!H:H,0))),"#N/C")</f>
        <v>#N/C</v>
      </c>
      <c r="Y235" s="63" t="str">
        <f>+IFERROR(IF(Z235="#N/C","#N/C",INDEX(Taxonomy_UniqueValues!H:H,MATCH(Z235,Taxonomy_UniqueValues!I:I,0))),"#N/C")</f>
        <v>#N/C</v>
      </c>
      <c r="Z235" s="64" t="s">
        <v>36</v>
      </c>
    </row>
    <row r="236" spans="1:26" x14ac:dyDescent="0.3">
      <c r="A236" s="3">
        <v>235</v>
      </c>
      <c r="B236" s="38" t="str">
        <f t="shared" si="31"/>
        <v>FAIR-D1_235</v>
      </c>
      <c r="C236" s="39" t="s">
        <v>27</v>
      </c>
      <c r="D236" s="4">
        <f t="shared" si="30"/>
        <v>45168</v>
      </c>
      <c r="E236" s="1" t="s">
        <v>253</v>
      </c>
      <c r="F236" s="1" t="s">
        <v>253</v>
      </c>
      <c r="G236" s="2">
        <v>45168.720046296301</v>
      </c>
      <c r="H236" s="2">
        <v>45168.720219907402</v>
      </c>
      <c r="I236" s="40">
        <f t="shared" si="27"/>
        <v>1.736111007630825E-4</v>
      </c>
      <c r="J236" s="41" t="s">
        <v>45</v>
      </c>
      <c r="K236" s="42" t="s">
        <v>31</v>
      </c>
      <c r="L236" s="42" t="s">
        <v>32</v>
      </c>
      <c r="M236" s="6">
        <v>235</v>
      </c>
      <c r="N236" s="5" t="str">
        <f t="shared" si="28"/>
        <v>FAIR-D1/235</v>
      </c>
      <c r="O236" s="4" t="str">
        <f>IF(ISBLANK(E236),"",IF(E236=F236, "1 video",CONCATENATE((+COUNTIFS(Video_List!$A:$A,Monitoring!C236,Video_List!$D:$D,"&lt;=" &amp;Monitoring!H236)-COUNTIFS(Video_List!$A:$A,Monitoring!C236,Video_List!$D:$D,"&lt;=" &amp;Monitoring!G236))+1," videos")))</f>
        <v>1 video</v>
      </c>
      <c r="P236" s="61" t="s">
        <v>31</v>
      </c>
      <c r="Q236" s="62" t="s">
        <v>34</v>
      </c>
      <c r="R236" s="63" t="str">
        <f>+IFERROR(IF(S236="#N/C","#N/C",IF(S236=0,INDEX(Taxonomy_UniqueValues!A:A,MATCH(T236,Taxonomy_UniqueValues!C:C,0)),INDEX(Taxonomy_UniqueValues!A:A,MATCH(S236,Taxonomy_UniqueValues!B:B,0)))),"#N/C")</f>
        <v>Insecta</v>
      </c>
      <c r="S236" s="63" t="str">
        <f>+IFERROR(IF(T236="#N/C","#N/C",IF(T236=0,INDEX(Taxonomy_UniqueValues!B:B,MATCH(U236,Taxonomy_UniqueValues!D:D,0)),INDEX(Taxonomy_UniqueValues!B:B,MATCH(T236,Taxonomy_UniqueValues!C:C,0)))),"#N/C")</f>
        <v>Diptera</v>
      </c>
      <c r="T236" s="63" t="str">
        <f>+IFERROR(IF(U236="#N/C","#N/C",IF(U236=0,INDEX(Taxonomy_UniqueValues!C:C,MATCH(V236,Taxonomy_UniqueValues!E:E,0)),INDEX(Taxonomy_UniqueValues!C:C,MATCH(U236,Taxonomy_UniqueValues!D:D,0)))),"#N/C")</f>
        <v>Brachycera</v>
      </c>
      <c r="U236" s="63" t="str">
        <f>+IFERROR(IF(V236="#N/C","#N/C",IF(V236=0,INDEX(Taxonomy_UniqueValues!D:D,MATCH(W236,Taxonomy_UniqueValues!F:F,0)),INDEX(Taxonomy_UniqueValues!D:D,MATCH(V236,Taxonomy_UniqueValues!E:E,0)))),"#N/C")</f>
        <v>Muscomorpha</v>
      </c>
      <c r="V236" s="63" t="str">
        <f>+IFERROR(IF(W236="#N/C","#N/C",IF(W236=0,INDEX(Taxonomy_UniqueValues!E:E,MATCH(X236,Taxonomy_UniqueValues!G:G,0)),INDEX(Taxonomy_UniqueValues!E:E,MATCH(W236,Taxonomy_UniqueValues!F:F,0)))),"#N/C")</f>
        <v>Muscoidea</v>
      </c>
      <c r="W236" s="63" t="str">
        <f>+IFERROR(IF(X236="#N/C","#N/C",IF(X236=0,INDEX(Taxonomy_UniqueValues!F:F,MATCH(Y236,Taxonomy_UniqueValues!H:H,0)),INDEX(Taxonomy_UniqueValues!F:F,MATCH(X236,Taxonomy_UniqueValues!G:G,0)))),"#N/C")</f>
        <v>Fanniidae</v>
      </c>
      <c r="X236" s="63">
        <f>+IFERROR(IF(Y236="#N/C","#N/C",INDEX(Taxonomy_UniqueValues!G:G,MATCH(Y236,Taxonomy_UniqueValues!H:H,0))),"#N/C")</f>
        <v>0</v>
      </c>
      <c r="Y236" s="63" t="s">
        <v>38</v>
      </c>
      <c r="Z236" s="64" t="s">
        <v>36</v>
      </c>
    </row>
    <row r="237" spans="1:26" x14ac:dyDescent="0.3">
      <c r="A237" s="3">
        <v>236</v>
      </c>
      <c r="B237" s="38" t="str">
        <f t="shared" si="31"/>
        <v>FAIR-D1_236</v>
      </c>
      <c r="C237" s="39" t="s">
        <v>27</v>
      </c>
      <c r="D237" s="4">
        <f t="shared" si="30"/>
        <v>45168</v>
      </c>
      <c r="E237" s="1" t="s">
        <v>254</v>
      </c>
      <c r="F237" s="1" t="s">
        <v>254</v>
      </c>
      <c r="G237" s="2">
        <v>45168.726458333302</v>
      </c>
      <c r="H237" s="2">
        <v>45168.726493055598</v>
      </c>
      <c r="I237" s="40">
        <f t="shared" si="27"/>
        <v>3.4722295822575688E-5</v>
      </c>
      <c r="J237" s="41" t="s">
        <v>30</v>
      </c>
      <c r="K237" s="42" t="s">
        <v>31</v>
      </c>
      <c r="L237" s="42" t="s">
        <v>32</v>
      </c>
      <c r="M237" s="6">
        <v>236</v>
      </c>
      <c r="N237" s="5" t="str">
        <f t="shared" si="28"/>
        <v>FAIR-D1/236</v>
      </c>
      <c r="O237" s="4" t="str">
        <f>IF(ISBLANK(E237),"",IF(E237=F237, "1 video",CONCATENATE((+COUNTIFS(Video_List!$A:$A,Monitoring!C237,Video_List!$D:$D,"&lt;=" &amp;Monitoring!H237)-COUNTIFS(Video_List!$A:$A,Monitoring!C237,Video_List!$D:$D,"&lt;=" &amp;Monitoring!G237))+1," videos")))</f>
        <v>1 video</v>
      </c>
      <c r="P237" s="61" t="s">
        <v>31</v>
      </c>
      <c r="Q237" s="62" t="s">
        <v>34</v>
      </c>
      <c r="R237" s="63" t="str">
        <f>+IFERROR(IF(S237="#N/C","#N/C",IF(S237=0,INDEX(Taxonomy_UniqueValues!A:A,MATCH(T237,Taxonomy_UniqueValues!C:C,0)),INDEX(Taxonomy_UniqueValues!A:A,MATCH(S237,Taxonomy_UniqueValues!B:B,0)))),"#N/C")</f>
        <v>Insecta</v>
      </c>
      <c r="S237" s="63" t="str">
        <f>+IFERROR(IF(T237="#N/C","#N/C",IF(T237=0,INDEX(Taxonomy_UniqueValues!B:B,MATCH(U237,Taxonomy_UniqueValues!D:D,0)),INDEX(Taxonomy_UniqueValues!B:B,MATCH(T237,Taxonomy_UniqueValues!C:C,0)))),"#N/C")</f>
        <v>Diptera</v>
      </c>
      <c r="T237" s="63" t="str">
        <f>+IFERROR(IF(U237="#N/C","#N/C",IF(U237=0,INDEX(Taxonomy_UniqueValues!C:C,MATCH(V237,Taxonomy_UniqueValues!E:E,0)),INDEX(Taxonomy_UniqueValues!C:C,MATCH(U237,Taxonomy_UniqueValues!D:D,0)))),"#N/C")</f>
        <v>Brachycera</v>
      </c>
      <c r="U237" s="63" t="str">
        <f>+IFERROR(IF(V237="#N/C","#N/C",IF(V237=0,INDEX(Taxonomy_UniqueValues!D:D,MATCH(W237,Taxonomy_UniqueValues!F:F,0)),INDEX(Taxonomy_UniqueValues!D:D,MATCH(V237,Taxonomy_UniqueValues!E:E,0)))),"#N/C")</f>
        <v>Muscomorpha</v>
      </c>
      <c r="V237" s="63" t="str">
        <f>+IFERROR(IF(W237="#N/C","#N/C",IF(W237=0,INDEX(Taxonomy_UniqueValues!E:E,MATCH(X237,Taxonomy_UniqueValues!G:G,0)),INDEX(Taxonomy_UniqueValues!E:E,MATCH(W237,Taxonomy_UniqueValues!F:F,0)))),"#N/C")</f>
        <v>Muscoidea</v>
      </c>
      <c r="W237" s="63" t="str">
        <f>+IFERROR(IF(X237="#N/C","#N/C",IF(X237=0,INDEX(Taxonomy_UniqueValues!F:F,MATCH(Y237,Taxonomy_UniqueValues!H:H,0)),INDEX(Taxonomy_UniqueValues!F:F,MATCH(X237,Taxonomy_UniqueValues!G:G,0)))),"#N/C")</f>
        <v>Fanniidae</v>
      </c>
      <c r="X237" s="63">
        <f>+IFERROR(IF(Y237="#N/C","#N/C",INDEX(Taxonomy_UniqueValues!G:G,MATCH(Y237,Taxonomy_UniqueValues!H:H,0))),"#N/C")</f>
        <v>0</v>
      </c>
      <c r="Y237" s="63" t="s">
        <v>38</v>
      </c>
      <c r="Z237" s="64" t="s">
        <v>36</v>
      </c>
    </row>
    <row r="238" spans="1:26" x14ac:dyDescent="0.3">
      <c r="A238" s="3">
        <v>237</v>
      </c>
      <c r="B238" s="38" t="str">
        <f t="shared" si="31"/>
        <v>FAIR-D1_237</v>
      </c>
      <c r="C238" s="39" t="s">
        <v>27</v>
      </c>
      <c r="D238" s="4">
        <f t="shared" si="30"/>
        <v>45168</v>
      </c>
      <c r="E238" s="1" t="s">
        <v>255</v>
      </c>
      <c r="F238" s="1" t="s">
        <v>255</v>
      </c>
      <c r="G238" s="2">
        <v>45168.761030092603</v>
      </c>
      <c r="H238" s="2">
        <v>45168.761111111096</v>
      </c>
      <c r="I238" s="40">
        <f t="shared" si="27"/>
        <v>8.1018493801821023E-5</v>
      </c>
      <c r="J238" s="41" t="s">
        <v>32</v>
      </c>
      <c r="K238" s="42" t="s">
        <v>34</v>
      </c>
      <c r="L238" s="42" t="s">
        <v>32</v>
      </c>
      <c r="M238" s="6">
        <v>237</v>
      </c>
      <c r="N238" s="5" t="str">
        <f t="shared" si="28"/>
        <v>FAIR-D1/237</v>
      </c>
      <c r="O238" s="4" t="str">
        <f>IF(ISBLANK(E238),"",IF(E238=F238, "1 video",CONCATENATE((+COUNTIFS(Video_List!$A:$A,Monitoring!C238,Video_List!$D:$D,"&lt;=" &amp;Monitoring!H238)-COUNTIFS(Video_List!$A:$A,Monitoring!C238,Video_List!$D:$D,"&lt;=" &amp;Monitoring!G238))+1," videos")))</f>
        <v>1 video</v>
      </c>
      <c r="P238" s="61" t="s">
        <v>34</v>
      </c>
      <c r="Q238" s="62" t="s">
        <v>34</v>
      </c>
      <c r="R238" s="63" t="str">
        <f>+IFERROR(IF(S238="#N/C","#N/C",INDEX(Taxonomy_UniqueValues!A:A,MATCH(S238,Taxonomy_UniqueValues!B:B,0))),"#N/C")</f>
        <v>Insecta</v>
      </c>
      <c r="S238" s="63" t="str">
        <f>+IFERROR(IF(T238="#N/C","#N/C",INDEX(Taxonomy_UniqueValues!B:B,MATCH(T238,Taxonomy_UniqueValues!C:C,0))),"#N/C")</f>
        <v>Diptera</v>
      </c>
      <c r="T238" s="63" t="s">
        <v>48</v>
      </c>
      <c r="U238" s="63" t="str">
        <f>+IFERROR(IF(V238="#N/C","#N/C",INDEX(Taxonomy_UniqueValues!D:D,MATCH(V238,Taxonomy_UniqueValues!E:E,0))),"#N/C")</f>
        <v>#N/C</v>
      </c>
      <c r="V238" s="63" t="str">
        <f>+IFERROR(IF(W238="#N/C","#N/C",IF(W238="-",INDEX(Taxonomy_UniqueValues!E:E,MATCH(X238,Taxonomy_UniqueValues!G:G,0)),INDEX(Taxonomy_UniqueValues!E:E,MATCH(W238,Taxonomy_UniqueValues!F:F,0)))),"#N/C")</f>
        <v>#N/C</v>
      </c>
      <c r="W238" s="63" t="str">
        <f>+IFERROR(IF(X238="#N/C","#N/C",IF(X238="-",INDEX(Taxonomy_UniqueValues!F:F,MATCH(Y238,Taxonomy_UniqueValues!H:H,0)),INDEX(Taxonomy_UniqueValues!F:F,MATCH(X238,Taxonomy_UniqueValues!G:G,0)))),"#N/C")</f>
        <v>#N/C</v>
      </c>
      <c r="X238" s="63" t="str">
        <f>+IFERROR(IF(Y238="#N/C","#N/C",INDEX(Taxonomy_UniqueValues!G:G,MATCH(Y238,Taxonomy_UniqueValues!H:H,0))),"#N/C")</f>
        <v>#N/C</v>
      </c>
      <c r="Y238" s="63" t="str">
        <f>+IFERROR(IF(Z238="#N/C","#N/C",INDEX(Taxonomy_UniqueValues!H:H,MATCH(Z238,Taxonomy_UniqueValues!I:I,0))),"#N/C")</f>
        <v>#N/C</v>
      </c>
      <c r="Z238" s="64" t="s">
        <v>36</v>
      </c>
    </row>
    <row r="239" spans="1:26" x14ac:dyDescent="0.3">
      <c r="A239" s="3">
        <v>238</v>
      </c>
      <c r="B239" s="38" t="str">
        <f t="shared" si="31"/>
        <v>FAIR-D1_238</v>
      </c>
      <c r="C239" s="39" t="s">
        <v>27</v>
      </c>
      <c r="D239" s="4">
        <f t="shared" ref="D239:D270" si="32">IF(ISBLANK(E239),"",+VALUE(MID(E239,FIND("_",E239)+1,10)))</f>
        <v>45169</v>
      </c>
      <c r="E239" s="1" t="s">
        <v>256</v>
      </c>
      <c r="F239" s="1" t="s">
        <v>256</v>
      </c>
      <c r="G239" s="2">
        <v>45169.377048611103</v>
      </c>
      <c r="H239" s="2">
        <v>45169.377488425896</v>
      </c>
      <c r="I239" s="40">
        <f t="shared" si="27"/>
        <v>4.3981479393551126E-4</v>
      </c>
      <c r="J239" s="41" t="s">
        <v>45</v>
      </c>
      <c r="K239" s="42" t="s">
        <v>31</v>
      </c>
      <c r="L239" s="42" t="s">
        <v>32</v>
      </c>
      <c r="M239" s="6">
        <v>238</v>
      </c>
      <c r="N239" s="5" t="str">
        <f t="shared" si="28"/>
        <v>FAIR-D1/238</v>
      </c>
      <c r="O239" s="4" t="str">
        <f>IF(ISBLANK(E239),"",IF(E239=F239, "1 video",CONCATENATE((+COUNTIFS(Video_List!$A:$A,Monitoring!C239,Video_List!$D:$D,"&lt;=" &amp;Monitoring!H239)-COUNTIFS(Video_List!$A:$A,Monitoring!C239,Video_List!$D:$D,"&lt;=" &amp;Monitoring!G239))+1," videos")))</f>
        <v>1 video</v>
      </c>
      <c r="P239" s="61" t="s">
        <v>31</v>
      </c>
      <c r="Q239" s="62" t="s">
        <v>34</v>
      </c>
      <c r="R239" s="63" t="str">
        <f>+IFERROR(IF(S239="#N/C","#N/C",IF(S239=0,INDEX(Taxonomy_UniqueValues!A:A,MATCH(T239,Taxonomy_UniqueValues!C:C,0)),INDEX(Taxonomy_UniqueValues!A:A,MATCH(S239,Taxonomy_UniqueValues!B:B,0)))),"#N/C")</f>
        <v>Insecta</v>
      </c>
      <c r="S239" s="63" t="str">
        <f>+IFERROR(IF(T239="#N/C","#N/C",IF(T239=0,INDEX(Taxonomy_UniqueValues!B:B,MATCH(U239,Taxonomy_UniqueValues!D:D,0)),INDEX(Taxonomy_UniqueValues!B:B,MATCH(T239,Taxonomy_UniqueValues!C:C,0)))),"#N/C")</f>
        <v>Diptera</v>
      </c>
      <c r="T239" s="63" t="str">
        <f>+IFERROR(IF(U239="#N/C","#N/C",IF(U239=0,INDEX(Taxonomy_UniqueValues!C:C,MATCH(V239,Taxonomy_UniqueValues!E:E,0)),INDEX(Taxonomy_UniqueValues!C:C,MATCH(U239,Taxonomy_UniqueValues!D:D,0)))),"#N/C")</f>
        <v>Brachycera</v>
      </c>
      <c r="U239" s="63" t="str">
        <f>+IFERROR(IF(V239="#N/C","#N/C",IF(V239=0,INDEX(Taxonomy_UniqueValues!D:D,MATCH(W239,Taxonomy_UniqueValues!F:F,0)),INDEX(Taxonomy_UniqueValues!D:D,MATCH(V239,Taxonomy_UniqueValues!E:E,0)))),"#N/C")</f>
        <v>Muscomorpha</v>
      </c>
      <c r="V239" s="63" t="str">
        <f>+IFERROR(IF(W239="#N/C","#N/C",IF(W239=0,INDEX(Taxonomy_UniqueValues!E:E,MATCH(X239,Taxonomy_UniqueValues!G:G,0)),INDEX(Taxonomy_UniqueValues!E:E,MATCH(W239,Taxonomy_UniqueValues!F:F,0)))),"#N/C")</f>
        <v>Muscoidea</v>
      </c>
      <c r="W239" s="63" t="str">
        <f>+IFERROR(IF(X239="#N/C","#N/C",IF(X239=0,INDEX(Taxonomy_UniqueValues!F:F,MATCH(Y239,Taxonomy_UniqueValues!H:H,0)),INDEX(Taxonomy_UniqueValues!F:F,MATCH(X239,Taxonomy_UniqueValues!G:G,0)))),"#N/C")</f>
        <v>Fanniidae</v>
      </c>
      <c r="X239" s="63">
        <f>+IFERROR(IF(Y239="#N/C","#N/C",INDEX(Taxonomy_UniqueValues!G:G,MATCH(Y239,Taxonomy_UniqueValues!H:H,0))),"#N/C")</f>
        <v>0</v>
      </c>
      <c r="Y239" s="63" t="s">
        <v>38</v>
      </c>
      <c r="Z239" s="64" t="s">
        <v>36</v>
      </c>
    </row>
    <row r="240" spans="1:26" x14ac:dyDescent="0.3">
      <c r="A240" s="3">
        <v>239</v>
      </c>
      <c r="B240" s="38" t="str">
        <f t="shared" si="31"/>
        <v>FAIR-D1_239</v>
      </c>
      <c r="C240" s="39" t="s">
        <v>27</v>
      </c>
      <c r="D240" s="4">
        <f t="shared" si="32"/>
        <v>45169</v>
      </c>
      <c r="E240" s="1" t="s">
        <v>257</v>
      </c>
      <c r="F240" s="1" t="s">
        <v>257</v>
      </c>
      <c r="G240" s="2">
        <v>45169.384305555599</v>
      </c>
      <c r="H240" s="2">
        <v>45169.384814814803</v>
      </c>
      <c r="I240" s="40">
        <f t="shared" si="27"/>
        <v>5.0925920368172228E-4</v>
      </c>
      <c r="J240" s="41" t="s">
        <v>30</v>
      </c>
      <c r="K240" s="42" t="s">
        <v>34</v>
      </c>
      <c r="L240" s="42" t="s">
        <v>30</v>
      </c>
      <c r="M240" s="6">
        <v>239</v>
      </c>
      <c r="N240" s="5" t="str">
        <f t="shared" si="28"/>
        <v>FAIR-D1/239</v>
      </c>
      <c r="O240" s="4" t="str">
        <f>IF(ISBLANK(E240),"",IF(E240=F240, "1 video",CONCATENATE((+COUNTIFS(Video_List!$A:$A,Monitoring!C240,Video_List!$D:$D,"&lt;=" &amp;Monitoring!H240)-COUNTIFS(Video_List!$A:$A,Monitoring!C240,Video_List!$D:$D,"&lt;=" &amp;Monitoring!G240))+1," videos")))</f>
        <v>1 video</v>
      </c>
      <c r="P240" s="61" t="s">
        <v>31</v>
      </c>
      <c r="Q240" s="62" t="s">
        <v>31</v>
      </c>
      <c r="R240" s="63" t="str">
        <f>+IFERROR(IF(S240="#N/C","#N/C",IF(S240=0,INDEX(Taxonomy_UniqueValues!A:A,MATCH(T240,Taxonomy_UniqueValues!C:C,0)),INDEX(Taxonomy_UniqueValues!A:A,MATCH(S240,Taxonomy_UniqueValues!B:B,0)))),"#N/C")</f>
        <v>Insecta</v>
      </c>
      <c r="S240" s="63" t="str">
        <f>+IFERROR(IF(T240="#N/C","#N/C",IF(T240=0,INDEX(Taxonomy_UniqueValues!B:B,MATCH(U240,Taxonomy_UniqueValues!D:D,0)),INDEX(Taxonomy_UniqueValues!B:B,MATCH(T240,Taxonomy_UniqueValues!C:C,0)))),"#N/C")</f>
        <v>Diptera</v>
      </c>
      <c r="T240" s="63" t="str">
        <f>+IFERROR(IF(U240="#N/C","#N/C",IF(U240=0,INDEX(Taxonomy_UniqueValues!C:C,MATCH(V240,Taxonomy_UniqueValues!E:E,0)),INDEX(Taxonomy_UniqueValues!C:C,MATCH(U240,Taxonomy_UniqueValues!D:D,0)))),"#N/C")</f>
        <v>Brachycera</v>
      </c>
      <c r="U240" s="63" t="str">
        <f>+IFERROR(IF(V240="#N/C","#N/C",IF(V240=0,INDEX(Taxonomy_UniqueValues!D:D,MATCH(W240,Taxonomy_UniqueValues!F:F,0)),INDEX(Taxonomy_UniqueValues!D:D,MATCH(V240,Taxonomy_UniqueValues!E:E,0)))),"#N/C")</f>
        <v>Muscomorpha</v>
      </c>
      <c r="V240" s="63" t="str">
        <f>+IFERROR(IF(W240="#N/C","#N/C",IF(W240=0,INDEX(Taxonomy_UniqueValues!E:E,MATCH(X240,Taxonomy_UniqueValues!G:G,0)),INDEX(Taxonomy_UniqueValues!E:E,MATCH(W240,Taxonomy_UniqueValues!F:F,0)))),"#N/C")</f>
        <v>Muscoidea</v>
      </c>
      <c r="W240" s="63" t="str">
        <f>+IFERROR(IF(X240="#N/C","#N/C",IF(X240=0,INDEX(Taxonomy_UniqueValues!F:F,MATCH(Y240,Taxonomy_UniqueValues!H:H,0)),INDEX(Taxonomy_UniqueValues!F:F,MATCH(X240,Taxonomy_UniqueValues!G:G,0)))),"#N/C")</f>
        <v>Fanniidae</v>
      </c>
      <c r="X240" s="63">
        <f>+IFERROR(IF(Y240="#N/C","#N/C",INDEX(Taxonomy_UniqueValues!G:G,MATCH(Y240,Taxonomy_UniqueValues!H:H,0))),"#N/C")</f>
        <v>0</v>
      </c>
      <c r="Y240" s="63" t="s">
        <v>38</v>
      </c>
      <c r="Z240" s="64" t="s">
        <v>36</v>
      </c>
    </row>
    <row r="241" spans="1:26" x14ac:dyDescent="0.3">
      <c r="A241" s="3">
        <v>240</v>
      </c>
      <c r="B241" s="38" t="str">
        <f t="shared" si="31"/>
        <v>FAIR-D1_240</v>
      </c>
      <c r="C241" s="39" t="s">
        <v>27</v>
      </c>
      <c r="D241" s="4">
        <f t="shared" si="32"/>
        <v>45169</v>
      </c>
      <c r="E241" s="1" t="s">
        <v>258</v>
      </c>
      <c r="F241" s="1" t="s">
        <v>259</v>
      </c>
      <c r="G241" s="2">
        <v>45169.3965509259</v>
      </c>
      <c r="H241" s="2">
        <v>45169.401203703703</v>
      </c>
      <c r="I241" s="40">
        <f t="shared" si="27"/>
        <v>4.6527778031304479E-3</v>
      </c>
      <c r="J241" s="41" t="s">
        <v>45</v>
      </c>
      <c r="K241" s="42" t="s">
        <v>34</v>
      </c>
      <c r="L241" s="42" t="s">
        <v>45</v>
      </c>
      <c r="M241" s="6">
        <v>240</v>
      </c>
      <c r="N241" s="5" t="str">
        <f t="shared" si="28"/>
        <v>FAIR-D1/240</v>
      </c>
      <c r="O241" s="4" t="str">
        <f>IF(ISBLANK(E241),"",IF(E241=F241, "1 video",CONCATENATE((+COUNTIFS(Video_List!$A:$A,Monitoring!C241,Video_List!$D:$D,"&lt;=" &amp;Monitoring!H241)-COUNTIFS(Video_List!$A:$A,Monitoring!C241,Video_List!$D:$D,"&lt;=" &amp;Monitoring!G241))+1," videos")))</f>
        <v>5 videos</v>
      </c>
      <c r="P241" s="61" t="s">
        <v>34</v>
      </c>
      <c r="Q241" s="62" t="s">
        <v>34</v>
      </c>
      <c r="R241" s="63" t="s">
        <v>86</v>
      </c>
      <c r="S241" s="63" t="str">
        <f>+IFERROR(IF(T241="#N/C","#N/C",INDEX(Taxonomy_UniqueValues!B:B,MATCH(T241,Taxonomy_UniqueValues!C:C,0))),"#N/C")</f>
        <v>#N/C</v>
      </c>
      <c r="T241" s="63" t="str">
        <f>+IFERROR(IF(V241="#N/C","#N/C",IF(V241="-",INDEX(Taxonomy_UniqueValues!C:C,MATCH(W241,Taxonomy_UniqueValues!F:F,0)),INDEX(Taxonomy_UniqueValues!C:C,MATCH(V241,Taxonomy_UniqueValues!E:E,0)))),"#N/C")</f>
        <v>#N/C</v>
      </c>
      <c r="U241" s="63" t="str">
        <f>+IFERROR(IF(V241="#N/C","#N/C",INDEX(Taxonomy_UniqueValues!D:D,MATCH(V241,Taxonomy_UniqueValues!E:E,0))),"#N/C")</f>
        <v>#N/C</v>
      </c>
      <c r="V241" s="63" t="str">
        <f>+IFERROR(IF(W241="#N/C","#N/C",IF(W241="-",INDEX(Taxonomy_UniqueValues!E:E,MATCH(X241,Taxonomy_UniqueValues!G:G,0)),INDEX(Taxonomy_UniqueValues!E:E,MATCH(W241,Taxonomy_UniqueValues!F:F,0)))),"#N/C")</f>
        <v>#N/C</v>
      </c>
      <c r="W241" s="63" t="str">
        <f>+IFERROR(IF(X241="#N/C","#N/C",IF(X241="-",INDEX(Taxonomy_UniqueValues!F:F,MATCH(Y241,Taxonomy_UniqueValues!H:H,0)),INDEX(Taxonomy_UniqueValues!F:F,MATCH(X241,Taxonomy_UniqueValues!G:G,0)))),"#N/C")</f>
        <v>#N/C</v>
      </c>
      <c r="X241" s="63" t="str">
        <f>+IFERROR(IF(Y241="#N/C","#N/C",INDEX(Taxonomy_UniqueValues!G:G,MATCH(Y241,Taxonomy_UniqueValues!H:H,0))),"#N/C")</f>
        <v>#N/C</v>
      </c>
      <c r="Y241" s="63" t="str">
        <f>+IFERROR(IF(Z241="#N/C","#N/C",INDEX(Taxonomy_UniqueValues!H:H,MATCH(Z241,Taxonomy_UniqueValues!I:I,0))),"#N/C")</f>
        <v>#N/C</v>
      </c>
      <c r="Z241" s="64" t="s">
        <v>36</v>
      </c>
    </row>
    <row r="242" spans="1:26" x14ac:dyDescent="0.3">
      <c r="A242" s="3">
        <v>241</v>
      </c>
      <c r="B242" s="38" t="str">
        <f t="shared" si="31"/>
        <v>FAIR-D1_241</v>
      </c>
      <c r="C242" s="39" t="s">
        <v>27</v>
      </c>
      <c r="D242" s="4">
        <f t="shared" si="32"/>
        <v>45169</v>
      </c>
      <c r="E242" s="1" t="s">
        <v>260</v>
      </c>
      <c r="F242" s="1" t="s">
        <v>260</v>
      </c>
      <c r="G242" s="2">
        <v>45169.406006944402</v>
      </c>
      <c r="H242" s="2">
        <v>45169.406134259298</v>
      </c>
      <c r="I242" s="40">
        <f t="shared" si="27"/>
        <v>1.2731489550787956E-4</v>
      </c>
      <c r="J242" s="41" t="s">
        <v>30</v>
      </c>
      <c r="K242" s="42" t="s">
        <v>34</v>
      </c>
      <c r="L242" s="42" t="s">
        <v>30</v>
      </c>
      <c r="M242" s="6">
        <v>241</v>
      </c>
      <c r="N242" s="5" t="str">
        <f t="shared" si="28"/>
        <v>FAIR-D1/241</v>
      </c>
      <c r="O242" s="4" t="str">
        <f>IF(ISBLANK(E242),"",IF(E242=F242, "1 video",CONCATENATE((+COUNTIFS(Video_List!$A:$A,Monitoring!C242,Video_List!$D:$D,"&lt;=" &amp;Monitoring!H242)-COUNTIFS(Video_List!$A:$A,Monitoring!C242,Video_List!$D:$D,"&lt;=" &amp;Monitoring!G242))+1," videos")))</f>
        <v>1 video</v>
      </c>
      <c r="P242" s="61" t="s">
        <v>34</v>
      </c>
      <c r="Q242" s="62" t="s">
        <v>34</v>
      </c>
      <c r="R242" s="63" t="str">
        <f>+IFERROR(IF(S242="#N/C","#N/C",INDEX(Taxonomy_UniqueValues!A:A,MATCH(S242,Taxonomy_UniqueValues!B:B,0))),"#N/C")</f>
        <v>Insecta</v>
      </c>
      <c r="S242" s="63" t="str">
        <f>+IFERROR(IF(T242="#N/C","#N/C",INDEX(Taxonomy_UniqueValues!B:B,MATCH(T242,Taxonomy_UniqueValues!C:C,0))),"#N/C")</f>
        <v>Diptera</v>
      </c>
      <c r="T242" s="63" t="s">
        <v>48</v>
      </c>
      <c r="U242" s="63" t="str">
        <f>+IFERROR(IF(V242="#N/C","#N/C",INDEX(Taxonomy_UniqueValues!D:D,MATCH(V242,Taxonomy_UniqueValues!E:E,0))),"#N/C")</f>
        <v>#N/C</v>
      </c>
      <c r="V242" s="63" t="str">
        <f>+IFERROR(IF(W242="#N/C","#N/C",IF(W242="-",INDEX(Taxonomy_UniqueValues!E:E,MATCH(X242,Taxonomy_UniqueValues!G:G,0)),INDEX(Taxonomy_UniqueValues!E:E,MATCH(W242,Taxonomy_UniqueValues!F:F,0)))),"#N/C")</f>
        <v>#N/C</v>
      </c>
      <c r="W242" s="63" t="str">
        <f>+IFERROR(IF(X242="#N/C","#N/C",IF(X242="-",INDEX(Taxonomy_UniqueValues!F:F,MATCH(Y242,Taxonomy_UniqueValues!H:H,0)),INDEX(Taxonomy_UniqueValues!F:F,MATCH(X242,Taxonomy_UniqueValues!G:G,0)))),"#N/C")</f>
        <v>#N/C</v>
      </c>
      <c r="X242" s="63" t="str">
        <f>+IFERROR(IF(Y242="#N/C","#N/C",INDEX(Taxonomy_UniqueValues!G:G,MATCH(Y242,Taxonomy_UniqueValues!H:H,0))),"#N/C")</f>
        <v>#N/C</v>
      </c>
      <c r="Y242" s="63" t="str">
        <f>+IFERROR(IF(Z242="#N/C","#N/C",INDEX(Taxonomy_UniqueValues!H:H,MATCH(Z242,Taxonomy_UniqueValues!I:I,0))),"#N/C")</f>
        <v>#N/C</v>
      </c>
      <c r="Z242" s="64" t="s">
        <v>36</v>
      </c>
    </row>
    <row r="243" spans="1:26" x14ac:dyDescent="0.3">
      <c r="A243" s="3">
        <v>242</v>
      </c>
      <c r="B243" s="38" t="str">
        <f t="shared" si="31"/>
        <v>FAIR-D1_242</v>
      </c>
      <c r="C243" s="39" t="s">
        <v>27</v>
      </c>
      <c r="D243" s="4">
        <f t="shared" si="32"/>
        <v>45169</v>
      </c>
      <c r="E243" s="1" t="s">
        <v>261</v>
      </c>
      <c r="F243" s="1" t="s">
        <v>261</v>
      </c>
      <c r="G243" s="2">
        <v>45169.407256944498</v>
      </c>
      <c r="H243" s="2">
        <v>45169.407696759299</v>
      </c>
      <c r="I243" s="40">
        <f t="shared" si="27"/>
        <v>4.3981480121146888E-4</v>
      </c>
      <c r="J243" s="41" t="s">
        <v>30</v>
      </c>
      <c r="K243" s="42" t="s">
        <v>34</v>
      </c>
      <c r="L243" s="42" t="s">
        <v>30</v>
      </c>
      <c r="M243" s="6">
        <v>242</v>
      </c>
      <c r="N243" s="5" t="str">
        <f t="shared" si="28"/>
        <v>FAIR-D1/242</v>
      </c>
      <c r="O243" s="4" t="str">
        <f>IF(ISBLANK(E243),"",IF(E243=F243, "1 video",CONCATENATE((+COUNTIFS(Video_List!$A:$A,Monitoring!C243,Video_List!$D:$D,"&lt;=" &amp;Monitoring!H243)-COUNTIFS(Video_List!$A:$A,Monitoring!C243,Video_List!$D:$D,"&lt;=" &amp;Monitoring!G243))+1," videos")))</f>
        <v>1 video</v>
      </c>
      <c r="P243" s="61" t="s">
        <v>31</v>
      </c>
      <c r="Q243" s="62" t="s">
        <v>34</v>
      </c>
      <c r="R243" s="63" t="str">
        <f>+IFERROR(IF(S243="#N/C","#N/C",INDEX(Taxonomy_UniqueValues!A:A,MATCH(S243,Taxonomy_UniqueValues!B:B,0))),"#N/C")</f>
        <v>Insecta</v>
      </c>
      <c r="S243" s="63" t="str">
        <f>+IFERROR(IF(T243="#N/C","#N/C",INDEX(Taxonomy_UniqueValues!B:B,MATCH(T243,Taxonomy_UniqueValues!C:C,0))),"#N/C")</f>
        <v>Diptera</v>
      </c>
      <c r="T243" s="63" t="str">
        <f>+IFERROR(IF(V243="#N/C","#N/C",IF(V243="-",INDEX(Taxonomy_UniqueValues!C:C,MATCH(W243,Taxonomy_UniqueValues!F:F,0)),INDEX(Taxonomy_UniqueValues!C:C,MATCH(V243,Taxonomy_UniqueValues!E:E,0)))),"#N/C")</f>
        <v>Brachycera</v>
      </c>
      <c r="U243" s="63" t="str">
        <f>+IFERROR(IF(V243="#N/C","#N/C",INDEX(Taxonomy_UniqueValues!D:D,MATCH(V243,Taxonomy_UniqueValues!E:E,0))),"#N/C")</f>
        <v>Muscomorpha</v>
      </c>
      <c r="V243" s="63" t="s">
        <v>35</v>
      </c>
      <c r="W243" s="63" t="str">
        <f>+IFERROR(IF(X243="#N/C","#N/C",IF(X243="-",INDEX(Taxonomy_UniqueValues!F:F,MATCH(Y243,Taxonomy_UniqueValues!H:H,0)),INDEX(Taxonomy_UniqueValues!F:F,MATCH(X243,Taxonomy_UniqueValues!G:G,0)))),"#N/C")</f>
        <v>#N/C</v>
      </c>
      <c r="X243" s="63" t="str">
        <f>+IFERROR(IF(Y243="#N/C","#N/C",INDEX(Taxonomy_UniqueValues!G:G,MATCH(Y243,Taxonomy_UniqueValues!H:H,0))),"#N/C")</f>
        <v>#N/C</v>
      </c>
      <c r="Y243" s="63" t="str">
        <f>+IFERROR(IF(Z243="#N/C","#N/C",INDEX(Taxonomy_UniqueValues!H:H,MATCH(Z243,Taxonomy_UniqueValues!I:I,0))),"#N/C")</f>
        <v>#N/C</v>
      </c>
      <c r="Z243" s="64" t="s">
        <v>36</v>
      </c>
    </row>
    <row r="244" spans="1:26" x14ac:dyDescent="0.3">
      <c r="A244" s="3">
        <v>243</v>
      </c>
      <c r="B244" s="38" t="str">
        <f t="shared" si="31"/>
        <v>FAIR-D1_243</v>
      </c>
      <c r="C244" s="39" t="s">
        <v>27</v>
      </c>
      <c r="D244" s="4">
        <f t="shared" si="32"/>
        <v>45169</v>
      </c>
      <c r="E244" s="1" t="s">
        <v>262</v>
      </c>
      <c r="F244" s="1" t="s">
        <v>262</v>
      </c>
      <c r="G244" s="2">
        <v>45169.455810185202</v>
      </c>
      <c r="H244" s="2">
        <v>45169.455902777801</v>
      </c>
      <c r="I244" s="40">
        <f t="shared" si="27"/>
        <v>9.2592599685303867E-5</v>
      </c>
      <c r="J244" s="41" t="s">
        <v>30</v>
      </c>
      <c r="K244" s="42" t="s">
        <v>34</v>
      </c>
      <c r="L244" s="42" t="s">
        <v>30</v>
      </c>
      <c r="M244" s="6">
        <v>243</v>
      </c>
      <c r="N244" s="5" t="str">
        <f t="shared" si="28"/>
        <v>FAIR-D1/243</v>
      </c>
      <c r="O244" s="4" t="str">
        <f>IF(ISBLANK(E244),"",IF(E244=F244, "1 video",CONCATENATE((+COUNTIFS(Video_List!$A:$A,Monitoring!C244,Video_List!$D:$D,"&lt;=" &amp;Monitoring!H244)-COUNTIFS(Video_List!$A:$A,Monitoring!C244,Video_List!$D:$D,"&lt;=" &amp;Monitoring!G244))+1," videos")))</f>
        <v>1 video</v>
      </c>
      <c r="P244" s="61" t="s">
        <v>31</v>
      </c>
      <c r="Q244" s="62" t="s">
        <v>34</v>
      </c>
      <c r="R244" s="63" t="str">
        <f>+IFERROR(IF(S244="#N/C","#N/C",IF(S244=0,INDEX(Taxonomy_UniqueValues!A:A,MATCH(T244,Taxonomy_UniqueValues!C:C,0)),INDEX(Taxonomy_UniqueValues!A:A,MATCH(S244,Taxonomy_UniqueValues!B:B,0)))),"#N/C")</f>
        <v>Insecta</v>
      </c>
      <c r="S244" s="63" t="str">
        <f>+IFERROR(IF(T244="#N/C","#N/C",IF(T244=0,INDEX(Taxonomy_UniqueValues!B:B,MATCH(U244,Taxonomy_UniqueValues!D:D,0)),INDEX(Taxonomy_UniqueValues!B:B,MATCH(T244,Taxonomy_UniqueValues!C:C,0)))),"#N/C")</f>
        <v>Diptera</v>
      </c>
      <c r="T244" s="63" t="str">
        <f>+IFERROR(IF(U244="#N/C","#N/C",IF(U244=0,INDEX(Taxonomy_UniqueValues!C:C,MATCH(V244,Taxonomy_UniqueValues!E:E,0)),INDEX(Taxonomy_UniqueValues!C:C,MATCH(U244,Taxonomy_UniqueValues!D:D,0)))),"#N/C")</f>
        <v>Brachycera</v>
      </c>
      <c r="U244" s="63" t="str">
        <f>+IFERROR(IF(V244="#N/C","#N/C",IF(V244=0,INDEX(Taxonomy_UniqueValues!D:D,MATCH(W244,Taxonomy_UniqueValues!F:F,0)),INDEX(Taxonomy_UniqueValues!D:D,MATCH(V244,Taxonomy_UniqueValues!E:E,0)))),"#N/C")</f>
        <v>Muscomorpha</v>
      </c>
      <c r="V244" s="63" t="str">
        <f>+IFERROR(IF(W244="#N/C","#N/C",IF(W244=0,INDEX(Taxonomy_UniqueValues!E:E,MATCH(X244,Taxonomy_UniqueValues!G:G,0)),INDEX(Taxonomy_UniqueValues!E:E,MATCH(W244,Taxonomy_UniqueValues!F:F,0)))),"#N/C")</f>
        <v>Muscoidea</v>
      </c>
      <c r="W244" s="63" t="str">
        <f>+IFERROR(IF(X244="#N/C","#N/C",IF(X244=0,INDEX(Taxonomy_UniqueValues!F:F,MATCH(Y244,Taxonomy_UniqueValues!H:H,0)),INDEX(Taxonomy_UniqueValues!F:F,MATCH(X244,Taxonomy_UniqueValues!G:G,0)))),"#N/C")</f>
        <v>Fanniidae</v>
      </c>
      <c r="X244" s="63">
        <f>+IFERROR(IF(Y244="#N/C","#N/C",INDEX(Taxonomy_UniqueValues!G:G,MATCH(Y244,Taxonomy_UniqueValues!H:H,0))),"#N/C")</f>
        <v>0</v>
      </c>
      <c r="Y244" s="63" t="s">
        <v>38</v>
      </c>
      <c r="Z244" s="64" t="s">
        <v>36</v>
      </c>
    </row>
    <row r="245" spans="1:26" x14ac:dyDescent="0.3">
      <c r="A245" s="3">
        <v>244</v>
      </c>
      <c r="B245" s="38" t="str">
        <f t="shared" si="31"/>
        <v>FAIR-D1_244</v>
      </c>
      <c r="C245" s="39" t="s">
        <v>27</v>
      </c>
      <c r="D245" s="4">
        <f t="shared" si="32"/>
        <v>45169</v>
      </c>
      <c r="E245" s="1" t="s">
        <v>263</v>
      </c>
      <c r="F245" s="1" t="s">
        <v>263</v>
      </c>
      <c r="G245" s="2">
        <v>45169.465231481503</v>
      </c>
      <c r="H245" s="2">
        <v>45169.465833333299</v>
      </c>
      <c r="I245" s="40">
        <f t="shared" si="27"/>
        <v>6.0185179609106854E-4</v>
      </c>
      <c r="J245" s="41" t="s">
        <v>30</v>
      </c>
      <c r="K245" s="42" t="s">
        <v>34</v>
      </c>
      <c r="L245" s="42" t="s">
        <v>30</v>
      </c>
      <c r="M245" s="6">
        <v>244</v>
      </c>
      <c r="N245" s="5" t="str">
        <f t="shared" si="28"/>
        <v>FAIR-D1/244</v>
      </c>
      <c r="O245" s="4" t="str">
        <f>IF(ISBLANK(E245),"",IF(E245=F245, "1 video",CONCATENATE((+COUNTIFS(Video_List!$A:$A,Monitoring!C245,Video_List!$D:$D,"&lt;=" &amp;Monitoring!H245)-COUNTIFS(Video_List!$A:$A,Monitoring!C245,Video_List!$D:$D,"&lt;=" &amp;Monitoring!G245))+1," videos")))</f>
        <v>1 video</v>
      </c>
      <c r="P245" s="61" t="s">
        <v>31</v>
      </c>
      <c r="Q245" s="62" t="s">
        <v>34</v>
      </c>
      <c r="R245" s="63" t="str">
        <f>+IFERROR(IF(S245="#N/C","#N/C",IF(S245=0,INDEX(Taxonomy_UniqueValues!A:A,MATCH(T245,Taxonomy_UniqueValues!C:C,0)),INDEX(Taxonomy_UniqueValues!A:A,MATCH(S245,Taxonomy_UniqueValues!B:B,0)))),"#N/C")</f>
        <v>Insecta</v>
      </c>
      <c r="S245" s="63" t="str">
        <f>+IFERROR(IF(T245="#N/C","#N/C",IF(T245=0,INDEX(Taxonomy_UniqueValues!B:B,MATCH(U245,Taxonomy_UniqueValues!D:D,0)),INDEX(Taxonomy_UniqueValues!B:B,MATCH(T245,Taxonomy_UniqueValues!C:C,0)))),"#N/C")</f>
        <v>Diptera</v>
      </c>
      <c r="T245" s="63" t="str">
        <f>+IFERROR(IF(U245="#N/C","#N/C",IF(U245=0,INDEX(Taxonomy_UniqueValues!C:C,MATCH(V245,Taxonomy_UniqueValues!E:E,0)),INDEX(Taxonomy_UniqueValues!C:C,MATCH(U245,Taxonomy_UniqueValues!D:D,0)))),"#N/C")</f>
        <v>Brachycera</v>
      </c>
      <c r="U245" s="63" t="str">
        <f>+IFERROR(IF(V245="#N/C","#N/C",IF(V245=0,INDEX(Taxonomy_UniqueValues!D:D,MATCH(W245,Taxonomy_UniqueValues!F:F,0)),INDEX(Taxonomy_UniqueValues!D:D,MATCH(V245,Taxonomy_UniqueValues!E:E,0)))),"#N/C")</f>
        <v>Muscomorpha</v>
      </c>
      <c r="V245" s="63" t="str">
        <f>+IFERROR(IF(W245="#N/C","#N/C",IF(W245=0,INDEX(Taxonomy_UniqueValues!E:E,MATCH(X245,Taxonomy_UniqueValues!G:G,0)),INDEX(Taxonomy_UniqueValues!E:E,MATCH(W245,Taxonomy_UniqueValues!F:F,0)))),"#N/C")</f>
        <v>Muscoidea</v>
      </c>
      <c r="W245" s="63" t="str">
        <f>+IFERROR(IF(X245="#N/C","#N/C",IF(X245=0,INDEX(Taxonomy_UniqueValues!F:F,MATCH(Y245,Taxonomy_UniqueValues!H:H,0)),INDEX(Taxonomy_UniqueValues!F:F,MATCH(X245,Taxonomy_UniqueValues!G:G,0)))),"#N/C")</f>
        <v>Fanniidae</v>
      </c>
      <c r="X245" s="63">
        <f>+IFERROR(IF(Y245="#N/C","#N/C",INDEX(Taxonomy_UniqueValues!G:G,MATCH(Y245,Taxonomy_UniqueValues!H:H,0))),"#N/C")</f>
        <v>0</v>
      </c>
      <c r="Y245" s="63" t="s">
        <v>38</v>
      </c>
      <c r="Z245" s="64" t="s">
        <v>36</v>
      </c>
    </row>
    <row r="246" spans="1:26" x14ac:dyDescent="0.3">
      <c r="A246" s="3">
        <v>245</v>
      </c>
      <c r="B246" s="38" t="str">
        <f t="shared" si="31"/>
        <v>FAIR-D1_245</v>
      </c>
      <c r="C246" s="39" t="s">
        <v>27</v>
      </c>
      <c r="D246" s="4">
        <f t="shared" si="32"/>
        <v>45169</v>
      </c>
      <c r="E246" s="1" t="s">
        <v>264</v>
      </c>
      <c r="F246" s="1" t="s">
        <v>264</v>
      </c>
      <c r="G246" s="2">
        <v>45169.4698726852</v>
      </c>
      <c r="H246" s="2">
        <v>45169.4699652778</v>
      </c>
      <c r="I246" s="40">
        <f t="shared" si="27"/>
        <v>9.2592599685303867E-5</v>
      </c>
      <c r="J246" s="41" t="s">
        <v>30</v>
      </c>
      <c r="K246" s="42" t="s">
        <v>31</v>
      </c>
      <c r="L246" s="42" t="s">
        <v>32</v>
      </c>
      <c r="M246" s="6">
        <v>245</v>
      </c>
      <c r="N246" s="5" t="str">
        <f t="shared" si="28"/>
        <v>FAIR-D1/245</v>
      </c>
      <c r="O246" s="4" t="str">
        <f>IF(ISBLANK(E246),"",IF(E246=F246, "1 video",CONCATENATE((+COUNTIFS(Video_List!$A:$A,Monitoring!C246,Video_List!$D:$D,"&lt;=" &amp;Monitoring!H246)-COUNTIFS(Video_List!$A:$A,Monitoring!C246,Video_List!$D:$D,"&lt;=" &amp;Monitoring!G246))+1," videos")))</f>
        <v>1 video</v>
      </c>
      <c r="P246" s="61" t="s">
        <v>34</v>
      </c>
      <c r="Q246" s="62" t="s">
        <v>34</v>
      </c>
      <c r="R246" s="63" t="str">
        <f>+IFERROR(IF(S246="#N/C","#N/C",INDEX(Taxonomy_UniqueValues!A:A,MATCH(S246,Taxonomy_UniqueValues!B:B,0))),"#N/C")</f>
        <v>Insecta</v>
      </c>
      <c r="S246" s="63" t="str">
        <f>+IFERROR(IF(T246="#N/C","#N/C",INDEX(Taxonomy_UniqueValues!B:B,MATCH(T246,Taxonomy_UniqueValues!C:C,0))),"#N/C")</f>
        <v>Diptera</v>
      </c>
      <c r="T246" s="63" t="s">
        <v>48</v>
      </c>
      <c r="U246" s="63" t="str">
        <f>+IFERROR(IF(V246="#N/C","#N/C",INDEX(Taxonomy_UniqueValues!D:D,MATCH(V246,Taxonomy_UniqueValues!E:E,0))),"#N/C")</f>
        <v>#N/C</v>
      </c>
      <c r="V246" s="63" t="str">
        <f>+IFERROR(IF(W246="#N/C","#N/C",IF(W246="-",INDEX(Taxonomy_UniqueValues!E:E,MATCH(X246,Taxonomy_UniqueValues!G:G,0)),INDEX(Taxonomy_UniqueValues!E:E,MATCH(W246,Taxonomy_UniqueValues!F:F,0)))),"#N/C")</f>
        <v>#N/C</v>
      </c>
      <c r="W246" s="63" t="str">
        <f>+IFERROR(IF(X246="#N/C","#N/C",IF(X246="-",INDEX(Taxonomy_UniqueValues!F:F,MATCH(Y246,Taxonomy_UniqueValues!H:H,0)),INDEX(Taxonomy_UniqueValues!F:F,MATCH(X246,Taxonomy_UniqueValues!G:G,0)))),"#N/C")</f>
        <v>#N/C</v>
      </c>
      <c r="X246" s="63" t="str">
        <f>+IFERROR(IF(Y246="#N/C","#N/C",INDEX(Taxonomy_UniqueValues!G:G,MATCH(Y246,Taxonomy_UniqueValues!H:H,0))),"#N/C")</f>
        <v>#N/C</v>
      </c>
      <c r="Y246" s="63" t="str">
        <f>+IFERROR(IF(Z246="#N/C","#N/C",INDEX(Taxonomy_UniqueValues!H:H,MATCH(Z246,Taxonomy_UniqueValues!I:I,0))),"#N/C")</f>
        <v>#N/C</v>
      </c>
      <c r="Z246" s="64" t="s">
        <v>36</v>
      </c>
    </row>
    <row r="247" spans="1:26" x14ac:dyDescent="0.3">
      <c r="A247" s="3">
        <v>246</v>
      </c>
      <c r="B247" s="38" t="str">
        <f t="shared" si="31"/>
        <v>FAIR-D1_246</v>
      </c>
      <c r="C247" s="39" t="s">
        <v>27</v>
      </c>
      <c r="D247" s="4">
        <f t="shared" si="32"/>
        <v>45169</v>
      </c>
      <c r="E247" s="1" t="s">
        <v>265</v>
      </c>
      <c r="F247" s="1" t="s">
        <v>265</v>
      </c>
      <c r="G247" s="2">
        <v>45169.4746759259</v>
      </c>
      <c r="H247" s="2">
        <v>45169.474791666697</v>
      </c>
      <c r="I247" s="40">
        <f t="shared" si="27"/>
        <v>1.1574079690035433E-4</v>
      </c>
      <c r="J247" s="41" t="s">
        <v>30</v>
      </c>
      <c r="K247" s="42" t="s">
        <v>34</v>
      </c>
      <c r="L247" s="42" t="s">
        <v>32</v>
      </c>
      <c r="M247" s="6">
        <v>246</v>
      </c>
      <c r="N247" s="5" t="str">
        <f t="shared" si="28"/>
        <v>FAIR-D1/246</v>
      </c>
      <c r="O247" s="4" t="str">
        <f>IF(ISBLANK(E247),"",IF(E247=F247, "1 video",CONCATENATE((+COUNTIFS(Video_List!$A:$A,Monitoring!C247,Video_List!$D:$D,"&lt;=" &amp;Monitoring!H247)-COUNTIFS(Video_List!$A:$A,Monitoring!C247,Video_List!$D:$D,"&lt;=" &amp;Monitoring!G247))+1," videos")))</f>
        <v>1 video</v>
      </c>
      <c r="P247" s="61" t="s">
        <v>31</v>
      </c>
      <c r="Q247" s="62" t="s">
        <v>34</v>
      </c>
      <c r="R247" s="63" t="str">
        <f>+IFERROR(IF(S247="#N/C","#N/C",IF(S247=0,INDEX(Taxonomy_UniqueValues!A:A,MATCH(T247,Taxonomy_UniqueValues!C:C,0)),INDEX(Taxonomy_UniqueValues!A:A,MATCH(S247,Taxonomy_UniqueValues!B:B,0)))),"#N/C")</f>
        <v>Insecta</v>
      </c>
      <c r="S247" s="63" t="str">
        <f>+IFERROR(IF(T247="#N/C","#N/C",IF(T247=0,INDEX(Taxonomy_UniqueValues!B:B,MATCH(U247,Taxonomy_UniqueValues!D:D,0)),INDEX(Taxonomy_UniqueValues!B:B,MATCH(T247,Taxonomy_UniqueValues!C:C,0)))),"#N/C")</f>
        <v>Diptera</v>
      </c>
      <c r="T247" s="63" t="str">
        <f>+IFERROR(IF(U247="#N/C","#N/C",IF(U247=0,INDEX(Taxonomy_UniqueValues!C:C,MATCH(V247,Taxonomy_UniqueValues!E:E,0)),INDEX(Taxonomy_UniqueValues!C:C,MATCH(U247,Taxonomy_UniqueValues!D:D,0)))),"#N/C")</f>
        <v>Brachycera</v>
      </c>
      <c r="U247" s="63" t="str">
        <f>+IFERROR(IF(V247="#N/C","#N/C",IF(V247=0,INDEX(Taxonomy_UniqueValues!D:D,MATCH(W247,Taxonomy_UniqueValues!F:F,0)),INDEX(Taxonomy_UniqueValues!D:D,MATCH(V247,Taxonomy_UniqueValues!E:E,0)))),"#N/C")</f>
        <v>Muscomorpha</v>
      </c>
      <c r="V247" s="63" t="str">
        <f>+IFERROR(IF(W247="#N/C","#N/C",IF(W247=0,INDEX(Taxonomy_UniqueValues!E:E,MATCH(X247,Taxonomy_UniqueValues!G:G,0)),INDEX(Taxonomy_UniqueValues!E:E,MATCH(W247,Taxonomy_UniqueValues!F:F,0)))),"#N/C")</f>
        <v>Muscoidea</v>
      </c>
      <c r="W247" s="63" t="str">
        <f>+IFERROR(IF(X247="#N/C","#N/C",IF(X247=0,INDEX(Taxonomy_UniqueValues!F:F,MATCH(Y247,Taxonomy_UniqueValues!H:H,0)),INDEX(Taxonomy_UniqueValues!F:F,MATCH(X247,Taxonomy_UniqueValues!G:G,0)))),"#N/C")</f>
        <v>Fanniidae</v>
      </c>
      <c r="X247" s="63">
        <f>+IFERROR(IF(Y247="#N/C","#N/C",INDEX(Taxonomy_UniqueValues!G:G,MATCH(Y247,Taxonomy_UniqueValues!H:H,0))),"#N/C")</f>
        <v>0</v>
      </c>
      <c r="Y247" s="63" t="s">
        <v>38</v>
      </c>
      <c r="Z247" s="64" t="s">
        <v>36</v>
      </c>
    </row>
    <row r="248" spans="1:26" x14ac:dyDescent="0.3">
      <c r="A248" s="3">
        <v>247</v>
      </c>
      <c r="B248" s="38" t="str">
        <f t="shared" si="31"/>
        <v>FAIR-D1_247</v>
      </c>
      <c r="C248" s="39" t="s">
        <v>27</v>
      </c>
      <c r="D248" s="4">
        <f t="shared" si="32"/>
        <v>45169</v>
      </c>
      <c r="E248" s="1" t="s">
        <v>266</v>
      </c>
      <c r="F248" s="1" t="s">
        <v>266</v>
      </c>
      <c r="G248" s="2">
        <v>45169.512094907397</v>
      </c>
      <c r="H248" s="2">
        <v>45169.512256944399</v>
      </c>
      <c r="I248" s="40">
        <f t="shared" si="27"/>
        <v>1.6203700215555727E-4</v>
      </c>
      <c r="J248" s="41" t="s">
        <v>30</v>
      </c>
      <c r="K248" s="42" t="s">
        <v>31</v>
      </c>
      <c r="L248" s="42" t="s">
        <v>32</v>
      </c>
      <c r="M248" s="6">
        <v>247</v>
      </c>
      <c r="N248" s="5" t="str">
        <f t="shared" si="28"/>
        <v>FAIR-D1/247</v>
      </c>
      <c r="O248" s="4" t="str">
        <f>IF(ISBLANK(E248),"",IF(E248=F248, "1 video",CONCATENATE((+COUNTIFS(Video_List!$A:$A,Monitoring!C248,Video_List!$D:$D,"&lt;=" &amp;Monitoring!H248)-COUNTIFS(Video_List!$A:$A,Monitoring!C248,Video_List!$D:$D,"&lt;=" &amp;Monitoring!G248))+1," videos")))</f>
        <v>1 video</v>
      </c>
      <c r="P248" s="61" t="s">
        <v>31</v>
      </c>
      <c r="Q248" s="62" t="s">
        <v>31</v>
      </c>
      <c r="R248" s="63" t="str">
        <f>+IFERROR(IF(S248="#N/C","#N/C",IF(S248=0,INDEX(Taxonomy_UniqueValues!A:A,MATCH(T248,Taxonomy_UniqueValues!C:C,0)),INDEX(Taxonomy_UniqueValues!A:A,MATCH(S248,Taxonomy_UniqueValues!B:B,0)))),"#N/C")</f>
        <v>Insecta</v>
      </c>
      <c r="S248" s="63" t="str">
        <f>+IFERROR(IF(T248="#N/C","#N/C",IF(T248=0,INDEX(Taxonomy_UniqueValues!B:B,MATCH(U248,Taxonomy_UniqueValues!D:D,0)),INDEX(Taxonomy_UniqueValues!B:B,MATCH(T248,Taxonomy_UniqueValues!C:C,0)))),"#N/C")</f>
        <v>Diptera</v>
      </c>
      <c r="T248" s="63" t="str">
        <f>+IFERROR(IF(U248="#N/C","#N/C",IF(U248=0,INDEX(Taxonomy_UniqueValues!C:C,MATCH(V248,Taxonomy_UniqueValues!E:E,0)),INDEX(Taxonomy_UniqueValues!C:C,MATCH(U248,Taxonomy_UniqueValues!D:D,0)))),"#N/C")</f>
        <v>Brachycera</v>
      </c>
      <c r="U248" s="63" t="str">
        <f>+IFERROR(IF(V248="#N/C","#N/C",IF(V248=0,INDEX(Taxonomy_UniqueValues!D:D,MATCH(W248,Taxonomy_UniqueValues!F:F,0)),INDEX(Taxonomy_UniqueValues!D:D,MATCH(V248,Taxonomy_UniqueValues!E:E,0)))),"#N/C")</f>
        <v>Muscomorpha</v>
      </c>
      <c r="V248" s="63" t="str">
        <f>+IFERROR(IF(W248="#N/C","#N/C",IF(W248=0,INDEX(Taxonomy_UniqueValues!E:E,MATCH(X248,Taxonomy_UniqueValues!G:G,0)),INDEX(Taxonomy_UniqueValues!E:E,MATCH(W248,Taxonomy_UniqueValues!F:F,0)))),"#N/C")</f>
        <v>Muscoidea</v>
      </c>
      <c r="W248" s="63" t="str">
        <f>+IFERROR(IF(X248="#N/C","#N/C",IF(X248=0,INDEX(Taxonomy_UniqueValues!F:F,MATCH(Y248,Taxonomy_UniqueValues!H:H,0)),INDEX(Taxonomy_UniqueValues!F:F,MATCH(X248,Taxonomy_UniqueValues!G:G,0)))),"#N/C")</f>
        <v>Fanniidae</v>
      </c>
      <c r="X248" s="63">
        <f>+IFERROR(IF(Y248="#N/C","#N/C",INDEX(Taxonomy_UniqueValues!G:G,MATCH(Y248,Taxonomy_UniqueValues!H:H,0))),"#N/C")</f>
        <v>0</v>
      </c>
      <c r="Y248" s="63" t="s">
        <v>38</v>
      </c>
      <c r="Z248" s="64" t="s">
        <v>36</v>
      </c>
    </row>
    <row r="249" spans="1:26" x14ac:dyDescent="0.3">
      <c r="A249" s="3">
        <v>248</v>
      </c>
      <c r="B249" s="38" t="str">
        <f t="shared" si="31"/>
        <v>FAIR-D1_248</v>
      </c>
      <c r="C249" s="39" t="s">
        <v>27</v>
      </c>
      <c r="D249" s="4">
        <f t="shared" si="32"/>
        <v>45169</v>
      </c>
      <c r="E249" s="1" t="s">
        <v>267</v>
      </c>
      <c r="F249" s="1" t="s">
        <v>267</v>
      </c>
      <c r="G249" s="2">
        <v>45169.529421296298</v>
      </c>
      <c r="H249" s="2">
        <v>45169.529479166697</v>
      </c>
      <c r="I249" s="40">
        <f t="shared" si="27"/>
        <v>5.7870398450177163E-5</v>
      </c>
      <c r="J249" s="41" t="s">
        <v>32</v>
      </c>
      <c r="K249" s="42" t="s">
        <v>34</v>
      </c>
      <c r="L249" s="42" t="s">
        <v>32</v>
      </c>
      <c r="M249" s="6">
        <v>248</v>
      </c>
      <c r="N249" s="5" t="str">
        <f t="shared" si="28"/>
        <v>FAIR-D1/248</v>
      </c>
      <c r="O249" s="4" t="str">
        <f>IF(ISBLANK(E249),"",IF(E249=F249, "1 video",CONCATENATE((+COUNTIFS(Video_List!$A:$A,Monitoring!C249,Video_List!$D:$D,"&lt;=" &amp;Monitoring!H249)-COUNTIFS(Video_List!$A:$A,Monitoring!C249,Video_List!$D:$D,"&lt;=" &amp;Monitoring!G249))+1," videos")))</f>
        <v>1 video</v>
      </c>
      <c r="P249" s="61" t="s">
        <v>34</v>
      </c>
      <c r="Q249" s="62" t="s">
        <v>34</v>
      </c>
      <c r="R249" s="63" t="str">
        <f>+IFERROR(IF(S249="#N/C","#N/C",INDEX(Taxonomy_UniqueValues!A:A,MATCH(S249,Taxonomy_UniqueValues!B:B,0))),"#N/C")</f>
        <v>#N/C</v>
      </c>
      <c r="S249" s="63" t="str">
        <f>+IFERROR(IF(T249="#N/C","#N/C",INDEX(Taxonomy_UniqueValues!B:B,MATCH(T249,Taxonomy_UniqueValues!C:C,0))),"#N/C")</f>
        <v>#N/C</v>
      </c>
      <c r="T249" s="63" t="str">
        <f>+IFERROR(IF(V249="#N/C","#N/C",IF(V249="-",INDEX(Taxonomy_UniqueValues!C:C,MATCH(W249,Taxonomy_UniqueValues!F:F,0)),INDEX(Taxonomy_UniqueValues!C:C,MATCH(V249,Taxonomy_UniqueValues!E:E,0)))),"#N/C")</f>
        <v>#N/C</v>
      </c>
      <c r="U249" s="63" t="str">
        <f>+IFERROR(IF(V249="#N/C","#N/C",INDEX(Taxonomy_UniqueValues!D:D,MATCH(V249,Taxonomy_UniqueValues!E:E,0))),"#N/C")</f>
        <v>#N/C</v>
      </c>
      <c r="V249" s="63" t="str">
        <f>+IFERROR(IF(W249="#N/C","#N/C",IF(W249="-",INDEX(Taxonomy_UniqueValues!E:E,MATCH(X249,Taxonomy_UniqueValues!G:G,0)),INDEX(Taxonomy_UniqueValues!E:E,MATCH(W249,Taxonomy_UniqueValues!F:F,0)))),"#N/C")</f>
        <v>#N/C</v>
      </c>
      <c r="W249" s="63" t="str">
        <f>+IFERROR(IF(X249="#N/C","#N/C",IF(X249="-",INDEX(Taxonomy_UniqueValues!F:F,MATCH(Y249,Taxonomy_UniqueValues!H:H,0)),INDEX(Taxonomy_UniqueValues!F:F,MATCH(X249,Taxonomy_UniqueValues!G:G,0)))),"#N/C")</f>
        <v>#N/C</v>
      </c>
      <c r="X249" s="63" t="str">
        <f>+IFERROR(IF(Y249="#N/C","#N/C",INDEX(Taxonomy_UniqueValues!G:G,MATCH(Y249,Taxonomy_UniqueValues!H:H,0))),"#N/C")</f>
        <v>#N/C</v>
      </c>
      <c r="Y249" s="63" t="str">
        <f>+IFERROR(IF(Z249="#N/C","#N/C",INDEX(Taxonomy_UniqueValues!H:H,MATCH(Z249,Taxonomy_UniqueValues!I:I,0))),"#N/C")</f>
        <v>#N/C</v>
      </c>
      <c r="Z249" s="64" t="s">
        <v>36</v>
      </c>
    </row>
    <row r="250" spans="1:26" x14ac:dyDescent="0.3">
      <c r="A250" s="3">
        <v>249</v>
      </c>
      <c r="B250" s="38" t="str">
        <f t="shared" si="31"/>
        <v>FAIR-D1_249</v>
      </c>
      <c r="C250" s="39" t="s">
        <v>27</v>
      </c>
      <c r="D250" s="4">
        <f t="shared" si="32"/>
        <v>45169</v>
      </c>
      <c r="E250" s="1" t="s">
        <v>268</v>
      </c>
      <c r="F250" s="1" t="s">
        <v>268</v>
      </c>
      <c r="G250" s="2">
        <v>45169.541006944499</v>
      </c>
      <c r="H250" s="2">
        <v>45169.541122685201</v>
      </c>
      <c r="I250" s="40">
        <f t="shared" si="27"/>
        <v>1.1574070231290534E-4</v>
      </c>
      <c r="J250" s="41" t="s">
        <v>30</v>
      </c>
      <c r="K250" s="42" t="s">
        <v>31</v>
      </c>
      <c r="L250" s="42" t="s">
        <v>32</v>
      </c>
      <c r="M250" s="6">
        <v>249</v>
      </c>
      <c r="N250" s="5" t="str">
        <f t="shared" si="28"/>
        <v>FAIR-D1/249</v>
      </c>
      <c r="O250" s="4" t="str">
        <f>IF(ISBLANK(E250),"",IF(E250=F250, "1 video",CONCATENATE((+COUNTIFS(Video_List!$A:$A,Monitoring!C250,Video_List!$D:$D,"&lt;=" &amp;Monitoring!H250)-COUNTIFS(Video_List!$A:$A,Monitoring!C250,Video_List!$D:$D,"&lt;=" &amp;Monitoring!G250))+1," videos")))</f>
        <v>1 video</v>
      </c>
      <c r="P250" s="61" t="s">
        <v>31</v>
      </c>
      <c r="Q250" s="62" t="s">
        <v>31</v>
      </c>
      <c r="R250" s="63" t="str">
        <f>+IFERROR(IF(S250="#N/C","#N/C",INDEX(Taxonomy_UniqueValues!A:A,MATCH(S250,Taxonomy_UniqueValues!B:B,0))),"#N/C")</f>
        <v>Insecta</v>
      </c>
      <c r="S250" s="63" t="str">
        <f>+IFERROR(IF(T250="#N/C","#N/C",INDEX(Taxonomy_UniqueValues!B:B,MATCH(T250,Taxonomy_UniqueValues!C:C,0))),"#N/C")</f>
        <v>Hymenoptera</v>
      </c>
      <c r="T250" s="63" t="str">
        <f>+IFERROR(IF(V250="#N/C","#N/C",IF(V250="-",INDEX(Taxonomy_UniqueValues!C:C,MATCH(W250,Taxonomy_UniqueValues!F:F,0)),INDEX(Taxonomy_UniqueValues!C:C,MATCH(V250,Taxonomy_UniqueValues!E:E,0)))),"#N/C")</f>
        <v>Apocrita</v>
      </c>
      <c r="U250" s="63" t="str">
        <f>+IFERROR(IF(V250="#N/C","#N/C",INDEX(Taxonomy_UniqueValues!D:D,MATCH(V250,Taxonomy_UniqueValues!E:E,0))),"#N/C")</f>
        <v>Aculeata</v>
      </c>
      <c r="V250" s="63" t="str">
        <f>+IFERROR(IF(W250="#N/C","#N/C",IF(W250="-",INDEX(Taxonomy_UniqueValues!E:E,MATCH(X250,Taxonomy_UniqueValues!G:G,0)),INDEX(Taxonomy_UniqueValues!E:E,MATCH(W250,Taxonomy_UniqueValues!F:F,0)))),"#N/C")</f>
        <v>Vespoidea</v>
      </c>
      <c r="W250" s="63" t="str">
        <f>+IFERROR(IF(X250="#N/C","#N/C",IF(X250="-",INDEX(Taxonomy_UniqueValues!F:F,MATCH(Y250,Taxonomy_UniqueValues!H:H,0)),INDEX(Taxonomy_UniqueValues!F:F,MATCH(X250,Taxonomy_UniqueValues!G:G,0)))),"#N/C")</f>
        <v>Vespidae</v>
      </c>
      <c r="X250" s="63" t="str">
        <f>+IFERROR(IF(Y250="#N/C","#N/C",INDEX(Taxonomy_UniqueValues!G:G,MATCH(Y250,Taxonomy_UniqueValues!H:H,0))),"#N/C")</f>
        <v>Vespinae</v>
      </c>
      <c r="Y250" s="63" t="s">
        <v>57</v>
      </c>
      <c r="Z250" s="64" t="s">
        <v>36</v>
      </c>
    </row>
    <row r="251" spans="1:26" x14ac:dyDescent="0.3">
      <c r="A251" s="3">
        <v>250</v>
      </c>
      <c r="B251" s="38" t="str">
        <f t="shared" si="31"/>
        <v>FAIR-D1_250</v>
      </c>
      <c r="C251" s="39" t="s">
        <v>27</v>
      </c>
      <c r="D251" s="4">
        <f t="shared" si="32"/>
        <v>45169</v>
      </c>
      <c r="E251" s="1" t="s">
        <v>269</v>
      </c>
      <c r="F251" s="1" t="s">
        <v>269</v>
      </c>
      <c r="G251" s="2">
        <v>45169.543460648201</v>
      </c>
      <c r="H251" s="2">
        <v>45169.544710648202</v>
      </c>
      <c r="I251" s="40">
        <f t="shared" si="27"/>
        <v>1.2500000011641532E-3</v>
      </c>
      <c r="J251" s="41" t="s">
        <v>30</v>
      </c>
      <c r="K251" s="42" t="s">
        <v>34</v>
      </c>
      <c r="L251" s="42" t="s">
        <v>30</v>
      </c>
      <c r="M251" s="6">
        <v>250</v>
      </c>
      <c r="N251" s="5" t="str">
        <f t="shared" si="28"/>
        <v>FAIR-D1/250</v>
      </c>
      <c r="O251" s="4" t="str">
        <f>IF(ISBLANK(E251),"",IF(E251=F251, "1 video",CONCATENATE((+COUNTIFS(Video_List!$A:$A,Monitoring!C251,Video_List!$D:$D,"&lt;=" &amp;Monitoring!H251)-COUNTIFS(Video_List!$A:$A,Monitoring!C251,Video_List!$D:$D,"&lt;=" &amp;Monitoring!G251))+1," videos")))</f>
        <v>1 video</v>
      </c>
      <c r="P251" s="61" t="s">
        <v>31</v>
      </c>
      <c r="Q251" s="62" t="s">
        <v>34</v>
      </c>
      <c r="R251" s="63" t="str">
        <f>+IFERROR(IF(S251="#N/C","#N/C",IF(S251=0,INDEX(Taxonomy_UniqueValues!A:A,MATCH(T251,Taxonomy_UniqueValues!C:C,0)),INDEX(Taxonomy_UniqueValues!A:A,MATCH(S251,Taxonomy_UniqueValues!B:B,0)))),"#N/C")</f>
        <v>Insecta</v>
      </c>
      <c r="S251" s="63" t="str">
        <f>+IFERROR(IF(T251="#N/C","#N/C",IF(T251=0,INDEX(Taxonomy_UniqueValues!B:B,MATCH(U251,Taxonomy_UniqueValues!D:D,0)),INDEX(Taxonomy_UniqueValues!B:B,MATCH(T251,Taxonomy_UniqueValues!C:C,0)))),"#N/C")</f>
        <v>Diptera</v>
      </c>
      <c r="T251" s="63" t="str">
        <f>+IFERROR(IF(U251="#N/C","#N/C",IF(U251=0,INDEX(Taxonomy_UniqueValues!C:C,MATCH(V251,Taxonomy_UniqueValues!E:E,0)),INDEX(Taxonomy_UniqueValues!C:C,MATCH(U251,Taxonomy_UniqueValues!D:D,0)))),"#N/C")</f>
        <v>Brachycera</v>
      </c>
      <c r="U251" s="63" t="str">
        <f>+IFERROR(IF(V251="#N/C","#N/C",IF(V251=0,INDEX(Taxonomy_UniqueValues!D:D,MATCH(W251,Taxonomy_UniqueValues!F:F,0)),INDEX(Taxonomy_UniqueValues!D:D,MATCH(V251,Taxonomy_UniqueValues!E:E,0)))),"#N/C")</f>
        <v>Muscomorpha</v>
      </c>
      <c r="V251" s="63" t="str">
        <f>+IFERROR(IF(W251="#N/C","#N/C",IF(W251=0,INDEX(Taxonomy_UniqueValues!E:E,MATCH(X251,Taxonomy_UniqueValues!G:G,0)),INDEX(Taxonomy_UniqueValues!E:E,MATCH(W251,Taxonomy_UniqueValues!F:F,0)))),"#N/C")</f>
        <v>Muscoidea</v>
      </c>
      <c r="W251" s="63" t="str">
        <f>+IFERROR(IF(X251="#N/C","#N/C",IF(X251=0,INDEX(Taxonomy_UniqueValues!F:F,MATCH(Y251,Taxonomy_UniqueValues!H:H,0)),INDEX(Taxonomy_UniqueValues!F:F,MATCH(X251,Taxonomy_UniqueValues!G:G,0)))),"#N/C")</f>
        <v>Fanniidae</v>
      </c>
      <c r="X251" s="63">
        <f>+IFERROR(IF(Y251="#N/C","#N/C",INDEX(Taxonomy_UniqueValues!G:G,MATCH(Y251,Taxonomy_UniqueValues!H:H,0))),"#N/C")</f>
        <v>0</v>
      </c>
      <c r="Y251" s="63" t="s">
        <v>38</v>
      </c>
      <c r="Z251" s="64" t="s">
        <v>36</v>
      </c>
    </row>
    <row r="252" spans="1:26" x14ac:dyDescent="0.3">
      <c r="A252" s="3">
        <v>251</v>
      </c>
      <c r="B252" s="38" t="str">
        <f t="shared" si="31"/>
        <v>FAIR-D1_251</v>
      </c>
      <c r="C252" s="39" t="s">
        <v>27</v>
      </c>
      <c r="D252" s="4">
        <f t="shared" si="32"/>
        <v>45169</v>
      </c>
      <c r="E252" s="1" t="s">
        <v>270</v>
      </c>
      <c r="F252" s="1" t="s">
        <v>270</v>
      </c>
      <c r="G252" s="2">
        <v>45169.683460648201</v>
      </c>
      <c r="H252" s="2">
        <v>45169.683530092603</v>
      </c>
      <c r="I252" s="40">
        <f t="shared" si="27"/>
        <v>6.9444402470253408E-5</v>
      </c>
      <c r="J252" s="41" t="s">
        <v>45</v>
      </c>
      <c r="K252" s="42" t="s">
        <v>34</v>
      </c>
      <c r="L252" s="42" t="s">
        <v>30</v>
      </c>
      <c r="M252" s="6">
        <v>251</v>
      </c>
      <c r="N252" s="5" t="str">
        <f t="shared" si="28"/>
        <v>FAIR-D1/251</v>
      </c>
      <c r="O252" s="4" t="str">
        <f>IF(ISBLANK(E252),"",IF(E252=F252, "1 video",CONCATENATE((+COUNTIFS(Video_List!$A:$A,Monitoring!C252,Video_List!$D:$D,"&lt;=" &amp;Monitoring!H252)-COUNTIFS(Video_List!$A:$A,Monitoring!C252,Video_List!$D:$D,"&lt;=" &amp;Monitoring!G252))+1," videos")))</f>
        <v>1 video</v>
      </c>
      <c r="P252" s="61" t="s">
        <v>31</v>
      </c>
      <c r="Q252" s="62" t="s">
        <v>34</v>
      </c>
      <c r="R252" s="63" t="str">
        <f>+IFERROR(IF(S252="#N/C","#N/C",IF(S252=0,INDEX(Taxonomy_UniqueValues!A:A,MATCH(T252,Taxonomy_UniqueValues!C:C,0)),INDEX(Taxonomy_UniqueValues!A:A,MATCH(S252,Taxonomy_UniqueValues!B:B,0)))),"#N/C")</f>
        <v>Insecta</v>
      </c>
      <c r="S252" s="63" t="str">
        <f>+IFERROR(IF(T252="#N/C","#N/C",IF(T252=0,INDEX(Taxonomy_UniqueValues!B:B,MATCH(U252,Taxonomy_UniqueValues!D:D,0)),INDEX(Taxonomy_UniqueValues!B:B,MATCH(T252,Taxonomy_UniqueValues!C:C,0)))),"#N/C")</f>
        <v>Diptera</v>
      </c>
      <c r="T252" s="63" t="str">
        <f>+IFERROR(IF(U252="#N/C","#N/C",IF(U252=0,INDEX(Taxonomy_UniqueValues!C:C,MATCH(V252,Taxonomy_UniqueValues!E:E,0)),INDEX(Taxonomy_UniqueValues!C:C,MATCH(U252,Taxonomy_UniqueValues!D:D,0)))),"#N/C")</f>
        <v>Brachycera</v>
      </c>
      <c r="U252" s="63" t="str">
        <f>+IFERROR(IF(V252="#N/C","#N/C",IF(V252=0,INDEX(Taxonomy_UniqueValues!D:D,MATCH(W252,Taxonomy_UniqueValues!F:F,0)),INDEX(Taxonomy_UniqueValues!D:D,MATCH(V252,Taxonomy_UniqueValues!E:E,0)))),"#N/C")</f>
        <v>Muscomorpha</v>
      </c>
      <c r="V252" s="63" t="str">
        <f>+IFERROR(IF(W252="#N/C","#N/C",IF(W252=0,INDEX(Taxonomy_UniqueValues!E:E,MATCH(X252,Taxonomy_UniqueValues!G:G,0)),INDEX(Taxonomy_UniqueValues!E:E,MATCH(W252,Taxonomy_UniqueValues!F:F,0)))),"#N/C")</f>
        <v>Muscoidea</v>
      </c>
      <c r="W252" s="63" t="str">
        <f>+IFERROR(IF(X252="#N/C","#N/C",IF(X252=0,INDEX(Taxonomy_UniqueValues!F:F,MATCH(Y252,Taxonomy_UniqueValues!H:H,0)),INDEX(Taxonomy_UniqueValues!F:F,MATCH(X252,Taxonomy_UniqueValues!G:G,0)))),"#N/C")</f>
        <v>Fanniidae</v>
      </c>
      <c r="X252" s="63">
        <f>+IFERROR(IF(Y252="#N/C","#N/C",INDEX(Taxonomy_UniqueValues!G:G,MATCH(Y252,Taxonomy_UniqueValues!H:H,0))),"#N/C")</f>
        <v>0</v>
      </c>
      <c r="Y252" s="63" t="s">
        <v>38</v>
      </c>
      <c r="Z252" s="64" t="s">
        <v>36</v>
      </c>
    </row>
    <row r="253" spans="1:26" x14ac:dyDescent="0.3">
      <c r="A253" s="3">
        <v>252</v>
      </c>
      <c r="B253" s="38" t="str">
        <f t="shared" si="31"/>
        <v>FAIR-D1_252</v>
      </c>
      <c r="C253" s="39" t="s">
        <v>27</v>
      </c>
      <c r="D253" s="4">
        <f t="shared" si="32"/>
        <v>45169</v>
      </c>
      <c r="E253" s="1" t="s">
        <v>271</v>
      </c>
      <c r="F253" s="1" t="s">
        <v>272</v>
      </c>
      <c r="G253" s="2">
        <v>45169.746828703697</v>
      </c>
      <c r="H253" s="2">
        <v>45169.754953703698</v>
      </c>
      <c r="I253" s="40">
        <f t="shared" si="27"/>
        <v>8.1250000002910383E-3</v>
      </c>
      <c r="J253" s="41" t="s">
        <v>30</v>
      </c>
      <c r="K253" s="42" t="s">
        <v>34</v>
      </c>
      <c r="L253" s="42" t="s">
        <v>30</v>
      </c>
      <c r="M253" s="6">
        <v>252</v>
      </c>
      <c r="N253" s="5" t="str">
        <f t="shared" si="28"/>
        <v>FAIR-D1/252</v>
      </c>
      <c r="O253" s="4" t="str">
        <f>IF(ISBLANK(E253),"",IF(E253=F253, "1 video",CONCATENATE((+COUNTIFS(Video_List!$A:$A,Monitoring!C253,Video_List!$D:$D,"&lt;=" &amp;Monitoring!H253)-COUNTIFS(Video_List!$A:$A,Monitoring!C253,Video_List!$D:$D,"&lt;=" &amp;Monitoring!G253))+1," videos")))</f>
        <v>4 videos</v>
      </c>
      <c r="P253" s="61" t="s">
        <v>31</v>
      </c>
      <c r="Q253" s="62" t="s">
        <v>34</v>
      </c>
      <c r="R253" s="63" t="str">
        <f>+IFERROR(IF(S253="#N/C","#N/C",IF(S253=0,INDEX(Taxonomy_UniqueValues!A:A,MATCH(T253,Taxonomy_UniqueValues!C:C,0)),INDEX(Taxonomy_UniqueValues!A:A,MATCH(S253,Taxonomy_UniqueValues!B:B,0)))),"#N/C")</f>
        <v>Insecta</v>
      </c>
      <c r="S253" s="63" t="str">
        <f>+IFERROR(IF(T253="#N/C","#N/C",IF(T253=0,INDEX(Taxonomy_UniqueValues!B:B,MATCH(U253,Taxonomy_UniqueValues!D:D,0)),INDEX(Taxonomy_UniqueValues!B:B,MATCH(T253,Taxonomy_UniqueValues!C:C,0)))),"#N/C")</f>
        <v>Diptera</v>
      </c>
      <c r="T253" s="63" t="str">
        <f>+IFERROR(IF(U253="#N/C","#N/C",IF(U253=0,INDEX(Taxonomy_UniqueValues!C:C,MATCH(V253,Taxonomy_UniqueValues!E:E,0)),INDEX(Taxonomy_UniqueValues!C:C,MATCH(U253,Taxonomy_UniqueValues!D:D,0)))),"#N/C")</f>
        <v>Brachycera</v>
      </c>
      <c r="U253" s="63" t="str">
        <f>+IFERROR(IF(V253="#N/C","#N/C",IF(V253=0,INDEX(Taxonomy_UniqueValues!D:D,MATCH(W253,Taxonomy_UniqueValues!F:F,0)),INDEX(Taxonomy_UniqueValues!D:D,MATCH(V253,Taxonomy_UniqueValues!E:E,0)))),"#N/C")</f>
        <v>Muscomorpha</v>
      </c>
      <c r="V253" s="63" t="str">
        <f>+IFERROR(IF(W253="#N/C","#N/C",IF(W253=0,INDEX(Taxonomy_UniqueValues!E:E,MATCH(X253,Taxonomy_UniqueValues!G:G,0)),INDEX(Taxonomy_UniqueValues!E:E,MATCH(W253,Taxonomy_UniqueValues!F:F,0)))),"#N/C")</f>
        <v>Muscoidea</v>
      </c>
      <c r="W253" s="63" t="str">
        <f>+IFERROR(IF(X253="#N/C","#N/C",IF(X253=0,INDEX(Taxonomy_UniqueValues!F:F,MATCH(Y253,Taxonomy_UniqueValues!H:H,0)),INDEX(Taxonomy_UniqueValues!F:F,MATCH(X253,Taxonomy_UniqueValues!G:G,0)))),"#N/C")</f>
        <v>Fanniidae</v>
      </c>
      <c r="X253" s="63">
        <f>+IFERROR(IF(Y253="#N/C","#N/C",INDEX(Taxonomy_UniqueValues!G:G,MATCH(Y253,Taxonomy_UniqueValues!H:H,0))),"#N/C")</f>
        <v>0</v>
      </c>
      <c r="Y253" s="63" t="s">
        <v>38</v>
      </c>
      <c r="Z253" s="64" t="s">
        <v>36</v>
      </c>
    </row>
    <row r="254" spans="1:26" x14ac:dyDescent="0.3">
      <c r="A254" s="3">
        <v>253</v>
      </c>
      <c r="B254" s="38" t="str">
        <f t="shared" si="31"/>
        <v>FAIR-D1_253</v>
      </c>
      <c r="C254" s="39" t="s">
        <v>27</v>
      </c>
      <c r="D254" s="4">
        <f t="shared" si="32"/>
        <v>45169</v>
      </c>
      <c r="E254" s="1" t="s">
        <v>273</v>
      </c>
      <c r="F254" s="1" t="s">
        <v>273</v>
      </c>
      <c r="G254" s="2">
        <v>45169.755405092597</v>
      </c>
      <c r="H254" s="2">
        <v>45169.755462963003</v>
      </c>
      <c r="I254" s="40">
        <f t="shared" si="27"/>
        <v>5.7870405726134777E-5</v>
      </c>
      <c r="J254" s="41" t="s">
        <v>32</v>
      </c>
      <c r="K254" s="42" t="s">
        <v>34</v>
      </c>
      <c r="L254" s="42" t="s">
        <v>30</v>
      </c>
      <c r="M254" s="6">
        <v>253</v>
      </c>
      <c r="N254" s="5" t="str">
        <f t="shared" si="28"/>
        <v>FAIR-D1/253</v>
      </c>
      <c r="O254" s="4" t="str">
        <f>IF(ISBLANK(E254),"",IF(E254=F254, "1 video",CONCATENATE((+COUNTIFS(Video_List!$A:$A,Monitoring!C254,Video_List!$D:$D,"&lt;=" &amp;Monitoring!H254)-COUNTIFS(Video_List!$A:$A,Monitoring!C254,Video_List!$D:$D,"&lt;=" &amp;Monitoring!G254))+1," videos")))</f>
        <v>1 video</v>
      </c>
      <c r="P254" s="61" t="s">
        <v>31</v>
      </c>
      <c r="Q254" s="62" t="s">
        <v>34</v>
      </c>
      <c r="R254" s="63" t="str">
        <f>+IFERROR(IF(S254="#N/C","#N/C",INDEX(Taxonomy_UniqueValues!A:A,MATCH(S254,Taxonomy_UniqueValues!B:B,0))),"#N/C")</f>
        <v>Insecta</v>
      </c>
      <c r="S254" s="63" t="str">
        <f>+IFERROR(IF(T254="#N/C","#N/C",INDEX(Taxonomy_UniqueValues!B:B,MATCH(T254,Taxonomy_UniqueValues!C:C,0))),"#N/C")</f>
        <v>Diptera</v>
      </c>
      <c r="T254" s="63" t="str">
        <f>+IFERROR(IF(V254="#N/C","#N/C",IF(V254="-",INDEX(Taxonomy_UniqueValues!C:C,MATCH(W254,Taxonomy_UniqueValues!F:F,0)),INDEX(Taxonomy_UniqueValues!C:C,MATCH(V254,Taxonomy_UniqueValues!E:E,0)))),"#N/C")</f>
        <v>Brachycera</v>
      </c>
      <c r="U254" s="63" t="str">
        <f>+IFERROR(IF(V254="#N/C","#N/C",INDEX(Taxonomy_UniqueValues!D:D,MATCH(V254,Taxonomy_UniqueValues!E:E,0))),"#N/C")</f>
        <v>Muscomorpha</v>
      </c>
      <c r="V254" s="63" t="s">
        <v>35</v>
      </c>
      <c r="W254" s="63" t="str">
        <f>+IFERROR(IF(X254="#N/C","#N/C",IF(X254="-",INDEX(Taxonomy_UniqueValues!F:F,MATCH(Y254,Taxonomy_UniqueValues!H:H,0)),INDEX(Taxonomy_UniqueValues!F:F,MATCH(X254,Taxonomy_UniqueValues!G:G,0)))),"#N/C")</f>
        <v>#N/C</v>
      </c>
      <c r="X254" s="63" t="str">
        <f>+IFERROR(IF(Y254="#N/C","#N/C",INDEX(Taxonomy_UniqueValues!G:G,MATCH(Y254,Taxonomy_UniqueValues!H:H,0))),"#N/C")</f>
        <v>#N/C</v>
      </c>
      <c r="Y254" s="63" t="str">
        <f>+IFERROR(IF(Z254="#N/C","#N/C",INDEX(Taxonomy_UniqueValues!H:H,MATCH(Z254,Taxonomy_UniqueValues!I:I,0))),"#N/C")</f>
        <v>#N/C</v>
      </c>
      <c r="Z254" s="64" t="s">
        <v>36</v>
      </c>
    </row>
    <row r="255" spans="1:26" x14ac:dyDescent="0.3">
      <c r="A255" s="3">
        <v>254</v>
      </c>
      <c r="B255" s="38" t="str">
        <f t="shared" si="31"/>
        <v>FAIR-D1_254</v>
      </c>
      <c r="C255" s="39" t="s">
        <v>27</v>
      </c>
      <c r="D255" s="4">
        <f t="shared" si="32"/>
        <v>45169</v>
      </c>
      <c r="E255" s="1" t="s">
        <v>274</v>
      </c>
      <c r="F255" s="1" t="s">
        <v>274</v>
      </c>
      <c r="G255" s="2">
        <v>45169.762349536999</v>
      </c>
      <c r="H255" s="2">
        <v>45169.762499999997</v>
      </c>
      <c r="I255" s="40">
        <f t="shared" si="27"/>
        <v>1.5046299813548103E-4</v>
      </c>
      <c r="J255" s="41" t="s">
        <v>45</v>
      </c>
      <c r="K255" s="42" t="s">
        <v>34</v>
      </c>
      <c r="L255" s="42" t="s">
        <v>45</v>
      </c>
      <c r="M255" s="6">
        <v>254</v>
      </c>
      <c r="N255" s="5" t="str">
        <f t="shared" si="28"/>
        <v>FAIR-D1/254</v>
      </c>
      <c r="O255" s="4" t="str">
        <f>IF(ISBLANK(E255),"",IF(E255=F255, "1 video",CONCATENATE((+COUNTIFS(Video_List!$A:$A,Monitoring!C255,Video_List!$D:$D,"&lt;=" &amp;Monitoring!H255)-COUNTIFS(Video_List!$A:$A,Monitoring!C255,Video_List!$D:$D,"&lt;=" &amp;Monitoring!G255))+1," videos")))</f>
        <v>1 video</v>
      </c>
      <c r="P255" s="61" t="s">
        <v>34</v>
      </c>
      <c r="Q255" s="62" t="s">
        <v>34</v>
      </c>
      <c r="R255" s="63" t="str">
        <f>+IFERROR(IF(S255="#N/C","#N/C",INDEX(Taxonomy_UniqueValues!A:A,MATCH(S255,Taxonomy_UniqueValues!B:B,0))),"#N/C")</f>
        <v>Insecta</v>
      </c>
      <c r="S255" s="63" t="str">
        <f>+IFERROR(IF(T255="#N/C","#N/C",INDEX(Taxonomy_UniqueValues!B:B,MATCH(T255,Taxonomy_UniqueValues!C:C,0))),"#N/C")</f>
        <v>Diptera</v>
      </c>
      <c r="T255" s="63" t="s">
        <v>48</v>
      </c>
      <c r="U255" s="63" t="str">
        <f>+IFERROR(IF(V255="#N/C","#N/C",INDEX(Taxonomy_UniqueValues!D:D,MATCH(V255,Taxonomy_UniqueValues!E:E,0))),"#N/C")</f>
        <v>#N/C</v>
      </c>
      <c r="V255" s="63" t="str">
        <f>+IFERROR(IF(W255="#N/C","#N/C",IF(W255="-",INDEX(Taxonomy_UniqueValues!E:E,MATCH(X255,Taxonomy_UniqueValues!G:G,0)),INDEX(Taxonomy_UniqueValues!E:E,MATCH(W255,Taxonomy_UniqueValues!F:F,0)))),"#N/C")</f>
        <v>#N/C</v>
      </c>
      <c r="W255" s="63" t="str">
        <f>+IFERROR(IF(X255="#N/C","#N/C",IF(X255="-",INDEX(Taxonomy_UniqueValues!F:F,MATCH(Y255,Taxonomy_UniqueValues!H:H,0)),INDEX(Taxonomy_UniqueValues!F:F,MATCH(X255,Taxonomy_UniqueValues!G:G,0)))),"#N/C")</f>
        <v>#N/C</v>
      </c>
      <c r="X255" s="63" t="str">
        <f>+IFERROR(IF(Y255="#N/C","#N/C",INDEX(Taxonomy_UniqueValues!G:G,MATCH(Y255,Taxonomy_UniqueValues!H:H,0))),"#N/C")</f>
        <v>#N/C</v>
      </c>
      <c r="Y255" s="63" t="str">
        <f>+IFERROR(IF(Z255="#N/C","#N/C",INDEX(Taxonomy_UniqueValues!H:H,MATCH(Z255,Taxonomy_UniqueValues!I:I,0))),"#N/C")</f>
        <v>#N/C</v>
      </c>
      <c r="Z255" s="64" t="s">
        <v>36</v>
      </c>
    </row>
    <row r="256" spans="1:26" x14ac:dyDescent="0.3">
      <c r="A256" s="3">
        <v>255</v>
      </c>
      <c r="B256" s="38" t="str">
        <f t="shared" si="31"/>
        <v>FAIR-D1_255</v>
      </c>
      <c r="C256" s="39" t="s">
        <v>27</v>
      </c>
      <c r="D256" s="4">
        <f t="shared" si="32"/>
        <v>45170</v>
      </c>
      <c r="E256" s="1" t="s">
        <v>275</v>
      </c>
      <c r="F256" s="1" t="s">
        <v>276</v>
      </c>
      <c r="G256" s="2">
        <v>45170.295925925901</v>
      </c>
      <c r="H256" s="2">
        <v>45170.342731481498</v>
      </c>
      <c r="I256" s="40">
        <f t="shared" si="27"/>
        <v>4.6805555597529747E-2</v>
      </c>
      <c r="J256" s="41" t="s">
        <v>45</v>
      </c>
      <c r="K256" s="42" t="s">
        <v>34</v>
      </c>
      <c r="L256" s="42" t="s">
        <v>30</v>
      </c>
      <c r="M256" s="6">
        <v>255</v>
      </c>
      <c r="N256" s="5" t="str">
        <f t="shared" si="28"/>
        <v>FAIR-D1/255</v>
      </c>
      <c r="O256" s="4" t="str">
        <f>IF(ISBLANK(E256),"",IF(E256=F256, "1 video",CONCATENATE((+COUNTIFS(Video_List!$A:$A,Monitoring!C256,Video_List!$D:$D,"&lt;=" &amp;Monitoring!H256)-COUNTIFS(Video_List!$A:$A,Monitoring!C256,Video_List!$D:$D,"&lt;=" &amp;Monitoring!G256))+1," videos")))</f>
        <v>10 videos</v>
      </c>
      <c r="P256" s="61" t="s">
        <v>34</v>
      </c>
      <c r="Q256" s="62" t="s">
        <v>34</v>
      </c>
      <c r="R256" s="63" t="str">
        <f>+IFERROR(IF(S256="#N/C","#N/C",INDEX(Taxonomy_UniqueValues!A:A,MATCH(S256,Taxonomy_UniqueValues!B:B,0))),"#N/C")</f>
        <v>Insecta</v>
      </c>
      <c r="S256" s="63" t="str">
        <f>+IFERROR(IF(T256="#N/C","#N/C",INDEX(Taxonomy_UniqueValues!B:B,MATCH(T256,Taxonomy_UniqueValues!C:C,0))),"#N/C")</f>
        <v>Diptera</v>
      </c>
      <c r="T256" s="63" t="s">
        <v>48</v>
      </c>
      <c r="U256" s="63" t="str">
        <f>+IFERROR(IF(V256="#N/C","#N/C",INDEX(Taxonomy_UniqueValues!D:D,MATCH(V256,Taxonomy_UniqueValues!E:E,0))),"#N/C")</f>
        <v>#N/C</v>
      </c>
      <c r="V256" s="63" t="str">
        <f>+IFERROR(IF(W256="#N/C","#N/C",IF(W256="-",INDEX(Taxonomy_UniqueValues!E:E,MATCH(X256,Taxonomy_UniqueValues!G:G,0)),INDEX(Taxonomy_UniqueValues!E:E,MATCH(W256,Taxonomy_UniqueValues!F:F,0)))),"#N/C")</f>
        <v>#N/C</v>
      </c>
      <c r="W256" s="63" t="str">
        <f>+IFERROR(IF(X256="#N/C","#N/C",IF(X256="-",INDEX(Taxonomy_UniqueValues!F:F,MATCH(Y256,Taxonomy_UniqueValues!H:H,0)),INDEX(Taxonomy_UniqueValues!F:F,MATCH(X256,Taxonomy_UniqueValues!G:G,0)))),"#N/C")</f>
        <v>#N/C</v>
      </c>
      <c r="X256" s="63" t="str">
        <f>+IFERROR(IF(Y256="#N/C","#N/C",INDEX(Taxonomy_UniqueValues!G:G,MATCH(Y256,Taxonomy_UniqueValues!H:H,0))),"#N/C")</f>
        <v>#N/C</v>
      </c>
      <c r="Y256" s="63" t="str">
        <f>+IFERROR(IF(Z256="#N/C","#N/C",INDEX(Taxonomy_UniqueValues!H:H,MATCH(Z256,Taxonomy_UniqueValues!I:I,0))),"#N/C")</f>
        <v>#N/C</v>
      </c>
      <c r="Z256" s="64" t="s">
        <v>36</v>
      </c>
    </row>
    <row r="257" spans="1:26" x14ac:dyDescent="0.3">
      <c r="A257" s="3">
        <v>256</v>
      </c>
      <c r="B257" s="38" t="str">
        <f t="shared" si="31"/>
        <v>FAIR-D1_256</v>
      </c>
      <c r="C257" s="39" t="s">
        <v>27</v>
      </c>
      <c r="D257" s="4">
        <f t="shared" si="32"/>
        <v>45170</v>
      </c>
      <c r="E257" s="1" t="s">
        <v>277</v>
      </c>
      <c r="F257" s="1" t="s">
        <v>277</v>
      </c>
      <c r="G257" s="2">
        <v>45170.347199074102</v>
      </c>
      <c r="H257" s="2">
        <v>45170.347442129598</v>
      </c>
      <c r="I257" s="40">
        <f t="shared" si="27"/>
        <v>2.430554959573783E-4</v>
      </c>
      <c r="J257" s="41" t="s">
        <v>45</v>
      </c>
      <c r="K257" s="42" t="s">
        <v>34</v>
      </c>
      <c r="L257" s="42" t="s">
        <v>30</v>
      </c>
      <c r="M257" s="6">
        <v>256</v>
      </c>
      <c r="N257" s="5" t="str">
        <f t="shared" si="28"/>
        <v>FAIR-D1/256</v>
      </c>
      <c r="O257" s="4" t="str">
        <f>IF(ISBLANK(E257),"",IF(E257=F257, "1 video",CONCATENATE((+COUNTIFS(Video_List!$A:$A,Monitoring!C257,Video_List!$D:$D,"&lt;=" &amp;Monitoring!H257)-COUNTIFS(Video_List!$A:$A,Monitoring!C257,Video_List!$D:$D,"&lt;=" &amp;Monitoring!G257))+1," videos")))</f>
        <v>1 video</v>
      </c>
      <c r="P257" s="61" t="s">
        <v>31</v>
      </c>
      <c r="Q257" s="62" t="s">
        <v>34</v>
      </c>
      <c r="R257" s="63" t="str">
        <f>+IFERROR(IF(S257="#N/C","#N/C",INDEX(Taxonomy_UniqueValues!A:A,MATCH(S257,Taxonomy_UniqueValues!B:B,0))),"#N/C")</f>
        <v>Insecta</v>
      </c>
      <c r="S257" s="63" t="str">
        <f>+IFERROR(IF(T257="#N/C","#N/C",INDEX(Taxonomy_UniqueValues!B:B,MATCH(T257,Taxonomy_UniqueValues!C:C,0))),"#N/C")</f>
        <v>Diptera</v>
      </c>
      <c r="T257" s="63" t="str">
        <f>+IFERROR(IF(V257="#N/C","#N/C",IF(V257="-",INDEX(Taxonomy_UniqueValues!C:C,MATCH(W257,Taxonomy_UniqueValues!F:F,0)),INDEX(Taxonomy_UniqueValues!C:C,MATCH(V257,Taxonomy_UniqueValues!E:E,0)))),"#N/C")</f>
        <v>Brachycera</v>
      </c>
      <c r="U257" s="63" t="str">
        <f>+IFERROR(IF(V257="#N/C","#N/C",INDEX(Taxonomy_UniqueValues!D:D,MATCH(V257,Taxonomy_UniqueValues!E:E,0))),"#N/C")</f>
        <v>Muscomorpha</v>
      </c>
      <c r="V257" s="63" t="s">
        <v>35</v>
      </c>
      <c r="W257" s="63" t="str">
        <f>+IFERROR(IF(X257="#N/C","#N/C",IF(X257="-",INDEX(Taxonomy_UniqueValues!F:F,MATCH(Y257,Taxonomy_UniqueValues!H:H,0)),INDEX(Taxonomy_UniqueValues!F:F,MATCH(X257,Taxonomy_UniqueValues!G:G,0)))),"#N/C")</f>
        <v>#N/C</v>
      </c>
      <c r="X257" s="63" t="str">
        <f>+IFERROR(IF(Y257="#N/C","#N/C",INDEX(Taxonomy_UniqueValues!G:G,MATCH(Y257,Taxonomy_UniqueValues!H:H,0))),"#N/C")</f>
        <v>#N/C</v>
      </c>
      <c r="Y257" s="63" t="str">
        <f>+IFERROR(IF(Z257="#N/C","#N/C",INDEX(Taxonomy_UniqueValues!H:H,MATCH(Z257,Taxonomy_UniqueValues!I:I,0))),"#N/C")</f>
        <v>#N/C</v>
      </c>
      <c r="Z257" s="64" t="s">
        <v>36</v>
      </c>
    </row>
    <row r="258" spans="1:26" x14ac:dyDescent="0.3">
      <c r="A258" s="3">
        <v>257</v>
      </c>
      <c r="B258" s="38" t="str">
        <f t="shared" si="31"/>
        <v>FAIR-D1_257</v>
      </c>
      <c r="C258" s="39" t="s">
        <v>27</v>
      </c>
      <c r="D258" s="4">
        <f t="shared" si="32"/>
        <v>45170</v>
      </c>
      <c r="E258" s="1" t="s">
        <v>278</v>
      </c>
      <c r="F258" s="1" t="s">
        <v>279</v>
      </c>
      <c r="G258" s="2">
        <v>45170.348020833299</v>
      </c>
      <c r="H258" s="2">
        <v>45170.3491319444</v>
      </c>
      <c r="I258" s="40">
        <f t="shared" ref="I258:I311" si="33">IF(ISBLANK(E258),"",H258-G258)</f>
        <v>1.1111111016361974E-3</v>
      </c>
      <c r="J258" s="41" t="s">
        <v>30</v>
      </c>
      <c r="K258" s="42" t="s">
        <v>34</v>
      </c>
      <c r="L258" s="42" t="s">
        <v>45</v>
      </c>
      <c r="M258" s="6">
        <v>257</v>
      </c>
      <c r="N258" s="5" t="str">
        <f t="shared" ref="N258:N321" si="34">IF(ISBLANK(C258),"",+CONCATENATE(C258,"/",M258))</f>
        <v>FAIR-D1/257</v>
      </c>
      <c r="O258" s="4" t="str">
        <f>IF(ISBLANK(E258),"",IF(E258=F258, "1 video",CONCATENATE((+COUNTIFS(Video_List!$A:$A,Monitoring!C258,Video_List!$D:$D,"&lt;=" &amp;Monitoring!H258)-COUNTIFS(Video_List!$A:$A,Monitoring!C258,Video_List!$D:$D,"&lt;=" &amp;Monitoring!G258))+1," videos")))</f>
        <v>2 videos</v>
      </c>
      <c r="P258" s="61" t="s">
        <v>31</v>
      </c>
      <c r="Q258" s="62" t="s">
        <v>34</v>
      </c>
      <c r="R258" s="63" t="str">
        <f>+IFERROR(IF(S258="#N/C","#N/C",IF(S258=0,INDEX(Taxonomy_UniqueValues!A:A,MATCH(T258,Taxonomy_UniqueValues!C:C,0)),INDEX(Taxonomy_UniqueValues!A:A,MATCH(S258,Taxonomy_UniqueValues!B:B,0)))),"#N/C")</f>
        <v>Insecta</v>
      </c>
      <c r="S258" s="63" t="str">
        <f>+IFERROR(IF(T258="#N/C","#N/C",IF(T258=0,INDEX(Taxonomy_UniqueValues!B:B,MATCH(U258,Taxonomy_UniqueValues!D:D,0)),INDEX(Taxonomy_UniqueValues!B:B,MATCH(T258,Taxonomy_UniqueValues!C:C,0)))),"#N/C")</f>
        <v>Diptera</v>
      </c>
      <c r="T258" s="63" t="str">
        <f>+IFERROR(IF(U258="#N/C","#N/C",IF(U258=0,INDEX(Taxonomy_UniqueValues!C:C,MATCH(V258,Taxonomy_UniqueValues!E:E,0)),INDEX(Taxonomy_UniqueValues!C:C,MATCH(U258,Taxonomy_UniqueValues!D:D,0)))),"#N/C")</f>
        <v>Brachycera</v>
      </c>
      <c r="U258" s="63" t="str">
        <f>+IFERROR(IF(V258="#N/C","#N/C",IF(V258=0,INDEX(Taxonomy_UniqueValues!D:D,MATCH(W258,Taxonomy_UniqueValues!F:F,0)),INDEX(Taxonomy_UniqueValues!D:D,MATCH(V258,Taxonomy_UniqueValues!E:E,0)))),"#N/C")</f>
        <v>Muscomorpha</v>
      </c>
      <c r="V258" s="63" t="str">
        <f>+IFERROR(IF(W258="#N/C","#N/C",IF(W258=0,INDEX(Taxonomy_UniqueValues!E:E,MATCH(X258,Taxonomy_UniqueValues!G:G,0)),INDEX(Taxonomy_UniqueValues!E:E,MATCH(W258,Taxonomy_UniqueValues!F:F,0)))),"#N/C")</f>
        <v>Muscoidea</v>
      </c>
      <c r="W258" s="63" t="str">
        <f>+IFERROR(IF(X258="#N/C","#N/C",IF(X258=0,INDEX(Taxonomy_UniqueValues!F:F,MATCH(Y258,Taxonomy_UniqueValues!H:H,0)),INDEX(Taxonomy_UniqueValues!F:F,MATCH(X258,Taxonomy_UniqueValues!G:G,0)))),"#N/C")</f>
        <v>Fanniidae</v>
      </c>
      <c r="X258" s="63">
        <f>+IFERROR(IF(Y258="#N/C","#N/C",INDEX(Taxonomy_UniqueValues!G:G,MATCH(Y258,Taxonomy_UniqueValues!H:H,0))),"#N/C")</f>
        <v>0</v>
      </c>
      <c r="Y258" s="63" t="s">
        <v>38</v>
      </c>
      <c r="Z258" s="64" t="s">
        <v>36</v>
      </c>
    </row>
    <row r="259" spans="1:26" x14ac:dyDescent="0.3">
      <c r="A259" s="3">
        <v>258</v>
      </c>
      <c r="B259" s="38" t="str">
        <f t="shared" si="31"/>
        <v>FAIR-D1_258</v>
      </c>
      <c r="C259" s="39" t="s">
        <v>27</v>
      </c>
      <c r="D259" s="4">
        <f t="shared" si="32"/>
        <v>45170</v>
      </c>
      <c r="E259" s="1" t="s">
        <v>280</v>
      </c>
      <c r="F259" s="1" t="s">
        <v>280</v>
      </c>
      <c r="G259" s="2">
        <v>45170.364409722199</v>
      </c>
      <c r="H259" s="2">
        <v>45170.364467592597</v>
      </c>
      <c r="I259" s="40">
        <f t="shared" si="33"/>
        <v>5.7870398450177163E-5</v>
      </c>
      <c r="J259" s="41" t="s">
        <v>32</v>
      </c>
      <c r="K259" s="42" t="s">
        <v>34</v>
      </c>
      <c r="L259" s="42" t="s">
        <v>32</v>
      </c>
      <c r="M259" s="6">
        <v>258</v>
      </c>
      <c r="N259" s="5" t="str">
        <f t="shared" si="34"/>
        <v>FAIR-D1/258</v>
      </c>
      <c r="O259" s="4" t="str">
        <f>IF(ISBLANK(E259),"",IF(E259=F259, "1 video",CONCATENATE((+COUNTIFS(Video_List!$A:$A,Monitoring!C259,Video_List!$D:$D,"&lt;=" &amp;Monitoring!H259)-COUNTIFS(Video_List!$A:$A,Monitoring!C259,Video_List!$D:$D,"&lt;=" &amp;Monitoring!G259))+1," videos")))</f>
        <v>1 video</v>
      </c>
      <c r="P259" s="61" t="s">
        <v>34</v>
      </c>
      <c r="Q259" s="62" t="s">
        <v>34</v>
      </c>
      <c r="R259" s="63" t="str">
        <f>+IFERROR(IF(S259="#N/C","#N/C",INDEX(Taxonomy_UniqueValues!A:A,MATCH(S259,Taxonomy_UniqueValues!B:B,0))),"#N/C")</f>
        <v>#N/C</v>
      </c>
      <c r="S259" s="63" t="str">
        <f>+IFERROR(IF(T259="#N/C","#N/C",INDEX(Taxonomy_UniqueValues!B:B,MATCH(T259,Taxonomy_UniqueValues!C:C,0))),"#N/C")</f>
        <v>#N/C</v>
      </c>
      <c r="T259" s="63" t="str">
        <f>+IFERROR(IF(V259="#N/C","#N/C",IF(V259="-",INDEX(Taxonomy_UniqueValues!C:C,MATCH(W259,Taxonomy_UniqueValues!F:F,0)),INDEX(Taxonomy_UniqueValues!C:C,MATCH(V259,Taxonomy_UniqueValues!E:E,0)))),"#N/C")</f>
        <v>#N/C</v>
      </c>
      <c r="U259" s="63" t="str">
        <f>+IFERROR(IF(V259="#N/C","#N/C",INDEX(Taxonomy_UniqueValues!D:D,MATCH(V259,Taxonomy_UniqueValues!E:E,0))),"#N/C")</f>
        <v>#N/C</v>
      </c>
      <c r="V259" s="63" t="str">
        <f>+IFERROR(IF(W259="#N/C","#N/C",IF(W259="-",INDEX(Taxonomy_UniqueValues!E:E,MATCH(X259,Taxonomy_UniqueValues!G:G,0)),INDEX(Taxonomy_UniqueValues!E:E,MATCH(W259,Taxonomy_UniqueValues!F:F,0)))),"#N/C")</f>
        <v>#N/C</v>
      </c>
      <c r="W259" s="63" t="str">
        <f>+IFERROR(IF(X259="#N/C","#N/C",IF(X259="-",INDEX(Taxonomy_UniqueValues!F:F,MATCH(Y259,Taxonomy_UniqueValues!H:H,0)),INDEX(Taxonomy_UniqueValues!F:F,MATCH(X259,Taxonomy_UniqueValues!G:G,0)))),"#N/C")</f>
        <v>#N/C</v>
      </c>
      <c r="X259" s="63" t="str">
        <f>+IFERROR(IF(Y259="#N/C","#N/C",INDEX(Taxonomy_UniqueValues!G:G,MATCH(Y259,Taxonomy_UniqueValues!H:H,0))),"#N/C")</f>
        <v>#N/C</v>
      </c>
      <c r="Y259" s="63" t="str">
        <f>+IFERROR(IF(Z259="#N/C","#N/C",INDEX(Taxonomy_UniqueValues!H:H,MATCH(Z259,Taxonomy_UniqueValues!I:I,0))),"#N/C")</f>
        <v>#N/C</v>
      </c>
      <c r="Z259" s="64" t="s">
        <v>36</v>
      </c>
    </row>
    <row r="260" spans="1:26" x14ac:dyDescent="0.3">
      <c r="A260" s="3">
        <v>259</v>
      </c>
      <c r="B260" s="38" t="str">
        <f t="shared" si="31"/>
        <v>FAIR-D1_259</v>
      </c>
      <c r="C260" s="39" t="s">
        <v>27</v>
      </c>
      <c r="D260" s="4">
        <f t="shared" si="32"/>
        <v>45170</v>
      </c>
      <c r="E260" s="1" t="s">
        <v>281</v>
      </c>
      <c r="F260" s="1" t="s">
        <v>281</v>
      </c>
      <c r="G260" s="2">
        <v>45170.399710648198</v>
      </c>
      <c r="H260" s="2">
        <v>45170.400474536997</v>
      </c>
      <c r="I260" s="40">
        <f t="shared" si="33"/>
        <v>7.6388879824662581E-4</v>
      </c>
      <c r="J260" s="41" t="s">
        <v>30</v>
      </c>
      <c r="K260" s="42" t="s">
        <v>31</v>
      </c>
      <c r="L260" s="42" t="s">
        <v>32</v>
      </c>
      <c r="M260" s="6">
        <v>259</v>
      </c>
      <c r="N260" s="5" t="str">
        <f t="shared" si="34"/>
        <v>FAIR-D1/259</v>
      </c>
      <c r="O260" s="4" t="str">
        <f>IF(ISBLANK(E260),"",IF(E260=F260, "1 video",CONCATENATE((+COUNTIFS(Video_List!$A:$A,Monitoring!C260,Video_List!$D:$D,"&lt;=" &amp;Monitoring!H260)-COUNTIFS(Video_List!$A:$A,Monitoring!C260,Video_List!$D:$D,"&lt;=" &amp;Monitoring!G260))+1," videos")))</f>
        <v>1 video</v>
      </c>
      <c r="P260" s="61" t="s">
        <v>34</v>
      </c>
      <c r="Q260" s="62" t="s">
        <v>31</v>
      </c>
      <c r="R260" s="63" t="str">
        <f>+IFERROR(IF(S260="#N/C","#N/C",INDEX(Taxonomy_UniqueValues!A:A,MATCH(S260,Taxonomy_UniqueValues!B:B,0))),"#N/C")</f>
        <v>Insecta</v>
      </c>
      <c r="S260" s="63" t="str">
        <f>+IFERROR(IF(T260="#N/C","#N/C",INDEX(Taxonomy_UniqueValues!B:B,MATCH(T260,Taxonomy_UniqueValues!C:C,0))),"#N/C")</f>
        <v>Diptera</v>
      </c>
      <c r="T260" s="63" t="s">
        <v>48</v>
      </c>
      <c r="U260" s="63" t="str">
        <f>+IFERROR(IF(V260="#N/C","#N/C",INDEX(Taxonomy_UniqueValues!D:D,MATCH(V260,Taxonomy_UniqueValues!E:E,0))),"#N/C")</f>
        <v>#N/C</v>
      </c>
      <c r="V260" s="63" t="str">
        <f>+IFERROR(IF(W260="#N/C","#N/C",IF(W260="-",INDEX(Taxonomy_UniqueValues!E:E,MATCH(X260,Taxonomy_UniqueValues!G:G,0)),INDEX(Taxonomy_UniqueValues!E:E,MATCH(W260,Taxonomy_UniqueValues!F:F,0)))),"#N/C")</f>
        <v>#N/C</v>
      </c>
      <c r="W260" s="63" t="str">
        <f>+IFERROR(IF(X260="#N/C","#N/C",IF(X260="-",INDEX(Taxonomy_UniqueValues!F:F,MATCH(Y260,Taxonomy_UniqueValues!H:H,0)),INDEX(Taxonomy_UniqueValues!F:F,MATCH(X260,Taxonomy_UniqueValues!G:G,0)))),"#N/C")</f>
        <v>#N/C</v>
      </c>
      <c r="X260" s="63" t="str">
        <f>+IFERROR(IF(Y260="#N/C","#N/C",INDEX(Taxonomy_UniqueValues!G:G,MATCH(Y260,Taxonomy_UniqueValues!H:H,0))),"#N/C")</f>
        <v>#N/C</v>
      </c>
      <c r="Y260" s="63" t="str">
        <f>+IFERROR(IF(Z260="#N/C","#N/C",INDEX(Taxonomy_UniqueValues!H:H,MATCH(Z260,Taxonomy_UniqueValues!I:I,0))),"#N/C")</f>
        <v>#N/C</v>
      </c>
      <c r="Z260" s="64" t="s">
        <v>36</v>
      </c>
    </row>
    <row r="261" spans="1:26" x14ac:dyDescent="0.3">
      <c r="A261" s="3">
        <v>260</v>
      </c>
      <c r="B261" s="38" t="str">
        <f t="shared" si="31"/>
        <v>FAIR-D1_260</v>
      </c>
      <c r="C261" s="39" t="s">
        <v>27</v>
      </c>
      <c r="D261" s="4">
        <f t="shared" si="32"/>
        <v>45170</v>
      </c>
      <c r="E261" s="1" t="s">
        <v>282</v>
      </c>
      <c r="F261" s="1" t="s">
        <v>282</v>
      </c>
      <c r="G261" s="2">
        <v>45170.4859953704</v>
      </c>
      <c r="H261" s="2">
        <v>45170.486342592601</v>
      </c>
      <c r="I261" s="40">
        <f t="shared" si="33"/>
        <v>3.4722220152616501E-4</v>
      </c>
      <c r="J261" s="41" t="s">
        <v>30</v>
      </c>
      <c r="K261" s="42" t="s">
        <v>34</v>
      </c>
      <c r="L261" s="42" t="s">
        <v>30</v>
      </c>
      <c r="M261" s="6">
        <v>260</v>
      </c>
      <c r="N261" s="5" t="str">
        <f t="shared" si="34"/>
        <v>FAIR-D1/260</v>
      </c>
      <c r="O261" s="4" t="str">
        <f>IF(ISBLANK(E261),"",IF(E261=F261, "1 video",CONCATENATE((+COUNTIFS(Video_List!$A:$A,Monitoring!C261,Video_List!$D:$D,"&lt;=" &amp;Monitoring!H261)-COUNTIFS(Video_List!$A:$A,Monitoring!C261,Video_List!$D:$D,"&lt;=" &amp;Monitoring!G261))+1," videos")))</f>
        <v>1 video</v>
      </c>
      <c r="P261" s="61" t="s">
        <v>31</v>
      </c>
      <c r="Q261" s="62" t="s">
        <v>34</v>
      </c>
      <c r="R261" s="63" t="str">
        <f>+IFERROR(IF(S261="#N/C","#N/C",IF(S261=0,INDEX(Taxonomy_UniqueValues!A:A,MATCH(T261,Taxonomy_UniqueValues!C:C,0)),INDEX(Taxonomy_UniqueValues!A:A,MATCH(S261,Taxonomy_UniqueValues!B:B,0)))),"#N/C")</f>
        <v>Insecta</v>
      </c>
      <c r="S261" s="63" t="str">
        <f>+IFERROR(IF(T261="#N/C","#N/C",IF(T261=0,INDEX(Taxonomy_UniqueValues!B:B,MATCH(U261,Taxonomy_UniqueValues!D:D,0)),INDEX(Taxonomy_UniqueValues!B:B,MATCH(T261,Taxonomy_UniqueValues!C:C,0)))),"#N/C")</f>
        <v>Diptera</v>
      </c>
      <c r="T261" s="63" t="str">
        <f>+IFERROR(IF(U261="#N/C","#N/C",IF(U261=0,INDEX(Taxonomy_UniqueValues!C:C,MATCH(V261,Taxonomy_UniqueValues!E:E,0)),INDEX(Taxonomy_UniqueValues!C:C,MATCH(U261,Taxonomy_UniqueValues!D:D,0)))),"#N/C")</f>
        <v>Brachycera</v>
      </c>
      <c r="U261" s="63" t="str">
        <f>+IFERROR(IF(V261="#N/C","#N/C",IF(V261=0,INDEX(Taxonomy_UniqueValues!D:D,MATCH(W261,Taxonomy_UniqueValues!F:F,0)),INDEX(Taxonomy_UniqueValues!D:D,MATCH(V261,Taxonomy_UniqueValues!E:E,0)))),"#N/C")</f>
        <v>Muscomorpha</v>
      </c>
      <c r="V261" s="63" t="str">
        <f>+IFERROR(IF(W261="#N/C","#N/C",IF(W261=0,INDEX(Taxonomy_UniqueValues!E:E,MATCH(X261,Taxonomy_UniqueValues!G:G,0)),INDEX(Taxonomy_UniqueValues!E:E,MATCH(W261,Taxonomy_UniqueValues!F:F,0)))),"#N/C")</f>
        <v>Muscoidea</v>
      </c>
      <c r="W261" s="63" t="str">
        <f>+IFERROR(IF(X261="#N/C","#N/C",IF(X261=0,INDEX(Taxonomy_UniqueValues!F:F,MATCH(Y261,Taxonomy_UniqueValues!H:H,0)),INDEX(Taxonomy_UniqueValues!F:F,MATCH(X261,Taxonomy_UniqueValues!G:G,0)))),"#N/C")</f>
        <v>Fanniidae</v>
      </c>
      <c r="X261" s="63">
        <f>+IFERROR(IF(Y261="#N/C","#N/C",INDEX(Taxonomy_UniqueValues!G:G,MATCH(Y261,Taxonomy_UniqueValues!H:H,0))),"#N/C")</f>
        <v>0</v>
      </c>
      <c r="Y261" s="63" t="s">
        <v>38</v>
      </c>
      <c r="Z261" s="64" t="s">
        <v>36</v>
      </c>
    </row>
    <row r="262" spans="1:26" x14ac:dyDescent="0.3">
      <c r="A262" s="3">
        <v>261</v>
      </c>
      <c r="B262" s="38" t="str">
        <f t="shared" si="31"/>
        <v>FAIR-D1_261</v>
      </c>
      <c r="C262" s="39" t="s">
        <v>27</v>
      </c>
      <c r="D262" s="4">
        <f t="shared" si="32"/>
        <v>45170</v>
      </c>
      <c r="E262" s="1" t="s">
        <v>283</v>
      </c>
      <c r="F262" s="1" t="s">
        <v>283</v>
      </c>
      <c r="G262" s="2">
        <v>45170.496458333299</v>
      </c>
      <c r="H262" s="2">
        <v>45170.496504629598</v>
      </c>
      <c r="I262" s="40">
        <f t="shared" si="33"/>
        <v>4.6296299842651933E-5</v>
      </c>
      <c r="J262" s="41" t="s">
        <v>32</v>
      </c>
      <c r="K262" s="42" t="s">
        <v>34</v>
      </c>
      <c r="L262" s="42" t="s">
        <v>32</v>
      </c>
      <c r="M262" s="6">
        <v>261</v>
      </c>
      <c r="N262" s="5" t="str">
        <f t="shared" si="34"/>
        <v>FAIR-D1/261</v>
      </c>
      <c r="O262" s="4" t="str">
        <f>IF(ISBLANK(E262),"",IF(E262=F262, "1 video",CONCATENATE((+COUNTIFS(Video_List!$A:$A,Monitoring!C262,Video_List!$D:$D,"&lt;=" &amp;Monitoring!H262)-COUNTIFS(Video_List!$A:$A,Monitoring!C262,Video_List!$D:$D,"&lt;=" &amp;Monitoring!G262))+1," videos")))</f>
        <v>1 video</v>
      </c>
      <c r="P262" s="61" t="s">
        <v>34</v>
      </c>
      <c r="Q262" s="62" t="s">
        <v>34</v>
      </c>
      <c r="R262" s="63" t="str">
        <f>+IFERROR(IF(S262="#N/C","#N/C",INDEX(Taxonomy_UniqueValues!A:A,MATCH(S262,Taxonomy_UniqueValues!B:B,0))),"#N/C")</f>
        <v>#N/C</v>
      </c>
      <c r="S262" s="63" t="str">
        <f>+IFERROR(IF(T262="#N/C","#N/C",INDEX(Taxonomy_UniqueValues!B:B,MATCH(T262,Taxonomy_UniqueValues!C:C,0))),"#N/C")</f>
        <v>#N/C</v>
      </c>
      <c r="T262" s="63" t="str">
        <f>+IFERROR(IF(V262="#N/C","#N/C",IF(V262="-",INDEX(Taxonomy_UniqueValues!C:C,MATCH(W262,Taxonomy_UniqueValues!F:F,0)),INDEX(Taxonomy_UniqueValues!C:C,MATCH(V262,Taxonomy_UniqueValues!E:E,0)))),"#N/C")</f>
        <v>#N/C</v>
      </c>
      <c r="U262" s="63" t="str">
        <f>+IFERROR(IF(V262="#N/C","#N/C",INDEX(Taxonomy_UniqueValues!D:D,MATCH(V262,Taxonomy_UniqueValues!E:E,0))),"#N/C")</f>
        <v>#N/C</v>
      </c>
      <c r="V262" s="63" t="str">
        <f>+IFERROR(IF(W262="#N/C","#N/C",IF(W262="-",INDEX(Taxonomy_UniqueValues!E:E,MATCH(X262,Taxonomy_UniqueValues!G:G,0)),INDEX(Taxonomy_UniqueValues!E:E,MATCH(W262,Taxonomy_UniqueValues!F:F,0)))),"#N/C")</f>
        <v>#N/C</v>
      </c>
      <c r="W262" s="63" t="str">
        <f>+IFERROR(IF(X262="#N/C","#N/C",IF(X262="-",INDEX(Taxonomy_UniqueValues!F:F,MATCH(Y262,Taxonomy_UniqueValues!H:H,0)),INDEX(Taxonomy_UniqueValues!F:F,MATCH(X262,Taxonomy_UniqueValues!G:G,0)))),"#N/C")</f>
        <v>#N/C</v>
      </c>
      <c r="X262" s="63" t="str">
        <f>+IFERROR(IF(Y262="#N/C","#N/C",INDEX(Taxonomy_UniqueValues!G:G,MATCH(Y262,Taxonomy_UniqueValues!H:H,0))),"#N/C")</f>
        <v>#N/C</v>
      </c>
      <c r="Y262" s="63" t="str">
        <f>+IFERROR(IF(Z262="#N/C","#N/C",INDEX(Taxonomy_UniqueValues!H:H,MATCH(Z262,Taxonomy_UniqueValues!I:I,0))),"#N/C")</f>
        <v>#N/C</v>
      </c>
      <c r="Z262" s="64" t="s">
        <v>36</v>
      </c>
    </row>
    <row r="263" spans="1:26" x14ac:dyDescent="0.3">
      <c r="A263" s="3">
        <v>262</v>
      </c>
      <c r="B263" s="38" t="str">
        <f t="shared" si="31"/>
        <v>FAIR-D1_262</v>
      </c>
      <c r="C263" s="39" t="s">
        <v>27</v>
      </c>
      <c r="D263" s="4">
        <f t="shared" si="32"/>
        <v>45170</v>
      </c>
      <c r="E263" s="1" t="s">
        <v>284</v>
      </c>
      <c r="F263" s="1" t="s">
        <v>284</v>
      </c>
      <c r="G263" s="2">
        <v>45170.533402777801</v>
      </c>
      <c r="H263" s="2">
        <v>45170.533449074101</v>
      </c>
      <c r="I263" s="40">
        <f t="shared" si="33"/>
        <v>4.6296299842651933E-5</v>
      </c>
      <c r="J263" s="41" t="s">
        <v>30</v>
      </c>
      <c r="K263" s="42" t="s">
        <v>31</v>
      </c>
      <c r="L263" s="42" t="s">
        <v>32</v>
      </c>
      <c r="M263" s="6">
        <v>262</v>
      </c>
      <c r="N263" s="5" t="str">
        <f t="shared" si="34"/>
        <v>FAIR-D1/262</v>
      </c>
      <c r="O263" s="4" t="str">
        <f>IF(ISBLANK(E263),"",IF(E263=F263, "1 video",CONCATENATE((+COUNTIFS(Video_List!$A:$A,Monitoring!C263,Video_List!$D:$D,"&lt;=" &amp;Monitoring!H263)-COUNTIFS(Video_List!$A:$A,Monitoring!C263,Video_List!$D:$D,"&lt;=" &amp;Monitoring!G263))+1," videos")))</f>
        <v>1 video</v>
      </c>
      <c r="P263" s="61" t="s">
        <v>31</v>
      </c>
      <c r="Q263" s="62" t="s">
        <v>34</v>
      </c>
      <c r="R263" s="63" t="str">
        <f>+IFERROR(IF(S263="#N/C","#N/C",INDEX(Taxonomy_UniqueValues!A:A,MATCH(S263,Taxonomy_UniqueValues!B:B,0))),"#N/C")</f>
        <v>Insecta</v>
      </c>
      <c r="S263" s="63" t="str">
        <f>+IFERROR(IF(T263="#N/C","#N/C",INDEX(Taxonomy_UniqueValues!B:B,MATCH(T263,Taxonomy_UniqueValues!C:C,0))),"#N/C")</f>
        <v>Diptera</v>
      </c>
      <c r="T263" s="63" t="str">
        <f>+IFERROR(IF(V263="#N/C","#N/C",IF(V263="-",INDEX(Taxonomy_UniqueValues!C:C,MATCH(W263,Taxonomy_UniqueValues!F:F,0)),INDEX(Taxonomy_UniqueValues!C:C,MATCH(V263,Taxonomy_UniqueValues!E:E,0)))),"#N/C")</f>
        <v>Brachycera</v>
      </c>
      <c r="U263" s="63" t="str">
        <f>+IFERROR(IF(V263="#N/C","#N/C",INDEX(Taxonomy_UniqueValues!D:D,MATCH(V263,Taxonomy_UniqueValues!E:E,0))),"#N/C")</f>
        <v>Muscomorpha</v>
      </c>
      <c r="V263" s="63" t="s">
        <v>35</v>
      </c>
      <c r="W263" s="63" t="str">
        <f>+IFERROR(IF(X263="#N/C","#N/C",IF(X263="-",INDEX(Taxonomy_UniqueValues!F:F,MATCH(Y263,Taxonomy_UniqueValues!H:H,0)),INDEX(Taxonomy_UniqueValues!F:F,MATCH(X263,Taxonomy_UniqueValues!G:G,0)))),"#N/C")</f>
        <v>#N/C</v>
      </c>
      <c r="X263" s="63" t="str">
        <f>+IFERROR(IF(Y263="#N/C","#N/C",INDEX(Taxonomy_UniqueValues!G:G,MATCH(Y263,Taxonomy_UniqueValues!H:H,0))),"#N/C")</f>
        <v>#N/C</v>
      </c>
      <c r="Y263" s="63" t="str">
        <f>+IFERROR(IF(Z263="#N/C","#N/C",INDEX(Taxonomy_UniqueValues!H:H,MATCH(Z263,Taxonomy_UniqueValues!I:I,0))),"#N/C")</f>
        <v>#N/C</v>
      </c>
      <c r="Z263" s="64" t="s">
        <v>36</v>
      </c>
    </row>
    <row r="264" spans="1:26" x14ac:dyDescent="0.3">
      <c r="A264" s="3">
        <v>263</v>
      </c>
      <c r="B264" s="38" t="str">
        <f t="shared" si="31"/>
        <v>FAIR-D1_263</v>
      </c>
      <c r="C264" s="39" t="s">
        <v>27</v>
      </c>
      <c r="D264" s="4">
        <f t="shared" si="32"/>
        <v>45170</v>
      </c>
      <c r="E264" s="1" t="s">
        <v>285</v>
      </c>
      <c r="F264" s="1" t="s">
        <v>285</v>
      </c>
      <c r="G264" s="2">
        <v>45170.537349537</v>
      </c>
      <c r="H264" s="2">
        <v>45170.537418981497</v>
      </c>
      <c r="I264" s="40">
        <f t="shared" si="33"/>
        <v>6.9444497057702392E-5</v>
      </c>
      <c r="J264" s="41" t="s">
        <v>45</v>
      </c>
      <c r="K264" s="42" t="s">
        <v>34</v>
      </c>
      <c r="L264" s="42" t="s">
        <v>45</v>
      </c>
      <c r="M264" s="6">
        <v>263</v>
      </c>
      <c r="N264" s="5" t="str">
        <f t="shared" si="34"/>
        <v>FAIR-D1/263</v>
      </c>
      <c r="O264" s="4" t="str">
        <f>IF(ISBLANK(E264),"",IF(E264=F264, "1 video",CONCATENATE((+COUNTIFS(Video_List!$A:$A,Monitoring!C264,Video_List!$D:$D,"&lt;=" &amp;Monitoring!H264)-COUNTIFS(Video_List!$A:$A,Monitoring!C264,Video_List!$D:$D,"&lt;=" &amp;Monitoring!G264))+1," videos")))</f>
        <v>1 video</v>
      </c>
      <c r="P264" s="61" t="s">
        <v>31</v>
      </c>
      <c r="Q264" s="62" t="s">
        <v>34</v>
      </c>
      <c r="R264" s="63" t="str">
        <f>+IFERROR(IF(S264="#N/C","#N/C",IF(S264=0,INDEX(Taxonomy_UniqueValues!A:A,MATCH(T264,Taxonomy_UniqueValues!C:C,0)),INDEX(Taxonomy_UniqueValues!A:A,MATCH(S264,Taxonomy_UniqueValues!B:B,0)))),"#N/C")</f>
        <v>Insecta</v>
      </c>
      <c r="S264" s="63" t="str">
        <f>+IFERROR(IF(T264="#N/C","#N/C",IF(T264=0,INDEX(Taxonomy_UniqueValues!B:B,MATCH(U264,Taxonomy_UniqueValues!D:D,0)),INDEX(Taxonomy_UniqueValues!B:B,MATCH(T264,Taxonomy_UniqueValues!C:C,0)))),"#N/C")</f>
        <v>Diptera</v>
      </c>
      <c r="T264" s="63" t="str">
        <f>+IFERROR(IF(U264="#N/C","#N/C",IF(U264=0,INDEX(Taxonomy_UniqueValues!C:C,MATCH(V264,Taxonomy_UniqueValues!E:E,0)),INDEX(Taxonomy_UniqueValues!C:C,MATCH(U264,Taxonomy_UniqueValues!D:D,0)))),"#N/C")</f>
        <v>Brachycera</v>
      </c>
      <c r="U264" s="63" t="str">
        <f>+IFERROR(IF(V264="#N/C","#N/C",IF(V264=0,INDEX(Taxonomy_UniqueValues!D:D,MATCH(W264,Taxonomy_UniqueValues!F:F,0)),INDEX(Taxonomy_UniqueValues!D:D,MATCH(V264,Taxonomy_UniqueValues!E:E,0)))),"#N/C")</f>
        <v>Muscomorpha</v>
      </c>
      <c r="V264" s="63" t="str">
        <f>+IFERROR(IF(W264="#N/C","#N/C",IF(W264=0,INDEX(Taxonomy_UniqueValues!E:E,MATCH(X264,Taxonomy_UniqueValues!G:G,0)),INDEX(Taxonomy_UniqueValues!E:E,MATCH(W264,Taxonomy_UniqueValues!F:F,0)))),"#N/C")</f>
        <v>Muscoidea</v>
      </c>
      <c r="W264" s="63" t="str">
        <f>+IFERROR(IF(X264="#N/C","#N/C",IF(X264=0,INDEX(Taxonomy_UniqueValues!F:F,MATCH(Y264,Taxonomy_UniqueValues!H:H,0)),INDEX(Taxonomy_UniqueValues!F:F,MATCH(X264,Taxonomy_UniqueValues!G:G,0)))),"#N/C")</f>
        <v>Fanniidae</v>
      </c>
      <c r="X264" s="63">
        <f>+IFERROR(IF(Y264="#N/C","#N/C",INDEX(Taxonomy_UniqueValues!G:G,MATCH(Y264,Taxonomy_UniqueValues!H:H,0))),"#N/C")</f>
        <v>0</v>
      </c>
      <c r="Y264" s="63" t="s">
        <v>38</v>
      </c>
      <c r="Z264" s="64" t="s">
        <v>36</v>
      </c>
    </row>
    <row r="265" spans="1:26" x14ac:dyDescent="0.3">
      <c r="A265" s="3">
        <v>264</v>
      </c>
      <c r="B265" s="38" t="str">
        <f t="shared" si="31"/>
        <v>FAIR-D1_264</v>
      </c>
      <c r="C265" s="39" t="s">
        <v>27</v>
      </c>
      <c r="D265" s="4">
        <f t="shared" si="32"/>
        <v>45170</v>
      </c>
      <c r="E265" s="1" t="s">
        <v>286</v>
      </c>
      <c r="F265" s="1" t="s">
        <v>286</v>
      </c>
      <c r="G265" s="2">
        <v>45170.555462962999</v>
      </c>
      <c r="H265" s="2">
        <v>45170.557291666701</v>
      </c>
      <c r="I265" s="40">
        <f t="shared" si="33"/>
        <v>1.8287037019035779E-3</v>
      </c>
      <c r="J265" s="41" t="s">
        <v>30</v>
      </c>
      <c r="K265" s="42" t="s">
        <v>31</v>
      </c>
      <c r="L265" s="42" t="s">
        <v>32</v>
      </c>
      <c r="M265" s="6">
        <v>264</v>
      </c>
      <c r="N265" s="5" t="str">
        <f t="shared" si="34"/>
        <v>FAIR-D1/264</v>
      </c>
      <c r="O265" s="4" t="str">
        <f>IF(ISBLANK(E265),"",IF(E265=F265, "1 video",CONCATENATE((+COUNTIFS(Video_List!$A:$A,Monitoring!C265,Video_List!$D:$D,"&lt;=" &amp;Monitoring!H265)-COUNTIFS(Video_List!$A:$A,Monitoring!C265,Video_List!$D:$D,"&lt;=" &amp;Monitoring!G265))+1," videos")))</f>
        <v>1 video</v>
      </c>
      <c r="P265" s="61" t="s">
        <v>34</v>
      </c>
      <c r="Q265" s="62" t="s">
        <v>34</v>
      </c>
      <c r="R265" s="63" t="str">
        <f>+IFERROR(IF(S265="#N/C","#N/C",INDEX(Taxonomy_UniqueValues!A:A,MATCH(S265,Taxonomy_UniqueValues!B:B,0))),"#N/C")</f>
        <v>Insecta</v>
      </c>
      <c r="S265" s="63" t="s">
        <v>287</v>
      </c>
      <c r="T265" s="63" t="s">
        <v>48</v>
      </c>
      <c r="U265" s="63" t="str">
        <f>+IFERROR(IF(V265="#N/C","#N/C",INDEX(Taxonomy_UniqueValues!D:D,MATCH(V265,Taxonomy_UniqueValues!E:E,0))),"#N/C")</f>
        <v>#N/C</v>
      </c>
      <c r="V265" s="63" t="str">
        <f>+IFERROR(IF(W265="#N/C","#N/C",IF(W265="-",INDEX(Taxonomy_UniqueValues!E:E,MATCH(X265,Taxonomy_UniqueValues!G:G,0)),INDEX(Taxonomy_UniqueValues!E:E,MATCH(W265,Taxonomy_UniqueValues!F:F,0)))),"#N/C")</f>
        <v>#N/C</v>
      </c>
      <c r="W265" s="63" t="str">
        <f>+IFERROR(IF(X265="#N/C","#N/C",IF(X265="-",INDEX(Taxonomy_UniqueValues!F:F,MATCH(Y265,Taxonomy_UniqueValues!H:H,0)),INDEX(Taxonomy_UniqueValues!F:F,MATCH(X265,Taxonomy_UniqueValues!G:G,0)))),"#N/C")</f>
        <v>#N/C</v>
      </c>
      <c r="X265" s="63" t="str">
        <f>+IFERROR(IF(Y265="#N/C","#N/C",INDEX(Taxonomy_UniqueValues!G:G,MATCH(Y265,Taxonomy_UniqueValues!H:H,0))),"#N/C")</f>
        <v>#N/C</v>
      </c>
      <c r="Y265" s="63" t="str">
        <f>+IFERROR(IF(Z265="#N/C","#N/C",INDEX(Taxonomy_UniqueValues!H:H,MATCH(Z265,Taxonomy_UniqueValues!I:I,0))),"#N/C")</f>
        <v>#N/C</v>
      </c>
      <c r="Z265" s="64" t="s">
        <v>36</v>
      </c>
    </row>
    <row r="266" spans="1:26" x14ac:dyDescent="0.3">
      <c r="A266" s="3">
        <v>265</v>
      </c>
      <c r="B266" s="38" t="str">
        <f t="shared" si="31"/>
        <v>FAIR-D1_265</v>
      </c>
      <c r="C266" s="39" t="s">
        <v>27</v>
      </c>
      <c r="D266" s="4">
        <f t="shared" si="32"/>
        <v>45170</v>
      </c>
      <c r="E266" s="1" t="s">
        <v>286</v>
      </c>
      <c r="F266" s="1" t="s">
        <v>286</v>
      </c>
      <c r="G266" s="2">
        <v>45170.5571180556</v>
      </c>
      <c r="H266" s="2">
        <v>45170.557141203702</v>
      </c>
      <c r="I266" s="40">
        <f t="shared" si="33"/>
        <v>2.3148102627601475E-5</v>
      </c>
      <c r="J266" s="41" t="s">
        <v>32</v>
      </c>
      <c r="K266" s="42" t="s">
        <v>34</v>
      </c>
      <c r="L266" s="42" t="s">
        <v>32</v>
      </c>
      <c r="M266" s="6">
        <v>265</v>
      </c>
      <c r="N266" s="5" t="str">
        <f t="shared" si="34"/>
        <v>FAIR-D1/265</v>
      </c>
      <c r="O266" s="4" t="str">
        <f>IF(ISBLANK(E266),"",IF(E266=F266, "1 video",CONCATENATE((+COUNTIFS(Video_List!$A:$A,Monitoring!C266,Video_List!$D:$D,"&lt;=" &amp;Monitoring!H266)-COUNTIFS(Video_List!$A:$A,Monitoring!C266,Video_List!$D:$D,"&lt;=" &amp;Monitoring!G266))+1," videos")))</f>
        <v>1 video</v>
      </c>
      <c r="P266" s="61" t="s">
        <v>34</v>
      </c>
      <c r="Q266" s="62" t="s">
        <v>34</v>
      </c>
      <c r="R266" s="63" t="str">
        <f>+IFERROR(IF(S266="#N/C","#N/C",INDEX(Taxonomy_UniqueValues!A:A,MATCH(S266,Taxonomy_UniqueValues!B:B,0))),"#N/C")</f>
        <v>Insecta</v>
      </c>
      <c r="S266" s="63" t="str">
        <f>+IFERROR(IF(T266="#N/C","#N/C",INDEX(Taxonomy_UniqueValues!B:B,MATCH(T266,Taxonomy_UniqueValues!C:C,0))),"#N/C")</f>
        <v>Diptera</v>
      </c>
      <c r="T266" s="63" t="s">
        <v>48</v>
      </c>
      <c r="U266" s="63" t="str">
        <f>+IFERROR(IF(V266="#N/C","#N/C",INDEX(Taxonomy_UniqueValues!D:D,MATCH(V266,Taxonomy_UniqueValues!E:E,0))),"#N/C")</f>
        <v>#N/C</v>
      </c>
      <c r="V266" s="63" t="str">
        <f>+IFERROR(IF(W266="#N/C","#N/C",IF(W266="-",INDEX(Taxonomy_UniqueValues!E:E,MATCH(X266,Taxonomy_UniqueValues!G:G,0)),INDEX(Taxonomy_UniqueValues!E:E,MATCH(W266,Taxonomy_UniqueValues!F:F,0)))),"#N/C")</f>
        <v>#N/C</v>
      </c>
      <c r="W266" s="63" t="str">
        <f>+IFERROR(IF(X266="#N/C","#N/C",IF(X266="-",INDEX(Taxonomy_UniqueValues!F:F,MATCH(Y266,Taxonomy_UniqueValues!H:H,0)),INDEX(Taxonomy_UniqueValues!F:F,MATCH(X266,Taxonomy_UniqueValues!G:G,0)))),"#N/C")</f>
        <v>#N/C</v>
      </c>
      <c r="X266" s="63" t="str">
        <f>+IFERROR(IF(Y266="#N/C","#N/C",INDEX(Taxonomy_UniqueValues!G:G,MATCH(Y266,Taxonomy_UniqueValues!H:H,0))),"#N/C")</f>
        <v>#N/C</v>
      </c>
      <c r="Y266" s="63" t="str">
        <f>+IFERROR(IF(Z266="#N/C","#N/C",INDEX(Taxonomy_UniqueValues!H:H,MATCH(Z266,Taxonomy_UniqueValues!I:I,0))),"#N/C")</f>
        <v>#N/C</v>
      </c>
      <c r="Z266" s="64" t="s">
        <v>36</v>
      </c>
    </row>
    <row r="267" spans="1:26" x14ac:dyDescent="0.3">
      <c r="A267" s="3">
        <v>266</v>
      </c>
      <c r="B267" s="38" t="str">
        <f t="shared" si="31"/>
        <v>FAIR-D1_266</v>
      </c>
      <c r="C267" s="39" t="s">
        <v>27</v>
      </c>
      <c r="D267" s="4">
        <f t="shared" si="32"/>
        <v>45170</v>
      </c>
      <c r="E267" s="1" t="s">
        <v>288</v>
      </c>
      <c r="F267" s="1" t="s">
        <v>288</v>
      </c>
      <c r="G267" s="2">
        <v>45170.558495370402</v>
      </c>
      <c r="H267" s="2">
        <v>45170.558657407397</v>
      </c>
      <c r="I267" s="40">
        <f t="shared" si="33"/>
        <v>1.6203699487959966E-4</v>
      </c>
      <c r="J267" s="41" t="s">
        <v>30</v>
      </c>
      <c r="K267" s="42" t="s">
        <v>31</v>
      </c>
      <c r="L267" s="42" t="s">
        <v>32</v>
      </c>
      <c r="M267" s="6">
        <v>266</v>
      </c>
      <c r="N267" s="5" t="str">
        <f t="shared" si="34"/>
        <v>FAIR-D1/266</v>
      </c>
      <c r="O267" s="4" t="str">
        <f>IF(ISBLANK(E267),"",IF(E267=F267, "1 video",CONCATENATE((+COUNTIFS(Video_List!$A:$A,Monitoring!C267,Video_List!$D:$D,"&lt;=" &amp;Monitoring!H267)-COUNTIFS(Video_List!$A:$A,Monitoring!C267,Video_List!$D:$D,"&lt;=" &amp;Monitoring!G267))+1," videos")))</f>
        <v>1 video</v>
      </c>
      <c r="P267" s="61" t="s">
        <v>31</v>
      </c>
      <c r="Q267" s="62" t="s">
        <v>34</v>
      </c>
      <c r="R267" s="63" t="str">
        <f>+IFERROR(IF(S267="#N/C","#N/C",IF(S267=0,INDEX(Taxonomy_UniqueValues!A:A,MATCH(T267,Taxonomy_UniqueValues!C:C,0)),INDEX(Taxonomy_UniqueValues!A:A,MATCH(S267,Taxonomy_UniqueValues!B:B,0)))),"#N/C")</f>
        <v>Insecta</v>
      </c>
      <c r="S267" s="63" t="str">
        <f>+IFERROR(IF(T267="#N/C","#N/C",IF(T267=0,INDEX(Taxonomy_UniqueValues!B:B,MATCH(U267,Taxonomy_UniqueValues!D:D,0)),INDEX(Taxonomy_UniqueValues!B:B,MATCH(T267,Taxonomy_UniqueValues!C:C,0)))),"#N/C")</f>
        <v>Diptera</v>
      </c>
      <c r="T267" s="63" t="str">
        <f>+IFERROR(IF(U267="#N/C","#N/C",IF(U267=0,INDEX(Taxonomy_UniqueValues!C:C,MATCH(V267,Taxonomy_UniqueValues!E:E,0)),INDEX(Taxonomy_UniqueValues!C:C,MATCH(U267,Taxonomy_UniqueValues!D:D,0)))),"#N/C")</f>
        <v>Brachycera</v>
      </c>
      <c r="U267" s="63" t="str">
        <f>+IFERROR(IF(V267="#N/C","#N/C",IF(V267=0,INDEX(Taxonomy_UniqueValues!D:D,MATCH(W267,Taxonomy_UniqueValues!F:F,0)),INDEX(Taxonomy_UniqueValues!D:D,MATCH(V267,Taxonomy_UniqueValues!E:E,0)))),"#N/C")</f>
        <v>Muscomorpha</v>
      </c>
      <c r="V267" s="63" t="str">
        <f>+IFERROR(IF(W267="#N/C","#N/C",IF(W267=0,INDEX(Taxonomy_UniqueValues!E:E,MATCH(X267,Taxonomy_UniqueValues!G:G,0)),INDEX(Taxonomy_UniqueValues!E:E,MATCH(W267,Taxonomy_UniqueValues!F:F,0)))),"#N/C")</f>
        <v>Muscoidea</v>
      </c>
      <c r="W267" s="63" t="str">
        <f>+IFERROR(IF(X267="#N/C","#N/C",IF(X267=0,INDEX(Taxonomy_UniqueValues!F:F,MATCH(Y267,Taxonomy_UniqueValues!H:H,0)),INDEX(Taxonomy_UniqueValues!F:F,MATCH(X267,Taxonomy_UniqueValues!G:G,0)))),"#N/C")</f>
        <v>Fanniidae</v>
      </c>
      <c r="X267" s="63">
        <f>+IFERROR(IF(Y267="#N/C","#N/C",INDEX(Taxonomy_UniqueValues!G:G,MATCH(Y267,Taxonomy_UniqueValues!H:H,0))),"#N/C")</f>
        <v>0</v>
      </c>
      <c r="Y267" s="63" t="s">
        <v>38</v>
      </c>
      <c r="Z267" s="64" t="s">
        <v>36</v>
      </c>
    </row>
    <row r="268" spans="1:26" x14ac:dyDescent="0.3">
      <c r="A268" s="3">
        <v>267</v>
      </c>
      <c r="B268" s="38" t="str">
        <f t="shared" si="31"/>
        <v>FAIR-D1_267</v>
      </c>
      <c r="C268" s="39" t="s">
        <v>27</v>
      </c>
      <c r="D268" s="4">
        <f t="shared" si="32"/>
        <v>45170</v>
      </c>
      <c r="E268" s="1" t="s">
        <v>289</v>
      </c>
      <c r="F268" s="1" t="s">
        <v>289</v>
      </c>
      <c r="G268" s="2">
        <v>45170.6004861111</v>
      </c>
      <c r="H268" s="2">
        <v>45170.6007986111</v>
      </c>
      <c r="I268" s="40">
        <f t="shared" si="33"/>
        <v>3.125000002910383E-4</v>
      </c>
      <c r="J268" s="41" t="s">
        <v>45</v>
      </c>
      <c r="K268" s="42" t="s">
        <v>34</v>
      </c>
      <c r="L268" s="42" t="s">
        <v>45</v>
      </c>
      <c r="M268" s="6">
        <v>267</v>
      </c>
      <c r="N268" s="5" t="str">
        <f t="shared" si="34"/>
        <v>FAIR-D1/267</v>
      </c>
      <c r="O268" s="4" t="str">
        <f>IF(ISBLANK(E268),"",IF(E268=F268, "1 video",CONCATENATE((+COUNTIFS(Video_List!$A:$A,Monitoring!C268,Video_List!$D:$D,"&lt;=" &amp;Monitoring!H268)-COUNTIFS(Video_List!$A:$A,Monitoring!C268,Video_List!$D:$D,"&lt;=" &amp;Monitoring!G268))+1," videos")))</f>
        <v>1 video</v>
      </c>
      <c r="P268" s="61" t="s">
        <v>31</v>
      </c>
      <c r="Q268" s="62" t="s">
        <v>31</v>
      </c>
      <c r="R268" s="63" t="str">
        <f>+IFERROR(IF(S268="#N/C","#N/C",IF(S268=0,INDEX(Taxonomy_UniqueValues!A:A,MATCH(T268,Taxonomy_UniqueValues!C:C,0)),INDEX(Taxonomy_UniqueValues!A:A,MATCH(S268,Taxonomy_UniqueValues!B:B,0)))),"#N/C")</f>
        <v>Insecta</v>
      </c>
      <c r="S268" s="63" t="str">
        <f>+IFERROR(IF(T268="#N/C","#N/C",IF(T268=0,INDEX(Taxonomy_UniqueValues!B:B,MATCH(U268,Taxonomy_UniqueValues!D:D,0)),INDEX(Taxonomy_UniqueValues!B:B,MATCH(T268,Taxonomy_UniqueValues!C:C,0)))),"#N/C")</f>
        <v>Diptera</v>
      </c>
      <c r="T268" s="63" t="str">
        <f>+IFERROR(IF(U268="#N/C","#N/C",IF(U268=0,INDEX(Taxonomy_UniqueValues!C:C,MATCH(V268,Taxonomy_UniqueValues!E:E,0)),INDEX(Taxonomy_UniqueValues!C:C,MATCH(U268,Taxonomy_UniqueValues!D:D,0)))),"#N/C")</f>
        <v>Brachycera</v>
      </c>
      <c r="U268" s="63" t="str">
        <f>+IFERROR(IF(V268="#N/C","#N/C",IF(V268=0,INDEX(Taxonomy_UniqueValues!D:D,MATCH(W268,Taxonomy_UniqueValues!F:F,0)),INDEX(Taxonomy_UniqueValues!D:D,MATCH(V268,Taxonomy_UniqueValues!E:E,0)))),"#N/C")</f>
        <v>Muscomorpha</v>
      </c>
      <c r="V268" s="63" t="str">
        <f>+IFERROR(IF(W268="#N/C","#N/C",IF(W268=0,INDEX(Taxonomy_UniqueValues!E:E,MATCH(X268,Taxonomy_UniqueValues!G:G,0)),INDEX(Taxonomy_UniqueValues!E:E,MATCH(W268,Taxonomy_UniqueValues!F:F,0)))),"#N/C")</f>
        <v>Muscoidea</v>
      </c>
      <c r="W268" s="63" t="str">
        <f>+IFERROR(IF(X268="#N/C","#N/C",IF(X268=0,INDEX(Taxonomy_UniqueValues!F:F,MATCH(Y268,Taxonomy_UniqueValues!H:H,0)),INDEX(Taxonomy_UniqueValues!F:F,MATCH(X268,Taxonomy_UniqueValues!G:G,0)))),"#N/C")</f>
        <v>Fanniidae</v>
      </c>
      <c r="X268" s="63">
        <f>+IFERROR(IF(Y268="#N/C","#N/C",INDEX(Taxonomy_UniqueValues!G:G,MATCH(Y268,Taxonomy_UniqueValues!H:H,0))),"#N/C")</f>
        <v>0</v>
      </c>
      <c r="Y268" s="63" t="s">
        <v>38</v>
      </c>
      <c r="Z268" s="64" t="s">
        <v>36</v>
      </c>
    </row>
    <row r="269" spans="1:26" x14ac:dyDescent="0.3">
      <c r="A269" s="3">
        <v>268</v>
      </c>
      <c r="B269" s="38" t="str">
        <f t="shared" si="31"/>
        <v>FAIR-D1_268</v>
      </c>
      <c r="C269" s="39" t="s">
        <v>27</v>
      </c>
      <c r="D269" s="4">
        <f t="shared" si="32"/>
        <v>45170</v>
      </c>
      <c r="E269" s="1" t="s">
        <v>290</v>
      </c>
      <c r="F269" s="1" t="s">
        <v>290</v>
      </c>
      <c r="G269" s="2">
        <v>45170.601400462998</v>
      </c>
      <c r="H269" s="2">
        <v>45170.6015162037</v>
      </c>
      <c r="I269" s="40">
        <f t="shared" si="33"/>
        <v>1.1574070231290534E-4</v>
      </c>
      <c r="J269" s="41" t="s">
        <v>45</v>
      </c>
      <c r="K269" s="42" t="s">
        <v>34</v>
      </c>
      <c r="L269" s="42" t="s">
        <v>45</v>
      </c>
      <c r="M269" s="6">
        <v>268</v>
      </c>
      <c r="N269" s="5" t="str">
        <f t="shared" si="34"/>
        <v>FAIR-D1/268</v>
      </c>
      <c r="O269" s="4" t="str">
        <f>IF(ISBLANK(E269),"",IF(E269=F269, "1 video",CONCATENATE((+COUNTIFS(Video_List!$A:$A,Monitoring!C269,Video_List!$D:$D,"&lt;=" &amp;Monitoring!H269)-COUNTIFS(Video_List!$A:$A,Monitoring!C269,Video_List!$D:$D,"&lt;=" &amp;Monitoring!G269))+1," videos")))</f>
        <v>1 video</v>
      </c>
      <c r="P269" s="61" t="s">
        <v>31</v>
      </c>
      <c r="Q269" s="62" t="s">
        <v>34</v>
      </c>
      <c r="R269" s="63" t="str">
        <f>+IFERROR(IF(S269="#N/C","#N/C",IF(S269=0,INDEX(Taxonomy_UniqueValues!A:A,MATCH(T269,Taxonomy_UniqueValues!C:C,0)),INDEX(Taxonomy_UniqueValues!A:A,MATCH(S269,Taxonomy_UniqueValues!B:B,0)))),"#N/C")</f>
        <v>Insecta</v>
      </c>
      <c r="S269" s="63" t="str">
        <f>+IFERROR(IF(T269="#N/C","#N/C",IF(T269=0,INDEX(Taxonomy_UniqueValues!B:B,MATCH(U269,Taxonomy_UniqueValues!D:D,0)),INDEX(Taxonomy_UniqueValues!B:B,MATCH(T269,Taxonomy_UniqueValues!C:C,0)))),"#N/C")</f>
        <v>Diptera</v>
      </c>
      <c r="T269" s="63" t="str">
        <f>+IFERROR(IF(U269="#N/C","#N/C",IF(U269=0,INDEX(Taxonomy_UniqueValues!C:C,MATCH(V269,Taxonomy_UniqueValues!E:E,0)),INDEX(Taxonomy_UniqueValues!C:C,MATCH(U269,Taxonomy_UniqueValues!D:D,0)))),"#N/C")</f>
        <v>Brachycera</v>
      </c>
      <c r="U269" s="63" t="str">
        <f>+IFERROR(IF(V269="#N/C","#N/C",IF(V269=0,INDEX(Taxonomy_UniqueValues!D:D,MATCH(W269,Taxonomy_UniqueValues!F:F,0)),INDEX(Taxonomy_UniqueValues!D:D,MATCH(V269,Taxonomy_UniqueValues!E:E,0)))),"#N/C")</f>
        <v>Muscomorpha</v>
      </c>
      <c r="V269" s="63" t="str">
        <f>+IFERROR(IF(W269="#N/C","#N/C",IF(W269=0,INDEX(Taxonomy_UniqueValues!E:E,MATCH(X269,Taxonomy_UniqueValues!G:G,0)),INDEX(Taxonomy_UniqueValues!E:E,MATCH(W269,Taxonomy_UniqueValues!F:F,0)))),"#N/C")</f>
        <v>Muscoidea</v>
      </c>
      <c r="W269" s="63" t="str">
        <f>+IFERROR(IF(X269="#N/C","#N/C",IF(X269=0,INDEX(Taxonomy_UniqueValues!F:F,MATCH(Y269,Taxonomy_UniqueValues!H:H,0)),INDEX(Taxonomy_UniqueValues!F:F,MATCH(X269,Taxonomy_UniqueValues!G:G,0)))),"#N/C")</f>
        <v>Fanniidae</v>
      </c>
      <c r="X269" s="63">
        <f>+IFERROR(IF(Y269="#N/C","#N/C",INDEX(Taxonomy_UniqueValues!G:G,MATCH(Y269,Taxonomy_UniqueValues!H:H,0))),"#N/C")</f>
        <v>0</v>
      </c>
      <c r="Y269" s="63" t="s">
        <v>38</v>
      </c>
      <c r="Z269" s="64" t="s">
        <v>36</v>
      </c>
    </row>
    <row r="270" spans="1:26" x14ac:dyDescent="0.3">
      <c r="A270" s="3">
        <v>269</v>
      </c>
      <c r="B270" s="38" t="str">
        <f t="shared" si="31"/>
        <v>FAIR-D1_269</v>
      </c>
      <c r="C270" s="39" t="s">
        <v>27</v>
      </c>
      <c r="D270" s="4">
        <f t="shared" si="32"/>
        <v>45170</v>
      </c>
      <c r="E270" s="1" t="s">
        <v>291</v>
      </c>
      <c r="F270" s="1" t="s">
        <v>291</v>
      </c>
      <c r="G270" s="2">
        <v>45170.6066782407</v>
      </c>
      <c r="H270" s="2">
        <v>45170.607106481497</v>
      </c>
      <c r="I270" s="40">
        <f t="shared" si="33"/>
        <v>4.2824079719139263E-4</v>
      </c>
      <c r="J270" s="41" t="s">
        <v>32</v>
      </c>
      <c r="K270" s="42" t="s">
        <v>34</v>
      </c>
      <c r="L270" s="42" t="s">
        <v>32</v>
      </c>
      <c r="M270" s="6">
        <v>269</v>
      </c>
      <c r="N270" s="5" t="str">
        <f t="shared" si="34"/>
        <v>FAIR-D1/269</v>
      </c>
      <c r="O270" s="4" t="str">
        <f>IF(ISBLANK(E270),"",IF(E270=F270, "1 video",CONCATENATE((+COUNTIFS(Video_List!$A:$A,Monitoring!C270,Video_List!$D:$D,"&lt;=" &amp;Monitoring!H270)-COUNTIFS(Video_List!$A:$A,Monitoring!C270,Video_List!$D:$D,"&lt;=" &amp;Monitoring!G270))+1," videos")))</f>
        <v>1 video</v>
      </c>
      <c r="P270" s="61" t="s">
        <v>31</v>
      </c>
      <c r="Q270" s="62" t="s">
        <v>34</v>
      </c>
      <c r="R270" s="63" t="str">
        <f>+IFERROR(IF(S270="#N/C","#N/C",INDEX(Taxonomy_UniqueValues!A:A,MATCH(S270,Taxonomy_UniqueValues!B:B,0))),"#N/C")</f>
        <v>Insecta</v>
      </c>
      <c r="S270" s="63" t="str">
        <f>+IFERROR(IF(T270="#N/C","#N/C",INDEX(Taxonomy_UniqueValues!B:B,MATCH(T270,Taxonomy_UniqueValues!C:C,0))),"#N/C")</f>
        <v>Diptera</v>
      </c>
      <c r="T270" s="63" t="str">
        <f>+IFERROR(IF(V270="#N/C","#N/C",IF(V270="-",INDEX(Taxonomy_UniqueValues!C:C,MATCH(W270,Taxonomy_UniqueValues!F:F,0)),INDEX(Taxonomy_UniqueValues!C:C,MATCH(V270,Taxonomy_UniqueValues!E:E,0)))),"#N/C")</f>
        <v>Brachycera</v>
      </c>
      <c r="U270" s="63" t="str">
        <f>+IFERROR(IF(V270="#N/C","#N/C",INDEX(Taxonomy_UniqueValues!D:D,MATCH(V270,Taxonomy_UniqueValues!E:E,0))),"#N/C")</f>
        <v>Muscomorpha</v>
      </c>
      <c r="V270" s="63" t="s">
        <v>112</v>
      </c>
      <c r="W270" s="63" t="str">
        <f>+IFERROR(IF(X270="#N/C","#N/C",IF(X270="-",INDEX(Taxonomy_UniqueValues!F:F,MATCH(Y270,Taxonomy_UniqueValues!H:H,0)),INDEX(Taxonomy_UniqueValues!F:F,MATCH(X270,Taxonomy_UniqueValues!G:G,0)))),"#N/C")</f>
        <v>#N/C</v>
      </c>
      <c r="X270" s="63" t="str">
        <f>+IFERROR(IF(Y270="#N/C","#N/C",INDEX(Taxonomy_UniqueValues!G:G,MATCH(Y270,Taxonomy_UniqueValues!H:H,0))),"#N/C")</f>
        <v>#N/C</v>
      </c>
      <c r="Y270" s="63" t="str">
        <f>+IFERROR(IF(Z270="#N/C","#N/C",INDEX(Taxonomy_UniqueValues!H:H,MATCH(Z270,Taxonomy_UniqueValues!I:I,0))),"#N/C")</f>
        <v>#N/C</v>
      </c>
      <c r="Z270" s="64" t="s">
        <v>36</v>
      </c>
    </row>
    <row r="271" spans="1:26" x14ac:dyDescent="0.3">
      <c r="A271" s="3">
        <v>270</v>
      </c>
      <c r="B271" s="38" t="str">
        <f t="shared" si="31"/>
        <v>FAIR-D1_270</v>
      </c>
      <c r="C271" s="39" t="s">
        <v>27</v>
      </c>
      <c r="D271" s="4">
        <f t="shared" ref="D271:D302" si="35">IF(ISBLANK(E271),"",+VALUE(MID(E271,FIND("_",E271)+1,10)))</f>
        <v>45170</v>
      </c>
      <c r="E271" s="1" t="s">
        <v>292</v>
      </c>
      <c r="F271" s="1" t="s">
        <v>292</v>
      </c>
      <c r="G271" s="2">
        <v>45170.611192129603</v>
      </c>
      <c r="H271" s="2">
        <v>45170.6112615741</v>
      </c>
      <c r="I271" s="40">
        <f t="shared" si="33"/>
        <v>6.9444497057702392E-5</v>
      </c>
      <c r="J271" s="41" t="s">
        <v>30</v>
      </c>
      <c r="K271" s="42" t="s">
        <v>34</v>
      </c>
      <c r="L271" s="42" t="s">
        <v>32</v>
      </c>
      <c r="M271" s="6">
        <v>270</v>
      </c>
      <c r="N271" s="5" t="str">
        <f t="shared" si="34"/>
        <v>FAIR-D1/270</v>
      </c>
      <c r="O271" s="4" t="str">
        <f>IF(ISBLANK(E271),"",IF(E271=F271, "1 video",CONCATENATE((+COUNTIFS(Video_List!$A:$A,Monitoring!C271,Video_List!$D:$D,"&lt;=" &amp;Monitoring!H271)-COUNTIFS(Video_List!$A:$A,Monitoring!C271,Video_List!$D:$D,"&lt;=" &amp;Monitoring!G271))+1," videos")))</f>
        <v>1 video</v>
      </c>
      <c r="P271" s="61" t="s">
        <v>31</v>
      </c>
      <c r="Q271" s="62" t="s">
        <v>31</v>
      </c>
      <c r="R271" s="63" t="str">
        <f>+IFERROR(IF(S271="#N/C","#N/C",INDEX(Taxonomy_UniqueValues!A:A,MATCH(S271,Taxonomy_UniqueValues!B:B,0))),"#N/C")</f>
        <v>Insecta</v>
      </c>
      <c r="S271" s="63" t="str">
        <f>+IFERROR(IF(T271="#N/C","#N/C",INDEX(Taxonomy_UniqueValues!B:B,MATCH(T271,Taxonomy_UniqueValues!C:C,0))),"#N/C")</f>
        <v>Hymenoptera</v>
      </c>
      <c r="T271" s="63" t="str">
        <f>+IFERROR(IF(V271="#N/C","#N/C",IF(V271="-",INDEX(Taxonomy_UniqueValues!C:C,MATCH(W271,Taxonomy_UniqueValues!F:F,0)),INDEX(Taxonomy_UniqueValues!C:C,MATCH(V271,Taxonomy_UniqueValues!E:E,0)))),"#N/C")</f>
        <v>Apocrita</v>
      </c>
      <c r="U271" s="63" t="str">
        <f>+IFERROR(IF(V271="#N/C","#N/C",INDEX(Taxonomy_UniqueValues!D:D,MATCH(V271,Taxonomy_UniqueValues!E:E,0))),"#N/C")</f>
        <v>Aculeata</v>
      </c>
      <c r="V271" s="63" t="str">
        <f>+IFERROR(IF(W271="#N/C","#N/C",IF(W271="-",INDEX(Taxonomy_UniqueValues!E:E,MATCH(X271,Taxonomy_UniqueValues!G:G,0)),INDEX(Taxonomy_UniqueValues!E:E,MATCH(W271,Taxonomy_UniqueValues!F:F,0)))),"#N/C")</f>
        <v>Vespoidea</v>
      </c>
      <c r="W271" s="63" t="str">
        <f>+IFERROR(IF(X271="#N/C","#N/C",IF(X271="-",INDEX(Taxonomy_UniqueValues!F:F,MATCH(Y271,Taxonomy_UniqueValues!H:H,0)),INDEX(Taxonomy_UniqueValues!F:F,MATCH(X271,Taxonomy_UniqueValues!G:G,0)))),"#N/C")</f>
        <v>Vespidae</v>
      </c>
      <c r="X271" s="63" t="str">
        <f>+IFERROR(IF(Y271="#N/C","#N/C",INDEX(Taxonomy_UniqueValues!G:G,MATCH(Y271,Taxonomy_UniqueValues!H:H,0))),"#N/C")</f>
        <v>Vespinae</v>
      </c>
      <c r="Y271" s="63" t="s">
        <v>57</v>
      </c>
      <c r="Z271" s="64" t="s">
        <v>36</v>
      </c>
    </row>
    <row r="272" spans="1:26" x14ac:dyDescent="0.3">
      <c r="A272" s="3">
        <v>271</v>
      </c>
      <c r="B272" s="38" t="str">
        <f t="shared" si="31"/>
        <v>FAIR-D1_271</v>
      </c>
      <c r="C272" s="39" t="s">
        <v>27</v>
      </c>
      <c r="D272" s="4">
        <f t="shared" si="35"/>
        <v>45170</v>
      </c>
      <c r="E272" s="1" t="s">
        <v>293</v>
      </c>
      <c r="F272" s="1" t="s">
        <v>293</v>
      </c>
      <c r="G272" s="2">
        <v>45170.636921296304</v>
      </c>
      <c r="H272" s="2">
        <v>45170.636979166702</v>
      </c>
      <c r="I272" s="40">
        <f t="shared" si="33"/>
        <v>5.7870398450177163E-5</v>
      </c>
      <c r="J272" s="41" t="s">
        <v>30</v>
      </c>
      <c r="K272" s="42" t="s">
        <v>34</v>
      </c>
      <c r="L272" s="42" t="s">
        <v>32</v>
      </c>
      <c r="M272" s="6">
        <v>271</v>
      </c>
      <c r="N272" s="5" t="str">
        <f t="shared" si="34"/>
        <v>FAIR-D1/271</v>
      </c>
      <c r="O272" s="4" t="str">
        <f>IF(ISBLANK(E272),"",IF(E272=F272, "1 video",CONCATENATE((+COUNTIFS(Video_List!$A:$A,Monitoring!C272,Video_List!$D:$D,"&lt;=" &amp;Monitoring!H272)-COUNTIFS(Video_List!$A:$A,Monitoring!C272,Video_List!$D:$D,"&lt;=" &amp;Monitoring!G272))+1," videos")))</f>
        <v>1 video</v>
      </c>
      <c r="P272" s="61" t="s">
        <v>31</v>
      </c>
      <c r="Q272" s="62" t="s">
        <v>31</v>
      </c>
      <c r="R272" s="63" t="str">
        <f>+IFERROR(IF(S272="#N/C","#N/C",INDEX(Taxonomy_UniqueValues!A:A,MATCH(S272,Taxonomy_UniqueValues!B:B,0))),"#N/C")</f>
        <v>Insecta</v>
      </c>
      <c r="S272" s="63" t="str">
        <f>+IFERROR(IF(T272="#N/C","#N/C",INDEX(Taxonomy_UniqueValues!B:B,MATCH(T272,Taxonomy_UniqueValues!C:C,0))),"#N/C")</f>
        <v>Hymenoptera</v>
      </c>
      <c r="T272" s="63" t="str">
        <f>+IFERROR(IF(V272="#N/C","#N/C",IF(V272="-",INDEX(Taxonomy_UniqueValues!C:C,MATCH(W272,Taxonomy_UniqueValues!F:F,0)),INDEX(Taxonomy_UniqueValues!C:C,MATCH(V272,Taxonomy_UniqueValues!E:E,0)))),"#N/C")</f>
        <v>Apocrita</v>
      </c>
      <c r="U272" s="63" t="str">
        <f>+IFERROR(IF(V272="#N/C","#N/C",INDEX(Taxonomy_UniqueValues!D:D,MATCH(V272,Taxonomy_UniqueValues!E:E,0))),"#N/C")</f>
        <v>Aculeata</v>
      </c>
      <c r="V272" s="63" t="str">
        <f>+IFERROR(IF(W272="#N/C","#N/C",IF(W272="-",INDEX(Taxonomy_UniqueValues!E:E,MATCH(X272,Taxonomy_UniqueValues!G:G,0)),INDEX(Taxonomy_UniqueValues!E:E,MATCH(W272,Taxonomy_UniqueValues!F:F,0)))),"#N/C")</f>
        <v>Vespoidea</v>
      </c>
      <c r="W272" s="63" t="str">
        <f>+IFERROR(IF(X272="#N/C","#N/C",IF(X272="-",INDEX(Taxonomy_UniqueValues!F:F,MATCH(Y272,Taxonomy_UniqueValues!H:H,0)),INDEX(Taxonomy_UniqueValues!F:F,MATCH(X272,Taxonomy_UniqueValues!G:G,0)))),"#N/C")</f>
        <v>Vespidae</v>
      </c>
      <c r="X272" s="63" t="str">
        <f>+IFERROR(IF(Y272="#N/C","#N/C",INDEX(Taxonomy_UniqueValues!G:G,MATCH(Y272,Taxonomy_UniqueValues!H:H,0))),"#N/C")</f>
        <v>Vespinae</v>
      </c>
      <c r="Y272" s="63" t="s">
        <v>57</v>
      </c>
      <c r="Z272" s="64" t="s">
        <v>36</v>
      </c>
    </row>
    <row r="273" spans="1:26" x14ac:dyDescent="0.3">
      <c r="A273" s="3">
        <v>272</v>
      </c>
      <c r="B273" s="38" t="str">
        <f t="shared" si="31"/>
        <v>FAIR-D1_272</v>
      </c>
      <c r="C273" s="39" t="s">
        <v>27</v>
      </c>
      <c r="D273" s="4">
        <f t="shared" si="35"/>
        <v>45170</v>
      </c>
      <c r="E273" s="1" t="s">
        <v>294</v>
      </c>
      <c r="F273" s="1" t="s">
        <v>294</v>
      </c>
      <c r="G273" s="2">
        <v>45170.6398611111</v>
      </c>
      <c r="H273" s="2">
        <v>45170.640104166698</v>
      </c>
      <c r="I273" s="40">
        <f t="shared" si="33"/>
        <v>2.430555978207849E-4</v>
      </c>
      <c r="J273" s="41" t="s">
        <v>30</v>
      </c>
      <c r="K273" s="42" t="s">
        <v>34</v>
      </c>
      <c r="L273" s="42" t="s">
        <v>30</v>
      </c>
      <c r="M273" s="6">
        <v>272</v>
      </c>
      <c r="N273" s="5" t="str">
        <f t="shared" si="34"/>
        <v>FAIR-D1/272</v>
      </c>
      <c r="O273" s="4" t="str">
        <f>IF(ISBLANK(E273),"",IF(E273=F273, "1 video",CONCATENATE((+COUNTIFS(Video_List!$A:$A,Monitoring!C273,Video_List!$D:$D,"&lt;=" &amp;Monitoring!H273)-COUNTIFS(Video_List!$A:$A,Monitoring!C273,Video_List!$D:$D,"&lt;=" &amp;Monitoring!G273))+1," videos")))</f>
        <v>1 video</v>
      </c>
      <c r="P273" s="61" t="s">
        <v>31</v>
      </c>
      <c r="Q273" s="62" t="s">
        <v>31</v>
      </c>
      <c r="R273" s="63" t="str">
        <f>+IFERROR(IF(S273="#N/C","#N/C",INDEX(Taxonomy_UniqueValues!A:A,MATCH(S273,Taxonomy_UniqueValues!B:B,0))),"#N/C")</f>
        <v>Insecta</v>
      </c>
      <c r="S273" s="63" t="s">
        <v>295</v>
      </c>
      <c r="T273" s="63" t="str">
        <f>+IFERROR(IF(U273="#N/C","#N/C",INDEX(Taxonomy_UniqueValues!C:C,MATCH(U273,Taxonomy_UniqueValues!D:D,0))),"#N/C")</f>
        <v>Glossata</v>
      </c>
      <c r="U273" s="63" t="str">
        <f>+IFERROR(IF(V273="#N/C","#N/C",INDEX(Taxonomy_UniqueValues!D:D,MATCH(V273,Taxonomy_UniqueValues!E:E,0))),"#N/C")</f>
        <v>Heterocera</v>
      </c>
      <c r="V273" s="63" t="s">
        <v>296</v>
      </c>
      <c r="W273" s="63" t="str">
        <f>+IFERROR(IF(X273="#N/C","#N/C",IF(X273="-",INDEX(Taxonomy_UniqueValues!F:F,MATCH(Y273,Taxonomy_UniqueValues!H:H,0)),INDEX(Taxonomy_UniqueValues!F:F,MATCH(X273,Taxonomy_UniqueValues!G:G,0)))),"#N/C")</f>
        <v>#N/C</v>
      </c>
      <c r="X273" s="63" t="str">
        <f>+IFERROR(IF(Y273="#N/C","#N/C",INDEX(Taxonomy_UniqueValues!G:G,MATCH(Y273,Taxonomy_UniqueValues!H:H,0))),"#N/C")</f>
        <v>#N/C</v>
      </c>
      <c r="Y273" s="63" t="str">
        <f>+IFERROR(IF(Z273="#N/C","#N/C",INDEX(Taxonomy_UniqueValues!H:H,MATCH(Z273,Taxonomy_UniqueValues!I:I,0))),"#N/C")</f>
        <v>#N/C</v>
      </c>
      <c r="Z273" s="64" t="s">
        <v>36</v>
      </c>
    </row>
    <row r="274" spans="1:26" x14ac:dyDescent="0.3">
      <c r="A274" s="3">
        <v>273</v>
      </c>
      <c r="B274" s="38" t="str">
        <f t="shared" si="31"/>
        <v>FAIR-D1_273</v>
      </c>
      <c r="C274" s="39" t="s">
        <v>27</v>
      </c>
      <c r="D274" s="4">
        <f t="shared" si="35"/>
        <v>45170</v>
      </c>
      <c r="E274" s="1" t="s">
        <v>297</v>
      </c>
      <c r="F274" s="1" t="s">
        <v>297</v>
      </c>
      <c r="G274" s="2">
        <v>45170.671134259297</v>
      </c>
      <c r="H274" s="2">
        <v>45170.671249999999</v>
      </c>
      <c r="I274" s="40">
        <f t="shared" si="33"/>
        <v>1.1574070231290534E-4</v>
      </c>
      <c r="J274" s="41" t="s">
        <v>30</v>
      </c>
      <c r="K274" s="42" t="s">
        <v>34</v>
      </c>
      <c r="L274" s="42" t="s">
        <v>45</v>
      </c>
      <c r="M274" s="6">
        <v>273</v>
      </c>
      <c r="N274" s="5" t="str">
        <f t="shared" si="34"/>
        <v>FAIR-D1/273</v>
      </c>
      <c r="O274" s="4" t="str">
        <f>IF(ISBLANK(E274),"",IF(E274=F274, "1 video",CONCATENATE((+COUNTIFS(Video_List!$A:$A,Monitoring!C274,Video_List!$D:$D,"&lt;=" &amp;Monitoring!H274)-COUNTIFS(Video_List!$A:$A,Monitoring!C274,Video_List!$D:$D,"&lt;=" &amp;Monitoring!G274))+1," videos")))</f>
        <v>1 video</v>
      </c>
      <c r="P274" s="61" t="s">
        <v>31</v>
      </c>
      <c r="Q274" s="62" t="s">
        <v>34</v>
      </c>
      <c r="R274" s="63" t="str">
        <f>+IFERROR(IF(S274="#N/C","#N/C",IF(S274=0,INDEX(Taxonomy_UniqueValues!A:A,MATCH(T274,Taxonomy_UniqueValues!C:C,0)),INDEX(Taxonomy_UniqueValues!A:A,MATCH(S274,Taxonomy_UniqueValues!B:B,0)))),"#N/C")</f>
        <v>Insecta</v>
      </c>
      <c r="S274" s="63" t="str">
        <f>+IFERROR(IF(T274="#N/C","#N/C",IF(T274=0,INDEX(Taxonomy_UniqueValues!B:B,MATCH(U274,Taxonomy_UniqueValues!D:D,0)),INDEX(Taxonomy_UniqueValues!B:B,MATCH(T274,Taxonomy_UniqueValues!C:C,0)))),"#N/C")</f>
        <v>Diptera</v>
      </c>
      <c r="T274" s="63" t="str">
        <f>+IFERROR(IF(U274="#N/C","#N/C",IF(U274=0,INDEX(Taxonomy_UniqueValues!C:C,MATCH(V274,Taxonomy_UniqueValues!E:E,0)),INDEX(Taxonomy_UniqueValues!C:C,MATCH(U274,Taxonomy_UniqueValues!D:D,0)))),"#N/C")</f>
        <v>Brachycera</v>
      </c>
      <c r="U274" s="63" t="str">
        <f>+IFERROR(IF(V274="#N/C","#N/C",IF(V274=0,INDEX(Taxonomy_UniqueValues!D:D,MATCH(W274,Taxonomy_UniqueValues!F:F,0)),INDEX(Taxonomy_UniqueValues!D:D,MATCH(V274,Taxonomy_UniqueValues!E:E,0)))),"#N/C")</f>
        <v>Muscomorpha</v>
      </c>
      <c r="V274" s="63" t="str">
        <f>+IFERROR(IF(W274="#N/C","#N/C",IF(W274=0,INDEX(Taxonomy_UniqueValues!E:E,MATCH(X274,Taxonomy_UniqueValues!G:G,0)),INDEX(Taxonomy_UniqueValues!E:E,MATCH(W274,Taxonomy_UniqueValues!F:F,0)))),"#N/C")</f>
        <v>Muscoidea</v>
      </c>
      <c r="W274" s="63" t="str">
        <f>+IFERROR(IF(X274="#N/C","#N/C",IF(X274=0,INDEX(Taxonomy_UniqueValues!F:F,MATCH(Y274,Taxonomy_UniqueValues!H:H,0)),INDEX(Taxonomy_UniqueValues!F:F,MATCH(X274,Taxonomy_UniqueValues!G:G,0)))),"#N/C")</f>
        <v>Fanniidae</v>
      </c>
      <c r="X274" s="63">
        <f>+IFERROR(IF(Y274="#N/C","#N/C",INDEX(Taxonomy_UniqueValues!G:G,MATCH(Y274,Taxonomy_UniqueValues!H:H,0))),"#N/C")</f>
        <v>0</v>
      </c>
      <c r="Y274" s="63" t="s">
        <v>38</v>
      </c>
      <c r="Z274" s="64" t="s">
        <v>36</v>
      </c>
    </row>
    <row r="275" spans="1:26" x14ac:dyDescent="0.3">
      <c r="A275" s="3">
        <v>274</v>
      </c>
      <c r="B275" s="38" t="str">
        <f t="shared" si="31"/>
        <v>FAIR-D1_274</v>
      </c>
      <c r="C275" s="39" t="s">
        <v>27</v>
      </c>
      <c r="D275" s="4">
        <f t="shared" si="35"/>
        <v>45170</v>
      </c>
      <c r="E275" s="1" t="s">
        <v>298</v>
      </c>
      <c r="F275" s="1" t="s">
        <v>298</v>
      </c>
      <c r="G275" s="2">
        <v>45170.687476851897</v>
      </c>
      <c r="H275" s="2">
        <v>45170.687615740702</v>
      </c>
      <c r="I275" s="40">
        <f t="shared" si="33"/>
        <v>1.3888880494050682E-4</v>
      </c>
      <c r="J275" s="41" t="s">
        <v>30</v>
      </c>
      <c r="K275" s="42" t="s">
        <v>31</v>
      </c>
      <c r="L275" s="42" t="s">
        <v>32</v>
      </c>
      <c r="M275" s="6">
        <v>274</v>
      </c>
      <c r="N275" s="5" t="str">
        <f t="shared" si="34"/>
        <v>FAIR-D1/274</v>
      </c>
      <c r="O275" s="4" t="str">
        <f>IF(ISBLANK(E275),"",IF(E275=F275, "1 video",CONCATENATE((+COUNTIFS(Video_List!$A:$A,Monitoring!C275,Video_List!$D:$D,"&lt;=" &amp;Monitoring!H275)-COUNTIFS(Video_List!$A:$A,Monitoring!C275,Video_List!$D:$D,"&lt;=" &amp;Monitoring!G275))+1," videos")))</f>
        <v>1 video</v>
      </c>
      <c r="P275" s="61" t="s">
        <v>31</v>
      </c>
      <c r="Q275" s="62" t="s">
        <v>34</v>
      </c>
      <c r="R275" s="63" t="str">
        <f>+IFERROR(IF(S275="#N/C","#N/C",IF(S275=0,INDEX(Taxonomy_UniqueValues!A:A,MATCH(T275,Taxonomy_UniqueValues!C:C,0)),INDEX(Taxonomy_UniqueValues!A:A,MATCH(S275,Taxonomy_UniqueValues!B:B,0)))),"#N/C")</f>
        <v>Insecta</v>
      </c>
      <c r="S275" s="63" t="str">
        <f>+IFERROR(IF(T275="#N/C","#N/C",IF(T275=0,INDEX(Taxonomy_UniqueValues!B:B,MATCH(U275,Taxonomy_UniqueValues!D:D,0)),INDEX(Taxonomy_UniqueValues!B:B,MATCH(T275,Taxonomy_UniqueValues!C:C,0)))),"#N/C")</f>
        <v>Diptera</v>
      </c>
      <c r="T275" s="63" t="str">
        <f>+IFERROR(IF(U275="#N/C","#N/C",IF(U275=0,INDEX(Taxonomy_UniqueValues!C:C,MATCH(V275,Taxonomy_UniqueValues!E:E,0)),INDEX(Taxonomy_UniqueValues!C:C,MATCH(U275,Taxonomy_UniqueValues!D:D,0)))),"#N/C")</f>
        <v>Brachycera</v>
      </c>
      <c r="U275" s="63" t="str">
        <f>+IFERROR(IF(V275="#N/C","#N/C",IF(V275=0,INDEX(Taxonomy_UniqueValues!D:D,MATCH(W275,Taxonomy_UniqueValues!F:F,0)),INDEX(Taxonomy_UniqueValues!D:D,MATCH(V275,Taxonomy_UniqueValues!E:E,0)))),"#N/C")</f>
        <v>Muscomorpha</v>
      </c>
      <c r="V275" s="63" t="str">
        <f>+IFERROR(IF(W275="#N/C","#N/C",IF(W275=0,INDEX(Taxonomy_UniqueValues!E:E,MATCH(X275,Taxonomy_UniqueValues!G:G,0)),INDEX(Taxonomy_UniqueValues!E:E,MATCH(W275,Taxonomy_UniqueValues!F:F,0)))),"#N/C")</f>
        <v>Muscoidea</v>
      </c>
      <c r="W275" s="63" t="str">
        <f>+IFERROR(IF(X275="#N/C","#N/C",IF(X275=0,INDEX(Taxonomy_UniqueValues!F:F,MATCH(Y275,Taxonomy_UniqueValues!H:H,0)),INDEX(Taxonomy_UniqueValues!F:F,MATCH(X275,Taxonomy_UniqueValues!G:G,0)))),"#N/C")</f>
        <v>Fanniidae</v>
      </c>
      <c r="X275" s="63">
        <f>+IFERROR(IF(Y275="#N/C","#N/C",INDEX(Taxonomy_UniqueValues!G:G,MATCH(Y275,Taxonomy_UniqueValues!H:H,0))),"#N/C")</f>
        <v>0</v>
      </c>
      <c r="Y275" s="63" t="s">
        <v>38</v>
      </c>
      <c r="Z275" s="64" t="s">
        <v>36</v>
      </c>
    </row>
    <row r="276" spans="1:26" x14ac:dyDescent="0.3">
      <c r="A276" s="3">
        <v>275</v>
      </c>
      <c r="B276" s="38" t="str">
        <f t="shared" si="31"/>
        <v>FAIR-D1_275</v>
      </c>
      <c r="C276" s="39" t="s">
        <v>27</v>
      </c>
      <c r="D276" s="4">
        <f t="shared" si="35"/>
        <v>45170</v>
      </c>
      <c r="E276" s="1" t="s">
        <v>299</v>
      </c>
      <c r="F276" s="1" t="s">
        <v>299</v>
      </c>
      <c r="G276" s="2">
        <v>45170.689143518503</v>
      </c>
      <c r="H276" s="2">
        <v>45170.689236111102</v>
      </c>
      <c r="I276" s="40">
        <f t="shared" si="33"/>
        <v>9.2592599685303867E-5</v>
      </c>
      <c r="J276" s="41" t="s">
        <v>30</v>
      </c>
      <c r="K276" s="42" t="s">
        <v>31</v>
      </c>
      <c r="L276" s="42" t="s">
        <v>32</v>
      </c>
      <c r="M276" s="6">
        <v>275</v>
      </c>
      <c r="N276" s="5" t="str">
        <f t="shared" si="34"/>
        <v>FAIR-D1/275</v>
      </c>
      <c r="O276" s="4" t="str">
        <f>IF(ISBLANK(E276),"",IF(E276=F276, "1 video",CONCATENATE((+COUNTIFS(Video_List!$A:$A,Monitoring!C276,Video_List!$D:$D,"&lt;=" &amp;Monitoring!H276)-COUNTIFS(Video_List!$A:$A,Monitoring!C276,Video_List!$D:$D,"&lt;=" &amp;Monitoring!G276))+1," videos")))</f>
        <v>1 video</v>
      </c>
      <c r="P276" s="61" t="s">
        <v>31</v>
      </c>
      <c r="Q276" s="62" t="s">
        <v>34</v>
      </c>
      <c r="R276" s="63" t="str">
        <f>+IFERROR(IF(S276="#N/C","#N/C",IF(S276=0,INDEX(Taxonomy_UniqueValues!A:A,MATCH(T276,Taxonomy_UniqueValues!C:C,0)),INDEX(Taxonomy_UniqueValues!A:A,MATCH(S276,Taxonomy_UniqueValues!B:B,0)))),"#N/C")</f>
        <v>Insecta</v>
      </c>
      <c r="S276" s="63" t="str">
        <f>+IFERROR(IF(T276="#N/C","#N/C",IF(T276=0,INDEX(Taxonomy_UniqueValues!B:B,MATCH(U276,Taxonomy_UniqueValues!D:D,0)),INDEX(Taxonomy_UniqueValues!B:B,MATCH(T276,Taxonomy_UniqueValues!C:C,0)))),"#N/C")</f>
        <v>Diptera</v>
      </c>
      <c r="T276" s="63" t="str">
        <f>+IFERROR(IF(U276="#N/C","#N/C",IF(U276=0,INDEX(Taxonomy_UniqueValues!C:C,MATCH(V276,Taxonomy_UniqueValues!E:E,0)),INDEX(Taxonomy_UniqueValues!C:C,MATCH(U276,Taxonomy_UniqueValues!D:D,0)))),"#N/C")</f>
        <v>Brachycera</v>
      </c>
      <c r="U276" s="63" t="str">
        <f>+IFERROR(IF(V276="#N/C","#N/C",IF(V276=0,INDEX(Taxonomy_UniqueValues!D:D,MATCH(W276,Taxonomy_UniqueValues!F:F,0)),INDEX(Taxonomy_UniqueValues!D:D,MATCH(V276,Taxonomy_UniqueValues!E:E,0)))),"#N/C")</f>
        <v>Muscomorpha</v>
      </c>
      <c r="V276" s="63" t="str">
        <f>+IFERROR(IF(W276="#N/C","#N/C",IF(W276=0,INDEX(Taxonomy_UniqueValues!E:E,MATCH(X276,Taxonomy_UniqueValues!G:G,0)),INDEX(Taxonomy_UniqueValues!E:E,MATCH(W276,Taxonomy_UniqueValues!F:F,0)))),"#N/C")</f>
        <v>Muscoidea</v>
      </c>
      <c r="W276" s="63" t="str">
        <f>+IFERROR(IF(X276="#N/C","#N/C",IF(X276=0,INDEX(Taxonomy_UniqueValues!F:F,MATCH(Y276,Taxonomy_UniqueValues!H:H,0)),INDEX(Taxonomy_UniqueValues!F:F,MATCH(X276,Taxonomy_UniqueValues!G:G,0)))),"#N/C")</f>
        <v>Fanniidae</v>
      </c>
      <c r="X276" s="63">
        <f>+IFERROR(IF(Y276="#N/C","#N/C",INDEX(Taxonomy_UniqueValues!G:G,MATCH(Y276,Taxonomy_UniqueValues!H:H,0))),"#N/C")</f>
        <v>0</v>
      </c>
      <c r="Y276" s="63" t="s">
        <v>38</v>
      </c>
      <c r="Z276" s="64" t="s">
        <v>36</v>
      </c>
    </row>
    <row r="277" spans="1:26" x14ac:dyDescent="0.3">
      <c r="A277" s="3">
        <v>276</v>
      </c>
      <c r="B277" s="38" t="str">
        <f t="shared" si="31"/>
        <v>FAIR-D1_276</v>
      </c>
      <c r="C277" s="39" t="s">
        <v>27</v>
      </c>
      <c r="D277" s="4">
        <f t="shared" si="35"/>
        <v>45170</v>
      </c>
      <c r="E277" s="1" t="s">
        <v>300</v>
      </c>
      <c r="F277" s="1" t="s">
        <v>300</v>
      </c>
      <c r="G277" s="2">
        <v>45170.694155092599</v>
      </c>
      <c r="H277" s="2">
        <v>45170.6944560185</v>
      </c>
      <c r="I277" s="40">
        <f t="shared" si="33"/>
        <v>3.0092590168351308E-4</v>
      </c>
      <c r="J277" s="41" t="s">
        <v>30</v>
      </c>
      <c r="K277" s="42" t="s">
        <v>34</v>
      </c>
      <c r="L277" s="42" t="s">
        <v>30</v>
      </c>
      <c r="M277" s="6">
        <v>276</v>
      </c>
      <c r="N277" s="5" t="str">
        <f t="shared" si="34"/>
        <v>FAIR-D1/276</v>
      </c>
      <c r="O277" s="4" t="str">
        <f>IF(ISBLANK(E277),"",IF(E277=F277, "1 video",CONCATENATE((+COUNTIFS(Video_List!$A:$A,Monitoring!C277,Video_List!$D:$D,"&lt;=" &amp;Monitoring!H277)-COUNTIFS(Video_List!$A:$A,Monitoring!C277,Video_List!$D:$D,"&lt;=" &amp;Monitoring!G277))+1," videos")))</f>
        <v>1 video</v>
      </c>
      <c r="P277" s="61" t="s">
        <v>31</v>
      </c>
      <c r="Q277" s="62" t="s">
        <v>34</v>
      </c>
      <c r="R277" s="63" t="str">
        <f>+IFERROR(IF(S277="#N/C","#N/C",INDEX(Taxonomy_UniqueValues!A:A,MATCH(S277,Taxonomy_UniqueValues!B:B,0))),"#N/C")</f>
        <v>Insecta</v>
      </c>
      <c r="S277" s="63" t="str">
        <f>+IFERROR(IF(T277="#N/C","#N/C",INDEX(Taxonomy_UniqueValues!B:B,MATCH(T277,Taxonomy_UniqueValues!C:C,0))),"#N/C")</f>
        <v>Diptera</v>
      </c>
      <c r="T277" s="63" t="str">
        <f>+IFERROR(IF(V277="#N/C","#N/C",IF(V277="-",INDEX(Taxonomy_UniqueValues!C:C,MATCH(W277,Taxonomy_UniqueValues!F:F,0)),INDEX(Taxonomy_UniqueValues!C:C,MATCH(V277,Taxonomy_UniqueValues!E:E,0)))),"#N/C")</f>
        <v>Brachycera</v>
      </c>
      <c r="U277" s="63" t="str">
        <f>+IFERROR(IF(V277="#N/C","#N/C",INDEX(Taxonomy_UniqueValues!D:D,MATCH(V277,Taxonomy_UniqueValues!E:E,0))),"#N/C")</f>
        <v>Muscomorpha</v>
      </c>
      <c r="V277" s="63" t="s">
        <v>35</v>
      </c>
      <c r="W277" s="63" t="str">
        <f>+IFERROR(IF(X277="#N/C","#N/C",IF(X277="-",INDEX(Taxonomy_UniqueValues!F:F,MATCH(Y277,Taxonomy_UniqueValues!H:H,0)),INDEX(Taxonomy_UniqueValues!F:F,MATCH(X277,Taxonomy_UniqueValues!G:G,0)))),"#N/C")</f>
        <v>#N/C</v>
      </c>
      <c r="X277" s="63" t="str">
        <f>+IFERROR(IF(Y277="#N/C","#N/C",INDEX(Taxonomy_UniqueValues!G:G,MATCH(Y277,Taxonomy_UniqueValues!H:H,0))),"#N/C")</f>
        <v>#N/C</v>
      </c>
      <c r="Y277" s="63" t="str">
        <f>+IFERROR(IF(Z277="#N/C","#N/C",INDEX(Taxonomy_UniqueValues!H:H,MATCH(Z277,Taxonomy_UniqueValues!I:I,0))),"#N/C")</f>
        <v>#N/C</v>
      </c>
      <c r="Z277" s="64" t="s">
        <v>36</v>
      </c>
    </row>
    <row r="278" spans="1:26" x14ac:dyDescent="0.3">
      <c r="A278" s="3">
        <v>277</v>
      </c>
      <c r="B278" s="38" t="str">
        <f t="shared" si="31"/>
        <v>FAIR-D1_277</v>
      </c>
      <c r="C278" s="39" t="s">
        <v>27</v>
      </c>
      <c r="D278" s="4">
        <f t="shared" si="35"/>
        <v>45170</v>
      </c>
      <c r="E278" s="1" t="s">
        <v>301</v>
      </c>
      <c r="F278" s="1" t="s">
        <v>301</v>
      </c>
      <c r="G278" s="2">
        <v>45170.702152777798</v>
      </c>
      <c r="H278" s="2">
        <v>45170.702372685198</v>
      </c>
      <c r="I278" s="40">
        <f t="shared" si="33"/>
        <v>2.1990740060573444E-4</v>
      </c>
      <c r="J278" s="41" t="s">
        <v>30</v>
      </c>
      <c r="K278" s="42" t="s">
        <v>31</v>
      </c>
      <c r="L278" s="42" t="s">
        <v>30</v>
      </c>
      <c r="M278" s="6">
        <v>277</v>
      </c>
      <c r="N278" s="5" t="str">
        <f t="shared" si="34"/>
        <v>FAIR-D1/277</v>
      </c>
      <c r="O278" s="4" t="str">
        <f>IF(ISBLANK(E278),"",IF(E278=F278, "1 video",CONCATENATE((+COUNTIFS(Video_List!$A:$A,Monitoring!C278,Video_List!$D:$D,"&lt;=" &amp;Monitoring!H278)-COUNTIFS(Video_List!$A:$A,Monitoring!C278,Video_List!$D:$D,"&lt;=" &amp;Monitoring!G278))+1," videos")))</f>
        <v>1 video</v>
      </c>
      <c r="P278" s="61" t="s">
        <v>31</v>
      </c>
      <c r="Q278" s="62" t="s">
        <v>34</v>
      </c>
      <c r="R278" s="63" t="str">
        <f>+IFERROR(IF(S278="#N/C","#N/C",IF(S278=0,INDEX(Taxonomy_UniqueValues!A:A,MATCH(T278,Taxonomy_UniqueValues!C:C,0)),INDEX(Taxonomy_UniqueValues!A:A,MATCH(S278,Taxonomy_UniqueValues!B:B,0)))),"#N/C")</f>
        <v>Insecta</v>
      </c>
      <c r="S278" s="63" t="str">
        <f>+IFERROR(IF(T278="#N/C","#N/C",IF(T278=0,INDEX(Taxonomy_UniqueValues!B:B,MATCH(U278,Taxonomy_UniqueValues!D:D,0)),INDEX(Taxonomy_UniqueValues!B:B,MATCH(T278,Taxonomy_UniqueValues!C:C,0)))),"#N/C")</f>
        <v>Diptera</v>
      </c>
      <c r="T278" s="63" t="str">
        <f>+IFERROR(IF(U278="#N/C","#N/C",IF(U278=0,INDEX(Taxonomy_UniqueValues!C:C,MATCH(V278,Taxonomy_UniqueValues!E:E,0)),INDEX(Taxonomy_UniqueValues!C:C,MATCH(U278,Taxonomy_UniqueValues!D:D,0)))),"#N/C")</f>
        <v>Brachycera</v>
      </c>
      <c r="U278" s="63" t="str">
        <f>+IFERROR(IF(V278="#N/C","#N/C",IF(V278=0,INDEX(Taxonomy_UniqueValues!D:D,MATCH(W278,Taxonomy_UniqueValues!F:F,0)),INDEX(Taxonomy_UniqueValues!D:D,MATCH(V278,Taxonomy_UniqueValues!E:E,0)))),"#N/C")</f>
        <v>Muscomorpha</v>
      </c>
      <c r="V278" s="63" t="str">
        <f>+IFERROR(IF(W278="#N/C","#N/C",IF(W278=0,INDEX(Taxonomy_UniqueValues!E:E,MATCH(X278,Taxonomy_UniqueValues!G:G,0)),INDEX(Taxonomy_UniqueValues!E:E,MATCH(W278,Taxonomy_UniqueValues!F:F,0)))),"#N/C")</f>
        <v>Muscoidea</v>
      </c>
      <c r="W278" s="63" t="str">
        <f>+IFERROR(IF(X278="#N/C","#N/C",IF(X278=0,INDEX(Taxonomy_UniqueValues!F:F,MATCH(Y278,Taxonomy_UniqueValues!H:H,0)),INDEX(Taxonomy_UniqueValues!F:F,MATCH(X278,Taxonomy_UniqueValues!G:G,0)))),"#N/C")</f>
        <v>Fanniidae</v>
      </c>
      <c r="X278" s="63">
        <f>+IFERROR(IF(Y278="#N/C","#N/C",INDEX(Taxonomy_UniqueValues!G:G,MATCH(Y278,Taxonomy_UniqueValues!H:H,0))),"#N/C")</f>
        <v>0</v>
      </c>
      <c r="Y278" s="63" t="s">
        <v>38</v>
      </c>
      <c r="Z278" s="64" t="s">
        <v>36</v>
      </c>
    </row>
    <row r="279" spans="1:26" x14ac:dyDescent="0.3">
      <c r="A279" s="3">
        <v>278</v>
      </c>
      <c r="B279" s="38" t="str">
        <f t="shared" si="31"/>
        <v>FAIR-D1_278</v>
      </c>
      <c r="C279" s="39" t="s">
        <v>27</v>
      </c>
      <c r="D279" s="4">
        <f t="shared" si="35"/>
        <v>45170</v>
      </c>
      <c r="E279" s="1" t="s">
        <v>302</v>
      </c>
      <c r="F279" s="1" t="s">
        <v>302</v>
      </c>
      <c r="G279" s="2">
        <v>45170.739398148202</v>
      </c>
      <c r="H279" s="2">
        <v>45170.739513888897</v>
      </c>
      <c r="I279" s="40">
        <f t="shared" si="33"/>
        <v>1.1574069503694773E-4</v>
      </c>
      <c r="J279" s="41" t="s">
        <v>30</v>
      </c>
      <c r="K279" s="42" t="s">
        <v>34</v>
      </c>
      <c r="L279" s="42" t="s">
        <v>30</v>
      </c>
      <c r="M279" s="6">
        <v>278</v>
      </c>
      <c r="N279" s="5" t="str">
        <f t="shared" si="34"/>
        <v>FAIR-D1/278</v>
      </c>
      <c r="O279" s="4" t="str">
        <f>IF(ISBLANK(E279),"",IF(E279=F279, "1 video",CONCATENATE((+COUNTIFS(Video_List!$A:$A,Monitoring!C279,Video_List!$D:$D,"&lt;=" &amp;Monitoring!H279)-COUNTIFS(Video_List!$A:$A,Monitoring!C279,Video_List!$D:$D,"&lt;=" &amp;Monitoring!G279))+1," videos")))</f>
        <v>1 video</v>
      </c>
      <c r="P279" s="61" t="s">
        <v>34</v>
      </c>
      <c r="Q279" s="62" t="s">
        <v>34</v>
      </c>
      <c r="R279" s="63" t="str">
        <f>+IFERROR(IF(S279="#N/C","#N/C",INDEX(Taxonomy_UniqueValues!A:A,MATCH(S279,Taxonomy_UniqueValues!B:B,0))),"#N/C")</f>
        <v>Insecta</v>
      </c>
      <c r="S279" s="63" t="str">
        <f>+IFERROR(IF(T279="#N/C","#N/C",INDEX(Taxonomy_UniqueValues!B:B,MATCH(T279,Taxonomy_UniqueValues!C:C,0))),"#N/C")</f>
        <v>Diptera</v>
      </c>
      <c r="T279" s="63" t="s">
        <v>48</v>
      </c>
      <c r="U279" s="63" t="str">
        <f>+IFERROR(IF(V279="#N/C","#N/C",INDEX(Taxonomy_UniqueValues!D:D,MATCH(V279,Taxonomy_UniqueValues!E:E,0))),"#N/C")</f>
        <v>#N/C</v>
      </c>
      <c r="V279" s="63" t="str">
        <f>+IFERROR(IF(W279="#N/C","#N/C",IF(W279="-",INDEX(Taxonomy_UniqueValues!E:E,MATCH(X279,Taxonomy_UniqueValues!G:G,0)),INDEX(Taxonomy_UniqueValues!E:E,MATCH(W279,Taxonomy_UniqueValues!F:F,0)))),"#N/C")</f>
        <v>#N/C</v>
      </c>
      <c r="W279" s="63" t="str">
        <f>+IFERROR(IF(X279="#N/C","#N/C",IF(X279="-",INDEX(Taxonomy_UniqueValues!F:F,MATCH(Y279,Taxonomy_UniqueValues!H:H,0)),INDEX(Taxonomy_UniqueValues!F:F,MATCH(X279,Taxonomy_UniqueValues!G:G,0)))),"#N/C")</f>
        <v>#N/C</v>
      </c>
      <c r="X279" s="63" t="str">
        <f>+IFERROR(IF(Y279="#N/C","#N/C",INDEX(Taxonomy_UniqueValues!G:G,MATCH(Y279,Taxonomy_UniqueValues!H:H,0))),"#N/C")</f>
        <v>#N/C</v>
      </c>
      <c r="Y279" s="63" t="str">
        <f>+IFERROR(IF(Z279="#N/C","#N/C",INDEX(Taxonomy_UniqueValues!H:H,MATCH(Z279,Taxonomy_UniqueValues!I:I,0))),"#N/C")</f>
        <v>#N/C</v>
      </c>
      <c r="Z279" s="64" t="s">
        <v>36</v>
      </c>
    </row>
    <row r="280" spans="1:26" x14ac:dyDescent="0.3">
      <c r="A280" s="3">
        <v>279</v>
      </c>
      <c r="B280" s="38" t="str">
        <f t="shared" si="31"/>
        <v>FAIR-D1_279</v>
      </c>
      <c r="C280" s="39" t="s">
        <v>27</v>
      </c>
      <c r="D280" s="4">
        <f t="shared" si="35"/>
        <v>45170</v>
      </c>
      <c r="E280" s="1" t="s">
        <v>303</v>
      </c>
      <c r="F280" s="1" t="s">
        <v>303</v>
      </c>
      <c r="G280" s="2">
        <v>45170.769571759301</v>
      </c>
      <c r="H280" s="2">
        <v>45170.769733796304</v>
      </c>
      <c r="I280" s="40">
        <f t="shared" si="33"/>
        <v>1.6203700215555727E-4</v>
      </c>
      <c r="J280" s="41" t="s">
        <v>30</v>
      </c>
      <c r="K280" s="42" t="s">
        <v>31</v>
      </c>
      <c r="L280" s="42" t="s">
        <v>32</v>
      </c>
      <c r="M280" s="6">
        <v>279</v>
      </c>
      <c r="N280" s="5" t="str">
        <f t="shared" si="34"/>
        <v>FAIR-D1/279</v>
      </c>
      <c r="O280" s="4" t="str">
        <f>IF(ISBLANK(E280),"",IF(E280=F280, "1 video",CONCATENATE((+COUNTIFS(Video_List!$A:$A,Monitoring!C280,Video_List!$D:$D,"&lt;=" &amp;Monitoring!H280)-COUNTIFS(Video_List!$A:$A,Monitoring!C280,Video_List!$D:$D,"&lt;=" &amp;Monitoring!G280))+1," videos")))</f>
        <v>1 video</v>
      </c>
      <c r="P280" s="61" t="s">
        <v>31</v>
      </c>
      <c r="Q280" s="62" t="s">
        <v>31</v>
      </c>
      <c r="R280" s="63" t="str">
        <f>+IFERROR(IF(S280="#N/C","#N/C",INDEX(Taxonomy_UniqueValues!A:A,MATCH(S280,Taxonomy_UniqueValues!B:B,0))),"#N/C")</f>
        <v>Insecta</v>
      </c>
      <c r="S280" s="63" t="str">
        <f>+IFERROR(IF(T280="#N/C","#N/C",INDEX(Taxonomy_UniqueValues!B:B,MATCH(T280,Taxonomy_UniqueValues!C:C,0))),"#N/C")</f>
        <v>Diptera</v>
      </c>
      <c r="T280" s="63" t="str">
        <f>+IFERROR(IF(V280="#N/C","#N/C",IF(V280="-",INDEX(Taxonomy_UniqueValues!C:C,MATCH(W280,Taxonomy_UniqueValues!F:F,0)),INDEX(Taxonomy_UniqueValues!C:C,MATCH(V280,Taxonomy_UniqueValues!E:E,0)))),"#N/C")</f>
        <v>Brachycera</v>
      </c>
      <c r="U280" s="63" t="str">
        <f>+IFERROR(IF(V280="#N/C","#N/C",INDEX(Taxonomy_UniqueValues!D:D,MATCH(V280,Taxonomy_UniqueValues!E:E,0))),"#N/C")</f>
        <v>Muscomorpha</v>
      </c>
      <c r="V280" s="63" t="s">
        <v>35</v>
      </c>
      <c r="W280" s="63" t="str">
        <f>+IFERROR(IF(X280="#N/C","#N/C",IF(X280="-",INDEX(Taxonomy_UniqueValues!F:F,MATCH(Y280,Taxonomy_UniqueValues!H:H,0)),INDEX(Taxonomy_UniqueValues!F:F,MATCH(X280,Taxonomy_UniqueValues!G:G,0)))),"#N/C")</f>
        <v>#N/C</v>
      </c>
      <c r="X280" s="63" t="str">
        <f>+IFERROR(IF(Y280="#N/C","#N/C",INDEX(Taxonomy_UniqueValues!G:G,MATCH(Y280,Taxonomy_UniqueValues!H:H,0))),"#N/C")</f>
        <v>#N/C</v>
      </c>
      <c r="Y280" s="63" t="str">
        <f>+IFERROR(IF(Z280="#N/C","#N/C",INDEX(Taxonomy_UniqueValues!H:H,MATCH(Z280,Taxonomy_UniqueValues!I:I,0))),"#N/C")</f>
        <v>#N/C</v>
      </c>
      <c r="Z280" s="64" t="s">
        <v>36</v>
      </c>
    </row>
    <row r="281" spans="1:26" x14ac:dyDescent="0.3">
      <c r="A281" s="3">
        <v>280</v>
      </c>
      <c r="B281" s="38" t="str">
        <f t="shared" si="31"/>
        <v>FAIR-D1_280</v>
      </c>
      <c r="C281" s="39" t="s">
        <v>27</v>
      </c>
      <c r="D281" s="4">
        <f t="shared" si="35"/>
        <v>45171</v>
      </c>
      <c r="E281" s="1" t="s">
        <v>304</v>
      </c>
      <c r="F281" s="1" t="s">
        <v>305</v>
      </c>
      <c r="G281" s="2">
        <v>45171.348912037</v>
      </c>
      <c r="H281" s="2">
        <v>45171.3547106482</v>
      </c>
      <c r="I281" s="40">
        <f t="shared" si="33"/>
        <v>5.798611200589221E-3</v>
      </c>
      <c r="J281" s="41" t="s">
        <v>45</v>
      </c>
      <c r="K281" s="42" t="s">
        <v>34</v>
      </c>
      <c r="L281" s="42" t="s">
        <v>32</v>
      </c>
      <c r="M281" s="6">
        <v>280</v>
      </c>
      <c r="N281" s="5" t="str">
        <f t="shared" si="34"/>
        <v>FAIR-D1/280</v>
      </c>
      <c r="O281" s="4" t="str">
        <f>IF(ISBLANK(E281),"",IF(E281=F281, "1 video",CONCATENATE((+COUNTIFS(Video_List!$A:$A,Monitoring!C281,Video_List!$D:$D,"&lt;=" &amp;Monitoring!H281)-COUNTIFS(Video_List!$A:$A,Monitoring!C281,Video_List!$D:$D,"&lt;=" &amp;Monitoring!G281))+1," videos")))</f>
        <v>2 videos</v>
      </c>
      <c r="P281" s="61" t="s">
        <v>34</v>
      </c>
      <c r="Q281" s="62" t="s">
        <v>34</v>
      </c>
      <c r="R281" s="63" t="str">
        <f>+IFERROR(IF(S281="#N/C","#N/C",INDEX(Taxonomy_UniqueValues!A:A,MATCH(S281,Taxonomy_UniqueValues!B:B,0))),"#N/C")</f>
        <v>Insecta</v>
      </c>
      <c r="S281" s="63" t="str">
        <f>+IFERROR(IF(T281="#N/C","#N/C",INDEX(Taxonomy_UniqueValues!B:B,MATCH(T281,Taxonomy_UniqueValues!C:C,0))),"#N/C")</f>
        <v>Diptera</v>
      </c>
      <c r="T281" s="63" t="s">
        <v>48</v>
      </c>
      <c r="U281" s="63" t="str">
        <f>+IFERROR(IF(V281="#N/C","#N/C",INDEX(Taxonomy_UniqueValues!D:D,MATCH(V281,Taxonomy_UniqueValues!E:E,0))),"#N/C")</f>
        <v>#N/C</v>
      </c>
      <c r="V281" s="63" t="str">
        <f>+IFERROR(IF(W281="#N/C","#N/C",IF(W281="-",INDEX(Taxonomy_UniqueValues!E:E,MATCH(X281,Taxonomy_UniqueValues!G:G,0)),INDEX(Taxonomy_UniqueValues!E:E,MATCH(W281,Taxonomy_UniqueValues!F:F,0)))),"#N/C")</f>
        <v>#N/C</v>
      </c>
      <c r="W281" s="63" t="str">
        <f>+IFERROR(IF(X281="#N/C","#N/C",IF(X281="-",INDEX(Taxonomy_UniqueValues!F:F,MATCH(Y281,Taxonomy_UniqueValues!H:H,0)),INDEX(Taxonomy_UniqueValues!F:F,MATCH(X281,Taxonomy_UniqueValues!G:G,0)))),"#N/C")</f>
        <v>#N/C</v>
      </c>
      <c r="X281" s="63" t="str">
        <f>+IFERROR(IF(Y281="#N/C","#N/C",INDEX(Taxonomy_UniqueValues!G:G,MATCH(Y281,Taxonomy_UniqueValues!H:H,0))),"#N/C")</f>
        <v>#N/C</v>
      </c>
      <c r="Y281" s="63" t="str">
        <f>+IFERROR(IF(Z281="#N/C","#N/C",INDEX(Taxonomy_UniqueValues!H:H,MATCH(Z281,Taxonomy_UniqueValues!I:I,0))),"#N/C")</f>
        <v>#N/C</v>
      </c>
      <c r="Z281" s="64" t="s">
        <v>36</v>
      </c>
    </row>
    <row r="282" spans="1:26" x14ac:dyDescent="0.3">
      <c r="A282" s="3">
        <v>281</v>
      </c>
      <c r="B282" s="38" t="str">
        <f t="shared" si="31"/>
        <v>FAIR-D1_281</v>
      </c>
      <c r="C282" s="39" t="s">
        <v>27</v>
      </c>
      <c r="D282" s="4">
        <f t="shared" si="35"/>
        <v>45171</v>
      </c>
      <c r="E282" s="1" t="s">
        <v>306</v>
      </c>
      <c r="F282" s="1" t="s">
        <v>306</v>
      </c>
      <c r="G282" s="2">
        <v>45171.4537962963</v>
      </c>
      <c r="H282" s="2">
        <v>45171.453865740703</v>
      </c>
      <c r="I282" s="40">
        <f t="shared" si="33"/>
        <v>6.9444402470253408E-5</v>
      </c>
      <c r="J282" s="41" t="s">
        <v>30</v>
      </c>
      <c r="K282" s="42" t="s">
        <v>31</v>
      </c>
      <c r="L282" s="42" t="s">
        <v>32</v>
      </c>
      <c r="M282" s="6">
        <v>281</v>
      </c>
      <c r="N282" s="5" t="str">
        <f t="shared" si="34"/>
        <v>FAIR-D1/281</v>
      </c>
      <c r="O282" s="4" t="str">
        <f>IF(ISBLANK(E282),"",IF(E282=F282, "1 video",CONCATENATE((+COUNTIFS(Video_List!$A:$A,Monitoring!C282,Video_List!$D:$D,"&lt;=" &amp;Monitoring!H282)-COUNTIFS(Video_List!$A:$A,Monitoring!C282,Video_List!$D:$D,"&lt;=" &amp;Monitoring!G282))+1," videos")))</f>
        <v>1 video</v>
      </c>
      <c r="P282" s="61" t="s">
        <v>31</v>
      </c>
      <c r="Q282" s="62" t="s">
        <v>34</v>
      </c>
      <c r="R282" s="63" t="str">
        <f>+IFERROR(IF(S282="#N/C","#N/C",INDEX(Taxonomy_UniqueValues!A:A,MATCH(S282,Taxonomy_UniqueValues!B:B,0))),"#N/C")</f>
        <v>Insecta</v>
      </c>
      <c r="S282" s="63" t="str">
        <f>+IFERROR(IF(T282="#N/C","#N/C",INDEX(Taxonomy_UniqueValues!B:B,MATCH(T282,Taxonomy_UniqueValues!C:C,0))),"#N/C")</f>
        <v>Diptera</v>
      </c>
      <c r="T282" s="63" t="str">
        <f>+IFERROR(IF(V282="#N/C","#N/C",IF(V282="-",INDEX(Taxonomy_UniqueValues!C:C,MATCH(W282,Taxonomy_UniqueValues!F:F,0)),INDEX(Taxonomy_UniqueValues!C:C,MATCH(V282,Taxonomy_UniqueValues!E:E,0)))),"#N/C")</f>
        <v>Brachycera</v>
      </c>
      <c r="U282" s="63" t="str">
        <f>+IFERROR(IF(V282="#N/C","#N/C",INDEX(Taxonomy_UniqueValues!D:D,MATCH(V282,Taxonomy_UniqueValues!E:E,0))),"#N/C")</f>
        <v>Muscomorpha</v>
      </c>
      <c r="V282" s="63" t="s">
        <v>35</v>
      </c>
      <c r="W282" s="63" t="str">
        <f>+IFERROR(IF(X282="#N/C","#N/C",IF(X282="-",INDEX(Taxonomy_UniqueValues!F:F,MATCH(Y282,Taxonomy_UniqueValues!H:H,0)),INDEX(Taxonomy_UniqueValues!F:F,MATCH(X282,Taxonomy_UniqueValues!G:G,0)))),"#N/C")</f>
        <v>#N/C</v>
      </c>
      <c r="X282" s="63" t="str">
        <f>+IFERROR(IF(Y282="#N/C","#N/C",INDEX(Taxonomy_UniqueValues!G:G,MATCH(Y282,Taxonomy_UniqueValues!H:H,0))),"#N/C")</f>
        <v>#N/C</v>
      </c>
      <c r="Y282" s="63" t="str">
        <f>+IFERROR(IF(Z282="#N/C","#N/C",INDEX(Taxonomy_UniqueValues!H:H,MATCH(Z282,Taxonomy_UniqueValues!I:I,0))),"#N/C")</f>
        <v>#N/C</v>
      </c>
      <c r="Z282" s="64" t="s">
        <v>36</v>
      </c>
    </row>
    <row r="283" spans="1:26" x14ac:dyDescent="0.3">
      <c r="A283" s="3">
        <v>282</v>
      </c>
      <c r="B283" s="38" t="str">
        <f t="shared" si="31"/>
        <v>FAIR-D1_282</v>
      </c>
      <c r="C283" s="39" t="s">
        <v>27</v>
      </c>
      <c r="D283" s="4">
        <f t="shared" si="35"/>
        <v>45171</v>
      </c>
      <c r="E283" s="1" t="s">
        <v>307</v>
      </c>
      <c r="F283" s="1" t="s">
        <v>307</v>
      </c>
      <c r="G283" s="2">
        <v>45171.541203703702</v>
      </c>
      <c r="H283" s="2">
        <v>45171.541678240697</v>
      </c>
      <c r="I283" s="40">
        <f t="shared" si="33"/>
        <v>4.7453699517063797E-4</v>
      </c>
      <c r="J283" s="41" t="s">
        <v>32</v>
      </c>
      <c r="K283" s="42" t="s">
        <v>34</v>
      </c>
      <c r="L283" s="42" t="s">
        <v>45</v>
      </c>
      <c r="M283" s="6">
        <v>282</v>
      </c>
      <c r="N283" s="5" t="str">
        <f t="shared" si="34"/>
        <v>FAIR-D1/282</v>
      </c>
      <c r="O283" s="4" t="str">
        <f>IF(ISBLANK(E283),"",IF(E283=F283, "1 video",CONCATENATE((+COUNTIFS(Video_List!$A:$A,Monitoring!C283,Video_List!$D:$D,"&lt;=" &amp;Monitoring!H283)-COUNTIFS(Video_List!$A:$A,Monitoring!C283,Video_List!$D:$D,"&lt;=" &amp;Monitoring!G283))+1," videos")))</f>
        <v>1 video</v>
      </c>
      <c r="P283" s="61" t="s">
        <v>31</v>
      </c>
      <c r="Q283" s="62" t="s">
        <v>34</v>
      </c>
      <c r="R283" s="63" t="str">
        <f>+IFERROR(IF(S283="#N/C","#N/C",IF(S283=0,INDEX(Taxonomy_UniqueValues!A:A,MATCH(T283,Taxonomy_UniqueValues!C:C,0)),INDEX(Taxonomy_UniqueValues!A:A,MATCH(S283,Taxonomy_UniqueValues!B:B,0)))),"#N/C")</f>
        <v>Insecta</v>
      </c>
      <c r="S283" s="63" t="str">
        <f>+IFERROR(IF(T283="#N/C","#N/C",IF(T283=0,INDEX(Taxonomy_UniqueValues!B:B,MATCH(U283,Taxonomy_UniqueValues!D:D,0)),INDEX(Taxonomy_UniqueValues!B:B,MATCH(T283,Taxonomy_UniqueValues!C:C,0)))),"#N/C")</f>
        <v>Diptera</v>
      </c>
      <c r="T283" s="63" t="str">
        <f>+IFERROR(IF(U283="#N/C","#N/C",IF(U283=0,INDEX(Taxonomy_UniqueValues!C:C,MATCH(V283,Taxonomy_UniqueValues!E:E,0)),INDEX(Taxonomy_UniqueValues!C:C,MATCH(U283,Taxonomy_UniqueValues!D:D,0)))),"#N/C")</f>
        <v>Brachycera</v>
      </c>
      <c r="U283" s="63" t="str">
        <f>+IFERROR(IF(V283="#N/C","#N/C",IF(V283=0,INDEX(Taxonomy_UniqueValues!D:D,MATCH(W283,Taxonomy_UniqueValues!F:F,0)),INDEX(Taxonomy_UniqueValues!D:D,MATCH(V283,Taxonomy_UniqueValues!E:E,0)))),"#N/C")</f>
        <v>Muscomorpha</v>
      </c>
      <c r="V283" s="63" t="str">
        <f>+IFERROR(IF(W283="#N/C","#N/C",IF(W283=0,INDEX(Taxonomy_UniqueValues!E:E,MATCH(X283,Taxonomy_UniqueValues!G:G,0)),INDEX(Taxonomy_UniqueValues!E:E,MATCH(W283,Taxonomy_UniqueValues!F:F,0)))),"#N/C")</f>
        <v>Muscoidea</v>
      </c>
      <c r="W283" s="63" t="str">
        <f>+IFERROR(IF(X283="#N/C","#N/C",IF(X283=0,INDEX(Taxonomy_UniqueValues!F:F,MATCH(Y283,Taxonomy_UniqueValues!H:H,0)),INDEX(Taxonomy_UniqueValues!F:F,MATCH(X283,Taxonomy_UniqueValues!G:G,0)))),"#N/C")</f>
        <v>Fanniidae</v>
      </c>
      <c r="X283" s="63">
        <f>+IFERROR(IF(Y283="#N/C","#N/C",INDEX(Taxonomy_UniqueValues!G:G,MATCH(Y283,Taxonomy_UniqueValues!H:H,0))),"#N/C")</f>
        <v>0</v>
      </c>
      <c r="Y283" s="63" t="s">
        <v>38</v>
      </c>
      <c r="Z283" s="64" t="s">
        <v>36</v>
      </c>
    </row>
    <row r="284" spans="1:26" x14ac:dyDescent="0.3">
      <c r="A284" s="3">
        <v>283</v>
      </c>
      <c r="B284" s="38" t="str">
        <f t="shared" si="31"/>
        <v>FAIR-D1_283</v>
      </c>
      <c r="C284" s="39" t="s">
        <v>27</v>
      </c>
      <c r="D284" s="4">
        <f t="shared" si="35"/>
        <v>45171</v>
      </c>
      <c r="E284" s="1" t="s">
        <v>308</v>
      </c>
      <c r="F284" s="1" t="s">
        <v>308</v>
      </c>
      <c r="G284" s="2">
        <v>45171.546527777798</v>
      </c>
      <c r="H284" s="2">
        <v>45171.546643518501</v>
      </c>
      <c r="I284" s="40">
        <f t="shared" si="33"/>
        <v>1.1574070231290534E-4</v>
      </c>
      <c r="J284" s="41" t="s">
        <v>30</v>
      </c>
      <c r="K284" s="42" t="s">
        <v>34</v>
      </c>
      <c r="L284" s="42" t="s">
        <v>45</v>
      </c>
      <c r="M284" s="6">
        <v>283</v>
      </c>
      <c r="N284" s="5" t="str">
        <f t="shared" si="34"/>
        <v>FAIR-D1/283</v>
      </c>
      <c r="O284" s="4" t="str">
        <f>IF(ISBLANK(E284),"",IF(E284=F284, "1 video",CONCATENATE((+COUNTIFS(Video_List!$A:$A,Monitoring!C284,Video_List!$D:$D,"&lt;=" &amp;Monitoring!H284)-COUNTIFS(Video_List!$A:$A,Monitoring!C284,Video_List!$D:$D,"&lt;=" &amp;Monitoring!G284))+1," videos")))</f>
        <v>1 video</v>
      </c>
      <c r="P284" s="61" t="s">
        <v>31</v>
      </c>
      <c r="Q284" s="62" t="s">
        <v>34</v>
      </c>
      <c r="R284" s="63" t="str">
        <f>+IFERROR(IF(S284="#N/C","#N/C",INDEX(Taxonomy_UniqueValues!A:A,MATCH(S284,Taxonomy_UniqueValues!B:B,0))),"#N/C")</f>
        <v>Insecta</v>
      </c>
      <c r="S284" s="63" t="str">
        <f>+IFERROR(IF(T284="#N/C","#N/C",INDEX(Taxonomy_UniqueValues!B:B,MATCH(T284,Taxonomy_UniqueValues!C:C,0))),"#N/C")</f>
        <v>Diptera</v>
      </c>
      <c r="T284" s="63" t="str">
        <f>+IFERROR(IF(V284="#N/C","#N/C",IF(V284="-",INDEX(Taxonomy_UniqueValues!C:C,MATCH(W284,Taxonomy_UniqueValues!F:F,0)),INDEX(Taxonomy_UniqueValues!C:C,MATCH(V284,Taxonomy_UniqueValues!E:E,0)))),"#N/C")</f>
        <v>Brachycera</v>
      </c>
      <c r="U284" s="63" t="str">
        <f>+IFERROR(IF(V284="#N/C","#N/C",INDEX(Taxonomy_UniqueValues!D:D,MATCH(V284,Taxonomy_UniqueValues!E:E,0))),"#N/C")</f>
        <v>Muscomorpha</v>
      </c>
      <c r="V284" s="63" t="s">
        <v>35</v>
      </c>
      <c r="W284" s="63" t="str">
        <f>+IFERROR(IF(X284="#N/C","#N/C",IF(X284="-",INDEX(Taxonomy_UniqueValues!F:F,MATCH(Y284,Taxonomy_UniqueValues!H:H,0)),INDEX(Taxonomy_UniqueValues!F:F,MATCH(X284,Taxonomy_UniqueValues!G:G,0)))),"#N/C")</f>
        <v>#N/C</v>
      </c>
      <c r="X284" s="63" t="str">
        <f>+IFERROR(IF(Y284="#N/C","#N/C",INDEX(Taxonomy_UniqueValues!G:G,MATCH(Y284,Taxonomy_UniqueValues!H:H,0))),"#N/C")</f>
        <v>#N/C</v>
      </c>
      <c r="Y284" s="63" t="str">
        <f>+IFERROR(IF(Z284="#N/C","#N/C",INDEX(Taxonomy_UniqueValues!H:H,MATCH(Z284,Taxonomy_UniqueValues!I:I,0))),"#N/C")</f>
        <v>#N/C</v>
      </c>
      <c r="Z284" s="64" t="s">
        <v>36</v>
      </c>
    </row>
    <row r="285" spans="1:26" x14ac:dyDescent="0.3">
      <c r="A285" s="3">
        <v>284</v>
      </c>
      <c r="B285" s="38" t="str">
        <f t="shared" si="31"/>
        <v>FAIR-D1_284</v>
      </c>
      <c r="C285" s="39" t="s">
        <v>27</v>
      </c>
      <c r="D285" s="4">
        <f t="shared" si="35"/>
        <v>45171</v>
      </c>
      <c r="E285" s="1" t="s">
        <v>309</v>
      </c>
      <c r="F285" s="1" t="s">
        <v>309</v>
      </c>
      <c r="G285" s="2">
        <v>45171.578865740703</v>
      </c>
      <c r="H285" s="2">
        <v>45171.578912037003</v>
      </c>
      <c r="I285" s="40">
        <f t="shared" si="33"/>
        <v>4.6296299842651933E-5</v>
      </c>
      <c r="J285" s="41" t="s">
        <v>30</v>
      </c>
      <c r="K285" s="42" t="s">
        <v>31</v>
      </c>
      <c r="L285" s="42" t="s">
        <v>32</v>
      </c>
      <c r="M285" s="6">
        <v>284</v>
      </c>
      <c r="N285" s="5" t="str">
        <f t="shared" si="34"/>
        <v>FAIR-D1/284</v>
      </c>
      <c r="O285" s="4" t="str">
        <f>IF(ISBLANK(E285),"",IF(E285=F285, "1 video",CONCATENATE((+COUNTIFS(Video_List!$A:$A,Monitoring!C285,Video_List!$D:$D,"&lt;=" &amp;Monitoring!H285)-COUNTIFS(Video_List!$A:$A,Monitoring!C285,Video_List!$D:$D,"&lt;=" &amp;Monitoring!G285))+1," videos")))</f>
        <v>1 video</v>
      </c>
      <c r="P285" s="61" t="s">
        <v>31</v>
      </c>
      <c r="Q285" s="62" t="s">
        <v>34</v>
      </c>
      <c r="R285" s="63" t="str">
        <f>+IFERROR(IF(S285="#N/C","#N/C",INDEX(Taxonomy_UniqueValues!A:A,MATCH(S285,Taxonomy_UniqueValues!B:B,0))),"#N/C")</f>
        <v>Insecta</v>
      </c>
      <c r="S285" s="63" t="str">
        <f>+IFERROR(IF(T285="#N/C","#N/C",INDEX(Taxonomy_UniqueValues!B:B,MATCH(T285,Taxonomy_UniqueValues!C:C,0))),"#N/C")</f>
        <v>Diptera</v>
      </c>
      <c r="T285" s="63" t="str">
        <f>+IFERROR(IF(V285="#N/C","#N/C",IF(V285="-",INDEX(Taxonomy_UniqueValues!C:C,MATCH(W285,Taxonomy_UniqueValues!F:F,0)),INDEX(Taxonomy_UniqueValues!C:C,MATCH(V285,Taxonomy_UniqueValues!E:E,0)))),"#N/C")</f>
        <v>Brachycera</v>
      </c>
      <c r="U285" s="63" t="str">
        <f>+IFERROR(IF(V285="#N/C","#N/C",INDEX(Taxonomy_UniqueValues!D:D,MATCH(V285,Taxonomy_UniqueValues!E:E,0))),"#N/C")</f>
        <v>Muscomorpha</v>
      </c>
      <c r="V285" s="63" t="s">
        <v>35</v>
      </c>
      <c r="W285" s="63" t="str">
        <f>+IFERROR(IF(X285="#N/C","#N/C",IF(X285="-",INDEX(Taxonomy_UniqueValues!F:F,MATCH(Y285,Taxonomy_UniqueValues!H:H,0)),INDEX(Taxonomy_UniqueValues!F:F,MATCH(X285,Taxonomy_UniqueValues!G:G,0)))),"#N/C")</f>
        <v>#N/C</v>
      </c>
      <c r="X285" s="63" t="str">
        <f>+IFERROR(IF(Y285="#N/C","#N/C",INDEX(Taxonomy_UniqueValues!G:G,MATCH(Y285,Taxonomy_UniqueValues!H:H,0))),"#N/C")</f>
        <v>#N/C</v>
      </c>
      <c r="Y285" s="63" t="str">
        <f>+IFERROR(IF(Z285="#N/C","#N/C",INDEX(Taxonomy_UniqueValues!H:H,MATCH(Z285,Taxonomy_UniqueValues!I:I,0))),"#N/C")</f>
        <v>#N/C</v>
      </c>
      <c r="Z285" s="64" t="s">
        <v>36</v>
      </c>
    </row>
    <row r="286" spans="1:26" x14ac:dyDescent="0.3">
      <c r="A286" s="3">
        <v>285</v>
      </c>
      <c r="B286" s="38" t="str">
        <f t="shared" si="31"/>
        <v>FAIR-D1_285</v>
      </c>
      <c r="C286" s="39" t="s">
        <v>27</v>
      </c>
      <c r="D286" s="4">
        <f t="shared" si="35"/>
        <v>45171</v>
      </c>
      <c r="E286" s="1" t="s">
        <v>310</v>
      </c>
      <c r="F286" s="1" t="s">
        <v>310</v>
      </c>
      <c r="G286" s="2">
        <v>45171.598344907397</v>
      </c>
      <c r="H286" s="2">
        <v>45171.598391203697</v>
      </c>
      <c r="I286" s="40">
        <f t="shared" si="33"/>
        <v>4.6296299842651933E-5</v>
      </c>
      <c r="J286" s="41" t="s">
        <v>30</v>
      </c>
      <c r="K286" s="42" t="s">
        <v>31</v>
      </c>
      <c r="L286" s="42" t="s">
        <v>32</v>
      </c>
      <c r="M286" s="6">
        <v>285</v>
      </c>
      <c r="N286" s="5" t="str">
        <f t="shared" si="34"/>
        <v>FAIR-D1/285</v>
      </c>
      <c r="O286" s="4" t="str">
        <f>IF(ISBLANK(E286),"",IF(E286=F286, "1 video",CONCATENATE((+COUNTIFS(Video_List!$A:$A,Monitoring!C286,Video_List!$D:$D,"&lt;=" &amp;Monitoring!H286)-COUNTIFS(Video_List!$A:$A,Monitoring!C286,Video_List!$D:$D,"&lt;=" &amp;Monitoring!G286))+1," videos")))</f>
        <v>1 video</v>
      </c>
      <c r="P286" s="61" t="s">
        <v>31</v>
      </c>
      <c r="Q286" s="62" t="s">
        <v>34</v>
      </c>
      <c r="R286" s="63" t="str">
        <f>+IFERROR(IF(S286="#N/C","#N/C",INDEX(Taxonomy_UniqueValues!A:A,MATCH(S286,Taxonomy_UniqueValues!B:B,0))),"#N/C")</f>
        <v>Insecta</v>
      </c>
      <c r="S286" s="63" t="str">
        <f>+IFERROR(IF(T286="#N/C","#N/C",INDEX(Taxonomy_UniqueValues!B:B,MATCH(T286,Taxonomy_UniqueValues!C:C,0))),"#N/C")</f>
        <v>Diptera</v>
      </c>
      <c r="T286" s="63" t="str">
        <f>+IFERROR(IF(V286="#N/C","#N/C",IF(V286="-",INDEX(Taxonomy_UniqueValues!C:C,MATCH(W286,Taxonomy_UniqueValues!F:F,0)),INDEX(Taxonomy_UniqueValues!C:C,MATCH(V286,Taxonomy_UniqueValues!E:E,0)))),"#N/C")</f>
        <v>Brachycera</v>
      </c>
      <c r="U286" s="63" t="str">
        <f>+IFERROR(IF(V286="#N/C","#N/C",INDEX(Taxonomy_UniqueValues!D:D,MATCH(V286,Taxonomy_UniqueValues!E:E,0))),"#N/C")</f>
        <v>Muscomorpha</v>
      </c>
      <c r="V286" s="63" t="str">
        <f>+IFERROR(IF(W286="#N/C","#N/C",IF(W286="-",INDEX(Taxonomy_UniqueValues!E:E,MATCH(X286,Taxonomy_UniqueValues!G:G,0)),INDEX(Taxonomy_UniqueValues!E:E,MATCH(W286,Taxonomy_UniqueValues!F:F,0)))),"#N/C")</f>
        <v>Oestroidea</v>
      </c>
      <c r="W286" s="63" t="str">
        <f>+IFERROR(IF(X286="#N/C","#N/C",IF(X286="-",INDEX(Taxonomy_UniqueValues!F:F,MATCH(Y286,Taxonomy_UniqueValues!H:H,0)),INDEX(Taxonomy_UniqueValues!F:F,MATCH(X286,Taxonomy_UniqueValues!G:G,0)))),"#N/C")</f>
        <v>Sarcophagidae</v>
      </c>
      <c r="X286" s="63" t="s">
        <v>311</v>
      </c>
      <c r="Y286" s="63" t="str">
        <f>+IFERROR(IF(Z286="#N/C","#N/C",INDEX(Taxonomy_UniqueValues!H:H,MATCH(Z286,Taxonomy_UniqueValues!I:I,0))),"#N/C")</f>
        <v>#N/C</v>
      </c>
      <c r="Z286" s="64" t="s">
        <v>36</v>
      </c>
    </row>
    <row r="287" spans="1:26" x14ac:dyDescent="0.3">
      <c r="A287" s="3">
        <v>286</v>
      </c>
      <c r="B287" s="38" t="str">
        <f t="shared" si="31"/>
        <v>FAIR-D1_286</v>
      </c>
      <c r="C287" s="39" t="s">
        <v>27</v>
      </c>
      <c r="D287" s="4">
        <f t="shared" si="35"/>
        <v>45171</v>
      </c>
      <c r="E287" s="1" t="s">
        <v>312</v>
      </c>
      <c r="F287" s="1" t="s">
        <v>312</v>
      </c>
      <c r="G287" s="2">
        <v>45171.637384259302</v>
      </c>
      <c r="H287" s="2">
        <v>45171.637696759302</v>
      </c>
      <c r="I287" s="40">
        <f t="shared" si="33"/>
        <v>3.125000002910383E-4</v>
      </c>
      <c r="J287" s="41" t="s">
        <v>30</v>
      </c>
      <c r="K287" s="42" t="s">
        <v>31</v>
      </c>
      <c r="L287" s="42" t="s">
        <v>32</v>
      </c>
      <c r="M287" s="6">
        <v>286</v>
      </c>
      <c r="N287" s="5" t="str">
        <f t="shared" si="34"/>
        <v>FAIR-D1/286</v>
      </c>
      <c r="O287" s="4" t="str">
        <f>IF(ISBLANK(E287),"",IF(E287=F287, "1 video",CONCATENATE((+COUNTIFS(Video_List!$A:$A,Monitoring!C287,Video_List!$D:$D,"&lt;=" &amp;Monitoring!H287)-COUNTIFS(Video_List!$A:$A,Monitoring!C287,Video_List!$D:$D,"&lt;=" &amp;Monitoring!G287))+1," videos")))</f>
        <v>1 video</v>
      </c>
      <c r="P287" s="61" t="s">
        <v>31</v>
      </c>
      <c r="Q287" s="62" t="s">
        <v>34</v>
      </c>
      <c r="R287" s="63" t="str">
        <f>+IFERROR(IF(S287="#N/C","#N/C",IF(S287=0,INDEX(Taxonomy_UniqueValues!A:A,MATCH(T287,Taxonomy_UniqueValues!C:C,0)),INDEX(Taxonomy_UniqueValues!A:A,MATCH(S287,Taxonomy_UniqueValues!B:B,0)))),"#N/C")</f>
        <v>Insecta</v>
      </c>
      <c r="S287" s="63" t="str">
        <f>+IFERROR(IF(T287="#N/C","#N/C",IF(T287=0,INDEX(Taxonomy_UniqueValues!B:B,MATCH(U287,Taxonomy_UniqueValues!D:D,0)),INDEX(Taxonomy_UniqueValues!B:B,MATCH(T287,Taxonomy_UniqueValues!C:C,0)))),"#N/C")</f>
        <v>Diptera</v>
      </c>
      <c r="T287" s="63" t="str">
        <f>+IFERROR(IF(U287="#N/C","#N/C",IF(U287=0,INDEX(Taxonomy_UniqueValues!C:C,MATCH(V287,Taxonomy_UniqueValues!E:E,0)),INDEX(Taxonomy_UniqueValues!C:C,MATCH(U287,Taxonomy_UniqueValues!D:D,0)))),"#N/C")</f>
        <v>Brachycera</v>
      </c>
      <c r="U287" s="63" t="str">
        <f>+IFERROR(IF(V287="#N/C","#N/C",IF(V287=0,INDEX(Taxonomy_UniqueValues!D:D,MATCH(W287,Taxonomy_UniqueValues!F:F,0)),INDEX(Taxonomy_UniqueValues!D:D,MATCH(V287,Taxonomy_UniqueValues!E:E,0)))),"#N/C")</f>
        <v>Muscomorpha</v>
      </c>
      <c r="V287" s="63" t="str">
        <f>+IFERROR(IF(W287="#N/C","#N/C",IF(W287=0,INDEX(Taxonomy_UniqueValues!E:E,MATCH(X287,Taxonomy_UniqueValues!G:G,0)),INDEX(Taxonomy_UniqueValues!E:E,MATCH(W287,Taxonomy_UniqueValues!F:F,0)))),"#N/C")</f>
        <v>Muscoidea</v>
      </c>
      <c r="W287" s="63" t="str">
        <f>+IFERROR(IF(X287="#N/C","#N/C",IF(X287=0,INDEX(Taxonomy_UniqueValues!F:F,MATCH(Y287,Taxonomy_UniqueValues!H:H,0)),INDEX(Taxonomy_UniqueValues!F:F,MATCH(X287,Taxonomy_UniqueValues!G:G,0)))),"#N/C")</f>
        <v>Fanniidae</v>
      </c>
      <c r="X287" s="63">
        <f>+IFERROR(IF(Y287="#N/C","#N/C",INDEX(Taxonomy_UniqueValues!G:G,MATCH(Y287,Taxonomy_UniqueValues!H:H,0))),"#N/C")</f>
        <v>0</v>
      </c>
      <c r="Y287" s="63" t="s">
        <v>38</v>
      </c>
      <c r="Z287" s="64" t="s">
        <v>36</v>
      </c>
    </row>
    <row r="288" spans="1:26" x14ac:dyDescent="0.3">
      <c r="A288" s="3">
        <v>287</v>
      </c>
      <c r="B288" s="38" t="str">
        <f t="shared" si="31"/>
        <v>FAIR-D1_287</v>
      </c>
      <c r="C288" s="39" t="s">
        <v>27</v>
      </c>
      <c r="D288" s="4">
        <f t="shared" si="35"/>
        <v>45171</v>
      </c>
      <c r="E288" s="1" t="s">
        <v>313</v>
      </c>
      <c r="F288" s="1" t="s">
        <v>313</v>
      </c>
      <c r="G288" s="2">
        <v>45171.646921296298</v>
      </c>
      <c r="H288" s="2">
        <v>45171.646979166697</v>
      </c>
      <c r="I288" s="40">
        <f t="shared" si="33"/>
        <v>5.7870398450177163E-5</v>
      </c>
      <c r="J288" s="41" t="s">
        <v>30</v>
      </c>
      <c r="K288" s="42" t="s">
        <v>31</v>
      </c>
      <c r="L288" s="42" t="s">
        <v>32</v>
      </c>
      <c r="M288" s="6">
        <v>287</v>
      </c>
      <c r="N288" s="5" t="str">
        <f t="shared" si="34"/>
        <v>FAIR-D1/287</v>
      </c>
      <c r="O288" s="4" t="str">
        <f>IF(ISBLANK(E288),"",IF(E288=F288, "1 video",CONCATENATE((+COUNTIFS(Video_List!$A:$A,Monitoring!C288,Video_List!$D:$D,"&lt;=" &amp;Monitoring!H288)-COUNTIFS(Video_List!$A:$A,Monitoring!C288,Video_List!$D:$D,"&lt;=" &amp;Monitoring!G288))+1," videos")))</f>
        <v>1 video</v>
      </c>
      <c r="P288" s="61" t="s">
        <v>31</v>
      </c>
      <c r="Q288" s="62" t="s">
        <v>31</v>
      </c>
      <c r="R288" s="63" t="str">
        <f>+IFERROR(IF(S288="#N/C","#N/C",INDEX(Taxonomy_UniqueValues!A:A,MATCH(S288,Taxonomy_UniqueValues!B:B,0))),"#N/C")</f>
        <v>Insecta</v>
      </c>
      <c r="S288" s="63" t="str">
        <f>+IFERROR(IF(T288="#N/C","#N/C",INDEX(Taxonomy_UniqueValues!B:B,MATCH(T288,Taxonomy_UniqueValues!C:C,0))),"#N/C")</f>
        <v>Hymenoptera</v>
      </c>
      <c r="T288" s="63" t="str">
        <f>+IFERROR(IF(V288="#N/C","#N/C",IF(V288="-",INDEX(Taxonomy_UniqueValues!C:C,MATCH(W288,Taxonomy_UniqueValues!F:F,0)),INDEX(Taxonomy_UniqueValues!C:C,MATCH(V288,Taxonomy_UniqueValues!E:E,0)))),"#N/C")</f>
        <v>Apocrita</v>
      </c>
      <c r="U288" s="63" t="str">
        <f>+IFERROR(IF(V288="#N/C","#N/C",INDEX(Taxonomy_UniqueValues!D:D,MATCH(V288,Taxonomy_UniqueValues!E:E,0))),"#N/C")</f>
        <v>Aculeata</v>
      </c>
      <c r="V288" s="63" t="str">
        <f>+IFERROR(IF(W288="#N/C","#N/C",IF(W288="-",INDEX(Taxonomy_UniqueValues!E:E,MATCH(X288,Taxonomy_UniqueValues!G:G,0)),INDEX(Taxonomy_UniqueValues!E:E,MATCH(W288,Taxonomy_UniqueValues!F:F,0)))),"#N/C")</f>
        <v>Vespoidea</v>
      </c>
      <c r="W288" s="63" t="str">
        <f>+IFERROR(IF(X288="#N/C","#N/C",IF(X288="-",INDEX(Taxonomy_UniqueValues!F:F,MATCH(Y288,Taxonomy_UniqueValues!H:H,0)),INDEX(Taxonomy_UniqueValues!F:F,MATCH(X288,Taxonomy_UniqueValues!G:G,0)))),"#N/C")</f>
        <v>Vespidae</v>
      </c>
      <c r="X288" s="63" t="str">
        <f>+IFERROR(IF(Y288="#N/C","#N/C",INDEX(Taxonomy_UniqueValues!G:G,MATCH(Y288,Taxonomy_UniqueValues!H:H,0))),"#N/C")</f>
        <v>Vespinae</v>
      </c>
      <c r="Y288" s="63" t="s">
        <v>57</v>
      </c>
      <c r="Z288" s="64" t="s">
        <v>36</v>
      </c>
    </row>
    <row r="289" spans="1:26" x14ac:dyDescent="0.3">
      <c r="A289" s="3">
        <v>288</v>
      </c>
      <c r="B289" s="38" t="str">
        <f t="shared" si="31"/>
        <v>FAIR-D1_288</v>
      </c>
      <c r="C289" s="39" t="s">
        <v>27</v>
      </c>
      <c r="D289" s="4">
        <f t="shared" si="35"/>
        <v>45171</v>
      </c>
      <c r="E289" s="1" t="s">
        <v>314</v>
      </c>
      <c r="F289" s="1" t="s">
        <v>314</v>
      </c>
      <c r="G289" s="2">
        <v>45171.664166666698</v>
      </c>
      <c r="H289" s="2">
        <v>45171.664386574099</v>
      </c>
      <c r="I289" s="40">
        <f t="shared" si="33"/>
        <v>2.1990740060573444E-4</v>
      </c>
      <c r="J289" s="41" t="s">
        <v>30</v>
      </c>
      <c r="K289" s="42" t="s">
        <v>31</v>
      </c>
      <c r="L289" s="42" t="s">
        <v>32</v>
      </c>
      <c r="M289" s="6">
        <v>288</v>
      </c>
      <c r="N289" s="5" t="str">
        <f t="shared" si="34"/>
        <v>FAIR-D1/288</v>
      </c>
      <c r="O289" s="4" t="str">
        <f>IF(ISBLANK(E289),"",IF(E289=F289, "1 video",CONCATENATE((+COUNTIFS(Video_List!$A:$A,Monitoring!C289,Video_List!$D:$D,"&lt;=" &amp;Monitoring!H289)-COUNTIFS(Video_List!$A:$A,Monitoring!C289,Video_List!$D:$D,"&lt;=" &amp;Monitoring!G289))+1," videos")))</f>
        <v>1 video</v>
      </c>
      <c r="P289" s="61" t="s">
        <v>34</v>
      </c>
      <c r="Q289" s="62" t="s">
        <v>34</v>
      </c>
      <c r="R289" s="63" t="str">
        <f>+IFERROR(IF(S289="#N/C","#N/C",INDEX(Taxonomy_UniqueValues!A:A,MATCH(S289,Taxonomy_UniqueValues!B:B,0))),"#N/C")</f>
        <v>Insecta</v>
      </c>
      <c r="S289" s="63" t="s">
        <v>287</v>
      </c>
      <c r="T289" s="63" t="s">
        <v>48</v>
      </c>
      <c r="U289" s="63" t="str">
        <f>+IFERROR(IF(V289="#N/C","#N/C",INDEX(Taxonomy_UniqueValues!D:D,MATCH(V289,Taxonomy_UniqueValues!E:E,0))),"#N/C")</f>
        <v>#N/C</v>
      </c>
      <c r="V289" s="63" t="str">
        <f>+IFERROR(IF(W289="#N/C","#N/C",IF(W289="-",INDEX(Taxonomy_UniqueValues!E:E,MATCH(X289,Taxonomy_UniqueValues!G:G,0)),INDEX(Taxonomy_UniqueValues!E:E,MATCH(W289,Taxonomy_UniqueValues!F:F,0)))),"#N/C")</f>
        <v>#N/C</v>
      </c>
      <c r="W289" s="63" t="str">
        <f>+IFERROR(IF(X289="#N/C","#N/C",IF(X289="-",INDEX(Taxonomy_UniqueValues!F:F,MATCH(Y289,Taxonomy_UniqueValues!H:H,0)),INDEX(Taxonomy_UniqueValues!F:F,MATCH(X289,Taxonomy_UniqueValues!G:G,0)))),"#N/C")</f>
        <v>#N/C</v>
      </c>
      <c r="X289" s="63" t="str">
        <f>+IFERROR(IF(Y289="#N/C","#N/C",INDEX(Taxonomy_UniqueValues!G:G,MATCH(Y289,Taxonomy_UniqueValues!H:H,0))),"#N/C")</f>
        <v>#N/C</v>
      </c>
      <c r="Y289" s="63" t="str">
        <f>+IFERROR(IF(Z289="#N/C","#N/C",INDEX(Taxonomy_UniqueValues!H:H,MATCH(Z289,Taxonomy_UniqueValues!I:I,0))),"#N/C")</f>
        <v>#N/C</v>
      </c>
      <c r="Z289" s="64" t="s">
        <v>36</v>
      </c>
    </row>
    <row r="290" spans="1:26" x14ac:dyDescent="0.3">
      <c r="A290" s="3">
        <v>289</v>
      </c>
      <c r="B290" s="38" t="str">
        <f t="shared" si="31"/>
        <v>FAIR-D1_289</v>
      </c>
      <c r="C290" s="39" t="s">
        <v>27</v>
      </c>
      <c r="D290" s="4">
        <f t="shared" si="35"/>
        <v>45171</v>
      </c>
      <c r="E290" s="1" t="s">
        <v>315</v>
      </c>
      <c r="F290" s="1" t="s">
        <v>315</v>
      </c>
      <c r="G290" s="2">
        <v>45171.739675925899</v>
      </c>
      <c r="H290" s="2">
        <v>45171.739710648202</v>
      </c>
      <c r="I290" s="40">
        <f t="shared" si="33"/>
        <v>3.4722303098533303E-5</v>
      </c>
      <c r="J290" s="41" t="s">
        <v>45</v>
      </c>
      <c r="K290" s="42" t="s">
        <v>31</v>
      </c>
      <c r="L290" s="42" t="s">
        <v>32</v>
      </c>
      <c r="M290" s="6">
        <v>289</v>
      </c>
      <c r="N290" s="5" t="str">
        <f t="shared" si="34"/>
        <v>FAIR-D1/289</v>
      </c>
      <c r="O290" s="4" t="str">
        <f>IF(ISBLANK(E290),"",IF(E290=F290, "1 video",CONCATENATE((+COUNTIFS(Video_List!$A:$A,Monitoring!C290,Video_List!$D:$D,"&lt;=" &amp;Monitoring!H290)-COUNTIFS(Video_List!$A:$A,Monitoring!C290,Video_List!$D:$D,"&lt;=" &amp;Monitoring!G290))+1," videos")))</f>
        <v>1 video</v>
      </c>
      <c r="P290" s="61" t="s">
        <v>34</v>
      </c>
      <c r="Q290" s="62" t="s">
        <v>34</v>
      </c>
      <c r="R290" s="63" t="str">
        <f>+IFERROR(IF(S290="#N/C","#N/C",INDEX(Taxonomy_UniqueValues!A:A,MATCH(S290,Taxonomy_UniqueValues!B:B,0))),"#N/C")</f>
        <v>Insecta</v>
      </c>
      <c r="S290" s="63" t="str">
        <f>+IFERROR(IF(T290="#N/C","#N/C",INDEX(Taxonomy_UniqueValues!B:B,MATCH(T290,Taxonomy_UniqueValues!C:C,0))),"#N/C")</f>
        <v>Diptera</v>
      </c>
      <c r="T290" s="63" t="s">
        <v>48</v>
      </c>
      <c r="U290" s="63" t="str">
        <f>+IFERROR(IF(V290="#N/C","#N/C",INDEX(Taxonomy_UniqueValues!D:D,MATCH(V290,Taxonomy_UniqueValues!E:E,0))),"#N/C")</f>
        <v>#N/C</v>
      </c>
      <c r="V290" s="63" t="str">
        <f>+IFERROR(IF(W290="#N/C","#N/C",IF(W290="-",INDEX(Taxonomy_UniqueValues!E:E,MATCH(X290,Taxonomy_UniqueValues!G:G,0)),INDEX(Taxonomy_UniqueValues!E:E,MATCH(W290,Taxonomy_UniqueValues!F:F,0)))),"#N/C")</f>
        <v>#N/C</v>
      </c>
      <c r="W290" s="63" t="str">
        <f>+IFERROR(IF(X290="#N/C","#N/C",IF(X290="-",INDEX(Taxonomy_UniqueValues!F:F,MATCH(Y290,Taxonomy_UniqueValues!H:H,0)),INDEX(Taxonomy_UniqueValues!F:F,MATCH(X290,Taxonomy_UniqueValues!G:G,0)))),"#N/C")</f>
        <v>#N/C</v>
      </c>
      <c r="X290" s="63" t="str">
        <f>+IFERROR(IF(Y290="#N/C","#N/C",INDEX(Taxonomy_UniqueValues!G:G,MATCH(Y290,Taxonomy_UniqueValues!H:H,0))),"#N/C")</f>
        <v>#N/C</v>
      </c>
      <c r="Y290" s="63" t="str">
        <f>+IFERROR(IF(Z290="#N/C","#N/C",INDEX(Taxonomy_UniqueValues!H:H,MATCH(Z290,Taxonomy_UniqueValues!I:I,0))),"#N/C")</f>
        <v>#N/C</v>
      </c>
      <c r="Z290" s="64" t="s">
        <v>36</v>
      </c>
    </row>
    <row r="291" spans="1:26" x14ac:dyDescent="0.3">
      <c r="A291" s="3">
        <v>290</v>
      </c>
      <c r="B291" s="38" t="str">
        <f t="shared" si="31"/>
        <v>FAIR-D1_290</v>
      </c>
      <c r="C291" s="39" t="s">
        <v>27</v>
      </c>
      <c r="D291" s="4">
        <f t="shared" si="35"/>
        <v>45171</v>
      </c>
      <c r="E291" s="1" t="s">
        <v>316</v>
      </c>
      <c r="F291" s="1" t="s">
        <v>316</v>
      </c>
      <c r="G291" s="2">
        <v>45171.744016203702</v>
      </c>
      <c r="H291" s="2">
        <v>45171.744062500002</v>
      </c>
      <c r="I291" s="40">
        <f t="shared" si="33"/>
        <v>4.6296299842651933E-5</v>
      </c>
      <c r="J291" s="41" t="s">
        <v>30</v>
      </c>
      <c r="K291" s="42" t="s">
        <v>31</v>
      </c>
      <c r="L291" s="42" t="s">
        <v>32</v>
      </c>
      <c r="M291" s="6">
        <v>290</v>
      </c>
      <c r="N291" s="5" t="str">
        <f t="shared" si="34"/>
        <v>FAIR-D1/290</v>
      </c>
      <c r="O291" s="4" t="str">
        <f>IF(ISBLANK(E291),"",IF(E291=F291, "1 video",CONCATENATE((+COUNTIFS(Video_List!$A:$A,Monitoring!C291,Video_List!$D:$D,"&lt;=" &amp;Monitoring!H291)-COUNTIFS(Video_List!$A:$A,Monitoring!C291,Video_List!$D:$D,"&lt;=" &amp;Monitoring!G291))+1," videos")))</f>
        <v>1 video</v>
      </c>
      <c r="P291" s="61" t="s">
        <v>31</v>
      </c>
      <c r="Q291" s="62" t="s">
        <v>34</v>
      </c>
      <c r="R291" s="63" t="str">
        <f>+IFERROR(IF(S291="#N/C","#N/C",INDEX(Taxonomy_UniqueValues!A:A,MATCH(S291,Taxonomy_UniqueValues!B:B,0))),"#N/C")</f>
        <v>Insecta</v>
      </c>
      <c r="S291" s="63" t="str">
        <f>+IFERROR(IF(T291="#N/C","#N/C",INDEX(Taxonomy_UniqueValues!B:B,MATCH(T291,Taxonomy_UniqueValues!C:C,0))),"#N/C")</f>
        <v>Diptera</v>
      </c>
      <c r="T291" s="63" t="str">
        <f>+IFERROR(IF(V291="#N/C","#N/C",IF(V291="-",INDEX(Taxonomy_UniqueValues!C:C,MATCH(W291,Taxonomy_UniqueValues!F:F,0)),INDEX(Taxonomy_UniqueValues!C:C,MATCH(V291,Taxonomy_UniqueValues!E:E,0)))),"#N/C")</f>
        <v>Brachycera</v>
      </c>
      <c r="U291" s="63" t="str">
        <f>+IFERROR(IF(V291="#N/C","#N/C",INDEX(Taxonomy_UniqueValues!D:D,MATCH(V291,Taxonomy_UniqueValues!E:E,0))),"#N/C")</f>
        <v>Muscomorpha</v>
      </c>
      <c r="V291" s="63" t="s">
        <v>35</v>
      </c>
      <c r="W291" s="63" t="str">
        <f>+IFERROR(IF(X291="#N/C","#N/C",IF(X291="-",INDEX(Taxonomy_UniqueValues!F:F,MATCH(Y291,Taxonomy_UniqueValues!H:H,0)),INDEX(Taxonomy_UniqueValues!F:F,MATCH(X291,Taxonomy_UniqueValues!G:G,0)))),"#N/C")</f>
        <v>#N/C</v>
      </c>
      <c r="X291" s="63" t="str">
        <f>+IFERROR(IF(Y291="#N/C","#N/C",INDEX(Taxonomy_UniqueValues!G:G,MATCH(Y291,Taxonomy_UniqueValues!H:H,0))),"#N/C")</f>
        <v>#N/C</v>
      </c>
      <c r="Y291" s="63" t="str">
        <f>+IFERROR(IF(Z291="#N/C","#N/C",INDEX(Taxonomy_UniqueValues!H:H,MATCH(Z291,Taxonomy_UniqueValues!I:I,0))),"#N/C")</f>
        <v>#N/C</v>
      </c>
      <c r="Z291" s="64" t="s">
        <v>36</v>
      </c>
    </row>
    <row r="292" spans="1:26" x14ac:dyDescent="0.3">
      <c r="A292" s="3">
        <v>291</v>
      </c>
      <c r="B292" s="38" t="str">
        <f t="shared" si="31"/>
        <v>FAIR-D1_291</v>
      </c>
      <c r="C292" s="39" t="s">
        <v>27</v>
      </c>
      <c r="D292" s="4">
        <f t="shared" si="35"/>
        <v>45171</v>
      </c>
      <c r="E292" s="1" t="s">
        <v>317</v>
      </c>
      <c r="F292" s="1" t="s">
        <v>317</v>
      </c>
      <c r="G292" s="2">
        <v>45171.757916666698</v>
      </c>
      <c r="H292" s="2">
        <v>45171.7581712963</v>
      </c>
      <c r="I292" s="40">
        <f t="shared" si="33"/>
        <v>2.5462960184086114E-4</v>
      </c>
      <c r="J292" s="41" t="s">
        <v>30</v>
      </c>
      <c r="K292" s="42" t="s">
        <v>34</v>
      </c>
      <c r="L292" s="42" t="s">
        <v>45</v>
      </c>
      <c r="M292" s="6">
        <v>291</v>
      </c>
      <c r="N292" s="5" t="str">
        <f t="shared" si="34"/>
        <v>FAIR-D1/291</v>
      </c>
      <c r="O292" s="4" t="str">
        <f>IF(ISBLANK(E292),"",IF(E292=F292, "1 video",CONCATENATE((+COUNTIFS(Video_List!$A:$A,Monitoring!C292,Video_List!$D:$D,"&lt;=" &amp;Monitoring!H292)-COUNTIFS(Video_List!$A:$A,Monitoring!C292,Video_List!$D:$D,"&lt;=" &amp;Monitoring!G292))+1," videos")))</f>
        <v>1 video</v>
      </c>
      <c r="P292" s="61" t="s">
        <v>31</v>
      </c>
      <c r="Q292" s="62" t="s">
        <v>34</v>
      </c>
      <c r="R292" s="63" t="str">
        <f>+IFERROR(IF(S292="#N/C","#N/C",INDEX(Taxonomy_UniqueValues!A:A,MATCH(S292,Taxonomy_UniqueValues!B:B,0))),"#N/C")</f>
        <v>Insecta</v>
      </c>
      <c r="S292" s="63" t="str">
        <f>+IFERROR(IF(T292="#N/C","#N/C",INDEX(Taxonomy_UniqueValues!B:B,MATCH(T292,Taxonomy_UniqueValues!C:C,0))),"#N/C")</f>
        <v>Diptera</v>
      </c>
      <c r="T292" s="63" t="str">
        <f>+IFERROR(IF(V292="#N/C","#N/C",IF(V292="-",INDEX(Taxonomy_UniqueValues!C:C,MATCH(W292,Taxonomy_UniqueValues!F:F,0)),INDEX(Taxonomy_UniqueValues!C:C,MATCH(V292,Taxonomy_UniqueValues!E:E,0)))),"#N/C")</f>
        <v>Brachycera</v>
      </c>
      <c r="U292" s="63" t="str">
        <f>+IFERROR(IF(V292="#N/C","#N/C",INDEX(Taxonomy_UniqueValues!D:D,MATCH(V292,Taxonomy_UniqueValues!E:E,0))),"#N/C")</f>
        <v>Muscomorpha</v>
      </c>
      <c r="V292" s="63" t="s">
        <v>35</v>
      </c>
      <c r="W292" s="63" t="str">
        <f>+IFERROR(IF(X292="#N/C","#N/C",IF(X292="-",INDEX(Taxonomy_UniqueValues!F:F,MATCH(Y292,Taxonomy_UniqueValues!H:H,0)),INDEX(Taxonomy_UniqueValues!F:F,MATCH(X292,Taxonomy_UniqueValues!G:G,0)))),"#N/C")</f>
        <v>#N/C</v>
      </c>
      <c r="X292" s="63" t="str">
        <f>+IFERROR(IF(Y292="#N/C","#N/C",INDEX(Taxonomy_UniqueValues!G:G,MATCH(Y292,Taxonomy_UniqueValues!H:H,0))),"#N/C")</f>
        <v>#N/C</v>
      </c>
      <c r="Y292" s="63" t="str">
        <f>+IFERROR(IF(Z292="#N/C","#N/C",INDEX(Taxonomy_UniqueValues!H:H,MATCH(Z292,Taxonomy_UniqueValues!I:I,0))),"#N/C")</f>
        <v>#N/C</v>
      </c>
      <c r="Z292" s="64" t="s">
        <v>36</v>
      </c>
    </row>
    <row r="293" spans="1:26" x14ac:dyDescent="0.3">
      <c r="A293" s="3">
        <v>292</v>
      </c>
      <c r="B293" s="38" t="str">
        <f t="shared" si="31"/>
        <v>FAIR-D1_292</v>
      </c>
      <c r="C293" s="39" t="s">
        <v>27</v>
      </c>
      <c r="D293" s="4">
        <f t="shared" si="35"/>
        <v>45172</v>
      </c>
      <c r="E293" s="1" t="s">
        <v>318</v>
      </c>
      <c r="F293" s="1" t="s">
        <v>318</v>
      </c>
      <c r="G293" s="2">
        <v>45172.354976851901</v>
      </c>
      <c r="H293" s="2">
        <v>45172.355636574102</v>
      </c>
      <c r="I293" s="40">
        <f t="shared" si="33"/>
        <v>6.5972220181720331E-4</v>
      </c>
      <c r="J293" s="41" t="s">
        <v>45</v>
      </c>
      <c r="K293" s="42" t="s">
        <v>34</v>
      </c>
      <c r="L293" s="42" t="s">
        <v>45</v>
      </c>
      <c r="M293" s="6">
        <v>292</v>
      </c>
      <c r="N293" s="5" t="str">
        <f t="shared" si="34"/>
        <v>FAIR-D1/292</v>
      </c>
      <c r="O293" s="4" t="str">
        <f>IF(ISBLANK(E293),"",IF(E293=F293, "1 video",CONCATENATE((+COUNTIFS(Video_List!$A:$A,Monitoring!C293,Video_List!$D:$D,"&lt;=" &amp;Monitoring!H293)-COUNTIFS(Video_List!$A:$A,Monitoring!C293,Video_List!$D:$D,"&lt;=" &amp;Monitoring!G293))+1," videos")))</f>
        <v>1 video</v>
      </c>
      <c r="P293" s="61" t="s">
        <v>34</v>
      </c>
      <c r="Q293" s="62" t="s">
        <v>34</v>
      </c>
      <c r="R293" s="63" t="str">
        <f>+IFERROR(IF(S293="#N/C","#N/C",INDEX(Taxonomy_UniqueValues!A:A,MATCH(S293,Taxonomy_UniqueValues!B:B,0))),"#N/C")</f>
        <v>Insecta</v>
      </c>
      <c r="S293" s="63" t="str">
        <f>+IFERROR(IF(T293="#N/C","#N/C",INDEX(Taxonomy_UniqueValues!B:B,MATCH(T293,Taxonomy_UniqueValues!C:C,0))),"#N/C")</f>
        <v>Diptera</v>
      </c>
      <c r="T293" s="63" t="s">
        <v>48</v>
      </c>
      <c r="U293" s="63" t="str">
        <f>+IFERROR(IF(V293="#N/C","#N/C",INDEX(Taxonomy_UniqueValues!D:D,MATCH(V293,Taxonomy_UniqueValues!E:E,0))),"#N/C")</f>
        <v>#N/C</v>
      </c>
      <c r="V293" s="63" t="str">
        <f>+IFERROR(IF(W293="#N/C","#N/C",IF(W293="-",INDEX(Taxonomy_UniqueValues!E:E,MATCH(X293,Taxonomy_UniqueValues!G:G,0)),INDEX(Taxonomy_UniqueValues!E:E,MATCH(W293,Taxonomy_UniqueValues!F:F,0)))),"#N/C")</f>
        <v>#N/C</v>
      </c>
      <c r="W293" s="63" t="str">
        <f>+IFERROR(IF(X293="#N/C","#N/C",IF(X293="-",INDEX(Taxonomy_UniqueValues!F:F,MATCH(Y293,Taxonomy_UniqueValues!H:H,0)),INDEX(Taxonomy_UniqueValues!F:F,MATCH(X293,Taxonomy_UniqueValues!G:G,0)))),"#N/C")</f>
        <v>#N/C</v>
      </c>
      <c r="X293" s="63" t="str">
        <f>+IFERROR(IF(Y293="#N/C","#N/C",INDEX(Taxonomy_UniqueValues!G:G,MATCH(Y293,Taxonomy_UniqueValues!H:H,0))),"#N/C")</f>
        <v>#N/C</v>
      </c>
      <c r="Y293" s="63" t="str">
        <f>+IFERROR(IF(Z293="#N/C","#N/C",INDEX(Taxonomy_UniqueValues!H:H,MATCH(Z293,Taxonomy_UniqueValues!I:I,0))),"#N/C")</f>
        <v>#N/C</v>
      </c>
      <c r="Z293" s="64" t="s">
        <v>36</v>
      </c>
    </row>
    <row r="294" spans="1:26" x14ac:dyDescent="0.3">
      <c r="A294" s="3">
        <v>293</v>
      </c>
      <c r="B294" s="38" t="str">
        <f t="shared" si="31"/>
        <v>FAIR-D1_293</v>
      </c>
      <c r="C294" s="39" t="s">
        <v>27</v>
      </c>
      <c r="D294" s="4">
        <f t="shared" si="35"/>
        <v>45172</v>
      </c>
      <c r="E294" s="1" t="s">
        <v>319</v>
      </c>
      <c r="F294" s="1" t="s">
        <v>319</v>
      </c>
      <c r="G294" s="2">
        <v>45172.424687500003</v>
      </c>
      <c r="H294" s="2">
        <v>45172.424884259301</v>
      </c>
      <c r="I294" s="40">
        <f t="shared" si="33"/>
        <v>1.9675929797813296E-4</v>
      </c>
      <c r="J294" s="41" t="s">
        <v>45</v>
      </c>
      <c r="K294" s="42" t="s">
        <v>34</v>
      </c>
      <c r="L294" s="42" t="s">
        <v>45</v>
      </c>
      <c r="M294" s="6">
        <v>293</v>
      </c>
      <c r="N294" s="5" t="str">
        <f t="shared" si="34"/>
        <v>FAIR-D1/293</v>
      </c>
      <c r="O294" s="4" t="str">
        <f>IF(ISBLANK(E294),"",IF(E294=F294, "1 video",CONCATENATE((+COUNTIFS(Video_List!$A:$A,Monitoring!C294,Video_List!$D:$D,"&lt;=" &amp;Monitoring!H294)-COUNTIFS(Video_List!$A:$A,Monitoring!C294,Video_List!$D:$D,"&lt;=" &amp;Monitoring!G294))+1," videos")))</f>
        <v>1 video</v>
      </c>
      <c r="P294" s="61" t="s">
        <v>31</v>
      </c>
      <c r="Q294" s="62" t="s">
        <v>34</v>
      </c>
      <c r="R294" s="63" t="str">
        <f>+IFERROR(IF(S294="#N/C","#N/C",IF(S294=0,INDEX(Taxonomy_UniqueValues!A:A,MATCH(T294,Taxonomy_UniqueValues!C:C,0)),INDEX(Taxonomy_UniqueValues!A:A,MATCH(S294,Taxonomy_UniqueValues!B:B,0)))),"#N/C")</f>
        <v>Insecta</v>
      </c>
      <c r="S294" s="63" t="str">
        <f>+IFERROR(IF(T294="#N/C","#N/C",IF(T294=0,INDEX(Taxonomy_UniqueValues!B:B,MATCH(U294,Taxonomy_UniqueValues!D:D,0)),INDEX(Taxonomy_UniqueValues!B:B,MATCH(T294,Taxonomy_UniqueValues!C:C,0)))),"#N/C")</f>
        <v>Diptera</v>
      </c>
      <c r="T294" s="63" t="str">
        <f>+IFERROR(IF(U294="#N/C","#N/C",IF(U294=0,INDEX(Taxonomy_UniqueValues!C:C,MATCH(V294,Taxonomy_UniqueValues!E:E,0)),INDEX(Taxonomy_UniqueValues!C:C,MATCH(U294,Taxonomy_UniqueValues!D:D,0)))),"#N/C")</f>
        <v>Brachycera</v>
      </c>
      <c r="U294" s="63" t="str">
        <f>+IFERROR(IF(V294="#N/C","#N/C",IF(V294=0,INDEX(Taxonomy_UniqueValues!D:D,MATCH(W294,Taxonomy_UniqueValues!F:F,0)),INDEX(Taxonomy_UniqueValues!D:D,MATCH(V294,Taxonomy_UniqueValues!E:E,0)))),"#N/C")</f>
        <v>Muscomorpha</v>
      </c>
      <c r="V294" s="63" t="str">
        <f>+IFERROR(IF(W294="#N/C","#N/C",IF(W294=0,INDEX(Taxonomy_UniqueValues!E:E,MATCH(X294,Taxonomy_UniqueValues!G:G,0)),INDEX(Taxonomy_UniqueValues!E:E,MATCH(W294,Taxonomy_UniqueValues!F:F,0)))),"#N/C")</f>
        <v>Muscoidea</v>
      </c>
      <c r="W294" s="63" t="str">
        <f>+IFERROR(IF(X294="#N/C","#N/C",IF(X294=0,INDEX(Taxonomy_UniqueValues!F:F,MATCH(Y294,Taxonomy_UniqueValues!H:H,0)),INDEX(Taxonomy_UniqueValues!F:F,MATCH(X294,Taxonomy_UniqueValues!G:G,0)))),"#N/C")</f>
        <v>Fanniidae</v>
      </c>
      <c r="X294" s="63">
        <f>+IFERROR(IF(Y294="#N/C","#N/C",INDEX(Taxonomy_UniqueValues!G:G,MATCH(Y294,Taxonomy_UniqueValues!H:H,0))),"#N/C")</f>
        <v>0</v>
      </c>
      <c r="Y294" s="63" t="s">
        <v>38</v>
      </c>
      <c r="Z294" s="64" t="s">
        <v>36</v>
      </c>
    </row>
    <row r="295" spans="1:26" x14ac:dyDescent="0.3">
      <c r="A295" s="3">
        <v>294</v>
      </c>
      <c r="B295" s="38" t="str">
        <f t="shared" si="31"/>
        <v>FAIR-D1_294</v>
      </c>
      <c r="C295" s="39" t="s">
        <v>27</v>
      </c>
      <c r="D295" s="4">
        <f t="shared" si="35"/>
        <v>45172</v>
      </c>
      <c r="E295" s="1" t="s">
        <v>320</v>
      </c>
      <c r="F295" s="1" t="s">
        <v>320</v>
      </c>
      <c r="G295" s="2">
        <v>45172.448483796303</v>
      </c>
      <c r="H295" s="2">
        <v>45172.448530092603</v>
      </c>
      <c r="I295" s="40">
        <f t="shared" si="33"/>
        <v>4.6296299842651933E-5</v>
      </c>
      <c r="J295" s="41" t="s">
        <v>30</v>
      </c>
      <c r="K295" s="42" t="s">
        <v>34</v>
      </c>
      <c r="L295" s="42" t="s">
        <v>32</v>
      </c>
      <c r="M295" s="6">
        <v>294</v>
      </c>
      <c r="N295" s="5" t="str">
        <f t="shared" si="34"/>
        <v>FAIR-D1/294</v>
      </c>
      <c r="O295" s="4" t="str">
        <f>IF(ISBLANK(E295),"",IF(E295=F295, "1 video",CONCATENATE((+COUNTIFS(Video_List!$A:$A,Monitoring!C295,Video_List!$D:$D,"&lt;=" &amp;Monitoring!H295)-COUNTIFS(Video_List!$A:$A,Monitoring!C295,Video_List!$D:$D,"&lt;=" &amp;Monitoring!G295))+1," videos")))</f>
        <v>1 video</v>
      </c>
      <c r="P295" s="61" t="s">
        <v>31</v>
      </c>
      <c r="Q295" s="62" t="s">
        <v>31</v>
      </c>
      <c r="R295" s="63" t="str">
        <f>+IFERROR(IF(S295="#N/C","#N/C",INDEX(Taxonomy_UniqueValues!A:A,MATCH(S295,Taxonomy_UniqueValues!B:B,0))),"#N/C")</f>
        <v>Insecta</v>
      </c>
      <c r="S295" s="63" t="str">
        <f>+IFERROR(IF(T295="#N/C","#N/C",INDEX(Taxonomy_UniqueValues!B:B,MATCH(T295,Taxonomy_UniqueValues!C:C,0))),"#N/C")</f>
        <v>Diptera</v>
      </c>
      <c r="T295" s="63" t="str">
        <f>+IFERROR(IF(V295="#N/C","#N/C",IF(V295="-",INDEX(Taxonomy_UniqueValues!C:C,MATCH(W295,Taxonomy_UniqueValues!F:F,0)),INDEX(Taxonomy_UniqueValues!C:C,MATCH(V295,Taxonomy_UniqueValues!E:E,0)))),"#N/C")</f>
        <v>Brachycera</v>
      </c>
      <c r="U295" s="63" t="str">
        <f>+IFERROR(IF(V295="#N/C","#N/C",INDEX(Taxonomy_UniqueValues!D:D,MATCH(V295,Taxonomy_UniqueValues!E:E,0))),"#N/C")</f>
        <v>Muscomorpha</v>
      </c>
      <c r="V295" s="63" t="str">
        <f>+IFERROR(IF(W295="#N/C","#N/C",IF(W295="-",INDEX(Taxonomy_UniqueValues!E:E,MATCH(X295,Taxonomy_UniqueValues!G:G,0)),INDEX(Taxonomy_UniqueValues!E:E,MATCH(W295,Taxonomy_UniqueValues!F:F,0)))),"#N/C")</f>
        <v>Oestroidea</v>
      </c>
      <c r="W295" s="63" t="str">
        <f>+IFERROR(IF(X295="#N/C","#N/C",IF(X295="-",INDEX(Taxonomy_UniqueValues!F:F,MATCH(Y295,Taxonomy_UniqueValues!H:H,0)),INDEX(Taxonomy_UniqueValues!F:F,MATCH(X295,Taxonomy_UniqueValues!G:G,0)))),"#N/C")</f>
        <v>Sarcophagidae</v>
      </c>
      <c r="X295" s="63" t="str">
        <f>+IFERROR(IF(Y295="#N/C","#N/C",INDEX(Taxonomy_UniqueValues!G:G,MATCH(Y295,Taxonomy_UniqueValues!H:H,0))),"#N/C")</f>
        <v>Sarcophaginae</v>
      </c>
      <c r="Y295" s="63" t="s">
        <v>321</v>
      </c>
      <c r="Z295" s="64" t="s">
        <v>36</v>
      </c>
    </row>
    <row r="296" spans="1:26" x14ac:dyDescent="0.3">
      <c r="A296" s="3">
        <v>295</v>
      </c>
      <c r="B296" s="38" t="str">
        <f t="shared" ref="B296:B358" si="36">+_xlfn.CONCAT(C296,"_",A296)</f>
        <v>FAIR-D1_295</v>
      </c>
      <c r="C296" s="39" t="s">
        <v>27</v>
      </c>
      <c r="D296" s="4">
        <f t="shared" si="35"/>
        <v>45172</v>
      </c>
      <c r="E296" s="1" t="s">
        <v>322</v>
      </c>
      <c r="F296" s="1" t="s">
        <v>322</v>
      </c>
      <c r="G296" s="2">
        <v>45172.700891203698</v>
      </c>
      <c r="H296" s="2">
        <v>45172.700960648202</v>
      </c>
      <c r="I296" s="40">
        <f t="shared" si="33"/>
        <v>6.9444504333660007E-5</v>
      </c>
      <c r="J296" s="41" t="s">
        <v>30</v>
      </c>
      <c r="K296" s="42" t="s">
        <v>34</v>
      </c>
      <c r="L296" s="42" t="s">
        <v>32</v>
      </c>
      <c r="M296" s="6">
        <v>295</v>
      </c>
      <c r="N296" s="5" t="str">
        <f t="shared" si="34"/>
        <v>FAIR-D1/295</v>
      </c>
      <c r="O296" s="4" t="str">
        <f>IF(ISBLANK(E296),"",IF(E296=F296, "1 video",CONCATENATE((+COUNTIFS(Video_List!$A:$A,Monitoring!C296,Video_List!$D:$D,"&lt;=" &amp;Monitoring!H296)-COUNTIFS(Video_List!$A:$A,Monitoring!C296,Video_List!$D:$D,"&lt;=" &amp;Monitoring!G296))+1," videos")))</f>
        <v>1 video</v>
      </c>
      <c r="P296" s="61" t="s">
        <v>31</v>
      </c>
      <c r="Q296" s="62" t="s">
        <v>34</v>
      </c>
      <c r="R296" s="63" t="str">
        <f>+IFERROR(IF(S296="#N/C","#N/C",INDEX(Taxonomy_UniqueValues!A:A,MATCH(S296,Taxonomy_UniqueValues!B:B,0))),"#N/C")</f>
        <v>Insecta</v>
      </c>
      <c r="S296" s="63" t="str">
        <f>+IFERROR(IF(T296="#N/C","#N/C",INDEX(Taxonomy_UniqueValues!B:B,MATCH(T296,Taxonomy_UniqueValues!C:C,0))),"#N/C")</f>
        <v>Diptera</v>
      </c>
      <c r="T296" s="63" t="str">
        <f>+IFERROR(IF(V296="#N/C","#N/C",IF(V296="-",INDEX(Taxonomy_UniqueValues!C:C,MATCH(W296,Taxonomy_UniqueValues!F:F,0)),INDEX(Taxonomy_UniqueValues!C:C,MATCH(V296,Taxonomy_UniqueValues!E:E,0)))),"#N/C")</f>
        <v>Brachycera</v>
      </c>
      <c r="U296" s="63" t="str">
        <f>+IFERROR(IF(V296="#N/C","#N/C",INDEX(Taxonomy_UniqueValues!D:D,MATCH(V296,Taxonomy_UniqueValues!E:E,0))),"#N/C")</f>
        <v>Muscomorpha</v>
      </c>
      <c r="V296" s="63" t="s">
        <v>35</v>
      </c>
      <c r="W296" s="63" t="str">
        <f>+IFERROR(IF(X296="#N/C","#N/C",IF(X296="-",INDEX(Taxonomy_UniqueValues!F:F,MATCH(Y296,Taxonomy_UniqueValues!H:H,0)),INDEX(Taxonomy_UniqueValues!F:F,MATCH(X296,Taxonomy_UniqueValues!G:G,0)))),"#N/C")</f>
        <v>#N/C</v>
      </c>
      <c r="X296" s="63" t="str">
        <f>+IFERROR(IF(Y296="#N/C","#N/C",INDEX(Taxonomy_UniqueValues!G:G,MATCH(Y296,Taxonomy_UniqueValues!H:H,0))),"#N/C")</f>
        <v>#N/C</v>
      </c>
      <c r="Y296" s="63" t="str">
        <f>+IFERROR(IF(Z296="#N/C","#N/C",INDEX(Taxonomy_UniqueValues!H:H,MATCH(Z296,Taxonomy_UniqueValues!I:I,0))),"#N/C")</f>
        <v>#N/C</v>
      </c>
      <c r="Z296" s="64" t="s">
        <v>36</v>
      </c>
    </row>
    <row r="297" spans="1:26" x14ac:dyDescent="0.3">
      <c r="A297" s="3">
        <v>296</v>
      </c>
      <c r="B297" s="38" t="str">
        <f t="shared" si="36"/>
        <v>FAIR-D1_296</v>
      </c>
      <c r="C297" s="39" t="s">
        <v>27</v>
      </c>
      <c r="D297" s="4">
        <f t="shared" si="35"/>
        <v>45173</v>
      </c>
      <c r="E297" s="1" t="s">
        <v>323</v>
      </c>
      <c r="F297" s="1" t="s">
        <v>323</v>
      </c>
      <c r="G297" s="2">
        <v>45173.544293981497</v>
      </c>
      <c r="H297" s="2">
        <v>45173.544374999998</v>
      </c>
      <c r="I297" s="40">
        <f t="shared" si="33"/>
        <v>8.1018501077778637E-5</v>
      </c>
      <c r="J297" s="41" t="s">
        <v>32</v>
      </c>
      <c r="K297" s="42" t="s">
        <v>31</v>
      </c>
      <c r="L297" s="42" t="s">
        <v>32</v>
      </c>
      <c r="M297" s="6">
        <v>296</v>
      </c>
      <c r="N297" s="5" t="str">
        <f t="shared" si="34"/>
        <v>FAIR-D1/296</v>
      </c>
      <c r="O297" s="4" t="str">
        <f>IF(ISBLANK(E297),"",IF(E297=F297, "1 video",CONCATENATE((+COUNTIFS(Video_List!$A:$A,Monitoring!C297,Video_List!$D:$D,"&lt;=" &amp;Monitoring!H297)-COUNTIFS(Video_List!$A:$A,Monitoring!C297,Video_List!$D:$D,"&lt;=" &amp;Monitoring!G297))+1," videos")))</f>
        <v>1 video</v>
      </c>
      <c r="P297" s="61" t="s">
        <v>31</v>
      </c>
      <c r="Q297" s="62" t="s">
        <v>34</v>
      </c>
      <c r="R297" s="63" t="str">
        <f>+IFERROR(IF(S297="#N/C","#N/C",IF(S297=0,INDEX(Taxonomy_UniqueValues!A:A,MATCH(T297,Taxonomy_UniqueValues!C:C,0)),INDEX(Taxonomy_UniqueValues!A:A,MATCH(S297,Taxonomy_UniqueValues!B:B,0)))),"#N/C")</f>
        <v>Insecta</v>
      </c>
      <c r="S297" s="63" t="str">
        <f>+IFERROR(IF(T297="#N/C","#N/C",IF(T297=0,INDEX(Taxonomy_UniqueValues!B:B,MATCH(U297,Taxonomy_UniqueValues!D:D,0)),INDEX(Taxonomy_UniqueValues!B:B,MATCH(T297,Taxonomy_UniqueValues!C:C,0)))),"#N/C")</f>
        <v>Diptera</v>
      </c>
      <c r="T297" s="63" t="str">
        <f>+IFERROR(IF(U297="#N/C","#N/C",IF(U297=0,INDEX(Taxonomy_UniqueValues!C:C,MATCH(V297,Taxonomy_UniqueValues!E:E,0)),INDEX(Taxonomy_UniqueValues!C:C,MATCH(U297,Taxonomy_UniqueValues!D:D,0)))),"#N/C")</f>
        <v>Brachycera</v>
      </c>
      <c r="U297" s="63" t="str">
        <f>+IFERROR(IF(V297="#N/C","#N/C",IF(V297=0,INDEX(Taxonomy_UniqueValues!D:D,MATCH(W297,Taxonomy_UniqueValues!F:F,0)),INDEX(Taxonomy_UniqueValues!D:D,MATCH(V297,Taxonomy_UniqueValues!E:E,0)))),"#N/C")</f>
        <v>Muscomorpha</v>
      </c>
      <c r="V297" s="63" t="str">
        <f>+IFERROR(IF(W297="#N/C","#N/C",IF(W297=0,INDEX(Taxonomy_UniqueValues!E:E,MATCH(X297,Taxonomy_UniqueValues!G:G,0)),INDEX(Taxonomy_UniqueValues!E:E,MATCH(W297,Taxonomy_UniqueValues!F:F,0)))),"#N/C")</f>
        <v>Muscoidea</v>
      </c>
      <c r="W297" s="63" t="str">
        <f>+IFERROR(IF(X297="#N/C","#N/C",IF(X297=0,INDEX(Taxonomy_UniqueValues!F:F,MATCH(Y297,Taxonomy_UniqueValues!H:H,0)),INDEX(Taxonomy_UniqueValues!F:F,MATCH(X297,Taxonomy_UniqueValues!G:G,0)))),"#N/C")</f>
        <v>Fanniidae</v>
      </c>
      <c r="X297" s="63">
        <f>+IFERROR(IF(Y297="#N/C","#N/C",INDEX(Taxonomy_UniqueValues!G:G,MATCH(Y297,Taxonomy_UniqueValues!H:H,0))),"#N/C")</f>
        <v>0</v>
      </c>
      <c r="Y297" s="63" t="s">
        <v>38</v>
      </c>
      <c r="Z297" s="64" t="s">
        <v>36</v>
      </c>
    </row>
    <row r="298" spans="1:26" x14ac:dyDescent="0.3">
      <c r="A298" s="3">
        <v>297</v>
      </c>
      <c r="B298" s="38" t="str">
        <f t="shared" si="36"/>
        <v>FAIR-D1_297</v>
      </c>
      <c r="C298" s="39" t="s">
        <v>27</v>
      </c>
      <c r="D298" s="4">
        <f t="shared" si="35"/>
        <v>45173</v>
      </c>
      <c r="E298" s="1" t="s">
        <v>324</v>
      </c>
      <c r="F298" s="1" t="s">
        <v>324</v>
      </c>
      <c r="G298" s="2">
        <v>45173.577650462998</v>
      </c>
      <c r="H298" s="2">
        <v>45173.577708333301</v>
      </c>
      <c r="I298" s="40">
        <f t="shared" si="33"/>
        <v>5.7870303862728179E-5</v>
      </c>
      <c r="J298" s="41" t="s">
        <v>30</v>
      </c>
      <c r="K298" s="42" t="s">
        <v>31</v>
      </c>
      <c r="L298" s="42" t="s">
        <v>32</v>
      </c>
      <c r="M298" s="6">
        <v>297</v>
      </c>
      <c r="N298" s="5" t="str">
        <f t="shared" si="34"/>
        <v>FAIR-D1/297</v>
      </c>
      <c r="O298" s="4" t="str">
        <f>IF(ISBLANK(E298),"",IF(E298=F298, "1 video",CONCATENATE((+COUNTIFS(Video_List!$A:$A,Monitoring!C298,Video_List!$D:$D,"&lt;=" &amp;Monitoring!H298)-COUNTIFS(Video_List!$A:$A,Monitoring!C298,Video_List!$D:$D,"&lt;=" &amp;Monitoring!G298))+1," videos")))</f>
        <v>1 video</v>
      </c>
      <c r="P298" s="61" t="s">
        <v>34</v>
      </c>
      <c r="Q298" s="62" t="s">
        <v>34</v>
      </c>
      <c r="R298" s="63" t="str">
        <f>+IFERROR(IF(S298="#N/C","#N/C",INDEX(Taxonomy_UniqueValues!A:A,MATCH(S298,Taxonomy_UniqueValues!B:B,0))),"#N/C")</f>
        <v>Insecta</v>
      </c>
      <c r="S298" s="63" t="str">
        <f>+IFERROR(IF(T298="#N/C","#N/C",INDEX(Taxonomy_UniqueValues!B:B,MATCH(T298,Taxonomy_UniqueValues!C:C,0))),"#N/C")</f>
        <v>Diptera</v>
      </c>
      <c r="T298" s="63" t="s">
        <v>48</v>
      </c>
      <c r="U298" s="63" t="str">
        <f>+IFERROR(IF(V298="#N/C","#N/C",INDEX(Taxonomy_UniqueValues!D:D,MATCH(V298,Taxonomy_UniqueValues!E:E,0))),"#N/C")</f>
        <v>#N/C</v>
      </c>
      <c r="V298" s="63" t="str">
        <f>+IFERROR(IF(W298="#N/C","#N/C",IF(W298="-",INDEX(Taxonomy_UniqueValues!E:E,MATCH(X298,Taxonomy_UniqueValues!G:G,0)),INDEX(Taxonomy_UniqueValues!E:E,MATCH(W298,Taxonomy_UniqueValues!F:F,0)))),"#N/C")</f>
        <v>#N/C</v>
      </c>
      <c r="W298" s="63" t="str">
        <f>+IFERROR(IF(X298="#N/C","#N/C",IF(X298="-",INDEX(Taxonomy_UniqueValues!F:F,MATCH(Y298,Taxonomy_UniqueValues!H:H,0)),INDEX(Taxonomy_UniqueValues!F:F,MATCH(X298,Taxonomy_UniqueValues!G:G,0)))),"#N/C")</f>
        <v>#N/C</v>
      </c>
      <c r="X298" s="63" t="str">
        <f>+IFERROR(IF(Y298="#N/C","#N/C",INDEX(Taxonomy_UniqueValues!G:G,MATCH(Y298,Taxonomy_UniqueValues!H:H,0))),"#N/C")</f>
        <v>#N/C</v>
      </c>
      <c r="Y298" s="63" t="str">
        <f>+IFERROR(IF(Z298="#N/C","#N/C",INDEX(Taxonomy_UniqueValues!H:H,MATCH(Z298,Taxonomy_UniqueValues!I:I,0))),"#N/C")</f>
        <v>#N/C</v>
      </c>
      <c r="Z298" s="64" t="s">
        <v>36</v>
      </c>
    </row>
    <row r="299" spans="1:26" x14ac:dyDescent="0.3">
      <c r="A299" s="3">
        <v>298</v>
      </c>
      <c r="B299" s="38" t="str">
        <f t="shared" si="36"/>
        <v>FAIR-D1_298</v>
      </c>
      <c r="C299" s="39" t="s">
        <v>27</v>
      </c>
      <c r="D299" s="4">
        <f t="shared" si="35"/>
        <v>45173</v>
      </c>
      <c r="E299" s="1" t="s">
        <v>325</v>
      </c>
      <c r="F299" s="1" t="s">
        <v>325</v>
      </c>
      <c r="G299" s="2">
        <v>45173.647592592599</v>
      </c>
      <c r="H299" s="2">
        <v>45173.647662037001</v>
      </c>
      <c r="I299" s="40">
        <f t="shared" si="33"/>
        <v>6.9444402470253408E-5</v>
      </c>
      <c r="J299" s="41" t="s">
        <v>45</v>
      </c>
      <c r="K299" s="42" t="s">
        <v>31</v>
      </c>
      <c r="L299" s="42" t="s">
        <v>32</v>
      </c>
      <c r="M299" s="6">
        <v>298</v>
      </c>
      <c r="N299" s="5" t="str">
        <f t="shared" si="34"/>
        <v>FAIR-D1/298</v>
      </c>
      <c r="O299" s="4" t="str">
        <f>IF(ISBLANK(E299),"",IF(E299=F299, "1 video",CONCATENATE((+COUNTIFS(Video_List!$A:$A,Monitoring!C299,Video_List!$D:$D,"&lt;=" &amp;Monitoring!H299)-COUNTIFS(Video_List!$A:$A,Monitoring!C299,Video_List!$D:$D,"&lt;=" &amp;Monitoring!G299))+1," videos")))</f>
        <v>1 video</v>
      </c>
      <c r="P299" s="61" t="s">
        <v>31</v>
      </c>
      <c r="Q299" s="62" t="s">
        <v>34</v>
      </c>
      <c r="R299" s="63" t="str">
        <f>+IFERROR(IF(S299="#N/C","#N/C",IF(S299=0,INDEX(Taxonomy_UniqueValues!A:A,MATCH(T299,Taxonomy_UniqueValues!C:C,0)),INDEX(Taxonomy_UniqueValues!A:A,MATCH(S299,Taxonomy_UniqueValues!B:B,0)))),"#N/C")</f>
        <v>Insecta</v>
      </c>
      <c r="S299" s="63" t="str">
        <f>+IFERROR(IF(T299="#N/C","#N/C",IF(T299=0,INDEX(Taxonomy_UniqueValues!B:B,MATCH(U299,Taxonomy_UniqueValues!D:D,0)),INDEX(Taxonomy_UniqueValues!B:B,MATCH(T299,Taxonomy_UniqueValues!C:C,0)))),"#N/C")</f>
        <v>Diptera</v>
      </c>
      <c r="T299" s="63" t="str">
        <f>+IFERROR(IF(U299="#N/C","#N/C",IF(U299=0,INDEX(Taxonomy_UniqueValues!C:C,MATCH(V299,Taxonomy_UniqueValues!E:E,0)),INDEX(Taxonomy_UniqueValues!C:C,MATCH(U299,Taxonomy_UniqueValues!D:D,0)))),"#N/C")</f>
        <v>Brachycera</v>
      </c>
      <c r="U299" s="63" t="str">
        <f>+IFERROR(IF(V299="#N/C","#N/C",IF(V299=0,INDEX(Taxonomy_UniqueValues!D:D,MATCH(W299,Taxonomy_UniqueValues!F:F,0)),INDEX(Taxonomy_UniqueValues!D:D,MATCH(V299,Taxonomy_UniqueValues!E:E,0)))),"#N/C")</f>
        <v>Muscomorpha</v>
      </c>
      <c r="V299" s="63" t="str">
        <f>+IFERROR(IF(W299="#N/C","#N/C",IF(W299=0,INDEX(Taxonomy_UniqueValues!E:E,MATCH(X299,Taxonomy_UniqueValues!G:G,0)),INDEX(Taxonomy_UniqueValues!E:E,MATCH(W299,Taxonomy_UniqueValues!F:F,0)))),"#N/C")</f>
        <v>Muscoidea</v>
      </c>
      <c r="W299" s="63" t="str">
        <f>+IFERROR(IF(X299="#N/C","#N/C",IF(X299=0,INDEX(Taxonomy_UniqueValues!F:F,MATCH(Y299,Taxonomy_UniqueValues!H:H,0)),INDEX(Taxonomy_UniqueValues!F:F,MATCH(X299,Taxonomy_UniqueValues!G:G,0)))),"#N/C")</f>
        <v>Fanniidae</v>
      </c>
      <c r="X299" s="63">
        <f>+IFERROR(IF(Y299="#N/C","#N/C",INDEX(Taxonomy_UniqueValues!G:G,MATCH(Y299,Taxonomy_UniqueValues!H:H,0))),"#N/C")</f>
        <v>0</v>
      </c>
      <c r="Y299" s="63" t="s">
        <v>38</v>
      </c>
      <c r="Z299" s="64" t="s">
        <v>36</v>
      </c>
    </row>
    <row r="300" spans="1:26" x14ac:dyDescent="0.3">
      <c r="A300" s="3">
        <v>299</v>
      </c>
      <c r="B300" s="38" t="str">
        <f t="shared" si="36"/>
        <v>FAIR-D1_299</v>
      </c>
      <c r="C300" s="39" t="s">
        <v>27</v>
      </c>
      <c r="D300" s="4">
        <f t="shared" si="35"/>
        <v>45173</v>
      </c>
      <c r="E300" s="1" t="s">
        <v>326</v>
      </c>
      <c r="F300" s="1" t="s">
        <v>326</v>
      </c>
      <c r="G300" s="2">
        <v>45173.745543981502</v>
      </c>
      <c r="H300" s="2">
        <v>45173.746284722198</v>
      </c>
      <c r="I300" s="40">
        <f t="shared" si="33"/>
        <v>7.4074069561902434E-4</v>
      </c>
      <c r="J300" s="41" t="s">
        <v>30</v>
      </c>
      <c r="K300" s="42" t="s">
        <v>34</v>
      </c>
      <c r="L300" s="42" t="s">
        <v>32</v>
      </c>
      <c r="M300" s="6">
        <v>299</v>
      </c>
      <c r="N300" s="5" t="str">
        <f t="shared" si="34"/>
        <v>FAIR-D1/299</v>
      </c>
      <c r="O300" s="4" t="str">
        <f>IF(ISBLANK(E300),"",IF(E300=F300, "1 video",CONCATENATE((+COUNTIFS(Video_List!$A:$A,Monitoring!C300,Video_List!$D:$D,"&lt;=" &amp;Monitoring!H300)-COUNTIFS(Video_List!$A:$A,Monitoring!C300,Video_List!$D:$D,"&lt;=" &amp;Monitoring!G300))+1," videos")))</f>
        <v>1 video</v>
      </c>
      <c r="P300" s="61" t="s">
        <v>31</v>
      </c>
      <c r="Q300" s="62" t="s">
        <v>34</v>
      </c>
      <c r="R300" s="63" t="str">
        <f>+IFERROR(IF(S300="#N/C","#N/C",INDEX(Taxonomy_UniqueValues!A:A,MATCH(S300,Taxonomy_UniqueValues!B:B,0))),"#N/C")</f>
        <v>Insecta</v>
      </c>
      <c r="S300" s="63" t="str">
        <f>+IFERROR(IF(T300="#N/C","#N/C",INDEX(Taxonomy_UniqueValues!B:B,MATCH(T300,Taxonomy_UniqueValues!C:C,0))),"#N/C")</f>
        <v>Diptera</v>
      </c>
      <c r="T300" s="63" t="str">
        <f>+IFERROR(IF(V300="#N/C","#N/C",IF(V300="-",INDEX(Taxonomy_UniqueValues!C:C,MATCH(W300,Taxonomy_UniqueValues!F:F,0)),INDEX(Taxonomy_UniqueValues!C:C,MATCH(V300,Taxonomy_UniqueValues!E:E,0)))),"#N/C")</f>
        <v>Brachycera</v>
      </c>
      <c r="U300" s="63" t="str">
        <f>+IFERROR(IF(V300="#N/C","#N/C",INDEX(Taxonomy_UniqueValues!D:D,MATCH(V300,Taxonomy_UniqueValues!E:E,0))),"#N/C")</f>
        <v>Muscomorpha</v>
      </c>
      <c r="V300" s="63" t="s">
        <v>35</v>
      </c>
      <c r="W300" s="63" t="str">
        <f>+IFERROR(IF(X300="#N/C","#N/C",IF(X300="-",INDEX(Taxonomy_UniqueValues!F:F,MATCH(Y300,Taxonomy_UniqueValues!H:H,0)),INDEX(Taxonomy_UniqueValues!F:F,MATCH(X300,Taxonomy_UniqueValues!G:G,0)))),"#N/C")</f>
        <v>#N/C</v>
      </c>
      <c r="X300" s="63" t="str">
        <f>+IFERROR(IF(Y300="#N/C","#N/C",INDEX(Taxonomy_UniqueValues!G:G,MATCH(Y300,Taxonomy_UniqueValues!H:H,0))),"#N/C")</f>
        <v>#N/C</v>
      </c>
      <c r="Y300" s="63" t="str">
        <f>+IFERROR(IF(Z300="#N/C","#N/C",INDEX(Taxonomy_UniqueValues!H:H,MATCH(Z300,Taxonomy_UniqueValues!I:I,0))),"#N/C")</f>
        <v>#N/C</v>
      </c>
      <c r="Z300" s="64" t="s">
        <v>36</v>
      </c>
    </row>
    <row r="301" spans="1:26" x14ac:dyDescent="0.3">
      <c r="A301" s="3">
        <v>300</v>
      </c>
      <c r="B301" s="38" t="str">
        <f t="shared" si="36"/>
        <v>FAIR-D1_300</v>
      </c>
      <c r="C301" s="39" t="s">
        <v>27</v>
      </c>
      <c r="D301" s="4">
        <f t="shared" si="35"/>
        <v>45181</v>
      </c>
      <c r="E301" s="1" t="s">
        <v>327</v>
      </c>
      <c r="F301" s="1" t="s">
        <v>328</v>
      </c>
      <c r="G301" s="2">
        <v>45181.409502314797</v>
      </c>
      <c r="H301" s="2">
        <v>45181.410289351901</v>
      </c>
      <c r="I301" s="40">
        <f t="shared" si="33"/>
        <v>7.8703710460104048E-4</v>
      </c>
      <c r="J301" s="41" t="s">
        <v>30</v>
      </c>
      <c r="K301" s="42" t="s">
        <v>31</v>
      </c>
      <c r="L301" s="42" t="s">
        <v>32</v>
      </c>
      <c r="M301" s="6">
        <v>300</v>
      </c>
      <c r="N301" s="5" t="str">
        <f t="shared" si="34"/>
        <v>FAIR-D1/300</v>
      </c>
      <c r="O301" s="4" t="str">
        <f>IF(ISBLANK(E301),"",IF(E301=F301, "1 video",CONCATENATE((+COUNTIFS(Video_List!$A:$A,Monitoring!C301,Video_List!$D:$D,"&lt;=" &amp;Monitoring!H301)-COUNTIFS(Video_List!$A:$A,Monitoring!C301,Video_List!$D:$D,"&lt;=" &amp;Monitoring!G301))+1," videos")))</f>
        <v>2 videos</v>
      </c>
      <c r="P301" s="61" t="s">
        <v>34</v>
      </c>
      <c r="Q301" s="62" t="s">
        <v>34</v>
      </c>
      <c r="R301" s="63" t="str">
        <f>+IFERROR(IF(S301="#N/C","#N/C",INDEX(Taxonomy_UniqueValues!A:A,MATCH(S301,Taxonomy_UniqueValues!B:B,0))),"#N/C")</f>
        <v>Insecta</v>
      </c>
      <c r="S301" s="63" t="str">
        <f>+IFERROR(IF(T301="#N/C","#N/C",INDEX(Taxonomy_UniqueValues!B:B,MATCH(T301,Taxonomy_UniqueValues!C:C,0))),"#N/C")</f>
        <v>Diptera</v>
      </c>
      <c r="T301" s="63" t="str">
        <f>+IFERROR(IF(V301="#N/C","#N/C",IF(V301="-",INDEX(Taxonomy_UniqueValues!C:C,MATCH(W301,Taxonomy_UniqueValues!F:F,0)),INDEX(Taxonomy_UniqueValues!C:C,MATCH(V301,Taxonomy_UniqueValues!E:E,0)))),"#N/C")</f>
        <v>Brachycera</v>
      </c>
      <c r="U301" s="63" t="str">
        <f>+IFERROR(IF(V301="#N/C","#N/C",INDEX(Taxonomy_UniqueValues!D:D,MATCH(V301,Taxonomy_UniqueValues!E:E,0))),"#N/C")</f>
        <v>Muscomorpha</v>
      </c>
      <c r="V301" s="63" t="s">
        <v>35</v>
      </c>
      <c r="W301" s="63" t="str">
        <f>+IFERROR(IF(X301="#N/C","#N/C",IF(X301="-",INDEX(Taxonomy_UniqueValues!F:F,MATCH(Y301,Taxonomy_UniqueValues!H:H,0)),INDEX(Taxonomy_UniqueValues!F:F,MATCH(X301,Taxonomy_UniqueValues!G:G,0)))),"#N/C")</f>
        <v>#N/C</v>
      </c>
      <c r="X301" s="63" t="str">
        <f>+IFERROR(IF(Y301="#N/C","#N/C",INDEX(Taxonomy_UniqueValues!G:G,MATCH(Y301,Taxonomy_UniqueValues!H:H,0))),"#N/C")</f>
        <v>#N/C</v>
      </c>
      <c r="Y301" s="63" t="str">
        <f>+IFERROR(IF(Z301="#N/C","#N/C",INDEX(Taxonomy_UniqueValues!H:H,MATCH(Z301,Taxonomy_UniqueValues!I:I,0))),"#N/C")</f>
        <v>#N/C</v>
      </c>
      <c r="Z301" s="64" t="s">
        <v>36</v>
      </c>
    </row>
    <row r="302" spans="1:26" x14ac:dyDescent="0.3">
      <c r="A302" s="3">
        <v>301</v>
      </c>
      <c r="B302" s="38" t="str">
        <f t="shared" si="36"/>
        <v>FAIR-D1_301</v>
      </c>
      <c r="C302" s="39" t="s">
        <v>27</v>
      </c>
      <c r="D302" s="4">
        <f t="shared" si="35"/>
        <v>45181</v>
      </c>
      <c r="E302" s="1" t="s">
        <v>329</v>
      </c>
      <c r="F302" s="1" t="s">
        <v>329</v>
      </c>
      <c r="G302" s="2">
        <v>45181.582650463002</v>
      </c>
      <c r="H302" s="2">
        <v>45181.584594907399</v>
      </c>
      <c r="I302" s="40">
        <f t="shared" si="33"/>
        <v>1.9444443969405256E-3</v>
      </c>
      <c r="J302" s="41" t="s">
        <v>30</v>
      </c>
      <c r="K302" s="42" t="s">
        <v>34</v>
      </c>
      <c r="L302" s="42" t="s">
        <v>32</v>
      </c>
      <c r="M302" s="6">
        <v>301</v>
      </c>
      <c r="N302" s="5" t="str">
        <f t="shared" si="34"/>
        <v>FAIR-D1/301</v>
      </c>
      <c r="O302" s="4" t="str">
        <f>IF(ISBLANK(E302),"",IF(E302=F302, "1 video",CONCATENATE((+COUNTIFS(Video_List!$A:$A,Monitoring!C302,Video_List!$D:$D,"&lt;=" &amp;Monitoring!H302)-COUNTIFS(Video_List!$A:$A,Monitoring!C302,Video_List!$D:$D,"&lt;=" &amp;Monitoring!G302))+1," videos")))</f>
        <v>1 video</v>
      </c>
      <c r="P302" s="61" t="s">
        <v>34</v>
      </c>
      <c r="Q302" s="62" t="s">
        <v>31</v>
      </c>
      <c r="R302" s="63" t="str">
        <f>+IFERROR(IF(S302="#N/C","#N/C",INDEX(Taxonomy_UniqueValues!A:A,MATCH(S302,Taxonomy_UniqueValues!B:B,0))),"#N/C")</f>
        <v>Insecta</v>
      </c>
      <c r="S302" s="63" t="str">
        <f>+IFERROR(IF(T302="#N/C","#N/C",INDEX(Taxonomy_UniqueValues!B:B,MATCH(T302,Taxonomy_UniqueValues!C:C,0))),"#N/C")</f>
        <v>Coleoptera</v>
      </c>
      <c r="T302" s="63" t="str">
        <f>+IFERROR(IF(V302="#N/C","#N/C",IF(V302="-",INDEX(Taxonomy_UniqueValues!C:C,MATCH(W302,Taxonomy_UniqueValues!F:F,0)),INDEX(Taxonomy_UniqueValues!C:C,MATCH(V302,Taxonomy_UniqueValues!E:E,0)))),"#N/C")</f>
        <v>Polyphaga</v>
      </c>
      <c r="U302" s="63" t="str">
        <f>+IFERROR(IF(V302="#N/C","#N/C",INDEX(Taxonomy_UniqueValues!D:D,MATCH(V302,Taxonomy_UniqueValues!E:E,0))),"#N/C")</f>
        <v>Cucujiformia</v>
      </c>
      <c r="V302" s="63" t="str">
        <f>+IFERROR(IF(W302="#N/C","#N/C",IF(W302="-",INDEX(Taxonomy_UniqueValues!E:E,MATCH(X302,Taxonomy_UniqueValues!G:G,0)),INDEX(Taxonomy_UniqueValues!E:E,MATCH(W302,Taxonomy_UniqueValues!F:F,0)))),"#N/C")</f>
        <v>Coccinelloidea</v>
      </c>
      <c r="W302" s="63" t="str">
        <f>+IFERROR(IF(X302="#N/C","#N/C",IF(X302="-",INDEX(Taxonomy_UniqueValues!F:F,MATCH(Y302,Taxonomy_UniqueValues!H:H,0)),INDEX(Taxonomy_UniqueValues!F:F,MATCH(X302,Taxonomy_UniqueValues!G:G,0)))),"#N/C")</f>
        <v>Coccinellidae</v>
      </c>
      <c r="X302" s="63" t="str">
        <f>+IFERROR(IF(Y302="#N/C","#N/C",INDEX(Taxonomy_UniqueValues!G:G,MATCH(Y302,Taxonomy_UniqueValues!H:H,0))),"#N/C")</f>
        <v>Coccinellinae</v>
      </c>
      <c r="Y302" s="63" t="s">
        <v>330</v>
      </c>
      <c r="Z302" s="64" t="s">
        <v>36</v>
      </c>
    </row>
    <row r="303" spans="1:26" x14ac:dyDescent="0.3">
      <c r="A303" s="3">
        <v>302</v>
      </c>
      <c r="B303" s="38" t="str">
        <f t="shared" si="36"/>
        <v>FAIR-D1_302</v>
      </c>
      <c r="C303" s="39" t="s">
        <v>27</v>
      </c>
      <c r="D303" s="4">
        <f t="shared" ref="D303" si="37">IF(ISBLANK(E303),"",+VALUE(MID(E303,FIND("_",E303)+1,10)))</f>
        <v>45182</v>
      </c>
      <c r="E303" s="1" t="s">
        <v>331</v>
      </c>
      <c r="F303" s="1" t="s">
        <v>332</v>
      </c>
      <c r="G303" s="2">
        <v>45182.326840277798</v>
      </c>
      <c r="H303" s="2">
        <v>45182.340104166702</v>
      </c>
      <c r="I303" s="40">
        <f t="shared" si="33"/>
        <v>1.3263888904475607E-2</v>
      </c>
      <c r="J303" s="41" t="s">
        <v>30</v>
      </c>
      <c r="K303" s="42" t="s">
        <v>31</v>
      </c>
      <c r="L303" s="42" t="s">
        <v>32</v>
      </c>
      <c r="M303" s="6">
        <v>302</v>
      </c>
      <c r="N303" s="5" t="str">
        <f t="shared" si="34"/>
        <v>FAIR-D1/302</v>
      </c>
      <c r="O303" s="4" t="str">
        <f>IF(ISBLANK(E303),"",IF(E303=F303, "1 video",CONCATENATE((+COUNTIFS(Video_List!$A:$A,Monitoring!C303,Video_List!$D:$D,"&lt;=" &amp;Monitoring!H303)-COUNTIFS(Video_List!$A:$A,Monitoring!C303,Video_List!$D:$D,"&lt;=" &amp;Monitoring!G303))+1," videos")))</f>
        <v>3 videos</v>
      </c>
      <c r="P303" s="61" t="s">
        <v>34</v>
      </c>
      <c r="Q303" s="62" t="s">
        <v>34</v>
      </c>
      <c r="R303" s="63" t="str">
        <f>+IFERROR(IF(S303="#N/C","#N/C",INDEX(Taxonomy_UniqueValues!A:A,MATCH(S303,Taxonomy_UniqueValues!B:B,0))),"#N/C")</f>
        <v>Insecta</v>
      </c>
      <c r="S303" s="63" t="str">
        <f>+IFERROR(IF(T303="#N/C","#N/C",INDEX(Taxonomy_UniqueValues!B:B,MATCH(T303,Taxonomy_UniqueValues!C:C,0))),"#N/C")</f>
        <v>Diptera</v>
      </c>
      <c r="T303" s="63" t="str">
        <f>+IFERROR(IF(V303="#N/C","#N/C",IF(V303="-",INDEX(Taxonomy_UniqueValues!C:C,MATCH(W303,Taxonomy_UniqueValues!F:F,0)),INDEX(Taxonomy_UniqueValues!C:C,MATCH(V303,Taxonomy_UniqueValues!E:E,0)))),"#N/C")</f>
        <v>Brachycera</v>
      </c>
      <c r="U303" s="63" t="str">
        <f>+IFERROR(IF(V303="#N/C","#N/C",INDEX(Taxonomy_UniqueValues!D:D,MATCH(V303,Taxonomy_UniqueValues!E:E,0))),"#N/C")</f>
        <v>Muscomorpha</v>
      </c>
      <c r="V303" s="63" t="str">
        <f>+IFERROR(IF(W303="#N/C","#N/C",IF(W303="-",INDEX(Taxonomy_UniqueValues!E:E,MATCH(X303,Taxonomy_UniqueValues!G:G,0)),INDEX(Taxonomy_UniqueValues!E:E,MATCH(W303,Taxonomy_UniqueValues!F:F,0)))),"#N/C")</f>
        <v>Syrphoidea</v>
      </c>
      <c r="W303" s="63" t="str">
        <f>+IFERROR(IF(X303="#N/C","#N/C",IF(X303="-",INDEX(Taxonomy_UniqueValues!F:F,MATCH(Y303,Taxonomy_UniqueValues!H:H,0)),INDEX(Taxonomy_UniqueValues!F:F,MATCH(X303,Taxonomy_UniqueValues!G:G,0)))),"#N/C")</f>
        <v>Syrphidae</v>
      </c>
      <c r="X303" s="63" t="str">
        <f>+IFERROR(IF(Y303="#N/C","#N/C",INDEX(Taxonomy_UniqueValues!G:G,MATCH(Y303,Taxonomy_UniqueValues!H:H,0))),"#N/C")</f>
        <v>Syrphinae</v>
      </c>
      <c r="Y303" s="63" t="s">
        <v>333</v>
      </c>
      <c r="Z303" s="64" t="s">
        <v>36</v>
      </c>
    </row>
    <row r="304" spans="1:26" x14ac:dyDescent="0.3">
      <c r="A304" s="3">
        <v>1</v>
      </c>
      <c r="B304" s="38" t="str">
        <f t="shared" si="36"/>
        <v>FAIR-D2_1</v>
      </c>
      <c r="C304" s="39" t="s">
        <v>334</v>
      </c>
      <c r="D304" s="4">
        <f t="shared" ref="D304:D335" si="38">IF(ISBLANK(E304),"",+VALUE(MID(E304, FIND("_", E304)+1,10)))</f>
        <v>45161</v>
      </c>
      <c r="E304" s="1" t="s">
        <v>335</v>
      </c>
      <c r="F304" s="1" t="s">
        <v>335</v>
      </c>
      <c r="G304" s="2">
        <v>45161.332175925898</v>
      </c>
      <c r="H304" s="2">
        <v>45161.332337963002</v>
      </c>
      <c r="I304" s="40">
        <f t="shared" si="33"/>
        <v>1.6203710401896387E-4</v>
      </c>
      <c r="J304" s="41" t="s">
        <v>30</v>
      </c>
      <c r="K304" s="42" t="s">
        <v>31</v>
      </c>
      <c r="L304" s="42" t="s">
        <v>32</v>
      </c>
      <c r="M304" s="6">
        <v>1</v>
      </c>
      <c r="N304" s="5" t="str">
        <f t="shared" si="34"/>
        <v>FAIR-D2/1</v>
      </c>
      <c r="O304" s="4" t="str">
        <f>IF(ISBLANK(E304),"",IF(E304=F304, "1 video",CONCATENATE((+COUNTIFS(Video_List!$A:$A,Monitoring!C304,Video_List!$D:$D,"&lt;=" &amp;Monitoring!H304)-COUNTIFS(Video_List!$A:$A,Monitoring!C304,Video_List!$D:$D,"&lt;=" &amp;Monitoring!G304))+1," videos")))</f>
        <v>1 video</v>
      </c>
      <c r="P304" s="61" t="s">
        <v>31</v>
      </c>
      <c r="Q304" s="62" t="s">
        <v>31</v>
      </c>
      <c r="R304" s="63" t="str">
        <f>+IFERROR(IF(S304="#N/C","#N/C",IF(S304=0,INDEX(Taxonomy_UniqueValues!A:A,MATCH(T304,Taxonomy_UniqueValues!C:C,0)),INDEX(Taxonomy_UniqueValues!A:A,MATCH(S304,Taxonomy_UniqueValues!B:B,0)))),"#N/C")</f>
        <v>Insecta</v>
      </c>
      <c r="S304" s="63" t="str">
        <f>+IFERROR(IF(T304="#N/C","#N/C",IF(T304=0,INDEX(Taxonomy_UniqueValues!B:B,MATCH(U304,Taxonomy_UniqueValues!D:D,0)),INDEX(Taxonomy_UniqueValues!B:B,MATCH(T304,Taxonomy_UniqueValues!C:C,0)))),"#N/C")</f>
        <v>Diptera</v>
      </c>
      <c r="T304" s="63" t="str">
        <f>+IFERROR(IF(U304="#N/C","#N/C",IF(U304=0,INDEX(Taxonomy_UniqueValues!C:C,MATCH(V304,Taxonomy_UniqueValues!E:E,0)),INDEX(Taxonomy_UniqueValues!C:C,MATCH(U304,Taxonomy_UniqueValues!D:D,0)))),"#N/C")</f>
        <v>Brachycera</v>
      </c>
      <c r="U304" s="63" t="str">
        <f>+IFERROR(IF(V304="#N/C","#N/C",IF(V304=0,INDEX(Taxonomy_UniqueValues!D:D,MATCH(W304,Taxonomy_UniqueValues!F:F,0)),INDEX(Taxonomy_UniqueValues!D:D,MATCH(V304,Taxonomy_UniqueValues!E:E,0)))),"#N/C")</f>
        <v>Muscomorpha</v>
      </c>
      <c r="V304" s="63" t="str">
        <f>+IFERROR(IF(W304="#N/C","#N/C",IF(W304=0,INDEX(Taxonomy_UniqueValues!E:E,MATCH(X304,Taxonomy_UniqueValues!G:G,0)),INDEX(Taxonomy_UniqueValues!E:E,MATCH(W304,Taxonomy_UniqueValues!F:F,0)))),"#N/C")</f>
        <v>Muscoidea</v>
      </c>
      <c r="W304" s="63" t="str">
        <f>+IFERROR(IF(X304="#N/C","#N/C",IF(X304=0,INDEX(Taxonomy_UniqueValues!F:F,MATCH(Y304,Taxonomy_UniqueValues!H:H,0)),INDEX(Taxonomy_UniqueValues!F:F,MATCH(X304,Taxonomy_UniqueValues!G:G,0)))),"#N/C")</f>
        <v>Fanniidae</v>
      </c>
      <c r="X304" s="63">
        <f>+IFERROR(IF(Y304="#N/C","#N/C",INDEX(Taxonomy_UniqueValues!G:G,MATCH(Y304,Taxonomy_UniqueValues!H:H,0))),"#N/C")</f>
        <v>0</v>
      </c>
      <c r="Y304" s="63" t="s">
        <v>38</v>
      </c>
      <c r="Z304" s="64" t="s">
        <v>36</v>
      </c>
    </row>
    <row r="305" spans="1:26" x14ac:dyDescent="0.3">
      <c r="A305" s="3">
        <v>2</v>
      </c>
      <c r="B305" s="38" t="str">
        <f t="shared" si="36"/>
        <v>FAIR-D2_2</v>
      </c>
      <c r="C305" s="39" t="s">
        <v>334</v>
      </c>
      <c r="D305" s="4">
        <f t="shared" si="38"/>
        <v>45161</v>
      </c>
      <c r="E305" s="1" t="s">
        <v>336</v>
      </c>
      <c r="F305" s="1" t="s">
        <v>336</v>
      </c>
      <c r="G305" s="2">
        <v>45161.366701388899</v>
      </c>
      <c r="H305" s="2">
        <v>45161.366932870398</v>
      </c>
      <c r="I305" s="40">
        <f t="shared" si="33"/>
        <v>2.3148149921325967E-4</v>
      </c>
      <c r="J305" s="41" t="s">
        <v>32</v>
      </c>
      <c r="K305" s="42" t="s">
        <v>31</v>
      </c>
      <c r="L305" s="42" t="s">
        <v>32</v>
      </c>
      <c r="M305" s="6">
        <v>2</v>
      </c>
      <c r="N305" s="5" t="str">
        <f t="shared" si="34"/>
        <v>FAIR-D2/2</v>
      </c>
      <c r="O305" s="4" t="str">
        <f>IF(ISBLANK(E305),"",IF(E305=F305, "1 video",CONCATENATE((+COUNTIFS(Video_List!$A:$A,Monitoring!C305,Video_List!$D:$D,"&lt;=" &amp;Monitoring!H305)-COUNTIFS(Video_List!$A:$A,Monitoring!C305,Video_List!$D:$D,"&lt;=" &amp;Monitoring!G305))+1," videos")))</f>
        <v>1 video</v>
      </c>
      <c r="P305" s="61" t="s">
        <v>31</v>
      </c>
      <c r="Q305" s="62" t="s">
        <v>34</v>
      </c>
      <c r="R305" s="63" t="str">
        <f>+IFERROR(IF(S305="#N/C","#N/C",IF(S305=0,INDEX(Taxonomy_UniqueValues!A:A,MATCH(T305,Taxonomy_UniqueValues!C:C,0)),INDEX(Taxonomy_UniqueValues!A:A,MATCH(S305,Taxonomy_UniqueValues!B:B,0)))),"#N/C")</f>
        <v>Insecta</v>
      </c>
      <c r="S305" s="63" t="str">
        <f>+IFERROR(IF(T305="#N/C","#N/C",IF(T305=0,INDEX(Taxonomy_UniqueValues!B:B,MATCH(U305,Taxonomy_UniqueValues!D:D,0)),INDEX(Taxonomy_UniqueValues!B:B,MATCH(T305,Taxonomy_UniqueValues!C:C,0)))),"#N/C")</f>
        <v>Diptera</v>
      </c>
      <c r="T305" s="63" t="str">
        <f>+IFERROR(IF(U305="#N/C","#N/C",IF(U305=0,INDEX(Taxonomy_UniqueValues!C:C,MATCH(V305,Taxonomy_UniqueValues!E:E,0)),INDEX(Taxonomy_UniqueValues!C:C,MATCH(U305,Taxonomy_UniqueValues!D:D,0)))),"#N/C")</f>
        <v>Brachycera</v>
      </c>
      <c r="U305" s="63" t="str">
        <f>+IFERROR(IF(V305="#N/C","#N/C",IF(V305=0,INDEX(Taxonomy_UniqueValues!D:D,MATCH(W305,Taxonomy_UniqueValues!F:F,0)),INDEX(Taxonomy_UniqueValues!D:D,MATCH(V305,Taxonomy_UniqueValues!E:E,0)))),"#N/C")</f>
        <v>Muscomorpha</v>
      </c>
      <c r="V305" s="63" t="str">
        <f>+IFERROR(IF(W305="#N/C","#N/C",IF(W305=0,INDEX(Taxonomy_UniqueValues!E:E,MATCH(X305,Taxonomy_UniqueValues!G:G,0)),INDEX(Taxonomy_UniqueValues!E:E,MATCH(W305,Taxonomy_UniqueValues!F:F,0)))),"#N/C")</f>
        <v>Muscoidea</v>
      </c>
      <c r="W305" s="63" t="str">
        <f>+IFERROR(IF(X305="#N/C","#N/C",IF(X305=0,INDEX(Taxonomy_UniqueValues!F:F,MATCH(Y305,Taxonomy_UniqueValues!H:H,0)),INDEX(Taxonomy_UniqueValues!F:F,MATCH(X305,Taxonomy_UniqueValues!G:G,0)))),"#N/C")</f>
        <v>Fanniidae</v>
      </c>
      <c r="X305" s="63">
        <f>+IFERROR(IF(Y305="#N/C","#N/C",INDEX(Taxonomy_UniqueValues!G:G,MATCH(Y305,Taxonomy_UniqueValues!H:H,0))),"#N/C")</f>
        <v>0</v>
      </c>
      <c r="Y305" s="63" t="s">
        <v>38</v>
      </c>
      <c r="Z305" s="64" t="s">
        <v>36</v>
      </c>
    </row>
    <row r="306" spans="1:26" x14ac:dyDescent="0.3">
      <c r="A306" s="3">
        <v>3</v>
      </c>
      <c r="B306" s="38" t="str">
        <f t="shared" si="36"/>
        <v>FAIR-D2_3</v>
      </c>
      <c r="C306" s="39" t="s">
        <v>334</v>
      </c>
      <c r="D306" s="4">
        <f t="shared" si="38"/>
        <v>45161</v>
      </c>
      <c r="E306" s="1" t="s">
        <v>337</v>
      </c>
      <c r="F306" s="1" t="s">
        <v>337</v>
      </c>
      <c r="G306" s="2">
        <v>45161.408275463</v>
      </c>
      <c r="H306" s="2">
        <v>45161.4086342593</v>
      </c>
      <c r="I306" s="40">
        <f t="shared" si="33"/>
        <v>3.5879630013369024E-4</v>
      </c>
      <c r="J306" s="41" t="s">
        <v>30</v>
      </c>
      <c r="K306" s="42" t="s">
        <v>34</v>
      </c>
      <c r="L306" s="42" t="s">
        <v>32</v>
      </c>
      <c r="M306" s="6">
        <v>3</v>
      </c>
      <c r="N306" s="5" t="str">
        <f t="shared" si="34"/>
        <v>FAIR-D2/3</v>
      </c>
      <c r="O306" s="4" t="str">
        <f>IF(ISBLANK(E306),"",IF(E306=F306, "1 video",CONCATENATE((+COUNTIFS(Video_List!$A:$A,Monitoring!C306,Video_List!$D:$D,"&lt;=" &amp;Monitoring!H306)-COUNTIFS(Video_List!$A:$A,Monitoring!C306,Video_List!$D:$D,"&lt;=" &amp;Monitoring!G306))+1," videos")))</f>
        <v>1 video</v>
      </c>
      <c r="P306" s="61" t="s">
        <v>31</v>
      </c>
      <c r="Q306" s="62" t="s">
        <v>34</v>
      </c>
      <c r="R306" s="63" t="str">
        <f>+IFERROR(IF(S306="#N/C","#N/C",INDEX(Taxonomy_UniqueValues!A:A,MATCH(S306,Taxonomy_UniqueValues!B:B,0))),"#N/C")</f>
        <v>Insecta</v>
      </c>
      <c r="S306" s="63" t="str">
        <f>+IFERROR(IF(T306="#N/C","#N/C",INDEX(Taxonomy_UniqueValues!B:B,MATCH(T306,Taxonomy_UniqueValues!C:C,0))),"#N/C")</f>
        <v>Diptera</v>
      </c>
      <c r="T306" s="63" t="str">
        <f>+IFERROR(IF(V306="#N/C","#N/C",IF(V306="-",INDEX(Taxonomy_UniqueValues!C:C,MATCH(W306,Taxonomy_UniqueValues!F:F,0)),INDEX(Taxonomy_UniqueValues!C:C,MATCH(V306,Taxonomy_UniqueValues!E:E,0)))),"#N/C")</f>
        <v>Brachycera</v>
      </c>
      <c r="U306" s="63" t="str">
        <f>+IFERROR(IF(V306="#N/C","#N/C",INDEX(Taxonomy_UniqueValues!D:D,MATCH(V306,Taxonomy_UniqueValues!E:E,0))),"#N/C")</f>
        <v>Muscomorpha</v>
      </c>
      <c r="V306" s="63" t="s">
        <v>35</v>
      </c>
      <c r="W306" s="63" t="str">
        <f>+IFERROR(IF(X306="#N/C","#N/C",INDEX(Taxonomy_UniqueValues!F:F,MATCH(X306,Taxonomy_UniqueValues!G:G,0))),"#N/C")</f>
        <v>#N/C</v>
      </c>
      <c r="X306" s="63" t="str">
        <f>+IFERROR(IF(Y306="#N/C","#N/C",INDEX(Taxonomy_UniqueValues!G:G,MATCH(Y306,Taxonomy_UniqueValues!H:H,0))),"#N/C")</f>
        <v>#N/C</v>
      </c>
      <c r="Y306" s="63" t="str">
        <f>+IFERROR(IF(Z306="#N/C","#N/C",INDEX(Taxonomy_UniqueValues!H:H,MATCH(Z306,Taxonomy_UniqueValues!I:I,0))),"#N/C")</f>
        <v>#N/C</v>
      </c>
      <c r="Z306" s="64" t="s">
        <v>36</v>
      </c>
    </row>
    <row r="307" spans="1:26" x14ac:dyDescent="0.3">
      <c r="A307" s="3">
        <v>4</v>
      </c>
      <c r="B307" s="38" t="str">
        <f t="shared" si="36"/>
        <v>FAIR-D2_4</v>
      </c>
      <c r="C307" s="39" t="s">
        <v>334</v>
      </c>
      <c r="D307" s="4">
        <f t="shared" si="38"/>
        <v>45161</v>
      </c>
      <c r="E307" s="1" t="s">
        <v>338</v>
      </c>
      <c r="F307" s="1" t="s">
        <v>338</v>
      </c>
      <c r="G307" s="2">
        <v>45161.435474537</v>
      </c>
      <c r="H307" s="2">
        <v>45161.4355671296</v>
      </c>
      <c r="I307" s="40">
        <f t="shared" si="33"/>
        <v>9.2592599685303867E-5</v>
      </c>
      <c r="J307" s="41" t="s">
        <v>45</v>
      </c>
      <c r="K307" s="42" t="s">
        <v>34</v>
      </c>
      <c r="L307" s="42" t="s">
        <v>32</v>
      </c>
      <c r="M307" s="6">
        <v>4</v>
      </c>
      <c r="N307" s="5" t="str">
        <f t="shared" si="34"/>
        <v>FAIR-D2/4</v>
      </c>
      <c r="O307" s="4" t="str">
        <f>IF(ISBLANK(E307),"",IF(E307=F307, "1 video",CONCATENATE((+COUNTIFS(Video_List!$A:$A,Monitoring!C307,Video_List!$D:$D,"&lt;=" &amp;Monitoring!H307)-COUNTIFS(Video_List!$A:$A,Monitoring!C307,Video_List!$D:$D,"&lt;=" &amp;Monitoring!G307))+1," videos")))</f>
        <v>1 video</v>
      </c>
      <c r="P307" s="61" t="s">
        <v>31</v>
      </c>
      <c r="Q307" s="62" t="s">
        <v>34</v>
      </c>
      <c r="R307" s="63" t="str">
        <f>+IFERROR(IF(S307="#N/C","#N/C",IF(S307=0,INDEX(Taxonomy_UniqueValues!A:A,MATCH(T307,Taxonomy_UniqueValues!C:C,0)),INDEX(Taxonomy_UniqueValues!A:A,MATCH(S307,Taxonomy_UniqueValues!B:B,0)))),"#N/C")</f>
        <v>Insecta</v>
      </c>
      <c r="S307" s="63" t="str">
        <f>+IFERROR(IF(T307="#N/C","#N/C",IF(T307=0,INDEX(Taxonomy_UniqueValues!B:B,MATCH(U307,Taxonomy_UniqueValues!D:D,0)),INDEX(Taxonomy_UniqueValues!B:B,MATCH(T307,Taxonomy_UniqueValues!C:C,0)))),"#N/C")</f>
        <v>Diptera</v>
      </c>
      <c r="T307" s="63" t="str">
        <f>+IFERROR(IF(U307="#N/C","#N/C",IF(U307=0,INDEX(Taxonomy_UniqueValues!C:C,MATCH(V307,Taxonomy_UniqueValues!E:E,0)),INDEX(Taxonomy_UniqueValues!C:C,MATCH(U307,Taxonomy_UniqueValues!D:D,0)))),"#N/C")</f>
        <v>Brachycera</v>
      </c>
      <c r="U307" s="63" t="str">
        <f>+IFERROR(IF(V307="#N/C","#N/C",IF(V307=0,INDEX(Taxonomy_UniqueValues!D:D,MATCH(W307,Taxonomy_UniqueValues!F:F,0)),INDEX(Taxonomy_UniqueValues!D:D,MATCH(V307,Taxonomy_UniqueValues!E:E,0)))),"#N/C")</f>
        <v>Muscomorpha</v>
      </c>
      <c r="V307" s="63" t="str">
        <f>+IFERROR(IF(W307="#N/C","#N/C",IF(W307=0,INDEX(Taxonomy_UniqueValues!E:E,MATCH(X307,Taxonomy_UniqueValues!G:G,0)),INDEX(Taxonomy_UniqueValues!E:E,MATCH(W307,Taxonomy_UniqueValues!F:F,0)))),"#N/C")</f>
        <v>Muscoidea</v>
      </c>
      <c r="W307" s="63" t="str">
        <f>+IFERROR(IF(X307="#N/C","#N/C",IF(X307=0,INDEX(Taxonomy_UniqueValues!F:F,MATCH(Y307,Taxonomy_UniqueValues!H:H,0)),INDEX(Taxonomy_UniqueValues!F:F,MATCH(X307,Taxonomy_UniqueValues!G:G,0)))),"#N/C")</f>
        <v>Fanniidae</v>
      </c>
      <c r="X307" s="63">
        <f>+IFERROR(IF(Y307="#N/C","#N/C",INDEX(Taxonomy_UniqueValues!G:G,MATCH(Y307,Taxonomy_UniqueValues!H:H,0))),"#N/C")</f>
        <v>0</v>
      </c>
      <c r="Y307" s="63" t="s">
        <v>38</v>
      </c>
      <c r="Z307" s="64" t="s">
        <v>36</v>
      </c>
    </row>
    <row r="308" spans="1:26" x14ac:dyDescent="0.3">
      <c r="A308" s="3">
        <v>5</v>
      </c>
      <c r="B308" s="38" t="str">
        <f t="shared" si="36"/>
        <v>FAIR-D2_5</v>
      </c>
      <c r="C308" s="39" t="s">
        <v>334</v>
      </c>
      <c r="D308" s="4">
        <f t="shared" si="38"/>
        <v>45161</v>
      </c>
      <c r="E308" s="1" t="s">
        <v>339</v>
      </c>
      <c r="F308" s="1" t="s">
        <v>339</v>
      </c>
      <c r="G308" s="2">
        <v>45161.446307870399</v>
      </c>
      <c r="H308" s="2">
        <v>45161.446446759299</v>
      </c>
      <c r="I308" s="40">
        <f t="shared" si="33"/>
        <v>1.388888995279558E-4</v>
      </c>
      <c r="J308" s="41" t="s">
        <v>30</v>
      </c>
      <c r="K308" s="42" t="s">
        <v>31</v>
      </c>
      <c r="L308" s="42" t="s">
        <v>32</v>
      </c>
      <c r="M308" s="6">
        <v>5</v>
      </c>
      <c r="N308" s="5" t="str">
        <f t="shared" si="34"/>
        <v>FAIR-D2/5</v>
      </c>
      <c r="O308" s="4" t="str">
        <f>IF(ISBLANK(E308),"",IF(E308=F308, "1 video",CONCATENATE((+COUNTIFS(Video_List!$A:$A,Monitoring!C308,Video_List!$D:$D,"&lt;=" &amp;Monitoring!H308)-COUNTIFS(Video_List!$A:$A,Monitoring!C308,Video_List!$D:$D,"&lt;=" &amp;Monitoring!G308))+1," videos")))</f>
        <v>1 video</v>
      </c>
      <c r="P308" s="61" t="s">
        <v>31</v>
      </c>
      <c r="Q308" s="62" t="s">
        <v>34</v>
      </c>
      <c r="R308" s="63" t="str">
        <f>+IFERROR(IF(S308="#N/C","#N/C",IF(S308=0,INDEX(Taxonomy_UniqueValues!A:A,MATCH(T308,Taxonomy_UniqueValues!C:C,0)),INDEX(Taxonomy_UniqueValues!A:A,MATCH(S308,Taxonomy_UniqueValues!B:B,0)))),"#N/C")</f>
        <v>Insecta</v>
      </c>
      <c r="S308" s="63" t="str">
        <f>+IFERROR(IF(T308="#N/C","#N/C",IF(T308=0,INDEX(Taxonomy_UniqueValues!B:B,MATCH(U308,Taxonomy_UniqueValues!D:D,0)),INDEX(Taxonomy_UniqueValues!B:B,MATCH(T308,Taxonomy_UniqueValues!C:C,0)))),"#N/C")</f>
        <v>Diptera</v>
      </c>
      <c r="T308" s="63" t="str">
        <f>+IFERROR(IF(U308="#N/C","#N/C",IF(U308=0,INDEX(Taxonomy_UniqueValues!C:C,MATCH(V308,Taxonomy_UniqueValues!E:E,0)),INDEX(Taxonomy_UniqueValues!C:C,MATCH(U308,Taxonomy_UniqueValues!D:D,0)))),"#N/C")</f>
        <v>Brachycera</v>
      </c>
      <c r="U308" s="63" t="str">
        <f>+IFERROR(IF(V308="#N/C","#N/C",IF(V308=0,INDEX(Taxonomy_UniqueValues!D:D,MATCH(W308,Taxonomy_UniqueValues!F:F,0)),INDEX(Taxonomy_UniqueValues!D:D,MATCH(V308,Taxonomy_UniqueValues!E:E,0)))),"#N/C")</f>
        <v>Muscomorpha</v>
      </c>
      <c r="V308" s="63" t="str">
        <f>+IFERROR(IF(W308="#N/C","#N/C",IF(W308=0,INDEX(Taxonomy_UniqueValues!E:E,MATCH(X308,Taxonomy_UniqueValues!G:G,0)),INDEX(Taxonomy_UniqueValues!E:E,MATCH(W308,Taxonomy_UniqueValues!F:F,0)))),"#N/C")</f>
        <v>Muscoidea</v>
      </c>
      <c r="W308" s="63" t="str">
        <f>+IFERROR(IF(X308="#N/C","#N/C",IF(X308=0,INDEX(Taxonomy_UniqueValues!F:F,MATCH(Y308,Taxonomy_UniqueValues!H:H,0)),INDEX(Taxonomy_UniqueValues!F:F,MATCH(X308,Taxonomy_UniqueValues!G:G,0)))),"#N/C")</f>
        <v>Fanniidae</v>
      </c>
      <c r="X308" s="63">
        <f>+IFERROR(IF(Y308="#N/C","#N/C",INDEX(Taxonomy_UniqueValues!G:G,MATCH(Y308,Taxonomy_UniqueValues!H:H,0))),"#N/C")</f>
        <v>0</v>
      </c>
      <c r="Y308" s="63" t="s">
        <v>38</v>
      </c>
      <c r="Z308" s="64" t="s">
        <v>36</v>
      </c>
    </row>
    <row r="309" spans="1:26" x14ac:dyDescent="0.3">
      <c r="A309" s="3">
        <v>7</v>
      </c>
      <c r="B309" s="38" t="str">
        <f t="shared" si="36"/>
        <v>FAIR-D2_7</v>
      </c>
      <c r="C309" s="39" t="s">
        <v>334</v>
      </c>
      <c r="D309" s="4">
        <f t="shared" si="38"/>
        <v>45161</v>
      </c>
      <c r="E309" s="1" t="s">
        <v>340</v>
      </c>
      <c r="F309" s="1" t="s">
        <v>340</v>
      </c>
      <c r="G309" s="2">
        <v>45161.525312500002</v>
      </c>
      <c r="H309" s="2">
        <v>45161.5258217593</v>
      </c>
      <c r="I309" s="40">
        <f t="shared" si="33"/>
        <v>5.0925929826917127E-4</v>
      </c>
      <c r="J309" s="41" t="s">
        <v>30</v>
      </c>
      <c r="K309" s="6" t="s">
        <v>31</v>
      </c>
      <c r="L309" s="6" t="s">
        <v>32</v>
      </c>
      <c r="M309" s="6">
        <v>7</v>
      </c>
      <c r="N309" s="5" t="str">
        <f t="shared" si="34"/>
        <v>FAIR-D2/7</v>
      </c>
      <c r="O309" s="4" t="str">
        <f>IF(ISBLANK(E309),"",IF(E309=F309, "1 video",CONCATENATE((+COUNTIFS(Video_List!$A:$A,Monitoring!C309,Video_List!$D:$D,"&lt;=" &amp;Monitoring!H309)-COUNTIFS(Video_List!$A:$A,Monitoring!C309,Video_List!$D:$D,"&lt;=" &amp;Monitoring!G309))+1," videos")))</f>
        <v>1 video</v>
      </c>
      <c r="P309" s="61" t="s">
        <v>31</v>
      </c>
      <c r="Q309" s="62" t="s">
        <v>34</v>
      </c>
      <c r="R309" s="63" t="str">
        <f>+IFERROR(IF(S309="#N/C","#N/C",INDEX(Taxonomy_UniqueValues!A:A,MATCH(S309,Taxonomy_UniqueValues!B:B,0))),"#N/C")</f>
        <v>Insecta</v>
      </c>
      <c r="S309" s="63" t="str">
        <f>+IFERROR(IF(T309="#N/C","#N/C",INDEX(Taxonomy_UniqueValues!B:B,MATCH(T309,Taxonomy_UniqueValues!C:C,0))),"#N/C")</f>
        <v>Diptera</v>
      </c>
      <c r="T309" s="63" t="str">
        <f>+IFERROR(IF(V309="#N/C","#N/C",IF(V309="-",INDEX(Taxonomy_UniqueValues!C:C,MATCH(W309,Taxonomy_UniqueValues!F:F,0)),INDEX(Taxonomy_UniqueValues!C:C,MATCH(V309,Taxonomy_UniqueValues!E:E,0)))),"#N/C")</f>
        <v>Brachycera</v>
      </c>
      <c r="U309" s="63" t="str">
        <f>+IFERROR(IF(V309="#N/C","#N/C",INDEX(Taxonomy_UniqueValues!D:D,MATCH(V309,Taxonomy_UniqueValues!E:E,0))),"#N/C")</f>
        <v>Muscomorpha</v>
      </c>
      <c r="V309" s="63" t="s">
        <v>35</v>
      </c>
      <c r="W309" s="63" t="str">
        <f>+IFERROR(IF(X309="#N/C","#N/C",INDEX(Taxonomy_UniqueValues!F:F,MATCH(X309,Taxonomy_UniqueValues!G:G,0))),"#N/C")</f>
        <v>#N/C</v>
      </c>
      <c r="X309" s="63" t="str">
        <f>+IFERROR(IF(Y309="#N/C","#N/C",INDEX(Taxonomy_UniqueValues!G:G,MATCH(Y309,Taxonomy_UniqueValues!H:H,0))),"#N/C")</f>
        <v>#N/C</v>
      </c>
      <c r="Y309" s="63" t="str">
        <f>+IFERROR(IF(Z309="#N/C","#N/C",INDEX(Taxonomy_UniqueValues!H:H,MATCH(Z309,Taxonomy_UniqueValues!I:I,0))),"#N/C")</f>
        <v>#N/C</v>
      </c>
      <c r="Z309" s="64" t="s">
        <v>36</v>
      </c>
    </row>
    <row r="310" spans="1:26" x14ac:dyDescent="0.3">
      <c r="A310" s="3">
        <v>8</v>
      </c>
      <c r="B310" s="38" t="str">
        <f t="shared" si="36"/>
        <v>FAIR-D2_8</v>
      </c>
      <c r="C310" s="39" t="s">
        <v>334</v>
      </c>
      <c r="D310" s="4">
        <f t="shared" si="38"/>
        <v>45161</v>
      </c>
      <c r="E310" s="1" t="s">
        <v>340</v>
      </c>
      <c r="F310" s="1" t="s">
        <v>340</v>
      </c>
      <c r="G310" s="2">
        <v>45161.525879629597</v>
      </c>
      <c r="H310" s="2">
        <v>45161.526331018496</v>
      </c>
      <c r="I310" s="40">
        <f t="shared" si="33"/>
        <v>4.513888998189941E-4</v>
      </c>
      <c r="J310" s="41" t="s">
        <v>32</v>
      </c>
      <c r="K310" s="6" t="s">
        <v>34</v>
      </c>
      <c r="L310" s="6" t="s">
        <v>32</v>
      </c>
      <c r="M310" s="6">
        <v>8</v>
      </c>
      <c r="N310" s="5" t="str">
        <f t="shared" si="34"/>
        <v>FAIR-D2/8</v>
      </c>
      <c r="O310" s="4" t="str">
        <f>IF(ISBLANK(E310),"",IF(E310=F310, "1 video",CONCATENATE((+COUNTIFS(Video_List!$A:$A,Monitoring!C310,Video_List!$D:$D,"&lt;=" &amp;Monitoring!H310)-COUNTIFS(Video_List!$A:$A,Monitoring!C310,Video_List!$D:$D,"&lt;=" &amp;Monitoring!G310))+1," videos")))</f>
        <v>1 video</v>
      </c>
      <c r="P310" s="61" t="s">
        <v>34</v>
      </c>
      <c r="Q310" s="62" t="s">
        <v>34</v>
      </c>
      <c r="R310" s="63" t="str">
        <f>+IFERROR(IF(S310="#N/C","#N/C",INDEX(Taxonomy_UniqueValues!A:A,MATCH(S310,Taxonomy_UniqueValues!B:B,0))),"#N/C")</f>
        <v>#N/C</v>
      </c>
      <c r="S310" s="63" t="str">
        <f>+IFERROR(IF(T310="#N/C","#N/C",INDEX(Taxonomy_UniqueValues!B:B,MATCH(T310,Taxonomy_UniqueValues!C:C,0))),"#N/C")</f>
        <v>#N/C</v>
      </c>
      <c r="T310" s="63" t="str">
        <f>+IFERROR(IF(V310="#N/C","#N/C",IF(V310="-",INDEX(Taxonomy_UniqueValues!C:C,MATCH(W310,Taxonomy_UniqueValues!F:F,0)),INDEX(Taxonomy_UniqueValues!C:C,MATCH(V310,Taxonomy_UniqueValues!E:E,0)))),"#N/C")</f>
        <v>#N/C</v>
      </c>
      <c r="U310" s="63" t="str">
        <f>+IFERROR(IF(V310="#N/C","#N/C",INDEX(Taxonomy_UniqueValues!D:D,MATCH(V310,Taxonomy_UniqueValues!E:E,0))),"#N/C")</f>
        <v>#N/C</v>
      </c>
      <c r="V310" s="63" t="str">
        <f>+IFERROR(IF(W310="#N/C","#N/C",IF(W310="-",INDEX(Taxonomy_UniqueValues!E:E,MATCH(X310,Taxonomy_UniqueValues!G:G,0)),INDEX(Taxonomy_UniqueValues!E:E,MATCH(W310,Taxonomy_UniqueValues!F:F,0)))),"#N/C")</f>
        <v>#N/C</v>
      </c>
      <c r="W310" s="63" t="str">
        <f>+IFERROR(IF(X310="#N/C","#N/C",INDEX(Taxonomy_UniqueValues!F:F,MATCH(X310,Taxonomy_UniqueValues!G:G,0))),"#N/C")</f>
        <v>#N/C</v>
      </c>
      <c r="X310" s="63" t="str">
        <f>+IFERROR(IF(Y310="#N/C","#N/C",INDEX(Taxonomy_UniqueValues!G:G,MATCH(Y310,Taxonomy_UniqueValues!H:H,0))),"#N/C")</f>
        <v>#N/C</v>
      </c>
      <c r="Y310" s="63" t="str">
        <f>+IFERROR(IF(Z310="#N/C","#N/C",INDEX(Taxonomy_UniqueValues!H:H,MATCH(Z310,Taxonomy_UniqueValues!I:I,0))),"#N/C")</f>
        <v>#N/C</v>
      </c>
      <c r="Z310" s="64" t="s">
        <v>36</v>
      </c>
    </row>
    <row r="311" spans="1:26" x14ac:dyDescent="0.3">
      <c r="A311" s="3">
        <v>10</v>
      </c>
      <c r="B311" s="38" t="str">
        <f t="shared" si="36"/>
        <v>FAIR-D2_10</v>
      </c>
      <c r="C311" s="39" t="s">
        <v>334</v>
      </c>
      <c r="D311" s="4">
        <f t="shared" si="38"/>
        <v>45161</v>
      </c>
      <c r="E311" s="1" t="s">
        <v>341</v>
      </c>
      <c r="F311" s="1" t="s">
        <v>341</v>
      </c>
      <c r="G311" s="2">
        <v>45161.6567939815</v>
      </c>
      <c r="H311" s="2">
        <v>45161.6570138889</v>
      </c>
      <c r="I311" s="40">
        <f t="shared" si="33"/>
        <v>2.1990740060573444E-4</v>
      </c>
      <c r="J311" s="41" t="s">
        <v>32</v>
      </c>
      <c r="K311" s="6" t="s">
        <v>31</v>
      </c>
      <c r="L311" s="6" t="s">
        <v>32</v>
      </c>
      <c r="M311" s="6">
        <v>10</v>
      </c>
      <c r="N311" s="5" t="str">
        <f t="shared" si="34"/>
        <v>FAIR-D2/10</v>
      </c>
      <c r="O311" s="4" t="str">
        <f>IF(ISBLANK(E311),"",IF(E311=F311, "1 video",CONCATENATE((+COUNTIFS(Video_List!$A:$A,Monitoring!C311,Video_List!$D:$D,"&lt;=" &amp;Monitoring!H311)-COUNTIFS(Video_List!$A:$A,Monitoring!C311,Video_List!$D:$D,"&lt;=" &amp;Monitoring!G311))+1," videos")))</f>
        <v>1 video</v>
      </c>
      <c r="P311" s="61" t="s">
        <v>31</v>
      </c>
      <c r="Q311" s="62" t="s">
        <v>34</v>
      </c>
      <c r="R311" s="63" t="str">
        <f>+IFERROR(IF(S311="#N/C","#N/C",IF(S311=0,INDEX(Taxonomy_UniqueValues!A:A,MATCH(T311,Taxonomy_UniqueValues!C:C,0)),INDEX(Taxonomy_UniqueValues!A:A,MATCH(S311,Taxonomy_UniqueValues!B:B,0)))),"#N/C")</f>
        <v>Insecta</v>
      </c>
      <c r="S311" s="63" t="str">
        <f>+IFERROR(IF(T311="#N/C","#N/C",IF(T311=0,INDEX(Taxonomy_UniqueValues!B:B,MATCH(U311,Taxonomy_UniqueValues!D:D,0)),INDEX(Taxonomy_UniqueValues!B:B,MATCH(T311,Taxonomy_UniqueValues!C:C,0)))),"#N/C")</f>
        <v>Diptera</v>
      </c>
      <c r="T311" s="63" t="str">
        <f>+IFERROR(IF(U311="#N/C","#N/C",IF(U311=0,INDEX(Taxonomy_UniqueValues!C:C,MATCH(V311,Taxonomy_UniqueValues!E:E,0)),INDEX(Taxonomy_UniqueValues!C:C,MATCH(U311,Taxonomy_UniqueValues!D:D,0)))),"#N/C")</f>
        <v>Brachycera</v>
      </c>
      <c r="U311" s="63" t="str">
        <f>+IFERROR(IF(V311="#N/C","#N/C",IF(V311=0,INDEX(Taxonomy_UniqueValues!D:D,MATCH(W311,Taxonomy_UniqueValues!F:F,0)),INDEX(Taxonomy_UniqueValues!D:D,MATCH(V311,Taxonomy_UniqueValues!E:E,0)))),"#N/C")</f>
        <v>Muscomorpha</v>
      </c>
      <c r="V311" s="63" t="str">
        <f>+IFERROR(IF(W311="#N/C","#N/C",IF(W311=0,INDEX(Taxonomy_UniqueValues!E:E,MATCH(X311,Taxonomy_UniqueValues!G:G,0)),INDEX(Taxonomy_UniqueValues!E:E,MATCH(W311,Taxonomy_UniqueValues!F:F,0)))),"#N/C")</f>
        <v>Muscoidea</v>
      </c>
      <c r="W311" s="63" t="str">
        <f>+IFERROR(IF(X311="#N/C","#N/C",IF(X311=0,INDEX(Taxonomy_UniqueValues!F:F,MATCH(Y311,Taxonomy_UniqueValues!H:H,0)),INDEX(Taxonomy_UniqueValues!F:F,MATCH(X311,Taxonomy_UniqueValues!G:G,0)))),"#N/C")</f>
        <v>Fanniidae</v>
      </c>
      <c r="X311" s="63">
        <f>+IFERROR(IF(Y311="#N/C","#N/C",INDEX(Taxonomy_UniqueValues!G:G,MATCH(Y311,Taxonomy_UniqueValues!H:H,0))),"#N/C")</f>
        <v>0</v>
      </c>
      <c r="Y311" s="63" t="s">
        <v>38</v>
      </c>
      <c r="Z311" s="64" t="s">
        <v>36</v>
      </c>
    </row>
    <row r="312" spans="1:26" x14ac:dyDescent="0.3">
      <c r="A312" s="3">
        <v>12</v>
      </c>
      <c r="B312" s="38" t="str">
        <f t="shared" si="36"/>
        <v>FAIR-D2_12</v>
      </c>
      <c r="C312" s="39" t="s">
        <v>334</v>
      </c>
      <c r="D312" s="4">
        <f t="shared" si="38"/>
        <v>45162</v>
      </c>
      <c r="E312" s="1" t="s">
        <v>342</v>
      </c>
      <c r="F312" s="1" t="s">
        <v>342</v>
      </c>
      <c r="G312" s="2">
        <v>45162.499398148102</v>
      </c>
      <c r="I312" s="40">
        <v>2.19907407407407E-4</v>
      </c>
      <c r="J312" s="41" t="s">
        <v>30</v>
      </c>
      <c r="K312" s="6" t="s">
        <v>31</v>
      </c>
      <c r="L312" s="6" t="s">
        <v>32</v>
      </c>
      <c r="M312" s="6">
        <v>12</v>
      </c>
      <c r="N312" s="5" t="str">
        <f t="shared" si="34"/>
        <v>FAIR-D2/12</v>
      </c>
      <c r="O312" s="4" t="str">
        <f>IF(ISBLANK(E312),"",IF(E312=F312, "1 video",CONCATENATE((+COUNTIFS(Video_List!$A:$A,Monitoring!C312,Video_List!$D:$D,"&lt;=" &amp;Monitoring!H312)-COUNTIFS(Video_List!$A:$A,Monitoring!C312,Video_List!$D:$D,"&lt;=" &amp;Monitoring!G312))+1," videos")))</f>
        <v>1 video</v>
      </c>
      <c r="P312" s="61" t="s">
        <v>34</v>
      </c>
      <c r="Q312" s="62" t="s">
        <v>34</v>
      </c>
      <c r="R312" s="63" t="str">
        <f>+IFERROR(IF(S312="#N/C","#N/C",INDEX(Taxonomy_UniqueValues!A:A,MATCH(S312,Taxonomy_UniqueValues!B:B,0))),"#N/C")</f>
        <v>Insecta</v>
      </c>
      <c r="S312" s="63" t="str">
        <f>+IFERROR(IF(T312="#N/C","#N/C",INDEX(Taxonomy_UniqueValues!B:B,MATCH(T312,Taxonomy_UniqueValues!C:C,0))),"#N/C")</f>
        <v>Diptera</v>
      </c>
      <c r="T312" s="63" t="s">
        <v>48</v>
      </c>
      <c r="U312" s="63" t="str">
        <f>+IFERROR(IF(V312="#N/C","#N/C",INDEX(Taxonomy_UniqueValues!D:D,MATCH(V312,Taxonomy_UniqueValues!E:E,0))),"#N/C")</f>
        <v>#N/C</v>
      </c>
      <c r="V312" s="63" t="str">
        <f>+IFERROR(IF(W312="#N/C","#N/C",IF(W312="-",INDEX(Taxonomy_UniqueValues!E:E,MATCH(X312,Taxonomy_UniqueValues!G:G,0)),INDEX(Taxonomy_UniqueValues!E:E,MATCH(W312,Taxonomy_UniqueValues!F:F,0)))),"#N/C")</f>
        <v>#N/C</v>
      </c>
      <c r="W312" s="63" t="str">
        <f>+IFERROR(IF(X312="#N/C","#N/C",INDEX(Taxonomy_UniqueValues!F:F,MATCH(X312,Taxonomy_UniqueValues!G:G,0))),"#N/C")</f>
        <v>#N/C</v>
      </c>
      <c r="X312" s="63" t="str">
        <f>+IFERROR(IF(Y312="#N/C","#N/C",INDEX(Taxonomy_UniqueValues!G:G,MATCH(Y312,Taxonomy_UniqueValues!H:H,0))),"#N/C")</f>
        <v>#N/C</v>
      </c>
      <c r="Y312" s="63" t="str">
        <f>+IFERROR(IF(Z312="#N/C","#N/C",INDEX(Taxonomy_UniqueValues!H:H,MATCH(Z312,Taxonomy_UniqueValues!I:I,0))),"#N/C")</f>
        <v>#N/C</v>
      </c>
      <c r="Z312" s="64" t="s">
        <v>36</v>
      </c>
    </row>
    <row r="313" spans="1:26" x14ac:dyDescent="0.3">
      <c r="A313" s="3">
        <v>13</v>
      </c>
      <c r="B313" s="38" t="str">
        <f t="shared" si="36"/>
        <v>FAIR-D2_13</v>
      </c>
      <c r="C313" s="39" t="s">
        <v>334</v>
      </c>
      <c r="D313" s="4">
        <f t="shared" si="38"/>
        <v>45162</v>
      </c>
      <c r="E313" s="1" t="s">
        <v>343</v>
      </c>
      <c r="F313" s="1" t="s">
        <v>343</v>
      </c>
      <c r="G313" s="2">
        <v>45162.533379629604</v>
      </c>
      <c r="H313" s="2">
        <v>45162.5335416667</v>
      </c>
      <c r="I313" s="40">
        <f t="shared" ref="I313:I376" si="39">IF(ISBLANK(E313),"",H313-G313)</f>
        <v>1.6203709674300626E-4</v>
      </c>
      <c r="J313" s="41" t="s">
        <v>30</v>
      </c>
      <c r="K313" s="42" t="s">
        <v>34</v>
      </c>
      <c r="L313" s="42" t="s">
        <v>30</v>
      </c>
      <c r="M313" s="6">
        <v>13</v>
      </c>
      <c r="N313" s="5" t="str">
        <f t="shared" si="34"/>
        <v>FAIR-D2/13</v>
      </c>
      <c r="O313" s="4" t="str">
        <f>IF(ISBLANK(E313),"",IF(E313=F313, "1 video",CONCATENATE((+COUNTIFS(Video_List!$A:$A,Monitoring!C313,Video_List!$D:$D,"&lt;=" &amp;Monitoring!H313)-COUNTIFS(Video_List!$A:$A,Monitoring!C313,Video_List!$D:$D,"&lt;=" &amp;Monitoring!G313))+1," videos")))</f>
        <v>1 video</v>
      </c>
      <c r="P313" s="61" t="s">
        <v>31</v>
      </c>
      <c r="Q313" s="62" t="s">
        <v>34</v>
      </c>
      <c r="R313" s="63" t="str">
        <f>+IFERROR(IF(S313="#N/C","#N/C",IF(S313=0,INDEX(Taxonomy_UniqueValues!A:A,MATCH(T313,Taxonomy_UniqueValues!C:C,0)),INDEX(Taxonomy_UniqueValues!A:A,MATCH(S313,Taxonomy_UniqueValues!B:B,0)))),"#N/C")</f>
        <v>Insecta</v>
      </c>
      <c r="S313" s="63" t="str">
        <f>+IFERROR(IF(T313="#N/C","#N/C",IF(T313=0,INDEX(Taxonomy_UniqueValues!B:B,MATCH(U313,Taxonomy_UniqueValues!D:D,0)),INDEX(Taxonomy_UniqueValues!B:B,MATCH(T313,Taxonomy_UniqueValues!C:C,0)))),"#N/C")</f>
        <v>Diptera</v>
      </c>
      <c r="T313" s="63" t="str">
        <f>+IFERROR(IF(U313="#N/C","#N/C",IF(U313=0,INDEX(Taxonomy_UniqueValues!C:C,MATCH(V313,Taxonomy_UniqueValues!E:E,0)),INDEX(Taxonomy_UniqueValues!C:C,MATCH(U313,Taxonomy_UniqueValues!D:D,0)))),"#N/C")</f>
        <v>Brachycera</v>
      </c>
      <c r="U313" s="63" t="str">
        <f>+IFERROR(IF(V313="#N/C","#N/C",IF(V313=0,INDEX(Taxonomy_UniqueValues!D:D,MATCH(W313,Taxonomy_UniqueValues!F:F,0)),INDEX(Taxonomy_UniqueValues!D:D,MATCH(V313,Taxonomy_UniqueValues!E:E,0)))),"#N/C")</f>
        <v>Muscomorpha</v>
      </c>
      <c r="V313" s="63" t="str">
        <f>+IFERROR(IF(W313="#N/C","#N/C",IF(W313=0,INDEX(Taxonomy_UniqueValues!E:E,MATCH(X313,Taxonomy_UniqueValues!G:G,0)),INDEX(Taxonomy_UniqueValues!E:E,MATCH(W313,Taxonomy_UniqueValues!F:F,0)))),"#N/C")</f>
        <v>Muscoidea</v>
      </c>
      <c r="W313" s="63" t="str">
        <f>+IFERROR(IF(X313="#N/C","#N/C",IF(X313=0,INDEX(Taxonomy_UniqueValues!F:F,MATCH(Y313,Taxonomy_UniqueValues!H:H,0)),INDEX(Taxonomy_UniqueValues!F:F,MATCH(X313,Taxonomy_UniqueValues!G:G,0)))),"#N/C")</f>
        <v>Fanniidae</v>
      </c>
      <c r="X313" s="63">
        <f>+IFERROR(IF(Y313="#N/C","#N/C",INDEX(Taxonomy_UniqueValues!G:G,MATCH(Y313,Taxonomy_UniqueValues!H:H,0))),"#N/C")</f>
        <v>0</v>
      </c>
      <c r="Y313" s="63" t="s">
        <v>38</v>
      </c>
      <c r="Z313" s="64" t="s">
        <v>36</v>
      </c>
    </row>
    <row r="314" spans="1:26" x14ac:dyDescent="0.3">
      <c r="A314" s="3">
        <v>14</v>
      </c>
      <c r="B314" s="38" t="str">
        <f t="shared" si="36"/>
        <v>FAIR-D2_14</v>
      </c>
      <c r="C314" s="39" t="s">
        <v>334</v>
      </c>
      <c r="D314" s="4">
        <f t="shared" si="38"/>
        <v>45162</v>
      </c>
      <c r="E314" s="1" t="s">
        <v>344</v>
      </c>
      <c r="F314" s="1" t="s">
        <v>344</v>
      </c>
      <c r="G314" s="2">
        <v>45162.661076388897</v>
      </c>
      <c r="H314" s="2">
        <v>45162.661550925899</v>
      </c>
      <c r="I314" s="40">
        <f t="shared" si="39"/>
        <v>4.7453700244659558E-4</v>
      </c>
      <c r="J314" s="41" t="s">
        <v>30</v>
      </c>
      <c r="K314" s="42" t="s">
        <v>31</v>
      </c>
      <c r="L314" s="42" t="s">
        <v>32</v>
      </c>
      <c r="M314" s="6">
        <v>14</v>
      </c>
      <c r="N314" s="5" t="str">
        <f t="shared" si="34"/>
        <v>FAIR-D2/14</v>
      </c>
      <c r="O314" s="4" t="str">
        <f>IF(ISBLANK(E314),"",IF(E314=F314, "1 video",CONCATENATE((+COUNTIFS(Video_List!$A:$A,Monitoring!C314,Video_List!$D:$D,"&lt;=" &amp;Monitoring!H314)-COUNTIFS(Video_List!$A:$A,Monitoring!C314,Video_List!$D:$D,"&lt;=" &amp;Monitoring!G314))+1," videos")))</f>
        <v>1 video</v>
      </c>
      <c r="P314" s="61" t="s">
        <v>31</v>
      </c>
      <c r="Q314" s="62" t="s">
        <v>31</v>
      </c>
      <c r="R314" s="63" t="str">
        <f>+IFERROR(IF(S314="#N/C","#N/C",INDEX(Taxonomy_UniqueValues!A:A,MATCH(S314,Taxonomy_UniqueValues!B:B,0))),"#N/C")</f>
        <v>Insecta</v>
      </c>
      <c r="S314" s="63" t="str">
        <f>+IFERROR(IF(T314="#N/C","#N/C",INDEX(Taxonomy_UniqueValues!B:B,MATCH(T314,Taxonomy_UniqueValues!C:C,0))),"#N/C")</f>
        <v>Coleoptera</v>
      </c>
      <c r="T314" s="63" t="str">
        <f>+IFERROR(IF(V314="#N/C","#N/C",INDEX(Taxonomy_UniqueValues!C:C,MATCH(V314,Taxonomy_UniqueValues!E:E,0))),"#N/C")</f>
        <v>Polyphaga</v>
      </c>
      <c r="U314" s="63" t="str">
        <f>+IFERROR(IF(V314="#N/C","#N/C",INDEX(Taxonomy_UniqueValues!D:D,MATCH(V314,Taxonomy_UniqueValues!E:E,0))),"#N/C")</f>
        <v>Cucujiformia</v>
      </c>
      <c r="V314" s="63" t="str">
        <f>+IFERROR(IF(W314="#N/C","#N/C",INDEX(Taxonomy_UniqueValues!E:E,MATCH(W314,Taxonomy_UniqueValues!F:F,0))),"#N/C")</f>
        <v>Coccinelloidea</v>
      </c>
      <c r="W314" s="63" t="str">
        <f>+IFERROR(IF(X314="#N/C","#N/C",INDEX(Taxonomy_UniqueValues!F:F,MATCH(X314,Taxonomy_UniqueValues!G:G,0))),"#N/C")</f>
        <v>Coccinellidae</v>
      </c>
      <c r="X314" s="63" t="str">
        <f>+IFERROR(IF(Y314="#N/C","#N/C",INDEX(Taxonomy_UniqueValues!G:G,MATCH(Y314,Taxonomy_UniqueValues!H:H,0))),"#N/C")</f>
        <v>Coccinellinae</v>
      </c>
      <c r="Y314" s="63" t="s">
        <v>330</v>
      </c>
      <c r="Z314" s="64" t="s">
        <v>36</v>
      </c>
    </row>
    <row r="315" spans="1:26" x14ac:dyDescent="0.3">
      <c r="A315" s="3">
        <v>15</v>
      </c>
      <c r="B315" s="38" t="str">
        <f t="shared" si="36"/>
        <v>FAIR-D2_15</v>
      </c>
      <c r="C315" s="39" t="s">
        <v>334</v>
      </c>
      <c r="D315" s="4">
        <f t="shared" si="38"/>
        <v>45162</v>
      </c>
      <c r="E315" s="1" t="s">
        <v>345</v>
      </c>
      <c r="F315" s="1" t="s">
        <v>345</v>
      </c>
      <c r="G315" s="2">
        <v>45162.760682870401</v>
      </c>
      <c r="H315" s="2">
        <v>45162.761122685202</v>
      </c>
      <c r="I315" s="40">
        <f t="shared" si="39"/>
        <v>4.3981480121146888E-4</v>
      </c>
      <c r="J315" s="41" t="s">
        <v>346</v>
      </c>
      <c r="K315" s="42" t="s">
        <v>31</v>
      </c>
      <c r="L315" s="42" t="s">
        <v>32</v>
      </c>
      <c r="M315" s="6">
        <v>15</v>
      </c>
      <c r="N315" s="5" t="str">
        <f t="shared" si="34"/>
        <v>FAIR-D2/15</v>
      </c>
      <c r="O315" s="4" t="str">
        <f>IF(ISBLANK(E315),"",IF(E315=F315, "1 video",CONCATENATE((+COUNTIFS(Video_List!$A:$A,Monitoring!C315,Video_List!$D:$D,"&lt;=" &amp;Monitoring!H315)-COUNTIFS(Video_List!$A:$A,Monitoring!C315,Video_List!$D:$D,"&lt;=" &amp;Monitoring!G315))+1," videos")))</f>
        <v>1 video</v>
      </c>
      <c r="P315" s="61" t="s">
        <v>34</v>
      </c>
      <c r="Q315" s="62" t="s">
        <v>34</v>
      </c>
      <c r="R315" s="63" t="str">
        <f>+IFERROR(IF(S315="#N/C","#N/C",INDEX(Taxonomy_UniqueValues!A:A,MATCH(S315,Taxonomy_UniqueValues!B:B,0))),"#N/C")</f>
        <v>Insecta</v>
      </c>
      <c r="S315" s="63" t="str">
        <f>+IFERROR(IF(T315="#N/C","#N/C",INDEX(Taxonomy_UniqueValues!B:B,MATCH(T315,Taxonomy_UniqueValues!C:C,0))),"#N/C")</f>
        <v>Diptera</v>
      </c>
      <c r="T315" s="63" t="s">
        <v>48</v>
      </c>
      <c r="U315" s="63" t="str">
        <f>+IFERROR(IF(V315="#N/C","#N/C",INDEX(Taxonomy_UniqueValues!D:D,MATCH(V315,Taxonomy_UniqueValues!E:E,0))),"#N/C")</f>
        <v>#N/C</v>
      </c>
      <c r="V315" s="63" t="str">
        <f>+IFERROR(IF(W315="#N/C","#N/C",IF(W315="-",INDEX(Taxonomy_UniqueValues!E:E,MATCH(X315,Taxonomy_UniqueValues!G:G,0)),INDEX(Taxonomy_UniqueValues!E:E,MATCH(W315,Taxonomy_UniqueValues!F:F,0)))),"#N/C")</f>
        <v>#N/C</v>
      </c>
      <c r="W315" s="63" t="str">
        <f>+IFERROR(IF(X315="#N/C","#N/C",INDEX(Taxonomy_UniqueValues!F:F,MATCH(X315,Taxonomy_UniqueValues!G:G,0))),"#N/C")</f>
        <v>#N/C</v>
      </c>
      <c r="X315" s="63" t="str">
        <f>+IFERROR(IF(Y315="#N/C","#N/C",INDEX(Taxonomy_UniqueValues!G:G,MATCH(Y315,Taxonomy_UniqueValues!H:H,0))),"#N/C")</f>
        <v>#N/C</v>
      </c>
      <c r="Y315" s="63" t="str">
        <f>+IFERROR(IF(Z315="#N/C","#N/C",INDEX(Taxonomy_UniqueValues!H:H,MATCH(Z315,Taxonomy_UniqueValues!I:I,0))),"#N/C")</f>
        <v>#N/C</v>
      </c>
      <c r="Z315" s="64" t="s">
        <v>36</v>
      </c>
    </row>
    <row r="316" spans="1:26" x14ac:dyDescent="0.3">
      <c r="A316" s="3">
        <v>16</v>
      </c>
      <c r="B316" s="38" t="str">
        <f t="shared" si="36"/>
        <v>FAIR-D2_16</v>
      </c>
      <c r="C316" s="39" t="s">
        <v>334</v>
      </c>
      <c r="D316" s="4">
        <f t="shared" si="38"/>
        <v>45162</v>
      </c>
      <c r="E316" s="1" t="s">
        <v>347</v>
      </c>
      <c r="F316" s="1" t="s">
        <v>347</v>
      </c>
      <c r="G316" s="2">
        <v>45162.762118055602</v>
      </c>
      <c r="H316" s="2">
        <v>45162.762384259302</v>
      </c>
      <c r="I316" s="40">
        <f t="shared" si="39"/>
        <v>2.6620370044838637E-4</v>
      </c>
      <c r="J316" s="41" t="s">
        <v>30</v>
      </c>
      <c r="K316" s="6" t="s">
        <v>34</v>
      </c>
      <c r="L316" s="6" t="s">
        <v>30</v>
      </c>
      <c r="M316" s="6">
        <v>16</v>
      </c>
      <c r="N316" s="5" t="str">
        <f t="shared" si="34"/>
        <v>FAIR-D2/16</v>
      </c>
      <c r="O316" s="4" t="str">
        <f>IF(ISBLANK(E316),"",IF(E316=F316, "1 video",CONCATENATE((+COUNTIFS(Video_List!$A:$A,Monitoring!C316,Video_List!$D:$D,"&lt;=" &amp;Monitoring!H316)-COUNTIFS(Video_List!$A:$A,Monitoring!C316,Video_List!$D:$D,"&lt;=" &amp;Monitoring!G316))+1," videos")))</f>
        <v>1 video</v>
      </c>
      <c r="P316" s="61" t="s">
        <v>31</v>
      </c>
      <c r="Q316" s="62" t="s">
        <v>34</v>
      </c>
      <c r="R316" s="63" t="str">
        <f>+IFERROR(IF(S316="#N/C","#N/C",INDEX(Taxonomy_UniqueValues!A:A,MATCH(S316,Taxonomy_UniqueValues!B:B,0))),"#N/C")</f>
        <v>Insecta</v>
      </c>
      <c r="S316" s="63" t="str">
        <f>+IFERROR(IF(T316="#N/C","#N/C",INDEX(Taxonomy_UniqueValues!B:B,MATCH(T316,Taxonomy_UniqueValues!C:C,0))),"#N/C")</f>
        <v>Diptera</v>
      </c>
      <c r="T316" s="63" t="str">
        <f>+IFERROR(IF(V316="#N/C","#N/C",INDEX(Taxonomy_UniqueValues!C:C,MATCH(V316,Taxonomy_UniqueValues!E:E,0))),"#N/C")</f>
        <v>Brachycera</v>
      </c>
      <c r="U316" s="63" t="str">
        <f>+IFERROR(IF(V316="#N/C","#N/C",INDEX(Taxonomy_UniqueValues!D:D,MATCH(V316,Taxonomy_UniqueValues!E:E,0))),"#N/C")</f>
        <v>Muscomorpha</v>
      </c>
      <c r="V316" s="63" t="s">
        <v>35</v>
      </c>
      <c r="W316" s="63" t="str">
        <f>+IFERROR(IF(X316="#N/C","#N/C",INDEX(Taxonomy_UniqueValues!F:F,MATCH(X316,Taxonomy_UniqueValues!G:G,0))),"#N/C")</f>
        <v>#N/C</v>
      </c>
      <c r="X316" s="63" t="str">
        <f>+IFERROR(IF(Y316="#N/C","#N/C",INDEX(Taxonomy_UniqueValues!G:G,MATCH(Y316,Taxonomy_UniqueValues!H:H,0))),"#N/C")</f>
        <v>#N/C</v>
      </c>
      <c r="Y316" s="63" t="str">
        <f>+IFERROR(IF(Z316="#N/C","#N/C",INDEX(Taxonomy_UniqueValues!H:H,MATCH(Z316,Taxonomy_UniqueValues!I:I,0))),"#N/C")</f>
        <v>#N/C</v>
      </c>
      <c r="Z316" s="64" t="s">
        <v>36</v>
      </c>
    </row>
    <row r="317" spans="1:26" x14ac:dyDescent="0.3">
      <c r="A317" s="3">
        <v>17</v>
      </c>
      <c r="B317" s="38" t="str">
        <f t="shared" si="36"/>
        <v>FAIR-D2_17</v>
      </c>
      <c r="C317" s="39" t="s">
        <v>334</v>
      </c>
      <c r="D317" s="4">
        <f t="shared" si="38"/>
        <v>45162</v>
      </c>
      <c r="E317" s="1" t="s">
        <v>348</v>
      </c>
      <c r="F317" s="1" t="s">
        <v>348</v>
      </c>
      <c r="G317" s="2">
        <v>45162.768738425897</v>
      </c>
      <c r="H317" s="2">
        <v>45162.769791666702</v>
      </c>
      <c r="I317" s="40">
        <f t="shared" si="39"/>
        <v>1.0532408050494269E-3</v>
      </c>
      <c r="J317" s="41" t="s">
        <v>32</v>
      </c>
      <c r="K317" s="6" t="s">
        <v>34</v>
      </c>
      <c r="L317" s="6" t="s">
        <v>30</v>
      </c>
      <c r="M317" s="6">
        <v>17</v>
      </c>
      <c r="N317" s="5" t="str">
        <f t="shared" si="34"/>
        <v>FAIR-D2/17</v>
      </c>
      <c r="O317" s="4" t="str">
        <f>IF(ISBLANK(E317),"",IF(E317=F317, "1 video",CONCATENATE((+COUNTIFS(Video_List!$A:$A,Monitoring!C317,Video_List!$D:$D,"&lt;=" &amp;Monitoring!H317)-COUNTIFS(Video_List!$A:$A,Monitoring!C317,Video_List!$D:$D,"&lt;=" &amp;Monitoring!G317))+1," videos")))</f>
        <v>1 video</v>
      </c>
      <c r="P317" s="61" t="s">
        <v>34</v>
      </c>
      <c r="Q317" s="62" t="s">
        <v>34</v>
      </c>
      <c r="R317" s="63" t="str">
        <f>+IFERROR(IF(S317="#N/C","#N/C",INDEX(Taxonomy_UniqueValues!A:A,MATCH(S317,Taxonomy_UniqueValues!B:B,0))),"#N/C")</f>
        <v>Insecta</v>
      </c>
      <c r="S317" s="63" t="str">
        <f>+IFERROR(IF(T317="#N/C","#N/C",INDEX(Taxonomy_UniqueValues!B:B,MATCH(T317,Taxonomy_UniqueValues!C:C,0))),"#N/C")</f>
        <v>Diptera</v>
      </c>
      <c r="T317" s="63" t="s">
        <v>48</v>
      </c>
      <c r="U317" s="63" t="str">
        <f>+IFERROR(IF(V317="#N/C","#N/C",INDEX(Taxonomy_UniqueValues!D:D,MATCH(V317,Taxonomy_UniqueValues!E:E,0))),"#N/C")</f>
        <v>#N/C</v>
      </c>
      <c r="V317" s="63" t="str">
        <f>+IFERROR(IF(W317="#N/C","#N/C",IF(W317="-",INDEX(Taxonomy_UniqueValues!E:E,MATCH(X317,Taxonomy_UniqueValues!G:G,0)),INDEX(Taxonomy_UniqueValues!E:E,MATCH(W317,Taxonomy_UniqueValues!F:F,0)))),"#N/C")</f>
        <v>#N/C</v>
      </c>
      <c r="W317" s="63" t="str">
        <f>+IFERROR(IF(X317="#N/C","#N/C",INDEX(Taxonomy_UniqueValues!F:F,MATCH(X317,Taxonomy_UniqueValues!G:G,0))),"#N/C")</f>
        <v>#N/C</v>
      </c>
      <c r="X317" s="63" t="str">
        <f>+IFERROR(IF(Y317="#N/C","#N/C",INDEX(Taxonomy_UniqueValues!G:G,MATCH(Y317,Taxonomy_UniqueValues!H:H,0))),"#N/C")</f>
        <v>#N/C</v>
      </c>
      <c r="Y317" s="63" t="str">
        <f>+IFERROR(IF(Z317="#N/C","#N/C",INDEX(Taxonomy_UniqueValues!H:H,MATCH(Z317,Taxonomy_UniqueValues!I:I,0))),"#N/C")</f>
        <v>#N/C</v>
      </c>
      <c r="Z317" s="64" t="s">
        <v>36</v>
      </c>
    </row>
    <row r="318" spans="1:26" x14ac:dyDescent="0.3">
      <c r="A318" s="3">
        <v>18</v>
      </c>
      <c r="B318" s="38" t="str">
        <f t="shared" si="36"/>
        <v>FAIR-D2_18</v>
      </c>
      <c r="C318" s="39" t="s">
        <v>334</v>
      </c>
      <c r="D318" s="4">
        <f t="shared" si="38"/>
        <v>45163</v>
      </c>
      <c r="E318" s="1" t="s">
        <v>349</v>
      </c>
      <c r="F318" s="1" t="s">
        <v>349</v>
      </c>
      <c r="G318" s="2">
        <v>45163.653472222199</v>
      </c>
      <c r="H318" s="2">
        <v>45163.653935185197</v>
      </c>
      <c r="I318" s="40">
        <f t="shared" si="39"/>
        <v>4.6296299842651933E-4</v>
      </c>
      <c r="J318" s="41" t="s">
        <v>30</v>
      </c>
      <c r="K318" s="6" t="s">
        <v>31</v>
      </c>
      <c r="L318" s="6" t="s">
        <v>32</v>
      </c>
      <c r="M318" s="6">
        <v>18</v>
      </c>
      <c r="N318" s="5" t="str">
        <f t="shared" si="34"/>
        <v>FAIR-D2/18</v>
      </c>
      <c r="O318" s="4" t="str">
        <f>IF(ISBLANK(E318),"",IF(E318=F318, "1 video",CONCATENATE((+COUNTIFS(Video_List!$A:$A,Monitoring!C318,Video_List!$D:$D,"&lt;=" &amp;Monitoring!H318)-COUNTIFS(Video_List!$A:$A,Monitoring!C318,Video_List!$D:$D,"&lt;=" &amp;Monitoring!G318))+1," videos")))</f>
        <v>1 video</v>
      </c>
      <c r="P318" s="61" t="s">
        <v>31</v>
      </c>
      <c r="Q318" s="62" t="s">
        <v>34</v>
      </c>
      <c r="R318" s="63" t="str">
        <f>+IFERROR(IF(S318="#N/C","#N/C",IF(S318=0,INDEX(Taxonomy_UniqueValues!A:A,MATCH(T318,Taxonomy_UniqueValues!C:C,0)),INDEX(Taxonomy_UniqueValues!A:A,MATCH(S318,Taxonomy_UniqueValues!B:B,0)))),"#N/C")</f>
        <v>Insecta</v>
      </c>
      <c r="S318" s="63" t="str">
        <f>+IFERROR(IF(T318="#N/C","#N/C",IF(T318=0,INDEX(Taxonomy_UniqueValues!B:B,MATCH(U318,Taxonomy_UniqueValues!D:D,0)),INDEX(Taxonomy_UniqueValues!B:B,MATCH(T318,Taxonomy_UniqueValues!C:C,0)))),"#N/C")</f>
        <v>Diptera</v>
      </c>
      <c r="T318" s="63" t="str">
        <f>+IFERROR(IF(U318="#N/C","#N/C",IF(U318=0,INDEX(Taxonomy_UniqueValues!C:C,MATCH(V318,Taxonomy_UniqueValues!E:E,0)),INDEX(Taxonomy_UniqueValues!C:C,MATCH(U318,Taxonomy_UniqueValues!D:D,0)))),"#N/C")</f>
        <v>Brachycera</v>
      </c>
      <c r="U318" s="63" t="str">
        <f>+IFERROR(IF(V318="#N/C","#N/C",IF(V318=0,INDEX(Taxonomy_UniqueValues!D:D,MATCH(W318,Taxonomy_UniqueValues!F:F,0)),INDEX(Taxonomy_UniqueValues!D:D,MATCH(V318,Taxonomy_UniqueValues!E:E,0)))),"#N/C")</f>
        <v>Muscomorpha</v>
      </c>
      <c r="V318" s="63" t="str">
        <f>+IFERROR(IF(W318="#N/C","#N/C",IF(W318=0,INDEX(Taxonomy_UniqueValues!E:E,MATCH(X318,Taxonomy_UniqueValues!G:G,0)),INDEX(Taxonomy_UniqueValues!E:E,MATCH(W318,Taxonomy_UniqueValues!F:F,0)))),"#N/C")</f>
        <v>Muscoidea</v>
      </c>
      <c r="W318" s="63" t="str">
        <f>+IFERROR(IF(X318="#N/C","#N/C",IF(X318=0,INDEX(Taxonomy_UniqueValues!F:F,MATCH(Y318,Taxonomy_UniqueValues!H:H,0)),INDEX(Taxonomy_UniqueValues!F:F,MATCH(X318,Taxonomy_UniqueValues!G:G,0)))),"#N/C")</f>
        <v>Fanniidae</v>
      </c>
      <c r="X318" s="63">
        <f>+IFERROR(IF(Y318="#N/C","#N/C",INDEX(Taxonomy_UniqueValues!G:G,MATCH(Y318,Taxonomy_UniqueValues!H:H,0))),"#N/C")</f>
        <v>0</v>
      </c>
      <c r="Y318" s="63" t="s">
        <v>38</v>
      </c>
      <c r="Z318" s="64" t="s">
        <v>36</v>
      </c>
    </row>
    <row r="319" spans="1:26" x14ac:dyDescent="0.3">
      <c r="A319" s="3">
        <v>19</v>
      </c>
      <c r="B319" s="38" t="str">
        <f t="shared" si="36"/>
        <v>FAIR-D2_19</v>
      </c>
      <c r="C319" s="39" t="s">
        <v>334</v>
      </c>
      <c r="D319" s="4">
        <f t="shared" si="38"/>
        <v>45163</v>
      </c>
      <c r="E319" s="1" t="s">
        <v>350</v>
      </c>
      <c r="F319" s="1" t="s">
        <v>351</v>
      </c>
      <c r="G319" s="2">
        <v>45163.655567129601</v>
      </c>
      <c r="H319" s="2">
        <v>45163.656180555598</v>
      </c>
      <c r="I319" s="40">
        <f t="shared" si="39"/>
        <v>6.1342599656200036E-4</v>
      </c>
      <c r="J319" s="41" t="s">
        <v>30</v>
      </c>
      <c r="K319" s="6" t="s">
        <v>31</v>
      </c>
      <c r="L319" s="6" t="s">
        <v>32</v>
      </c>
      <c r="M319" s="6">
        <v>19</v>
      </c>
      <c r="N319" s="5" t="str">
        <f t="shared" si="34"/>
        <v>FAIR-D2/19</v>
      </c>
      <c r="O319" s="4" t="str">
        <f>IF(ISBLANK(E319),"",IF(E319=F319, "1 video",CONCATENATE((+COUNTIFS(Video_List!$A:$A,Monitoring!C319,Video_List!$D:$D,"&lt;=" &amp;Monitoring!H319)-COUNTIFS(Video_List!$A:$A,Monitoring!C319,Video_List!$D:$D,"&lt;=" &amp;Monitoring!G319))+1," videos")))</f>
        <v>2 videos</v>
      </c>
      <c r="P319" s="61" t="s">
        <v>31</v>
      </c>
      <c r="Q319" s="62" t="s">
        <v>34</v>
      </c>
      <c r="R319" s="63" t="str">
        <f>+IFERROR(IF(S319="#N/C","#N/C",INDEX(Taxonomy_UniqueValues!A:A,MATCH(S319,Taxonomy_UniqueValues!B:B,0))),"#N/C")</f>
        <v>Insecta</v>
      </c>
      <c r="S319" s="63" t="str">
        <f>+IFERROR(IF(T319="#N/C","#N/C",INDEX(Taxonomy_UniqueValues!B:B,MATCH(T319,Taxonomy_UniqueValues!C:C,0))),"#N/C")</f>
        <v>Diptera</v>
      </c>
      <c r="T319" s="63" t="str">
        <f>+IFERROR(IF(V319="#N/C","#N/C",INDEX(Taxonomy_UniqueValues!C:C,MATCH(V319,Taxonomy_UniqueValues!E:E,0))),"#N/C")</f>
        <v>Brachycera</v>
      </c>
      <c r="U319" s="63" t="str">
        <f>+IFERROR(IF(V319="#N/C","#N/C",INDEX(Taxonomy_UniqueValues!D:D,MATCH(V319,Taxonomy_UniqueValues!E:E,0))),"#N/C")</f>
        <v>Muscomorpha</v>
      </c>
      <c r="V319" s="63" t="s">
        <v>35</v>
      </c>
      <c r="W319" s="63" t="str">
        <f>+IFERROR(IF(X319="#N/C","#N/C",INDEX(Taxonomy_UniqueValues!F:F,MATCH(X319,Taxonomy_UniqueValues!G:G,0))),"#N/C")</f>
        <v>#N/C</v>
      </c>
      <c r="X319" s="63" t="str">
        <f>+IFERROR(IF(Y319="#N/C","#N/C",INDEX(Taxonomy_UniqueValues!G:G,MATCH(Y319,Taxonomy_UniqueValues!H:H,0))),"#N/C")</f>
        <v>#N/C</v>
      </c>
      <c r="Y319" s="63" t="str">
        <f>+IFERROR(IF(Z319="#N/C","#N/C",INDEX(Taxonomy_UniqueValues!H:H,MATCH(Z319,Taxonomy_UniqueValues!I:I,0))),"#N/C")</f>
        <v>#N/C</v>
      </c>
      <c r="Z319" s="64" t="s">
        <v>36</v>
      </c>
    </row>
    <row r="320" spans="1:26" x14ac:dyDescent="0.3">
      <c r="A320" s="3">
        <v>21</v>
      </c>
      <c r="B320" s="38" t="str">
        <f t="shared" si="36"/>
        <v>FAIR-D2_21</v>
      </c>
      <c r="C320" s="39" t="s">
        <v>334</v>
      </c>
      <c r="D320" s="4">
        <f t="shared" si="38"/>
        <v>45163</v>
      </c>
      <c r="E320" s="1" t="s">
        <v>352</v>
      </c>
      <c r="F320" s="1" t="s">
        <v>353</v>
      </c>
      <c r="G320" s="2">
        <v>45163.6574189815</v>
      </c>
      <c r="H320" s="2">
        <v>45163.659375000003</v>
      </c>
      <c r="I320" s="40">
        <f t="shared" si="39"/>
        <v>1.9560185028240085E-3</v>
      </c>
      <c r="J320" s="41" t="s">
        <v>32</v>
      </c>
      <c r="K320" s="42" t="s">
        <v>34</v>
      </c>
      <c r="L320" s="6" t="s">
        <v>32</v>
      </c>
      <c r="M320" s="6">
        <v>20</v>
      </c>
      <c r="N320" s="5" t="str">
        <f t="shared" si="34"/>
        <v>FAIR-D2/20</v>
      </c>
      <c r="O320" s="4" t="str">
        <f>IF(ISBLANK(E320),"",IF(E320=F320, "1 video",CONCATENATE((+COUNTIFS(Video_List!$A:$A,Monitoring!C320,Video_List!$D:$D,"&lt;=" &amp;Monitoring!H320)-COUNTIFS(Video_List!$A:$A,Monitoring!C320,Video_List!$D:$D,"&lt;=" &amp;Monitoring!G320))+1," videos")))</f>
        <v>2 videos</v>
      </c>
      <c r="P320" s="61" t="s">
        <v>31</v>
      </c>
      <c r="Q320" s="62" t="s">
        <v>31</v>
      </c>
      <c r="R320" s="63" t="str">
        <f>+IFERROR(IF(S320="#N/C","#N/C",INDEX(Taxonomy_UniqueValues!A:A,MATCH(S320,Taxonomy_UniqueValues!B:B,0))),"#N/C")</f>
        <v>Insecta</v>
      </c>
      <c r="S320" s="63" t="str">
        <f>+IFERROR(IF(T320="#N/C","#N/C",INDEX(Taxonomy_UniqueValues!B:B,MATCH(T320,Taxonomy_UniqueValues!C:C,0))),"#N/C")</f>
        <v>Orthoptera</v>
      </c>
      <c r="T320" s="63" t="str">
        <f>+IFERROR(IF(V320="#N/C","#N/C",IF(V320="-",INDEX(Taxonomy_UniqueValues!C:C,MATCH(W320,Taxonomy_UniqueValues!F:F,0)),INDEX(Taxonomy_UniqueValues!C:C,MATCH(V320,Taxonomy_UniqueValues!E:E,0)))),"#N/C")</f>
        <v>Ensifera</v>
      </c>
      <c r="U320" s="63" t="str">
        <f>+IFERROR(IF(V320="#N/C","#N/C",INDEX(Taxonomy_UniqueValues!D:D,MATCH(V320,Taxonomy_UniqueValues!E:E,0))),"#N/C")</f>
        <v>Tettigoniidea</v>
      </c>
      <c r="V320" s="63" t="str">
        <f>+IFERROR(IF(W320="#N/C","#N/C",IF(W320="-",INDEX(Taxonomy_UniqueValues!E:E,MATCH(X320,Taxonomy_UniqueValues!G:G,0)),INDEX(Taxonomy_UniqueValues!E:E,MATCH(W320,Taxonomy_UniqueValues!F:F,0)))),"#N/C")</f>
        <v>Tettigonioidea</v>
      </c>
      <c r="W320" s="63" t="str">
        <f>+IFERROR(IF(X320="#N/C","#N/C",INDEX(Taxonomy_UniqueValues!F:F,MATCH(X320,Taxonomy_UniqueValues!G:G,0))),"#N/C")</f>
        <v>Tettigoniidae</v>
      </c>
      <c r="X320" s="63" t="str">
        <f>+IFERROR(IF(Y320="#N/C","#N/C",INDEX(Taxonomy_UniqueValues!G:G,MATCH(Y320,Taxonomy_UniqueValues!H:H,0))),"#N/C")</f>
        <v>Tettigoniinae</v>
      </c>
      <c r="Y320" s="63" t="s">
        <v>355</v>
      </c>
      <c r="Z320" s="64" t="s">
        <v>36</v>
      </c>
    </row>
    <row r="321" spans="1:26" x14ac:dyDescent="0.3">
      <c r="A321" s="3">
        <v>23</v>
      </c>
      <c r="B321" s="38" t="str">
        <f t="shared" si="36"/>
        <v>FAIR-D2_23</v>
      </c>
      <c r="C321" s="39" t="s">
        <v>334</v>
      </c>
      <c r="D321" s="4">
        <f t="shared" si="38"/>
        <v>45163</v>
      </c>
      <c r="E321" s="1" t="s">
        <v>356</v>
      </c>
      <c r="F321" s="1" t="s">
        <v>356</v>
      </c>
      <c r="G321" s="2">
        <v>45163.660821759302</v>
      </c>
      <c r="H321" s="2">
        <v>45163.6610069444</v>
      </c>
      <c r="I321" s="40">
        <f t="shared" si="39"/>
        <v>1.8518509750720114E-4</v>
      </c>
      <c r="J321" s="41" t="s">
        <v>32</v>
      </c>
      <c r="K321" s="42" t="s">
        <v>34</v>
      </c>
      <c r="L321" s="42" t="s">
        <v>32</v>
      </c>
      <c r="M321" s="6">
        <v>21</v>
      </c>
      <c r="N321" s="5" t="str">
        <f t="shared" si="34"/>
        <v>FAIR-D2/21</v>
      </c>
      <c r="O321" s="4" t="str">
        <f>IF(ISBLANK(E321),"",IF(E321=F321, "1 video",CONCATENATE((+COUNTIFS(Video_List!$A:$A,Monitoring!C321,Video_List!$D:$D,"&lt;=" &amp;Monitoring!H321)-COUNTIFS(Video_List!$A:$A,Monitoring!C321,Video_List!$D:$D,"&lt;=" &amp;Monitoring!G321))+1," videos")))</f>
        <v>1 video</v>
      </c>
      <c r="P321" s="61" t="s">
        <v>34</v>
      </c>
      <c r="Q321" s="62" t="s">
        <v>34</v>
      </c>
      <c r="R321" s="63" t="str">
        <f>+IFERROR(IF(S321="#N/C","#N/C",INDEX(Taxonomy_UniqueValues!A:A,MATCH(S321,Taxonomy_UniqueValues!B:B,0))),"#N/C")</f>
        <v>#N/C</v>
      </c>
      <c r="S321" s="63" t="str">
        <f>+IFERROR(IF(T321="#N/C","#N/C",INDEX(Taxonomy_UniqueValues!B:B,MATCH(T321,Taxonomy_UniqueValues!C:C,0))),"#N/C")</f>
        <v>#N/C</v>
      </c>
      <c r="T321" s="63" t="str">
        <f>+IFERROR(IF(V321="#N/C","#N/C",IF(V321="-",INDEX(Taxonomy_UniqueValues!C:C,MATCH(W321,Taxonomy_UniqueValues!F:F,0)),INDEX(Taxonomy_UniqueValues!C:C,MATCH(V321,Taxonomy_UniqueValues!E:E,0)))),"#N/C")</f>
        <v>#N/C</v>
      </c>
      <c r="U321" s="63" t="str">
        <f>+IFERROR(IF(V321="#N/C","#N/C",INDEX(Taxonomy_UniqueValues!D:D,MATCH(V321,Taxonomy_UniqueValues!E:E,0))),"#N/C")</f>
        <v>#N/C</v>
      </c>
      <c r="V321" s="63" t="str">
        <f>+IFERROR(IF(W321="#N/C","#N/C",IF(W321="-",INDEX(Taxonomy_UniqueValues!E:E,MATCH(X321,Taxonomy_UniqueValues!G:G,0)),INDEX(Taxonomy_UniqueValues!E:E,MATCH(W321,Taxonomy_UniqueValues!F:F,0)))),"#N/C")</f>
        <v>#N/C</v>
      </c>
      <c r="W321" s="63" t="str">
        <f>+IFERROR(IF(X321="#N/C","#N/C",IF(X321="-",INDEX(Taxonomy_UniqueValues!F:F,MATCH(Y321,Taxonomy_UniqueValues!H:H,0)),INDEX(Taxonomy_UniqueValues!F:F,MATCH(X321,Taxonomy_UniqueValues!G:G,0)))),"#N/C")</f>
        <v>#N/C</v>
      </c>
      <c r="X321" s="63" t="str">
        <f>+IFERROR(IF(Y321="#N/C","#N/C",INDEX(Taxonomy_UniqueValues!G:G,MATCH(Y321,Taxonomy_UniqueValues!H:H,0))),"#N/C")</f>
        <v>#N/C</v>
      </c>
      <c r="Y321" s="63" t="str">
        <f>+IFERROR(IF(Z321="#N/C","#N/C",INDEX(Taxonomy_UniqueValues!H:H,MATCH(Z321,Taxonomy_UniqueValues!I:I,0))),"#N/C")</f>
        <v>#N/C</v>
      </c>
      <c r="Z321" s="64" t="s">
        <v>36</v>
      </c>
    </row>
    <row r="322" spans="1:26" x14ac:dyDescent="0.3">
      <c r="A322" s="3">
        <v>24</v>
      </c>
      <c r="B322" s="38" t="str">
        <f t="shared" si="36"/>
        <v>FAIR-D2_24</v>
      </c>
      <c r="C322" s="39" t="s">
        <v>334</v>
      </c>
      <c r="D322" s="4">
        <f t="shared" si="38"/>
        <v>45163</v>
      </c>
      <c r="E322" s="1" t="s">
        <v>357</v>
      </c>
      <c r="F322" s="1" t="s">
        <v>357</v>
      </c>
      <c r="G322" s="2">
        <v>45163.693078703698</v>
      </c>
      <c r="H322" s="2">
        <v>45163.693148148202</v>
      </c>
      <c r="I322" s="40">
        <f t="shared" si="39"/>
        <v>6.9444504333660007E-5</v>
      </c>
      <c r="J322" s="41" t="s">
        <v>30</v>
      </c>
      <c r="K322" s="42" t="s">
        <v>31</v>
      </c>
      <c r="L322" s="42" t="s">
        <v>32</v>
      </c>
      <c r="M322" s="6">
        <v>22</v>
      </c>
      <c r="N322" s="5" t="str">
        <f t="shared" ref="N322:N385" si="40">IF(ISBLANK(C322),"",+CONCATENATE(C322,"/",M322))</f>
        <v>FAIR-D2/22</v>
      </c>
      <c r="O322" s="4" t="str">
        <f>IF(ISBLANK(E322),"",IF(E322=F322, "1 video",CONCATENATE((+COUNTIFS(Video_List!$A:$A,Monitoring!C322,Video_List!$D:$D,"&lt;=" &amp;Monitoring!H322)-COUNTIFS(Video_List!$A:$A,Monitoring!C322,Video_List!$D:$D,"&lt;=" &amp;Monitoring!G322))+1," videos")))</f>
        <v>1 video</v>
      </c>
      <c r="P322" s="61" t="s">
        <v>31</v>
      </c>
      <c r="Q322" s="62" t="s">
        <v>34</v>
      </c>
      <c r="R322" s="63" t="str">
        <f>+IFERROR(IF(S322="#N/C","#N/C",IF(S322=0,INDEX(Taxonomy_UniqueValues!A:A,MATCH(T322,Taxonomy_UniqueValues!C:C,0)),INDEX(Taxonomy_UniqueValues!A:A,MATCH(S322,Taxonomy_UniqueValues!B:B,0)))),"#N/C")</f>
        <v>Insecta</v>
      </c>
      <c r="S322" s="63" t="str">
        <f>+IFERROR(IF(T322="#N/C","#N/C",IF(T322=0,INDEX(Taxonomy_UniqueValues!B:B,MATCH(U322,Taxonomy_UniqueValues!D:D,0)),INDEX(Taxonomy_UniqueValues!B:B,MATCH(T322,Taxonomy_UniqueValues!C:C,0)))),"#N/C")</f>
        <v>Diptera</v>
      </c>
      <c r="T322" s="63" t="str">
        <f>+IFERROR(IF(U322="#N/C","#N/C",IF(U322=0,INDEX(Taxonomy_UniqueValues!C:C,MATCH(V322,Taxonomy_UniqueValues!E:E,0)),INDEX(Taxonomy_UniqueValues!C:C,MATCH(U322,Taxonomy_UniqueValues!D:D,0)))),"#N/C")</f>
        <v>Brachycera</v>
      </c>
      <c r="U322" s="63" t="str">
        <f>+IFERROR(IF(V322="#N/C","#N/C",IF(V322=0,INDEX(Taxonomy_UniqueValues!D:D,MATCH(W322,Taxonomy_UniqueValues!F:F,0)),INDEX(Taxonomy_UniqueValues!D:D,MATCH(V322,Taxonomy_UniqueValues!E:E,0)))),"#N/C")</f>
        <v>Muscomorpha</v>
      </c>
      <c r="V322" s="63" t="str">
        <f>+IFERROR(IF(W322="#N/C","#N/C",IF(W322=0,INDEX(Taxonomy_UniqueValues!E:E,MATCH(X322,Taxonomy_UniqueValues!G:G,0)),INDEX(Taxonomy_UniqueValues!E:E,MATCH(W322,Taxonomy_UniqueValues!F:F,0)))),"#N/C")</f>
        <v>Muscoidea</v>
      </c>
      <c r="W322" s="63" t="str">
        <f>+IFERROR(IF(X322="#N/C","#N/C",IF(X322=0,INDEX(Taxonomy_UniqueValues!F:F,MATCH(Y322,Taxonomy_UniqueValues!H:H,0)),INDEX(Taxonomy_UniqueValues!F:F,MATCH(X322,Taxonomy_UniqueValues!G:G,0)))),"#N/C")</f>
        <v>Fanniidae</v>
      </c>
      <c r="X322" s="63">
        <f>+IFERROR(IF(Y322="#N/C","#N/C",INDEX(Taxonomy_UniqueValues!G:G,MATCH(Y322,Taxonomy_UniqueValues!H:H,0))),"#N/C")</f>
        <v>0</v>
      </c>
      <c r="Y322" s="63" t="s">
        <v>38</v>
      </c>
      <c r="Z322" s="64" t="s">
        <v>36</v>
      </c>
    </row>
    <row r="323" spans="1:26" x14ac:dyDescent="0.3">
      <c r="A323" s="3">
        <v>25</v>
      </c>
      <c r="B323" s="38" t="str">
        <f t="shared" si="36"/>
        <v>FAIR-D2_25</v>
      </c>
      <c r="C323" s="39" t="s">
        <v>334</v>
      </c>
      <c r="D323" s="4">
        <f t="shared" si="38"/>
        <v>45163</v>
      </c>
      <c r="E323" s="1" t="s">
        <v>358</v>
      </c>
      <c r="F323" s="1" t="s">
        <v>358</v>
      </c>
      <c r="G323" s="2">
        <v>45163.6968865741</v>
      </c>
      <c r="H323" s="2">
        <v>45163.697037037004</v>
      </c>
      <c r="I323" s="40">
        <f t="shared" si="39"/>
        <v>1.5046290354803205E-4</v>
      </c>
      <c r="J323" s="41" t="s">
        <v>30</v>
      </c>
      <c r="K323" s="7" t="s">
        <v>31</v>
      </c>
      <c r="L323" s="42" t="s">
        <v>32</v>
      </c>
      <c r="M323" s="6">
        <v>23</v>
      </c>
      <c r="N323" s="5" t="str">
        <f t="shared" si="40"/>
        <v>FAIR-D2/23</v>
      </c>
      <c r="O323" s="4" t="str">
        <f>IF(ISBLANK(E323),"",IF(E323=F323, "1 video",CONCATENATE((+COUNTIFS(Video_List!$A:$A,Monitoring!C323,Video_List!$D:$D,"&lt;=" &amp;Monitoring!H323)-COUNTIFS(Video_List!$A:$A,Monitoring!C323,Video_List!$D:$D,"&lt;=" &amp;Monitoring!G323))+1," videos")))</f>
        <v>1 video</v>
      </c>
      <c r="P323" s="61" t="s">
        <v>31</v>
      </c>
      <c r="Q323" s="62" t="s">
        <v>34</v>
      </c>
      <c r="R323" s="63" t="str">
        <f>+IFERROR(IF(S323="#N/C","#N/C",IF(S323=0,INDEX(Taxonomy_UniqueValues!A:A,MATCH(T323,Taxonomy_UniqueValues!C:C,0)),INDEX(Taxonomy_UniqueValues!A:A,MATCH(S323,Taxonomy_UniqueValues!B:B,0)))),"#N/C")</f>
        <v>Insecta</v>
      </c>
      <c r="S323" s="63" t="str">
        <f>+IFERROR(IF(T323="#N/C","#N/C",IF(T323=0,INDEX(Taxonomy_UniqueValues!B:B,MATCH(U323,Taxonomy_UniqueValues!D:D,0)),INDEX(Taxonomy_UniqueValues!B:B,MATCH(T323,Taxonomy_UniqueValues!C:C,0)))),"#N/C")</f>
        <v>Diptera</v>
      </c>
      <c r="T323" s="63" t="str">
        <f>+IFERROR(IF(U323="#N/C","#N/C",IF(U323=0,INDEX(Taxonomy_UniqueValues!C:C,MATCH(V323,Taxonomy_UniqueValues!E:E,0)),INDEX(Taxonomy_UniqueValues!C:C,MATCH(U323,Taxonomy_UniqueValues!D:D,0)))),"#N/C")</f>
        <v>Brachycera</v>
      </c>
      <c r="U323" s="63" t="str">
        <f>+IFERROR(IF(V323="#N/C","#N/C",IF(V323=0,INDEX(Taxonomy_UniqueValues!D:D,MATCH(W323,Taxonomy_UniqueValues!F:F,0)),INDEX(Taxonomy_UniqueValues!D:D,MATCH(V323,Taxonomy_UniqueValues!E:E,0)))),"#N/C")</f>
        <v>Muscomorpha</v>
      </c>
      <c r="V323" s="63" t="str">
        <f>+IFERROR(IF(W323="#N/C","#N/C",IF(W323=0,INDEX(Taxonomy_UniqueValues!E:E,MATCH(X323,Taxonomy_UniqueValues!G:G,0)),INDEX(Taxonomy_UniqueValues!E:E,MATCH(W323,Taxonomy_UniqueValues!F:F,0)))),"#N/C")</f>
        <v>Muscoidea</v>
      </c>
      <c r="W323" s="63" t="str">
        <f>+IFERROR(IF(X323="#N/C","#N/C",IF(X323=0,INDEX(Taxonomy_UniqueValues!F:F,MATCH(Y323,Taxonomy_UniqueValues!H:H,0)),INDEX(Taxonomy_UniqueValues!F:F,MATCH(X323,Taxonomy_UniqueValues!G:G,0)))),"#N/C")</f>
        <v>Fanniidae</v>
      </c>
      <c r="X323" s="63">
        <f>+IFERROR(IF(Y323="#N/C","#N/C",INDEX(Taxonomy_UniqueValues!G:G,MATCH(Y323,Taxonomy_UniqueValues!H:H,0))),"#N/C")</f>
        <v>0</v>
      </c>
      <c r="Y323" s="63" t="s">
        <v>38</v>
      </c>
      <c r="Z323" s="64" t="s">
        <v>36</v>
      </c>
    </row>
    <row r="324" spans="1:26" x14ac:dyDescent="0.3">
      <c r="A324" s="3">
        <v>26</v>
      </c>
      <c r="B324" s="38" t="str">
        <f t="shared" si="36"/>
        <v>FAIR-D2_26</v>
      </c>
      <c r="C324" s="39" t="s">
        <v>334</v>
      </c>
      <c r="D324" s="4">
        <f t="shared" si="38"/>
        <v>45163</v>
      </c>
      <c r="E324" s="1" t="s">
        <v>359</v>
      </c>
      <c r="F324" s="1" t="s">
        <v>359</v>
      </c>
      <c r="G324" s="2">
        <v>45163.700011574103</v>
      </c>
      <c r="H324" s="2">
        <v>45163.700092592597</v>
      </c>
      <c r="I324" s="40">
        <f t="shared" si="39"/>
        <v>8.1018493801821023E-5</v>
      </c>
      <c r="J324" s="41" t="s">
        <v>30</v>
      </c>
      <c r="K324" s="6" t="s">
        <v>31</v>
      </c>
      <c r="L324" s="42" t="s">
        <v>32</v>
      </c>
      <c r="M324" s="6">
        <v>24</v>
      </c>
      <c r="N324" s="5" t="str">
        <f t="shared" si="40"/>
        <v>FAIR-D2/24</v>
      </c>
      <c r="O324" s="4" t="str">
        <f>IF(ISBLANK(E324),"",IF(E324=F324, "1 video",CONCATENATE((+COUNTIFS(Video_List!$A:$A,Monitoring!C324,Video_List!$D:$D,"&lt;=" &amp;Monitoring!H324)-COUNTIFS(Video_List!$A:$A,Monitoring!C324,Video_List!$D:$D,"&lt;=" &amp;Monitoring!G324))+1," videos")))</f>
        <v>1 video</v>
      </c>
      <c r="P324" s="61" t="s">
        <v>31</v>
      </c>
      <c r="Q324" s="62" t="s">
        <v>34</v>
      </c>
      <c r="R324" s="63" t="str">
        <f>+IFERROR(IF(S324="#N/C","#N/C",INDEX(Taxonomy_UniqueValues!A:A,MATCH(S324,Taxonomy_UniqueValues!B:B,0))),"#N/C")</f>
        <v>Insecta</v>
      </c>
      <c r="S324" s="63" t="str">
        <f>+IFERROR(IF(T324="#N/C","#N/C",INDEX(Taxonomy_UniqueValues!B:B,MATCH(T324,Taxonomy_UniqueValues!C:C,0))),"#N/C")</f>
        <v>Diptera</v>
      </c>
      <c r="T324" s="63" t="str">
        <f>+IFERROR(IF(V324="#N/C","#N/C",IF(V324="-",INDEX(Taxonomy_UniqueValues!C:C,MATCH(W324,Taxonomy_UniqueValues!F:F,0)),INDEX(Taxonomy_UniqueValues!C:C,MATCH(V324,Taxonomy_UniqueValues!E:E,0)))),"#N/C")</f>
        <v>Brachycera</v>
      </c>
      <c r="U324" s="63" t="str">
        <f>+IFERROR(IF(V324="#N/C","#N/C",INDEX(Taxonomy_UniqueValues!D:D,MATCH(V324,Taxonomy_UniqueValues!E:E,0))),"#N/C")</f>
        <v>Muscomorpha</v>
      </c>
      <c r="V324" s="63" t="s">
        <v>35</v>
      </c>
      <c r="W324" s="63" t="str">
        <f>+IFERROR(IF(X324="#N/C","#N/C",IF(X324="-",INDEX(Taxonomy_UniqueValues!F:F,MATCH(Y324,Taxonomy_UniqueValues!H:H,0)),INDEX(Taxonomy_UniqueValues!F:F,MATCH(X324,Taxonomy_UniqueValues!G:G,0)))),"#N/C")</f>
        <v>#N/C</v>
      </c>
      <c r="X324" s="63" t="str">
        <f>+IFERROR(IF(Y324="#N/C","#N/C",INDEX(Taxonomy_UniqueValues!G:G,MATCH(Y324,Taxonomy_UniqueValues!H:H,0))),"#N/C")</f>
        <v>#N/C</v>
      </c>
      <c r="Y324" s="63" t="str">
        <f>+IFERROR(IF(Z324="#N/C","#N/C",INDEX(Taxonomy_UniqueValues!H:H,MATCH(Z324,Taxonomy_UniqueValues!I:I,0))),"#N/C")</f>
        <v>#N/C</v>
      </c>
      <c r="Z324" s="64" t="s">
        <v>36</v>
      </c>
    </row>
    <row r="325" spans="1:26" x14ac:dyDescent="0.3">
      <c r="A325" s="3">
        <v>27</v>
      </c>
      <c r="B325" s="38" t="str">
        <f t="shared" si="36"/>
        <v>FAIR-D2_27</v>
      </c>
      <c r="C325" s="39" t="s">
        <v>334</v>
      </c>
      <c r="D325" s="4">
        <f t="shared" si="38"/>
        <v>45163</v>
      </c>
      <c r="E325" s="1" t="s">
        <v>360</v>
      </c>
      <c r="F325" s="1" t="s">
        <v>360</v>
      </c>
      <c r="G325" s="2">
        <v>45163.763831018499</v>
      </c>
      <c r="H325" s="2">
        <v>45163.764675925901</v>
      </c>
      <c r="I325" s="40">
        <f t="shared" si="39"/>
        <v>8.4490740118781105E-4</v>
      </c>
      <c r="J325" s="41" t="s">
        <v>30</v>
      </c>
      <c r="K325" s="42" t="s">
        <v>31</v>
      </c>
      <c r="L325" s="7" t="s">
        <v>32</v>
      </c>
      <c r="M325" s="6">
        <v>25</v>
      </c>
      <c r="N325" s="5" t="str">
        <f t="shared" si="40"/>
        <v>FAIR-D2/25</v>
      </c>
      <c r="O325" s="4" t="str">
        <f>IF(ISBLANK(E325),"",IF(E325=F325, "1 video",CONCATENATE((+COUNTIFS(Video_List!$A:$A,Monitoring!C325,Video_List!$D:$D,"&lt;=" &amp;Monitoring!H325)-COUNTIFS(Video_List!$A:$A,Monitoring!C325,Video_List!$D:$D,"&lt;=" &amp;Monitoring!G325))+1," videos")))</f>
        <v>1 video</v>
      </c>
      <c r="P325" s="61" t="s">
        <v>31</v>
      </c>
      <c r="Q325" s="62" t="s">
        <v>34</v>
      </c>
      <c r="R325" s="63" t="str">
        <f>+IFERROR(IF(S325="#N/C","#N/C",INDEX(Taxonomy_UniqueValues!A:A,MATCH(S325,Taxonomy_UniqueValues!B:B,0))),"#N/C")</f>
        <v>Insecta</v>
      </c>
      <c r="S325" s="63" t="str">
        <f>+IFERROR(IF(T325="#N/C","#N/C",INDEX(Taxonomy_UniqueValues!B:B,MATCH(T325,Taxonomy_UniqueValues!C:C,0))),"#N/C")</f>
        <v>Diptera</v>
      </c>
      <c r="T325" s="63" t="str">
        <f>+IFERROR(IF(V325="#N/C","#N/C",IF(V325="-",INDEX(Taxonomy_UniqueValues!C:C,MATCH(W325,Taxonomy_UniqueValues!F:F,0)),INDEX(Taxonomy_UniqueValues!C:C,MATCH(V325,Taxonomy_UniqueValues!E:E,0)))),"#N/C")</f>
        <v>Brachycera</v>
      </c>
      <c r="U325" s="63" t="str">
        <f>+IFERROR(IF(V325="#N/C","#N/C",INDEX(Taxonomy_UniqueValues!D:D,MATCH(V325,Taxonomy_UniqueValues!E:E,0))),"#N/C")</f>
        <v>Muscomorpha</v>
      </c>
      <c r="V325" s="63" t="s">
        <v>35</v>
      </c>
      <c r="W325" s="63" t="str">
        <f>+IFERROR(IF(X325="#N/C","#N/C",IF(X325="-",INDEX(Taxonomy_UniqueValues!F:F,MATCH(Y325,Taxonomy_UniqueValues!H:H,0)),INDEX(Taxonomy_UniqueValues!F:F,MATCH(X325,Taxonomy_UniqueValues!G:G,0)))),"#N/C")</f>
        <v>#N/C</v>
      </c>
      <c r="X325" s="63" t="str">
        <f>+IFERROR(IF(Y325="#N/C","#N/C",INDEX(Taxonomy_UniqueValues!G:G,MATCH(Y325,Taxonomy_UniqueValues!H:H,0))),"#N/C")</f>
        <v>#N/C</v>
      </c>
      <c r="Y325" s="63" t="str">
        <f>+IFERROR(IF(Z325="#N/C","#N/C",INDEX(Taxonomy_UniqueValues!H:H,MATCH(Z325,Taxonomy_UniqueValues!I:I,0))),"#N/C")</f>
        <v>#N/C</v>
      </c>
      <c r="Z325" s="64" t="s">
        <v>36</v>
      </c>
    </row>
    <row r="326" spans="1:26" x14ac:dyDescent="0.3">
      <c r="A326" s="3">
        <v>28</v>
      </c>
      <c r="B326" s="38" t="str">
        <f t="shared" si="36"/>
        <v>FAIR-D2_28</v>
      </c>
      <c r="C326" s="39" t="s">
        <v>334</v>
      </c>
      <c r="D326" s="4">
        <f t="shared" si="38"/>
        <v>45163</v>
      </c>
      <c r="E326" s="1" t="s">
        <v>360</v>
      </c>
      <c r="F326" s="1" t="s">
        <v>360</v>
      </c>
      <c r="G326" s="2">
        <v>45163.764733796299</v>
      </c>
      <c r="H326" s="2">
        <v>45163.764930555597</v>
      </c>
      <c r="I326" s="40">
        <f t="shared" si="39"/>
        <v>1.9675929797813296E-4</v>
      </c>
      <c r="J326" s="41" t="s">
        <v>30</v>
      </c>
      <c r="K326" s="42" t="s">
        <v>34</v>
      </c>
      <c r="L326" s="42" t="s">
        <v>30</v>
      </c>
      <c r="M326" s="6">
        <v>26</v>
      </c>
      <c r="N326" s="5" t="str">
        <f t="shared" si="40"/>
        <v>FAIR-D2/26</v>
      </c>
      <c r="O326" s="4" t="str">
        <f>IF(ISBLANK(E326),"",IF(E326=F326, "1 video",CONCATENATE((+COUNTIFS(Video_List!$A:$A,Monitoring!C326,Video_List!$D:$D,"&lt;=" &amp;Monitoring!H326)-COUNTIFS(Video_List!$A:$A,Monitoring!C326,Video_List!$D:$D,"&lt;=" &amp;Monitoring!G326))+1," videos")))</f>
        <v>1 video</v>
      </c>
      <c r="P326" s="61" t="s">
        <v>31</v>
      </c>
      <c r="Q326" s="62" t="s">
        <v>34</v>
      </c>
      <c r="R326" s="63" t="str">
        <f>+IFERROR(IF(S326="#N/C","#N/C",IF(S326=0,INDEX(Taxonomy_UniqueValues!A:A,MATCH(T326,Taxonomy_UniqueValues!C:C,0)),INDEX(Taxonomy_UniqueValues!A:A,MATCH(S326,Taxonomy_UniqueValues!B:B,0)))),"#N/C")</f>
        <v>Insecta</v>
      </c>
      <c r="S326" s="63" t="str">
        <f>+IFERROR(IF(T326="#N/C","#N/C",IF(T326=0,INDEX(Taxonomy_UniqueValues!B:B,MATCH(U326,Taxonomy_UniqueValues!D:D,0)),INDEX(Taxonomy_UniqueValues!B:B,MATCH(T326,Taxonomy_UniqueValues!C:C,0)))),"#N/C")</f>
        <v>Diptera</v>
      </c>
      <c r="T326" s="63" t="str">
        <f>+IFERROR(IF(U326="#N/C","#N/C",IF(U326=0,INDEX(Taxonomy_UniqueValues!C:C,MATCH(V326,Taxonomy_UniqueValues!E:E,0)),INDEX(Taxonomy_UniqueValues!C:C,MATCH(U326,Taxonomy_UniqueValues!D:D,0)))),"#N/C")</f>
        <v>Brachycera</v>
      </c>
      <c r="U326" s="63" t="str">
        <f>+IFERROR(IF(V326="#N/C","#N/C",IF(V326=0,INDEX(Taxonomy_UniqueValues!D:D,MATCH(W326,Taxonomy_UniqueValues!F:F,0)),INDEX(Taxonomy_UniqueValues!D:D,MATCH(V326,Taxonomy_UniqueValues!E:E,0)))),"#N/C")</f>
        <v>Muscomorpha</v>
      </c>
      <c r="V326" s="63" t="str">
        <f>+IFERROR(IF(W326="#N/C","#N/C",IF(W326=0,INDEX(Taxonomy_UniqueValues!E:E,MATCH(X326,Taxonomy_UniqueValues!G:G,0)),INDEX(Taxonomy_UniqueValues!E:E,MATCH(W326,Taxonomy_UniqueValues!F:F,0)))),"#N/C")</f>
        <v>Muscoidea</v>
      </c>
      <c r="W326" s="63" t="str">
        <f>+IFERROR(IF(X326="#N/C","#N/C",IF(X326=0,INDEX(Taxonomy_UniqueValues!F:F,MATCH(Y326,Taxonomy_UniqueValues!H:H,0)),INDEX(Taxonomy_UniqueValues!F:F,MATCH(X326,Taxonomy_UniqueValues!G:G,0)))),"#N/C")</f>
        <v>Fanniidae</v>
      </c>
      <c r="X326" s="63">
        <f>+IFERROR(IF(Y326="#N/C","#N/C",INDEX(Taxonomy_UniqueValues!G:G,MATCH(Y326,Taxonomy_UniqueValues!H:H,0))),"#N/C")</f>
        <v>0</v>
      </c>
      <c r="Y326" s="63" t="s">
        <v>38</v>
      </c>
      <c r="Z326" s="64" t="s">
        <v>36</v>
      </c>
    </row>
    <row r="327" spans="1:26" x14ac:dyDescent="0.3">
      <c r="A327" s="3">
        <v>29</v>
      </c>
      <c r="B327" s="38" t="str">
        <f t="shared" si="36"/>
        <v>FAIR-D2_29</v>
      </c>
      <c r="C327" s="39" t="s">
        <v>334</v>
      </c>
      <c r="D327" s="4">
        <f t="shared" si="38"/>
        <v>45163</v>
      </c>
      <c r="E327" s="1" t="s">
        <v>361</v>
      </c>
      <c r="F327" s="1" t="s">
        <v>361</v>
      </c>
      <c r="G327" s="2">
        <v>45163.7653587963</v>
      </c>
      <c r="H327" s="2">
        <v>45163.765694444402</v>
      </c>
      <c r="I327" s="40">
        <f t="shared" si="39"/>
        <v>3.3564810291863978E-4</v>
      </c>
      <c r="J327" s="41" t="s">
        <v>30</v>
      </c>
      <c r="K327" s="42" t="s">
        <v>31</v>
      </c>
      <c r="L327" s="42" t="s">
        <v>32</v>
      </c>
      <c r="M327" s="6">
        <v>27</v>
      </c>
      <c r="N327" s="5" t="str">
        <f t="shared" si="40"/>
        <v>FAIR-D2/27</v>
      </c>
      <c r="O327" s="4" t="str">
        <f>IF(ISBLANK(E327),"",IF(E327=F327, "1 video",CONCATENATE((+COUNTIFS(Video_List!$A:$A,Monitoring!C327,Video_List!$D:$D,"&lt;=" &amp;Monitoring!H327)-COUNTIFS(Video_List!$A:$A,Monitoring!C327,Video_List!$D:$D,"&lt;=" &amp;Monitoring!G327))+1," videos")))</f>
        <v>1 video</v>
      </c>
      <c r="P327" s="61" t="s">
        <v>31</v>
      </c>
      <c r="Q327" s="62" t="s">
        <v>34</v>
      </c>
      <c r="R327" s="63" t="str">
        <f>+IFERROR(IF(S327="#N/C","#N/C",INDEX(Taxonomy_UniqueValues!A:A,MATCH(S327,Taxonomy_UniqueValues!B:B,0))),"#N/C")</f>
        <v>Insecta</v>
      </c>
      <c r="S327" s="63" t="str">
        <f>+IFERROR(IF(T327="#N/C","#N/C",INDEX(Taxonomy_UniqueValues!B:B,MATCH(T327,Taxonomy_UniqueValues!C:C,0))),"#N/C")</f>
        <v>Diptera</v>
      </c>
      <c r="T327" s="63" t="str">
        <f>+IFERROR(IF(V327="#N/C","#N/C",IF(V327="-",INDEX(Taxonomy_UniqueValues!C:C,MATCH(W327,Taxonomy_UniqueValues!F:F,0)),INDEX(Taxonomy_UniqueValues!C:C,MATCH(V327,Taxonomy_UniqueValues!E:E,0)))),"#N/C")</f>
        <v>Brachycera</v>
      </c>
      <c r="U327" s="63" t="str">
        <f>+IFERROR(IF(V327="#N/C","#N/C",INDEX(Taxonomy_UniqueValues!D:D,MATCH(V327,Taxonomy_UniqueValues!E:E,0))),"#N/C")</f>
        <v>Muscomorpha</v>
      </c>
      <c r="V327" s="63" t="s">
        <v>35</v>
      </c>
      <c r="W327" s="63" t="str">
        <f>+IFERROR(IF(X327="#N/C","#N/C",IF(X327="-",INDEX(Taxonomy_UniqueValues!F:F,MATCH(Y327,Taxonomy_UniqueValues!H:H,0)),INDEX(Taxonomy_UniqueValues!F:F,MATCH(X327,Taxonomy_UniqueValues!G:G,0)))),"#N/C")</f>
        <v>#N/C</v>
      </c>
      <c r="X327" s="63" t="str">
        <f>+IFERROR(IF(Y327="#N/C","#N/C",INDEX(Taxonomy_UniqueValues!G:G,MATCH(Y327,Taxonomy_UniqueValues!H:H,0))),"#N/C")</f>
        <v>#N/C</v>
      </c>
      <c r="Y327" s="63" t="str">
        <f>+IFERROR(IF(Z327="#N/C","#N/C",INDEX(Taxonomy_UniqueValues!H:H,MATCH(Z327,Taxonomy_UniqueValues!I:I,0))),"#N/C")</f>
        <v>#N/C</v>
      </c>
      <c r="Z327" s="64" t="s">
        <v>36</v>
      </c>
    </row>
    <row r="328" spans="1:26" x14ac:dyDescent="0.3">
      <c r="A328" s="3">
        <v>30</v>
      </c>
      <c r="B328" s="38" t="str">
        <f t="shared" si="36"/>
        <v>FAIR-D2_30</v>
      </c>
      <c r="C328" s="39" t="s">
        <v>334</v>
      </c>
      <c r="D328" s="4">
        <f t="shared" si="38"/>
        <v>45163</v>
      </c>
      <c r="E328" s="1" t="s">
        <v>361</v>
      </c>
      <c r="F328" s="1" t="s">
        <v>361</v>
      </c>
      <c r="G328" s="2">
        <v>45163.765729166698</v>
      </c>
      <c r="H328" s="2">
        <v>45163.766238425902</v>
      </c>
      <c r="I328" s="40">
        <f t="shared" si="39"/>
        <v>5.0925920368172228E-4</v>
      </c>
      <c r="J328" s="41" t="s">
        <v>32</v>
      </c>
      <c r="K328" s="42" t="s">
        <v>31</v>
      </c>
      <c r="L328" s="42" t="s">
        <v>45</v>
      </c>
      <c r="M328" s="6">
        <v>28</v>
      </c>
      <c r="N328" s="5" t="str">
        <f t="shared" si="40"/>
        <v>FAIR-D2/28</v>
      </c>
      <c r="O328" s="4" t="str">
        <f>IF(ISBLANK(E328),"",IF(E328=F328, "1 video",CONCATENATE((+COUNTIFS(Video_List!$A:$A,Monitoring!C328,Video_List!$D:$D,"&lt;=" &amp;Monitoring!H328)-COUNTIFS(Video_List!$A:$A,Monitoring!C328,Video_List!$D:$D,"&lt;=" &amp;Monitoring!G328))+1," videos")))</f>
        <v>1 video</v>
      </c>
      <c r="P328" s="61" t="s">
        <v>31</v>
      </c>
      <c r="Q328" s="62" t="s">
        <v>34</v>
      </c>
      <c r="R328" s="63" t="str">
        <f>+IFERROR(IF(S328="#N/C","#N/C",INDEX(Taxonomy_UniqueValues!A:A,MATCH(S328,Taxonomy_UniqueValues!B:B,0))),"#N/C")</f>
        <v>Insecta</v>
      </c>
      <c r="S328" s="63" t="str">
        <f>+IFERROR(IF(T328="#N/C","#N/C",INDEX(Taxonomy_UniqueValues!B:B,MATCH(T328,Taxonomy_UniqueValues!C:C,0))),"#N/C")</f>
        <v>Diptera</v>
      </c>
      <c r="T328" s="63" t="str">
        <f>+IFERROR(IF(V328="#N/C","#N/C",IF(V328="-",INDEX(Taxonomy_UniqueValues!C:C,MATCH(W328,Taxonomy_UniqueValues!F:F,0)),INDEX(Taxonomy_UniqueValues!C:C,MATCH(V328,Taxonomy_UniqueValues!E:E,0)))),"#N/C")</f>
        <v>Brachycera</v>
      </c>
      <c r="U328" s="63" t="str">
        <f>+IFERROR(IF(V328="#N/C","#N/C",INDEX(Taxonomy_UniqueValues!D:D,MATCH(V328,Taxonomy_UniqueValues!E:E,0))),"#N/C")</f>
        <v>Muscomorpha</v>
      </c>
      <c r="V328" s="63" t="s">
        <v>35</v>
      </c>
      <c r="W328" s="63" t="str">
        <f>+IFERROR(IF(X328="#N/C","#N/C",IF(X328="-",INDEX(Taxonomy_UniqueValues!F:F,MATCH(Y328,Taxonomy_UniqueValues!H:H,0)),INDEX(Taxonomy_UniqueValues!F:F,MATCH(X328,Taxonomy_UniqueValues!G:G,0)))),"#N/C")</f>
        <v>#N/C</v>
      </c>
      <c r="X328" s="63" t="str">
        <f>+IFERROR(IF(Y328="#N/C","#N/C",INDEX(Taxonomy_UniqueValues!G:G,MATCH(Y328,Taxonomy_UniqueValues!H:H,0))),"#N/C")</f>
        <v>#N/C</v>
      </c>
      <c r="Y328" s="63" t="str">
        <f>+IFERROR(IF(Z328="#N/C","#N/C",INDEX(Taxonomy_UniqueValues!H:H,MATCH(Z328,Taxonomy_UniqueValues!I:I,0))),"#N/C")</f>
        <v>#N/C</v>
      </c>
      <c r="Z328" s="64" t="s">
        <v>36</v>
      </c>
    </row>
    <row r="329" spans="1:26" x14ac:dyDescent="0.3">
      <c r="A329" s="3">
        <v>31</v>
      </c>
      <c r="B329" s="38" t="str">
        <f t="shared" si="36"/>
        <v>FAIR-D2_31</v>
      </c>
      <c r="C329" s="39" t="s">
        <v>334</v>
      </c>
      <c r="D329" s="4">
        <f t="shared" si="38"/>
        <v>45164</v>
      </c>
      <c r="E329" s="1" t="s">
        <v>362</v>
      </c>
      <c r="F329" s="1" t="s">
        <v>362</v>
      </c>
      <c r="G329" s="2">
        <v>45164.3278125</v>
      </c>
      <c r="H329" s="2">
        <v>45164.327939814801</v>
      </c>
      <c r="I329" s="40">
        <f t="shared" si="39"/>
        <v>1.2731480092043057E-4</v>
      </c>
      <c r="J329" s="41" t="s">
        <v>32</v>
      </c>
      <c r="K329" s="42" t="s">
        <v>34</v>
      </c>
      <c r="L329" s="42" t="s">
        <v>32</v>
      </c>
      <c r="M329" s="6">
        <v>29</v>
      </c>
      <c r="N329" s="5" t="str">
        <f t="shared" si="40"/>
        <v>FAIR-D2/29</v>
      </c>
      <c r="O329" s="4" t="str">
        <f>IF(ISBLANK(E329),"",IF(E329=F329, "1 video",CONCATENATE((+COUNTIFS(Video_List!$A:$A,Monitoring!C329,Video_List!$D:$D,"&lt;=" &amp;Monitoring!H329)-COUNTIFS(Video_List!$A:$A,Monitoring!C329,Video_List!$D:$D,"&lt;=" &amp;Monitoring!G329))+1," videos")))</f>
        <v>1 video</v>
      </c>
      <c r="P329" s="61" t="s">
        <v>34</v>
      </c>
      <c r="Q329" s="62" t="s">
        <v>34</v>
      </c>
      <c r="R329" s="63" t="s">
        <v>86</v>
      </c>
      <c r="S329" s="63" t="str">
        <f>+IFERROR(IF(T329="#N/C","#N/C",INDEX(Taxonomy_UniqueValues!B:B,MATCH(T329,Taxonomy_UniqueValues!C:C,0))),"#N/C")</f>
        <v>Diptera</v>
      </c>
      <c r="T329" s="63" t="str">
        <f>+IFERROR(IF(V329="#N/C","#N/C",INDEX(Taxonomy_UniqueValues!C:C,MATCH(V329,Taxonomy_UniqueValues!E:E,0))),"#N/C")</f>
        <v>Brachycera</v>
      </c>
      <c r="U329" s="63" t="str">
        <f>+IFERROR(IF(V329="#N/C","#N/C",INDEX(Taxonomy_UniqueValues!D:D,MATCH(V329,Taxonomy_UniqueValues!E:E,0))),"#N/C")</f>
        <v>Muscomorpha</v>
      </c>
      <c r="V329" s="63" t="s">
        <v>35</v>
      </c>
      <c r="W329" s="63" t="str">
        <f>+IFERROR(IF(X329="#N/C","#N/C",IF(X329="-",INDEX(Taxonomy_UniqueValues!F:F,MATCH(Y329,Taxonomy_UniqueValues!H:H,0)),INDEX(Taxonomy_UniqueValues!F:F,MATCH(X329,Taxonomy_UniqueValues!G:G,0)))),"#N/C")</f>
        <v>#N/C</v>
      </c>
      <c r="X329" s="63" t="str">
        <f>+IFERROR(IF(Y329="#N/C","#N/C",INDEX(Taxonomy_UniqueValues!G:G,MATCH(Y329,Taxonomy_UniqueValues!H:H,0))),"#N/C")</f>
        <v>#N/C</v>
      </c>
      <c r="Y329" s="63" t="str">
        <f>+IFERROR(IF(Z329="#N/C","#N/C",INDEX(Taxonomy_UniqueValues!H:H,MATCH(Z329,Taxonomy_UniqueValues!I:I,0))),"#N/C")</f>
        <v>#N/C</v>
      </c>
      <c r="Z329" s="64" t="s">
        <v>36</v>
      </c>
    </row>
    <row r="330" spans="1:26" x14ac:dyDescent="0.3">
      <c r="A330" s="3">
        <v>32</v>
      </c>
      <c r="B330" s="38" t="str">
        <f t="shared" si="36"/>
        <v>FAIR-D2_32</v>
      </c>
      <c r="C330" s="39" t="s">
        <v>334</v>
      </c>
      <c r="D330" s="4">
        <f t="shared" si="38"/>
        <v>45164</v>
      </c>
      <c r="E330" s="1" t="s">
        <v>363</v>
      </c>
      <c r="F330" s="1" t="s">
        <v>363</v>
      </c>
      <c r="G330" s="2">
        <v>45164.370057870401</v>
      </c>
      <c r="H330" s="2">
        <v>45164.370208333297</v>
      </c>
      <c r="I330" s="40">
        <f t="shared" si="39"/>
        <v>1.5046289627207443E-4</v>
      </c>
      <c r="J330" s="41" t="s">
        <v>30</v>
      </c>
      <c r="K330" s="42" t="s">
        <v>34</v>
      </c>
      <c r="L330" s="42" t="s">
        <v>30</v>
      </c>
      <c r="M330" s="6">
        <v>30</v>
      </c>
      <c r="N330" s="5" t="str">
        <f t="shared" si="40"/>
        <v>FAIR-D2/30</v>
      </c>
      <c r="O330" s="4" t="str">
        <f>IF(ISBLANK(E330),"",IF(E330=F330, "1 video",CONCATENATE((+COUNTIFS(Video_List!$A:$A,Monitoring!C330,Video_List!$D:$D,"&lt;=" &amp;Monitoring!H330)-COUNTIFS(Video_List!$A:$A,Monitoring!C330,Video_List!$D:$D,"&lt;=" &amp;Monitoring!G330))+1," videos")))</f>
        <v>1 video</v>
      </c>
      <c r="P330" s="61" t="s">
        <v>31</v>
      </c>
      <c r="Q330" s="62" t="s">
        <v>34</v>
      </c>
      <c r="R330" s="63" t="str">
        <f>+IFERROR(IF(S330="#N/C","#N/C",IF(S330=0,INDEX(Taxonomy_UniqueValues!A:A,MATCH(T330,Taxonomy_UniqueValues!C:C,0)),INDEX(Taxonomy_UniqueValues!A:A,MATCH(S330,Taxonomy_UniqueValues!B:B,0)))),"#N/C")</f>
        <v>Insecta</v>
      </c>
      <c r="S330" s="63" t="str">
        <f>+IFERROR(IF(T330="#N/C","#N/C",IF(T330=0,INDEX(Taxonomy_UniqueValues!B:B,MATCH(U330,Taxonomy_UniqueValues!D:D,0)),INDEX(Taxonomy_UniqueValues!B:B,MATCH(T330,Taxonomy_UniqueValues!C:C,0)))),"#N/C")</f>
        <v>Diptera</v>
      </c>
      <c r="T330" s="63" t="str">
        <f>+IFERROR(IF(U330="#N/C","#N/C",IF(U330=0,INDEX(Taxonomy_UniqueValues!C:C,MATCH(V330,Taxonomy_UniqueValues!E:E,0)),INDEX(Taxonomy_UniqueValues!C:C,MATCH(U330,Taxonomy_UniqueValues!D:D,0)))),"#N/C")</f>
        <v>Brachycera</v>
      </c>
      <c r="U330" s="63" t="str">
        <f>+IFERROR(IF(V330="#N/C","#N/C",IF(V330=0,INDEX(Taxonomy_UniqueValues!D:D,MATCH(W330,Taxonomy_UniqueValues!F:F,0)),INDEX(Taxonomy_UniqueValues!D:D,MATCH(V330,Taxonomy_UniqueValues!E:E,0)))),"#N/C")</f>
        <v>Muscomorpha</v>
      </c>
      <c r="V330" s="63" t="str">
        <f>+IFERROR(IF(W330="#N/C","#N/C",IF(W330=0,INDEX(Taxonomy_UniqueValues!E:E,MATCH(X330,Taxonomy_UniqueValues!G:G,0)),INDEX(Taxonomy_UniqueValues!E:E,MATCH(W330,Taxonomy_UniqueValues!F:F,0)))),"#N/C")</f>
        <v>Muscoidea</v>
      </c>
      <c r="W330" s="63" t="str">
        <f>+IFERROR(IF(X330="#N/C","#N/C",IF(X330=0,INDEX(Taxonomy_UniqueValues!F:F,MATCH(Y330,Taxonomy_UniqueValues!H:H,0)),INDEX(Taxonomy_UniqueValues!F:F,MATCH(X330,Taxonomy_UniqueValues!G:G,0)))),"#N/C")</f>
        <v>Fanniidae</v>
      </c>
      <c r="X330" s="63">
        <f>+IFERROR(IF(Y330="#N/C","#N/C",INDEX(Taxonomy_UniqueValues!G:G,MATCH(Y330,Taxonomy_UniqueValues!H:H,0))),"#N/C")</f>
        <v>0</v>
      </c>
      <c r="Y330" s="63" t="s">
        <v>38</v>
      </c>
      <c r="Z330" s="64" t="s">
        <v>36</v>
      </c>
    </row>
    <row r="331" spans="1:26" x14ac:dyDescent="0.3">
      <c r="A331" s="3">
        <v>34</v>
      </c>
      <c r="B331" s="38" t="str">
        <f t="shared" si="36"/>
        <v>FAIR-D2_34</v>
      </c>
      <c r="C331" s="39" t="s">
        <v>334</v>
      </c>
      <c r="D331" s="4">
        <f t="shared" si="38"/>
        <v>45164</v>
      </c>
      <c r="E331" s="1" t="s">
        <v>364</v>
      </c>
      <c r="F331" s="1" t="s">
        <v>364</v>
      </c>
      <c r="G331" s="2">
        <v>45164.376064814802</v>
      </c>
      <c r="H331" s="2">
        <v>45164.376145833303</v>
      </c>
      <c r="I331" s="40">
        <f t="shared" si="39"/>
        <v>8.1018501077778637E-5</v>
      </c>
      <c r="J331" s="41" t="s">
        <v>32</v>
      </c>
      <c r="K331" s="42" t="s">
        <v>34</v>
      </c>
      <c r="L331" s="42" t="s">
        <v>32</v>
      </c>
      <c r="M331" s="6">
        <v>32</v>
      </c>
      <c r="N331" s="5" t="str">
        <f t="shared" si="40"/>
        <v>FAIR-D2/32</v>
      </c>
      <c r="O331" s="4" t="str">
        <f>IF(ISBLANK(E331),"",IF(E331=F331, "1 video",CONCATENATE((+COUNTIFS(Video_List!$A:$A,Monitoring!C331,Video_List!$D:$D,"&lt;=" &amp;Monitoring!H331)-COUNTIFS(Video_List!$A:$A,Monitoring!C331,Video_List!$D:$D,"&lt;=" &amp;Monitoring!G331))+1," videos")))</f>
        <v>1 video</v>
      </c>
      <c r="P331" s="61" t="s">
        <v>34</v>
      </c>
      <c r="Q331" s="62" t="s">
        <v>34</v>
      </c>
      <c r="R331" s="63" t="str">
        <f>+IFERROR(IF(S331="#N/C","#N/C",INDEX(Taxonomy_UniqueValues!A:A,MATCH(S331,Taxonomy_UniqueValues!B:B,0))),"#N/C")</f>
        <v>#N/C</v>
      </c>
      <c r="S331" s="63" t="str">
        <f>+IFERROR(IF(T331="#N/C","#N/C",INDEX(Taxonomy_UniqueValues!B:B,MATCH(T331,Taxonomy_UniqueValues!C:C,0))),"#N/C")</f>
        <v>#N/C</v>
      </c>
      <c r="T331" s="63" t="str">
        <f>+IFERROR(IF(V331="#N/C","#N/C",IF(V331="-",INDEX(Taxonomy_UniqueValues!C:C,MATCH(W331,Taxonomy_UniqueValues!F:F,0)),INDEX(Taxonomy_UniqueValues!C:C,MATCH(V331,Taxonomy_UniqueValues!E:E,0)))),"#N/C")</f>
        <v>#N/C</v>
      </c>
      <c r="U331" s="63" t="str">
        <f>+IFERROR(IF(V331="#N/C","#N/C",INDEX(Taxonomy_UniqueValues!D:D,MATCH(V331,Taxonomy_UniqueValues!E:E,0))),"#N/C")</f>
        <v>#N/C</v>
      </c>
      <c r="V331" s="63" t="str">
        <f>+IFERROR(IF(W331="#N/C","#N/C",IF(W331="-",INDEX(Taxonomy_UniqueValues!E:E,MATCH(X331,Taxonomy_UniqueValues!G:G,0)),INDEX(Taxonomy_UniqueValues!E:E,MATCH(W331,Taxonomy_UniqueValues!F:F,0)))),"#N/C")</f>
        <v>#N/C</v>
      </c>
      <c r="W331" s="63" t="str">
        <f>+IFERROR(IF(X331="#N/C","#N/C",IF(X331="-",INDEX(Taxonomy_UniqueValues!F:F,MATCH(Y331,Taxonomy_UniqueValues!H:H,0)),INDEX(Taxonomy_UniqueValues!F:F,MATCH(X331,Taxonomy_UniqueValues!G:G,0)))),"#N/C")</f>
        <v>#N/C</v>
      </c>
      <c r="X331" s="63" t="str">
        <f>+IFERROR(IF(Y331="#N/C","#N/C",INDEX(Taxonomy_UniqueValues!G:G,MATCH(Y331,Taxonomy_UniqueValues!H:H,0))),"#N/C")</f>
        <v>#N/C</v>
      </c>
      <c r="Y331" s="63" t="str">
        <f>+IFERROR(IF(Z331="#N/C","#N/C",INDEX(Taxonomy_UniqueValues!H:H,MATCH(Z331,Taxonomy_UniqueValues!I:I,0))),"#N/C")</f>
        <v>#N/C</v>
      </c>
      <c r="Z331" s="64" t="s">
        <v>36</v>
      </c>
    </row>
    <row r="332" spans="1:26" x14ac:dyDescent="0.3">
      <c r="A332" s="3">
        <v>36</v>
      </c>
      <c r="B332" s="38" t="str">
        <f t="shared" si="36"/>
        <v>FAIR-D2_36</v>
      </c>
      <c r="C332" s="39" t="s">
        <v>334</v>
      </c>
      <c r="D332" s="4">
        <f t="shared" si="38"/>
        <v>45164</v>
      </c>
      <c r="E332" s="1" t="s">
        <v>365</v>
      </c>
      <c r="F332" s="1" t="s">
        <v>365</v>
      </c>
      <c r="G332" s="2">
        <v>45164.384583333303</v>
      </c>
      <c r="H332" s="2">
        <v>45164.384675925903</v>
      </c>
      <c r="I332" s="40">
        <f t="shared" si="39"/>
        <v>9.2592599685303867E-5</v>
      </c>
      <c r="J332" s="41" t="s">
        <v>32</v>
      </c>
      <c r="K332" s="42" t="s">
        <v>34</v>
      </c>
      <c r="L332" s="42" t="s">
        <v>32</v>
      </c>
      <c r="M332" s="6">
        <v>34</v>
      </c>
      <c r="N332" s="5" t="str">
        <f t="shared" si="40"/>
        <v>FAIR-D2/34</v>
      </c>
      <c r="O332" s="4" t="str">
        <f>IF(ISBLANK(E332),"",IF(E332=F332, "1 video",CONCATENATE((+COUNTIFS(Video_List!$A:$A,Monitoring!C332,Video_List!$D:$D,"&lt;=" &amp;Monitoring!H332)-COUNTIFS(Video_List!$A:$A,Monitoring!C332,Video_List!$D:$D,"&lt;=" &amp;Monitoring!G332))+1," videos")))</f>
        <v>1 video</v>
      </c>
      <c r="P332" s="61" t="s">
        <v>34</v>
      </c>
      <c r="Q332" s="62" t="s">
        <v>34</v>
      </c>
      <c r="R332" s="63" t="str">
        <f>+IFERROR(IF(S332="#N/C","#N/C",INDEX(Taxonomy_UniqueValues!A:A,MATCH(S332,Taxonomy_UniqueValues!B:B,0))),"#N/C")</f>
        <v>#N/C</v>
      </c>
      <c r="S332" s="63" t="str">
        <f>+IFERROR(IF(T332="#N/C","#N/C",INDEX(Taxonomy_UniqueValues!B:B,MATCH(T332,Taxonomy_UniqueValues!C:C,0))),"#N/C")</f>
        <v>#N/C</v>
      </c>
      <c r="T332" s="63" t="str">
        <f>+IFERROR(IF(V332="#N/C","#N/C",IF(V332="-",INDEX(Taxonomy_UniqueValues!C:C,MATCH(W332,Taxonomy_UniqueValues!F:F,0)),INDEX(Taxonomy_UniqueValues!C:C,MATCH(V332,Taxonomy_UniqueValues!E:E,0)))),"#N/C")</f>
        <v>#N/C</v>
      </c>
      <c r="U332" s="63" t="str">
        <f>+IFERROR(IF(V332="#N/C","#N/C",INDEX(Taxonomy_UniqueValues!D:D,MATCH(V332,Taxonomy_UniqueValues!E:E,0))),"#N/C")</f>
        <v>#N/C</v>
      </c>
      <c r="V332" s="63" t="str">
        <f>+IFERROR(IF(W332="#N/C","#N/C",IF(W332="-",INDEX(Taxonomy_UniqueValues!E:E,MATCH(X332,Taxonomy_UniqueValues!G:G,0)),INDEX(Taxonomy_UniqueValues!E:E,MATCH(W332,Taxonomy_UniqueValues!F:F,0)))),"#N/C")</f>
        <v>#N/C</v>
      </c>
      <c r="W332" s="63" t="str">
        <f>+IFERROR(IF(X332="#N/C","#N/C",IF(X332="-",INDEX(Taxonomy_UniqueValues!F:F,MATCH(Y332,Taxonomy_UniqueValues!H:H,0)),INDEX(Taxonomy_UniqueValues!F:F,MATCH(X332,Taxonomy_UniqueValues!G:G,0)))),"#N/C")</f>
        <v>#N/C</v>
      </c>
      <c r="X332" s="63" t="str">
        <f>+IFERROR(IF(Y332="#N/C","#N/C",INDEX(Taxonomy_UniqueValues!G:G,MATCH(Y332,Taxonomy_UniqueValues!H:H,0))),"#N/C")</f>
        <v>#N/C</v>
      </c>
      <c r="Y332" s="63" t="str">
        <f>+IFERROR(IF(Z332="#N/C","#N/C",INDEX(Taxonomy_UniqueValues!H:H,MATCH(Z332,Taxonomy_UniqueValues!I:I,0))),"#N/C")</f>
        <v>#N/C</v>
      </c>
      <c r="Z332" s="64" t="s">
        <v>36</v>
      </c>
    </row>
    <row r="333" spans="1:26" x14ac:dyDescent="0.3">
      <c r="A333" s="3">
        <v>37</v>
      </c>
      <c r="B333" s="38" t="str">
        <f t="shared" si="36"/>
        <v>FAIR-D2_37</v>
      </c>
      <c r="C333" s="39" t="s">
        <v>334</v>
      </c>
      <c r="D333" s="4">
        <f t="shared" si="38"/>
        <v>45164</v>
      </c>
      <c r="E333" s="1" t="s">
        <v>366</v>
      </c>
      <c r="F333" s="1" t="s">
        <v>366</v>
      </c>
      <c r="G333" s="2">
        <v>45164.388877314799</v>
      </c>
      <c r="H333" s="2">
        <v>45164.3889583333</v>
      </c>
      <c r="I333" s="40">
        <f t="shared" si="39"/>
        <v>8.1018501077778637E-5</v>
      </c>
      <c r="J333" s="41" t="s">
        <v>32</v>
      </c>
      <c r="K333" s="42" t="s">
        <v>34</v>
      </c>
      <c r="L333" s="42" t="s">
        <v>32</v>
      </c>
      <c r="M333" s="6">
        <v>35</v>
      </c>
      <c r="N333" s="5" t="str">
        <f t="shared" si="40"/>
        <v>FAIR-D2/35</v>
      </c>
      <c r="O333" s="4" t="str">
        <f>IF(ISBLANK(E333),"",IF(E333=F333, "1 video",CONCATENATE((+COUNTIFS(Video_List!$A:$A,Monitoring!C333,Video_List!$D:$D,"&lt;=" &amp;Monitoring!H333)-COUNTIFS(Video_List!$A:$A,Monitoring!C333,Video_List!$D:$D,"&lt;=" &amp;Monitoring!G333))+1," videos")))</f>
        <v>1 video</v>
      </c>
      <c r="P333" s="61" t="s">
        <v>34</v>
      </c>
      <c r="Q333" s="62" t="s">
        <v>34</v>
      </c>
      <c r="R333" s="63" t="str">
        <f>+IFERROR(IF(S333="#N/C","#N/C",INDEX(Taxonomy_UniqueValues!A:A,MATCH(S333,Taxonomy_UniqueValues!B:B,0))),"#N/C")</f>
        <v>#N/C</v>
      </c>
      <c r="S333" s="63" t="str">
        <f>+IFERROR(IF(T333="#N/C","#N/C",INDEX(Taxonomy_UniqueValues!B:B,MATCH(T333,Taxonomy_UniqueValues!C:C,0))),"#N/C")</f>
        <v>#N/C</v>
      </c>
      <c r="T333" s="63" t="str">
        <f>+IFERROR(IF(V333="#N/C","#N/C",IF(V333="-",INDEX(Taxonomy_UniqueValues!C:C,MATCH(W333,Taxonomy_UniqueValues!F:F,0)),INDEX(Taxonomy_UniqueValues!C:C,MATCH(V333,Taxonomy_UniqueValues!E:E,0)))),"#N/C")</f>
        <v>#N/C</v>
      </c>
      <c r="U333" s="63" t="str">
        <f>+IFERROR(IF(V333="#N/C","#N/C",INDEX(Taxonomy_UniqueValues!D:D,MATCH(V333,Taxonomy_UniqueValues!E:E,0))),"#N/C")</f>
        <v>#N/C</v>
      </c>
      <c r="V333" s="63" t="str">
        <f>+IFERROR(IF(W333="#N/C","#N/C",IF(W333="-",INDEX(Taxonomy_UniqueValues!E:E,MATCH(X333,Taxonomy_UniqueValues!G:G,0)),INDEX(Taxonomy_UniqueValues!E:E,MATCH(W333,Taxonomy_UniqueValues!F:F,0)))),"#N/C")</f>
        <v>#N/C</v>
      </c>
      <c r="W333" s="63" t="str">
        <f>+IFERROR(IF(X333="#N/C","#N/C",IF(X333="-",INDEX(Taxonomy_UniqueValues!F:F,MATCH(Y333,Taxonomy_UniqueValues!H:H,0)),INDEX(Taxonomy_UniqueValues!F:F,MATCH(X333,Taxonomy_UniqueValues!G:G,0)))),"#N/C")</f>
        <v>#N/C</v>
      </c>
      <c r="X333" s="63" t="str">
        <f>+IFERROR(IF(Y333="#N/C","#N/C",INDEX(Taxonomy_UniqueValues!G:G,MATCH(Y333,Taxonomy_UniqueValues!H:H,0))),"#N/C")</f>
        <v>#N/C</v>
      </c>
      <c r="Y333" s="63" t="str">
        <f>+IFERROR(IF(Z333="#N/C","#N/C",INDEX(Taxonomy_UniqueValues!H:H,MATCH(Z333,Taxonomy_UniqueValues!I:I,0))),"#N/C")</f>
        <v>#N/C</v>
      </c>
      <c r="Z333" s="64" t="s">
        <v>36</v>
      </c>
    </row>
    <row r="334" spans="1:26" x14ac:dyDescent="0.3">
      <c r="A334" s="3">
        <v>38</v>
      </c>
      <c r="B334" s="38" t="str">
        <f t="shared" si="36"/>
        <v>FAIR-D2_38</v>
      </c>
      <c r="C334" s="39" t="s">
        <v>334</v>
      </c>
      <c r="D334" s="4">
        <f t="shared" si="38"/>
        <v>45164</v>
      </c>
      <c r="E334" s="1" t="s">
        <v>367</v>
      </c>
      <c r="F334" s="1" t="s">
        <v>367</v>
      </c>
      <c r="G334" s="2">
        <v>45164.393217592602</v>
      </c>
      <c r="H334" s="2">
        <v>45164.393344907403</v>
      </c>
      <c r="I334" s="40">
        <f t="shared" si="39"/>
        <v>1.2731480092043057E-4</v>
      </c>
      <c r="J334" s="41" t="s">
        <v>30</v>
      </c>
      <c r="K334" s="42" t="s">
        <v>34</v>
      </c>
      <c r="L334" s="42" t="s">
        <v>30</v>
      </c>
      <c r="M334" s="6">
        <v>36</v>
      </c>
      <c r="N334" s="5" t="str">
        <f t="shared" si="40"/>
        <v>FAIR-D2/36</v>
      </c>
      <c r="O334" s="4" t="str">
        <f>IF(ISBLANK(E334),"",IF(E334=F334, "1 video",CONCATENATE((+COUNTIFS(Video_List!$A:$A,Monitoring!C334,Video_List!$D:$D,"&lt;=" &amp;Monitoring!H334)-COUNTIFS(Video_List!$A:$A,Monitoring!C334,Video_List!$D:$D,"&lt;=" &amp;Monitoring!G334))+1," videos")))</f>
        <v>1 video</v>
      </c>
      <c r="P334" s="61" t="s">
        <v>31</v>
      </c>
      <c r="Q334" s="62" t="s">
        <v>34</v>
      </c>
      <c r="R334" s="63" t="str">
        <f>+IFERROR(IF(S334="#N/C","#N/C",INDEX(Taxonomy_UniqueValues!A:A,MATCH(S334,Taxonomy_UniqueValues!B:B,0))),"#N/C")</f>
        <v>Insecta</v>
      </c>
      <c r="S334" s="63" t="str">
        <f>+IFERROR(IF(T334="#N/C","#N/C",INDEX(Taxonomy_UniqueValues!B:B,MATCH(T334,Taxonomy_UniqueValues!C:C,0))),"#N/C")</f>
        <v>Diptera</v>
      </c>
      <c r="T334" s="63" t="str">
        <f>+IFERROR(IF(V334="#N/C","#N/C",IF(V334="-",INDEX(Taxonomy_UniqueValues!C:C,MATCH(W334,Taxonomy_UniqueValues!F:F,0)),INDEX(Taxonomy_UniqueValues!C:C,MATCH(V334,Taxonomy_UniqueValues!E:E,0)))),"#N/C")</f>
        <v>Brachycera</v>
      </c>
      <c r="U334" s="63" t="str">
        <f>+IFERROR(IF(V334="#N/C","#N/C",INDEX(Taxonomy_UniqueValues!D:D,MATCH(V334,Taxonomy_UniqueValues!E:E,0))),"#N/C")</f>
        <v>Muscomorpha</v>
      </c>
      <c r="V334" s="63" t="s">
        <v>35</v>
      </c>
      <c r="W334" s="63" t="str">
        <f>+IFERROR(IF(X334="#N/C","#N/C",IF(X334="-",INDEX(Taxonomy_UniqueValues!F:F,MATCH(Y334,Taxonomy_UniqueValues!H:H,0)),INDEX(Taxonomy_UniqueValues!F:F,MATCH(X334,Taxonomy_UniqueValues!G:G,0)))),"#N/C")</f>
        <v>#N/C</v>
      </c>
      <c r="X334" s="63" t="str">
        <f>+IFERROR(IF(Y334="#N/C","#N/C",INDEX(Taxonomy_UniqueValues!G:G,MATCH(Y334,Taxonomy_UniqueValues!H:H,0))),"#N/C")</f>
        <v>#N/C</v>
      </c>
      <c r="Y334" s="63" t="str">
        <f>+IFERROR(IF(Z334="#N/C","#N/C",INDEX(Taxonomy_UniqueValues!H:H,MATCH(Z334,Taxonomy_UniqueValues!I:I,0))),"#N/C")</f>
        <v>#N/C</v>
      </c>
      <c r="Z334" s="64" t="s">
        <v>36</v>
      </c>
    </row>
    <row r="335" spans="1:26" x14ac:dyDescent="0.3">
      <c r="A335" s="3">
        <v>39</v>
      </c>
      <c r="B335" s="38" t="str">
        <f t="shared" si="36"/>
        <v>FAIR-D2_39</v>
      </c>
      <c r="C335" s="39" t="s">
        <v>334</v>
      </c>
      <c r="D335" s="4">
        <f t="shared" si="38"/>
        <v>45164</v>
      </c>
      <c r="E335" s="1" t="s">
        <v>368</v>
      </c>
      <c r="F335" s="1" t="s">
        <v>368</v>
      </c>
      <c r="G335" s="2">
        <v>45164.394247685203</v>
      </c>
      <c r="H335" s="2">
        <v>45164.394363425898</v>
      </c>
      <c r="I335" s="40">
        <f t="shared" si="39"/>
        <v>1.1574069503694773E-4</v>
      </c>
      <c r="J335" s="41" t="s">
        <v>32</v>
      </c>
      <c r="K335" s="42" t="s">
        <v>34</v>
      </c>
      <c r="L335" s="42" t="s">
        <v>45</v>
      </c>
      <c r="M335" s="6">
        <v>37</v>
      </c>
      <c r="N335" s="5" t="str">
        <f t="shared" si="40"/>
        <v>FAIR-D2/37</v>
      </c>
      <c r="O335" s="4" t="str">
        <f>IF(ISBLANK(E335),"",IF(E335=F335, "1 video",CONCATENATE((+COUNTIFS(Video_List!$A:$A,Monitoring!C335,Video_List!$D:$D,"&lt;=" &amp;Monitoring!H335)-COUNTIFS(Video_List!$A:$A,Monitoring!C335,Video_List!$D:$D,"&lt;=" &amp;Monitoring!G335))+1," videos")))</f>
        <v>1 video</v>
      </c>
      <c r="P335" s="61" t="s">
        <v>34</v>
      </c>
      <c r="Q335" s="62" t="s">
        <v>34</v>
      </c>
      <c r="R335" s="63" t="str">
        <f>+IFERROR(IF(S335="#N/C","#N/C",INDEX(Taxonomy_UniqueValues!A:A,MATCH(S335,Taxonomy_UniqueValues!B:B,0))),"#N/C")</f>
        <v>Insecta</v>
      </c>
      <c r="S335" s="63" t="str">
        <f>+IFERROR(IF(T335="#N/C","#N/C",INDEX(Taxonomy_UniqueValues!B:B,MATCH(T335,Taxonomy_UniqueValues!C:C,0))),"#N/C")</f>
        <v>Diptera</v>
      </c>
      <c r="T335" s="63" t="s">
        <v>48</v>
      </c>
      <c r="U335" s="63" t="s">
        <v>369</v>
      </c>
      <c r="V335" s="63" t="str">
        <f>+IFERROR(IF(W335="#N/C","#N/C",IF(W335="-",INDEX(Taxonomy_UniqueValues!E:E,MATCH(X335,Taxonomy_UniqueValues!G:G,0)),INDEX(Taxonomy_UniqueValues!E:E,MATCH(W335,Taxonomy_UniqueValues!F:F,0)))),"#N/C")</f>
        <v>#N/C</v>
      </c>
      <c r="W335" s="63" t="str">
        <f>+IFERROR(IF(X335="#N/C","#N/C",IF(X335="-",INDEX(Taxonomy_UniqueValues!F:F,MATCH(Y335,Taxonomy_UniqueValues!H:H,0)),INDEX(Taxonomy_UniqueValues!F:F,MATCH(X335,Taxonomy_UniqueValues!G:G,0)))),"#N/C")</f>
        <v>#N/C</v>
      </c>
      <c r="X335" s="63" t="str">
        <f>+IFERROR(IF(Y335="#N/C","#N/C",INDEX(Taxonomy_UniqueValues!G:G,MATCH(Y335,Taxonomy_UniqueValues!H:H,0))),"#N/C")</f>
        <v>#N/C</v>
      </c>
      <c r="Y335" s="63" t="str">
        <f>+IFERROR(IF(Z335="#N/C","#N/C",INDEX(Taxonomy_UniqueValues!H:H,MATCH(Z335,Taxonomy_UniqueValues!I:I,0))),"#N/C")</f>
        <v>#N/C</v>
      </c>
      <c r="Z335" s="64" t="s">
        <v>36</v>
      </c>
    </row>
    <row r="336" spans="1:26" x14ac:dyDescent="0.3">
      <c r="A336" s="3">
        <v>40</v>
      </c>
      <c r="B336" s="38" t="str">
        <f t="shared" si="36"/>
        <v>FAIR-D2_40</v>
      </c>
      <c r="C336" s="39" t="s">
        <v>334</v>
      </c>
      <c r="D336" s="4">
        <f t="shared" ref="D336:D366" si="41">IF(ISBLANK(E336),"",+VALUE(MID(E336, FIND("_", E336)+1,10)))</f>
        <v>45164</v>
      </c>
      <c r="E336" s="1" t="s">
        <v>370</v>
      </c>
      <c r="F336" s="1" t="s">
        <v>370</v>
      </c>
      <c r="G336" s="2">
        <v>45164.415821759299</v>
      </c>
      <c r="H336" s="2">
        <v>45164.415879629603</v>
      </c>
      <c r="I336" s="40">
        <f t="shared" si="39"/>
        <v>5.7870303862728179E-5</v>
      </c>
      <c r="J336" s="41" t="s">
        <v>32</v>
      </c>
      <c r="K336" s="42" t="s">
        <v>34</v>
      </c>
      <c r="L336" s="42" t="s">
        <v>32</v>
      </c>
      <c r="M336" s="6">
        <v>38</v>
      </c>
      <c r="N336" s="5" t="str">
        <f t="shared" si="40"/>
        <v>FAIR-D2/38</v>
      </c>
      <c r="O336" s="4" t="str">
        <f>IF(ISBLANK(E336),"",IF(E336=F336, "1 video",CONCATENATE((+COUNTIFS(Video_List!$A:$A,Monitoring!C336,Video_List!$D:$D,"&lt;=" &amp;Monitoring!H336)-COUNTIFS(Video_List!$A:$A,Monitoring!C336,Video_List!$D:$D,"&lt;=" &amp;Monitoring!G336))+1," videos")))</f>
        <v>1 video</v>
      </c>
      <c r="P336" s="61" t="s">
        <v>34</v>
      </c>
      <c r="Q336" s="62" t="s">
        <v>34</v>
      </c>
      <c r="R336" s="63" t="str">
        <f>+IFERROR(IF(S336="#N/C","#N/C",INDEX(Taxonomy_UniqueValues!A:A,MATCH(S336,Taxonomy_UniqueValues!B:B,0))),"#N/C")</f>
        <v>#N/C</v>
      </c>
      <c r="S336" s="63" t="str">
        <f>+IFERROR(IF(T336="#N/C","#N/C",INDEX(Taxonomy_UniqueValues!B:B,MATCH(T336,Taxonomy_UniqueValues!C:C,0))),"#N/C")</f>
        <v>#N/C</v>
      </c>
      <c r="T336" s="63" t="str">
        <f>+IFERROR(IF(V336="#N/C","#N/C",IF(V336="-",INDEX(Taxonomy_UniqueValues!C:C,MATCH(W336,Taxonomy_UniqueValues!F:F,0)),INDEX(Taxonomy_UniqueValues!C:C,MATCH(V336,Taxonomy_UniqueValues!E:E,0)))),"#N/C")</f>
        <v>#N/C</v>
      </c>
      <c r="U336" s="63" t="str">
        <f>+IFERROR(IF(V336="#N/C","#N/C",INDEX(Taxonomy_UniqueValues!D:D,MATCH(V336,Taxonomy_UniqueValues!E:E,0))),"#N/C")</f>
        <v>#N/C</v>
      </c>
      <c r="V336" s="63" t="str">
        <f>+IFERROR(IF(W336="#N/C","#N/C",IF(W336="-",INDEX(Taxonomy_UniqueValues!E:E,MATCH(X336,Taxonomy_UniqueValues!G:G,0)),INDEX(Taxonomy_UniqueValues!E:E,MATCH(W336,Taxonomy_UniqueValues!F:F,0)))),"#N/C")</f>
        <v>#N/C</v>
      </c>
      <c r="W336" s="63" t="str">
        <f>+IFERROR(IF(X336="#N/C","#N/C",IF(X336="-",INDEX(Taxonomy_UniqueValues!F:F,MATCH(Y336,Taxonomy_UniqueValues!H:H,0)),INDEX(Taxonomy_UniqueValues!F:F,MATCH(X336,Taxonomy_UniqueValues!G:G,0)))),"#N/C")</f>
        <v>#N/C</v>
      </c>
      <c r="X336" s="63" t="str">
        <f>+IFERROR(IF(Y336="#N/C","#N/C",INDEX(Taxonomy_UniqueValues!G:G,MATCH(Y336,Taxonomy_UniqueValues!H:H,0))),"#N/C")</f>
        <v>#N/C</v>
      </c>
      <c r="Y336" s="63" t="str">
        <f>+IFERROR(IF(Z336="#N/C","#N/C",INDEX(Taxonomy_UniqueValues!H:H,MATCH(Z336,Taxonomy_UniqueValues!I:I,0))),"#N/C")</f>
        <v>#N/C</v>
      </c>
      <c r="Z336" s="64" t="s">
        <v>36</v>
      </c>
    </row>
    <row r="337" spans="1:26" x14ac:dyDescent="0.3">
      <c r="A337" s="3">
        <v>41</v>
      </c>
      <c r="B337" s="38" t="str">
        <f t="shared" si="36"/>
        <v>FAIR-D2_41</v>
      </c>
      <c r="C337" s="39" t="s">
        <v>334</v>
      </c>
      <c r="D337" s="4">
        <f t="shared" si="41"/>
        <v>45164</v>
      </c>
      <c r="E337" s="1" t="s">
        <v>371</v>
      </c>
      <c r="F337" s="1" t="s">
        <v>371</v>
      </c>
      <c r="G337" s="2">
        <v>45164.429918981499</v>
      </c>
      <c r="H337" s="2">
        <v>45164.430520833303</v>
      </c>
      <c r="I337" s="40">
        <f t="shared" si="39"/>
        <v>6.0185180336702615E-4</v>
      </c>
      <c r="J337" s="41" t="s">
        <v>30</v>
      </c>
      <c r="K337" s="42" t="s">
        <v>31</v>
      </c>
      <c r="L337" s="42" t="s">
        <v>32</v>
      </c>
      <c r="M337" s="6">
        <v>39</v>
      </c>
      <c r="N337" s="5" t="str">
        <f t="shared" si="40"/>
        <v>FAIR-D2/39</v>
      </c>
      <c r="O337" s="4" t="str">
        <f>IF(ISBLANK(E337),"",IF(E337=F337, "1 video",CONCATENATE((+COUNTIFS(Video_List!$A:$A,Monitoring!C337,Video_List!$D:$D,"&lt;=" &amp;Monitoring!H337)-COUNTIFS(Video_List!$A:$A,Monitoring!C337,Video_List!$D:$D,"&lt;=" &amp;Monitoring!G337))+1," videos")))</f>
        <v>1 video</v>
      </c>
      <c r="P337" s="61" t="s">
        <v>34</v>
      </c>
      <c r="Q337" s="62" t="s">
        <v>34</v>
      </c>
      <c r="R337" s="63" t="str">
        <f>+IFERROR(IF(S337="#N/C","#N/C",INDEX(Taxonomy_UniqueValues!A:A,MATCH(S337,Taxonomy_UniqueValues!B:B,0))),"#N/C")</f>
        <v>Insecta</v>
      </c>
      <c r="S337" s="63" t="str">
        <f>+IFERROR(IF(T337="#N/C","#N/C",INDEX(Taxonomy_UniqueValues!B:B,MATCH(T337,Taxonomy_UniqueValues!C:C,0))),"#N/C")</f>
        <v>Diptera</v>
      </c>
      <c r="T337" s="63" t="s">
        <v>48</v>
      </c>
      <c r="U337" s="63" t="str">
        <f>+IFERROR(IF(V337="#N/C","#N/C",INDEX(Taxonomy_UniqueValues!D:D,MATCH(V337,Taxonomy_UniqueValues!E:E,0))),"#N/C")</f>
        <v>#N/C</v>
      </c>
      <c r="V337" s="63" t="str">
        <f>+IFERROR(IF(W337="#N/C","#N/C",IF(W337="-",INDEX(Taxonomy_UniqueValues!E:E,MATCH(X337,Taxonomy_UniqueValues!G:G,0)),INDEX(Taxonomy_UniqueValues!E:E,MATCH(W337,Taxonomy_UniqueValues!F:F,0)))),"#N/C")</f>
        <v>#N/C</v>
      </c>
      <c r="W337" s="63" t="str">
        <f>+IFERROR(IF(X337="#N/C","#N/C",IF(X337="-",INDEX(Taxonomy_UniqueValues!F:F,MATCH(Y337,Taxonomy_UniqueValues!H:H,0)),INDEX(Taxonomy_UniqueValues!F:F,MATCH(X337,Taxonomy_UniqueValues!G:G,0)))),"#N/C")</f>
        <v>#N/C</v>
      </c>
      <c r="X337" s="63" t="str">
        <f>+IFERROR(IF(Y337="#N/C","#N/C",INDEX(Taxonomy_UniqueValues!G:G,MATCH(Y337,Taxonomy_UniqueValues!H:H,0))),"#N/C")</f>
        <v>#N/C</v>
      </c>
      <c r="Y337" s="63" t="str">
        <f>+IFERROR(IF(Z337="#N/C","#N/C",INDEX(Taxonomy_UniqueValues!H:H,MATCH(Z337,Taxonomy_UniqueValues!I:I,0))),"#N/C")</f>
        <v>#N/C</v>
      </c>
      <c r="Z337" s="64" t="s">
        <v>36</v>
      </c>
    </row>
    <row r="338" spans="1:26" x14ac:dyDescent="0.3">
      <c r="A338" s="3">
        <v>42</v>
      </c>
      <c r="B338" s="38" t="str">
        <f t="shared" si="36"/>
        <v>FAIR-D2_42</v>
      </c>
      <c r="C338" s="39" t="s">
        <v>334</v>
      </c>
      <c r="D338" s="4">
        <f t="shared" si="41"/>
        <v>45164</v>
      </c>
      <c r="E338" s="1" t="s">
        <v>371</v>
      </c>
      <c r="F338" s="1" t="s">
        <v>371</v>
      </c>
      <c r="G338" s="2">
        <v>45164.429918981499</v>
      </c>
      <c r="H338" s="2">
        <v>45164.430960648097</v>
      </c>
      <c r="I338" s="40">
        <f t="shared" si="39"/>
        <v>1.0416665973025374E-3</v>
      </c>
      <c r="J338" s="41" t="s">
        <v>30</v>
      </c>
      <c r="K338" s="42" t="s">
        <v>34</v>
      </c>
      <c r="L338" s="42" t="s">
        <v>30</v>
      </c>
      <c r="M338" s="6">
        <v>40</v>
      </c>
      <c r="N338" s="5" t="str">
        <f t="shared" si="40"/>
        <v>FAIR-D2/40</v>
      </c>
      <c r="O338" s="4" t="str">
        <f>IF(ISBLANK(E338),"",IF(E338=F338, "1 video",CONCATENATE((+COUNTIFS(Video_List!$A:$A,Monitoring!C338,Video_List!$D:$D,"&lt;=" &amp;Monitoring!H338)-COUNTIFS(Video_List!$A:$A,Monitoring!C338,Video_List!$D:$D,"&lt;=" &amp;Monitoring!G338))+1," videos")))</f>
        <v>1 video</v>
      </c>
      <c r="P338" s="61" t="s">
        <v>31</v>
      </c>
      <c r="Q338" s="62" t="s">
        <v>34</v>
      </c>
      <c r="R338" s="63" t="str">
        <f>+IFERROR(IF(S338="#N/C","#N/C",IF(S338=0,INDEX(Taxonomy_UniqueValues!A:A,MATCH(T338,Taxonomy_UniqueValues!C:C,0)),INDEX(Taxonomy_UniqueValues!A:A,MATCH(S338,Taxonomy_UniqueValues!B:B,0)))),"#N/C")</f>
        <v>Insecta</v>
      </c>
      <c r="S338" s="63" t="str">
        <f>+IFERROR(IF(T338="#N/C","#N/C",IF(T338=0,INDEX(Taxonomy_UniqueValues!B:B,MATCH(U338,Taxonomy_UniqueValues!D:D,0)),INDEX(Taxonomy_UniqueValues!B:B,MATCH(T338,Taxonomy_UniqueValues!C:C,0)))),"#N/C")</f>
        <v>Diptera</v>
      </c>
      <c r="T338" s="63" t="str">
        <f>+IFERROR(IF(U338="#N/C","#N/C",IF(U338=0,INDEX(Taxonomy_UniqueValues!C:C,MATCH(V338,Taxonomy_UniqueValues!E:E,0)),INDEX(Taxonomy_UniqueValues!C:C,MATCH(U338,Taxonomy_UniqueValues!D:D,0)))),"#N/C")</f>
        <v>Brachycera</v>
      </c>
      <c r="U338" s="63" t="str">
        <f>+IFERROR(IF(V338="#N/C","#N/C",IF(V338=0,INDEX(Taxonomy_UniqueValues!D:D,MATCH(W338,Taxonomy_UniqueValues!F:F,0)),INDEX(Taxonomy_UniqueValues!D:D,MATCH(V338,Taxonomy_UniqueValues!E:E,0)))),"#N/C")</f>
        <v>Muscomorpha</v>
      </c>
      <c r="V338" s="63" t="str">
        <f>+IFERROR(IF(W338="#N/C","#N/C",IF(W338=0,INDEX(Taxonomy_UniqueValues!E:E,MATCH(X338,Taxonomy_UniqueValues!G:G,0)),INDEX(Taxonomy_UniqueValues!E:E,MATCH(W338,Taxonomy_UniqueValues!F:F,0)))),"#N/C")</f>
        <v>Muscoidea</v>
      </c>
      <c r="W338" s="63" t="str">
        <f>+IFERROR(IF(X338="#N/C","#N/C",IF(X338=0,INDEX(Taxonomy_UniqueValues!F:F,MATCH(Y338,Taxonomy_UniqueValues!H:H,0)),INDEX(Taxonomy_UniqueValues!F:F,MATCH(X338,Taxonomy_UniqueValues!G:G,0)))),"#N/C")</f>
        <v>Fanniidae</v>
      </c>
      <c r="X338" s="63">
        <f>+IFERROR(IF(Y338="#N/C","#N/C",INDEX(Taxonomy_UniqueValues!G:G,MATCH(Y338,Taxonomy_UniqueValues!H:H,0))),"#N/C")</f>
        <v>0</v>
      </c>
      <c r="Y338" s="63" t="s">
        <v>38</v>
      </c>
      <c r="Z338" s="64" t="s">
        <v>36</v>
      </c>
    </row>
    <row r="339" spans="1:26" x14ac:dyDescent="0.3">
      <c r="A339" s="3">
        <v>43</v>
      </c>
      <c r="B339" s="38" t="str">
        <f t="shared" si="36"/>
        <v>FAIR-D2_43</v>
      </c>
      <c r="C339" s="39" t="s">
        <v>334</v>
      </c>
      <c r="D339" s="4">
        <f t="shared" si="41"/>
        <v>45164</v>
      </c>
      <c r="E339" s="1" t="s">
        <v>371</v>
      </c>
      <c r="F339" s="1" t="s">
        <v>371</v>
      </c>
      <c r="G339" s="2">
        <v>45164.430115740703</v>
      </c>
      <c r="H339" s="2">
        <v>45164.430625000001</v>
      </c>
      <c r="I339" s="40">
        <f t="shared" si="39"/>
        <v>5.0925929826917127E-4</v>
      </c>
      <c r="J339" s="41" t="s">
        <v>32</v>
      </c>
      <c r="K339" s="42" t="s">
        <v>34</v>
      </c>
      <c r="L339" s="42" t="s">
        <v>32</v>
      </c>
      <c r="M339" s="6">
        <v>41</v>
      </c>
      <c r="N339" s="5" t="str">
        <f t="shared" si="40"/>
        <v>FAIR-D2/41</v>
      </c>
      <c r="O339" s="4" t="str">
        <f>IF(ISBLANK(E339),"",IF(E339=F339, "1 video",CONCATENATE((+COUNTIFS(Video_List!$A:$A,Monitoring!C339,Video_List!$D:$D,"&lt;=" &amp;Monitoring!H339)-COUNTIFS(Video_List!$A:$A,Monitoring!C339,Video_List!$D:$D,"&lt;=" &amp;Monitoring!G339))+1," videos")))</f>
        <v>1 video</v>
      </c>
      <c r="P339" s="61" t="s">
        <v>34</v>
      </c>
      <c r="Q339" s="62" t="s">
        <v>34</v>
      </c>
      <c r="R339" s="63" t="s">
        <v>86</v>
      </c>
      <c r="S339" s="63" t="str">
        <f>+IFERROR(IF(T339="#N/C","#N/C",INDEX(Taxonomy_UniqueValues!B:B,MATCH(T339,Taxonomy_UniqueValues!C:C,0))),"#N/C")</f>
        <v>Diptera</v>
      </c>
      <c r="T339" s="63" t="str">
        <f>+IFERROR(IF(V339="#N/C","#N/C",INDEX(Taxonomy_UniqueValues!C:C,MATCH(V339,Taxonomy_UniqueValues!E:E,0))),"#N/C")</f>
        <v>Brachycera</v>
      </c>
      <c r="U339" s="63" t="str">
        <f>+IFERROR(IF(V339="#N/C","#N/C",INDEX(Taxonomy_UniqueValues!D:D,MATCH(V339,Taxonomy_UniqueValues!E:E,0))),"#N/C")</f>
        <v>Muscomorpha</v>
      </c>
      <c r="V339" s="63" t="s">
        <v>35</v>
      </c>
      <c r="W339" s="63" t="str">
        <f>+IFERROR(IF(X339="#N/C","#N/C",IF(X339="-",INDEX(Taxonomy_UniqueValues!F:F,MATCH(Y339,Taxonomy_UniqueValues!H:H,0)),INDEX(Taxonomy_UniqueValues!F:F,MATCH(X339,Taxonomy_UniqueValues!G:G,0)))),"#N/C")</f>
        <v>#N/C</v>
      </c>
      <c r="X339" s="63" t="str">
        <f>+IFERROR(IF(Y339="#N/C","#N/C",INDEX(Taxonomy_UniqueValues!G:G,MATCH(Y339,Taxonomy_UniqueValues!H:H,0))),"#N/C")</f>
        <v>#N/C</v>
      </c>
      <c r="Y339" s="63" t="str">
        <f>+IFERROR(IF(Z339="#N/C","#N/C",INDEX(Taxonomy_UniqueValues!H:H,MATCH(Z339,Taxonomy_UniqueValues!I:I,0))),"#N/C")</f>
        <v>#N/C</v>
      </c>
      <c r="Z339" s="64" t="s">
        <v>36</v>
      </c>
    </row>
    <row r="340" spans="1:26" x14ac:dyDescent="0.3">
      <c r="A340" s="3">
        <v>44</v>
      </c>
      <c r="B340" s="38" t="str">
        <f t="shared" si="36"/>
        <v>FAIR-D2_44</v>
      </c>
      <c r="C340" s="39" t="s">
        <v>334</v>
      </c>
      <c r="D340" s="4">
        <f t="shared" si="41"/>
        <v>45164</v>
      </c>
      <c r="E340" s="1" t="s">
        <v>371</v>
      </c>
      <c r="F340" s="1" t="s">
        <v>371</v>
      </c>
      <c r="G340" s="2">
        <v>45164.430879629603</v>
      </c>
      <c r="H340" s="2">
        <v>45164.430937500001</v>
      </c>
      <c r="I340" s="40">
        <f t="shared" si="39"/>
        <v>5.7870398450177163E-5</v>
      </c>
      <c r="J340" s="41" t="s">
        <v>32</v>
      </c>
      <c r="K340" s="42" t="s">
        <v>31</v>
      </c>
      <c r="L340" s="42" t="s">
        <v>32</v>
      </c>
      <c r="M340" s="6">
        <v>42</v>
      </c>
      <c r="N340" s="5" t="str">
        <f t="shared" si="40"/>
        <v>FAIR-D2/42</v>
      </c>
      <c r="O340" s="4" t="str">
        <f>IF(ISBLANK(E340),"",IF(E340=F340, "1 video",CONCATENATE((+COUNTIFS(Video_List!$A:$A,Monitoring!C340,Video_List!$D:$D,"&lt;=" &amp;Monitoring!H340)-COUNTIFS(Video_List!$A:$A,Monitoring!C340,Video_List!$D:$D,"&lt;=" &amp;Monitoring!G340))+1," videos")))</f>
        <v>1 video</v>
      </c>
      <c r="P340" s="61" t="s">
        <v>31</v>
      </c>
      <c r="Q340" s="62" t="s">
        <v>34</v>
      </c>
      <c r="R340" s="63" t="str">
        <f>+IFERROR(IF(S340="#N/C","#N/C",IF(S340=0,INDEX(Taxonomy_UniqueValues!A:A,MATCH(T340,Taxonomy_UniqueValues!C:C,0)),INDEX(Taxonomy_UniqueValues!A:A,MATCH(S340,Taxonomy_UniqueValues!B:B,0)))),"#N/C")</f>
        <v>Insecta</v>
      </c>
      <c r="S340" s="63" t="str">
        <f>+IFERROR(IF(T340="#N/C","#N/C",IF(T340=0,INDEX(Taxonomy_UniqueValues!B:B,MATCH(U340,Taxonomy_UniqueValues!D:D,0)),INDEX(Taxonomy_UniqueValues!B:B,MATCH(T340,Taxonomy_UniqueValues!C:C,0)))),"#N/C")</f>
        <v>Diptera</v>
      </c>
      <c r="T340" s="63" t="str">
        <f>+IFERROR(IF(U340="#N/C","#N/C",IF(U340=0,INDEX(Taxonomy_UniqueValues!C:C,MATCH(V340,Taxonomy_UniqueValues!E:E,0)),INDEX(Taxonomy_UniqueValues!C:C,MATCH(U340,Taxonomy_UniqueValues!D:D,0)))),"#N/C")</f>
        <v>Brachycera</v>
      </c>
      <c r="U340" s="63" t="str">
        <f>+IFERROR(IF(V340="#N/C","#N/C",IF(V340=0,INDEX(Taxonomy_UniqueValues!D:D,MATCH(W340,Taxonomy_UniqueValues!F:F,0)),INDEX(Taxonomy_UniqueValues!D:D,MATCH(V340,Taxonomy_UniqueValues!E:E,0)))),"#N/C")</f>
        <v>Muscomorpha</v>
      </c>
      <c r="V340" s="63" t="str">
        <f>+IFERROR(IF(W340="#N/C","#N/C",IF(W340=0,INDEX(Taxonomy_UniqueValues!E:E,MATCH(X340,Taxonomy_UniqueValues!G:G,0)),INDEX(Taxonomy_UniqueValues!E:E,MATCH(W340,Taxonomy_UniqueValues!F:F,0)))),"#N/C")</f>
        <v>Muscoidea</v>
      </c>
      <c r="W340" s="63" t="str">
        <f>+IFERROR(IF(X340="#N/C","#N/C",IF(X340=0,INDEX(Taxonomy_UniqueValues!F:F,MATCH(Y340,Taxonomy_UniqueValues!H:H,0)),INDEX(Taxonomy_UniqueValues!F:F,MATCH(X340,Taxonomy_UniqueValues!G:G,0)))),"#N/C")</f>
        <v>Fanniidae</v>
      </c>
      <c r="X340" s="63">
        <f>+IFERROR(IF(Y340="#N/C","#N/C",INDEX(Taxonomy_UniqueValues!G:G,MATCH(Y340,Taxonomy_UniqueValues!H:H,0))),"#N/C")</f>
        <v>0</v>
      </c>
      <c r="Y340" s="63" t="s">
        <v>38</v>
      </c>
      <c r="Z340" s="64" t="s">
        <v>36</v>
      </c>
    </row>
    <row r="341" spans="1:26" x14ac:dyDescent="0.3">
      <c r="A341" s="3">
        <v>45</v>
      </c>
      <c r="B341" s="38" t="str">
        <f t="shared" si="36"/>
        <v>FAIR-D2_45</v>
      </c>
      <c r="C341" s="39" t="s">
        <v>334</v>
      </c>
      <c r="D341" s="4">
        <f t="shared" si="41"/>
        <v>45164</v>
      </c>
      <c r="E341" s="1" t="s">
        <v>372</v>
      </c>
      <c r="F341" s="1" t="s">
        <v>372</v>
      </c>
      <c r="G341" s="2">
        <v>45164.436134259297</v>
      </c>
      <c r="H341" s="2">
        <v>45164.436249999999</v>
      </c>
      <c r="I341" s="40">
        <f t="shared" si="39"/>
        <v>1.1574070231290534E-4</v>
      </c>
      <c r="J341" s="41" t="s">
        <v>45</v>
      </c>
      <c r="K341" s="42" t="s">
        <v>34</v>
      </c>
      <c r="L341" s="42" t="s">
        <v>45</v>
      </c>
      <c r="M341" s="6">
        <v>43</v>
      </c>
      <c r="N341" s="5" t="str">
        <f t="shared" si="40"/>
        <v>FAIR-D2/43</v>
      </c>
      <c r="O341" s="4" t="str">
        <f>IF(ISBLANK(E341),"",IF(E341=F341, "1 video",CONCATENATE((+COUNTIFS(Video_List!$A:$A,Monitoring!C341,Video_List!$D:$D,"&lt;=" &amp;Monitoring!H341)-COUNTIFS(Video_List!$A:$A,Monitoring!C341,Video_List!$D:$D,"&lt;=" &amp;Monitoring!G341))+1," videos")))</f>
        <v>1 video</v>
      </c>
      <c r="P341" s="61" t="s">
        <v>34</v>
      </c>
      <c r="Q341" s="62" t="s">
        <v>34</v>
      </c>
      <c r="R341" s="63" t="s">
        <v>86</v>
      </c>
      <c r="S341" s="63" t="str">
        <f>+IFERROR(IF(T341="#N/C","#N/C",INDEX(Taxonomy_UniqueValues!B:B,MATCH(T341,Taxonomy_UniqueValues!C:C,0))),"#N/C")</f>
        <v>Diptera</v>
      </c>
      <c r="T341" s="63" t="str">
        <f>+IFERROR(IF(V341="#N/C","#N/C",INDEX(Taxonomy_UniqueValues!C:C,MATCH(V341,Taxonomy_UniqueValues!E:E,0))),"#N/C")</f>
        <v>Brachycera</v>
      </c>
      <c r="U341" s="63" t="str">
        <f>+IFERROR(IF(V341="#N/C","#N/C",INDEX(Taxonomy_UniqueValues!D:D,MATCH(V341,Taxonomy_UniqueValues!E:E,0))),"#N/C")</f>
        <v>Muscomorpha</v>
      </c>
      <c r="V341" s="63" t="s">
        <v>35</v>
      </c>
      <c r="W341" s="63" t="str">
        <f>+IFERROR(IF(X341="#N/C","#N/C",IF(X341="-",INDEX(Taxonomy_UniqueValues!F:F,MATCH(Y341,Taxonomy_UniqueValues!H:H,0)),INDEX(Taxonomy_UniqueValues!F:F,MATCH(X341,Taxonomy_UniqueValues!G:G,0)))),"#N/C")</f>
        <v>#N/C</v>
      </c>
      <c r="X341" s="63" t="str">
        <f>+IFERROR(IF(Y341="#N/C","#N/C",INDEX(Taxonomy_UniqueValues!G:G,MATCH(Y341,Taxonomy_UniqueValues!H:H,0))),"#N/C")</f>
        <v>#N/C</v>
      </c>
      <c r="Y341" s="63" t="str">
        <f>+IFERROR(IF(Z341="#N/C","#N/C",INDEX(Taxonomy_UniqueValues!H:H,MATCH(Z341,Taxonomy_UniqueValues!I:I,0))),"#N/C")</f>
        <v>#N/C</v>
      </c>
      <c r="Z341" s="64" t="s">
        <v>36</v>
      </c>
    </row>
    <row r="342" spans="1:26" x14ac:dyDescent="0.3">
      <c r="A342" s="3">
        <v>46</v>
      </c>
      <c r="B342" s="38" t="str">
        <f t="shared" si="36"/>
        <v>FAIR-D2_46</v>
      </c>
      <c r="C342" s="39" t="s">
        <v>334</v>
      </c>
      <c r="D342" s="4">
        <f t="shared" si="41"/>
        <v>45164</v>
      </c>
      <c r="E342" s="1" t="s">
        <v>372</v>
      </c>
      <c r="F342" s="1" t="s">
        <v>372</v>
      </c>
      <c r="G342" s="2">
        <v>45164.436168981498</v>
      </c>
      <c r="H342" s="2">
        <v>45164.436388888898</v>
      </c>
      <c r="I342" s="40">
        <f t="shared" si="39"/>
        <v>2.1990740060573444E-4</v>
      </c>
      <c r="J342" s="41" t="s">
        <v>30</v>
      </c>
      <c r="K342" s="42" t="s">
        <v>31</v>
      </c>
      <c r="L342" s="42" t="s">
        <v>32</v>
      </c>
      <c r="M342" s="6">
        <v>44</v>
      </c>
      <c r="N342" s="5" t="str">
        <f t="shared" si="40"/>
        <v>FAIR-D2/44</v>
      </c>
      <c r="O342" s="4" t="str">
        <f>IF(ISBLANK(E342),"",IF(E342=F342, "1 video",CONCATENATE((+COUNTIFS(Video_List!$A:$A,Monitoring!C342,Video_List!$D:$D,"&lt;=" &amp;Monitoring!H342)-COUNTIFS(Video_List!$A:$A,Monitoring!C342,Video_List!$D:$D,"&lt;=" &amp;Monitoring!G342))+1," videos")))</f>
        <v>1 video</v>
      </c>
      <c r="P342" s="61" t="s">
        <v>31</v>
      </c>
      <c r="Q342" s="62" t="s">
        <v>34</v>
      </c>
      <c r="R342" s="63" t="str">
        <f>+IFERROR(IF(S342="#N/C","#N/C",INDEX(Taxonomy_UniqueValues!A:A,MATCH(S342,Taxonomy_UniqueValues!B:B,0))),"#N/C")</f>
        <v>Insecta</v>
      </c>
      <c r="S342" s="63" t="str">
        <f>+IFERROR(IF(T342="#N/C","#N/C",INDEX(Taxonomy_UniqueValues!B:B,MATCH(T342,Taxonomy_UniqueValues!C:C,0))),"#N/C")</f>
        <v>Diptera</v>
      </c>
      <c r="T342" s="63" t="str">
        <f>+IFERROR(IF(V342="#N/C","#N/C",INDEX(Taxonomy_UniqueValues!C:C,MATCH(V342,Taxonomy_UniqueValues!E:E,0))),"#N/C")</f>
        <v>Brachycera</v>
      </c>
      <c r="U342" s="63" t="str">
        <f>+IFERROR(IF(V342="#N/C","#N/C",INDEX(Taxonomy_UniqueValues!D:D,MATCH(V342,Taxonomy_UniqueValues!E:E,0))),"#N/C")</f>
        <v>Muscomorpha</v>
      </c>
      <c r="V342" s="63" t="s">
        <v>35</v>
      </c>
      <c r="W342" s="63" t="str">
        <f>+IFERROR(IF(X342="#N/C","#N/C",IF(X342="-",INDEX(Taxonomy_UniqueValues!F:F,MATCH(Y342,Taxonomy_UniqueValues!H:H,0)),INDEX(Taxonomy_UniqueValues!F:F,MATCH(X342,Taxonomy_UniqueValues!G:G,0)))),"#N/C")</f>
        <v>#N/C</v>
      </c>
      <c r="X342" s="63" t="str">
        <f>+IFERROR(IF(Y342="#N/C","#N/C",INDEX(Taxonomy_UniqueValues!G:G,MATCH(Y342,Taxonomy_UniqueValues!H:H,0))),"#N/C")</f>
        <v>#N/C</v>
      </c>
      <c r="Y342" s="63" t="str">
        <f>+IFERROR(IF(Z342="#N/C","#N/C",INDEX(Taxonomy_UniqueValues!H:H,MATCH(Z342,Taxonomy_UniqueValues!I:I,0))),"#N/C")</f>
        <v>#N/C</v>
      </c>
      <c r="Z342" s="64" t="s">
        <v>36</v>
      </c>
    </row>
    <row r="343" spans="1:26" x14ac:dyDescent="0.3">
      <c r="A343" s="3">
        <v>47</v>
      </c>
      <c r="B343" s="38" t="str">
        <f t="shared" si="36"/>
        <v>FAIR-D2_47</v>
      </c>
      <c r="C343" s="39" t="s">
        <v>334</v>
      </c>
      <c r="D343" s="4">
        <f t="shared" si="41"/>
        <v>45164</v>
      </c>
      <c r="E343" s="1" t="s">
        <v>373</v>
      </c>
      <c r="F343" s="1" t="s">
        <v>373</v>
      </c>
      <c r="G343" s="2">
        <v>45164.439409722203</v>
      </c>
      <c r="H343" s="2">
        <v>45164.4396180556</v>
      </c>
      <c r="I343" s="40">
        <f t="shared" si="39"/>
        <v>2.0833339658565819E-4</v>
      </c>
      <c r="J343" s="41" t="s">
        <v>30</v>
      </c>
      <c r="K343" s="42" t="s">
        <v>31</v>
      </c>
      <c r="L343" s="42" t="s">
        <v>32</v>
      </c>
      <c r="M343" s="6">
        <v>45</v>
      </c>
      <c r="N343" s="5" t="str">
        <f t="shared" si="40"/>
        <v>FAIR-D2/45</v>
      </c>
      <c r="O343" s="4" t="str">
        <f>IF(ISBLANK(E343),"",IF(E343=F343, "1 video",CONCATENATE((+COUNTIFS(Video_List!$A:$A,Monitoring!C343,Video_List!$D:$D,"&lt;=" &amp;Monitoring!H343)-COUNTIFS(Video_List!$A:$A,Monitoring!C343,Video_List!$D:$D,"&lt;=" &amp;Monitoring!G343))+1," videos")))</f>
        <v>1 video</v>
      </c>
      <c r="P343" s="61" t="s">
        <v>31</v>
      </c>
      <c r="Q343" s="62" t="s">
        <v>34</v>
      </c>
      <c r="R343" s="63" t="str">
        <f>+IFERROR(IF(S343="#N/C","#N/C",INDEX(Taxonomy_UniqueValues!A:A,MATCH(S343,Taxonomy_UniqueValues!B:B,0))),"#N/C")</f>
        <v>Insecta</v>
      </c>
      <c r="S343" s="63" t="str">
        <f>+IFERROR(IF(T343="#N/C","#N/C",INDEX(Taxonomy_UniqueValues!B:B,MATCH(T343,Taxonomy_UniqueValues!C:C,0))),"#N/C")</f>
        <v>Diptera</v>
      </c>
      <c r="T343" s="63" t="str">
        <f>+IFERROR(IF(V343="#N/C","#N/C",INDEX(Taxonomy_UniqueValues!C:C,MATCH(V343,Taxonomy_UniqueValues!E:E,0))),"#N/C")</f>
        <v>Brachycera</v>
      </c>
      <c r="U343" s="63" t="str">
        <f>+IFERROR(IF(V343="#N/C","#N/C",INDEX(Taxonomy_UniqueValues!D:D,MATCH(V343,Taxonomy_UniqueValues!E:E,0))),"#N/C")</f>
        <v>Muscomorpha</v>
      </c>
      <c r="V343" s="63" t="s">
        <v>35</v>
      </c>
      <c r="W343" s="63" t="str">
        <f>+IFERROR(IF(X343="#N/C","#N/C",IF(X343="-",INDEX(Taxonomy_UniqueValues!F:F,MATCH(Y343,Taxonomy_UniqueValues!H:H,0)),INDEX(Taxonomy_UniqueValues!F:F,MATCH(X343,Taxonomy_UniqueValues!G:G,0)))),"#N/C")</f>
        <v>#N/C</v>
      </c>
      <c r="X343" s="63" t="str">
        <f>+IFERROR(IF(Y343="#N/C","#N/C",INDEX(Taxonomy_UniqueValues!G:G,MATCH(Y343,Taxonomy_UniqueValues!H:H,0))),"#N/C")</f>
        <v>#N/C</v>
      </c>
      <c r="Y343" s="63" t="str">
        <f>+IFERROR(IF(Z343="#N/C","#N/C",INDEX(Taxonomy_UniqueValues!H:H,MATCH(Z343,Taxonomy_UniqueValues!I:I,0))),"#N/C")</f>
        <v>#N/C</v>
      </c>
      <c r="Z343" s="64" t="s">
        <v>36</v>
      </c>
    </row>
    <row r="344" spans="1:26" x14ac:dyDescent="0.3">
      <c r="A344" s="3">
        <v>48</v>
      </c>
      <c r="B344" s="38" t="str">
        <f t="shared" si="36"/>
        <v>FAIR-D2_48</v>
      </c>
      <c r="C344" s="39" t="s">
        <v>334</v>
      </c>
      <c r="D344" s="4">
        <f t="shared" si="41"/>
        <v>45164</v>
      </c>
      <c r="E344" s="1" t="s">
        <v>373</v>
      </c>
      <c r="F344" s="1" t="s">
        <v>373</v>
      </c>
      <c r="G344" s="2">
        <v>45164.439768518503</v>
      </c>
      <c r="H344" s="2">
        <v>45164.439826388902</v>
      </c>
      <c r="I344" s="40">
        <f t="shared" si="39"/>
        <v>5.7870398450177163E-5</v>
      </c>
      <c r="J344" s="41" t="s">
        <v>30</v>
      </c>
      <c r="K344" s="42" t="s">
        <v>31</v>
      </c>
      <c r="L344" s="42" t="s">
        <v>32</v>
      </c>
      <c r="M344" s="6">
        <v>46</v>
      </c>
      <c r="N344" s="5" t="str">
        <f t="shared" si="40"/>
        <v>FAIR-D2/46</v>
      </c>
      <c r="O344" s="4" t="str">
        <f>IF(ISBLANK(E344),"",IF(E344=F344, "1 video",CONCATENATE((+COUNTIFS(Video_List!$A:$A,Monitoring!C344,Video_List!$D:$D,"&lt;=" &amp;Monitoring!H344)-COUNTIFS(Video_List!$A:$A,Monitoring!C344,Video_List!$D:$D,"&lt;=" &amp;Monitoring!G344))+1," videos")))</f>
        <v>1 video</v>
      </c>
      <c r="P344" s="61" t="s">
        <v>31</v>
      </c>
      <c r="Q344" s="62" t="s">
        <v>31</v>
      </c>
      <c r="R344" s="63" t="str">
        <f>+IFERROR(IF(S344="#N/C","#N/C",IF(S344=0,INDEX(Taxonomy_UniqueValues!A:A,MATCH(T344,Taxonomy_UniqueValues!C:C,0)),INDEX(Taxonomy_UniqueValues!A:A,MATCH(S344,Taxonomy_UniqueValues!B:B,0)))),"#N/C")</f>
        <v>Insecta</v>
      </c>
      <c r="S344" s="63" t="str">
        <f>+IFERROR(IF(T344="#N/C","#N/C",IF(T344=0,INDEX(Taxonomy_UniqueValues!B:B,MATCH(U344,Taxonomy_UniqueValues!D:D,0)),INDEX(Taxonomy_UniqueValues!B:B,MATCH(T344,Taxonomy_UniqueValues!C:C,0)))),"#N/C")</f>
        <v>Diptera</v>
      </c>
      <c r="T344" s="63" t="str">
        <f>+IFERROR(IF(U344="#N/C","#N/C",IF(U344=0,INDEX(Taxonomy_UniqueValues!C:C,MATCH(V344,Taxonomy_UniqueValues!E:E,0)),INDEX(Taxonomy_UniqueValues!C:C,MATCH(U344,Taxonomy_UniqueValues!D:D,0)))),"#N/C")</f>
        <v>Brachycera</v>
      </c>
      <c r="U344" s="63" t="str">
        <f>+IFERROR(IF(V344="#N/C","#N/C",IF(V344=0,INDEX(Taxonomy_UniqueValues!D:D,MATCH(W344,Taxonomy_UniqueValues!F:F,0)),INDEX(Taxonomy_UniqueValues!D:D,MATCH(V344,Taxonomy_UniqueValues!E:E,0)))),"#N/C")</f>
        <v>Muscomorpha</v>
      </c>
      <c r="V344" s="63" t="str">
        <f>+IFERROR(IF(W344="#N/C","#N/C",IF(W344=0,INDEX(Taxonomy_UniqueValues!E:E,MATCH(X344,Taxonomy_UniqueValues!G:G,0)),INDEX(Taxonomy_UniqueValues!E:E,MATCH(W344,Taxonomy_UniqueValues!F:F,0)))),"#N/C")</f>
        <v>Muscoidea</v>
      </c>
      <c r="W344" s="63" t="str">
        <f>+IFERROR(IF(X344="#N/C","#N/C",IF(X344=0,INDEX(Taxonomy_UniqueValues!F:F,MATCH(Y344,Taxonomy_UniqueValues!H:H,0)),INDEX(Taxonomy_UniqueValues!F:F,MATCH(X344,Taxonomy_UniqueValues!G:G,0)))),"#N/C")</f>
        <v>Fanniidae</v>
      </c>
      <c r="X344" s="63">
        <f>+IFERROR(IF(Y344="#N/C","#N/C",INDEX(Taxonomy_UniqueValues!G:G,MATCH(Y344,Taxonomy_UniqueValues!H:H,0))),"#N/C")</f>
        <v>0</v>
      </c>
      <c r="Y344" s="63" t="s">
        <v>38</v>
      </c>
      <c r="Z344" s="64" t="s">
        <v>36</v>
      </c>
    </row>
    <row r="345" spans="1:26" x14ac:dyDescent="0.3">
      <c r="A345" s="3">
        <v>49</v>
      </c>
      <c r="B345" s="38" t="str">
        <f t="shared" si="36"/>
        <v>FAIR-D2_49</v>
      </c>
      <c r="C345" s="39" t="s">
        <v>334</v>
      </c>
      <c r="D345" s="4">
        <f t="shared" si="41"/>
        <v>45164</v>
      </c>
      <c r="E345" s="1" t="s">
        <v>374</v>
      </c>
      <c r="F345" s="1" t="s">
        <v>374</v>
      </c>
      <c r="G345" s="2">
        <v>45164.448553240698</v>
      </c>
      <c r="H345" s="2">
        <v>45164.448611111096</v>
      </c>
      <c r="I345" s="40">
        <f t="shared" si="39"/>
        <v>5.7870398450177163E-5</v>
      </c>
      <c r="J345" s="41" t="s">
        <v>32</v>
      </c>
      <c r="K345" s="42" t="s">
        <v>34</v>
      </c>
      <c r="L345" s="42" t="s">
        <v>32</v>
      </c>
      <c r="M345" s="6">
        <v>47</v>
      </c>
      <c r="N345" s="5" t="str">
        <f t="shared" si="40"/>
        <v>FAIR-D2/47</v>
      </c>
      <c r="O345" s="4" t="str">
        <f>IF(ISBLANK(E345),"",IF(E345=F345, "1 video",CONCATENATE((+COUNTIFS(Video_List!$A:$A,Monitoring!C345,Video_List!$D:$D,"&lt;=" &amp;Monitoring!H345)-COUNTIFS(Video_List!$A:$A,Monitoring!C345,Video_List!$D:$D,"&lt;=" &amp;Monitoring!G345))+1," videos")))</f>
        <v>1 video</v>
      </c>
      <c r="P345" s="61" t="s">
        <v>34</v>
      </c>
      <c r="Q345" s="62" t="s">
        <v>34</v>
      </c>
      <c r="R345" s="63" t="str">
        <f>+IFERROR(IF(S345="#N/C","#N/C",INDEX(Taxonomy_UniqueValues!A:A,MATCH(S345,Taxonomy_UniqueValues!B:B,0))),"#N/C")</f>
        <v>#N/C</v>
      </c>
      <c r="S345" s="63" t="str">
        <f>+IFERROR(IF(T345="#N/C","#N/C",INDEX(Taxonomy_UniqueValues!B:B,MATCH(T345,Taxonomy_UniqueValues!C:C,0))),"#N/C")</f>
        <v>#N/C</v>
      </c>
      <c r="T345" s="63" t="str">
        <f>+IFERROR(IF(V345="#N/C","#N/C",IF(V345="-",INDEX(Taxonomy_UniqueValues!C:C,MATCH(W345,Taxonomy_UniqueValues!F:F,0)),INDEX(Taxonomy_UniqueValues!C:C,MATCH(V345,Taxonomy_UniqueValues!E:E,0)))),"#N/C")</f>
        <v>#N/C</v>
      </c>
      <c r="U345" s="63" t="str">
        <f>+IFERROR(IF(V345="#N/C","#N/C",INDEX(Taxonomy_UniqueValues!D:D,MATCH(V345,Taxonomy_UniqueValues!E:E,0))),"#N/C")</f>
        <v>#N/C</v>
      </c>
      <c r="V345" s="63" t="str">
        <f>+IFERROR(IF(W345="#N/C","#N/C",IF(W345="-",INDEX(Taxonomy_UniqueValues!E:E,MATCH(X345,Taxonomy_UniqueValues!G:G,0)),INDEX(Taxonomy_UniqueValues!E:E,MATCH(W345,Taxonomy_UniqueValues!F:F,0)))),"#N/C")</f>
        <v>#N/C</v>
      </c>
      <c r="W345" s="63" t="str">
        <f>+IFERROR(IF(X345="#N/C","#N/C",IF(X345="-",INDEX(Taxonomy_UniqueValues!F:F,MATCH(Y345,Taxonomy_UniqueValues!H:H,0)),INDEX(Taxonomy_UniqueValues!F:F,MATCH(X345,Taxonomy_UniqueValues!G:G,0)))),"#N/C")</f>
        <v>#N/C</v>
      </c>
      <c r="X345" s="63" t="str">
        <f>+IFERROR(IF(Y345="#N/C","#N/C",INDEX(Taxonomy_UniqueValues!G:G,MATCH(Y345,Taxonomy_UniqueValues!H:H,0))),"#N/C")</f>
        <v>#N/C</v>
      </c>
      <c r="Y345" s="63" t="str">
        <f>+IFERROR(IF(Z345="#N/C","#N/C",INDEX(Taxonomy_UniqueValues!H:H,MATCH(Z345,Taxonomy_UniqueValues!I:I,0))),"#N/C")</f>
        <v>#N/C</v>
      </c>
      <c r="Z345" s="64" t="s">
        <v>36</v>
      </c>
    </row>
    <row r="346" spans="1:26" x14ac:dyDescent="0.3">
      <c r="A346" s="3">
        <v>50</v>
      </c>
      <c r="B346" s="38" t="str">
        <f t="shared" si="36"/>
        <v>FAIR-D2_50</v>
      </c>
      <c r="C346" s="39" t="s">
        <v>334</v>
      </c>
      <c r="D346" s="4">
        <f t="shared" si="41"/>
        <v>45164</v>
      </c>
      <c r="E346" s="1" t="s">
        <v>375</v>
      </c>
      <c r="F346" s="1" t="s">
        <v>375</v>
      </c>
      <c r="G346" s="2">
        <v>45164.460659722201</v>
      </c>
      <c r="H346" s="2">
        <v>45164.460706018501</v>
      </c>
      <c r="I346" s="40">
        <f t="shared" si="39"/>
        <v>4.6296299842651933E-5</v>
      </c>
      <c r="J346" s="41" t="s">
        <v>30</v>
      </c>
      <c r="K346" s="42" t="s">
        <v>31</v>
      </c>
      <c r="L346" s="42" t="s">
        <v>32</v>
      </c>
      <c r="M346" s="6">
        <v>48</v>
      </c>
      <c r="N346" s="5" t="str">
        <f t="shared" si="40"/>
        <v>FAIR-D2/48</v>
      </c>
      <c r="O346" s="4" t="str">
        <f>IF(ISBLANK(E346),"",IF(E346=F346, "1 video",CONCATENATE((+COUNTIFS(Video_List!$A:$A,Monitoring!C346,Video_List!$D:$D,"&lt;=" &amp;Monitoring!H346)-COUNTIFS(Video_List!$A:$A,Monitoring!C346,Video_List!$D:$D,"&lt;=" &amp;Monitoring!G346))+1," videos")))</f>
        <v>1 video</v>
      </c>
      <c r="P346" s="61" t="s">
        <v>34</v>
      </c>
      <c r="Q346" s="62" t="s">
        <v>34</v>
      </c>
      <c r="R346" s="63" t="str">
        <f>+IFERROR(IF(S346="#N/C","#N/C",INDEX(Taxonomy_UniqueValues!A:A,MATCH(S346,Taxonomy_UniqueValues!B:B,0))),"#N/C")</f>
        <v>Insecta</v>
      </c>
      <c r="S346" s="63" t="str">
        <f>+IFERROR(IF(T346="#N/C","#N/C",INDEX(Taxonomy_UniqueValues!B:B,MATCH(T346,Taxonomy_UniqueValues!C:C,0))),"#N/C")</f>
        <v>Diptera</v>
      </c>
      <c r="T346" s="63" t="s">
        <v>48</v>
      </c>
      <c r="U346" s="63" t="str">
        <f>+IFERROR(IF(V346="#N/C","#N/C",INDEX(Taxonomy_UniqueValues!D:D,MATCH(V346,Taxonomy_UniqueValues!E:E,0))),"#N/C")</f>
        <v>#N/C</v>
      </c>
      <c r="V346" s="63" t="str">
        <f>+IFERROR(IF(W346="#N/C","#N/C",IF(W346="-",INDEX(Taxonomy_UniqueValues!E:E,MATCH(X346,Taxonomy_UniqueValues!G:G,0)),INDEX(Taxonomy_UniqueValues!E:E,MATCH(W346,Taxonomy_UniqueValues!F:F,0)))),"#N/C")</f>
        <v>#N/C</v>
      </c>
      <c r="W346" s="63" t="str">
        <f>+IFERROR(IF(X346="#N/C","#N/C",IF(X346="-",INDEX(Taxonomy_UniqueValues!F:F,MATCH(Y346,Taxonomy_UniqueValues!H:H,0)),INDEX(Taxonomy_UniqueValues!F:F,MATCH(X346,Taxonomy_UniqueValues!G:G,0)))),"#N/C")</f>
        <v>#N/C</v>
      </c>
      <c r="X346" s="63" t="str">
        <f>+IFERROR(IF(Y346="#N/C","#N/C",INDEX(Taxonomy_UniqueValues!G:G,MATCH(Y346,Taxonomy_UniqueValues!H:H,0))),"#N/C")</f>
        <v>#N/C</v>
      </c>
      <c r="Y346" s="63" t="str">
        <f>+IFERROR(IF(Z346="#N/C","#N/C",INDEX(Taxonomy_UniqueValues!H:H,MATCH(Z346,Taxonomy_UniqueValues!I:I,0))),"#N/C")</f>
        <v>#N/C</v>
      </c>
      <c r="Z346" s="64" t="s">
        <v>36</v>
      </c>
    </row>
    <row r="347" spans="1:26" x14ac:dyDescent="0.3">
      <c r="A347" s="3">
        <v>51</v>
      </c>
      <c r="B347" s="38" t="str">
        <f t="shared" si="36"/>
        <v>FAIR-D2_51</v>
      </c>
      <c r="C347" s="39" t="s">
        <v>334</v>
      </c>
      <c r="D347" s="4">
        <f t="shared" si="41"/>
        <v>45164</v>
      </c>
      <c r="E347" s="1" t="s">
        <v>375</v>
      </c>
      <c r="F347" s="1" t="s">
        <v>375</v>
      </c>
      <c r="G347" s="2">
        <v>45164.460659722201</v>
      </c>
      <c r="H347" s="2">
        <v>45164.460706018501</v>
      </c>
      <c r="I347" s="40">
        <f t="shared" si="39"/>
        <v>4.6296299842651933E-5</v>
      </c>
      <c r="J347" s="41" t="s">
        <v>30</v>
      </c>
      <c r="K347" s="42" t="s">
        <v>31</v>
      </c>
      <c r="L347" s="42" t="s">
        <v>32</v>
      </c>
      <c r="M347" s="6">
        <v>49</v>
      </c>
      <c r="N347" s="5" t="str">
        <f t="shared" si="40"/>
        <v>FAIR-D2/49</v>
      </c>
      <c r="O347" s="4" t="str">
        <f>IF(ISBLANK(E347),"",IF(E347=F347, "1 video",CONCATENATE((+COUNTIFS(Video_List!$A:$A,Monitoring!C347,Video_List!$D:$D,"&lt;=" &amp;Monitoring!H347)-COUNTIFS(Video_List!$A:$A,Monitoring!C347,Video_List!$D:$D,"&lt;=" &amp;Monitoring!G347))+1," videos")))</f>
        <v>1 video</v>
      </c>
      <c r="P347" s="61" t="s">
        <v>34</v>
      </c>
      <c r="Q347" s="62" t="s">
        <v>34</v>
      </c>
      <c r="R347" s="63" t="str">
        <f>+IFERROR(IF(S347="#N/C","#N/C",INDEX(Taxonomy_UniqueValues!A:A,MATCH(S347,Taxonomy_UniqueValues!B:B,0))),"#N/C")</f>
        <v>Insecta</v>
      </c>
      <c r="S347" s="63" t="str">
        <f>+IFERROR(IF(T347="#N/C","#N/C",INDEX(Taxonomy_UniqueValues!B:B,MATCH(T347,Taxonomy_UniqueValues!C:C,0))),"#N/C")</f>
        <v>Diptera</v>
      </c>
      <c r="T347" s="63" t="s">
        <v>48</v>
      </c>
      <c r="U347" s="63" t="str">
        <f>+IFERROR(IF(V347="#N/C","#N/C",INDEX(Taxonomy_UniqueValues!D:D,MATCH(V347,Taxonomy_UniqueValues!E:E,0))),"#N/C")</f>
        <v>#N/C</v>
      </c>
      <c r="V347" s="63" t="str">
        <f>+IFERROR(IF(W347="#N/C","#N/C",IF(W347="-",INDEX(Taxonomy_UniqueValues!E:E,MATCH(X347,Taxonomy_UniqueValues!G:G,0)),INDEX(Taxonomy_UniqueValues!E:E,MATCH(W347,Taxonomy_UniqueValues!F:F,0)))),"#N/C")</f>
        <v>#N/C</v>
      </c>
      <c r="W347" s="63" t="str">
        <f>+IFERROR(IF(X347="#N/C","#N/C",IF(X347="-",INDEX(Taxonomy_UniqueValues!F:F,MATCH(Y347,Taxonomy_UniqueValues!H:H,0)),INDEX(Taxonomy_UniqueValues!F:F,MATCH(X347,Taxonomy_UniqueValues!G:G,0)))),"#N/C")</f>
        <v>#N/C</v>
      </c>
      <c r="X347" s="63" t="str">
        <f>+IFERROR(IF(Y347="#N/C","#N/C",INDEX(Taxonomy_UniqueValues!G:G,MATCH(Y347,Taxonomy_UniqueValues!H:H,0))),"#N/C")</f>
        <v>#N/C</v>
      </c>
      <c r="Y347" s="63" t="str">
        <f>+IFERROR(IF(Z347="#N/C","#N/C",INDEX(Taxonomy_UniqueValues!H:H,MATCH(Z347,Taxonomy_UniqueValues!I:I,0))),"#N/C")</f>
        <v>#N/C</v>
      </c>
      <c r="Z347" s="64" t="s">
        <v>36</v>
      </c>
    </row>
    <row r="348" spans="1:26" x14ac:dyDescent="0.3">
      <c r="A348" s="3">
        <v>52</v>
      </c>
      <c r="B348" s="38" t="str">
        <f t="shared" si="36"/>
        <v>FAIR-D2_52</v>
      </c>
      <c r="C348" s="39" t="s">
        <v>334</v>
      </c>
      <c r="D348" s="4">
        <f t="shared" si="41"/>
        <v>45164</v>
      </c>
      <c r="E348" s="1" t="s">
        <v>375</v>
      </c>
      <c r="F348" s="1" t="s">
        <v>375</v>
      </c>
      <c r="G348" s="2">
        <v>45164.460706018501</v>
      </c>
      <c r="H348" s="2">
        <v>45164.460763888899</v>
      </c>
      <c r="I348" s="40">
        <f t="shared" si="39"/>
        <v>5.7870398450177163E-5</v>
      </c>
      <c r="J348" s="41" t="s">
        <v>30</v>
      </c>
      <c r="K348" s="42" t="s">
        <v>31</v>
      </c>
      <c r="L348" s="42" t="s">
        <v>32</v>
      </c>
      <c r="M348" s="6">
        <v>50</v>
      </c>
      <c r="N348" s="5" t="str">
        <f t="shared" si="40"/>
        <v>FAIR-D2/50</v>
      </c>
      <c r="O348" s="4" t="str">
        <f>IF(ISBLANK(E348),"",IF(E348=F348, "1 video",CONCATENATE((+COUNTIFS(Video_List!$A:$A,Monitoring!C348,Video_List!$D:$D,"&lt;=" &amp;Monitoring!H348)-COUNTIFS(Video_List!$A:$A,Monitoring!C348,Video_List!$D:$D,"&lt;=" &amp;Monitoring!G348))+1," videos")))</f>
        <v>1 video</v>
      </c>
      <c r="P348" s="61" t="s">
        <v>34</v>
      </c>
      <c r="Q348" s="62" t="s">
        <v>34</v>
      </c>
      <c r="R348" s="63" t="str">
        <f>+IFERROR(IF(S348="#N/C","#N/C",INDEX(Taxonomy_UniqueValues!A:A,MATCH(S348,Taxonomy_UniqueValues!B:B,0))),"#N/C")</f>
        <v>Insecta</v>
      </c>
      <c r="S348" s="63" t="str">
        <f>+IFERROR(IF(T348="#N/C","#N/C",INDEX(Taxonomy_UniqueValues!B:B,MATCH(T348,Taxonomy_UniqueValues!C:C,0))),"#N/C")</f>
        <v>Diptera</v>
      </c>
      <c r="T348" s="63" t="s">
        <v>48</v>
      </c>
      <c r="U348" s="63" t="str">
        <f>+IFERROR(IF(V348="#N/C","#N/C",INDEX(Taxonomy_UniqueValues!D:D,MATCH(V348,Taxonomy_UniqueValues!E:E,0))),"#N/C")</f>
        <v>#N/C</v>
      </c>
      <c r="V348" s="63" t="str">
        <f>+IFERROR(IF(W348="#N/C","#N/C",IF(W348="-",INDEX(Taxonomy_UniqueValues!E:E,MATCH(X348,Taxonomy_UniqueValues!G:G,0)),INDEX(Taxonomy_UniqueValues!E:E,MATCH(W348,Taxonomy_UniqueValues!F:F,0)))),"#N/C")</f>
        <v>#N/C</v>
      </c>
      <c r="W348" s="63" t="str">
        <f>+IFERROR(IF(X348="#N/C","#N/C",IF(X348="-",INDEX(Taxonomy_UniqueValues!F:F,MATCH(Y348,Taxonomy_UniqueValues!H:H,0)),INDEX(Taxonomy_UniqueValues!F:F,MATCH(X348,Taxonomy_UniqueValues!G:G,0)))),"#N/C")</f>
        <v>#N/C</v>
      </c>
      <c r="X348" s="63" t="str">
        <f>+IFERROR(IF(Y348="#N/C","#N/C",INDEX(Taxonomy_UniqueValues!G:G,MATCH(Y348,Taxonomy_UniqueValues!H:H,0))),"#N/C")</f>
        <v>#N/C</v>
      </c>
      <c r="Y348" s="63" t="str">
        <f>+IFERROR(IF(Z348="#N/C","#N/C",INDEX(Taxonomy_UniqueValues!H:H,MATCH(Z348,Taxonomy_UniqueValues!I:I,0))),"#N/C")</f>
        <v>#N/C</v>
      </c>
      <c r="Z348" s="64" t="s">
        <v>36</v>
      </c>
    </row>
    <row r="349" spans="1:26" x14ac:dyDescent="0.3">
      <c r="A349" s="3">
        <v>53</v>
      </c>
      <c r="B349" s="38" t="str">
        <f t="shared" si="36"/>
        <v>FAIR-D2_53</v>
      </c>
      <c r="C349" s="39" t="s">
        <v>334</v>
      </c>
      <c r="D349" s="4">
        <f t="shared" si="41"/>
        <v>45164</v>
      </c>
      <c r="E349" s="1" t="s">
        <v>375</v>
      </c>
      <c r="F349" s="1" t="s">
        <v>375</v>
      </c>
      <c r="G349" s="2">
        <v>45164.460775462998</v>
      </c>
      <c r="H349" s="2">
        <v>45164.461006944497</v>
      </c>
      <c r="I349" s="40">
        <f t="shared" si="39"/>
        <v>2.3148149921325967E-4</v>
      </c>
      <c r="J349" s="41" t="s">
        <v>30</v>
      </c>
      <c r="K349" s="42" t="s">
        <v>31</v>
      </c>
      <c r="L349" s="42" t="s">
        <v>32</v>
      </c>
      <c r="M349" s="6">
        <v>51</v>
      </c>
      <c r="N349" s="5" t="str">
        <f t="shared" si="40"/>
        <v>FAIR-D2/51</v>
      </c>
      <c r="O349" s="4" t="str">
        <f>IF(ISBLANK(E349),"",IF(E349=F349, "1 video",CONCATENATE((+COUNTIFS(Video_List!$A:$A,Monitoring!C349,Video_List!$D:$D,"&lt;=" &amp;Monitoring!H349)-COUNTIFS(Video_List!$A:$A,Monitoring!C349,Video_List!$D:$D,"&lt;=" &amp;Monitoring!G349))+1," videos")))</f>
        <v>1 video</v>
      </c>
      <c r="P349" s="61" t="s">
        <v>31</v>
      </c>
      <c r="Q349" s="62" t="s">
        <v>34</v>
      </c>
      <c r="R349" s="63" t="str">
        <f>+IFERROR(IF(S349="#N/C","#N/C",IF(S349=0,INDEX(Taxonomy_UniqueValues!A:A,MATCH(T349,Taxonomy_UniqueValues!C:C,0)),INDEX(Taxonomy_UniqueValues!A:A,MATCH(S349,Taxonomy_UniqueValues!B:B,0)))),"#N/C")</f>
        <v>Insecta</v>
      </c>
      <c r="S349" s="63" t="str">
        <f>+IFERROR(IF(T349="#N/C","#N/C",IF(T349=0,INDEX(Taxonomy_UniqueValues!B:B,MATCH(U349,Taxonomy_UniqueValues!D:D,0)),INDEX(Taxonomy_UniqueValues!B:B,MATCH(T349,Taxonomy_UniqueValues!C:C,0)))),"#N/C")</f>
        <v>Diptera</v>
      </c>
      <c r="T349" s="63" t="str">
        <f>+IFERROR(IF(U349="#N/C","#N/C",IF(U349=0,INDEX(Taxonomy_UniqueValues!C:C,MATCH(V349,Taxonomy_UniqueValues!E:E,0)),INDEX(Taxonomy_UniqueValues!C:C,MATCH(U349,Taxonomy_UniqueValues!D:D,0)))),"#N/C")</f>
        <v>Brachycera</v>
      </c>
      <c r="U349" s="63" t="str">
        <f>+IFERROR(IF(V349="#N/C","#N/C",IF(V349=0,INDEX(Taxonomy_UniqueValues!D:D,MATCH(W349,Taxonomy_UniqueValues!F:F,0)),INDEX(Taxonomy_UniqueValues!D:D,MATCH(V349,Taxonomy_UniqueValues!E:E,0)))),"#N/C")</f>
        <v>Muscomorpha</v>
      </c>
      <c r="V349" s="63" t="str">
        <f>+IFERROR(IF(W349="#N/C","#N/C",IF(W349=0,INDEX(Taxonomy_UniqueValues!E:E,MATCH(X349,Taxonomy_UniqueValues!G:G,0)),INDEX(Taxonomy_UniqueValues!E:E,MATCH(W349,Taxonomy_UniqueValues!F:F,0)))),"#N/C")</f>
        <v>Muscoidea</v>
      </c>
      <c r="W349" s="63" t="str">
        <f>+IFERROR(IF(X349="#N/C","#N/C",IF(X349=0,INDEX(Taxonomy_UniqueValues!F:F,MATCH(Y349,Taxonomy_UniqueValues!H:H,0)),INDEX(Taxonomy_UniqueValues!F:F,MATCH(X349,Taxonomy_UniqueValues!G:G,0)))),"#N/C")</f>
        <v>Fanniidae</v>
      </c>
      <c r="X349" s="63">
        <f>+IFERROR(IF(Y349="#N/C","#N/C",INDEX(Taxonomy_UniqueValues!G:G,MATCH(Y349,Taxonomy_UniqueValues!H:H,0))),"#N/C")</f>
        <v>0</v>
      </c>
      <c r="Y349" s="63" t="s">
        <v>38</v>
      </c>
      <c r="Z349" s="64" t="s">
        <v>36</v>
      </c>
    </row>
    <row r="350" spans="1:26" x14ac:dyDescent="0.3">
      <c r="A350" s="3">
        <v>54</v>
      </c>
      <c r="B350" s="38" t="str">
        <f t="shared" si="36"/>
        <v>FAIR-D2_54</v>
      </c>
      <c r="C350" s="39" t="s">
        <v>334</v>
      </c>
      <c r="D350" s="4">
        <f t="shared" si="41"/>
        <v>45164</v>
      </c>
      <c r="E350" s="1" t="s">
        <v>375</v>
      </c>
      <c r="F350" s="1" t="s">
        <v>375</v>
      </c>
      <c r="G350" s="2">
        <v>45164.460868055598</v>
      </c>
      <c r="H350" s="2">
        <v>45164.4609375</v>
      </c>
      <c r="I350" s="40">
        <f t="shared" si="39"/>
        <v>6.9444402470253408E-5</v>
      </c>
      <c r="J350" s="41" t="s">
        <v>32</v>
      </c>
      <c r="K350" s="42" t="s">
        <v>34</v>
      </c>
      <c r="L350" s="42" t="s">
        <v>32</v>
      </c>
      <c r="M350" s="6">
        <v>52</v>
      </c>
      <c r="N350" s="5" t="str">
        <f t="shared" si="40"/>
        <v>FAIR-D2/52</v>
      </c>
      <c r="O350" s="4" t="str">
        <f>IF(ISBLANK(E350),"",IF(E350=F350, "1 video",CONCATENATE((+COUNTIFS(Video_List!$A:$A,Monitoring!C350,Video_List!$D:$D,"&lt;=" &amp;Monitoring!H350)-COUNTIFS(Video_List!$A:$A,Monitoring!C350,Video_List!$D:$D,"&lt;=" &amp;Monitoring!G350))+1," videos")))</f>
        <v>1 video</v>
      </c>
      <c r="P350" s="61" t="s">
        <v>34</v>
      </c>
      <c r="Q350" s="62" t="s">
        <v>34</v>
      </c>
      <c r="R350" s="63" t="str">
        <f>+IFERROR(IF(S350="#N/C","#N/C",INDEX(Taxonomy_UniqueValues!A:A,MATCH(S350,Taxonomy_UniqueValues!B:B,0))),"#N/C")</f>
        <v>Insecta</v>
      </c>
      <c r="S350" s="63" t="str">
        <f>+IFERROR(IF(T350="#N/C","#N/C",INDEX(Taxonomy_UniqueValues!B:B,MATCH(T350,Taxonomy_UniqueValues!C:C,0))),"#N/C")</f>
        <v>Diptera</v>
      </c>
      <c r="T350" s="63" t="s">
        <v>48</v>
      </c>
      <c r="U350" s="63" t="str">
        <f>+IFERROR(IF(V350="#N/C","#N/C",INDEX(Taxonomy_UniqueValues!D:D,MATCH(V350,Taxonomy_UniqueValues!E:E,0))),"#N/C")</f>
        <v>#N/C</v>
      </c>
      <c r="V350" s="63" t="str">
        <f>+IFERROR(IF(W350="#N/C","#N/C",IF(W350="-",INDEX(Taxonomy_UniqueValues!E:E,MATCH(X350,Taxonomy_UniqueValues!G:G,0)),INDEX(Taxonomy_UniqueValues!E:E,MATCH(W350,Taxonomy_UniqueValues!F:F,0)))),"#N/C")</f>
        <v>#N/C</v>
      </c>
      <c r="W350" s="63" t="str">
        <f>+IFERROR(IF(X350="#N/C","#N/C",IF(X350="-",INDEX(Taxonomy_UniqueValues!F:F,MATCH(Y350,Taxonomy_UniqueValues!H:H,0)),INDEX(Taxonomy_UniqueValues!F:F,MATCH(X350,Taxonomy_UniqueValues!G:G,0)))),"#N/C")</f>
        <v>#N/C</v>
      </c>
      <c r="X350" s="63" t="str">
        <f>+IFERROR(IF(Y350="#N/C","#N/C",INDEX(Taxonomy_UniqueValues!G:G,MATCH(Y350,Taxonomy_UniqueValues!H:H,0))),"#N/C")</f>
        <v>#N/C</v>
      </c>
      <c r="Y350" s="63" t="str">
        <f>+IFERROR(IF(Z350="#N/C","#N/C",INDEX(Taxonomy_UniqueValues!H:H,MATCH(Z350,Taxonomy_UniqueValues!I:I,0))),"#N/C")</f>
        <v>#N/C</v>
      </c>
      <c r="Z350" s="64" t="s">
        <v>36</v>
      </c>
    </row>
    <row r="351" spans="1:26" x14ac:dyDescent="0.3">
      <c r="A351" s="3">
        <v>55</v>
      </c>
      <c r="B351" s="38" t="str">
        <f t="shared" si="36"/>
        <v>FAIR-D2_55</v>
      </c>
      <c r="C351" s="39" t="s">
        <v>334</v>
      </c>
      <c r="D351" s="4">
        <f t="shared" si="41"/>
        <v>45164</v>
      </c>
      <c r="E351" s="1" t="s">
        <v>376</v>
      </c>
      <c r="F351" s="1" t="s">
        <v>376</v>
      </c>
      <c r="G351" s="2">
        <v>45164.465127314797</v>
      </c>
      <c r="H351" s="2">
        <v>45164.465185185203</v>
      </c>
      <c r="I351" s="40">
        <f t="shared" si="39"/>
        <v>5.7870405726134777E-5</v>
      </c>
      <c r="J351" s="41" t="s">
        <v>32</v>
      </c>
      <c r="K351" s="42" t="s">
        <v>34</v>
      </c>
      <c r="L351" s="42" t="s">
        <v>32</v>
      </c>
      <c r="M351" s="6">
        <v>53</v>
      </c>
      <c r="N351" s="5" t="str">
        <f t="shared" si="40"/>
        <v>FAIR-D2/53</v>
      </c>
      <c r="O351" s="4" t="str">
        <f>IF(ISBLANK(E351),"",IF(E351=F351, "1 video",CONCATENATE((+COUNTIFS(Video_List!$A:$A,Monitoring!C351,Video_List!$D:$D,"&lt;=" &amp;Monitoring!H351)-COUNTIFS(Video_List!$A:$A,Monitoring!C351,Video_List!$D:$D,"&lt;=" &amp;Monitoring!G351))+1," videos")))</f>
        <v>1 video</v>
      </c>
      <c r="P351" s="61" t="s">
        <v>34</v>
      </c>
      <c r="Q351" s="62" t="s">
        <v>34</v>
      </c>
      <c r="R351" s="63" t="str">
        <f>+IFERROR(IF(S351="#N/C","#N/C",INDEX(Taxonomy_UniqueValues!A:A,MATCH(S351,Taxonomy_UniqueValues!B:B,0))),"#N/C")</f>
        <v>#N/C</v>
      </c>
      <c r="S351" s="63" t="str">
        <f>+IFERROR(IF(T351="#N/C","#N/C",INDEX(Taxonomy_UniqueValues!B:B,MATCH(T351,Taxonomy_UniqueValues!C:C,0))),"#N/C")</f>
        <v>#N/C</v>
      </c>
      <c r="T351" s="63" t="str">
        <f>+IFERROR(IF(V351="#N/C","#N/C",IF(V351="-",INDEX(Taxonomy_UniqueValues!C:C,MATCH(W351,Taxonomy_UniqueValues!F:F,0)),INDEX(Taxonomy_UniqueValues!C:C,MATCH(V351,Taxonomy_UniqueValues!E:E,0)))),"#N/C")</f>
        <v>#N/C</v>
      </c>
      <c r="U351" s="63" t="str">
        <f>+IFERROR(IF(V351="#N/C","#N/C",INDEX(Taxonomy_UniqueValues!D:D,MATCH(V351,Taxonomy_UniqueValues!E:E,0))),"#N/C")</f>
        <v>#N/C</v>
      </c>
      <c r="V351" s="63" t="str">
        <f>+IFERROR(IF(W351="#N/C","#N/C",IF(W351="-",INDEX(Taxonomy_UniqueValues!E:E,MATCH(X351,Taxonomy_UniqueValues!G:G,0)),INDEX(Taxonomy_UniqueValues!E:E,MATCH(W351,Taxonomy_UniqueValues!F:F,0)))),"#N/C")</f>
        <v>#N/C</v>
      </c>
      <c r="W351" s="63" t="str">
        <f>+IFERROR(IF(X351="#N/C","#N/C",IF(X351="-",INDEX(Taxonomy_UniqueValues!F:F,MATCH(Y351,Taxonomy_UniqueValues!H:H,0)),INDEX(Taxonomy_UniqueValues!F:F,MATCH(X351,Taxonomy_UniqueValues!G:G,0)))),"#N/C")</f>
        <v>#N/C</v>
      </c>
      <c r="X351" s="63" t="str">
        <f>+IFERROR(IF(Y351="#N/C","#N/C",INDEX(Taxonomy_UniqueValues!G:G,MATCH(Y351,Taxonomy_UniqueValues!H:H,0))),"#N/C")</f>
        <v>#N/C</v>
      </c>
      <c r="Y351" s="63" t="str">
        <f>+IFERROR(IF(Z351="#N/C","#N/C",INDEX(Taxonomy_UniqueValues!H:H,MATCH(Z351,Taxonomy_UniqueValues!I:I,0))),"#N/C")</f>
        <v>#N/C</v>
      </c>
      <c r="Z351" s="64" t="s">
        <v>36</v>
      </c>
    </row>
    <row r="352" spans="1:26" x14ac:dyDescent="0.3">
      <c r="A352" s="3">
        <v>56</v>
      </c>
      <c r="B352" s="38" t="str">
        <f t="shared" si="36"/>
        <v>FAIR-D2_56</v>
      </c>
      <c r="C352" s="39" t="s">
        <v>334</v>
      </c>
      <c r="D352" s="4">
        <f t="shared" si="41"/>
        <v>45164</v>
      </c>
      <c r="E352" s="1" t="s">
        <v>377</v>
      </c>
      <c r="F352" s="1" t="s">
        <v>377</v>
      </c>
      <c r="G352" s="2">
        <v>45164.466793981497</v>
      </c>
      <c r="H352" s="2">
        <v>45164.466851851903</v>
      </c>
      <c r="I352" s="40">
        <f t="shared" si="39"/>
        <v>5.7870405726134777E-5</v>
      </c>
      <c r="J352" s="41" t="s">
        <v>30</v>
      </c>
      <c r="K352" s="42" t="s">
        <v>31</v>
      </c>
      <c r="L352" s="42" t="s">
        <v>32</v>
      </c>
      <c r="M352" s="6">
        <v>54</v>
      </c>
      <c r="N352" s="5" t="str">
        <f t="shared" si="40"/>
        <v>FAIR-D2/54</v>
      </c>
      <c r="O352" s="4" t="str">
        <f>IF(ISBLANK(E352),"",IF(E352=F352, "1 video",CONCATENATE((+COUNTIFS(Video_List!$A:$A,Monitoring!C352,Video_List!$D:$D,"&lt;=" &amp;Monitoring!H352)-COUNTIFS(Video_List!$A:$A,Monitoring!C352,Video_List!$D:$D,"&lt;=" &amp;Monitoring!G352))+1," videos")))</f>
        <v>1 video</v>
      </c>
      <c r="P352" s="61" t="s">
        <v>34</v>
      </c>
      <c r="Q352" s="62" t="s">
        <v>34</v>
      </c>
      <c r="R352" s="63" t="str">
        <f>+IFERROR(IF(S352="#N/C","#N/C",INDEX(Taxonomy_UniqueValues!A:A,MATCH(S352,Taxonomy_UniqueValues!B:B,0))),"#N/C")</f>
        <v>Insecta</v>
      </c>
      <c r="S352" s="63" t="str">
        <f>+IFERROR(IF(T352="#N/C","#N/C",INDEX(Taxonomy_UniqueValues!B:B,MATCH(T352,Taxonomy_UniqueValues!C:C,0))),"#N/C")</f>
        <v>Diptera</v>
      </c>
      <c r="T352" s="63" t="s">
        <v>48</v>
      </c>
      <c r="U352" s="63" t="str">
        <f>+IFERROR(IF(V352="#N/C","#N/C",INDEX(Taxonomy_UniqueValues!D:D,MATCH(V352,Taxonomy_UniqueValues!E:E,0))),"#N/C")</f>
        <v>#N/C</v>
      </c>
      <c r="V352" s="63" t="str">
        <f>+IFERROR(IF(W352="#N/C","#N/C",IF(W352="-",INDEX(Taxonomy_UniqueValues!E:E,MATCH(X352,Taxonomy_UniqueValues!G:G,0)),INDEX(Taxonomy_UniqueValues!E:E,MATCH(W352,Taxonomy_UniqueValues!F:F,0)))),"#N/C")</f>
        <v>#N/C</v>
      </c>
      <c r="W352" s="63" t="str">
        <f>+IFERROR(IF(X352="#N/C","#N/C",IF(X352="-",INDEX(Taxonomy_UniqueValues!F:F,MATCH(Y352,Taxonomy_UniqueValues!H:H,0)),INDEX(Taxonomy_UniqueValues!F:F,MATCH(X352,Taxonomy_UniqueValues!G:G,0)))),"#N/C")</f>
        <v>#N/C</v>
      </c>
      <c r="X352" s="63" t="str">
        <f>+IFERROR(IF(Y352="#N/C","#N/C",INDEX(Taxonomy_UniqueValues!G:G,MATCH(Y352,Taxonomy_UniqueValues!H:H,0))),"#N/C")</f>
        <v>#N/C</v>
      </c>
      <c r="Y352" s="63" t="str">
        <f>+IFERROR(IF(Z352="#N/C","#N/C",INDEX(Taxonomy_UniqueValues!H:H,MATCH(Z352,Taxonomy_UniqueValues!I:I,0))),"#N/C")</f>
        <v>#N/C</v>
      </c>
      <c r="Z352" s="64" t="s">
        <v>36</v>
      </c>
    </row>
    <row r="353" spans="1:26" x14ac:dyDescent="0.3">
      <c r="A353" s="3">
        <v>57</v>
      </c>
      <c r="B353" s="38" t="str">
        <f t="shared" si="36"/>
        <v>FAIR-D2_57</v>
      </c>
      <c r="C353" s="39" t="s">
        <v>334</v>
      </c>
      <c r="D353" s="4">
        <f t="shared" si="41"/>
        <v>45164</v>
      </c>
      <c r="E353" s="1" t="s">
        <v>377</v>
      </c>
      <c r="F353" s="1" t="s">
        <v>378</v>
      </c>
      <c r="G353" s="2">
        <v>45164.466793981497</v>
      </c>
      <c r="H353" s="2">
        <v>45164.480277777802</v>
      </c>
      <c r="I353" s="40">
        <f t="shared" si="39"/>
        <v>1.3483796305081341E-2</v>
      </c>
      <c r="J353" s="41" t="s">
        <v>45</v>
      </c>
      <c r="K353" s="42" t="s">
        <v>34</v>
      </c>
      <c r="L353" s="42" t="s">
        <v>45</v>
      </c>
      <c r="M353" s="6">
        <v>55</v>
      </c>
      <c r="N353" s="5" t="str">
        <f t="shared" si="40"/>
        <v>FAIR-D2/55</v>
      </c>
      <c r="O353" s="4" t="str">
        <f>IF(ISBLANK(E353),"",IF(E353=F353, "1 video",CONCATENATE((+COUNTIFS(Video_List!$A:$A,Monitoring!C353,Video_List!$D:$D,"&lt;=" &amp;Monitoring!H353)-COUNTIFS(Video_List!$A:$A,Monitoring!C353,Video_List!$D:$D,"&lt;=" &amp;Monitoring!G353))+1," videos")))</f>
        <v>3 videos</v>
      </c>
      <c r="P353" s="61" t="s">
        <v>31</v>
      </c>
      <c r="Q353" s="62" t="s">
        <v>34</v>
      </c>
      <c r="R353" s="63" t="str">
        <f>+IFERROR(IF(S353="#N/C","#N/C",IF(S353=0,INDEX(Taxonomy_UniqueValues!A:A,MATCH(T353,Taxonomy_UniqueValues!C:C,0)),INDEX(Taxonomy_UniqueValues!A:A,MATCH(S353,Taxonomy_UniqueValues!B:B,0)))),"#N/C")</f>
        <v>Insecta</v>
      </c>
      <c r="S353" s="63" t="str">
        <f>+IFERROR(IF(T353="#N/C","#N/C",IF(T353=0,INDEX(Taxonomy_UniqueValues!B:B,MATCH(U353,Taxonomy_UniqueValues!D:D,0)),INDEX(Taxonomy_UniqueValues!B:B,MATCH(T353,Taxonomy_UniqueValues!C:C,0)))),"#N/C")</f>
        <v>Diptera</v>
      </c>
      <c r="T353" s="63" t="str">
        <f>+IFERROR(IF(U353="#N/C","#N/C",IF(U353=0,INDEX(Taxonomy_UniqueValues!C:C,MATCH(V353,Taxonomy_UniqueValues!E:E,0)),INDEX(Taxonomy_UniqueValues!C:C,MATCH(U353,Taxonomy_UniqueValues!D:D,0)))),"#N/C")</f>
        <v>Brachycera</v>
      </c>
      <c r="U353" s="63" t="str">
        <f>+IFERROR(IF(V353="#N/C","#N/C",IF(V353=0,INDEX(Taxonomy_UniqueValues!D:D,MATCH(W353,Taxonomy_UniqueValues!F:F,0)),INDEX(Taxonomy_UniqueValues!D:D,MATCH(V353,Taxonomy_UniqueValues!E:E,0)))),"#N/C")</f>
        <v>Muscomorpha</v>
      </c>
      <c r="V353" s="63" t="str">
        <f>+IFERROR(IF(W353="#N/C","#N/C",IF(W353=0,INDEX(Taxonomy_UniqueValues!E:E,MATCH(X353,Taxonomy_UniqueValues!G:G,0)),INDEX(Taxonomy_UniqueValues!E:E,MATCH(W353,Taxonomy_UniqueValues!F:F,0)))),"#N/C")</f>
        <v>Muscoidea</v>
      </c>
      <c r="W353" s="63" t="str">
        <f>+IFERROR(IF(X353="#N/C","#N/C",IF(X353=0,INDEX(Taxonomy_UniqueValues!F:F,MATCH(Y353,Taxonomy_UniqueValues!H:H,0)),INDEX(Taxonomy_UniqueValues!F:F,MATCH(X353,Taxonomy_UniqueValues!G:G,0)))),"#N/C")</f>
        <v>Fanniidae</v>
      </c>
      <c r="X353" s="63">
        <f>+IFERROR(IF(Y353="#N/C","#N/C",INDEX(Taxonomy_UniqueValues!G:G,MATCH(Y353,Taxonomy_UniqueValues!H:H,0))),"#N/C")</f>
        <v>0</v>
      </c>
      <c r="Y353" s="63" t="s">
        <v>38</v>
      </c>
      <c r="Z353" s="64" t="s">
        <v>36</v>
      </c>
    </row>
    <row r="354" spans="1:26" x14ac:dyDescent="0.3">
      <c r="A354" s="3">
        <v>58</v>
      </c>
      <c r="B354" s="38" t="str">
        <f t="shared" si="36"/>
        <v>FAIR-D2_58</v>
      </c>
      <c r="C354" s="39" t="s">
        <v>334</v>
      </c>
      <c r="D354" s="4">
        <f t="shared" si="41"/>
        <v>45164</v>
      </c>
      <c r="E354" s="1" t="s">
        <v>379</v>
      </c>
      <c r="F354" s="1" t="s">
        <v>379</v>
      </c>
      <c r="G354" s="2">
        <v>45164.470393518503</v>
      </c>
      <c r="H354" s="2">
        <v>45164.470509259299</v>
      </c>
      <c r="I354" s="40">
        <f t="shared" si="39"/>
        <v>1.1574079690035433E-4</v>
      </c>
      <c r="J354" s="41" t="s">
        <v>45</v>
      </c>
      <c r="K354" s="42" t="s">
        <v>31</v>
      </c>
      <c r="L354" s="42" t="s">
        <v>32</v>
      </c>
      <c r="M354" s="6">
        <v>56</v>
      </c>
      <c r="N354" s="5" t="str">
        <f t="shared" si="40"/>
        <v>FAIR-D2/56</v>
      </c>
      <c r="O354" s="4" t="str">
        <f>IF(ISBLANK(E354),"",IF(E354=F354, "1 video",CONCATENATE((+COUNTIFS(Video_List!$A:$A,Monitoring!C354,Video_List!$D:$D,"&lt;=" &amp;Monitoring!H354)-COUNTIFS(Video_List!$A:$A,Monitoring!C354,Video_List!$D:$D,"&lt;=" &amp;Monitoring!G354))+1," videos")))</f>
        <v>1 video</v>
      </c>
      <c r="P354" s="61" t="s">
        <v>31</v>
      </c>
      <c r="Q354" s="62" t="s">
        <v>34</v>
      </c>
      <c r="R354" s="63" t="str">
        <f>+IFERROR(IF(S354="#N/C","#N/C",IF(S354=0,INDEX(Taxonomy_UniqueValues!A:A,MATCH(T354,Taxonomy_UniqueValues!C:C,0)),INDEX(Taxonomy_UniqueValues!A:A,MATCH(S354,Taxonomy_UniqueValues!B:B,0)))),"#N/C")</f>
        <v>Insecta</v>
      </c>
      <c r="S354" s="63" t="str">
        <f>+IFERROR(IF(T354="#N/C","#N/C",IF(T354=0,INDEX(Taxonomy_UniqueValues!B:B,MATCH(U354,Taxonomy_UniqueValues!D:D,0)),INDEX(Taxonomy_UniqueValues!B:B,MATCH(T354,Taxonomy_UniqueValues!C:C,0)))),"#N/C")</f>
        <v>Diptera</v>
      </c>
      <c r="T354" s="63" t="str">
        <f>+IFERROR(IF(U354="#N/C","#N/C",IF(U354=0,INDEX(Taxonomy_UniqueValues!C:C,MATCH(V354,Taxonomy_UniqueValues!E:E,0)),INDEX(Taxonomy_UniqueValues!C:C,MATCH(U354,Taxonomy_UniqueValues!D:D,0)))),"#N/C")</f>
        <v>Brachycera</v>
      </c>
      <c r="U354" s="63" t="str">
        <f>+IFERROR(IF(V354="#N/C","#N/C",IF(V354=0,INDEX(Taxonomy_UniqueValues!D:D,MATCH(W354,Taxonomy_UniqueValues!F:F,0)),INDEX(Taxonomy_UniqueValues!D:D,MATCH(V354,Taxonomy_UniqueValues!E:E,0)))),"#N/C")</f>
        <v>Muscomorpha</v>
      </c>
      <c r="V354" s="63" t="str">
        <f>+IFERROR(IF(W354="#N/C","#N/C",IF(W354=0,INDEX(Taxonomy_UniqueValues!E:E,MATCH(X354,Taxonomy_UniqueValues!G:G,0)),INDEX(Taxonomy_UniqueValues!E:E,MATCH(W354,Taxonomy_UniqueValues!F:F,0)))),"#N/C")</f>
        <v>Muscoidea</v>
      </c>
      <c r="W354" s="63" t="str">
        <f>+IFERROR(IF(X354="#N/C","#N/C",IF(X354=0,INDEX(Taxonomy_UniqueValues!F:F,MATCH(Y354,Taxonomy_UniqueValues!H:H,0)),INDEX(Taxonomy_UniqueValues!F:F,MATCH(X354,Taxonomy_UniqueValues!G:G,0)))),"#N/C")</f>
        <v>Fanniidae</v>
      </c>
      <c r="X354" s="63">
        <f>+IFERROR(IF(Y354="#N/C","#N/C",INDEX(Taxonomy_UniqueValues!G:G,MATCH(Y354,Taxonomy_UniqueValues!H:H,0))),"#N/C")</f>
        <v>0</v>
      </c>
      <c r="Y354" s="63" t="s">
        <v>38</v>
      </c>
      <c r="Z354" s="64" t="s">
        <v>36</v>
      </c>
    </row>
    <row r="355" spans="1:26" x14ac:dyDescent="0.3">
      <c r="A355" s="3">
        <v>60</v>
      </c>
      <c r="B355" s="38" t="str">
        <f t="shared" si="36"/>
        <v>FAIR-D2_60</v>
      </c>
      <c r="C355" s="39" t="s">
        <v>334</v>
      </c>
      <c r="D355" s="4">
        <f t="shared" si="41"/>
        <v>45164</v>
      </c>
      <c r="E355" s="1" t="s">
        <v>378</v>
      </c>
      <c r="F355" s="1" t="s">
        <v>378</v>
      </c>
      <c r="G355" s="2">
        <v>45164.480173611097</v>
      </c>
      <c r="H355" s="2">
        <v>45164.480243055601</v>
      </c>
      <c r="I355" s="40">
        <f t="shared" si="39"/>
        <v>6.9444504333660007E-5</v>
      </c>
      <c r="J355" s="41" t="s">
        <v>32</v>
      </c>
      <c r="K355" s="42" t="s">
        <v>34</v>
      </c>
      <c r="L355" s="42" t="s">
        <v>32</v>
      </c>
      <c r="M355" s="6">
        <v>57</v>
      </c>
      <c r="N355" s="5" t="str">
        <f t="shared" si="40"/>
        <v>FAIR-D2/57</v>
      </c>
      <c r="O355" s="4" t="str">
        <f>IF(ISBLANK(E355),"",IF(E355=F355, "1 video",CONCATENATE((+COUNTIFS(Video_List!$A:$A,Monitoring!C355,Video_List!$D:$D,"&lt;=" &amp;Monitoring!H355)-COUNTIFS(Video_List!$A:$A,Monitoring!C355,Video_List!$D:$D,"&lt;=" &amp;Monitoring!G355))+1," videos")))</f>
        <v>1 video</v>
      </c>
      <c r="P355" s="61" t="s">
        <v>34</v>
      </c>
      <c r="Q355" s="62" t="s">
        <v>34</v>
      </c>
      <c r="R355" s="63" t="str">
        <f>+IFERROR(IF(S355="#N/C","#N/C",INDEX(Taxonomy_UniqueValues!A:A,MATCH(S355,Taxonomy_UniqueValues!B:B,0))),"#N/C")</f>
        <v>Insecta</v>
      </c>
      <c r="S355" s="63" t="str">
        <f>+IFERROR(IF(T355="#N/C","#N/C",INDEX(Taxonomy_UniqueValues!B:B,MATCH(T355,Taxonomy_UniqueValues!C:C,0))),"#N/C")</f>
        <v>Diptera</v>
      </c>
      <c r="T355" s="63" t="s">
        <v>48</v>
      </c>
      <c r="U355" s="63" t="str">
        <f>+IFERROR(IF(V355="#N/C","#N/C",INDEX(Taxonomy_UniqueValues!D:D,MATCH(V355,Taxonomy_UniqueValues!E:E,0))),"#N/C")</f>
        <v>#N/C</v>
      </c>
      <c r="V355" s="63" t="str">
        <f>+IFERROR(IF(W355="#N/C","#N/C",IF(W355="-",INDEX(Taxonomy_UniqueValues!E:E,MATCH(X355,Taxonomy_UniqueValues!G:G,0)),INDEX(Taxonomy_UniqueValues!E:E,MATCH(W355,Taxonomy_UniqueValues!F:F,0)))),"#N/C")</f>
        <v>#N/C</v>
      </c>
      <c r="W355" s="63" t="str">
        <f>+IFERROR(IF(X355="#N/C","#N/C",IF(X355="-",INDEX(Taxonomy_UniqueValues!F:F,MATCH(Y355,Taxonomy_UniqueValues!H:H,0)),INDEX(Taxonomy_UniqueValues!F:F,MATCH(X355,Taxonomy_UniqueValues!G:G,0)))),"#N/C")</f>
        <v>#N/C</v>
      </c>
      <c r="X355" s="63" t="str">
        <f>+IFERROR(IF(Y355="#N/C","#N/C",INDEX(Taxonomy_UniqueValues!G:G,MATCH(Y355,Taxonomy_UniqueValues!H:H,0))),"#N/C")</f>
        <v>#N/C</v>
      </c>
      <c r="Y355" s="63" t="str">
        <f>+IFERROR(IF(Z355="#N/C","#N/C",INDEX(Taxonomy_UniqueValues!H:H,MATCH(Z355,Taxonomy_UniqueValues!I:I,0))),"#N/C")</f>
        <v>#N/C</v>
      </c>
      <c r="Z355" s="64" t="s">
        <v>36</v>
      </c>
    </row>
    <row r="356" spans="1:26" x14ac:dyDescent="0.3">
      <c r="A356" s="3">
        <v>61</v>
      </c>
      <c r="B356" s="38" t="str">
        <f t="shared" si="36"/>
        <v>FAIR-D2_61</v>
      </c>
      <c r="C356" s="39" t="s">
        <v>334</v>
      </c>
      <c r="D356" s="4">
        <f t="shared" si="41"/>
        <v>45164</v>
      </c>
      <c r="E356" s="1" t="s">
        <v>378</v>
      </c>
      <c r="F356" s="1" t="s">
        <v>378</v>
      </c>
      <c r="G356" s="2">
        <v>45164.480208333298</v>
      </c>
      <c r="H356" s="2">
        <v>45164.480219907397</v>
      </c>
      <c r="I356" s="40">
        <f t="shared" si="39"/>
        <v>1.1574098607525229E-5</v>
      </c>
      <c r="J356" s="41" t="s">
        <v>32</v>
      </c>
      <c r="K356" s="42" t="s">
        <v>31</v>
      </c>
      <c r="L356" s="42" t="s">
        <v>32</v>
      </c>
      <c r="M356" s="6">
        <v>58</v>
      </c>
      <c r="N356" s="5" t="str">
        <f t="shared" si="40"/>
        <v>FAIR-D2/58</v>
      </c>
      <c r="O356" s="4" t="str">
        <f>IF(ISBLANK(E356),"",IF(E356=F356, "1 video",CONCATENATE((+COUNTIFS(Video_List!$A:$A,Monitoring!C356,Video_List!$D:$D,"&lt;=" &amp;Monitoring!H356)-COUNTIFS(Video_List!$A:$A,Monitoring!C356,Video_List!$D:$D,"&lt;=" &amp;Monitoring!G356))+1," videos")))</f>
        <v>1 video</v>
      </c>
      <c r="P356" s="61" t="s">
        <v>34</v>
      </c>
      <c r="Q356" s="62" t="s">
        <v>34</v>
      </c>
      <c r="R356" s="63" t="str">
        <f>+IFERROR(IF(S356="#N/C","#N/C",INDEX(Taxonomy_UniqueValues!A:A,MATCH(S356,Taxonomy_UniqueValues!B:B,0))),"#N/C")</f>
        <v>#N/C</v>
      </c>
      <c r="S356" s="63" t="str">
        <f>+IFERROR(IF(T356="#N/C","#N/C",INDEX(Taxonomy_UniqueValues!B:B,MATCH(T356,Taxonomy_UniqueValues!C:C,0))),"#N/C")</f>
        <v>#N/C</v>
      </c>
      <c r="T356" s="63" t="str">
        <f>+IFERROR(IF(V356="#N/C","#N/C",IF(V356="-",INDEX(Taxonomy_UniqueValues!C:C,MATCH(W356,Taxonomy_UniqueValues!F:F,0)),INDEX(Taxonomy_UniqueValues!C:C,MATCH(V356,Taxonomy_UniqueValues!E:E,0)))),"#N/C")</f>
        <v>#N/C</v>
      </c>
      <c r="U356" s="63" t="str">
        <f>+IFERROR(IF(V356="#N/C","#N/C",INDEX(Taxonomy_UniqueValues!D:D,MATCH(V356,Taxonomy_UniqueValues!E:E,0))),"#N/C")</f>
        <v>#N/C</v>
      </c>
      <c r="V356" s="63" t="str">
        <f>+IFERROR(IF(W356="#N/C","#N/C",IF(W356="-",INDEX(Taxonomy_UniqueValues!E:E,MATCH(X356,Taxonomy_UniqueValues!G:G,0)),INDEX(Taxonomy_UniqueValues!E:E,MATCH(W356,Taxonomy_UniqueValues!F:F,0)))),"#N/C")</f>
        <v>#N/C</v>
      </c>
      <c r="W356" s="63" t="str">
        <f>+IFERROR(IF(X356="#N/C","#N/C",IF(X356="-",INDEX(Taxonomy_UniqueValues!F:F,MATCH(Y356,Taxonomy_UniqueValues!H:H,0)),INDEX(Taxonomy_UniqueValues!F:F,MATCH(X356,Taxonomy_UniqueValues!G:G,0)))),"#N/C")</f>
        <v>#N/C</v>
      </c>
      <c r="X356" s="63" t="str">
        <f>+IFERROR(IF(Y356="#N/C","#N/C",INDEX(Taxonomy_UniqueValues!G:G,MATCH(Y356,Taxonomy_UniqueValues!H:H,0))),"#N/C")</f>
        <v>#N/C</v>
      </c>
      <c r="Y356" s="63" t="str">
        <f>+IFERROR(IF(Z356="#N/C","#N/C",INDEX(Taxonomy_UniqueValues!H:H,MATCH(Z356,Taxonomy_UniqueValues!I:I,0))),"#N/C")</f>
        <v>#N/C</v>
      </c>
      <c r="Z356" s="64" t="s">
        <v>36</v>
      </c>
    </row>
    <row r="357" spans="1:26" x14ac:dyDescent="0.3">
      <c r="A357" s="3">
        <v>62</v>
      </c>
      <c r="B357" s="38" t="str">
        <f t="shared" si="36"/>
        <v>FAIR-D2_62</v>
      </c>
      <c r="C357" s="39" t="s">
        <v>334</v>
      </c>
      <c r="D357" s="4">
        <f t="shared" si="41"/>
        <v>45164</v>
      </c>
      <c r="E357" s="1" t="s">
        <v>380</v>
      </c>
      <c r="F357" s="1" t="s">
        <v>380</v>
      </c>
      <c r="G357" s="2">
        <v>45164.482245370396</v>
      </c>
      <c r="H357" s="2">
        <v>45164.482268518499</v>
      </c>
      <c r="I357" s="40">
        <f t="shared" si="39"/>
        <v>2.3148102627601475E-5</v>
      </c>
      <c r="J357" s="41" t="s">
        <v>32</v>
      </c>
      <c r="K357" s="42" t="s">
        <v>34</v>
      </c>
      <c r="L357" s="42" t="s">
        <v>32</v>
      </c>
      <c r="M357" s="6">
        <v>59</v>
      </c>
      <c r="N357" s="5" t="str">
        <f t="shared" si="40"/>
        <v>FAIR-D2/59</v>
      </c>
      <c r="O357" s="4" t="str">
        <f>IF(ISBLANK(E357),"",IF(E357=F357, "1 video",CONCATENATE((+COUNTIFS(Video_List!$A:$A,Monitoring!C357,Video_List!$D:$D,"&lt;=" &amp;Monitoring!H357)-COUNTIFS(Video_List!$A:$A,Monitoring!C357,Video_List!$D:$D,"&lt;=" &amp;Monitoring!G357))+1," videos")))</f>
        <v>1 video</v>
      </c>
      <c r="P357" s="61" t="s">
        <v>34</v>
      </c>
      <c r="Q357" s="62" t="s">
        <v>34</v>
      </c>
      <c r="R357" s="63" t="str">
        <f>+IFERROR(IF(S357="#N/C","#N/C",INDEX(Taxonomy_UniqueValues!A:A,MATCH(S357,Taxonomy_UniqueValues!B:B,0))),"#N/C")</f>
        <v>#N/C</v>
      </c>
      <c r="S357" s="63" t="str">
        <f>+IFERROR(IF(T357="#N/C","#N/C",INDEX(Taxonomy_UniqueValues!B:B,MATCH(T357,Taxonomy_UniqueValues!C:C,0))),"#N/C")</f>
        <v>#N/C</v>
      </c>
      <c r="T357" s="63" t="str">
        <f>+IFERROR(IF(V357="#N/C","#N/C",IF(V357="-",INDEX(Taxonomy_UniqueValues!C:C,MATCH(W357,Taxonomy_UniqueValues!F:F,0)),INDEX(Taxonomy_UniqueValues!C:C,MATCH(V357,Taxonomy_UniqueValues!E:E,0)))),"#N/C")</f>
        <v>#N/C</v>
      </c>
      <c r="U357" s="63" t="str">
        <f>+IFERROR(IF(V357="#N/C","#N/C",INDEX(Taxonomy_UniqueValues!D:D,MATCH(V357,Taxonomy_UniqueValues!E:E,0))),"#N/C")</f>
        <v>#N/C</v>
      </c>
      <c r="V357" s="63" t="str">
        <f>+IFERROR(IF(W357="#N/C","#N/C",IF(W357="-",INDEX(Taxonomy_UniqueValues!E:E,MATCH(X357,Taxonomy_UniqueValues!G:G,0)),INDEX(Taxonomy_UniqueValues!E:E,MATCH(W357,Taxonomy_UniqueValues!F:F,0)))),"#N/C")</f>
        <v>#N/C</v>
      </c>
      <c r="W357" s="63" t="str">
        <f>+IFERROR(IF(X357="#N/C","#N/C",IF(X357="-",INDEX(Taxonomy_UniqueValues!F:F,MATCH(Y357,Taxonomy_UniqueValues!H:H,0)),INDEX(Taxonomy_UniqueValues!F:F,MATCH(X357,Taxonomy_UniqueValues!G:G,0)))),"#N/C")</f>
        <v>#N/C</v>
      </c>
      <c r="X357" s="63" t="str">
        <f>+IFERROR(IF(Y357="#N/C","#N/C",INDEX(Taxonomy_UniqueValues!G:G,MATCH(Y357,Taxonomy_UniqueValues!H:H,0))),"#N/C")</f>
        <v>#N/C</v>
      </c>
      <c r="Y357" s="63" t="str">
        <f>+IFERROR(IF(Z357="#N/C","#N/C",INDEX(Taxonomy_UniqueValues!H:H,MATCH(Z357,Taxonomy_UniqueValues!I:I,0))),"#N/C")</f>
        <v>#N/C</v>
      </c>
      <c r="Z357" s="64" t="s">
        <v>36</v>
      </c>
    </row>
    <row r="358" spans="1:26" x14ac:dyDescent="0.3">
      <c r="A358" s="3">
        <v>63</v>
      </c>
      <c r="B358" s="38" t="str">
        <f t="shared" si="36"/>
        <v>FAIR-D2_63</v>
      </c>
      <c r="C358" s="39" t="s">
        <v>334</v>
      </c>
      <c r="D358" s="4">
        <f t="shared" si="41"/>
        <v>45164</v>
      </c>
      <c r="E358" s="1" t="s">
        <v>380</v>
      </c>
      <c r="F358" s="1" t="s">
        <v>380</v>
      </c>
      <c r="G358" s="2">
        <v>45164.482361111099</v>
      </c>
      <c r="H358" s="2">
        <v>45164.4823958333</v>
      </c>
      <c r="I358" s="40">
        <f t="shared" si="39"/>
        <v>3.4722201235126704E-5</v>
      </c>
      <c r="J358" s="41" t="s">
        <v>32</v>
      </c>
      <c r="K358" s="42" t="s">
        <v>34</v>
      </c>
      <c r="L358" s="42" t="s">
        <v>32</v>
      </c>
      <c r="M358" s="6">
        <v>60</v>
      </c>
      <c r="N358" s="5" t="str">
        <f t="shared" si="40"/>
        <v>FAIR-D2/60</v>
      </c>
      <c r="O358" s="4" t="str">
        <f>IF(ISBLANK(E358),"",IF(E358=F358, "1 video",CONCATENATE((+COUNTIFS(Video_List!$A:$A,Monitoring!C358,Video_List!$D:$D,"&lt;=" &amp;Monitoring!H358)-COUNTIFS(Video_List!$A:$A,Monitoring!C358,Video_List!$D:$D,"&lt;=" &amp;Monitoring!G358))+1," videos")))</f>
        <v>1 video</v>
      </c>
      <c r="P358" s="61" t="s">
        <v>34</v>
      </c>
      <c r="Q358" s="62" t="s">
        <v>34</v>
      </c>
      <c r="R358" s="63" t="str">
        <f>+IFERROR(IF(S358="#N/C","#N/C",INDEX(Taxonomy_UniqueValues!A:A,MATCH(S358,Taxonomy_UniqueValues!B:B,0))),"#N/C")</f>
        <v>#N/C</v>
      </c>
      <c r="S358" s="63" t="str">
        <f>+IFERROR(IF(T358="#N/C","#N/C",INDEX(Taxonomy_UniqueValues!B:B,MATCH(T358,Taxonomy_UniqueValues!C:C,0))),"#N/C")</f>
        <v>#N/C</v>
      </c>
      <c r="T358" s="63" t="str">
        <f>+IFERROR(IF(V358="#N/C","#N/C",IF(V358="-",INDEX(Taxonomy_UniqueValues!C:C,MATCH(W358,Taxonomy_UniqueValues!F:F,0)),INDEX(Taxonomy_UniqueValues!C:C,MATCH(V358,Taxonomy_UniqueValues!E:E,0)))),"#N/C")</f>
        <v>#N/C</v>
      </c>
      <c r="U358" s="63" t="str">
        <f>+IFERROR(IF(V358="#N/C","#N/C",INDEX(Taxonomy_UniqueValues!D:D,MATCH(V358,Taxonomy_UniqueValues!E:E,0))),"#N/C")</f>
        <v>#N/C</v>
      </c>
      <c r="V358" s="63" t="str">
        <f>+IFERROR(IF(W358="#N/C","#N/C",IF(W358="-",INDEX(Taxonomy_UniqueValues!E:E,MATCH(X358,Taxonomy_UniqueValues!G:G,0)),INDEX(Taxonomy_UniqueValues!E:E,MATCH(W358,Taxonomy_UniqueValues!F:F,0)))),"#N/C")</f>
        <v>#N/C</v>
      </c>
      <c r="W358" s="63" t="str">
        <f>+IFERROR(IF(X358="#N/C","#N/C",IF(X358="-",INDEX(Taxonomy_UniqueValues!F:F,MATCH(Y358,Taxonomy_UniqueValues!H:H,0)),INDEX(Taxonomy_UniqueValues!F:F,MATCH(X358,Taxonomy_UniqueValues!G:G,0)))),"#N/C")</f>
        <v>#N/C</v>
      </c>
      <c r="X358" s="63" t="str">
        <f>+IFERROR(IF(Y358="#N/C","#N/C",INDEX(Taxonomy_UniqueValues!G:G,MATCH(Y358,Taxonomy_UniqueValues!H:H,0))),"#N/C")</f>
        <v>#N/C</v>
      </c>
      <c r="Y358" s="63" t="str">
        <f>+IFERROR(IF(Z358="#N/C","#N/C",INDEX(Taxonomy_UniqueValues!H:H,MATCH(Z358,Taxonomy_UniqueValues!I:I,0))),"#N/C")</f>
        <v>#N/C</v>
      </c>
      <c r="Z358" s="64" t="s">
        <v>36</v>
      </c>
    </row>
    <row r="359" spans="1:26" x14ac:dyDescent="0.3">
      <c r="A359" s="3">
        <v>65</v>
      </c>
      <c r="B359" s="38" t="str">
        <f t="shared" ref="B359:B421" si="42">+_xlfn.CONCAT(C359,"_",A359)</f>
        <v>FAIR-D2_65</v>
      </c>
      <c r="C359" s="39" t="s">
        <v>334</v>
      </c>
      <c r="D359" s="4">
        <f t="shared" si="41"/>
        <v>45164</v>
      </c>
      <c r="E359" s="1" t="s">
        <v>381</v>
      </c>
      <c r="F359" s="1" t="s">
        <v>381</v>
      </c>
      <c r="G359" s="2">
        <v>45164.490960648101</v>
      </c>
      <c r="H359" s="2">
        <v>45164.4910648148</v>
      </c>
      <c r="I359" s="40">
        <f t="shared" si="39"/>
        <v>1.041666982928291E-4</v>
      </c>
      <c r="J359" s="41" t="s">
        <v>30</v>
      </c>
      <c r="K359" s="42" t="s">
        <v>34</v>
      </c>
      <c r="L359" s="42" t="s">
        <v>32</v>
      </c>
      <c r="M359" s="6">
        <v>62</v>
      </c>
      <c r="N359" s="5" t="str">
        <f t="shared" si="40"/>
        <v>FAIR-D2/62</v>
      </c>
      <c r="O359" s="4" t="str">
        <f>IF(ISBLANK(E359),"",IF(E359=F359, "1 video",CONCATENATE((+COUNTIFS(Video_List!$A:$A,Monitoring!C359,Video_List!$D:$D,"&lt;=" &amp;Monitoring!H359)-COUNTIFS(Video_List!$A:$A,Monitoring!C359,Video_List!$D:$D,"&lt;=" &amp;Monitoring!G359))+1," videos")))</f>
        <v>1 video</v>
      </c>
      <c r="P359" s="61" t="s">
        <v>31</v>
      </c>
      <c r="Q359" s="62" t="s">
        <v>34</v>
      </c>
      <c r="R359" s="63" t="str">
        <f>+IFERROR(IF(S359="#N/C","#N/C",INDEX(Taxonomy_UniqueValues!A:A,MATCH(S359,Taxonomy_UniqueValues!B:B,0))),"#N/C")</f>
        <v>Insecta</v>
      </c>
      <c r="S359" s="63" t="str">
        <f>+IFERROR(IF(T359="#N/C","#N/C",INDEX(Taxonomy_UniqueValues!B:B,MATCH(T359,Taxonomy_UniqueValues!C:C,0))),"#N/C")</f>
        <v>Diptera</v>
      </c>
      <c r="T359" s="63" t="str">
        <f>+IFERROR(IF(V359="#N/C","#N/C",INDEX(Taxonomy_UniqueValues!C:C,MATCH(V359,Taxonomy_UniqueValues!E:E,0))),"#N/C")</f>
        <v>Brachycera</v>
      </c>
      <c r="U359" s="63" t="str">
        <f>+IFERROR(IF(V359="#N/C","#N/C",INDEX(Taxonomy_UniqueValues!D:D,MATCH(V359,Taxonomy_UniqueValues!E:E,0))),"#N/C")</f>
        <v>Muscomorpha</v>
      </c>
      <c r="V359" s="63" t="s">
        <v>35</v>
      </c>
      <c r="W359" s="63" t="str">
        <f>+IFERROR(IF(X359="#N/C","#N/C",IF(X359="-",INDEX(Taxonomy_UniqueValues!F:F,MATCH(Y359,Taxonomy_UniqueValues!H:H,0)),INDEX(Taxonomy_UniqueValues!F:F,MATCH(X359,Taxonomy_UniqueValues!G:G,0)))),"#N/C")</f>
        <v>#N/C</v>
      </c>
      <c r="X359" s="63" t="str">
        <f>+IFERROR(IF(Y359="#N/C","#N/C",INDEX(Taxonomy_UniqueValues!G:G,MATCH(Y359,Taxonomy_UniqueValues!H:H,0))),"#N/C")</f>
        <v>#N/C</v>
      </c>
      <c r="Y359" s="63" t="str">
        <f>+IFERROR(IF(Z359="#N/C","#N/C",INDEX(Taxonomy_UniqueValues!H:H,MATCH(Z359,Taxonomy_UniqueValues!I:I,0))),"#N/C")</f>
        <v>#N/C</v>
      </c>
      <c r="Z359" s="64" t="s">
        <v>36</v>
      </c>
    </row>
    <row r="360" spans="1:26" x14ac:dyDescent="0.3">
      <c r="A360" s="3">
        <v>66</v>
      </c>
      <c r="B360" s="38" t="str">
        <f t="shared" si="42"/>
        <v>FAIR-D2_66</v>
      </c>
      <c r="C360" s="39" t="s">
        <v>334</v>
      </c>
      <c r="D360" s="4">
        <f t="shared" si="41"/>
        <v>45164</v>
      </c>
      <c r="E360" s="1" t="s">
        <v>382</v>
      </c>
      <c r="F360" s="1" t="s">
        <v>382</v>
      </c>
      <c r="G360" s="2">
        <v>45164.492719907401</v>
      </c>
      <c r="H360" s="2">
        <v>45164.4930439815</v>
      </c>
      <c r="I360" s="40">
        <f t="shared" si="39"/>
        <v>3.2407409889856353E-4</v>
      </c>
      <c r="J360" s="41" t="s">
        <v>30</v>
      </c>
      <c r="K360" s="42" t="s">
        <v>31</v>
      </c>
      <c r="L360" s="42" t="s">
        <v>45</v>
      </c>
      <c r="M360" s="6">
        <v>63</v>
      </c>
      <c r="N360" s="5" t="str">
        <f t="shared" si="40"/>
        <v>FAIR-D2/63</v>
      </c>
      <c r="O360" s="4" t="str">
        <f>IF(ISBLANK(E360),"",IF(E360=F360, "1 video",CONCATENATE((+COUNTIFS(Video_List!$A:$A,Monitoring!C360,Video_List!$D:$D,"&lt;=" &amp;Monitoring!H360)-COUNTIFS(Video_List!$A:$A,Monitoring!C360,Video_List!$D:$D,"&lt;=" &amp;Monitoring!G360))+1," videos")))</f>
        <v>1 video</v>
      </c>
      <c r="P360" s="61" t="s">
        <v>34</v>
      </c>
      <c r="Q360" s="62" t="s">
        <v>34</v>
      </c>
      <c r="R360" s="63" t="str">
        <f>+IFERROR(IF(S360="#N/C","#N/C",INDEX(Taxonomy_UniqueValues!A:A,MATCH(S360,Taxonomy_UniqueValues!B:B,0))),"#N/C")</f>
        <v>Insecta</v>
      </c>
      <c r="S360" s="63" t="str">
        <f>+IFERROR(IF(T360="#N/C","#N/C",INDEX(Taxonomy_UniqueValues!B:B,MATCH(T360,Taxonomy_UniqueValues!C:C,0))),"#N/C")</f>
        <v>Diptera</v>
      </c>
      <c r="T360" s="63" t="s">
        <v>48</v>
      </c>
      <c r="U360" s="63" t="str">
        <f>+IFERROR(IF(V360="#N/C","#N/C",INDEX(Taxonomy_UniqueValues!D:D,MATCH(V360,Taxonomy_UniqueValues!E:E,0))),"#N/C")</f>
        <v>#N/C</v>
      </c>
      <c r="V360" s="63" t="str">
        <f>+IFERROR(IF(W360="#N/C","#N/C",IF(W360="-",INDEX(Taxonomy_UniqueValues!E:E,MATCH(X360,Taxonomy_UniqueValues!G:G,0)),INDEX(Taxonomy_UniqueValues!E:E,MATCH(W360,Taxonomy_UniqueValues!F:F,0)))),"#N/C")</f>
        <v>#N/C</v>
      </c>
      <c r="W360" s="63" t="str">
        <f>+IFERROR(IF(X360="#N/C","#N/C",IF(X360="-",INDEX(Taxonomy_UniqueValues!F:F,MATCH(Y360,Taxonomy_UniqueValues!H:H,0)),INDEX(Taxonomy_UniqueValues!F:F,MATCH(X360,Taxonomy_UniqueValues!G:G,0)))),"#N/C")</f>
        <v>#N/C</v>
      </c>
      <c r="X360" s="63" t="str">
        <f>+IFERROR(IF(Y360="#N/C","#N/C",INDEX(Taxonomy_UniqueValues!G:G,MATCH(Y360,Taxonomy_UniqueValues!H:H,0))),"#N/C")</f>
        <v>#N/C</v>
      </c>
      <c r="Y360" s="63" t="str">
        <f>+IFERROR(IF(Z360="#N/C","#N/C",INDEX(Taxonomy_UniqueValues!H:H,MATCH(Z360,Taxonomy_UniqueValues!I:I,0))),"#N/C")</f>
        <v>#N/C</v>
      </c>
      <c r="Z360" s="64" t="s">
        <v>36</v>
      </c>
    </row>
    <row r="361" spans="1:26" x14ac:dyDescent="0.3">
      <c r="A361" s="3">
        <v>67</v>
      </c>
      <c r="B361" s="38" t="str">
        <f t="shared" si="42"/>
        <v>FAIR-D2_67</v>
      </c>
      <c r="C361" s="39" t="s">
        <v>334</v>
      </c>
      <c r="D361" s="4">
        <f t="shared" si="41"/>
        <v>45164</v>
      </c>
      <c r="E361" s="1" t="s">
        <v>382</v>
      </c>
      <c r="F361" s="1" t="s">
        <v>382</v>
      </c>
      <c r="G361" s="2">
        <v>45164.492719907401</v>
      </c>
      <c r="H361" s="2">
        <v>45164.492974537003</v>
      </c>
      <c r="I361" s="40">
        <f t="shared" si="39"/>
        <v>2.5462960184086114E-4</v>
      </c>
      <c r="J361" s="41" t="s">
        <v>45</v>
      </c>
      <c r="K361" s="42" t="s">
        <v>34</v>
      </c>
      <c r="L361" s="42" t="s">
        <v>32</v>
      </c>
      <c r="M361" s="6">
        <v>64</v>
      </c>
      <c r="N361" s="5" t="str">
        <f t="shared" si="40"/>
        <v>FAIR-D2/64</v>
      </c>
      <c r="O361" s="4" t="str">
        <f>IF(ISBLANK(E361),"",IF(E361=F361, "1 video",CONCATENATE((+COUNTIFS(Video_List!$A:$A,Monitoring!C361,Video_List!$D:$D,"&lt;=" &amp;Monitoring!H361)-COUNTIFS(Video_List!$A:$A,Monitoring!C361,Video_List!$D:$D,"&lt;=" &amp;Monitoring!G361))+1," videos")))</f>
        <v>1 video</v>
      </c>
      <c r="P361" s="61" t="s">
        <v>31</v>
      </c>
      <c r="Q361" s="62" t="s">
        <v>34</v>
      </c>
      <c r="R361" s="63" t="str">
        <f>+IFERROR(IF(S361="#N/C","#N/C",INDEX(Taxonomy_UniqueValues!A:A,MATCH(S361,Taxonomy_UniqueValues!B:B,0))),"#N/C")</f>
        <v>Insecta</v>
      </c>
      <c r="S361" s="63" t="str">
        <f>+IFERROR(IF(T361="#N/C","#N/C",INDEX(Taxonomy_UniqueValues!B:B,MATCH(T361,Taxonomy_UniqueValues!C:C,0))),"#N/C")</f>
        <v>Diptera</v>
      </c>
      <c r="T361" s="63" t="str">
        <f>+IFERROR(IF(V361="#N/C","#N/C",INDEX(Taxonomy_UniqueValues!C:C,MATCH(V361,Taxonomy_UniqueValues!E:E,0))),"#N/C")</f>
        <v>Brachycera</v>
      </c>
      <c r="U361" s="63" t="str">
        <f>+IFERROR(IF(V361="#N/C","#N/C",INDEX(Taxonomy_UniqueValues!D:D,MATCH(V361,Taxonomy_UniqueValues!E:E,0))),"#N/C")</f>
        <v>Muscomorpha</v>
      </c>
      <c r="V361" s="63" t="str">
        <f>+IFERROR(IF(W361="#N/C","#N/C",IF(W361="-",INDEX(Taxonomy_UniqueValues!E:E,MATCH(X361,Taxonomy_UniqueValues!G:G,0)),INDEX(Taxonomy_UniqueValues!E:E,MATCH(W361,Taxonomy_UniqueValues!F:F,0)))),"#N/C")</f>
        <v>Ephydroidea</v>
      </c>
      <c r="W361" s="63" t="str">
        <f>+IFERROR(IF(X361="#N/C","#N/C",IF(X361="-",INDEX(Taxonomy_UniqueValues!F:F,MATCH(Y361,Taxonomy_UniqueValues!H:H,0)),INDEX(Taxonomy_UniqueValues!F:F,MATCH(X361,Taxonomy_UniqueValues!G:G,0)))),"#N/C")</f>
        <v>Drosophilidae</v>
      </c>
      <c r="X361" s="63" t="str">
        <f>+IFERROR(IF(Y361="#N/C","#N/C",INDEX(Taxonomy_UniqueValues!G:G,MATCH(Y361,Taxonomy_UniqueValues!H:H,0))),"#N/C")</f>
        <v>Drosophilinae</v>
      </c>
      <c r="Y361" s="63" t="s">
        <v>384</v>
      </c>
      <c r="Z361" s="64" t="s">
        <v>36</v>
      </c>
    </row>
    <row r="362" spans="1:26" x14ac:dyDescent="0.3">
      <c r="A362" s="3">
        <v>69</v>
      </c>
      <c r="B362" s="38" t="str">
        <f t="shared" si="42"/>
        <v>FAIR-D2_69</v>
      </c>
      <c r="C362" s="39" t="s">
        <v>334</v>
      </c>
      <c r="D362" s="4">
        <f t="shared" si="41"/>
        <v>45164</v>
      </c>
      <c r="E362" s="1" t="s">
        <v>385</v>
      </c>
      <c r="F362" s="1" t="s">
        <v>385</v>
      </c>
      <c r="G362" s="2">
        <v>45164.494131944397</v>
      </c>
      <c r="H362" s="2">
        <v>45164.494236111103</v>
      </c>
      <c r="I362" s="40">
        <f t="shared" si="39"/>
        <v>1.0416670556878671E-4</v>
      </c>
      <c r="J362" s="41" t="s">
        <v>32</v>
      </c>
      <c r="K362" s="42" t="s">
        <v>34</v>
      </c>
      <c r="L362" s="42" t="s">
        <v>30</v>
      </c>
      <c r="M362" s="6">
        <v>65</v>
      </c>
      <c r="N362" s="5" t="str">
        <f t="shared" si="40"/>
        <v>FAIR-D2/65</v>
      </c>
      <c r="O362" s="4" t="str">
        <f>IF(ISBLANK(E362),"",IF(E362=F362, "1 video",CONCATENATE((+COUNTIFS(Video_List!$A:$A,Monitoring!C362,Video_List!$D:$D,"&lt;=" &amp;Monitoring!H362)-COUNTIFS(Video_List!$A:$A,Monitoring!C362,Video_List!$D:$D,"&lt;=" &amp;Monitoring!G362))+1," videos")))</f>
        <v>1 video</v>
      </c>
      <c r="P362" s="61" t="s">
        <v>31</v>
      </c>
      <c r="Q362" s="62" t="s">
        <v>34</v>
      </c>
      <c r="R362" s="63" t="str">
        <f>+IFERROR(IF(S362="#N/C","#N/C",IF(S362=0,INDEX(Taxonomy_UniqueValues!A:A,MATCH(T362,Taxonomy_UniqueValues!C:C,0)),INDEX(Taxonomy_UniqueValues!A:A,MATCH(S362,Taxonomy_UniqueValues!B:B,0)))),"#N/C")</f>
        <v>Insecta</v>
      </c>
      <c r="S362" s="63" t="str">
        <f>+IFERROR(IF(T362="#N/C","#N/C",IF(T362=0,INDEX(Taxonomy_UniqueValues!B:B,MATCH(U362,Taxonomy_UniqueValues!D:D,0)),INDEX(Taxonomy_UniqueValues!B:B,MATCH(T362,Taxonomy_UniqueValues!C:C,0)))),"#N/C")</f>
        <v>Diptera</v>
      </c>
      <c r="T362" s="63" t="str">
        <f>+IFERROR(IF(U362="#N/C","#N/C",IF(U362=0,INDEX(Taxonomy_UniqueValues!C:C,MATCH(V362,Taxonomy_UniqueValues!E:E,0)),INDEX(Taxonomy_UniqueValues!C:C,MATCH(U362,Taxonomy_UniqueValues!D:D,0)))),"#N/C")</f>
        <v>Brachycera</v>
      </c>
      <c r="U362" s="63" t="str">
        <f>+IFERROR(IF(V362="#N/C","#N/C",IF(V362=0,INDEX(Taxonomy_UniqueValues!D:D,MATCH(W362,Taxonomy_UniqueValues!F:F,0)),INDEX(Taxonomy_UniqueValues!D:D,MATCH(V362,Taxonomy_UniqueValues!E:E,0)))),"#N/C")</f>
        <v>Muscomorpha</v>
      </c>
      <c r="V362" s="63" t="str">
        <f>+IFERROR(IF(W362="#N/C","#N/C",IF(W362=0,INDEX(Taxonomy_UniqueValues!E:E,MATCH(X362,Taxonomy_UniqueValues!G:G,0)),INDEX(Taxonomy_UniqueValues!E:E,MATCH(W362,Taxonomy_UniqueValues!F:F,0)))),"#N/C")</f>
        <v>Muscoidea</v>
      </c>
      <c r="W362" s="63" t="str">
        <f>+IFERROR(IF(X362="#N/C","#N/C",IF(X362=0,INDEX(Taxonomy_UniqueValues!F:F,MATCH(Y362,Taxonomy_UniqueValues!H:H,0)),INDEX(Taxonomy_UniqueValues!F:F,MATCH(X362,Taxonomy_UniqueValues!G:G,0)))),"#N/C")</f>
        <v>Fanniidae</v>
      </c>
      <c r="X362" s="63">
        <f>+IFERROR(IF(Y362="#N/C","#N/C",INDEX(Taxonomy_UniqueValues!G:G,MATCH(Y362,Taxonomy_UniqueValues!H:H,0))),"#N/C")</f>
        <v>0</v>
      </c>
      <c r="Y362" s="63" t="s">
        <v>38</v>
      </c>
      <c r="Z362" s="64" t="s">
        <v>36</v>
      </c>
    </row>
    <row r="363" spans="1:26" x14ac:dyDescent="0.3">
      <c r="A363" s="3">
        <v>70</v>
      </c>
      <c r="B363" s="38" t="str">
        <f t="shared" si="42"/>
        <v>FAIR-D2_70</v>
      </c>
      <c r="C363" s="39" t="s">
        <v>334</v>
      </c>
      <c r="D363" s="4">
        <f t="shared" si="41"/>
        <v>45164</v>
      </c>
      <c r="E363" s="1" t="s">
        <v>386</v>
      </c>
      <c r="F363" s="1" t="s">
        <v>386</v>
      </c>
      <c r="G363" s="2">
        <v>45164.5012152778</v>
      </c>
      <c r="H363" s="2">
        <v>45164.5012615741</v>
      </c>
      <c r="I363" s="40">
        <f t="shared" si="39"/>
        <v>4.6296299842651933E-5</v>
      </c>
      <c r="J363" s="41" t="s">
        <v>30</v>
      </c>
      <c r="K363" s="42" t="s">
        <v>31</v>
      </c>
      <c r="L363" s="42" t="s">
        <v>32</v>
      </c>
      <c r="M363" s="6">
        <v>66</v>
      </c>
      <c r="N363" s="5" t="str">
        <f t="shared" si="40"/>
        <v>FAIR-D2/66</v>
      </c>
      <c r="O363" s="4" t="str">
        <f>IF(ISBLANK(E363),"",IF(E363=F363, "1 video",CONCATENATE((+COUNTIFS(Video_List!$A:$A,Monitoring!C363,Video_List!$D:$D,"&lt;=" &amp;Monitoring!H363)-COUNTIFS(Video_List!$A:$A,Monitoring!C363,Video_List!$D:$D,"&lt;=" &amp;Monitoring!G363))+1," videos")))</f>
        <v>1 video</v>
      </c>
      <c r="P363" s="61" t="s">
        <v>34</v>
      </c>
      <c r="Q363" s="62" t="s">
        <v>34</v>
      </c>
      <c r="R363" s="63" t="str">
        <f>+IFERROR(IF(S363="#N/C","#N/C",INDEX(Taxonomy_UniqueValues!A:A,MATCH(S363,Taxonomy_UniqueValues!B:B,0))),"#N/C")</f>
        <v>Insecta</v>
      </c>
      <c r="S363" s="63" t="str">
        <f>+IFERROR(IF(T363="#N/C","#N/C",INDEX(Taxonomy_UniqueValues!B:B,MATCH(T363,Taxonomy_UniqueValues!C:C,0))),"#N/C")</f>
        <v>Diptera</v>
      </c>
      <c r="T363" s="63" t="s">
        <v>48</v>
      </c>
      <c r="U363" s="63" t="str">
        <f>+IFERROR(IF(V363="#N/C","#N/C",INDEX(Taxonomy_UniqueValues!D:D,MATCH(V363,Taxonomy_UniqueValues!E:E,0))),"#N/C")</f>
        <v>#N/C</v>
      </c>
      <c r="V363" s="63" t="str">
        <f>+IFERROR(IF(W363="#N/C","#N/C",IF(W363="-",INDEX(Taxonomy_UniqueValues!E:E,MATCH(X363,Taxonomy_UniqueValues!G:G,0)),INDEX(Taxonomy_UniqueValues!E:E,MATCH(W363,Taxonomy_UniqueValues!F:F,0)))),"#N/C")</f>
        <v>#N/C</v>
      </c>
      <c r="W363" s="63" t="str">
        <f>+IFERROR(IF(X363="#N/C","#N/C",IF(X363="-",INDEX(Taxonomy_UniqueValues!F:F,MATCH(Y363,Taxonomy_UniqueValues!H:H,0)),INDEX(Taxonomy_UniqueValues!F:F,MATCH(X363,Taxonomy_UniqueValues!G:G,0)))),"#N/C")</f>
        <v>#N/C</v>
      </c>
      <c r="X363" s="63" t="str">
        <f>+IFERROR(IF(Y363="#N/C","#N/C",INDEX(Taxonomy_UniqueValues!G:G,MATCH(Y363,Taxonomy_UniqueValues!H:H,0))),"#N/C")</f>
        <v>#N/C</v>
      </c>
      <c r="Y363" s="63" t="str">
        <f>+IFERROR(IF(Z363="#N/C","#N/C",INDEX(Taxonomy_UniqueValues!H:H,MATCH(Z363,Taxonomy_UniqueValues!I:I,0))),"#N/C")</f>
        <v>#N/C</v>
      </c>
      <c r="Z363" s="64" t="s">
        <v>36</v>
      </c>
    </row>
    <row r="364" spans="1:26" x14ac:dyDescent="0.3">
      <c r="A364" s="3">
        <v>71</v>
      </c>
      <c r="B364" s="38" t="str">
        <f t="shared" si="42"/>
        <v>FAIR-D2_71</v>
      </c>
      <c r="C364" s="39" t="s">
        <v>334</v>
      </c>
      <c r="D364" s="4">
        <f t="shared" si="41"/>
        <v>45164</v>
      </c>
      <c r="E364" s="1" t="s">
        <v>386</v>
      </c>
      <c r="F364" s="1" t="s">
        <v>386</v>
      </c>
      <c r="G364" s="2">
        <v>45164.5012152778</v>
      </c>
      <c r="H364" s="2">
        <v>45164.501296296301</v>
      </c>
      <c r="I364" s="40">
        <f t="shared" si="39"/>
        <v>8.1018501077778637E-5</v>
      </c>
      <c r="J364" s="41" t="s">
        <v>30</v>
      </c>
      <c r="K364" s="42" t="s">
        <v>34</v>
      </c>
      <c r="L364" s="42" t="s">
        <v>30</v>
      </c>
      <c r="M364" s="6">
        <v>67</v>
      </c>
      <c r="N364" s="5" t="str">
        <f t="shared" si="40"/>
        <v>FAIR-D2/67</v>
      </c>
      <c r="O364" s="4" t="str">
        <f>IF(ISBLANK(E364),"",IF(E364=F364, "1 video",CONCATENATE((+COUNTIFS(Video_List!$A:$A,Monitoring!C364,Video_List!$D:$D,"&lt;=" &amp;Monitoring!H364)-COUNTIFS(Video_List!$A:$A,Monitoring!C364,Video_List!$D:$D,"&lt;=" &amp;Monitoring!G364))+1," videos")))</f>
        <v>1 video</v>
      </c>
      <c r="P364" s="61" t="s">
        <v>31</v>
      </c>
      <c r="Q364" s="62" t="s">
        <v>34</v>
      </c>
      <c r="R364" s="63" t="str">
        <f>+IFERROR(IF(S364="#N/C","#N/C",IF(S364=0,INDEX(Taxonomy_UniqueValues!A:A,MATCH(T364,Taxonomy_UniqueValues!C:C,0)),INDEX(Taxonomy_UniqueValues!A:A,MATCH(S364,Taxonomy_UniqueValues!B:B,0)))),"#N/C")</f>
        <v>Insecta</v>
      </c>
      <c r="S364" s="63" t="str">
        <f>+IFERROR(IF(T364="#N/C","#N/C",IF(T364=0,INDEX(Taxonomy_UniqueValues!B:B,MATCH(U364,Taxonomy_UniqueValues!D:D,0)),INDEX(Taxonomy_UniqueValues!B:B,MATCH(T364,Taxonomy_UniqueValues!C:C,0)))),"#N/C")</f>
        <v>Diptera</v>
      </c>
      <c r="T364" s="63" t="str">
        <f>+IFERROR(IF(U364="#N/C","#N/C",IF(U364=0,INDEX(Taxonomy_UniqueValues!C:C,MATCH(V364,Taxonomy_UniqueValues!E:E,0)),INDEX(Taxonomy_UniqueValues!C:C,MATCH(U364,Taxonomy_UniqueValues!D:D,0)))),"#N/C")</f>
        <v>Brachycera</v>
      </c>
      <c r="U364" s="63" t="str">
        <f>+IFERROR(IF(V364="#N/C","#N/C",IF(V364=0,INDEX(Taxonomy_UniqueValues!D:D,MATCH(W364,Taxonomy_UniqueValues!F:F,0)),INDEX(Taxonomy_UniqueValues!D:D,MATCH(V364,Taxonomy_UniqueValues!E:E,0)))),"#N/C")</f>
        <v>Muscomorpha</v>
      </c>
      <c r="V364" s="63" t="str">
        <f>+IFERROR(IF(W364="#N/C","#N/C",IF(W364=0,INDEX(Taxonomy_UniqueValues!E:E,MATCH(X364,Taxonomy_UniqueValues!G:G,0)),INDEX(Taxonomy_UniqueValues!E:E,MATCH(W364,Taxonomy_UniqueValues!F:F,0)))),"#N/C")</f>
        <v>Muscoidea</v>
      </c>
      <c r="W364" s="63" t="str">
        <f>+IFERROR(IF(X364="#N/C","#N/C",IF(X364=0,INDEX(Taxonomy_UniqueValues!F:F,MATCH(Y364,Taxonomy_UniqueValues!H:H,0)),INDEX(Taxonomy_UniqueValues!F:F,MATCH(X364,Taxonomy_UniqueValues!G:G,0)))),"#N/C")</f>
        <v>Fanniidae</v>
      </c>
      <c r="X364" s="63">
        <f>+IFERROR(IF(Y364="#N/C","#N/C",INDEX(Taxonomy_UniqueValues!G:G,MATCH(Y364,Taxonomy_UniqueValues!H:H,0))),"#N/C")</f>
        <v>0</v>
      </c>
      <c r="Y364" s="63" t="s">
        <v>38</v>
      </c>
      <c r="Z364" s="64" t="s">
        <v>36</v>
      </c>
    </row>
    <row r="365" spans="1:26" x14ac:dyDescent="0.3">
      <c r="A365" s="3">
        <v>72</v>
      </c>
      <c r="B365" s="38" t="str">
        <f t="shared" si="42"/>
        <v>FAIR-D2_72</v>
      </c>
      <c r="C365" s="39" t="s">
        <v>334</v>
      </c>
      <c r="D365" s="4">
        <f t="shared" si="41"/>
        <v>45164</v>
      </c>
      <c r="E365" s="1" t="s">
        <v>387</v>
      </c>
      <c r="F365" s="1" t="s">
        <v>387</v>
      </c>
      <c r="G365" s="2">
        <v>45164.505219907398</v>
      </c>
      <c r="H365" s="2">
        <v>45164.505277777796</v>
      </c>
      <c r="I365" s="40">
        <f t="shared" si="39"/>
        <v>5.7870398450177163E-5</v>
      </c>
      <c r="J365" s="41" t="s">
        <v>45</v>
      </c>
      <c r="K365" s="42" t="s">
        <v>31</v>
      </c>
      <c r="L365" s="42" t="s">
        <v>45</v>
      </c>
      <c r="M365" s="6">
        <v>68</v>
      </c>
      <c r="N365" s="5" t="str">
        <f t="shared" si="40"/>
        <v>FAIR-D2/68</v>
      </c>
      <c r="O365" s="4" t="str">
        <f>IF(ISBLANK(E365),"",IF(E365=F365, "1 video",CONCATENATE((+COUNTIFS(Video_List!$A:$A,Monitoring!C365,Video_List!$D:$D,"&lt;=" &amp;Monitoring!H365)-COUNTIFS(Video_List!$A:$A,Monitoring!C365,Video_List!$D:$D,"&lt;=" &amp;Monitoring!G365))+1," videos")))</f>
        <v>1 video</v>
      </c>
      <c r="P365" s="61" t="s">
        <v>34</v>
      </c>
      <c r="Q365" s="62" t="s">
        <v>34</v>
      </c>
      <c r="R365" s="63" t="str">
        <f>+IFERROR(IF(S365="#N/C","#N/C",INDEX(Taxonomy_UniqueValues!A:A,MATCH(S365,Taxonomy_UniqueValues!B:B,0))),"#N/C")</f>
        <v>Insecta</v>
      </c>
      <c r="S365" s="63" t="str">
        <f>+IFERROR(IF(T365="#N/C","#N/C",INDEX(Taxonomy_UniqueValues!B:B,MATCH(T365,Taxonomy_UniqueValues!C:C,0))),"#N/C")</f>
        <v>Diptera</v>
      </c>
      <c r="T365" s="63" t="s">
        <v>48</v>
      </c>
      <c r="U365" s="63" t="str">
        <f>+IFERROR(IF(V365="#N/C","#N/C",INDEX(Taxonomy_UniqueValues!D:D,MATCH(V365,Taxonomy_UniqueValues!E:E,0))),"#N/C")</f>
        <v>#N/C</v>
      </c>
      <c r="V365" s="63" t="str">
        <f>+IFERROR(IF(W365="#N/C","#N/C",IF(W365="-",INDEX(Taxonomy_UniqueValues!E:E,MATCH(X365,Taxonomy_UniqueValues!G:G,0)),INDEX(Taxonomy_UniqueValues!E:E,MATCH(W365,Taxonomy_UniqueValues!F:F,0)))),"#N/C")</f>
        <v>#N/C</v>
      </c>
      <c r="W365" s="63" t="str">
        <f>+IFERROR(IF(X365="#N/C","#N/C",IF(X365="-",INDEX(Taxonomy_UniqueValues!F:F,MATCH(Y365,Taxonomy_UniqueValues!H:H,0)),INDEX(Taxonomy_UniqueValues!F:F,MATCH(X365,Taxonomy_UniqueValues!G:G,0)))),"#N/C")</f>
        <v>#N/C</v>
      </c>
      <c r="X365" s="63" t="str">
        <f>+IFERROR(IF(Y365="#N/C","#N/C",INDEX(Taxonomy_UniqueValues!G:G,MATCH(Y365,Taxonomy_UniqueValues!H:H,0))),"#N/C")</f>
        <v>#N/C</v>
      </c>
      <c r="Y365" s="63" t="str">
        <f>+IFERROR(IF(Z365="#N/C","#N/C",INDEX(Taxonomy_UniqueValues!H:H,MATCH(Z365,Taxonomy_UniqueValues!I:I,0))),"#N/C")</f>
        <v>#N/C</v>
      </c>
      <c r="Z365" s="64" t="s">
        <v>36</v>
      </c>
    </row>
    <row r="366" spans="1:26" x14ac:dyDescent="0.3">
      <c r="A366" s="3">
        <v>73</v>
      </c>
      <c r="B366" s="38" t="str">
        <f t="shared" si="42"/>
        <v>FAIR-D2_73</v>
      </c>
      <c r="C366" s="39" t="s">
        <v>334</v>
      </c>
      <c r="D366" s="4">
        <f t="shared" si="41"/>
        <v>45164</v>
      </c>
      <c r="E366" s="1" t="s">
        <v>387</v>
      </c>
      <c r="F366" s="1" t="s">
        <v>387</v>
      </c>
      <c r="G366" s="2">
        <v>45164.505219907398</v>
      </c>
      <c r="H366" s="2">
        <v>45164.505347222199</v>
      </c>
      <c r="I366" s="40">
        <f t="shared" si="39"/>
        <v>1.2731480092043057E-4</v>
      </c>
      <c r="J366" s="41" t="s">
        <v>30</v>
      </c>
      <c r="K366" s="42" t="s">
        <v>31</v>
      </c>
      <c r="L366" s="42" t="s">
        <v>32</v>
      </c>
      <c r="M366" s="6">
        <v>69</v>
      </c>
      <c r="N366" s="5" t="str">
        <f t="shared" si="40"/>
        <v>FAIR-D2/69</v>
      </c>
      <c r="O366" s="4" t="str">
        <f>IF(ISBLANK(E366),"",IF(E366=F366, "1 video",CONCATENATE((+COUNTIFS(Video_List!$A:$A,Monitoring!C366,Video_List!$D:$D,"&lt;=" &amp;Monitoring!H366)-COUNTIFS(Video_List!$A:$A,Monitoring!C366,Video_List!$D:$D,"&lt;=" &amp;Monitoring!G366))+1," videos")))</f>
        <v>1 video</v>
      </c>
      <c r="P366" s="61" t="s">
        <v>34</v>
      </c>
      <c r="Q366" s="62" t="s">
        <v>34</v>
      </c>
      <c r="R366" s="63" t="str">
        <f>+IFERROR(IF(S366="#N/C","#N/C",INDEX(Taxonomy_UniqueValues!A:A,MATCH(S366,Taxonomy_UniqueValues!B:B,0))),"#N/C")</f>
        <v>Insecta</v>
      </c>
      <c r="S366" s="63" t="str">
        <f>+IFERROR(IF(T366="#N/C","#N/C",INDEX(Taxonomy_UniqueValues!B:B,MATCH(T366,Taxonomy_UniqueValues!C:C,0))),"#N/C")</f>
        <v>Diptera</v>
      </c>
      <c r="T366" s="63" t="s">
        <v>48</v>
      </c>
      <c r="U366" s="63" t="str">
        <f>+IFERROR(IF(V366="#N/C","#N/C",INDEX(Taxonomy_UniqueValues!D:D,MATCH(V366,Taxonomy_UniqueValues!E:E,0))),"#N/C")</f>
        <v>#N/C</v>
      </c>
      <c r="V366" s="63" t="str">
        <f>+IFERROR(IF(W366="#N/C","#N/C",IF(W366="-",INDEX(Taxonomy_UniqueValues!E:E,MATCH(X366,Taxonomy_UniqueValues!G:G,0)),INDEX(Taxonomy_UniqueValues!E:E,MATCH(W366,Taxonomy_UniqueValues!F:F,0)))),"#N/C")</f>
        <v>#N/C</v>
      </c>
      <c r="W366" s="63" t="str">
        <f>+IFERROR(IF(X366="#N/C","#N/C",IF(X366="-",INDEX(Taxonomy_UniqueValues!F:F,MATCH(Y366,Taxonomy_UniqueValues!H:H,0)),INDEX(Taxonomy_UniqueValues!F:F,MATCH(X366,Taxonomy_UniqueValues!G:G,0)))),"#N/C")</f>
        <v>#N/C</v>
      </c>
      <c r="X366" s="63" t="str">
        <f>+IFERROR(IF(Y366="#N/C","#N/C",INDEX(Taxonomy_UniqueValues!G:G,MATCH(Y366,Taxonomy_UniqueValues!H:H,0))),"#N/C")</f>
        <v>#N/C</v>
      </c>
      <c r="Y366" s="63" t="str">
        <f>+IFERROR(IF(Z366="#N/C","#N/C",INDEX(Taxonomy_UniqueValues!H:H,MATCH(Z366,Taxonomy_UniqueValues!I:I,0))),"#N/C")</f>
        <v>#N/C</v>
      </c>
      <c r="Z366" s="64" t="s">
        <v>36</v>
      </c>
    </row>
    <row r="367" spans="1:26" x14ac:dyDescent="0.3">
      <c r="A367" s="3">
        <v>74</v>
      </c>
      <c r="B367" s="38" t="str">
        <f t="shared" si="42"/>
        <v>FAIR-D2_74</v>
      </c>
      <c r="C367" s="39" t="s">
        <v>334</v>
      </c>
      <c r="D367" s="4">
        <f t="shared" ref="D367:D378" si="43">IF(ISBLANK(E367),"",+VALUE(MID(E367, FIND("_", E367)+1,10)))</f>
        <v>45164</v>
      </c>
      <c r="E367" s="1" t="s">
        <v>388</v>
      </c>
      <c r="F367" s="1" t="s">
        <v>388</v>
      </c>
      <c r="G367" s="2">
        <v>45164.509004629603</v>
      </c>
      <c r="H367" s="2">
        <v>45164.5091203704</v>
      </c>
      <c r="I367" s="40">
        <f t="shared" si="39"/>
        <v>1.1574079690035433E-4</v>
      </c>
      <c r="J367" s="41" t="s">
        <v>45</v>
      </c>
      <c r="K367" s="42" t="s">
        <v>34</v>
      </c>
      <c r="L367" s="42" t="s">
        <v>32</v>
      </c>
      <c r="M367" s="6">
        <v>70</v>
      </c>
      <c r="N367" s="5" t="str">
        <f t="shared" si="40"/>
        <v>FAIR-D2/70</v>
      </c>
      <c r="O367" s="4" t="str">
        <f>IF(ISBLANK(E367),"",IF(E367=F367, "1 video",CONCATENATE((+COUNTIFS(Video_List!$A:$A,Monitoring!C367,Video_List!$D:$D,"&lt;=" &amp;Monitoring!H367)-COUNTIFS(Video_List!$A:$A,Monitoring!C367,Video_List!$D:$D,"&lt;=" &amp;Monitoring!G367))+1," videos")))</f>
        <v>1 video</v>
      </c>
      <c r="P367" s="61" t="s">
        <v>34</v>
      </c>
      <c r="Q367" s="62" t="s">
        <v>34</v>
      </c>
      <c r="R367" s="63" t="str">
        <f>+IFERROR(IF(S367="#N/C","#N/C",INDEX(Taxonomy_UniqueValues!A:A,MATCH(S367,Taxonomy_UniqueValues!B:B,0))),"#N/C")</f>
        <v>Insecta</v>
      </c>
      <c r="S367" s="63" t="str">
        <f>+IFERROR(IF(T367="#N/C","#N/C",INDEX(Taxonomy_UniqueValues!B:B,MATCH(T367,Taxonomy_UniqueValues!C:C,0))),"#N/C")</f>
        <v>Diptera</v>
      </c>
      <c r="T367" s="63" t="s">
        <v>48</v>
      </c>
      <c r="U367" s="63" t="str">
        <f>+IFERROR(IF(V367="#N/C","#N/C",INDEX(Taxonomy_UniqueValues!D:D,MATCH(V367,Taxonomy_UniqueValues!E:E,0))),"#N/C")</f>
        <v>#N/C</v>
      </c>
      <c r="V367" s="63" t="str">
        <f>+IFERROR(IF(W367="#N/C","#N/C",IF(W367="-",INDEX(Taxonomy_UniqueValues!E:E,MATCH(X367,Taxonomy_UniqueValues!G:G,0)),INDEX(Taxonomy_UniqueValues!E:E,MATCH(W367,Taxonomy_UniqueValues!F:F,0)))),"#N/C")</f>
        <v>#N/C</v>
      </c>
      <c r="W367" s="63" t="str">
        <f>+IFERROR(IF(X367="#N/C","#N/C",IF(X367="-",INDEX(Taxonomy_UniqueValues!F:F,MATCH(Y367,Taxonomy_UniqueValues!H:H,0)),INDEX(Taxonomy_UniqueValues!F:F,MATCH(X367,Taxonomy_UniqueValues!G:G,0)))),"#N/C")</f>
        <v>#N/C</v>
      </c>
      <c r="X367" s="63" t="str">
        <f>+IFERROR(IF(Y367="#N/C","#N/C",INDEX(Taxonomy_UniqueValues!G:G,MATCH(Y367,Taxonomy_UniqueValues!H:H,0))),"#N/C")</f>
        <v>#N/C</v>
      </c>
      <c r="Y367" s="63" t="str">
        <f>+IFERROR(IF(Z367="#N/C","#N/C",INDEX(Taxonomy_UniqueValues!H:H,MATCH(Z367,Taxonomy_UniqueValues!I:I,0))),"#N/C")</f>
        <v>#N/C</v>
      </c>
      <c r="Z367" s="64" t="s">
        <v>36</v>
      </c>
    </row>
    <row r="368" spans="1:26" x14ac:dyDescent="0.3">
      <c r="A368" s="3">
        <v>75</v>
      </c>
      <c r="B368" s="38" t="str">
        <f t="shared" si="42"/>
        <v>FAIR-D2_75</v>
      </c>
      <c r="C368" s="39" t="s">
        <v>334</v>
      </c>
      <c r="D368" s="4">
        <f t="shared" si="43"/>
        <v>45164</v>
      </c>
      <c r="E368" s="1" t="s">
        <v>389</v>
      </c>
      <c r="F368" s="1" t="s">
        <v>389</v>
      </c>
      <c r="G368" s="2">
        <v>45164.510937500003</v>
      </c>
      <c r="H368" s="2">
        <v>45164.511215277802</v>
      </c>
      <c r="I368" s="40">
        <f t="shared" si="39"/>
        <v>2.777777990559116E-4</v>
      </c>
      <c r="J368" s="41" t="s">
        <v>32</v>
      </c>
      <c r="K368" s="42" t="s">
        <v>31</v>
      </c>
      <c r="L368" s="42" t="s">
        <v>32</v>
      </c>
      <c r="M368" s="6">
        <v>71</v>
      </c>
      <c r="N368" s="5" t="str">
        <f t="shared" si="40"/>
        <v>FAIR-D2/71</v>
      </c>
      <c r="O368" s="4" t="str">
        <f>IF(ISBLANK(E368),"",IF(E368=F368, "1 video",CONCATENATE((+COUNTIFS(Video_List!$A:$A,Monitoring!C368,Video_List!$D:$D,"&lt;=" &amp;Monitoring!H368)-COUNTIFS(Video_List!$A:$A,Monitoring!C368,Video_List!$D:$D,"&lt;=" &amp;Monitoring!G368))+1," videos")))</f>
        <v>1 video</v>
      </c>
      <c r="P368" s="61" t="s">
        <v>31</v>
      </c>
      <c r="Q368" s="62" t="s">
        <v>34</v>
      </c>
      <c r="R368" s="63" t="str">
        <f>+IFERROR(IF(S368="#N/C","#N/C",IF(S368=0,INDEX(Taxonomy_UniqueValues!A:A,MATCH(T368,Taxonomy_UniqueValues!C:C,0)),INDEX(Taxonomy_UniqueValues!A:A,MATCH(S368,Taxonomy_UniqueValues!B:B,0)))),"#N/C")</f>
        <v>Insecta</v>
      </c>
      <c r="S368" s="63" t="str">
        <f>+IFERROR(IF(T368="#N/C","#N/C",IF(T368=0,INDEX(Taxonomy_UniqueValues!B:B,MATCH(U368,Taxonomy_UniqueValues!D:D,0)),INDEX(Taxonomy_UniqueValues!B:B,MATCH(T368,Taxonomy_UniqueValues!C:C,0)))),"#N/C")</f>
        <v>Diptera</v>
      </c>
      <c r="T368" s="63" t="str">
        <f>+IFERROR(IF(U368="#N/C","#N/C",IF(U368=0,INDEX(Taxonomy_UniqueValues!C:C,MATCH(V368,Taxonomy_UniqueValues!E:E,0)),INDEX(Taxonomy_UniqueValues!C:C,MATCH(U368,Taxonomy_UniqueValues!D:D,0)))),"#N/C")</f>
        <v>Brachycera</v>
      </c>
      <c r="U368" s="63" t="str">
        <f>+IFERROR(IF(V368="#N/C","#N/C",IF(V368=0,INDEX(Taxonomy_UniqueValues!D:D,MATCH(W368,Taxonomy_UniqueValues!F:F,0)),INDEX(Taxonomy_UniqueValues!D:D,MATCH(V368,Taxonomy_UniqueValues!E:E,0)))),"#N/C")</f>
        <v>Muscomorpha</v>
      </c>
      <c r="V368" s="63" t="str">
        <f>+IFERROR(IF(W368="#N/C","#N/C",IF(W368=0,INDEX(Taxonomy_UniqueValues!E:E,MATCH(X368,Taxonomy_UniqueValues!G:G,0)),INDEX(Taxonomy_UniqueValues!E:E,MATCH(W368,Taxonomy_UniqueValues!F:F,0)))),"#N/C")</f>
        <v>Muscoidea</v>
      </c>
      <c r="W368" s="63" t="str">
        <f>+IFERROR(IF(X368="#N/C","#N/C",IF(X368=0,INDEX(Taxonomy_UniqueValues!F:F,MATCH(Y368,Taxonomy_UniqueValues!H:H,0)),INDEX(Taxonomy_UniqueValues!F:F,MATCH(X368,Taxonomy_UniqueValues!G:G,0)))),"#N/C")</f>
        <v>Fanniidae</v>
      </c>
      <c r="X368" s="63">
        <f>+IFERROR(IF(Y368="#N/C","#N/C",INDEX(Taxonomy_UniqueValues!G:G,MATCH(Y368,Taxonomy_UniqueValues!H:H,0))),"#N/C")</f>
        <v>0</v>
      </c>
      <c r="Y368" s="63" t="s">
        <v>38</v>
      </c>
      <c r="Z368" s="64" t="s">
        <v>36</v>
      </c>
    </row>
    <row r="369" spans="1:26" x14ac:dyDescent="0.3">
      <c r="A369" s="3">
        <v>76</v>
      </c>
      <c r="B369" s="38" t="str">
        <f t="shared" si="42"/>
        <v>FAIR-D2_76</v>
      </c>
      <c r="C369" s="39" t="s">
        <v>334</v>
      </c>
      <c r="D369" s="4">
        <f t="shared" si="43"/>
        <v>45164</v>
      </c>
      <c r="E369" s="1" t="s">
        <v>389</v>
      </c>
      <c r="F369" s="1" t="s">
        <v>389</v>
      </c>
      <c r="G369" s="2">
        <v>45164.510902777802</v>
      </c>
      <c r="H369" s="2">
        <v>45164.511053240698</v>
      </c>
      <c r="I369" s="40">
        <f t="shared" si="39"/>
        <v>1.5046289627207443E-4</v>
      </c>
      <c r="J369" s="41" t="s">
        <v>45</v>
      </c>
      <c r="K369" s="42" t="s">
        <v>31</v>
      </c>
      <c r="L369" s="42" t="s">
        <v>32</v>
      </c>
      <c r="M369" s="6">
        <v>72</v>
      </c>
      <c r="N369" s="5" t="str">
        <f t="shared" si="40"/>
        <v>FAIR-D2/72</v>
      </c>
      <c r="O369" s="4" t="str">
        <f>IF(ISBLANK(E369),"",IF(E369=F369, "1 video",CONCATENATE((+COUNTIFS(Video_List!$A:$A,Monitoring!C369,Video_List!$D:$D,"&lt;=" &amp;Monitoring!H369)-COUNTIFS(Video_List!$A:$A,Monitoring!C369,Video_List!$D:$D,"&lt;=" &amp;Monitoring!G369))+1," videos")))</f>
        <v>1 video</v>
      </c>
      <c r="P369" s="61" t="s">
        <v>34</v>
      </c>
      <c r="Q369" s="62" t="s">
        <v>34</v>
      </c>
      <c r="R369" s="63" t="str">
        <f>+IFERROR(IF(S369="#N/C","#N/C",INDEX(Taxonomy_UniqueValues!A:A,MATCH(S369,Taxonomy_UniqueValues!B:B,0))),"#N/C")</f>
        <v>Insecta</v>
      </c>
      <c r="S369" s="63" t="str">
        <f>+IFERROR(IF(T369="#N/C","#N/C",INDEX(Taxonomy_UniqueValues!B:B,MATCH(T369,Taxonomy_UniqueValues!C:C,0))),"#N/C")</f>
        <v>Diptera</v>
      </c>
      <c r="T369" s="63" t="s">
        <v>48</v>
      </c>
      <c r="U369" s="63" t="str">
        <f>+IFERROR(IF(V369="#N/C","#N/C",INDEX(Taxonomy_UniqueValues!D:D,MATCH(V369,Taxonomy_UniqueValues!E:E,0))),"#N/C")</f>
        <v>#N/C</v>
      </c>
      <c r="V369" s="63" t="str">
        <f>+IFERROR(IF(W369="#N/C","#N/C",IF(W369="-",INDEX(Taxonomy_UniqueValues!E:E,MATCH(X369,Taxonomy_UniqueValues!G:G,0)),INDEX(Taxonomy_UniqueValues!E:E,MATCH(W369,Taxonomy_UniqueValues!F:F,0)))),"#N/C")</f>
        <v>#N/C</v>
      </c>
      <c r="W369" s="63" t="str">
        <f>+IFERROR(IF(X369="#N/C","#N/C",IF(X369="-",INDEX(Taxonomy_UniqueValues!F:F,MATCH(Y369,Taxonomy_UniqueValues!H:H,0)),INDEX(Taxonomy_UniqueValues!F:F,MATCH(X369,Taxonomy_UniqueValues!G:G,0)))),"#N/C")</f>
        <v>#N/C</v>
      </c>
      <c r="X369" s="63" t="str">
        <f>+IFERROR(IF(Y369="#N/C","#N/C",INDEX(Taxonomy_UniqueValues!G:G,MATCH(Y369,Taxonomy_UniqueValues!H:H,0))),"#N/C")</f>
        <v>#N/C</v>
      </c>
      <c r="Y369" s="63" t="str">
        <f>+IFERROR(IF(Z369="#N/C","#N/C",INDEX(Taxonomy_UniqueValues!H:H,MATCH(Z369,Taxonomy_UniqueValues!I:I,0))),"#N/C")</f>
        <v>#N/C</v>
      </c>
      <c r="Z369" s="64" t="s">
        <v>36</v>
      </c>
    </row>
    <row r="370" spans="1:26" x14ac:dyDescent="0.3">
      <c r="A370" s="3">
        <v>77</v>
      </c>
      <c r="B370" s="38" t="str">
        <f t="shared" si="42"/>
        <v>FAIR-D2_77</v>
      </c>
      <c r="C370" s="39" t="s">
        <v>334</v>
      </c>
      <c r="D370" s="4">
        <f t="shared" si="43"/>
        <v>45164</v>
      </c>
      <c r="E370" s="1" t="s">
        <v>389</v>
      </c>
      <c r="F370" s="1" t="s">
        <v>389</v>
      </c>
      <c r="G370" s="2">
        <v>45164.511550925898</v>
      </c>
      <c r="H370" s="2">
        <v>45164.511620370402</v>
      </c>
      <c r="I370" s="40">
        <f t="shared" si="39"/>
        <v>6.9444504333660007E-5</v>
      </c>
      <c r="J370" s="41" t="s">
        <v>30</v>
      </c>
      <c r="K370" s="42" t="s">
        <v>31</v>
      </c>
      <c r="L370" s="42" t="s">
        <v>32</v>
      </c>
      <c r="M370" s="6">
        <v>73</v>
      </c>
      <c r="N370" s="5" t="str">
        <f t="shared" si="40"/>
        <v>FAIR-D2/73</v>
      </c>
      <c r="O370" s="4" t="str">
        <f>IF(ISBLANK(E370),"",IF(E370=F370, "1 video",CONCATENATE((+COUNTIFS(Video_List!$A:$A,Monitoring!C370,Video_List!$D:$D,"&lt;=" &amp;Monitoring!H370)-COUNTIFS(Video_List!$A:$A,Monitoring!C370,Video_List!$D:$D,"&lt;=" &amp;Monitoring!G370))+1," videos")))</f>
        <v>1 video</v>
      </c>
      <c r="P370" s="61" t="s">
        <v>34</v>
      </c>
      <c r="Q370" s="62" t="s">
        <v>34</v>
      </c>
      <c r="R370" s="63" t="str">
        <f>+IFERROR(IF(S370="#N/C","#N/C",INDEX(Taxonomy_UniqueValues!A:A,MATCH(S370,Taxonomy_UniqueValues!B:B,0))),"#N/C")</f>
        <v>Insecta</v>
      </c>
      <c r="S370" s="63" t="str">
        <f>+IFERROR(IF(T370="#N/C","#N/C",INDEX(Taxonomy_UniqueValues!B:B,MATCH(T370,Taxonomy_UniqueValues!C:C,0))),"#N/C")</f>
        <v>Diptera</v>
      </c>
      <c r="T370" s="63" t="s">
        <v>48</v>
      </c>
      <c r="U370" s="63" t="str">
        <f>+IFERROR(IF(V370="#N/C","#N/C",INDEX(Taxonomy_UniqueValues!D:D,MATCH(V370,Taxonomy_UniqueValues!E:E,0))),"#N/C")</f>
        <v>#N/C</v>
      </c>
      <c r="V370" s="63" t="str">
        <f>+IFERROR(IF(W370="#N/C","#N/C",IF(W370="-",INDEX(Taxonomy_UniqueValues!E:E,MATCH(X370,Taxonomy_UniqueValues!G:G,0)),INDEX(Taxonomy_UniqueValues!E:E,MATCH(W370,Taxonomy_UniqueValues!F:F,0)))),"#N/C")</f>
        <v>#N/C</v>
      </c>
      <c r="W370" s="63" t="str">
        <f>+IFERROR(IF(X370="#N/C","#N/C",IF(X370="-",INDEX(Taxonomy_UniqueValues!F:F,MATCH(Y370,Taxonomy_UniqueValues!H:H,0)),INDEX(Taxonomy_UniqueValues!F:F,MATCH(X370,Taxonomy_UniqueValues!G:G,0)))),"#N/C")</f>
        <v>#N/C</v>
      </c>
      <c r="X370" s="63" t="str">
        <f>+IFERROR(IF(Y370="#N/C","#N/C",INDEX(Taxonomy_UniqueValues!G:G,MATCH(Y370,Taxonomy_UniqueValues!H:H,0))),"#N/C")</f>
        <v>#N/C</v>
      </c>
      <c r="Y370" s="63" t="str">
        <f>+IFERROR(IF(Z370="#N/C","#N/C",INDEX(Taxonomy_UniqueValues!H:H,MATCH(Z370,Taxonomy_UniqueValues!I:I,0))),"#N/C")</f>
        <v>#N/C</v>
      </c>
      <c r="Z370" s="64" t="s">
        <v>36</v>
      </c>
    </row>
    <row r="371" spans="1:26" x14ac:dyDescent="0.3">
      <c r="A371" s="3">
        <v>78</v>
      </c>
      <c r="B371" s="38" t="str">
        <f t="shared" si="42"/>
        <v>FAIR-D2_78</v>
      </c>
      <c r="C371" s="39" t="s">
        <v>334</v>
      </c>
      <c r="D371" s="4">
        <f t="shared" si="43"/>
        <v>45164</v>
      </c>
      <c r="E371" s="1" t="s">
        <v>389</v>
      </c>
      <c r="F371" s="1" t="s">
        <v>389</v>
      </c>
      <c r="G371" s="2">
        <v>45164.511562500003</v>
      </c>
      <c r="H371" s="2">
        <v>45164.511608796303</v>
      </c>
      <c r="I371" s="40">
        <f t="shared" si="39"/>
        <v>4.6296299842651933E-5</v>
      </c>
      <c r="J371" s="41" t="s">
        <v>30</v>
      </c>
      <c r="K371" s="42" t="s">
        <v>31</v>
      </c>
      <c r="L371" s="42" t="s">
        <v>45</v>
      </c>
      <c r="M371" s="6">
        <v>74</v>
      </c>
      <c r="N371" s="5" t="str">
        <f t="shared" si="40"/>
        <v>FAIR-D2/74</v>
      </c>
      <c r="O371" s="4" t="str">
        <f>IF(ISBLANK(E371),"",IF(E371=F371, "1 video",CONCATENATE((+COUNTIFS(Video_List!$A:$A,Monitoring!C371,Video_List!$D:$D,"&lt;=" &amp;Monitoring!H371)-COUNTIFS(Video_List!$A:$A,Monitoring!C371,Video_List!$D:$D,"&lt;=" &amp;Monitoring!G371))+1," videos")))</f>
        <v>1 video</v>
      </c>
      <c r="P371" s="61" t="s">
        <v>34</v>
      </c>
      <c r="Q371" s="62" t="s">
        <v>34</v>
      </c>
      <c r="R371" s="63" t="str">
        <f>+IFERROR(IF(S371="#N/C","#N/C",INDEX(Taxonomy_UniqueValues!A:A,MATCH(S371,Taxonomy_UniqueValues!B:B,0))),"#N/C")</f>
        <v>Insecta</v>
      </c>
      <c r="S371" s="63" t="str">
        <f>+IFERROR(IF(T371="#N/C","#N/C",INDEX(Taxonomy_UniqueValues!B:B,MATCH(T371,Taxonomy_UniqueValues!C:C,0))),"#N/C")</f>
        <v>Diptera</v>
      </c>
      <c r="T371" s="63" t="s">
        <v>48</v>
      </c>
      <c r="U371" s="63" t="str">
        <f>+IFERROR(IF(V371="#N/C","#N/C",INDEX(Taxonomy_UniqueValues!D:D,MATCH(V371,Taxonomy_UniqueValues!E:E,0))),"#N/C")</f>
        <v>#N/C</v>
      </c>
      <c r="V371" s="63" t="str">
        <f>+IFERROR(IF(W371="#N/C","#N/C",IF(W371="-",INDEX(Taxonomy_UniqueValues!E:E,MATCH(X371,Taxonomy_UniqueValues!G:G,0)),INDEX(Taxonomy_UniqueValues!E:E,MATCH(W371,Taxonomy_UniqueValues!F:F,0)))),"#N/C")</f>
        <v>#N/C</v>
      </c>
      <c r="W371" s="63" t="str">
        <f>+IFERROR(IF(X371="#N/C","#N/C",IF(X371="-",INDEX(Taxonomy_UniqueValues!F:F,MATCH(Y371,Taxonomy_UniqueValues!H:H,0)),INDEX(Taxonomy_UniqueValues!F:F,MATCH(X371,Taxonomy_UniqueValues!G:G,0)))),"#N/C")</f>
        <v>#N/C</v>
      </c>
      <c r="X371" s="63" t="str">
        <f>+IFERROR(IF(Y371="#N/C","#N/C",INDEX(Taxonomy_UniqueValues!G:G,MATCH(Y371,Taxonomy_UniqueValues!H:H,0))),"#N/C")</f>
        <v>#N/C</v>
      </c>
      <c r="Y371" s="63" t="str">
        <f>+IFERROR(IF(Z371="#N/C","#N/C",INDEX(Taxonomy_UniqueValues!H:H,MATCH(Z371,Taxonomy_UniqueValues!I:I,0))),"#N/C")</f>
        <v>#N/C</v>
      </c>
      <c r="Z371" s="64" t="s">
        <v>36</v>
      </c>
    </row>
    <row r="372" spans="1:26" x14ac:dyDescent="0.3">
      <c r="A372" s="3">
        <v>79</v>
      </c>
      <c r="B372" s="38" t="str">
        <f t="shared" si="42"/>
        <v>FAIR-D2_79</v>
      </c>
      <c r="C372" s="39" t="s">
        <v>334</v>
      </c>
      <c r="D372" s="4">
        <f t="shared" si="43"/>
        <v>45164</v>
      </c>
      <c r="E372" s="1" t="s">
        <v>390</v>
      </c>
      <c r="F372" s="1" t="s">
        <v>390</v>
      </c>
      <c r="G372" s="2">
        <v>45164.514699074098</v>
      </c>
      <c r="H372" s="2">
        <v>45164.514756944503</v>
      </c>
      <c r="I372" s="40">
        <f t="shared" si="39"/>
        <v>5.7870405726134777E-5</v>
      </c>
      <c r="J372" s="41" t="s">
        <v>30</v>
      </c>
      <c r="K372" s="42" t="s">
        <v>31</v>
      </c>
      <c r="L372" s="42" t="s">
        <v>32</v>
      </c>
      <c r="M372" s="6">
        <v>75</v>
      </c>
      <c r="N372" s="5" t="str">
        <f t="shared" si="40"/>
        <v>FAIR-D2/75</v>
      </c>
      <c r="O372" s="4" t="str">
        <f>IF(ISBLANK(E372),"",IF(E372=F372, "1 video",CONCATENATE((+COUNTIFS(Video_List!$A:$A,Monitoring!C372,Video_List!$D:$D,"&lt;=" &amp;Monitoring!H372)-COUNTIFS(Video_List!$A:$A,Monitoring!C372,Video_List!$D:$D,"&lt;=" &amp;Monitoring!G372))+1," videos")))</f>
        <v>1 video</v>
      </c>
      <c r="P372" s="61" t="s">
        <v>31</v>
      </c>
      <c r="Q372" s="62" t="s">
        <v>34</v>
      </c>
      <c r="R372" s="63" t="str">
        <f>+IFERROR(IF(S372="#N/C","#N/C",IF(S372=0,INDEX(Taxonomy_UniqueValues!A:A,MATCH(T372,Taxonomy_UniqueValues!C:C,0)),INDEX(Taxonomy_UniqueValues!A:A,MATCH(S372,Taxonomy_UniqueValues!B:B,0)))),"#N/C")</f>
        <v>Insecta</v>
      </c>
      <c r="S372" s="63" t="str">
        <f>+IFERROR(IF(T372="#N/C","#N/C",IF(T372=0,INDEX(Taxonomy_UniqueValues!B:B,MATCH(U372,Taxonomy_UniqueValues!D:D,0)),INDEX(Taxonomy_UniqueValues!B:B,MATCH(T372,Taxonomy_UniqueValues!C:C,0)))),"#N/C")</f>
        <v>Diptera</v>
      </c>
      <c r="T372" s="63" t="str">
        <f>+IFERROR(IF(U372="#N/C","#N/C",IF(U372=0,INDEX(Taxonomy_UniqueValues!C:C,MATCH(V372,Taxonomy_UniqueValues!E:E,0)),INDEX(Taxonomy_UniqueValues!C:C,MATCH(U372,Taxonomy_UniqueValues!D:D,0)))),"#N/C")</f>
        <v>Brachycera</v>
      </c>
      <c r="U372" s="63" t="str">
        <f>+IFERROR(IF(V372="#N/C","#N/C",IF(V372=0,INDEX(Taxonomy_UniqueValues!D:D,MATCH(W372,Taxonomy_UniqueValues!F:F,0)),INDEX(Taxonomy_UniqueValues!D:D,MATCH(V372,Taxonomy_UniqueValues!E:E,0)))),"#N/C")</f>
        <v>Muscomorpha</v>
      </c>
      <c r="V372" s="63" t="str">
        <f>+IFERROR(IF(W372="#N/C","#N/C",IF(W372=0,INDEX(Taxonomy_UniqueValues!E:E,MATCH(X372,Taxonomy_UniqueValues!G:G,0)),INDEX(Taxonomy_UniqueValues!E:E,MATCH(W372,Taxonomy_UniqueValues!F:F,0)))),"#N/C")</f>
        <v>Muscoidea</v>
      </c>
      <c r="W372" s="63" t="str">
        <f>+IFERROR(IF(X372="#N/C","#N/C",IF(X372=0,INDEX(Taxonomy_UniqueValues!F:F,MATCH(Y372,Taxonomy_UniqueValues!H:H,0)),INDEX(Taxonomy_UniqueValues!F:F,MATCH(X372,Taxonomy_UniqueValues!G:G,0)))),"#N/C")</f>
        <v>Fanniidae</v>
      </c>
      <c r="X372" s="63">
        <f>+IFERROR(IF(Y372="#N/C","#N/C",INDEX(Taxonomy_UniqueValues!G:G,MATCH(Y372,Taxonomy_UniqueValues!H:H,0))),"#N/C")</f>
        <v>0</v>
      </c>
      <c r="Y372" s="63" t="s">
        <v>38</v>
      </c>
      <c r="Z372" s="64" t="s">
        <v>36</v>
      </c>
    </row>
    <row r="373" spans="1:26" x14ac:dyDescent="0.3">
      <c r="A373" s="3">
        <v>81</v>
      </c>
      <c r="B373" s="38" t="str">
        <f t="shared" si="42"/>
        <v>FAIR-D2_81</v>
      </c>
      <c r="C373" s="39" t="s">
        <v>334</v>
      </c>
      <c r="D373" s="4">
        <f t="shared" si="43"/>
        <v>45164</v>
      </c>
      <c r="E373" s="1" t="s">
        <v>391</v>
      </c>
      <c r="F373" s="1" t="s">
        <v>391</v>
      </c>
      <c r="G373" s="2">
        <v>45164.516423611101</v>
      </c>
      <c r="H373" s="2">
        <v>45164.516469907401</v>
      </c>
      <c r="I373" s="40">
        <f t="shared" si="39"/>
        <v>4.6296299842651933E-5</v>
      </c>
      <c r="J373" s="41" t="s">
        <v>45</v>
      </c>
      <c r="K373" s="42" t="s">
        <v>31</v>
      </c>
      <c r="L373" s="42" t="s">
        <v>32</v>
      </c>
      <c r="M373" s="6">
        <v>77</v>
      </c>
      <c r="N373" s="5" t="str">
        <f t="shared" si="40"/>
        <v>FAIR-D2/77</v>
      </c>
      <c r="O373" s="4" t="str">
        <f>IF(ISBLANK(E373),"",IF(E373=F373, "1 video",CONCATENATE((+COUNTIFS(Video_List!$A:$A,Monitoring!C373,Video_List!$D:$D,"&lt;=" &amp;Monitoring!H373)-COUNTIFS(Video_List!$A:$A,Monitoring!C373,Video_List!$D:$D,"&lt;=" &amp;Monitoring!G373))+1," videos")))</f>
        <v>1 video</v>
      </c>
      <c r="P373" s="61" t="s">
        <v>34</v>
      </c>
      <c r="Q373" s="62" t="s">
        <v>34</v>
      </c>
      <c r="R373" s="63" t="str">
        <f>+IFERROR(IF(S373="#N/C","#N/C",INDEX(Taxonomy_UniqueValues!A:A,MATCH(S373,Taxonomy_UniqueValues!B:B,0))),"#N/C")</f>
        <v>Insecta</v>
      </c>
      <c r="S373" s="63" t="str">
        <f>+IFERROR(IF(T373="#N/C","#N/C",INDEX(Taxonomy_UniqueValues!B:B,MATCH(T373,Taxonomy_UniqueValues!C:C,0))),"#N/C")</f>
        <v>Diptera</v>
      </c>
      <c r="T373" s="63" t="s">
        <v>48</v>
      </c>
      <c r="U373" s="63" t="str">
        <f>+IFERROR(IF(V373="#N/C","#N/C",INDEX(Taxonomy_UniqueValues!D:D,MATCH(V373,Taxonomy_UniqueValues!E:E,0))),"#N/C")</f>
        <v>#N/C</v>
      </c>
      <c r="V373" s="63" t="str">
        <f>+IFERROR(IF(W373="#N/C","#N/C",IF(W373="-",INDEX(Taxonomy_UniqueValues!E:E,MATCH(X373,Taxonomy_UniqueValues!G:G,0)),INDEX(Taxonomy_UniqueValues!E:E,MATCH(W373,Taxonomy_UniqueValues!F:F,0)))),"#N/C")</f>
        <v>#N/C</v>
      </c>
      <c r="W373" s="63" t="str">
        <f>+IFERROR(IF(X373="#N/C","#N/C",IF(X373="-",INDEX(Taxonomy_UniqueValues!F:F,MATCH(Y373,Taxonomy_UniqueValues!H:H,0)),INDEX(Taxonomy_UniqueValues!F:F,MATCH(X373,Taxonomy_UniqueValues!G:G,0)))),"#N/C")</f>
        <v>#N/C</v>
      </c>
      <c r="X373" s="63" t="str">
        <f>+IFERROR(IF(Y373="#N/C","#N/C",INDEX(Taxonomy_UniqueValues!G:G,MATCH(Y373,Taxonomy_UniqueValues!H:H,0))),"#N/C")</f>
        <v>#N/C</v>
      </c>
      <c r="Y373" s="63" t="str">
        <f>+IFERROR(IF(Z373="#N/C","#N/C",INDEX(Taxonomy_UniqueValues!H:H,MATCH(Z373,Taxonomy_UniqueValues!I:I,0))),"#N/C")</f>
        <v>#N/C</v>
      </c>
      <c r="Z373" s="64" t="s">
        <v>36</v>
      </c>
    </row>
    <row r="374" spans="1:26" x14ac:dyDescent="0.3">
      <c r="A374" s="3">
        <v>82</v>
      </c>
      <c r="B374" s="38" t="str">
        <f t="shared" si="42"/>
        <v>FAIR-D2_82</v>
      </c>
      <c r="C374" s="39" t="s">
        <v>334</v>
      </c>
      <c r="D374" s="4">
        <f t="shared" si="43"/>
        <v>45164</v>
      </c>
      <c r="E374" s="1" t="s">
        <v>391</v>
      </c>
      <c r="F374" s="1" t="s">
        <v>391</v>
      </c>
      <c r="G374" s="2">
        <v>45164.516458333303</v>
      </c>
      <c r="H374" s="2">
        <v>45164.5165277778</v>
      </c>
      <c r="I374" s="40">
        <f t="shared" si="39"/>
        <v>6.9444497057702392E-5</v>
      </c>
      <c r="J374" s="41" t="s">
        <v>30</v>
      </c>
      <c r="K374" s="42" t="s">
        <v>34</v>
      </c>
      <c r="L374" s="42" t="s">
        <v>45</v>
      </c>
      <c r="M374" s="6">
        <v>78</v>
      </c>
      <c r="N374" s="5" t="str">
        <f t="shared" si="40"/>
        <v>FAIR-D2/78</v>
      </c>
      <c r="O374" s="4" t="str">
        <f>IF(ISBLANK(E374),"",IF(E374=F374, "1 video",CONCATENATE((+COUNTIFS(Video_List!$A:$A,Monitoring!C374,Video_List!$D:$D,"&lt;=" &amp;Monitoring!H374)-COUNTIFS(Video_List!$A:$A,Monitoring!C374,Video_List!$D:$D,"&lt;=" &amp;Monitoring!G374))+1," videos")))</f>
        <v>1 video</v>
      </c>
      <c r="P374" s="61" t="s">
        <v>34</v>
      </c>
      <c r="Q374" s="62" t="s">
        <v>34</v>
      </c>
      <c r="R374" s="63" t="str">
        <f>+IFERROR(IF(S374="#N/C","#N/C",INDEX(Taxonomy_UniqueValues!A:A,MATCH(S374,Taxonomy_UniqueValues!B:B,0))),"#N/C")</f>
        <v>Insecta</v>
      </c>
      <c r="S374" s="63" t="str">
        <f>+IFERROR(IF(T374="#N/C","#N/C",INDEX(Taxonomy_UniqueValues!B:B,MATCH(T374,Taxonomy_UniqueValues!C:C,0))),"#N/C")</f>
        <v>Diptera</v>
      </c>
      <c r="T374" s="63" t="s">
        <v>48</v>
      </c>
      <c r="U374" s="63" t="str">
        <f>+IFERROR(IF(V374="#N/C","#N/C",INDEX(Taxonomy_UniqueValues!D:D,MATCH(V374,Taxonomy_UniqueValues!E:E,0))),"#N/C")</f>
        <v>#N/C</v>
      </c>
      <c r="V374" s="63" t="str">
        <f>+IFERROR(IF(W374="#N/C","#N/C",IF(W374="-",INDEX(Taxonomy_UniqueValues!E:E,MATCH(X374,Taxonomy_UniqueValues!G:G,0)),INDEX(Taxonomy_UniqueValues!E:E,MATCH(W374,Taxonomy_UniqueValues!F:F,0)))),"#N/C")</f>
        <v>#N/C</v>
      </c>
      <c r="W374" s="63" t="str">
        <f>+IFERROR(IF(X374="#N/C","#N/C",IF(X374="-",INDEX(Taxonomy_UniqueValues!F:F,MATCH(Y374,Taxonomy_UniqueValues!H:H,0)),INDEX(Taxonomy_UniqueValues!F:F,MATCH(X374,Taxonomy_UniqueValues!G:G,0)))),"#N/C")</f>
        <v>#N/C</v>
      </c>
      <c r="X374" s="63" t="str">
        <f>+IFERROR(IF(Y374="#N/C","#N/C",INDEX(Taxonomy_UniqueValues!G:G,MATCH(Y374,Taxonomy_UniqueValues!H:H,0))),"#N/C")</f>
        <v>#N/C</v>
      </c>
      <c r="Y374" s="63" t="str">
        <f>+IFERROR(IF(Z374="#N/C","#N/C",INDEX(Taxonomy_UniqueValues!H:H,MATCH(Z374,Taxonomy_UniqueValues!I:I,0))),"#N/C")</f>
        <v>#N/C</v>
      </c>
      <c r="Z374" s="64" t="s">
        <v>36</v>
      </c>
    </row>
    <row r="375" spans="1:26" x14ac:dyDescent="0.3">
      <c r="A375" s="3">
        <v>83</v>
      </c>
      <c r="B375" s="38" t="str">
        <f t="shared" si="42"/>
        <v>FAIR-D2_83</v>
      </c>
      <c r="C375" s="39" t="s">
        <v>334</v>
      </c>
      <c r="D375" s="4">
        <f t="shared" si="43"/>
        <v>45164</v>
      </c>
      <c r="E375" s="1" t="s">
        <v>392</v>
      </c>
      <c r="F375" s="1" t="s">
        <v>392</v>
      </c>
      <c r="G375" s="2">
        <v>45164.519375000003</v>
      </c>
      <c r="H375" s="2">
        <v>45164.519409722197</v>
      </c>
      <c r="I375" s="40">
        <f t="shared" si="39"/>
        <v>3.472219395916909E-5</v>
      </c>
      <c r="J375" s="41" t="s">
        <v>45</v>
      </c>
      <c r="K375" s="42" t="s">
        <v>31</v>
      </c>
      <c r="L375" s="42" t="s">
        <v>32</v>
      </c>
      <c r="M375" s="6">
        <v>79</v>
      </c>
      <c r="N375" s="5" t="str">
        <f t="shared" si="40"/>
        <v>FAIR-D2/79</v>
      </c>
      <c r="O375" s="4" t="str">
        <f>IF(ISBLANK(E375),"",IF(E375=F375, "1 video",CONCATENATE((+COUNTIFS(Video_List!$A:$A,Monitoring!C375,Video_List!$D:$D,"&lt;=" &amp;Monitoring!H375)-COUNTIFS(Video_List!$A:$A,Monitoring!C375,Video_List!$D:$D,"&lt;=" &amp;Monitoring!G375))+1," videos")))</f>
        <v>1 video</v>
      </c>
      <c r="P375" s="61" t="s">
        <v>34</v>
      </c>
      <c r="Q375" s="62" t="s">
        <v>34</v>
      </c>
      <c r="R375" s="63" t="str">
        <f>+IFERROR(IF(S375="#N/C","#N/C",INDEX(Taxonomy_UniqueValues!A:A,MATCH(S375,Taxonomy_UniqueValues!B:B,0))),"#N/C")</f>
        <v>Insecta</v>
      </c>
      <c r="S375" s="63" t="str">
        <f>+IFERROR(IF(T375="#N/C","#N/C",INDEX(Taxonomy_UniqueValues!B:B,MATCH(T375,Taxonomy_UniqueValues!C:C,0))),"#N/C")</f>
        <v>Diptera</v>
      </c>
      <c r="T375" s="63" t="s">
        <v>48</v>
      </c>
      <c r="U375" s="63" t="str">
        <f>+IFERROR(IF(V375="#N/C","#N/C",INDEX(Taxonomy_UniqueValues!D:D,MATCH(V375,Taxonomy_UniqueValues!E:E,0))),"#N/C")</f>
        <v>#N/C</v>
      </c>
      <c r="V375" s="63" t="str">
        <f>+IFERROR(IF(W375="#N/C","#N/C",IF(W375="-",INDEX(Taxonomy_UniqueValues!E:E,MATCH(X375,Taxonomy_UniqueValues!G:G,0)),INDEX(Taxonomy_UniqueValues!E:E,MATCH(W375,Taxonomy_UniqueValues!F:F,0)))),"#N/C")</f>
        <v>#N/C</v>
      </c>
      <c r="W375" s="63" t="str">
        <f>+IFERROR(IF(X375="#N/C","#N/C",IF(X375="-",INDEX(Taxonomy_UniqueValues!F:F,MATCH(Y375,Taxonomy_UniqueValues!H:H,0)),INDEX(Taxonomy_UniqueValues!F:F,MATCH(X375,Taxonomy_UniqueValues!G:G,0)))),"#N/C")</f>
        <v>#N/C</v>
      </c>
      <c r="X375" s="63" t="str">
        <f>+IFERROR(IF(Y375="#N/C","#N/C",INDEX(Taxonomy_UniqueValues!G:G,MATCH(Y375,Taxonomy_UniqueValues!H:H,0))),"#N/C")</f>
        <v>#N/C</v>
      </c>
      <c r="Y375" s="63" t="str">
        <f>+IFERROR(IF(Z375="#N/C","#N/C",INDEX(Taxonomy_UniqueValues!H:H,MATCH(Z375,Taxonomy_UniqueValues!I:I,0))),"#N/C")</f>
        <v>#N/C</v>
      </c>
      <c r="Z375" s="64" t="s">
        <v>36</v>
      </c>
    </row>
    <row r="376" spans="1:26" x14ac:dyDescent="0.3">
      <c r="A376" s="3">
        <v>84</v>
      </c>
      <c r="B376" s="38" t="str">
        <f t="shared" si="42"/>
        <v>FAIR-D2_84</v>
      </c>
      <c r="C376" s="39" t="s">
        <v>334</v>
      </c>
      <c r="D376" s="4">
        <f t="shared" si="43"/>
        <v>45164</v>
      </c>
      <c r="E376" s="1" t="s">
        <v>392</v>
      </c>
      <c r="F376" s="1" t="s">
        <v>392</v>
      </c>
      <c r="G376" s="2">
        <v>45164.519375000003</v>
      </c>
      <c r="H376" s="2">
        <v>45164.519490740699</v>
      </c>
      <c r="I376" s="40">
        <f t="shared" si="39"/>
        <v>1.1574069503694773E-4</v>
      </c>
      <c r="J376" s="41" t="s">
        <v>45</v>
      </c>
      <c r="K376" s="42" t="s">
        <v>34</v>
      </c>
      <c r="L376" s="42" t="s">
        <v>45</v>
      </c>
      <c r="M376" s="6">
        <v>80</v>
      </c>
      <c r="N376" s="5" t="str">
        <f t="shared" si="40"/>
        <v>FAIR-D2/80</v>
      </c>
      <c r="O376" s="4" t="str">
        <f>IF(ISBLANK(E376),"",IF(E376=F376, "1 video",CONCATENATE((+COUNTIFS(Video_List!$A:$A,Monitoring!C376,Video_List!$D:$D,"&lt;=" &amp;Monitoring!H376)-COUNTIFS(Video_List!$A:$A,Monitoring!C376,Video_List!$D:$D,"&lt;=" &amp;Monitoring!G376))+1," videos")))</f>
        <v>1 video</v>
      </c>
      <c r="P376" s="61" t="s">
        <v>34</v>
      </c>
      <c r="Q376" s="62" t="s">
        <v>34</v>
      </c>
      <c r="R376" s="63" t="str">
        <f>+IFERROR(IF(S376="#N/C","#N/C",INDEX(Taxonomy_UniqueValues!A:A,MATCH(S376,Taxonomy_UniqueValues!B:B,0))),"#N/C")</f>
        <v>Insecta</v>
      </c>
      <c r="S376" s="63" t="str">
        <f>+IFERROR(IF(T376="#N/C","#N/C",INDEX(Taxonomy_UniqueValues!B:B,MATCH(T376,Taxonomy_UniqueValues!C:C,0))),"#N/C")</f>
        <v>Diptera</v>
      </c>
      <c r="T376" s="63" t="s">
        <v>48</v>
      </c>
      <c r="U376" s="63" t="str">
        <f>+IFERROR(IF(V376="#N/C","#N/C",INDEX(Taxonomy_UniqueValues!D:D,MATCH(V376,Taxonomy_UniqueValues!E:E,0))),"#N/C")</f>
        <v>#N/C</v>
      </c>
      <c r="V376" s="63" t="str">
        <f>+IFERROR(IF(W376="#N/C","#N/C",IF(W376="-",INDEX(Taxonomy_UniqueValues!E:E,MATCH(X376,Taxonomy_UniqueValues!G:G,0)),INDEX(Taxonomy_UniqueValues!E:E,MATCH(W376,Taxonomy_UniqueValues!F:F,0)))),"#N/C")</f>
        <v>#N/C</v>
      </c>
      <c r="W376" s="63" t="str">
        <f>+IFERROR(IF(X376="#N/C","#N/C",IF(X376="-",INDEX(Taxonomy_UniqueValues!F:F,MATCH(Y376,Taxonomy_UniqueValues!H:H,0)),INDEX(Taxonomy_UniqueValues!F:F,MATCH(X376,Taxonomy_UniqueValues!G:G,0)))),"#N/C")</f>
        <v>#N/C</v>
      </c>
      <c r="X376" s="63" t="str">
        <f>+IFERROR(IF(Y376="#N/C","#N/C",INDEX(Taxonomy_UniqueValues!G:G,MATCH(Y376,Taxonomy_UniqueValues!H:H,0))),"#N/C")</f>
        <v>#N/C</v>
      </c>
      <c r="Y376" s="63" t="str">
        <f>+IFERROR(IF(Z376="#N/C","#N/C",INDEX(Taxonomy_UniqueValues!H:H,MATCH(Z376,Taxonomy_UniqueValues!I:I,0))),"#N/C")</f>
        <v>#N/C</v>
      </c>
      <c r="Z376" s="64" t="s">
        <v>36</v>
      </c>
    </row>
    <row r="377" spans="1:26" x14ac:dyDescent="0.3">
      <c r="A377" s="3">
        <v>85</v>
      </c>
      <c r="B377" s="38" t="str">
        <f t="shared" si="42"/>
        <v>FAIR-D2_85</v>
      </c>
      <c r="C377" s="39" t="s">
        <v>334</v>
      </c>
      <c r="D377" s="4">
        <f t="shared" si="43"/>
        <v>45164</v>
      </c>
      <c r="E377" s="1" t="s">
        <v>393</v>
      </c>
      <c r="F377" s="1" t="s">
        <v>393</v>
      </c>
      <c r="G377" s="2">
        <v>45164.5210532407</v>
      </c>
      <c r="H377" s="2">
        <v>45164.521099537</v>
      </c>
      <c r="I377" s="40">
        <f t="shared" ref="I377:I440" si="44">IF(ISBLANK(E377),"",H377-G377)</f>
        <v>4.6296299842651933E-5</v>
      </c>
      <c r="J377" s="41" t="s">
        <v>30</v>
      </c>
      <c r="K377" s="42" t="s">
        <v>34</v>
      </c>
      <c r="L377" s="42" t="s">
        <v>30</v>
      </c>
      <c r="M377" s="6">
        <v>81</v>
      </c>
      <c r="N377" s="5" t="str">
        <f t="shared" si="40"/>
        <v>FAIR-D2/81</v>
      </c>
      <c r="O377" s="4" t="str">
        <f>IF(ISBLANK(E377),"",IF(E377=F377, "1 video",CONCATENATE((+COUNTIFS(Video_List!$A:$A,Monitoring!C377,Video_List!$D:$D,"&lt;=" &amp;Monitoring!H377)-COUNTIFS(Video_List!$A:$A,Monitoring!C377,Video_List!$D:$D,"&lt;=" &amp;Monitoring!G377))+1," videos")))</f>
        <v>1 video</v>
      </c>
      <c r="P377" s="61" t="s">
        <v>31</v>
      </c>
      <c r="Q377" s="62" t="s">
        <v>34</v>
      </c>
      <c r="R377" s="63" t="str">
        <f>+IFERROR(IF(S377="#N/C","#N/C",INDEX(Taxonomy_UniqueValues!A:A,MATCH(S377,Taxonomy_UniqueValues!B:B,0))),"#N/C")</f>
        <v>Insecta</v>
      </c>
      <c r="S377" s="63" t="str">
        <f>+IFERROR(IF(T377="#N/C","#N/C",INDEX(Taxonomy_UniqueValues!B:B,MATCH(T377,Taxonomy_UniqueValues!C:C,0))),"#N/C")</f>
        <v>Diptera</v>
      </c>
      <c r="T377" s="63" t="str">
        <f>+IFERROR(IF(V377="#N/C","#N/C",INDEX(Taxonomy_UniqueValues!C:C,MATCH(V377,Taxonomy_UniqueValues!E:E,0))),"#N/C")</f>
        <v>Brachycera</v>
      </c>
      <c r="U377" s="63" t="str">
        <f>+IFERROR(IF(V377="#N/C","#N/C",INDEX(Taxonomy_UniqueValues!D:D,MATCH(V377,Taxonomy_UniqueValues!E:E,0))),"#N/C")</f>
        <v>Muscomorpha</v>
      </c>
      <c r="V377" s="63" t="s">
        <v>35</v>
      </c>
      <c r="W377" s="63" t="str">
        <f>+IFERROR(IF(X377="#N/C","#N/C",IF(X377="-",INDEX(Taxonomy_UniqueValues!F:F,MATCH(Y377,Taxonomy_UniqueValues!H:H,0)),INDEX(Taxonomy_UniqueValues!F:F,MATCH(X377,Taxonomy_UniqueValues!G:G,0)))),"#N/C")</f>
        <v>#N/C</v>
      </c>
      <c r="X377" s="63" t="str">
        <f>+IFERROR(IF(Y377="#N/C","#N/C",INDEX(Taxonomy_UniqueValues!G:G,MATCH(Y377,Taxonomy_UniqueValues!H:H,0))),"#N/C")</f>
        <v>#N/C</v>
      </c>
      <c r="Y377" s="63" t="str">
        <f>+IFERROR(IF(Z377="#N/C","#N/C",INDEX(Taxonomy_UniqueValues!H:H,MATCH(Z377,Taxonomy_UniqueValues!I:I,0))),"#N/C")</f>
        <v>#N/C</v>
      </c>
      <c r="Z377" s="64" t="s">
        <v>36</v>
      </c>
    </row>
    <row r="378" spans="1:26" x14ac:dyDescent="0.3">
      <c r="A378" s="3">
        <v>86</v>
      </c>
      <c r="B378" s="38" t="str">
        <f t="shared" si="42"/>
        <v>FAIR-D2_86</v>
      </c>
      <c r="C378" s="39" t="s">
        <v>334</v>
      </c>
      <c r="D378" s="4">
        <f t="shared" si="43"/>
        <v>45164</v>
      </c>
      <c r="E378" s="1" t="s">
        <v>393</v>
      </c>
      <c r="F378" s="1" t="s">
        <v>393</v>
      </c>
      <c r="G378" s="2">
        <v>45164.521354166704</v>
      </c>
      <c r="H378" s="2">
        <v>45164.521435185197</v>
      </c>
      <c r="I378" s="40">
        <f t="shared" si="44"/>
        <v>8.1018493801821023E-5</v>
      </c>
      <c r="J378" s="41" t="s">
        <v>30</v>
      </c>
      <c r="K378" s="42" t="s">
        <v>34</v>
      </c>
      <c r="L378" s="42" t="s">
        <v>32</v>
      </c>
      <c r="M378" s="6">
        <v>82</v>
      </c>
      <c r="N378" s="5" t="str">
        <f t="shared" si="40"/>
        <v>FAIR-D2/82</v>
      </c>
      <c r="O378" s="4" t="str">
        <f>IF(ISBLANK(E378),"",IF(E378=F378, "1 video",CONCATENATE((+COUNTIFS(Video_List!$A:$A,Monitoring!C378,Video_List!$D:$D,"&lt;=" &amp;Monitoring!H378)-COUNTIFS(Video_List!$A:$A,Monitoring!C378,Video_List!$D:$D,"&lt;=" &amp;Monitoring!G378))+1," videos")))</f>
        <v>1 video</v>
      </c>
      <c r="P378" s="61" t="s">
        <v>31</v>
      </c>
      <c r="Q378" s="62" t="s">
        <v>34</v>
      </c>
      <c r="R378" s="63" t="str">
        <f>+IFERROR(IF(S378="#N/C","#N/C",IF(S378=0,INDEX(Taxonomy_UniqueValues!A:A,MATCH(T378,Taxonomy_UniqueValues!C:C,0)),INDEX(Taxonomy_UniqueValues!A:A,MATCH(S378,Taxonomy_UniqueValues!B:B,0)))),"#N/C")</f>
        <v>Insecta</v>
      </c>
      <c r="S378" s="63" t="str">
        <f>+IFERROR(IF(T378="#N/C","#N/C",IF(T378=0,INDEX(Taxonomy_UniqueValues!B:B,MATCH(U378,Taxonomy_UniqueValues!D:D,0)),INDEX(Taxonomy_UniqueValues!B:B,MATCH(T378,Taxonomy_UniqueValues!C:C,0)))),"#N/C")</f>
        <v>Diptera</v>
      </c>
      <c r="T378" s="63" t="str">
        <f>+IFERROR(IF(U378="#N/C","#N/C",IF(U378=0,INDEX(Taxonomy_UniqueValues!C:C,MATCH(V378,Taxonomy_UniqueValues!E:E,0)),INDEX(Taxonomy_UniqueValues!C:C,MATCH(U378,Taxonomy_UniqueValues!D:D,0)))),"#N/C")</f>
        <v>Brachycera</v>
      </c>
      <c r="U378" s="63" t="str">
        <f>+IFERROR(IF(V378="#N/C","#N/C",IF(V378=0,INDEX(Taxonomy_UniqueValues!D:D,MATCH(W378,Taxonomy_UniqueValues!F:F,0)),INDEX(Taxonomy_UniqueValues!D:D,MATCH(V378,Taxonomy_UniqueValues!E:E,0)))),"#N/C")</f>
        <v>Muscomorpha</v>
      </c>
      <c r="V378" s="63" t="str">
        <f>+IFERROR(IF(W378="#N/C","#N/C",IF(W378=0,INDEX(Taxonomy_UniqueValues!E:E,MATCH(X378,Taxonomy_UniqueValues!G:G,0)),INDEX(Taxonomy_UniqueValues!E:E,MATCH(W378,Taxonomy_UniqueValues!F:F,0)))),"#N/C")</f>
        <v>Muscoidea</v>
      </c>
      <c r="W378" s="63" t="str">
        <f>+IFERROR(IF(X378="#N/C","#N/C",IF(X378=0,INDEX(Taxonomy_UniqueValues!F:F,MATCH(Y378,Taxonomy_UniqueValues!H:H,0)),INDEX(Taxonomy_UniqueValues!F:F,MATCH(X378,Taxonomy_UniqueValues!G:G,0)))),"#N/C")</f>
        <v>Fanniidae</v>
      </c>
      <c r="X378" s="63">
        <f>+IFERROR(IF(Y378="#N/C","#N/C",INDEX(Taxonomy_UniqueValues!G:G,MATCH(Y378,Taxonomy_UniqueValues!H:H,0))),"#N/C")</f>
        <v>0</v>
      </c>
      <c r="Y378" s="63" t="s">
        <v>38</v>
      </c>
      <c r="Z378" s="64" t="s">
        <v>36</v>
      </c>
    </row>
    <row r="379" spans="1:26" x14ac:dyDescent="0.3">
      <c r="A379" s="3">
        <v>87</v>
      </c>
      <c r="B379" s="38" t="str">
        <f t="shared" si="42"/>
        <v>FAIR-D2_87</v>
      </c>
      <c r="C379" s="39" t="s">
        <v>334</v>
      </c>
      <c r="D379" s="4">
        <f t="shared" ref="D379:D410" si="45">IF(ISBLANK(E379),"",+VALUE(MID(E379,FIND("_",E379)+1,10)))</f>
        <v>45164</v>
      </c>
      <c r="E379" s="1" t="s">
        <v>394</v>
      </c>
      <c r="F379" s="1" t="s">
        <v>394</v>
      </c>
      <c r="G379" s="2">
        <v>45164.532581018502</v>
      </c>
      <c r="H379" s="2">
        <v>45164.532708333303</v>
      </c>
      <c r="I379" s="40">
        <f t="shared" si="44"/>
        <v>1.2731480092043057E-4</v>
      </c>
      <c r="J379" s="41" t="s">
        <v>45</v>
      </c>
      <c r="K379" s="42" t="s">
        <v>31</v>
      </c>
      <c r="L379" s="42" t="s">
        <v>45</v>
      </c>
      <c r="M379" s="6">
        <v>83</v>
      </c>
      <c r="N379" s="5" t="str">
        <f t="shared" si="40"/>
        <v>FAIR-D2/83</v>
      </c>
      <c r="O379" s="4" t="str">
        <f>IF(ISBLANK(E379),"",IF(E379=F379, "1 video",CONCATENATE((+COUNTIFS(Video_List!$A:$A,Monitoring!C379,Video_List!$D:$D,"&lt;=" &amp;Monitoring!H379)-COUNTIFS(Video_List!$A:$A,Monitoring!C379,Video_List!$D:$D,"&lt;=" &amp;Monitoring!G379))+1," videos")))</f>
        <v>1 video</v>
      </c>
      <c r="P379" s="61" t="s">
        <v>34</v>
      </c>
      <c r="Q379" s="62" t="s">
        <v>34</v>
      </c>
      <c r="R379" s="63" t="s">
        <v>86</v>
      </c>
      <c r="S379" s="63" t="str">
        <f>+IFERROR(IF(T379="#N/C","#N/C",INDEX(Taxonomy_UniqueValues!B:B,MATCH(T379,Taxonomy_UniqueValues!C:C,0))),"#N/C")</f>
        <v>#N/C</v>
      </c>
      <c r="T379" s="63" t="str">
        <f>+IFERROR(IF(V379="#N/C","#N/C",IF(V379="-",INDEX(Taxonomy_UniqueValues!C:C,MATCH(W379,Taxonomy_UniqueValues!F:F,0)),INDEX(Taxonomy_UniqueValues!C:C,MATCH(V379,Taxonomy_UniqueValues!E:E,0)))),"#N/C")</f>
        <v>#N/C</v>
      </c>
      <c r="U379" s="63" t="str">
        <f>+IFERROR(IF(V379="#N/C","#N/C",INDEX(Taxonomy_UniqueValues!D:D,MATCH(V379,Taxonomy_UniqueValues!E:E,0))),"#N/C")</f>
        <v>#N/C</v>
      </c>
      <c r="V379" s="63" t="str">
        <f>+IFERROR(IF(W379="#N/C","#N/C",IF(W379="-",INDEX(Taxonomy_UniqueValues!E:E,MATCH(X379,Taxonomy_UniqueValues!G:G,0)),INDEX(Taxonomy_UniqueValues!E:E,MATCH(W379,Taxonomy_UniqueValues!F:F,0)))),"#N/C")</f>
        <v>#N/C</v>
      </c>
      <c r="W379" s="63" t="str">
        <f>+IFERROR(IF(X379="#N/C","#N/C",IF(X379="-",INDEX(Taxonomy_UniqueValues!F:F,MATCH(Y379,Taxonomy_UniqueValues!H:H,0)),INDEX(Taxonomy_UniqueValues!F:F,MATCH(X379,Taxonomy_UniqueValues!G:G,0)))),"#N/C")</f>
        <v>#N/C</v>
      </c>
      <c r="X379" s="63" t="str">
        <f>+IFERROR(IF(Y379="#N/C","#N/C",INDEX(Taxonomy_UniqueValues!G:G,MATCH(Y379,Taxonomy_UniqueValues!H:H,0))),"#N/C")</f>
        <v>#N/C</v>
      </c>
      <c r="Y379" s="63" t="str">
        <f>+IFERROR(IF(Z379="#N/C","#N/C",INDEX(Taxonomy_UniqueValues!H:H,MATCH(Z379,Taxonomy_UniqueValues!I:I,0))),"#N/C")</f>
        <v>#N/C</v>
      </c>
      <c r="Z379" s="64" t="s">
        <v>36</v>
      </c>
    </row>
    <row r="380" spans="1:26" x14ac:dyDescent="0.3">
      <c r="A380" s="3">
        <v>88</v>
      </c>
      <c r="B380" s="38" t="str">
        <f t="shared" si="42"/>
        <v>FAIR-D2_88</v>
      </c>
      <c r="C380" s="39" t="s">
        <v>334</v>
      </c>
      <c r="D380" s="4">
        <f t="shared" si="45"/>
        <v>45164</v>
      </c>
      <c r="E380" s="1" t="s">
        <v>394</v>
      </c>
      <c r="F380" s="1" t="s">
        <v>394</v>
      </c>
      <c r="G380" s="2">
        <v>45164.532581018502</v>
      </c>
      <c r="H380" s="2">
        <v>45164.532685185201</v>
      </c>
      <c r="I380" s="40">
        <f t="shared" si="44"/>
        <v>1.041666982928291E-4</v>
      </c>
      <c r="J380" s="41" t="s">
        <v>32</v>
      </c>
      <c r="K380" s="42" t="s">
        <v>34</v>
      </c>
      <c r="L380" s="42" t="s">
        <v>32</v>
      </c>
      <c r="M380" s="6">
        <v>84</v>
      </c>
      <c r="N380" s="5" t="str">
        <f t="shared" si="40"/>
        <v>FAIR-D2/84</v>
      </c>
      <c r="O380" s="4" t="str">
        <f>IF(ISBLANK(E380),"",IF(E380=F380, "1 video",CONCATENATE((+COUNTIFS(Video_List!$A:$A,Monitoring!C380,Video_List!$D:$D,"&lt;=" &amp;Monitoring!H380)-COUNTIFS(Video_List!$A:$A,Monitoring!C380,Video_List!$D:$D,"&lt;=" &amp;Monitoring!G380))+1," videos")))</f>
        <v>1 video</v>
      </c>
      <c r="P380" s="61" t="s">
        <v>34</v>
      </c>
      <c r="Q380" s="62" t="s">
        <v>34</v>
      </c>
      <c r="R380" s="63" t="str">
        <f>+IFERROR(IF(S380="#N/C","#N/C",INDEX(Taxonomy_UniqueValues!A:A,MATCH(S380,Taxonomy_UniqueValues!B:B,0))),"#N/C")</f>
        <v>#N/C</v>
      </c>
      <c r="S380" s="63" t="str">
        <f>+IFERROR(IF(T380="#N/C","#N/C",INDEX(Taxonomy_UniqueValues!B:B,MATCH(T380,Taxonomy_UniqueValues!C:C,0))),"#N/C")</f>
        <v>#N/C</v>
      </c>
      <c r="T380" s="63" t="str">
        <f>+IFERROR(IF(V380="#N/C","#N/C",IF(V380="-",INDEX(Taxonomy_UniqueValues!C:C,MATCH(W380,Taxonomy_UniqueValues!F:F,0)),INDEX(Taxonomy_UniqueValues!C:C,MATCH(V380,Taxonomy_UniqueValues!E:E,0)))),"#N/C")</f>
        <v>#N/C</v>
      </c>
      <c r="U380" s="63" t="str">
        <f>+IFERROR(IF(V380="#N/C","#N/C",INDEX(Taxonomy_UniqueValues!D:D,MATCH(V380,Taxonomy_UniqueValues!E:E,0))),"#N/C")</f>
        <v>#N/C</v>
      </c>
      <c r="V380" s="63" t="str">
        <f>+IFERROR(IF(W380="#N/C","#N/C",IF(W380="-",INDEX(Taxonomy_UniqueValues!E:E,MATCH(X380,Taxonomy_UniqueValues!G:G,0)),INDEX(Taxonomy_UniqueValues!E:E,MATCH(W380,Taxonomy_UniqueValues!F:F,0)))),"#N/C")</f>
        <v>#N/C</v>
      </c>
      <c r="W380" s="63" t="str">
        <f>+IFERROR(IF(X380="#N/C","#N/C",IF(X380="-",INDEX(Taxonomy_UniqueValues!F:F,MATCH(Y380,Taxonomy_UniqueValues!H:H,0)),INDEX(Taxonomy_UniqueValues!F:F,MATCH(X380,Taxonomy_UniqueValues!G:G,0)))),"#N/C")</f>
        <v>#N/C</v>
      </c>
      <c r="X380" s="63" t="str">
        <f>+IFERROR(IF(Y380="#N/C","#N/C",INDEX(Taxonomy_UniqueValues!G:G,MATCH(Y380,Taxonomy_UniqueValues!H:H,0))),"#N/C")</f>
        <v>#N/C</v>
      </c>
      <c r="Y380" s="63" t="str">
        <f>+IFERROR(IF(Z380="#N/C","#N/C",INDEX(Taxonomy_UniqueValues!H:H,MATCH(Z380,Taxonomy_UniqueValues!I:I,0))),"#N/C")</f>
        <v>#N/C</v>
      </c>
      <c r="Z380" s="64" t="s">
        <v>36</v>
      </c>
    </row>
    <row r="381" spans="1:26" x14ac:dyDescent="0.3">
      <c r="A381" s="3">
        <v>89</v>
      </c>
      <c r="B381" s="38" t="str">
        <f t="shared" si="42"/>
        <v>FAIR-D2_89</v>
      </c>
      <c r="C381" s="39" t="s">
        <v>334</v>
      </c>
      <c r="D381" s="4">
        <f t="shared" si="45"/>
        <v>45164</v>
      </c>
      <c r="E381" s="1" t="s">
        <v>394</v>
      </c>
      <c r="F381" s="1" t="s">
        <v>394</v>
      </c>
      <c r="G381" s="2">
        <v>45164.532673611102</v>
      </c>
      <c r="H381" s="2">
        <v>45164.532812500001</v>
      </c>
      <c r="I381" s="40">
        <f t="shared" si="44"/>
        <v>1.388888995279558E-4</v>
      </c>
      <c r="J381" s="41" t="s">
        <v>32</v>
      </c>
      <c r="K381" s="42" t="s">
        <v>34</v>
      </c>
      <c r="L381" s="42" t="s">
        <v>32</v>
      </c>
      <c r="M381" s="6">
        <v>85</v>
      </c>
      <c r="N381" s="5" t="str">
        <f t="shared" si="40"/>
        <v>FAIR-D2/85</v>
      </c>
      <c r="O381" s="4" t="str">
        <f>IF(ISBLANK(E381),"",IF(E381=F381, "1 video",CONCATENATE((+COUNTIFS(Video_List!$A:$A,Monitoring!C381,Video_List!$D:$D,"&lt;=" &amp;Monitoring!H381)-COUNTIFS(Video_List!$A:$A,Monitoring!C381,Video_List!$D:$D,"&lt;=" &amp;Monitoring!G381))+1," videos")))</f>
        <v>1 video</v>
      </c>
      <c r="P381" s="61" t="s">
        <v>31</v>
      </c>
      <c r="Q381" s="62" t="s">
        <v>34</v>
      </c>
      <c r="R381" s="63" t="str">
        <f>+IFERROR(IF(S381="#N/C","#N/C",INDEX(Taxonomy_UniqueValues!A:A,MATCH(S381,Taxonomy_UniqueValues!B:B,0))),"#N/C")</f>
        <v>Insecta</v>
      </c>
      <c r="S381" s="63" t="str">
        <f>+IFERROR(IF(T381="#N/C","#N/C",INDEX(Taxonomy_UniqueValues!B:B,MATCH(T381,Taxonomy_UniqueValues!C:C,0))),"#N/C")</f>
        <v>Diptera</v>
      </c>
      <c r="T381" s="63" t="str">
        <f>+IFERROR(IF(V381="#N/C","#N/C",IF(V381="-",INDEX(Taxonomy_UniqueValues!C:C,MATCH(W381,Taxonomy_UniqueValues!F:F,0)),INDEX(Taxonomy_UniqueValues!C:C,MATCH(V381,Taxonomy_UniqueValues!E:E,0)))),"#N/C")</f>
        <v>Brachycera</v>
      </c>
      <c r="U381" s="63" t="str">
        <f>+IFERROR(IF(V381="#N/C","#N/C",INDEX(Taxonomy_UniqueValues!D:D,MATCH(V381,Taxonomy_UniqueValues!E:E,0))),"#N/C")</f>
        <v>Muscomorpha</v>
      </c>
      <c r="V381" s="63" t="s">
        <v>35</v>
      </c>
      <c r="W381" s="63" t="str">
        <f>+IFERROR(IF(X381="#N/C","#N/C",IF(X381="-",INDEX(Taxonomy_UniqueValues!F:F,MATCH(Y381,Taxonomy_UniqueValues!H:H,0)),INDEX(Taxonomy_UniqueValues!F:F,MATCH(X381,Taxonomy_UniqueValues!G:G,0)))),"#N/C")</f>
        <v>#N/C</v>
      </c>
      <c r="X381" s="63" t="str">
        <f>+IFERROR(IF(Y381="#N/C","#N/C",INDEX(Taxonomy_UniqueValues!G:G,MATCH(Y381,Taxonomy_UniqueValues!H:H,0))),"#N/C")</f>
        <v>#N/C</v>
      </c>
      <c r="Y381" s="63" t="str">
        <f>+IFERROR(IF(Z381="#N/C","#N/C",INDEX(Taxonomy_UniqueValues!H:H,MATCH(Z381,Taxonomy_UniqueValues!I:I,0))),"#N/C")</f>
        <v>#N/C</v>
      </c>
      <c r="Z381" s="64" t="s">
        <v>36</v>
      </c>
    </row>
    <row r="382" spans="1:26" x14ac:dyDescent="0.3">
      <c r="A382" s="3">
        <v>90</v>
      </c>
      <c r="B382" s="38" t="str">
        <f t="shared" si="42"/>
        <v>FAIR-D2_90</v>
      </c>
      <c r="C382" s="39" t="s">
        <v>334</v>
      </c>
      <c r="D382" s="4">
        <f t="shared" si="45"/>
        <v>45164</v>
      </c>
      <c r="E382" s="1" t="s">
        <v>395</v>
      </c>
      <c r="F382" s="1" t="s">
        <v>395</v>
      </c>
      <c r="G382" s="2">
        <v>45164.539618055598</v>
      </c>
      <c r="H382" s="2">
        <v>45164.539722222202</v>
      </c>
      <c r="I382" s="40">
        <f t="shared" si="44"/>
        <v>1.0416660370538011E-4</v>
      </c>
      <c r="J382" s="41" t="s">
        <v>45</v>
      </c>
      <c r="K382" s="42" t="s">
        <v>31</v>
      </c>
      <c r="L382" s="42" t="s">
        <v>30</v>
      </c>
      <c r="M382" s="6">
        <v>86</v>
      </c>
      <c r="N382" s="5" t="str">
        <f t="shared" si="40"/>
        <v>FAIR-D2/86</v>
      </c>
      <c r="O382" s="4" t="str">
        <f>IF(ISBLANK(E382),"",IF(E382=F382, "1 video",CONCATENATE((+COUNTIFS(Video_List!$A:$A,Monitoring!C382,Video_List!$D:$D,"&lt;=" &amp;Monitoring!H382)-COUNTIFS(Video_List!$A:$A,Monitoring!C382,Video_List!$D:$D,"&lt;=" &amp;Monitoring!G382))+1," videos")))</f>
        <v>1 video</v>
      </c>
      <c r="P382" s="61" t="s">
        <v>34</v>
      </c>
      <c r="Q382" s="62" t="s">
        <v>34</v>
      </c>
      <c r="R382" s="63" t="str">
        <f>+IFERROR(IF(S382="#N/C","#N/C",INDEX(Taxonomy_UniqueValues!A:A,MATCH(S382,Taxonomy_UniqueValues!B:B,0))),"#N/C")</f>
        <v>#N/C</v>
      </c>
      <c r="S382" s="63" t="str">
        <f>+IFERROR(IF(T382="#N/C","#N/C",INDEX(Taxonomy_UniqueValues!B:B,MATCH(T382,Taxonomy_UniqueValues!C:C,0))),"#N/C")</f>
        <v>#N/C</v>
      </c>
      <c r="T382" s="63" t="str">
        <f>+IFERROR(IF(V382="#N/C","#N/C",IF(V382="-",INDEX(Taxonomy_UniqueValues!C:C,MATCH(W382,Taxonomy_UniqueValues!F:F,0)),INDEX(Taxonomy_UniqueValues!C:C,MATCH(V382,Taxonomy_UniqueValues!E:E,0)))),"#N/C")</f>
        <v>#N/C</v>
      </c>
      <c r="U382" s="63" t="str">
        <f>+IFERROR(IF(V382="#N/C","#N/C",INDEX(Taxonomy_UniqueValues!D:D,MATCH(V382,Taxonomy_UniqueValues!E:E,0))),"#N/C")</f>
        <v>#N/C</v>
      </c>
      <c r="V382" s="63" t="str">
        <f>+IFERROR(IF(W382="#N/C","#N/C",IF(W382="-",INDEX(Taxonomy_UniqueValues!E:E,MATCH(X382,Taxonomy_UniqueValues!G:G,0)),INDEX(Taxonomy_UniqueValues!E:E,MATCH(W382,Taxonomy_UniqueValues!F:F,0)))),"#N/C")</f>
        <v>#N/C</v>
      </c>
      <c r="W382" s="63" t="str">
        <f>+IFERROR(IF(X382="#N/C","#N/C",IF(X382="-",INDEX(Taxonomy_UniqueValues!F:F,MATCH(Y382,Taxonomy_UniqueValues!H:H,0)),INDEX(Taxonomy_UniqueValues!F:F,MATCH(X382,Taxonomy_UniqueValues!G:G,0)))),"#N/C")</f>
        <v>#N/C</v>
      </c>
      <c r="X382" s="63" t="str">
        <f>+IFERROR(IF(Y382="#N/C","#N/C",INDEX(Taxonomy_UniqueValues!G:G,MATCH(Y382,Taxonomy_UniqueValues!H:H,0))),"#N/C")</f>
        <v>#N/C</v>
      </c>
      <c r="Y382" s="63" t="str">
        <f>+IFERROR(IF(Z382="#N/C","#N/C",INDEX(Taxonomy_UniqueValues!H:H,MATCH(Z382,Taxonomy_UniqueValues!I:I,0))),"#N/C")</f>
        <v>#N/C</v>
      </c>
      <c r="Z382" s="64" t="s">
        <v>36</v>
      </c>
    </row>
    <row r="383" spans="1:26" x14ac:dyDescent="0.3">
      <c r="A383" s="3">
        <v>91</v>
      </c>
      <c r="B383" s="38" t="str">
        <f t="shared" si="42"/>
        <v>FAIR-D2_91</v>
      </c>
      <c r="C383" s="39" t="s">
        <v>334</v>
      </c>
      <c r="D383" s="4">
        <f t="shared" si="45"/>
        <v>45164</v>
      </c>
      <c r="E383" s="1" t="s">
        <v>395</v>
      </c>
      <c r="F383" s="1" t="s">
        <v>395</v>
      </c>
      <c r="G383" s="2">
        <v>45164.539618055598</v>
      </c>
      <c r="H383" s="2">
        <v>45164.5401388889</v>
      </c>
      <c r="I383" s="40">
        <f t="shared" si="44"/>
        <v>5.2083330228924751E-4</v>
      </c>
      <c r="J383" s="41" t="s">
        <v>45</v>
      </c>
      <c r="K383" s="42" t="s">
        <v>31</v>
      </c>
      <c r="L383" s="42" t="s">
        <v>32</v>
      </c>
      <c r="M383" s="6">
        <v>87</v>
      </c>
      <c r="N383" s="5" t="str">
        <f t="shared" si="40"/>
        <v>FAIR-D2/87</v>
      </c>
      <c r="O383" s="4" t="str">
        <f>IF(ISBLANK(E383),"",IF(E383=F383, "1 video",CONCATENATE((+COUNTIFS(Video_List!$A:$A,Monitoring!C383,Video_List!$D:$D,"&lt;=" &amp;Monitoring!H383)-COUNTIFS(Video_List!$A:$A,Monitoring!C383,Video_List!$D:$D,"&lt;=" &amp;Monitoring!G383))+1," videos")))</f>
        <v>1 video</v>
      </c>
      <c r="P383" s="61" t="s">
        <v>31</v>
      </c>
      <c r="Q383" s="62" t="s">
        <v>34</v>
      </c>
      <c r="R383" s="63" t="str">
        <f>+IFERROR(IF(S383="#N/C","#N/C",IF(S383=0,INDEX(Taxonomy_UniqueValues!A:A,MATCH(T383,Taxonomy_UniqueValues!C:C,0)),INDEX(Taxonomy_UniqueValues!A:A,MATCH(S383,Taxonomy_UniqueValues!B:B,0)))),"#N/C")</f>
        <v>Insecta</v>
      </c>
      <c r="S383" s="63" t="str">
        <f>+IFERROR(IF(T383="#N/C","#N/C",IF(T383=0,INDEX(Taxonomy_UniqueValues!B:B,MATCH(U383,Taxonomy_UniqueValues!D:D,0)),INDEX(Taxonomy_UniqueValues!B:B,MATCH(T383,Taxonomy_UniqueValues!C:C,0)))),"#N/C")</f>
        <v>Diptera</v>
      </c>
      <c r="T383" s="63" t="str">
        <f>+IFERROR(IF(U383="#N/C","#N/C",IF(U383=0,INDEX(Taxonomy_UniqueValues!C:C,MATCH(V383,Taxonomy_UniqueValues!E:E,0)),INDEX(Taxonomy_UniqueValues!C:C,MATCH(U383,Taxonomy_UniqueValues!D:D,0)))),"#N/C")</f>
        <v>Brachycera</v>
      </c>
      <c r="U383" s="63" t="str">
        <f>+IFERROR(IF(V383="#N/C","#N/C",IF(V383=0,INDEX(Taxonomy_UniqueValues!D:D,MATCH(W383,Taxonomy_UniqueValues!F:F,0)),INDEX(Taxonomy_UniqueValues!D:D,MATCH(V383,Taxonomy_UniqueValues!E:E,0)))),"#N/C")</f>
        <v>Muscomorpha</v>
      </c>
      <c r="V383" s="63" t="str">
        <f>+IFERROR(IF(W383="#N/C","#N/C",IF(W383=0,INDEX(Taxonomy_UniqueValues!E:E,MATCH(X383,Taxonomy_UniqueValues!G:G,0)),INDEX(Taxonomy_UniqueValues!E:E,MATCH(W383,Taxonomy_UniqueValues!F:F,0)))),"#N/C")</f>
        <v>Muscoidea</v>
      </c>
      <c r="W383" s="63" t="str">
        <f>+IFERROR(IF(X383="#N/C","#N/C",IF(X383=0,INDEX(Taxonomy_UniqueValues!F:F,MATCH(Y383,Taxonomy_UniqueValues!H:H,0)),INDEX(Taxonomy_UniqueValues!F:F,MATCH(X383,Taxonomy_UniqueValues!G:G,0)))),"#N/C")</f>
        <v>Fanniidae</v>
      </c>
      <c r="X383" s="63">
        <f>+IFERROR(IF(Y383="#N/C","#N/C",IF(Y383="-",INDEX(Taxonomy_UniqueValues!G:G,MATCH(Z383,Taxonomy_UniqueValues!I:I,0)),INDEX(Taxonomy_UniqueValues!G:G,MATCH(Y383,Taxonomy_UniqueValues!H:H,0)))),"#N/C")</f>
        <v>0</v>
      </c>
      <c r="Y383" s="63" t="s">
        <v>38</v>
      </c>
      <c r="Z383" s="64" t="s">
        <v>36</v>
      </c>
    </row>
    <row r="384" spans="1:26" x14ac:dyDescent="0.3">
      <c r="A384" s="3">
        <v>92</v>
      </c>
      <c r="B384" s="38" t="str">
        <f t="shared" si="42"/>
        <v>FAIR-D2_92</v>
      </c>
      <c r="C384" s="39" t="s">
        <v>334</v>
      </c>
      <c r="D384" s="4">
        <f t="shared" si="45"/>
        <v>45164</v>
      </c>
      <c r="E384" s="1" t="s">
        <v>396</v>
      </c>
      <c r="F384" s="1" t="s">
        <v>396</v>
      </c>
      <c r="G384" s="2">
        <v>45164.544999999998</v>
      </c>
      <c r="H384" s="2">
        <v>45164.545069444401</v>
      </c>
      <c r="I384" s="40">
        <f t="shared" si="44"/>
        <v>6.9444402470253408E-5</v>
      </c>
      <c r="J384" s="41" t="s">
        <v>30</v>
      </c>
      <c r="K384" s="42" t="s">
        <v>34</v>
      </c>
      <c r="L384" s="42" t="s">
        <v>30</v>
      </c>
      <c r="M384" s="6">
        <v>88</v>
      </c>
      <c r="N384" s="5" t="str">
        <f t="shared" si="40"/>
        <v>FAIR-D2/88</v>
      </c>
      <c r="O384" s="4" t="str">
        <f>IF(ISBLANK(E384),"",IF(E384=F384, "1 video",CONCATENATE((+COUNTIFS(Video_List!$A:$A,Monitoring!C384,Video_List!$D:$D,"&lt;=" &amp;Monitoring!H384)-COUNTIFS(Video_List!$A:$A,Monitoring!C384,Video_List!$D:$D,"&lt;=" &amp;Monitoring!G384))+1," videos")))</f>
        <v>1 video</v>
      </c>
      <c r="P384" s="61" t="s">
        <v>31</v>
      </c>
      <c r="Q384" s="62" t="s">
        <v>34</v>
      </c>
      <c r="R384" s="63" t="str">
        <f>+IFERROR(IF(S384="#N/C","#N/C",IF(S384=0,INDEX(Taxonomy_UniqueValues!A:A,MATCH(T384,Taxonomy_UniqueValues!C:C,0)),INDEX(Taxonomy_UniqueValues!A:A,MATCH(S384,Taxonomy_UniqueValues!B:B,0)))),"#N/C")</f>
        <v>Insecta</v>
      </c>
      <c r="S384" s="63" t="str">
        <f>+IFERROR(IF(T384="#N/C","#N/C",IF(T384=0,INDEX(Taxonomy_UniqueValues!B:B,MATCH(U384,Taxonomy_UniqueValues!D:D,0)),INDEX(Taxonomy_UniqueValues!B:B,MATCH(T384,Taxonomy_UniqueValues!C:C,0)))),"#N/C")</f>
        <v>Diptera</v>
      </c>
      <c r="T384" s="63" t="str">
        <f>+IFERROR(IF(U384="#N/C","#N/C",IF(U384=0,INDEX(Taxonomy_UniqueValues!C:C,MATCH(V384,Taxonomy_UniqueValues!E:E,0)),INDEX(Taxonomy_UniqueValues!C:C,MATCH(U384,Taxonomy_UniqueValues!D:D,0)))),"#N/C")</f>
        <v>Brachycera</v>
      </c>
      <c r="U384" s="63" t="str">
        <f>+IFERROR(IF(V384="#N/C","#N/C",IF(V384=0,INDEX(Taxonomy_UniqueValues!D:D,MATCH(W384,Taxonomy_UniqueValues!F:F,0)),INDEX(Taxonomy_UniqueValues!D:D,MATCH(V384,Taxonomy_UniqueValues!E:E,0)))),"#N/C")</f>
        <v>Muscomorpha</v>
      </c>
      <c r="V384" s="63" t="str">
        <f>+IFERROR(IF(W384="#N/C","#N/C",IF(W384=0,INDEX(Taxonomy_UniqueValues!E:E,MATCH(X384,Taxonomy_UniqueValues!G:G,0)),INDEX(Taxonomy_UniqueValues!E:E,MATCH(W384,Taxonomy_UniqueValues!F:F,0)))),"#N/C")</f>
        <v>Muscoidea</v>
      </c>
      <c r="W384" s="63" t="str">
        <f>+IFERROR(IF(X384="#N/C","#N/C",IF(X384=0,INDEX(Taxonomy_UniqueValues!F:F,MATCH(Y384,Taxonomy_UniqueValues!H:H,0)),INDEX(Taxonomy_UniqueValues!F:F,MATCH(X384,Taxonomy_UniqueValues!G:G,0)))),"#N/C")</f>
        <v>Fanniidae</v>
      </c>
      <c r="X384" s="63">
        <f>+IFERROR(IF(Y384="#N/C","#N/C",IF(Y384="-",INDEX(Taxonomy_UniqueValues!G:G,MATCH(Z384,Taxonomy_UniqueValues!I:I,0)),INDEX(Taxonomy_UniqueValues!G:G,MATCH(Y384,Taxonomy_UniqueValues!H:H,0)))),"#N/C")</f>
        <v>0</v>
      </c>
      <c r="Y384" s="63" t="s">
        <v>38</v>
      </c>
      <c r="Z384" s="64" t="s">
        <v>36</v>
      </c>
    </row>
    <row r="385" spans="1:26" x14ac:dyDescent="0.3">
      <c r="A385" s="3">
        <v>93</v>
      </c>
      <c r="B385" s="38" t="str">
        <f t="shared" si="42"/>
        <v>FAIR-D2_93</v>
      </c>
      <c r="C385" s="39" t="s">
        <v>334</v>
      </c>
      <c r="D385" s="4">
        <f t="shared" si="45"/>
        <v>45164</v>
      </c>
      <c r="E385" s="1" t="s">
        <v>397</v>
      </c>
      <c r="F385" s="1" t="s">
        <v>397</v>
      </c>
      <c r="G385" s="2">
        <v>45164.545682870397</v>
      </c>
      <c r="H385" s="2">
        <v>45164.545729166697</v>
      </c>
      <c r="I385" s="40">
        <f t="shared" si="44"/>
        <v>4.6296299842651933E-5</v>
      </c>
      <c r="J385" s="41" t="s">
        <v>45</v>
      </c>
      <c r="K385" s="42" t="s">
        <v>34</v>
      </c>
      <c r="L385" s="42" t="s">
        <v>30</v>
      </c>
      <c r="M385" s="6">
        <v>89</v>
      </c>
      <c r="N385" s="5" t="str">
        <f t="shared" si="40"/>
        <v>FAIR-D2/89</v>
      </c>
      <c r="O385" s="4" t="str">
        <f>IF(ISBLANK(E385),"",IF(E385=F385, "1 video",CONCATENATE((+COUNTIFS(Video_List!$A:$A,Monitoring!C385,Video_List!$D:$D,"&lt;=" &amp;Monitoring!H385)-COUNTIFS(Video_List!$A:$A,Monitoring!C385,Video_List!$D:$D,"&lt;=" &amp;Monitoring!G385))+1," videos")))</f>
        <v>1 video</v>
      </c>
      <c r="P385" s="61" t="s">
        <v>31</v>
      </c>
      <c r="Q385" s="62" t="s">
        <v>34</v>
      </c>
      <c r="R385" s="63" t="str">
        <f>+IFERROR(IF(S385="#N/C","#N/C",INDEX(Taxonomy_UniqueValues!A:A,MATCH(S385,Taxonomy_UniqueValues!B:B,0))),"#N/C")</f>
        <v>Insecta</v>
      </c>
      <c r="S385" s="63" t="str">
        <f>+IFERROR(IF(T385="#N/C","#N/C",INDEX(Taxonomy_UniqueValues!B:B,MATCH(T385,Taxonomy_UniqueValues!C:C,0))),"#N/C")</f>
        <v>Diptera</v>
      </c>
      <c r="T385" s="63" t="str">
        <f>+IFERROR(IF(V385="#N/C","#N/C",IF(V385="-",INDEX(Taxonomy_UniqueValues!C:C,MATCH(W385,Taxonomy_UniqueValues!F:F,0)),INDEX(Taxonomy_UniqueValues!C:C,MATCH(V385,Taxonomy_UniqueValues!E:E,0)))),"#N/C")</f>
        <v>Brachycera</v>
      </c>
      <c r="U385" s="63" t="str">
        <f>+IFERROR(IF(V385="#N/C","#N/C",INDEX(Taxonomy_UniqueValues!D:D,MATCH(V385,Taxonomy_UniqueValues!E:E,0))),"#N/C")</f>
        <v>Muscomorpha</v>
      </c>
      <c r="V385" s="63" t="s">
        <v>35</v>
      </c>
      <c r="W385" s="63" t="str">
        <f>+IFERROR(IF(X385="#N/C","#N/C",IF(X385="-",INDEX(Taxonomy_UniqueValues!F:F,MATCH(Y385,Taxonomy_UniqueValues!H:H,0)),INDEX(Taxonomy_UniqueValues!F:F,MATCH(X385,Taxonomy_UniqueValues!G:G,0)))),"#N/C")</f>
        <v>#N/C</v>
      </c>
      <c r="X385" s="63" t="str">
        <f>+IFERROR(IF(Y385="#N/C","#N/C",INDEX(Taxonomy_UniqueValues!G:G,MATCH(Y385,Taxonomy_UniqueValues!H:H,0))),"#N/C")</f>
        <v>#N/C</v>
      </c>
      <c r="Y385" s="63" t="str">
        <f>+IFERROR(IF(Z385="#N/C","#N/C",INDEX(Taxonomy_UniqueValues!H:H,MATCH(Z385,Taxonomy_UniqueValues!I:I,0))),"#N/C")</f>
        <v>#N/C</v>
      </c>
      <c r="Z385" s="64" t="s">
        <v>36</v>
      </c>
    </row>
    <row r="386" spans="1:26" x14ac:dyDescent="0.3">
      <c r="A386" s="3">
        <v>94</v>
      </c>
      <c r="B386" s="38" t="str">
        <f t="shared" si="42"/>
        <v>FAIR-D2_94</v>
      </c>
      <c r="C386" s="39" t="s">
        <v>334</v>
      </c>
      <c r="D386" s="4">
        <f t="shared" si="45"/>
        <v>45164</v>
      </c>
      <c r="E386" s="1" t="s">
        <v>398</v>
      </c>
      <c r="F386" s="1" t="s">
        <v>398</v>
      </c>
      <c r="G386" s="2">
        <v>45164.552488425899</v>
      </c>
      <c r="H386" s="2">
        <v>45164.552534722199</v>
      </c>
      <c r="I386" s="40">
        <f t="shared" si="44"/>
        <v>4.6296299842651933E-5</v>
      </c>
      <c r="J386" s="41" t="s">
        <v>32</v>
      </c>
      <c r="K386" s="42" t="s">
        <v>34</v>
      </c>
      <c r="L386" s="42" t="s">
        <v>32</v>
      </c>
      <c r="M386" s="6">
        <v>90</v>
      </c>
      <c r="N386" s="5" t="str">
        <f t="shared" ref="N386:N449" si="46">IF(ISBLANK(C386),"",+CONCATENATE(C386,"/",M386))</f>
        <v>FAIR-D2/90</v>
      </c>
      <c r="O386" s="4" t="str">
        <f>IF(ISBLANK(E386),"",IF(E386=F386, "1 video",CONCATENATE((+COUNTIFS(Video_List!$A:$A,Monitoring!C386,Video_List!$D:$D,"&lt;=" &amp;Monitoring!H386)-COUNTIFS(Video_List!$A:$A,Monitoring!C386,Video_List!$D:$D,"&lt;=" &amp;Monitoring!G386))+1," videos")))</f>
        <v>1 video</v>
      </c>
      <c r="P386" s="61" t="s">
        <v>34</v>
      </c>
      <c r="Q386" s="62" t="s">
        <v>34</v>
      </c>
      <c r="R386" s="63" t="str">
        <f>+IFERROR(IF(S386="#N/C","#N/C",INDEX(Taxonomy_UniqueValues!A:A,MATCH(S386,Taxonomy_UniqueValues!B:B,0))),"#N/C")</f>
        <v>#N/C</v>
      </c>
      <c r="S386" s="63" t="str">
        <f>+IFERROR(IF(T386="#N/C","#N/C",INDEX(Taxonomy_UniqueValues!B:B,MATCH(T386,Taxonomy_UniqueValues!C:C,0))),"#N/C")</f>
        <v>#N/C</v>
      </c>
      <c r="T386" s="63" t="str">
        <f>+IFERROR(IF(V386="#N/C","#N/C",IF(V386="-",INDEX(Taxonomy_UniqueValues!C:C,MATCH(W386,Taxonomy_UniqueValues!F:F,0)),INDEX(Taxonomy_UniqueValues!C:C,MATCH(V386,Taxonomy_UniqueValues!E:E,0)))),"#N/C")</f>
        <v>#N/C</v>
      </c>
      <c r="U386" s="63" t="str">
        <f>+IFERROR(IF(V386="#N/C","#N/C",INDEX(Taxonomy_UniqueValues!D:D,MATCH(V386,Taxonomy_UniqueValues!E:E,0))),"#N/C")</f>
        <v>#N/C</v>
      </c>
      <c r="V386" s="63" t="str">
        <f>+IFERROR(IF(W386="#N/C","#N/C",IF(W386="-",INDEX(Taxonomy_UniqueValues!E:E,MATCH(X386,Taxonomy_UniqueValues!G:G,0)),INDEX(Taxonomy_UniqueValues!E:E,MATCH(W386,Taxonomy_UniqueValues!F:F,0)))),"#N/C")</f>
        <v>#N/C</v>
      </c>
      <c r="W386" s="63" t="str">
        <f>+IFERROR(IF(X386="#N/C","#N/C",IF(X386="-",INDEX(Taxonomy_UniqueValues!F:F,MATCH(Y386,Taxonomy_UniqueValues!H:H,0)),INDEX(Taxonomy_UniqueValues!F:F,MATCH(X386,Taxonomy_UniqueValues!G:G,0)))),"#N/C")</f>
        <v>#N/C</v>
      </c>
      <c r="X386" s="63" t="str">
        <f>+IFERROR(IF(Y386="#N/C","#N/C",INDEX(Taxonomy_UniqueValues!G:G,MATCH(Y386,Taxonomy_UniqueValues!H:H,0))),"#N/C")</f>
        <v>#N/C</v>
      </c>
      <c r="Y386" s="63" t="str">
        <f>+IFERROR(IF(Z386="#N/C","#N/C",INDEX(Taxonomy_UniqueValues!H:H,MATCH(Z386,Taxonomy_UniqueValues!I:I,0))),"#N/C")</f>
        <v>#N/C</v>
      </c>
      <c r="Z386" s="64" t="s">
        <v>36</v>
      </c>
    </row>
    <row r="387" spans="1:26" x14ac:dyDescent="0.3">
      <c r="A387" s="3">
        <v>95</v>
      </c>
      <c r="B387" s="38" t="str">
        <f t="shared" si="42"/>
        <v>FAIR-D2_95</v>
      </c>
      <c r="C387" s="39" t="s">
        <v>334</v>
      </c>
      <c r="D387" s="4">
        <f t="shared" si="45"/>
        <v>45164</v>
      </c>
      <c r="E387" s="1" t="s">
        <v>399</v>
      </c>
      <c r="F387" s="1" t="s">
        <v>399</v>
      </c>
      <c r="G387" s="2">
        <v>45164.556365740696</v>
      </c>
      <c r="H387" s="2">
        <v>45164.556481481501</v>
      </c>
      <c r="I387" s="40">
        <f t="shared" si="44"/>
        <v>1.1574080417631194E-4</v>
      </c>
      <c r="J387" s="41" t="s">
        <v>30</v>
      </c>
      <c r="K387" s="42" t="s">
        <v>34</v>
      </c>
      <c r="L387" s="42" t="s">
        <v>30</v>
      </c>
      <c r="M387" s="6">
        <v>91</v>
      </c>
      <c r="N387" s="5" t="str">
        <f t="shared" si="46"/>
        <v>FAIR-D2/91</v>
      </c>
      <c r="O387" s="4" t="str">
        <f>IF(ISBLANK(E387),"",IF(E387=F387, "1 video",CONCATENATE((+COUNTIFS(Video_List!$A:$A,Monitoring!C387,Video_List!$D:$D,"&lt;=" &amp;Monitoring!H387)-COUNTIFS(Video_List!$A:$A,Monitoring!C387,Video_List!$D:$D,"&lt;=" &amp;Monitoring!G387))+1," videos")))</f>
        <v>1 video</v>
      </c>
      <c r="P387" s="61" t="s">
        <v>31</v>
      </c>
      <c r="Q387" s="62" t="s">
        <v>34</v>
      </c>
      <c r="R387" s="63" t="str">
        <f>+IFERROR(IF(S387="#N/C","#N/C",IF(S387=0,INDEX(Taxonomy_UniqueValues!A:A,MATCH(T387,Taxonomy_UniqueValues!C:C,0)),INDEX(Taxonomy_UniqueValues!A:A,MATCH(S387,Taxonomy_UniqueValues!B:B,0)))),"#N/C")</f>
        <v>Insecta</v>
      </c>
      <c r="S387" s="63" t="str">
        <f>+IFERROR(IF(T387="#N/C","#N/C",IF(T387=0,INDEX(Taxonomy_UniqueValues!B:B,MATCH(U387,Taxonomy_UniqueValues!D:D,0)),INDEX(Taxonomy_UniqueValues!B:B,MATCH(T387,Taxonomy_UniqueValues!C:C,0)))),"#N/C")</f>
        <v>Diptera</v>
      </c>
      <c r="T387" s="63" t="str">
        <f>+IFERROR(IF(U387="#N/C","#N/C",IF(U387=0,INDEX(Taxonomy_UniqueValues!C:C,MATCH(V387,Taxonomy_UniqueValues!E:E,0)),INDEX(Taxonomy_UniqueValues!C:C,MATCH(U387,Taxonomy_UniqueValues!D:D,0)))),"#N/C")</f>
        <v>Brachycera</v>
      </c>
      <c r="U387" s="63" t="str">
        <f>+IFERROR(IF(V387="#N/C","#N/C",IF(V387=0,INDEX(Taxonomy_UniqueValues!D:D,MATCH(W387,Taxonomy_UniqueValues!F:F,0)),INDEX(Taxonomy_UniqueValues!D:D,MATCH(V387,Taxonomy_UniqueValues!E:E,0)))),"#N/C")</f>
        <v>Muscomorpha</v>
      </c>
      <c r="V387" s="63" t="str">
        <f>+IFERROR(IF(W387="#N/C","#N/C",IF(W387=0,INDEX(Taxonomy_UniqueValues!E:E,MATCH(X387,Taxonomy_UniqueValues!G:G,0)),INDEX(Taxonomy_UniqueValues!E:E,MATCH(W387,Taxonomy_UniqueValues!F:F,0)))),"#N/C")</f>
        <v>Muscoidea</v>
      </c>
      <c r="W387" s="63" t="str">
        <f>+IFERROR(IF(X387="#N/C","#N/C",IF(X387=0,INDEX(Taxonomy_UniqueValues!F:F,MATCH(Y387,Taxonomy_UniqueValues!H:H,0)),INDEX(Taxonomy_UniqueValues!F:F,MATCH(X387,Taxonomy_UniqueValues!G:G,0)))),"#N/C")</f>
        <v>Fanniidae</v>
      </c>
      <c r="X387" s="63">
        <f>+IFERROR(IF(Y387="#N/C","#N/C",IF(Y387="-",INDEX(Taxonomy_UniqueValues!G:G,MATCH(Z387,Taxonomy_UniqueValues!I:I,0)),INDEX(Taxonomy_UniqueValues!G:G,MATCH(Y387,Taxonomy_UniqueValues!H:H,0)))),"#N/C")</f>
        <v>0</v>
      </c>
      <c r="Y387" s="63" t="s">
        <v>38</v>
      </c>
      <c r="Z387" s="64" t="s">
        <v>36</v>
      </c>
    </row>
    <row r="388" spans="1:26" x14ac:dyDescent="0.3">
      <c r="A388" s="3">
        <v>96</v>
      </c>
      <c r="B388" s="38" t="str">
        <f t="shared" si="42"/>
        <v>FAIR-D2_96</v>
      </c>
      <c r="C388" s="39" t="s">
        <v>334</v>
      </c>
      <c r="D388" s="4">
        <f t="shared" si="45"/>
        <v>45164</v>
      </c>
      <c r="E388" s="1" t="s">
        <v>400</v>
      </c>
      <c r="F388" s="1" t="s">
        <v>400</v>
      </c>
      <c r="G388" s="2">
        <v>45164.558275463001</v>
      </c>
      <c r="H388" s="2">
        <v>45164.558344907397</v>
      </c>
      <c r="I388" s="40">
        <f t="shared" si="44"/>
        <v>6.9444395194295794E-5</v>
      </c>
      <c r="J388" s="41" t="s">
        <v>45</v>
      </c>
      <c r="K388" s="42" t="s">
        <v>31</v>
      </c>
      <c r="L388" s="42" t="s">
        <v>32</v>
      </c>
      <c r="M388" s="6">
        <v>92</v>
      </c>
      <c r="N388" s="5" t="str">
        <f t="shared" si="46"/>
        <v>FAIR-D2/92</v>
      </c>
      <c r="O388" s="4" t="str">
        <f>IF(ISBLANK(E388),"",IF(E388=F388, "1 video",CONCATENATE((+COUNTIFS(Video_List!$A:$A,Monitoring!C388,Video_List!$D:$D,"&lt;=" &amp;Monitoring!H388)-COUNTIFS(Video_List!$A:$A,Monitoring!C388,Video_List!$D:$D,"&lt;=" &amp;Monitoring!G388))+1," videos")))</f>
        <v>1 video</v>
      </c>
      <c r="P388" s="61" t="s">
        <v>31</v>
      </c>
      <c r="Q388" s="62" t="s">
        <v>34</v>
      </c>
      <c r="R388" s="63" t="str">
        <f>+IFERROR(IF(S388="#N/C","#N/C",IF(S388=0,INDEX(Taxonomy_UniqueValues!A:A,MATCH(T388,Taxonomy_UniqueValues!C:C,0)),INDEX(Taxonomy_UniqueValues!A:A,MATCH(S388,Taxonomy_UniqueValues!B:B,0)))),"#N/C")</f>
        <v>Insecta</v>
      </c>
      <c r="S388" s="63" t="str">
        <f>+IFERROR(IF(T388="#N/C","#N/C",IF(T388=0,INDEX(Taxonomy_UniqueValues!B:B,MATCH(U388,Taxonomy_UniqueValues!D:D,0)),INDEX(Taxonomy_UniqueValues!B:B,MATCH(T388,Taxonomy_UniqueValues!C:C,0)))),"#N/C")</f>
        <v>Diptera</v>
      </c>
      <c r="T388" s="63" t="str">
        <f>+IFERROR(IF(U388="#N/C","#N/C",IF(U388=0,INDEX(Taxonomy_UniqueValues!C:C,MATCH(V388,Taxonomy_UniqueValues!E:E,0)),INDEX(Taxonomy_UniqueValues!C:C,MATCH(U388,Taxonomy_UniqueValues!D:D,0)))),"#N/C")</f>
        <v>Brachycera</v>
      </c>
      <c r="U388" s="63" t="str">
        <f>+IFERROR(IF(V388="#N/C","#N/C",IF(V388=0,INDEX(Taxonomy_UniqueValues!D:D,MATCH(W388,Taxonomy_UniqueValues!F:F,0)),INDEX(Taxonomy_UniqueValues!D:D,MATCH(V388,Taxonomy_UniqueValues!E:E,0)))),"#N/C")</f>
        <v>Muscomorpha</v>
      </c>
      <c r="V388" s="63" t="str">
        <f>+IFERROR(IF(W388="#N/C","#N/C",IF(W388=0,INDEX(Taxonomy_UniqueValues!E:E,MATCH(X388,Taxonomy_UniqueValues!G:G,0)),INDEX(Taxonomy_UniqueValues!E:E,MATCH(W388,Taxonomy_UniqueValues!F:F,0)))),"#N/C")</f>
        <v>Muscoidea</v>
      </c>
      <c r="W388" s="63" t="str">
        <f>+IFERROR(IF(X388="#N/C","#N/C",IF(X388=0,INDEX(Taxonomy_UniqueValues!F:F,MATCH(Y388,Taxonomy_UniqueValues!H:H,0)),INDEX(Taxonomy_UniqueValues!F:F,MATCH(X388,Taxonomy_UniqueValues!G:G,0)))),"#N/C")</f>
        <v>Fanniidae</v>
      </c>
      <c r="X388" s="63">
        <f>+IFERROR(IF(Y388="#N/C","#N/C",IF(Y388="-",INDEX(Taxonomy_UniqueValues!G:G,MATCH(Z388,Taxonomy_UniqueValues!I:I,0)),INDEX(Taxonomy_UniqueValues!G:G,MATCH(Y388,Taxonomy_UniqueValues!H:H,0)))),"#N/C")</f>
        <v>0</v>
      </c>
      <c r="Y388" s="63" t="s">
        <v>38</v>
      </c>
      <c r="Z388" s="64" t="s">
        <v>36</v>
      </c>
    </row>
    <row r="389" spans="1:26" x14ac:dyDescent="0.3">
      <c r="A389" s="3">
        <v>97</v>
      </c>
      <c r="B389" s="38" t="str">
        <f t="shared" si="42"/>
        <v>FAIR-D2_97</v>
      </c>
      <c r="C389" s="39" t="s">
        <v>334</v>
      </c>
      <c r="D389" s="4">
        <f t="shared" si="45"/>
        <v>45164</v>
      </c>
      <c r="E389" s="1" t="s">
        <v>400</v>
      </c>
      <c r="F389" s="1" t="s">
        <v>400</v>
      </c>
      <c r="G389" s="2">
        <v>45164.558391203696</v>
      </c>
      <c r="H389" s="2">
        <v>45164.558506944399</v>
      </c>
      <c r="I389" s="40">
        <f t="shared" si="44"/>
        <v>1.1574070231290534E-4</v>
      </c>
      <c r="J389" s="41" t="s">
        <v>30</v>
      </c>
      <c r="K389" s="42" t="s">
        <v>34</v>
      </c>
      <c r="L389" s="42" t="s">
        <v>45</v>
      </c>
      <c r="M389" s="6">
        <v>93</v>
      </c>
      <c r="N389" s="5" t="str">
        <f t="shared" si="46"/>
        <v>FAIR-D2/93</v>
      </c>
      <c r="O389" s="4" t="str">
        <f>IF(ISBLANK(E389),"",IF(E389=F389, "1 video",CONCATENATE((+COUNTIFS(Video_List!$A:$A,Monitoring!C389,Video_List!$D:$D,"&lt;=" &amp;Monitoring!H389)-COUNTIFS(Video_List!$A:$A,Monitoring!C389,Video_List!$D:$D,"&lt;=" &amp;Monitoring!G389))+1," videos")))</f>
        <v>1 video</v>
      </c>
      <c r="P389" s="61" t="s">
        <v>34</v>
      </c>
      <c r="Q389" s="62" t="s">
        <v>34</v>
      </c>
      <c r="R389" s="63" t="str">
        <f>+IFERROR(IF(S389="#N/C","#N/C",INDEX(Taxonomy_UniqueValues!A:A,MATCH(S389,Taxonomy_UniqueValues!B:B,0))),"#N/C")</f>
        <v>#N/C</v>
      </c>
      <c r="S389" s="63" t="str">
        <f>+IFERROR(IF(T389="#N/C","#N/C",INDEX(Taxonomy_UniqueValues!B:B,MATCH(T389,Taxonomy_UniqueValues!C:C,0))),"#N/C")</f>
        <v>#N/C</v>
      </c>
      <c r="T389" s="63" t="str">
        <f>+IFERROR(IF(V389="#N/C","#N/C",IF(V389="-",INDEX(Taxonomy_UniqueValues!C:C,MATCH(W389,Taxonomy_UniqueValues!F:F,0)),INDEX(Taxonomy_UniqueValues!C:C,MATCH(V389,Taxonomy_UniqueValues!E:E,0)))),"#N/C")</f>
        <v>#N/C</v>
      </c>
      <c r="U389" s="63" t="str">
        <f>+IFERROR(IF(V389="#N/C","#N/C",INDEX(Taxonomy_UniqueValues!D:D,MATCH(V389,Taxonomy_UniqueValues!E:E,0))),"#N/C")</f>
        <v>#N/C</v>
      </c>
      <c r="V389" s="63" t="str">
        <f>+IFERROR(IF(W389="#N/C","#N/C",IF(W389="-",INDEX(Taxonomy_UniqueValues!E:E,MATCH(X389,Taxonomy_UniqueValues!G:G,0)),INDEX(Taxonomy_UniqueValues!E:E,MATCH(W389,Taxonomy_UniqueValues!F:F,0)))),"#N/C")</f>
        <v>#N/C</v>
      </c>
      <c r="W389" s="63" t="str">
        <f>+IFERROR(IF(X389="#N/C","#N/C",IF(X389="-",INDEX(Taxonomy_UniqueValues!F:F,MATCH(Y389,Taxonomy_UniqueValues!H:H,0)),INDEX(Taxonomy_UniqueValues!F:F,MATCH(X389,Taxonomy_UniqueValues!G:G,0)))),"#N/C")</f>
        <v>#N/C</v>
      </c>
      <c r="X389" s="63" t="str">
        <f>+IFERROR(IF(Y389="#N/C","#N/C",INDEX(Taxonomy_UniqueValues!G:G,MATCH(Y389,Taxonomy_UniqueValues!H:H,0))),"#N/C")</f>
        <v>#N/C</v>
      </c>
      <c r="Y389" s="63" t="str">
        <f>+IFERROR(IF(Z389="#N/C","#N/C",INDEX(Taxonomy_UniqueValues!H:H,MATCH(Z389,Taxonomy_UniqueValues!I:I,0))),"#N/C")</f>
        <v>#N/C</v>
      </c>
      <c r="Z389" s="64" t="s">
        <v>36</v>
      </c>
    </row>
    <row r="390" spans="1:26" x14ac:dyDescent="0.3">
      <c r="A390" s="3">
        <v>98</v>
      </c>
      <c r="B390" s="38" t="str">
        <f t="shared" si="42"/>
        <v>FAIR-D2_98</v>
      </c>
      <c r="C390" s="39" t="s">
        <v>334</v>
      </c>
      <c r="D390" s="4">
        <f t="shared" si="45"/>
        <v>45164</v>
      </c>
      <c r="E390" s="1" t="s">
        <v>401</v>
      </c>
      <c r="F390" s="1" t="s">
        <v>401</v>
      </c>
      <c r="G390" s="2">
        <v>45164.562800925902</v>
      </c>
      <c r="H390" s="2">
        <v>45164.562870370399</v>
      </c>
      <c r="I390" s="40">
        <f t="shared" si="44"/>
        <v>6.9444497057702392E-5</v>
      </c>
      <c r="J390" s="41" t="s">
        <v>30</v>
      </c>
      <c r="K390" s="42" t="s">
        <v>31</v>
      </c>
      <c r="L390" s="42" t="s">
        <v>32</v>
      </c>
      <c r="M390" s="6">
        <v>94</v>
      </c>
      <c r="N390" s="5" t="str">
        <f t="shared" si="46"/>
        <v>FAIR-D2/94</v>
      </c>
      <c r="O390" s="4" t="str">
        <f>IF(ISBLANK(E390),"",IF(E390=F390, "1 video",CONCATENATE((+COUNTIFS(Video_List!$A:$A,Monitoring!C390,Video_List!$D:$D,"&lt;=" &amp;Monitoring!H390)-COUNTIFS(Video_List!$A:$A,Monitoring!C390,Video_List!$D:$D,"&lt;=" &amp;Monitoring!G390))+1," videos")))</f>
        <v>1 video</v>
      </c>
      <c r="P390" s="61" t="s">
        <v>31</v>
      </c>
      <c r="Q390" s="62" t="s">
        <v>31</v>
      </c>
      <c r="R390" s="63" t="str">
        <f>+IFERROR(IF(S390="#N/C","#N/C",INDEX(Taxonomy_UniqueValues!A:A,MATCH(S390,Taxonomy_UniqueValues!B:B,0))),"#N/C")</f>
        <v>Insecta</v>
      </c>
      <c r="S390" s="63" t="str">
        <f>+IFERROR(IF(T390="#N/C","#N/C",INDEX(Taxonomy_UniqueValues!B:B,MATCH(T390,Taxonomy_UniqueValues!C:C,0))),"#N/C")</f>
        <v>Diptera</v>
      </c>
      <c r="T390" s="63" t="str">
        <f>+IFERROR(IF(V390="#N/C","#N/C",IF(V390="-",INDEX(Taxonomy_UniqueValues!C:C,MATCH(W390,Taxonomy_UniqueValues!F:F,0)),INDEX(Taxonomy_UniqueValues!C:C,MATCH(V390,Taxonomy_UniqueValues!E:E,0)))),"#N/C")</f>
        <v>Brachycera</v>
      </c>
      <c r="U390" s="63" t="str">
        <f>+IFERROR(IF(V390="#N/C","#N/C",INDEX(Taxonomy_UniqueValues!D:D,MATCH(V390,Taxonomy_UniqueValues!E:E,0))),"#N/C")</f>
        <v>Muscomorpha</v>
      </c>
      <c r="V390" s="63" t="s">
        <v>35</v>
      </c>
      <c r="W390" s="63" t="str">
        <f>+IFERROR(IF(X390="#N/C","#N/C",IF(X390="-",INDEX(Taxonomy_UniqueValues!F:F,MATCH(Y390,Taxonomy_UniqueValues!H:H,0)),INDEX(Taxonomy_UniqueValues!F:F,MATCH(X390,Taxonomy_UniqueValues!G:G,0)))),"#N/C")</f>
        <v>#N/C</v>
      </c>
      <c r="X390" s="63" t="str">
        <f>+IFERROR(IF(Y390="#N/C","#N/C",INDEX(Taxonomy_UniqueValues!G:G,MATCH(Y390,Taxonomy_UniqueValues!H:H,0))),"#N/C")</f>
        <v>#N/C</v>
      </c>
      <c r="Y390" s="63" t="str">
        <f>+IFERROR(IF(Z390="#N/C","#N/C",INDEX(Taxonomy_UniqueValues!H:H,MATCH(Z390,Taxonomy_UniqueValues!I:I,0))),"#N/C")</f>
        <v>#N/C</v>
      </c>
      <c r="Z390" s="64" t="s">
        <v>36</v>
      </c>
    </row>
    <row r="391" spans="1:26" x14ac:dyDescent="0.3">
      <c r="A391" s="3">
        <v>99</v>
      </c>
      <c r="B391" s="38" t="str">
        <f t="shared" si="42"/>
        <v>FAIR-D2_99</v>
      </c>
      <c r="C391" s="39" t="s">
        <v>334</v>
      </c>
      <c r="D391" s="4">
        <f t="shared" si="45"/>
        <v>45164</v>
      </c>
      <c r="E391" s="1" t="s">
        <v>402</v>
      </c>
      <c r="F391" s="1" t="s">
        <v>402</v>
      </c>
      <c r="G391" s="2">
        <v>45164.563437500001</v>
      </c>
      <c r="H391" s="2">
        <v>45164.563784722202</v>
      </c>
      <c r="I391" s="40">
        <f t="shared" si="44"/>
        <v>3.4722220152616501E-4</v>
      </c>
      <c r="J391" s="41" t="s">
        <v>32</v>
      </c>
      <c r="K391" s="42" t="s">
        <v>31</v>
      </c>
      <c r="L391" s="42" t="s">
        <v>32</v>
      </c>
      <c r="M391" s="6">
        <v>95</v>
      </c>
      <c r="N391" s="5" t="str">
        <f t="shared" si="46"/>
        <v>FAIR-D2/95</v>
      </c>
      <c r="O391" s="4" t="str">
        <f>IF(ISBLANK(E391),"",IF(E391=F391, "1 video",CONCATENATE((+COUNTIFS(Video_List!$A:$A,Monitoring!C391,Video_List!$D:$D,"&lt;=" &amp;Monitoring!H391)-COUNTIFS(Video_List!$A:$A,Monitoring!C391,Video_List!$D:$D,"&lt;=" &amp;Monitoring!G391))+1," videos")))</f>
        <v>1 video</v>
      </c>
      <c r="P391" s="61" t="s">
        <v>31</v>
      </c>
      <c r="Q391" s="62" t="s">
        <v>34</v>
      </c>
      <c r="R391" s="63" t="str">
        <f>+IFERROR(IF(S391="#N/C","#N/C",INDEX(Taxonomy_UniqueValues!A:A,MATCH(S391,Taxonomy_UniqueValues!B:B,0))),"#N/C")</f>
        <v>Insecta</v>
      </c>
      <c r="S391" s="63" t="str">
        <f>+IFERROR(IF(T391="#N/C","#N/C",INDEX(Taxonomy_UniqueValues!B:B,MATCH(T391,Taxonomy_UniqueValues!C:C,0))),"#N/C")</f>
        <v>Diptera</v>
      </c>
      <c r="T391" s="63" t="str">
        <f>+IFERROR(IF(V391="#N/C","#N/C",IF(V391="-",INDEX(Taxonomy_UniqueValues!C:C,MATCH(W391,Taxonomy_UniqueValues!F:F,0)),INDEX(Taxonomy_UniqueValues!C:C,MATCH(V391,Taxonomy_UniqueValues!E:E,0)))),"#N/C")</f>
        <v>Brachycera</v>
      </c>
      <c r="U391" s="63" t="str">
        <f>+IFERROR(IF(V391="#N/C","#N/C",INDEX(Taxonomy_UniqueValues!D:D,MATCH(V391,Taxonomy_UniqueValues!E:E,0))),"#N/C")</f>
        <v>Muscomorpha</v>
      </c>
      <c r="V391" s="63" t="s">
        <v>35</v>
      </c>
      <c r="W391" s="63" t="str">
        <f>+IFERROR(IF(X391="#N/C","#N/C",IF(X391="-",INDEX(Taxonomy_UniqueValues!F:F,MATCH(Y391,Taxonomy_UniqueValues!H:H,0)),INDEX(Taxonomy_UniqueValues!F:F,MATCH(X391,Taxonomy_UniqueValues!G:G,0)))),"#N/C")</f>
        <v>#N/C</v>
      </c>
      <c r="X391" s="63" t="str">
        <f>+IFERROR(IF(Y391="#N/C","#N/C",INDEX(Taxonomy_UniqueValues!G:G,MATCH(Y391,Taxonomy_UniqueValues!H:H,0))),"#N/C")</f>
        <v>#N/C</v>
      </c>
      <c r="Y391" s="63" t="str">
        <f>+IFERROR(IF(Z391="#N/C","#N/C",INDEX(Taxonomy_UniqueValues!H:H,MATCH(Z391,Taxonomy_UniqueValues!I:I,0))),"#N/C")</f>
        <v>#N/C</v>
      </c>
      <c r="Z391" s="64" t="s">
        <v>36</v>
      </c>
    </row>
    <row r="392" spans="1:26" x14ac:dyDescent="0.3">
      <c r="A392" s="3">
        <v>100</v>
      </c>
      <c r="B392" s="38" t="str">
        <f t="shared" si="42"/>
        <v>FAIR-D2_100</v>
      </c>
      <c r="C392" s="39" t="s">
        <v>334</v>
      </c>
      <c r="D392" s="4">
        <f t="shared" si="45"/>
        <v>45164</v>
      </c>
      <c r="E392" s="1" t="s">
        <v>403</v>
      </c>
      <c r="F392" s="1" t="s">
        <v>403</v>
      </c>
      <c r="G392" s="2">
        <v>45164.571064814802</v>
      </c>
      <c r="H392" s="2">
        <v>45164.5711226852</v>
      </c>
      <c r="I392" s="40">
        <f t="shared" si="44"/>
        <v>5.7870398450177163E-5</v>
      </c>
      <c r="J392" s="41" t="s">
        <v>45</v>
      </c>
      <c r="K392" s="42" t="s">
        <v>31</v>
      </c>
      <c r="L392" s="42" t="s">
        <v>32</v>
      </c>
      <c r="M392" s="6">
        <v>96</v>
      </c>
      <c r="N392" s="5" t="str">
        <f t="shared" si="46"/>
        <v>FAIR-D2/96</v>
      </c>
      <c r="O392" s="4" t="str">
        <f>IF(ISBLANK(E392),"",IF(E392=F392, "1 video",CONCATENATE((+COUNTIFS(Video_List!$A:$A,Monitoring!C392,Video_List!$D:$D,"&lt;=" &amp;Monitoring!H392)-COUNTIFS(Video_List!$A:$A,Monitoring!C392,Video_List!$D:$D,"&lt;=" &amp;Monitoring!G392))+1," videos")))</f>
        <v>1 video</v>
      </c>
      <c r="P392" s="61" t="s">
        <v>34</v>
      </c>
      <c r="Q392" s="62" t="s">
        <v>34</v>
      </c>
      <c r="R392" s="63" t="str">
        <f>+IFERROR(IF(S392="#N/C","#N/C",INDEX(Taxonomy_UniqueValues!A:A,MATCH(S392,Taxonomy_UniqueValues!B:B,0))),"#N/C")</f>
        <v>Insecta</v>
      </c>
      <c r="S392" s="63" t="str">
        <f>+IFERROR(IF(T392="#N/C","#N/C",INDEX(Taxonomy_UniqueValues!B:B,MATCH(T392,Taxonomy_UniqueValues!C:C,0))),"#N/C")</f>
        <v>Diptera</v>
      </c>
      <c r="T392" s="63" t="s">
        <v>48</v>
      </c>
      <c r="U392" s="63" t="str">
        <f>+IFERROR(IF(V392="#N/C","#N/C",INDEX(Taxonomy_UniqueValues!D:D,MATCH(V392,Taxonomy_UniqueValues!E:E,0))),"#N/C")</f>
        <v>#N/C</v>
      </c>
      <c r="V392" s="63" t="str">
        <f>+IFERROR(IF(W392="#N/C","#N/C",IF(W392="-",INDEX(Taxonomy_UniqueValues!E:E,MATCH(X392,Taxonomy_UniqueValues!G:G,0)),INDEX(Taxonomy_UniqueValues!E:E,MATCH(W392,Taxonomy_UniqueValues!F:F,0)))),"#N/C")</f>
        <v>#N/C</v>
      </c>
      <c r="W392" s="63" t="str">
        <f>+IFERROR(IF(X392="#N/C","#N/C",IF(X392="-",INDEX(Taxonomy_UniqueValues!F:F,MATCH(Y392,Taxonomy_UniqueValues!H:H,0)),INDEX(Taxonomy_UniqueValues!F:F,MATCH(X392,Taxonomy_UniqueValues!G:G,0)))),"#N/C")</f>
        <v>#N/C</v>
      </c>
      <c r="X392" s="63" t="str">
        <f>+IFERROR(IF(Y392="#N/C","#N/C",INDEX(Taxonomy_UniqueValues!G:G,MATCH(Y392,Taxonomy_UniqueValues!H:H,0))),"#N/C")</f>
        <v>#N/C</v>
      </c>
      <c r="Y392" s="63" t="str">
        <f>+IFERROR(IF(Z392="#N/C","#N/C",INDEX(Taxonomy_UniqueValues!H:H,MATCH(Z392,Taxonomy_UniqueValues!I:I,0))),"#N/C")</f>
        <v>#N/C</v>
      </c>
      <c r="Z392" s="64" t="s">
        <v>36</v>
      </c>
    </row>
    <row r="393" spans="1:26" x14ac:dyDescent="0.3">
      <c r="A393" s="3">
        <v>101</v>
      </c>
      <c r="B393" s="38" t="str">
        <f t="shared" si="42"/>
        <v>FAIR-D2_101</v>
      </c>
      <c r="C393" s="39" t="s">
        <v>334</v>
      </c>
      <c r="D393" s="4">
        <f t="shared" si="45"/>
        <v>45164</v>
      </c>
      <c r="E393" s="1" t="s">
        <v>403</v>
      </c>
      <c r="F393" s="1" t="s">
        <v>403</v>
      </c>
      <c r="G393" s="2">
        <v>45164.571064814802</v>
      </c>
      <c r="H393" s="2">
        <v>45164.571365740703</v>
      </c>
      <c r="I393" s="40">
        <f t="shared" si="44"/>
        <v>3.0092590168351308E-4</v>
      </c>
      <c r="J393" s="41" t="s">
        <v>32</v>
      </c>
      <c r="K393" s="42" t="s">
        <v>34</v>
      </c>
      <c r="L393" s="42" t="s">
        <v>45</v>
      </c>
      <c r="M393" s="6">
        <v>97</v>
      </c>
      <c r="N393" s="5" t="str">
        <f t="shared" si="46"/>
        <v>FAIR-D2/97</v>
      </c>
      <c r="O393" s="4" t="str">
        <f>IF(ISBLANK(E393),"",IF(E393=F393, "1 video",CONCATENATE((+COUNTIFS(Video_List!$A:$A,Monitoring!C393,Video_List!$D:$D,"&lt;=" &amp;Monitoring!H393)-COUNTIFS(Video_List!$A:$A,Monitoring!C393,Video_List!$D:$D,"&lt;=" &amp;Monitoring!G393))+1," videos")))</f>
        <v>1 video</v>
      </c>
      <c r="P393" s="61" t="s">
        <v>31</v>
      </c>
      <c r="Q393" s="62" t="s">
        <v>34</v>
      </c>
      <c r="R393" s="63" t="str">
        <f>+IFERROR(IF(S393="#N/C","#N/C",INDEX(Taxonomy_UniqueValues!A:A,MATCH(S393,Taxonomy_UniqueValues!B:B,0))),"#N/C")</f>
        <v>Insecta</v>
      </c>
      <c r="S393" s="63" t="str">
        <f>+IFERROR(IF(T393="#N/C","#N/C",INDEX(Taxonomy_UniqueValues!B:B,MATCH(T393,Taxonomy_UniqueValues!C:C,0))),"#N/C")</f>
        <v>Diptera</v>
      </c>
      <c r="T393" s="63" t="str">
        <f>+IFERROR(IF(V393="#N/C","#N/C",IF(V393="-",INDEX(Taxonomy_UniqueValues!C:C,MATCH(W393,Taxonomy_UniqueValues!F:F,0)),INDEX(Taxonomy_UniqueValues!C:C,MATCH(V393,Taxonomy_UniqueValues!E:E,0)))),"#N/C")</f>
        <v>Brachycera</v>
      </c>
      <c r="U393" s="63" t="str">
        <f>+IFERROR(IF(V393="#N/C","#N/C",INDEX(Taxonomy_UniqueValues!D:D,MATCH(V393,Taxonomy_UniqueValues!E:E,0))),"#N/C")</f>
        <v>Muscomorpha</v>
      </c>
      <c r="V393" s="63" t="s">
        <v>35</v>
      </c>
      <c r="W393" s="63" t="str">
        <f>+IFERROR(IF(X393="#N/C","#N/C",IF(X393="-",INDEX(Taxonomy_UniqueValues!F:F,MATCH(Y393,Taxonomy_UniqueValues!H:H,0)),INDEX(Taxonomy_UniqueValues!F:F,MATCH(X393,Taxonomy_UniqueValues!G:G,0)))),"#N/C")</f>
        <v>#N/C</v>
      </c>
      <c r="X393" s="63" t="str">
        <f>+IFERROR(IF(Y393="#N/C","#N/C",INDEX(Taxonomy_UniqueValues!G:G,MATCH(Y393,Taxonomy_UniqueValues!H:H,0))),"#N/C")</f>
        <v>#N/C</v>
      </c>
      <c r="Y393" s="63" t="str">
        <f>+IFERROR(IF(Z393="#N/C","#N/C",INDEX(Taxonomy_UniqueValues!H:H,MATCH(Z393,Taxonomy_UniqueValues!I:I,0))),"#N/C")</f>
        <v>#N/C</v>
      </c>
      <c r="Z393" s="64" t="s">
        <v>36</v>
      </c>
    </row>
    <row r="394" spans="1:26" x14ac:dyDescent="0.3">
      <c r="A394" s="3">
        <v>102</v>
      </c>
      <c r="B394" s="38" t="str">
        <f t="shared" si="42"/>
        <v>FAIR-D2_102</v>
      </c>
      <c r="C394" s="39" t="s">
        <v>334</v>
      </c>
      <c r="D394" s="4">
        <f t="shared" si="45"/>
        <v>45164</v>
      </c>
      <c r="E394" s="1" t="s">
        <v>404</v>
      </c>
      <c r="F394" s="1" t="s">
        <v>404</v>
      </c>
      <c r="G394" s="2">
        <v>45164.575995370396</v>
      </c>
      <c r="H394" s="2">
        <v>45164.576076388897</v>
      </c>
      <c r="I394" s="40">
        <f t="shared" si="44"/>
        <v>8.1018501077778637E-5</v>
      </c>
      <c r="J394" s="41" t="s">
        <v>45</v>
      </c>
      <c r="K394" s="42" t="s">
        <v>31</v>
      </c>
      <c r="L394" s="42" t="s">
        <v>32</v>
      </c>
      <c r="M394" s="6">
        <v>98</v>
      </c>
      <c r="N394" s="5" t="str">
        <f t="shared" si="46"/>
        <v>FAIR-D2/98</v>
      </c>
      <c r="O394" s="4" t="str">
        <f>IF(ISBLANK(E394),"",IF(E394=F394, "1 video",CONCATENATE((+COUNTIFS(Video_List!$A:$A,Monitoring!C394,Video_List!$D:$D,"&lt;=" &amp;Monitoring!H394)-COUNTIFS(Video_List!$A:$A,Monitoring!C394,Video_List!$D:$D,"&lt;=" &amp;Monitoring!G394))+1," videos")))</f>
        <v>1 video</v>
      </c>
      <c r="P394" s="61" t="s">
        <v>34</v>
      </c>
      <c r="Q394" s="62" t="s">
        <v>34</v>
      </c>
      <c r="R394" s="63" t="str">
        <f>+IFERROR(IF(S394="#N/C","#N/C",INDEX(Taxonomy_UniqueValues!A:A,MATCH(S394,Taxonomy_UniqueValues!B:B,0))),"#N/C")</f>
        <v>Insecta</v>
      </c>
      <c r="S394" s="63" t="str">
        <f>+IFERROR(IF(T394="#N/C","#N/C",INDEX(Taxonomy_UniqueValues!B:B,MATCH(T394,Taxonomy_UniqueValues!C:C,0))),"#N/C")</f>
        <v>Diptera</v>
      </c>
      <c r="T394" s="63" t="s">
        <v>48</v>
      </c>
      <c r="U394" s="63" t="str">
        <f>+IFERROR(IF(V394="#N/C","#N/C",INDEX(Taxonomy_UniqueValues!D:D,MATCH(V394,Taxonomy_UniqueValues!E:E,0))),"#N/C")</f>
        <v>#N/C</v>
      </c>
      <c r="V394" s="63" t="str">
        <f>+IFERROR(IF(W394="#N/C","#N/C",IF(W394="-",INDEX(Taxonomy_UniqueValues!E:E,MATCH(X394,Taxonomy_UniqueValues!G:G,0)),INDEX(Taxonomy_UniqueValues!E:E,MATCH(W394,Taxonomy_UniqueValues!F:F,0)))),"#N/C")</f>
        <v>#N/C</v>
      </c>
      <c r="W394" s="63" t="str">
        <f>+IFERROR(IF(X394="#N/C","#N/C",IF(X394="-",INDEX(Taxonomy_UniqueValues!F:F,MATCH(Y394,Taxonomy_UniqueValues!H:H,0)),INDEX(Taxonomy_UniqueValues!F:F,MATCH(X394,Taxonomy_UniqueValues!G:G,0)))),"#N/C")</f>
        <v>#N/C</v>
      </c>
      <c r="X394" s="63" t="str">
        <f>+IFERROR(IF(Y394="#N/C","#N/C",INDEX(Taxonomy_UniqueValues!G:G,MATCH(Y394,Taxonomy_UniqueValues!H:H,0))),"#N/C")</f>
        <v>#N/C</v>
      </c>
      <c r="Y394" s="63" t="str">
        <f>+IFERROR(IF(Z394="#N/C","#N/C",INDEX(Taxonomy_UniqueValues!H:H,MATCH(Z394,Taxonomy_UniqueValues!I:I,0))),"#N/C")</f>
        <v>#N/C</v>
      </c>
      <c r="Z394" s="64" t="s">
        <v>36</v>
      </c>
    </row>
    <row r="395" spans="1:26" x14ac:dyDescent="0.3">
      <c r="A395" s="3">
        <v>103</v>
      </c>
      <c r="B395" s="38" t="str">
        <f t="shared" si="42"/>
        <v>FAIR-D2_103</v>
      </c>
      <c r="C395" s="39" t="s">
        <v>334</v>
      </c>
      <c r="D395" s="4">
        <f t="shared" si="45"/>
        <v>45164</v>
      </c>
      <c r="E395" s="1" t="s">
        <v>404</v>
      </c>
      <c r="F395" s="1" t="s">
        <v>404</v>
      </c>
      <c r="G395" s="2">
        <v>45164.575995370396</v>
      </c>
      <c r="H395" s="2">
        <v>45164.576319444401</v>
      </c>
      <c r="I395" s="40">
        <f t="shared" si="44"/>
        <v>3.2407400431111455E-4</v>
      </c>
      <c r="J395" s="41" t="s">
        <v>30</v>
      </c>
      <c r="K395" s="42" t="s">
        <v>34</v>
      </c>
      <c r="L395" s="42" t="s">
        <v>30</v>
      </c>
      <c r="M395" s="6">
        <v>99</v>
      </c>
      <c r="N395" s="5" t="str">
        <f t="shared" si="46"/>
        <v>FAIR-D2/99</v>
      </c>
      <c r="O395" s="4" t="str">
        <f>IF(ISBLANK(E395),"",IF(E395=F395, "1 video",CONCATENATE((+COUNTIFS(Video_List!$A:$A,Monitoring!C395,Video_List!$D:$D,"&lt;=" &amp;Monitoring!H395)-COUNTIFS(Video_List!$A:$A,Monitoring!C395,Video_List!$D:$D,"&lt;=" &amp;Monitoring!G395))+1," videos")))</f>
        <v>1 video</v>
      </c>
      <c r="P395" s="61" t="s">
        <v>34</v>
      </c>
      <c r="Q395" s="62" t="s">
        <v>34</v>
      </c>
      <c r="R395" s="63" t="str">
        <f>+IFERROR(IF(S395="#N/C","#N/C",INDEX(Taxonomy_UniqueValues!A:A,MATCH(S395,Taxonomy_UniqueValues!B:B,0))),"#N/C")</f>
        <v>Insecta</v>
      </c>
      <c r="S395" s="63" t="str">
        <f>+IFERROR(IF(T395="#N/C","#N/C",INDEX(Taxonomy_UniqueValues!B:B,MATCH(T395,Taxonomy_UniqueValues!C:C,0))),"#N/C")</f>
        <v>Diptera</v>
      </c>
      <c r="T395" s="63" t="s">
        <v>48</v>
      </c>
      <c r="U395" s="63" t="str">
        <f>+IFERROR(IF(V395="#N/C","#N/C",INDEX(Taxonomy_UniqueValues!D:D,MATCH(V395,Taxonomy_UniqueValues!E:E,0))),"#N/C")</f>
        <v>#N/C</v>
      </c>
      <c r="V395" s="63" t="str">
        <f>+IFERROR(IF(W395="#N/C","#N/C",IF(W395="-",INDEX(Taxonomy_UniqueValues!E:E,MATCH(X395,Taxonomy_UniqueValues!G:G,0)),INDEX(Taxonomy_UniqueValues!E:E,MATCH(W395,Taxonomy_UniqueValues!F:F,0)))),"#N/C")</f>
        <v>#N/C</v>
      </c>
      <c r="W395" s="63" t="str">
        <f>+IFERROR(IF(X395="#N/C","#N/C",IF(X395="-",INDEX(Taxonomy_UniqueValues!F:F,MATCH(Y395,Taxonomy_UniqueValues!H:H,0)),INDEX(Taxonomy_UniqueValues!F:F,MATCH(X395,Taxonomy_UniqueValues!G:G,0)))),"#N/C")</f>
        <v>#N/C</v>
      </c>
      <c r="X395" s="63" t="str">
        <f>+IFERROR(IF(Y395="#N/C","#N/C",INDEX(Taxonomy_UniqueValues!G:G,MATCH(Y395,Taxonomy_UniqueValues!H:H,0))),"#N/C")</f>
        <v>#N/C</v>
      </c>
      <c r="Y395" s="63" t="str">
        <f>+IFERROR(IF(Z395="#N/C","#N/C",INDEX(Taxonomy_UniqueValues!H:H,MATCH(Z395,Taxonomy_UniqueValues!I:I,0))),"#N/C")</f>
        <v>#N/C</v>
      </c>
      <c r="Z395" s="64" t="s">
        <v>36</v>
      </c>
    </row>
    <row r="396" spans="1:26" x14ac:dyDescent="0.3">
      <c r="A396" s="3">
        <v>104</v>
      </c>
      <c r="B396" s="38" t="str">
        <f t="shared" si="42"/>
        <v>FAIR-D2_104</v>
      </c>
      <c r="C396" s="39" t="s">
        <v>334</v>
      </c>
      <c r="D396" s="4">
        <f t="shared" si="45"/>
        <v>45164</v>
      </c>
      <c r="E396" s="1" t="s">
        <v>404</v>
      </c>
      <c r="F396" s="1" t="s">
        <v>404</v>
      </c>
      <c r="G396" s="2">
        <v>45164.576354166697</v>
      </c>
      <c r="H396" s="2">
        <v>45164.576388888898</v>
      </c>
      <c r="I396" s="40">
        <f t="shared" si="44"/>
        <v>3.4722201235126704E-5</v>
      </c>
      <c r="J396" s="41" t="s">
        <v>32</v>
      </c>
      <c r="K396" s="42" t="s">
        <v>34</v>
      </c>
      <c r="L396" s="42" t="s">
        <v>32</v>
      </c>
      <c r="M396" s="6">
        <v>100</v>
      </c>
      <c r="N396" s="5" t="str">
        <f t="shared" si="46"/>
        <v>FAIR-D2/100</v>
      </c>
      <c r="O396" s="4" t="str">
        <f>IF(ISBLANK(E396),"",IF(E396=F396, "1 video",CONCATENATE((+COUNTIFS(Video_List!$A:$A,Monitoring!C396,Video_List!$D:$D,"&lt;=" &amp;Monitoring!H396)-COUNTIFS(Video_List!$A:$A,Monitoring!C396,Video_List!$D:$D,"&lt;=" &amp;Monitoring!G396))+1," videos")))</f>
        <v>1 video</v>
      </c>
      <c r="P396" s="61" t="s">
        <v>34</v>
      </c>
      <c r="Q396" s="62" t="s">
        <v>34</v>
      </c>
      <c r="R396" s="63" t="str">
        <f>+IFERROR(IF(S396="#N/C","#N/C",INDEX(Taxonomy_UniqueValues!A:A,MATCH(S396,Taxonomy_UniqueValues!B:B,0))),"#N/C")</f>
        <v>#N/C</v>
      </c>
      <c r="S396" s="63" t="str">
        <f>+IFERROR(IF(T396="#N/C","#N/C",INDEX(Taxonomy_UniqueValues!B:B,MATCH(T396,Taxonomy_UniqueValues!C:C,0))),"#N/C")</f>
        <v>#N/C</v>
      </c>
      <c r="T396" s="63" t="str">
        <f>+IFERROR(IF(V396="#N/C","#N/C",IF(V396="-",INDEX(Taxonomy_UniqueValues!C:C,MATCH(W396,Taxonomy_UniqueValues!F:F,0)),INDEX(Taxonomy_UniqueValues!C:C,MATCH(V396,Taxonomy_UniqueValues!E:E,0)))),"#N/C")</f>
        <v>#N/C</v>
      </c>
      <c r="U396" s="63" t="str">
        <f>+IFERROR(IF(V396="#N/C","#N/C",INDEX(Taxonomy_UniqueValues!D:D,MATCH(V396,Taxonomy_UniqueValues!E:E,0))),"#N/C")</f>
        <v>#N/C</v>
      </c>
      <c r="V396" s="63" t="str">
        <f>+IFERROR(IF(W396="#N/C","#N/C",IF(W396="-",INDEX(Taxonomy_UniqueValues!E:E,MATCH(X396,Taxonomy_UniqueValues!G:G,0)),INDEX(Taxonomy_UniqueValues!E:E,MATCH(W396,Taxonomy_UniqueValues!F:F,0)))),"#N/C")</f>
        <v>#N/C</v>
      </c>
      <c r="W396" s="63" t="str">
        <f>+IFERROR(IF(X396="#N/C","#N/C",IF(X396="-",INDEX(Taxonomy_UniqueValues!F:F,MATCH(Y396,Taxonomy_UniqueValues!H:H,0)),INDEX(Taxonomy_UniqueValues!F:F,MATCH(X396,Taxonomy_UniqueValues!G:G,0)))),"#N/C")</f>
        <v>#N/C</v>
      </c>
      <c r="X396" s="63" t="str">
        <f>+IFERROR(IF(Y396="#N/C","#N/C",INDEX(Taxonomy_UniqueValues!G:G,MATCH(Y396,Taxonomy_UniqueValues!H:H,0))),"#N/C")</f>
        <v>#N/C</v>
      </c>
      <c r="Y396" s="63" t="str">
        <f>+IFERROR(IF(Z396="#N/C","#N/C",INDEX(Taxonomy_UniqueValues!H:H,MATCH(Z396,Taxonomy_UniqueValues!I:I,0))),"#N/C")</f>
        <v>#N/C</v>
      </c>
      <c r="Z396" s="64" t="s">
        <v>36</v>
      </c>
    </row>
    <row r="397" spans="1:26" x14ac:dyDescent="0.3">
      <c r="A397" s="3">
        <v>105</v>
      </c>
      <c r="B397" s="38" t="str">
        <f t="shared" si="42"/>
        <v>FAIR-D2_105</v>
      </c>
      <c r="C397" s="39" t="s">
        <v>334</v>
      </c>
      <c r="D397" s="4">
        <f t="shared" si="45"/>
        <v>45164</v>
      </c>
      <c r="E397" s="1" t="s">
        <v>405</v>
      </c>
      <c r="F397" s="1" t="s">
        <v>406</v>
      </c>
      <c r="G397" s="2">
        <v>45164.588553240697</v>
      </c>
      <c r="H397" s="2">
        <v>45164.589699074102</v>
      </c>
      <c r="I397" s="40">
        <f t="shared" si="44"/>
        <v>1.1458334047347307E-3</v>
      </c>
      <c r="J397" s="41" t="s">
        <v>45</v>
      </c>
      <c r="K397" s="42" t="s">
        <v>34</v>
      </c>
      <c r="L397" s="42" t="s">
        <v>32</v>
      </c>
      <c r="M397" s="6">
        <v>101</v>
      </c>
      <c r="N397" s="5" t="str">
        <f t="shared" si="46"/>
        <v>FAIR-D2/101</v>
      </c>
      <c r="O397" s="4" t="str">
        <f>IF(ISBLANK(E397),"",IF(E397=F397, "1 video",CONCATENATE((+COUNTIFS(Video_List!$A:$A,Monitoring!C397,Video_List!$D:$D,"&lt;=" &amp;Monitoring!H397)-COUNTIFS(Video_List!$A:$A,Monitoring!C397,Video_List!$D:$D,"&lt;=" &amp;Monitoring!G397))+1," videos")))</f>
        <v>2 videos</v>
      </c>
      <c r="P397" s="61" t="s">
        <v>31</v>
      </c>
      <c r="Q397" s="62" t="s">
        <v>34</v>
      </c>
      <c r="R397" s="63" t="str">
        <f>+IFERROR(IF(S397="#N/C","#N/C",INDEX(Taxonomy_UniqueValues!A:A,MATCH(S397,Taxonomy_UniqueValues!B:B,0))),"#N/C")</f>
        <v>Insecta</v>
      </c>
      <c r="S397" s="63" t="str">
        <f>+IFERROR(IF(T397="#N/C","#N/C",INDEX(Taxonomy_UniqueValues!B:B,MATCH(T397,Taxonomy_UniqueValues!C:C,0))),"#N/C")</f>
        <v>Diptera</v>
      </c>
      <c r="T397" s="63" t="str">
        <f>+IFERROR(IF(V397="#N/C","#N/C",IF(V397="-",INDEX(Taxonomy_UniqueValues!C:C,MATCH(W397,Taxonomy_UniqueValues!F:F,0)),INDEX(Taxonomy_UniqueValues!C:C,MATCH(V397,Taxonomy_UniqueValues!E:E,0)))),"#N/C")</f>
        <v>Brachycera</v>
      </c>
      <c r="U397" s="63" t="str">
        <f>+IFERROR(IF(V397="#N/C","#N/C",INDEX(Taxonomy_UniqueValues!D:D,MATCH(V397,Taxonomy_UniqueValues!E:E,0))),"#N/C")</f>
        <v>Muscomorpha</v>
      </c>
      <c r="V397" s="63" t="s">
        <v>35</v>
      </c>
      <c r="W397" s="63" t="str">
        <f>+IFERROR(IF(X397="#N/C","#N/C",IF(X397="-",INDEX(Taxonomy_UniqueValues!F:F,MATCH(Y397,Taxonomy_UniqueValues!H:H,0)),INDEX(Taxonomy_UniqueValues!F:F,MATCH(X397,Taxonomy_UniqueValues!G:G,0)))),"#N/C")</f>
        <v>#N/C</v>
      </c>
      <c r="X397" s="63" t="str">
        <f>+IFERROR(IF(Y397="#N/C","#N/C",INDEX(Taxonomy_UniqueValues!G:G,MATCH(Y397,Taxonomy_UniqueValues!H:H,0))),"#N/C")</f>
        <v>#N/C</v>
      </c>
      <c r="Y397" s="63" t="str">
        <f>+IFERROR(IF(Z397="#N/C","#N/C",INDEX(Taxonomy_UniqueValues!H:H,MATCH(Z397,Taxonomy_UniqueValues!I:I,0))),"#N/C")</f>
        <v>#N/C</v>
      </c>
      <c r="Z397" s="64" t="s">
        <v>36</v>
      </c>
    </row>
    <row r="398" spans="1:26" x14ac:dyDescent="0.3">
      <c r="A398" s="3">
        <v>106</v>
      </c>
      <c r="B398" s="38" t="str">
        <f t="shared" si="42"/>
        <v>FAIR-D2_106</v>
      </c>
      <c r="C398" s="39" t="s">
        <v>334</v>
      </c>
      <c r="D398" s="4">
        <f t="shared" si="45"/>
        <v>45164</v>
      </c>
      <c r="E398" s="1" t="s">
        <v>407</v>
      </c>
      <c r="F398" s="1" t="s">
        <v>407</v>
      </c>
      <c r="G398" s="2">
        <v>45164.59375</v>
      </c>
      <c r="H398" s="2">
        <v>45164.593912037002</v>
      </c>
      <c r="I398" s="40">
        <f t="shared" si="44"/>
        <v>1.6203700215555727E-4</v>
      </c>
      <c r="J398" s="41" t="s">
        <v>45</v>
      </c>
      <c r="K398" s="42" t="s">
        <v>34</v>
      </c>
      <c r="L398" s="42" t="s">
        <v>45</v>
      </c>
      <c r="M398" s="6">
        <v>102</v>
      </c>
      <c r="N398" s="5" t="str">
        <f t="shared" si="46"/>
        <v>FAIR-D2/102</v>
      </c>
      <c r="O398" s="4" t="str">
        <f>IF(ISBLANK(E398),"",IF(E398=F398, "1 video",CONCATENATE((+COUNTIFS(Video_List!$A:$A,Monitoring!C398,Video_List!$D:$D,"&lt;=" &amp;Monitoring!H398)-COUNTIFS(Video_List!$A:$A,Monitoring!C398,Video_List!$D:$D,"&lt;=" &amp;Monitoring!G398))+1," videos")))</f>
        <v>1 video</v>
      </c>
      <c r="P398" s="61" t="s">
        <v>34</v>
      </c>
      <c r="Q398" s="62" t="s">
        <v>34</v>
      </c>
      <c r="R398" s="63" t="str">
        <f>+IFERROR(IF(S398="#N/C","#N/C",INDEX(Taxonomy_UniqueValues!A:A,MATCH(S398,Taxonomy_UniqueValues!B:B,0))),"#N/C")</f>
        <v>Insecta</v>
      </c>
      <c r="S398" s="63" t="str">
        <f>+IFERROR(IF(T398="#N/C","#N/C",INDEX(Taxonomy_UniqueValues!B:B,MATCH(T398,Taxonomy_UniqueValues!C:C,0))),"#N/C")</f>
        <v>Diptera</v>
      </c>
      <c r="T398" s="63" t="s">
        <v>48</v>
      </c>
      <c r="U398" s="63" t="str">
        <f>+IFERROR(IF(V398="#N/C","#N/C",INDEX(Taxonomy_UniqueValues!D:D,MATCH(V398,Taxonomy_UniqueValues!E:E,0))),"#N/C")</f>
        <v>#N/C</v>
      </c>
      <c r="V398" s="63" t="str">
        <f>+IFERROR(IF(W398="#N/C","#N/C",IF(W398="-",INDEX(Taxonomy_UniqueValues!E:E,MATCH(X398,Taxonomy_UniqueValues!G:G,0)),INDEX(Taxonomy_UniqueValues!E:E,MATCH(W398,Taxonomy_UniqueValues!F:F,0)))),"#N/C")</f>
        <v>#N/C</v>
      </c>
      <c r="W398" s="63" t="str">
        <f>+IFERROR(IF(X398="#N/C","#N/C",IF(X398="-",INDEX(Taxonomy_UniqueValues!F:F,MATCH(Y398,Taxonomy_UniqueValues!H:H,0)),INDEX(Taxonomy_UniqueValues!F:F,MATCH(X398,Taxonomy_UniqueValues!G:G,0)))),"#N/C")</f>
        <v>#N/C</v>
      </c>
      <c r="X398" s="63" t="str">
        <f>+IFERROR(IF(Y398="#N/C","#N/C",INDEX(Taxonomy_UniqueValues!G:G,MATCH(Y398,Taxonomy_UniqueValues!H:H,0))),"#N/C")</f>
        <v>#N/C</v>
      </c>
      <c r="Y398" s="63" t="str">
        <f>+IFERROR(IF(Z398="#N/C","#N/C",INDEX(Taxonomy_UniqueValues!H:H,MATCH(Z398,Taxonomy_UniqueValues!I:I,0))),"#N/C")</f>
        <v>#N/C</v>
      </c>
      <c r="Z398" s="64" t="s">
        <v>36</v>
      </c>
    </row>
    <row r="399" spans="1:26" x14ac:dyDescent="0.3">
      <c r="A399" s="3">
        <v>107</v>
      </c>
      <c r="B399" s="38" t="str">
        <f t="shared" si="42"/>
        <v>FAIR-D2_107</v>
      </c>
      <c r="C399" s="39" t="s">
        <v>334</v>
      </c>
      <c r="D399" s="4">
        <f t="shared" si="45"/>
        <v>45164</v>
      </c>
      <c r="E399" s="1" t="s">
        <v>407</v>
      </c>
      <c r="F399" s="1" t="s">
        <v>407</v>
      </c>
      <c r="G399" s="2">
        <v>45164.59375</v>
      </c>
      <c r="H399" s="2">
        <v>45164.593877314801</v>
      </c>
      <c r="I399" s="40">
        <f t="shared" si="44"/>
        <v>1.2731480092043057E-4</v>
      </c>
      <c r="J399" s="41" t="s">
        <v>45</v>
      </c>
      <c r="K399" s="42" t="s">
        <v>31</v>
      </c>
      <c r="L399" s="42" t="s">
        <v>32</v>
      </c>
      <c r="M399" s="6">
        <v>103</v>
      </c>
      <c r="N399" s="5" t="str">
        <f t="shared" si="46"/>
        <v>FAIR-D2/103</v>
      </c>
      <c r="O399" s="4" t="str">
        <f>IF(ISBLANK(E399),"",IF(E399=F399, "1 video",CONCATENATE((+COUNTIFS(Video_List!$A:$A,Monitoring!C399,Video_List!$D:$D,"&lt;=" &amp;Monitoring!H399)-COUNTIFS(Video_List!$A:$A,Monitoring!C399,Video_List!$D:$D,"&lt;=" &amp;Monitoring!G399))+1," videos")))</f>
        <v>1 video</v>
      </c>
      <c r="P399" s="61" t="s">
        <v>34</v>
      </c>
      <c r="Q399" s="62" t="s">
        <v>34</v>
      </c>
      <c r="R399" s="63" t="str">
        <f>+IFERROR(IF(S399="#N/C","#N/C",INDEX(Taxonomy_UniqueValues!A:A,MATCH(S399,Taxonomy_UniqueValues!B:B,0))),"#N/C")</f>
        <v>Insecta</v>
      </c>
      <c r="S399" s="63" t="str">
        <f>+IFERROR(IF(T399="#N/C","#N/C",INDEX(Taxonomy_UniqueValues!B:B,MATCH(T399,Taxonomy_UniqueValues!C:C,0))),"#N/C")</f>
        <v>Diptera</v>
      </c>
      <c r="T399" s="63" t="s">
        <v>48</v>
      </c>
      <c r="U399" s="63" t="str">
        <f>+IFERROR(IF(V399="#N/C","#N/C",INDEX(Taxonomy_UniqueValues!D:D,MATCH(V399,Taxonomy_UniqueValues!E:E,0))),"#N/C")</f>
        <v>#N/C</v>
      </c>
      <c r="V399" s="63" t="str">
        <f>+IFERROR(IF(W399="#N/C","#N/C",IF(W399="-",INDEX(Taxonomy_UniqueValues!E:E,MATCH(X399,Taxonomy_UniqueValues!G:G,0)),INDEX(Taxonomy_UniqueValues!E:E,MATCH(W399,Taxonomy_UniqueValues!F:F,0)))),"#N/C")</f>
        <v>#N/C</v>
      </c>
      <c r="W399" s="63" t="str">
        <f>+IFERROR(IF(X399="#N/C","#N/C",IF(X399="-",INDEX(Taxonomy_UniqueValues!F:F,MATCH(Y399,Taxonomy_UniqueValues!H:H,0)),INDEX(Taxonomy_UniqueValues!F:F,MATCH(X399,Taxonomy_UniqueValues!G:G,0)))),"#N/C")</f>
        <v>#N/C</v>
      </c>
      <c r="X399" s="63" t="str">
        <f>+IFERROR(IF(Y399="#N/C","#N/C",INDEX(Taxonomy_UniqueValues!G:G,MATCH(Y399,Taxonomy_UniqueValues!H:H,0))),"#N/C")</f>
        <v>#N/C</v>
      </c>
      <c r="Y399" s="63" t="str">
        <f>+IFERROR(IF(Z399="#N/C","#N/C",INDEX(Taxonomy_UniqueValues!H:H,MATCH(Z399,Taxonomy_UniqueValues!I:I,0))),"#N/C")</f>
        <v>#N/C</v>
      </c>
      <c r="Z399" s="64" t="s">
        <v>36</v>
      </c>
    </row>
    <row r="400" spans="1:26" x14ac:dyDescent="0.3">
      <c r="A400" s="3">
        <v>108</v>
      </c>
      <c r="B400" s="38" t="str">
        <f t="shared" si="42"/>
        <v>FAIR-D2_108</v>
      </c>
      <c r="C400" s="39" t="s">
        <v>334</v>
      </c>
      <c r="D400" s="4">
        <f t="shared" si="45"/>
        <v>45164</v>
      </c>
      <c r="E400" s="1" t="s">
        <v>407</v>
      </c>
      <c r="F400" s="1" t="s">
        <v>407</v>
      </c>
      <c r="G400" s="2">
        <v>45164.59375</v>
      </c>
      <c r="H400" s="2">
        <v>45164.593865740702</v>
      </c>
      <c r="I400" s="40">
        <f t="shared" si="44"/>
        <v>1.1574070231290534E-4</v>
      </c>
      <c r="J400" s="41" t="s">
        <v>30</v>
      </c>
      <c r="K400" s="42" t="s">
        <v>31</v>
      </c>
      <c r="L400" s="42" t="s">
        <v>32</v>
      </c>
      <c r="M400" s="6">
        <v>104</v>
      </c>
      <c r="N400" s="5" t="str">
        <f t="shared" si="46"/>
        <v>FAIR-D2/104</v>
      </c>
      <c r="O400" s="4" t="str">
        <f>IF(ISBLANK(E400),"",IF(E400=F400, "1 video",CONCATENATE((+COUNTIFS(Video_List!$A:$A,Monitoring!C400,Video_List!$D:$D,"&lt;=" &amp;Monitoring!H400)-COUNTIFS(Video_List!$A:$A,Monitoring!C400,Video_List!$D:$D,"&lt;=" &amp;Monitoring!G400))+1," videos")))</f>
        <v>1 video</v>
      </c>
      <c r="P400" s="61" t="s">
        <v>31</v>
      </c>
      <c r="Q400" s="62" t="s">
        <v>34</v>
      </c>
      <c r="R400" s="63" t="str">
        <f>+IFERROR(IF(S400="#N/C","#N/C",IF(S400=0,INDEX(Taxonomy_UniqueValues!A:A,MATCH(T400,Taxonomy_UniqueValues!C:C,0)),INDEX(Taxonomy_UniqueValues!A:A,MATCH(S400,Taxonomy_UniqueValues!B:B,0)))),"#N/C")</f>
        <v>Insecta</v>
      </c>
      <c r="S400" s="63" t="str">
        <f>+IFERROR(IF(T400="#N/C","#N/C",IF(T400=0,INDEX(Taxonomy_UniqueValues!B:B,MATCH(U400,Taxonomy_UniqueValues!D:D,0)),INDEX(Taxonomy_UniqueValues!B:B,MATCH(T400,Taxonomy_UniqueValues!C:C,0)))),"#N/C")</f>
        <v>Diptera</v>
      </c>
      <c r="T400" s="63" t="str">
        <f>+IFERROR(IF(U400="#N/C","#N/C",IF(U400=0,INDEX(Taxonomy_UniqueValues!C:C,MATCH(V400,Taxonomy_UniqueValues!E:E,0)),INDEX(Taxonomy_UniqueValues!C:C,MATCH(U400,Taxonomy_UniqueValues!D:D,0)))),"#N/C")</f>
        <v>Brachycera</v>
      </c>
      <c r="U400" s="63" t="str">
        <f>+IFERROR(IF(V400="#N/C","#N/C",IF(V400=0,INDEX(Taxonomy_UniqueValues!D:D,MATCH(W400,Taxonomy_UniqueValues!F:F,0)),INDEX(Taxonomy_UniqueValues!D:D,MATCH(V400,Taxonomy_UniqueValues!E:E,0)))),"#N/C")</f>
        <v>Muscomorpha</v>
      </c>
      <c r="V400" s="63" t="str">
        <f>+IFERROR(IF(W400="#N/C","#N/C",IF(W400=0,INDEX(Taxonomy_UniqueValues!E:E,MATCH(X400,Taxonomy_UniqueValues!G:G,0)),INDEX(Taxonomy_UniqueValues!E:E,MATCH(W400,Taxonomy_UniqueValues!F:F,0)))),"#N/C")</f>
        <v>Muscoidea</v>
      </c>
      <c r="W400" s="63" t="str">
        <f>+IFERROR(IF(X400="#N/C","#N/C",IF(X400=0,INDEX(Taxonomy_UniqueValues!F:F,MATCH(Y400,Taxonomy_UniqueValues!H:H,0)),INDEX(Taxonomy_UniqueValues!F:F,MATCH(X400,Taxonomy_UniqueValues!G:G,0)))),"#N/C")</f>
        <v>Fanniidae</v>
      </c>
      <c r="X400" s="63">
        <f>+IFERROR(IF(Y400="#N/C","#N/C",IF(Y400="-",INDEX(Taxonomy_UniqueValues!G:G,MATCH(Z400,Taxonomy_UniqueValues!I:I,0)),INDEX(Taxonomy_UniqueValues!G:G,MATCH(Y400,Taxonomy_UniqueValues!H:H,0)))),"#N/C")</f>
        <v>0</v>
      </c>
      <c r="Y400" s="63" t="s">
        <v>38</v>
      </c>
      <c r="Z400" s="64" t="s">
        <v>36</v>
      </c>
    </row>
    <row r="401" spans="1:26" x14ac:dyDescent="0.3">
      <c r="A401" s="3">
        <v>109</v>
      </c>
      <c r="B401" s="38" t="str">
        <f t="shared" si="42"/>
        <v>FAIR-D2_109</v>
      </c>
      <c r="C401" s="39" t="s">
        <v>334</v>
      </c>
      <c r="D401" s="4">
        <f t="shared" si="45"/>
        <v>45164</v>
      </c>
      <c r="E401" s="1" t="s">
        <v>408</v>
      </c>
      <c r="F401" s="1" t="s">
        <v>408</v>
      </c>
      <c r="G401" s="2">
        <v>45164.601956018501</v>
      </c>
      <c r="H401" s="2">
        <v>45164.602037037002</v>
      </c>
      <c r="I401" s="40">
        <f t="shared" si="44"/>
        <v>8.1018501077778637E-5</v>
      </c>
      <c r="J401" s="41" t="s">
        <v>30</v>
      </c>
      <c r="K401" s="42" t="s">
        <v>31</v>
      </c>
      <c r="L401" s="42" t="s">
        <v>32</v>
      </c>
      <c r="M401" s="6">
        <v>105</v>
      </c>
      <c r="N401" s="5" t="str">
        <f t="shared" si="46"/>
        <v>FAIR-D2/105</v>
      </c>
      <c r="O401" s="4" t="str">
        <f>IF(ISBLANK(E401),"",IF(E401=F401, "1 video",CONCATENATE((+COUNTIFS(Video_List!$A:$A,Monitoring!C401,Video_List!$D:$D,"&lt;=" &amp;Monitoring!H401)-COUNTIFS(Video_List!$A:$A,Monitoring!C401,Video_List!$D:$D,"&lt;=" &amp;Monitoring!G401))+1," videos")))</f>
        <v>1 video</v>
      </c>
      <c r="P401" s="61" t="s">
        <v>34</v>
      </c>
      <c r="Q401" s="62" t="s">
        <v>34</v>
      </c>
      <c r="R401" s="63" t="str">
        <f>+IFERROR(IF(S401="#N/C","#N/C",INDEX(Taxonomy_UniqueValues!A:A,MATCH(S401,Taxonomy_UniqueValues!B:B,0))),"#N/C")</f>
        <v>Insecta</v>
      </c>
      <c r="S401" s="63" t="str">
        <f>+IFERROR(IF(T401="#N/C","#N/C",INDEX(Taxonomy_UniqueValues!B:B,MATCH(T401,Taxonomy_UniqueValues!C:C,0))),"#N/C")</f>
        <v>Diptera</v>
      </c>
      <c r="T401" s="63" t="s">
        <v>48</v>
      </c>
      <c r="U401" s="63" t="str">
        <f>+IFERROR(IF(V401="#N/C","#N/C",INDEX(Taxonomy_UniqueValues!D:D,MATCH(V401,Taxonomy_UniqueValues!E:E,0))),"#N/C")</f>
        <v>#N/C</v>
      </c>
      <c r="V401" s="63" t="str">
        <f>+IFERROR(IF(W401="#N/C","#N/C",IF(W401="-",INDEX(Taxonomy_UniqueValues!E:E,MATCH(X401,Taxonomy_UniqueValues!G:G,0)),INDEX(Taxonomy_UniqueValues!E:E,MATCH(W401,Taxonomy_UniqueValues!F:F,0)))),"#N/C")</f>
        <v>#N/C</v>
      </c>
      <c r="W401" s="63" t="str">
        <f>+IFERROR(IF(X401="#N/C","#N/C",IF(X401="-",INDEX(Taxonomy_UniqueValues!F:F,MATCH(Y401,Taxonomy_UniqueValues!H:H,0)),INDEX(Taxonomy_UniqueValues!F:F,MATCH(X401,Taxonomy_UniqueValues!G:G,0)))),"#N/C")</f>
        <v>#N/C</v>
      </c>
      <c r="X401" s="63" t="str">
        <f>+IFERROR(IF(Y401="#N/C","#N/C",INDEX(Taxonomy_UniqueValues!G:G,MATCH(Y401,Taxonomy_UniqueValues!H:H,0))),"#N/C")</f>
        <v>#N/C</v>
      </c>
      <c r="Y401" s="63" t="str">
        <f>+IFERROR(IF(Z401="#N/C","#N/C",INDEX(Taxonomy_UniqueValues!H:H,MATCH(Z401,Taxonomy_UniqueValues!I:I,0))),"#N/C")</f>
        <v>#N/C</v>
      </c>
      <c r="Z401" s="64" t="s">
        <v>36</v>
      </c>
    </row>
    <row r="402" spans="1:26" x14ac:dyDescent="0.3">
      <c r="A402" s="3">
        <v>110</v>
      </c>
      <c r="B402" s="38" t="str">
        <f t="shared" si="42"/>
        <v>FAIR-D2_110</v>
      </c>
      <c r="C402" s="39" t="s">
        <v>334</v>
      </c>
      <c r="D402" s="4">
        <f t="shared" si="45"/>
        <v>45164</v>
      </c>
      <c r="E402" s="1" t="s">
        <v>408</v>
      </c>
      <c r="F402" s="1" t="s">
        <v>408</v>
      </c>
      <c r="G402" s="2">
        <v>45164.602037037002</v>
      </c>
      <c r="H402" s="2">
        <v>45164.6021064815</v>
      </c>
      <c r="I402" s="40">
        <f t="shared" si="44"/>
        <v>6.9444497057702392E-5</v>
      </c>
      <c r="J402" s="41" t="s">
        <v>32</v>
      </c>
      <c r="K402" s="42" t="s">
        <v>34</v>
      </c>
      <c r="L402" s="42" t="s">
        <v>32</v>
      </c>
      <c r="M402" s="6">
        <v>106</v>
      </c>
      <c r="N402" s="5" t="str">
        <f t="shared" si="46"/>
        <v>FAIR-D2/106</v>
      </c>
      <c r="O402" s="4" t="str">
        <f>IF(ISBLANK(E402),"",IF(E402=F402, "1 video",CONCATENATE((+COUNTIFS(Video_List!$A:$A,Monitoring!C402,Video_List!$D:$D,"&lt;=" &amp;Monitoring!H402)-COUNTIFS(Video_List!$A:$A,Monitoring!C402,Video_List!$D:$D,"&lt;=" &amp;Monitoring!G402))+1," videos")))</f>
        <v>1 video</v>
      </c>
      <c r="P402" s="61" t="s">
        <v>34</v>
      </c>
      <c r="Q402" s="62" t="s">
        <v>34</v>
      </c>
      <c r="R402" s="63" t="str">
        <f>+IFERROR(IF(S402="#N/C","#N/C",INDEX(Taxonomy_UniqueValues!A:A,MATCH(S402,Taxonomy_UniqueValues!B:B,0))),"#N/C")</f>
        <v>#N/C</v>
      </c>
      <c r="S402" s="63" t="str">
        <f>+IFERROR(IF(T402="#N/C","#N/C",INDEX(Taxonomy_UniqueValues!B:B,MATCH(T402,Taxonomy_UniqueValues!C:C,0))),"#N/C")</f>
        <v>#N/C</v>
      </c>
      <c r="T402" s="63" t="str">
        <f>+IFERROR(IF(V402="#N/C","#N/C",IF(V402="-",INDEX(Taxonomy_UniqueValues!C:C,MATCH(W402,Taxonomy_UniqueValues!F:F,0)),INDEX(Taxonomy_UniqueValues!C:C,MATCH(V402,Taxonomy_UniqueValues!E:E,0)))),"#N/C")</f>
        <v>#N/C</v>
      </c>
      <c r="U402" s="63" t="str">
        <f>+IFERROR(IF(V402="#N/C","#N/C",INDEX(Taxonomy_UniqueValues!D:D,MATCH(V402,Taxonomy_UniqueValues!E:E,0))),"#N/C")</f>
        <v>#N/C</v>
      </c>
      <c r="V402" s="63" t="str">
        <f>+IFERROR(IF(W402="#N/C","#N/C",IF(W402="-",INDEX(Taxonomy_UniqueValues!E:E,MATCH(X402,Taxonomy_UniqueValues!G:G,0)),INDEX(Taxonomy_UniqueValues!E:E,MATCH(W402,Taxonomy_UniqueValues!F:F,0)))),"#N/C")</f>
        <v>#N/C</v>
      </c>
      <c r="W402" s="63" t="str">
        <f>+IFERROR(IF(X402="#N/C","#N/C",IF(X402="-",INDEX(Taxonomy_UniqueValues!F:F,MATCH(Y402,Taxonomy_UniqueValues!H:H,0)),INDEX(Taxonomy_UniqueValues!F:F,MATCH(X402,Taxonomy_UniqueValues!G:G,0)))),"#N/C")</f>
        <v>#N/C</v>
      </c>
      <c r="X402" s="63" t="str">
        <f>+IFERROR(IF(Y402="#N/C","#N/C",INDEX(Taxonomy_UniqueValues!G:G,MATCH(Y402,Taxonomy_UniqueValues!H:H,0))),"#N/C")</f>
        <v>#N/C</v>
      </c>
      <c r="Y402" s="63" t="str">
        <f>+IFERROR(IF(Z402="#N/C","#N/C",INDEX(Taxonomy_UniqueValues!H:H,MATCH(Z402,Taxonomy_UniqueValues!I:I,0))),"#N/C")</f>
        <v>#N/C</v>
      </c>
      <c r="Z402" s="64" t="s">
        <v>36</v>
      </c>
    </row>
    <row r="403" spans="1:26" x14ac:dyDescent="0.3">
      <c r="A403" s="3">
        <v>111</v>
      </c>
      <c r="B403" s="38" t="str">
        <f t="shared" si="42"/>
        <v>FAIR-D2_111</v>
      </c>
      <c r="C403" s="39" t="s">
        <v>334</v>
      </c>
      <c r="D403" s="4">
        <f t="shared" si="45"/>
        <v>45164</v>
      </c>
      <c r="E403" s="1" t="s">
        <v>409</v>
      </c>
      <c r="F403" s="1" t="s">
        <v>409</v>
      </c>
      <c r="G403" s="2">
        <v>45164.608900462998</v>
      </c>
      <c r="H403" s="2">
        <v>45164.608981481499</v>
      </c>
      <c r="I403" s="40">
        <f t="shared" si="44"/>
        <v>8.1018501077778637E-5</v>
      </c>
      <c r="J403" s="41" t="s">
        <v>32</v>
      </c>
      <c r="K403" s="42" t="s">
        <v>34</v>
      </c>
      <c r="L403" s="42" t="s">
        <v>32</v>
      </c>
      <c r="M403" s="6">
        <v>107</v>
      </c>
      <c r="N403" s="5" t="str">
        <f t="shared" si="46"/>
        <v>FAIR-D2/107</v>
      </c>
      <c r="O403" s="4" t="str">
        <f>IF(ISBLANK(E403),"",IF(E403=F403, "1 video",CONCATENATE((+COUNTIFS(Video_List!$A:$A,Monitoring!C403,Video_List!$D:$D,"&lt;=" &amp;Monitoring!H403)-COUNTIFS(Video_List!$A:$A,Monitoring!C403,Video_List!$D:$D,"&lt;=" &amp;Monitoring!G403))+1," videos")))</f>
        <v>1 video</v>
      </c>
      <c r="P403" s="61" t="s">
        <v>34</v>
      </c>
      <c r="Q403" s="62" t="s">
        <v>34</v>
      </c>
      <c r="R403" s="63" t="str">
        <f>+IFERROR(IF(S403="#N/C","#N/C",INDEX(Taxonomy_UniqueValues!A:A,MATCH(S403,Taxonomy_UniqueValues!B:B,0))),"#N/C")</f>
        <v>#N/C</v>
      </c>
      <c r="S403" s="63" t="str">
        <f>+IFERROR(IF(T403="#N/C","#N/C",INDEX(Taxonomy_UniqueValues!B:B,MATCH(T403,Taxonomy_UniqueValues!C:C,0))),"#N/C")</f>
        <v>#N/C</v>
      </c>
      <c r="T403" s="63" t="str">
        <f>+IFERROR(IF(V403="#N/C","#N/C",IF(V403="-",INDEX(Taxonomy_UniqueValues!C:C,MATCH(W403,Taxonomy_UniqueValues!F:F,0)),INDEX(Taxonomy_UniqueValues!C:C,MATCH(V403,Taxonomy_UniqueValues!E:E,0)))),"#N/C")</f>
        <v>#N/C</v>
      </c>
      <c r="U403" s="63" t="str">
        <f>+IFERROR(IF(V403="#N/C","#N/C",INDEX(Taxonomy_UniqueValues!D:D,MATCH(V403,Taxonomy_UniqueValues!E:E,0))),"#N/C")</f>
        <v>#N/C</v>
      </c>
      <c r="V403" s="63" t="str">
        <f>+IFERROR(IF(W403="#N/C","#N/C",IF(W403="-",INDEX(Taxonomy_UniqueValues!E:E,MATCH(X403,Taxonomy_UniqueValues!G:G,0)),INDEX(Taxonomy_UniqueValues!E:E,MATCH(W403,Taxonomy_UniqueValues!F:F,0)))),"#N/C")</f>
        <v>#N/C</v>
      </c>
      <c r="W403" s="63" t="str">
        <f>+IFERROR(IF(X403="#N/C","#N/C",IF(X403="-",INDEX(Taxonomy_UniqueValues!F:F,MATCH(Y403,Taxonomy_UniqueValues!H:H,0)),INDEX(Taxonomy_UniqueValues!F:F,MATCH(X403,Taxonomy_UniqueValues!G:G,0)))),"#N/C")</f>
        <v>#N/C</v>
      </c>
      <c r="X403" s="63" t="str">
        <f>+IFERROR(IF(Y403="#N/C","#N/C",INDEX(Taxonomy_UniqueValues!G:G,MATCH(Y403,Taxonomy_UniqueValues!H:H,0))),"#N/C")</f>
        <v>#N/C</v>
      </c>
      <c r="Y403" s="63" t="str">
        <f>+IFERROR(IF(Z403="#N/C","#N/C",INDEX(Taxonomy_UniqueValues!H:H,MATCH(Z403,Taxonomy_UniqueValues!I:I,0))),"#N/C")</f>
        <v>#N/C</v>
      </c>
      <c r="Z403" s="64" t="s">
        <v>36</v>
      </c>
    </row>
    <row r="404" spans="1:26" x14ac:dyDescent="0.3">
      <c r="A404" s="3">
        <v>112</v>
      </c>
      <c r="B404" s="38" t="str">
        <f t="shared" si="42"/>
        <v>FAIR-D2_112</v>
      </c>
      <c r="C404" s="39" t="s">
        <v>334</v>
      </c>
      <c r="D404" s="4">
        <f t="shared" si="45"/>
        <v>45164</v>
      </c>
      <c r="E404" s="1" t="s">
        <v>409</v>
      </c>
      <c r="F404" s="1" t="s">
        <v>409</v>
      </c>
      <c r="G404" s="2">
        <v>45164.608900462998</v>
      </c>
      <c r="H404" s="2">
        <v>45164.609027777798</v>
      </c>
      <c r="I404" s="40">
        <f t="shared" si="44"/>
        <v>1.2731480092043057E-4</v>
      </c>
      <c r="J404" s="41" t="s">
        <v>45</v>
      </c>
      <c r="K404" s="42" t="s">
        <v>34</v>
      </c>
      <c r="L404" s="42" t="s">
        <v>45</v>
      </c>
      <c r="M404" s="6">
        <v>108</v>
      </c>
      <c r="N404" s="5" t="str">
        <f t="shared" si="46"/>
        <v>FAIR-D2/108</v>
      </c>
      <c r="O404" s="4" t="str">
        <f>IF(ISBLANK(E404),"",IF(E404=F404, "1 video",CONCATENATE((+COUNTIFS(Video_List!$A:$A,Monitoring!C404,Video_List!$D:$D,"&lt;=" &amp;Monitoring!H404)-COUNTIFS(Video_List!$A:$A,Monitoring!C404,Video_List!$D:$D,"&lt;=" &amp;Monitoring!G404))+1," videos")))</f>
        <v>1 video</v>
      </c>
      <c r="P404" s="61" t="s">
        <v>34</v>
      </c>
      <c r="Q404" s="62" t="s">
        <v>34</v>
      </c>
      <c r="R404" s="63" t="str">
        <f>+IFERROR(IF(S404="#N/C","#N/C",INDEX(Taxonomy_UniqueValues!A:A,MATCH(S404,Taxonomy_UniqueValues!B:B,0))),"#N/C")</f>
        <v>Insecta</v>
      </c>
      <c r="S404" s="63" t="str">
        <f>+IFERROR(IF(T404="#N/C","#N/C",INDEX(Taxonomy_UniqueValues!B:B,MATCH(T404,Taxonomy_UniqueValues!C:C,0))),"#N/C")</f>
        <v>Diptera</v>
      </c>
      <c r="T404" s="63" t="s">
        <v>48</v>
      </c>
      <c r="U404" s="63" t="str">
        <f>+IFERROR(IF(V404="#N/C","#N/C",INDEX(Taxonomy_UniqueValues!D:D,MATCH(V404,Taxonomy_UniqueValues!E:E,0))),"#N/C")</f>
        <v>#N/C</v>
      </c>
      <c r="V404" s="63" t="str">
        <f>+IFERROR(IF(W404="#N/C","#N/C",IF(W404="-",INDEX(Taxonomy_UniqueValues!E:E,MATCH(X404,Taxonomy_UniqueValues!G:G,0)),INDEX(Taxonomy_UniqueValues!E:E,MATCH(W404,Taxonomy_UniqueValues!F:F,0)))),"#N/C")</f>
        <v>#N/C</v>
      </c>
      <c r="W404" s="63" t="str">
        <f>+IFERROR(IF(X404="#N/C","#N/C",IF(X404="-",INDEX(Taxonomy_UniqueValues!F:F,MATCH(Y404,Taxonomy_UniqueValues!H:H,0)),INDEX(Taxonomy_UniqueValues!F:F,MATCH(X404,Taxonomy_UniqueValues!G:G,0)))),"#N/C")</f>
        <v>#N/C</v>
      </c>
      <c r="X404" s="63" t="str">
        <f>+IFERROR(IF(Y404="#N/C","#N/C",INDEX(Taxonomy_UniqueValues!G:G,MATCH(Y404,Taxonomy_UniqueValues!H:H,0))),"#N/C")</f>
        <v>#N/C</v>
      </c>
      <c r="Y404" s="63" t="str">
        <f>+IFERROR(IF(Z404="#N/C","#N/C",INDEX(Taxonomy_UniqueValues!H:H,MATCH(Z404,Taxonomy_UniqueValues!I:I,0))),"#N/C")</f>
        <v>#N/C</v>
      </c>
      <c r="Z404" s="64" t="s">
        <v>36</v>
      </c>
    </row>
    <row r="405" spans="1:26" x14ac:dyDescent="0.3">
      <c r="A405" s="3">
        <v>113</v>
      </c>
      <c r="B405" s="38" t="str">
        <f t="shared" si="42"/>
        <v>FAIR-D2_113</v>
      </c>
      <c r="C405" s="39" t="s">
        <v>334</v>
      </c>
      <c r="D405" s="4">
        <f t="shared" si="45"/>
        <v>45164</v>
      </c>
      <c r="E405" s="1" t="s">
        <v>410</v>
      </c>
      <c r="F405" s="1" t="s">
        <v>410</v>
      </c>
      <c r="G405" s="2">
        <v>45164.612141203703</v>
      </c>
      <c r="H405" s="2">
        <v>45164.612222222197</v>
      </c>
      <c r="I405" s="40">
        <f t="shared" si="44"/>
        <v>8.1018493801821023E-5</v>
      </c>
      <c r="J405" s="41" t="s">
        <v>45</v>
      </c>
      <c r="K405" s="42" t="s">
        <v>34</v>
      </c>
      <c r="L405" s="42" t="s">
        <v>45</v>
      </c>
      <c r="M405" s="6">
        <v>109</v>
      </c>
      <c r="N405" s="5" t="str">
        <f t="shared" si="46"/>
        <v>FAIR-D2/109</v>
      </c>
      <c r="O405" s="4" t="str">
        <f>IF(ISBLANK(E405),"",IF(E405=F405, "1 video",CONCATENATE((+COUNTIFS(Video_List!$A:$A,Monitoring!C405,Video_List!$D:$D,"&lt;=" &amp;Monitoring!H405)-COUNTIFS(Video_List!$A:$A,Monitoring!C405,Video_List!$D:$D,"&lt;=" &amp;Monitoring!G405))+1," videos")))</f>
        <v>1 video</v>
      </c>
      <c r="P405" s="61" t="s">
        <v>34</v>
      </c>
      <c r="Q405" s="62" t="s">
        <v>34</v>
      </c>
      <c r="R405" s="63" t="str">
        <f>+IFERROR(IF(S405="#N/C","#N/C",INDEX(Taxonomy_UniqueValues!A:A,MATCH(S405,Taxonomy_UniqueValues!B:B,0))),"#N/C")</f>
        <v>Insecta</v>
      </c>
      <c r="S405" s="63" t="str">
        <f>+IFERROR(IF(T405="#N/C","#N/C",INDEX(Taxonomy_UniqueValues!B:B,MATCH(T405,Taxonomy_UniqueValues!C:C,0))),"#N/C")</f>
        <v>Diptera</v>
      </c>
      <c r="T405" s="63" t="s">
        <v>48</v>
      </c>
      <c r="U405" s="63" t="str">
        <f>+IFERROR(IF(V405="#N/C","#N/C",INDEX(Taxonomy_UniqueValues!D:D,MATCH(V405,Taxonomy_UniqueValues!E:E,0))),"#N/C")</f>
        <v>#N/C</v>
      </c>
      <c r="V405" s="63" t="str">
        <f>+IFERROR(IF(W405="#N/C","#N/C",IF(W405="-",INDEX(Taxonomy_UniqueValues!E:E,MATCH(X405,Taxonomy_UniqueValues!G:G,0)),INDEX(Taxonomy_UniqueValues!E:E,MATCH(W405,Taxonomy_UniqueValues!F:F,0)))),"#N/C")</f>
        <v>#N/C</v>
      </c>
      <c r="W405" s="63" t="str">
        <f>+IFERROR(IF(X405="#N/C","#N/C",IF(X405="-",INDEX(Taxonomy_UniqueValues!F:F,MATCH(Y405,Taxonomy_UniqueValues!H:H,0)),INDEX(Taxonomy_UniqueValues!F:F,MATCH(X405,Taxonomy_UniqueValues!G:G,0)))),"#N/C")</f>
        <v>#N/C</v>
      </c>
      <c r="X405" s="63" t="str">
        <f>+IFERROR(IF(Y405="#N/C","#N/C",INDEX(Taxonomy_UniqueValues!G:G,MATCH(Y405,Taxonomy_UniqueValues!H:H,0))),"#N/C")</f>
        <v>#N/C</v>
      </c>
      <c r="Y405" s="63" t="str">
        <f>+IFERROR(IF(Z405="#N/C","#N/C",INDEX(Taxonomy_UniqueValues!H:H,MATCH(Z405,Taxonomy_UniqueValues!I:I,0))),"#N/C")</f>
        <v>#N/C</v>
      </c>
      <c r="Z405" s="64" t="s">
        <v>36</v>
      </c>
    </row>
    <row r="406" spans="1:26" x14ac:dyDescent="0.3">
      <c r="A406" s="3">
        <v>114</v>
      </c>
      <c r="B406" s="38" t="str">
        <f t="shared" si="42"/>
        <v>FAIR-D2_114</v>
      </c>
      <c r="C406" s="39" t="s">
        <v>334</v>
      </c>
      <c r="D406" s="4">
        <f t="shared" si="45"/>
        <v>45164</v>
      </c>
      <c r="E406" s="1" t="s">
        <v>410</v>
      </c>
      <c r="F406" s="1" t="s">
        <v>410</v>
      </c>
      <c r="G406" s="2">
        <v>45164.612141203703</v>
      </c>
      <c r="H406" s="2">
        <v>45164.612719907404</v>
      </c>
      <c r="I406" s="40">
        <f t="shared" si="44"/>
        <v>5.7870370073942468E-4</v>
      </c>
      <c r="J406" s="41" t="s">
        <v>30</v>
      </c>
      <c r="K406" s="42" t="s">
        <v>31</v>
      </c>
      <c r="L406" s="42" t="s">
        <v>32</v>
      </c>
      <c r="M406" s="6">
        <v>110</v>
      </c>
      <c r="N406" s="5" t="str">
        <f t="shared" si="46"/>
        <v>FAIR-D2/110</v>
      </c>
      <c r="O406" s="4" t="str">
        <f>IF(ISBLANK(E406),"",IF(E406=F406, "1 video",CONCATENATE((+COUNTIFS(Video_List!$A:$A,Monitoring!C406,Video_List!$D:$D,"&lt;=" &amp;Monitoring!H406)-COUNTIFS(Video_List!$A:$A,Monitoring!C406,Video_List!$D:$D,"&lt;=" &amp;Monitoring!G406))+1," videos")))</f>
        <v>1 video</v>
      </c>
      <c r="P406" s="61" t="s">
        <v>31</v>
      </c>
      <c r="Q406" s="62" t="s">
        <v>34</v>
      </c>
      <c r="R406" s="63" t="str">
        <f>+IFERROR(IF(S406="#N/C","#N/C",IF(S406=0,INDEX(Taxonomy_UniqueValues!A:A,MATCH(T406,Taxonomy_UniqueValues!C:C,0)),INDEX(Taxonomy_UniqueValues!A:A,MATCH(S406,Taxonomy_UniqueValues!B:B,0)))),"#N/C")</f>
        <v>Insecta</v>
      </c>
      <c r="S406" s="63" t="str">
        <f>+IFERROR(IF(T406="#N/C","#N/C",IF(T406=0,INDEX(Taxonomy_UniqueValues!B:B,MATCH(U406,Taxonomy_UniqueValues!D:D,0)),INDEX(Taxonomy_UniqueValues!B:B,MATCH(T406,Taxonomy_UniqueValues!C:C,0)))),"#N/C")</f>
        <v>Diptera</v>
      </c>
      <c r="T406" s="63" t="str">
        <f>+IFERROR(IF(U406="#N/C","#N/C",IF(U406=0,INDEX(Taxonomy_UniqueValues!C:C,MATCH(V406,Taxonomy_UniqueValues!E:E,0)),INDEX(Taxonomy_UniqueValues!C:C,MATCH(U406,Taxonomy_UniqueValues!D:D,0)))),"#N/C")</f>
        <v>Brachycera</v>
      </c>
      <c r="U406" s="63" t="str">
        <f>+IFERROR(IF(V406="#N/C","#N/C",IF(V406=0,INDEX(Taxonomy_UniqueValues!D:D,MATCH(W406,Taxonomy_UniqueValues!F:F,0)),INDEX(Taxonomy_UniqueValues!D:D,MATCH(V406,Taxonomy_UniqueValues!E:E,0)))),"#N/C")</f>
        <v>Muscomorpha</v>
      </c>
      <c r="V406" s="63" t="str">
        <f>+IFERROR(IF(W406="#N/C","#N/C",IF(W406=0,INDEX(Taxonomy_UniqueValues!E:E,MATCH(X406,Taxonomy_UniqueValues!G:G,0)),INDEX(Taxonomy_UniqueValues!E:E,MATCH(W406,Taxonomy_UniqueValues!F:F,0)))),"#N/C")</f>
        <v>Muscoidea</v>
      </c>
      <c r="W406" s="63" t="str">
        <f>+IFERROR(IF(X406="#N/C","#N/C",IF(X406=0,INDEX(Taxonomy_UniqueValues!F:F,MATCH(Y406,Taxonomy_UniqueValues!H:H,0)),INDEX(Taxonomy_UniqueValues!F:F,MATCH(X406,Taxonomy_UniqueValues!G:G,0)))),"#N/C")</f>
        <v>Fanniidae</v>
      </c>
      <c r="X406" s="63">
        <f>+IFERROR(IF(Y406="#N/C","#N/C",INDEX(Taxonomy_UniqueValues!G:G,MATCH(Y406,Taxonomy_UniqueValues!H:H,0))),"#N/C")</f>
        <v>0</v>
      </c>
      <c r="Y406" s="63" t="s">
        <v>38</v>
      </c>
      <c r="Z406" s="64" t="s">
        <v>36</v>
      </c>
    </row>
    <row r="407" spans="1:26" x14ac:dyDescent="0.3">
      <c r="A407" s="3">
        <v>115</v>
      </c>
      <c r="B407" s="38" t="str">
        <f t="shared" si="42"/>
        <v>FAIR-D2_115</v>
      </c>
      <c r="C407" s="39" t="s">
        <v>334</v>
      </c>
      <c r="D407" s="4">
        <f t="shared" si="45"/>
        <v>45164</v>
      </c>
      <c r="E407" s="1" t="s">
        <v>410</v>
      </c>
      <c r="F407" s="1" t="s">
        <v>410</v>
      </c>
      <c r="G407" s="2">
        <v>45164.612349536997</v>
      </c>
      <c r="H407" s="2">
        <v>45164.612418981502</v>
      </c>
      <c r="I407" s="40">
        <f t="shared" si="44"/>
        <v>6.9444504333660007E-5</v>
      </c>
      <c r="J407" s="41" t="s">
        <v>32</v>
      </c>
      <c r="K407" s="6" t="s">
        <v>34</v>
      </c>
      <c r="L407" s="6" t="s">
        <v>32</v>
      </c>
      <c r="M407" s="6">
        <v>111</v>
      </c>
      <c r="N407" s="5" t="str">
        <f t="shared" si="46"/>
        <v>FAIR-D2/111</v>
      </c>
      <c r="O407" s="4" t="str">
        <f>IF(ISBLANK(E407),"",IF(E407=F407, "1 video",CONCATENATE((+COUNTIFS(Video_List!$A:$A,Monitoring!C407,Video_List!$D:$D,"&lt;=" &amp;Monitoring!H407)-COUNTIFS(Video_List!$A:$A,Monitoring!C407,Video_List!$D:$D,"&lt;=" &amp;Monitoring!G407))+1," videos")))</f>
        <v>1 video</v>
      </c>
      <c r="P407" s="61" t="s">
        <v>34</v>
      </c>
      <c r="Q407" s="62" t="s">
        <v>34</v>
      </c>
      <c r="R407" s="63" t="s">
        <v>86</v>
      </c>
      <c r="S407" s="63" t="str">
        <f>+IFERROR(IF(T407="#N/C","#N/C",INDEX(Taxonomy_UniqueValues!B:B,MATCH(T407,Taxonomy_UniqueValues!C:C,0))),"#N/C")</f>
        <v>#N/C</v>
      </c>
      <c r="T407" s="63" t="str">
        <f>+IFERROR(IF(V407="#N/C","#N/C",IF(V407="-",INDEX(Taxonomy_UniqueValues!C:C,MATCH(W407,Taxonomy_UniqueValues!F:F,0)),INDEX(Taxonomy_UniqueValues!C:C,MATCH(V407,Taxonomy_UniqueValues!E:E,0)))),"#N/C")</f>
        <v>#N/C</v>
      </c>
      <c r="U407" s="63" t="str">
        <f>+IFERROR(IF(V407="#N/C","#N/C",INDEX(Taxonomy_UniqueValues!D:D,MATCH(V407,Taxonomy_UniqueValues!E:E,0))),"#N/C")</f>
        <v>#N/C</v>
      </c>
      <c r="V407" s="63" t="str">
        <f>+IFERROR(IF(W407="#N/C","#N/C",IF(W407="-",INDEX(Taxonomy_UniqueValues!E:E,MATCH(X407,Taxonomy_UniqueValues!G:G,0)),INDEX(Taxonomy_UniqueValues!E:E,MATCH(W407,Taxonomy_UniqueValues!F:F,0)))),"#N/C")</f>
        <v>#N/C</v>
      </c>
      <c r="W407" s="63" t="str">
        <f>+IFERROR(IF(X407="#N/C","#N/C",IF(X407="-",INDEX(Taxonomy_UniqueValues!F:F,MATCH(Y407,Taxonomy_UniqueValues!H:H,0)),INDEX(Taxonomy_UniqueValues!F:F,MATCH(X407,Taxonomy_UniqueValues!G:G,0)))),"#N/C")</f>
        <v>#N/C</v>
      </c>
      <c r="X407" s="63" t="str">
        <f>+IFERROR(IF(Y407="#N/C","#N/C",INDEX(Taxonomy_UniqueValues!G:G,MATCH(Y407,Taxonomy_UniqueValues!H:H,0))),"#N/C")</f>
        <v>#N/C</v>
      </c>
      <c r="Y407" s="63" t="str">
        <f>+IFERROR(IF(Z407="#N/C","#N/C",INDEX(Taxonomy_UniqueValues!H:H,MATCH(Z407,Taxonomy_UniqueValues!I:I,0))),"#N/C")</f>
        <v>#N/C</v>
      </c>
      <c r="Z407" s="64" t="s">
        <v>36</v>
      </c>
    </row>
    <row r="408" spans="1:26" x14ac:dyDescent="0.3">
      <c r="A408" s="3">
        <v>116</v>
      </c>
      <c r="B408" s="38" t="str">
        <f t="shared" si="42"/>
        <v>FAIR-D2_116</v>
      </c>
      <c r="C408" s="39" t="s">
        <v>334</v>
      </c>
      <c r="D408" s="4">
        <f t="shared" si="45"/>
        <v>45164</v>
      </c>
      <c r="E408" s="1" t="s">
        <v>410</v>
      </c>
      <c r="F408" s="1" t="s">
        <v>410</v>
      </c>
      <c r="G408" s="2">
        <v>45164.6125231482</v>
      </c>
      <c r="H408" s="2">
        <v>45164.612592592603</v>
      </c>
      <c r="I408" s="40">
        <f t="shared" si="44"/>
        <v>6.9444402470253408E-5</v>
      </c>
      <c r="J408" s="41" t="s">
        <v>30</v>
      </c>
      <c r="K408" s="42" t="s">
        <v>34</v>
      </c>
      <c r="L408" s="42" t="s">
        <v>30</v>
      </c>
      <c r="M408" s="6">
        <v>112</v>
      </c>
      <c r="N408" s="5" t="str">
        <f t="shared" si="46"/>
        <v>FAIR-D2/112</v>
      </c>
      <c r="O408" s="4" t="str">
        <f>IF(ISBLANK(E408),"",IF(E408=F408, "1 video",CONCATENATE((+COUNTIFS(Video_List!$A:$A,Monitoring!C408,Video_List!$D:$D,"&lt;=" &amp;Monitoring!H408)-COUNTIFS(Video_List!$A:$A,Monitoring!C408,Video_List!$D:$D,"&lt;=" &amp;Monitoring!G408))+1," videos")))</f>
        <v>1 video</v>
      </c>
      <c r="P408" s="61" t="s">
        <v>34</v>
      </c>
      <c r="Q408" s="62" t="s">
        <v>34</v>
      </c>
      <c r="R408" s="63" t="str">
        <f>+IFERROR(IF(S408="#N/C","#N/C",INDEX(Taxonomy_UniqueValues!A:A,MATCH(S408,Taxonomy_UniqueValues!B:B,0))),"#N/C")</f>
        <v>Insecta</v>
      </c>
      <c r="S408" s="63" t="str">
        <f>+IFERROR(IF(T408="#N/C","#N/C",INDEX(Taxonomy_UniqueValues!B:B,MATCH(T408,Taxonomy_UniqueValues!C:C,0))),"#N/C")</f>
        <v>Diptera</v>
      </c>
      <c r="T408" s="63" t="s">
        <v>48</v>
      </c>
      <c r="U408" s="63" t="str">
        <f>+IFERROR(IF(V408="#N/C","#N/C",INDEX(Taxonomy_UniqueValues!D:D,MATCH(V408,Taxonomy_UniqueValues!E:E,0))),"#N/C")</f>
        <v>#N/C</v>
      </c>
      <c r="V408" s="63" t="str">
        <f>+IFERROR(IF(W408="#N/C","#N/C",IF(W408="-",INDEX(Taxonomy_UniqueValues!E:E,MATCH(X408,Taxonomy_UniqueValues!G:G,0)),INDEX(Taxonomy_UniqueValues!E:E,MATCH(W408,Taxonomy_UniqueValues!F:F,0)))),"#N/C")</f>
        <v>#N/C</v>
      </c>
      <c r="W408" s="63" t="str">
        <f>+IFERROR(IF(X408="#N/C","#N/C",IF(X408="-",INDEX(Taxonomy_UniqueValues!F:F,MATCH(Y408,Taxonomy_UniqueValues!H:H,0)),INDEX(Taxonomy_UniqueValues!F:F,MATCH(X408,Taxonomy_UniqueValues!G:G,0)))),"#N/C")</f>
        <v>#N/C</v>
      </c>
      <c r="X408" s="63" t="str">
        <f>+IFERROR(IF(Y408="#N/C","#N/C",INDEX(Taxonomy_UniqueValues!G:G,MATCH(Y408,Taxonomy_UniqueValues!H:H,0))),"#N/C")</f>
        <v>#N/C</v>
      </c>
      <c r="Y408" s="63" t="s">
        <v>36</v>
      </c>
      <c r="Z408" s="64" t="s">
        <v>36</v>
      </c>
    </row>
    <row r="409" spans="1:26" x14ac:dyDescent="0.3">
      <c r="A409" s="3">
        <v>117</v>
      </c>
      <c r="B409" s="38" t="str">
        <f t="shared" si="42"/>
        <v>FAIR-D2_117</v>
      </c>
      <c r="C409" s="39" t="s">
        <v>334</v>
      </c>
      <c r="D409" s="4">
        <f t="shared" si="45"/>
        <v>45164</v>
      </c>
      <c r="E409" s="1" t="s">
        <v>411</v>
      </c>
      <c r="F409" s="1" t="s">
        <v>411</v>
      </c>
      <c r="G409" s="2">
        <v>45164.618888888901</v>
      </c>
      <c r="H409" s="2">
        <v>45164.619108796302</v>
      </c>
      <c r="I409" s="40">
        <f t="shared" si="44"/>
        <v>2.1990740060573444E-4</v>
      </c>
      <c r="J409" s="41" t="s">
        <v>30</v>
      </c>
      <c r="K409" s="42" t="s">
        <v>31</v>
      </c>
      <c r="L409" s="42" t="s">
        <v>45</v>
      </c>
      <c r="M409" s="6">
        <v>113</v>
      </c>
      <c r="N409" s="5" t="str">
        <f t="shared" si="46"/>
        <v>FAIR-D2/113</v>
      </c>
      <c r="O409" s="4" t="str">
        <f>IF(ISBLANK(E409),"",IF(E409=F409, "1 video",CONCATENATE((+COUNTIFS(Video_List!$A:$A,Monitoring!C409,Video_List!$D:$D,"&lt;=" &amp;Monitoring!H409)-COUNTIFS(Video_List!$A:$A,Monitoring!C409,Video_List!$D:$D,"&lt;=" &amp;Monitoring!G409))+1," videos")))</f>
        <v>1 video</v>
      </c>
      <c r="P409" s="61" t="s">
        <v>34</v>
      </c>
      <c r="Q409" s="62" t="s">
        <v>34</v>
      </c>
      <c r="R409" s="63" t="str">
        <f>+IFERROR(IF(S409="#N/C","#N/C",INDEX(Taxonomy_UniqueValues!A:A,MATCH(S409,Taxonomy_UniqueValues!B:B,0))),"#N/C")</f>
        <v>Insecta</v>
      </c>
      <c r="S409" s="63" t="str">
        <f>+IFERROR(IF(T409="#N/C","#N/C",INDEX(Taxonomy_UniqueValues!B:B,MATCH(T409,Taxonomy_UniqueValues!C:C,0))),"#N/C")</f>
        <v>Diptera</v>
      </c>
      <c r="T409" s="63" t="s">
        <v>48</v>
      </c>
      <c r="U409" s="63" t="str">
        <f>+IFERROR(IF(V409="#N/C","#N/C",INDEX(Taxonomy_UniqueValues!D:D,MATCH(V409,Taxonomy_UniqueValues!E:E,0))),"#N/C")</f>
        <v>#N/C</v>
      </c>
      <c r="V409" s="63" t="str">
        <f>+IFERROR(IF(W409="#N/C","#N/C",IF(W409="-",INDEX(Taxonomy_UniqueValues!E:E,MATCH(X409,Taxonomy_UniqueValues!G:G,0)),INDEX(Taxonomy_UniqueValues!E:E,MATCH(W409,Taxonomy_UniqueValues!F:F,0)))),"#N/C")</f>
        <v>#N/C</v>
      </c>
      <c r="W409" s="63" t="str">
        <f>+IFERROR(IF(X409="#N/C","#N/C",IF(X409="-",INDEX(Taxonomy_UniqueValues!F:F,MATCH(Y409,Taxonomy_UniqueValues!H:H,0)),INDEX(Taxonomy_UniqueValues!F:F,MATCH(X409,Taxonomy_UniqueValues!G:G,0)))),"#N/C")</f>
        <v>#N/C</v>
      </c>
      <c r="X409" s="63" t="str">
        <f>+IFERROR(IF(Y409="#N/C","#N/C",INDEX(Taxonomy_UniqueValues!G:G,MATCH(Y409,Taxonomy_UniqueValues!H:H,0))),"#N/C")</f>
        <v>#N/C</v>
      </c>
      <c r="Y409" s="63" t="str">
        <f>+IFERROR(IF(Z409="#N/C","#N/C",INDEX(Taxonomy_UniqueValues!H:H,MATCH(Z409,Taxonomy_UniqueValues!I:I,0))),"#N/C")</f>
        <v>#N/C</v>
      </c>
      <c r="Z409" s="64" t="s">
        <v>36</v>
      </c>
    </row>
    <row r="410" spans="1:26" x14ac:dyDescent="0.3">
      <c r="A410" s="3">
        <v>118</v>
      </c>
      <c r="B410" s="38" t="str">
        <f t="shared" si="42"/>
        <v>FAIR-D2_118</v>
      </c>
      <c r="C410" s="39" t="s">
        <v>334</v>
      </c>
      <c r="D410" s="4">
        <f t="shared" si="45"/>
        <v>45164</v>
      </c>
      <c r="E410" s="1" t="s">
        <v>411</v>
      </c>
      <c r="F410" s="1" t="s">
        <v>411</v>
      </c>
      <c r="G410" s="2">
        <v>45164.618946759299</v>
      </c>
      <c r="H410" s="2">
        <v>45164.619004629603</v>
      </c>
      <c r="I410" s="40">
        <f t="shared" si="44"/>
        <v>5.7870303862728179E-5</v>
      </c>
      <c r="J410" s="41" t="s">
        <v>30</v>
      </c>
      <c r="K410" s="42" t="s">
        <v>34</v>
      </c>
      <c r="L410" s="42" t="s">
        <v>45</v>
      </c>
      <c r="M410" s="6">
        <v>114</v>
      </c>
      <c r="N410" s="5" t="str">
        <f t="shared" si="46"/>
        <v>FAIR-D2/114</v>
      </c>
      <c r="O410" s="4" t="str">
        <f>IF(ISBLANK(E410),"",IF(E410=F410, "1 video",CONCATENATE((+COUNTIFS(Video_List!$A:$A,Monitoring!C410,Video_List!$D:$D,"&lt;=" &amp;Monitoring!H410)-COUNTIFS(Video_List!$A:$A,Monitoring!C410,Video_List!$D:$D,"&lt;=" &amp;Monitoring!G410))+1," videos")))</f>
        <v>1 video</v>
      </c>
      <c r="P410" s="61" t="s">
        <v>34</v>
      </c>
      <c r="Q410" s="62" t="s">
        <v>34</v>
      </c>
      <c r="R410" s="63" t="s">
        <v>86</v>
      </c>
      <c r="S410" s="63" t="str">
        <f>+IFERROR(IF(T410="#N/C","#N/C",INDEX(Taxonomy_UniqueValues!B:B,MATCH(T410,Taxonomy_UniqueValues!C:C,0))),"#N/C")</f>
        <v>#N/C</v>
      </c>
      <c r="T410" s="63" t="str">
        <f>+IFERROR(IF(V410="#N/C","#N/C",IF(V410="-",INDEX(Taxonomy_UniqueValues!C:C,MATCH(W410,Taxonomy_UniqueValues!F:F,0)),INDEX(Taxonomy_UniqueValues!C:C,MATCH(V410,Taxonomy_UniqueValues!E:E,0)))),"#N/C")</f>
        <v>#N/C</v>
      </c>
      <c r="U410" s="63" t="str">
        <f>+IFERROR(IF(V410="#N/C","#N/C",INDEX(Taxonomy_UniqueValues!D:D,MATCH(V410,Taxonomy_UniqueValues!E:E,0))),"#N/C")</f>
        <v>#N/C</v>
      </c>
      <c r="V410" s="63" t="str">
        <f>+IFERROR(IF(W410="#N/C","#N/C",IF(W410="-",INDEX(Taxonomy_UniqueValues!E:E,MATCH(X410,Taxonomy_UniqueValues!G:G,0)),INDEX(Taxonomy_UniqueValues!E:E,MATCH(W410,Taxonomy_UniqueValues!F:F,0)))),"#N/C")</f>
        <v>#N/C</v>
      </c>
      <c r="W410" s="63" t="str">
        <f>+IFERROR(IF(X410="#N/C","#N/C",IF(X410="-",INDEX(Taxonomy_UniqueValues!F:F,MATCH(Y410,Taxonomy_UniqueValues!H:H,0)),INDEX(Taxonomy_UniqueValues!F:F,MATCH(X410,Taxonomy_UniqueValues!G:G,0)))),"#N/C")</f>
        <v>#N/C</v>
      </c>
      <c r="X410" s="63" t="str">
        <f>+IFERROR(IF(Y410="#N/C","#N/C",INDEX(Taxonomy_UniqueValues!G:G,MATCH(Y410,Taxonomy_UniqueValues!H:H,0))),"#N/C")</f>
        <v>#N/C</v>
      </c>
      <c r="Y410" s="63" t="str">
        <f>+IFERROR(IF(Z410="#N/C","#N/C",INDEX(Taxonomy_UniqueValues!H:H,MATCH(Z410,Taxonomy_UniqueValues!I:I,0))),"#N/C")</f>
        <v>#N/C</v>
      </c>
      <c r="Z410" s="64" t="s">
        <v>36</v>
      </c>
    </row>
    <row r="411" spans="1:26" x14ac:dyDescent="0.3">
      <c r="A411" s="3">
        <v>119</v>
      </c>
      <c r="B411" s="38" t="str">
        <f t="shared" si="42"/>
        <v>FAIR-D2_119</v>
      </c>
      <c r="C411" s="39" t="s">
        <v>334</v>
      </c>
      <c r="D411" s="4">
        <f t="shared" ref="D411:D441" si="47">IF(ISBLANK(E411),"",+VALUE(MID(E411,FIND("_",E411)+1,10)))</f>
        <v>45164</v>
      </c>
      <c r="E411" s="1" t="s">
        <v>411</v>
      </c>
      <c r="F411" s="1" t="s">
        <v>411</v>
      </c>
      <c r="G411" s="2">
        <v>45164.618946759299</v>
      </c>
      <c r="H411" s="2">
        <v>45164.618969907402</v>
      </c>
      <c r="I411" s="40">
        <f t="shared" si="44"/>
        <v>2.3148102627601475E-5</v>
      </c>
      <c r="J411" s="41" t="s">
        <v>30</v>
      </c>
      <c r="K411" s="42" t="s">
        <v>34</v>
      </c>
      <c r="L411" s="42" t="s">
        <v>45</v>
      </c>
      <c r="M411" s="6">
        <v>115</v>
      </c>
      <c r="N411" s="5" t="str">
        <f t="shared" si="46"/>
        <v>FAIR-D2/115</v>
      </c>
      <c r="O411" s="4" t="str">
        <f>IF(ISBLANK(E411),"",IF(E411=F411, "1 video",CONCATENATE((+COUNTIFS(Video_List!$A:$A,Monitoring!C411,Video_List!$D:$D,"&lt;=" &amp;Monitoring!H411)-COUNTIFS(Video_List!$A:$A,Monitoring!C411,Video_List!$D:$D,"&lt;=" &amp;Monitoring!G411))+1," videos")))</f>
        <v>1 video</v>
      </c>
      <c r="P411" s="61" t="s">
        <v>34</v>
      </c>
      <c r="Q411" s="62" t="s">
        <v>34</v>
      </c>
      <c r="R411" s="63" t="s">
        <v>86</v>
      </c>
      <c r="S411" s="63" t="str">
        <f>+IFERROR(IF(T411="#N/C","#N/C",INDEX(Taxonomy_UniqueValues!B:B,MATCH(T411,Taxonomy_UniqueValues!C:C,0))),"#N/C")</f>
        <v>Diptera</v>
      </c>
      <c r="T411" s="63" t="str">
        <f>+IFERROR(IF(V411="#N/C","#N/C",INDEX(Taxonomy_UniqueValues!C:C,MATCH(V411,Taxonomy_UniqueValues!E:E,0))),"#N/C")</f>
        <v>Brachycera</v>
      </c>
      <c r="U411" s="63" t="str">
        <f>+IFERROR(IF(V411="#N/C","#N/C",INDEX(Taxonomy_UniqueValues!D:D,MATCH(V411,Taxonomy_UniqueValues!E:E,0))),"#N/C")</f>
        <v>Muscomorpha</v>
      </c>
      <c r="V411" s="63" t="s">
        <v>35</v>
      </c>
      <c r="W411" s="63" t="str">
        <f>+IFERROR(IF(X411="#N/C","#N/C",IF(X411="-",INDEX(Taxonomy_UniqueValues!F:F,MATCH(Y411,Taxonomy_UniqueValues!H:H,0)),INDEX(Taxonomy_UniqueValues!F:F,MATCH(X411,Taxonomy_UniqueValues!G:G,0)))),"#N/C")</f>
        <v>#N/C</v>
      </c>
      <c r="X411" s="63" t="str">
        <f>+IFERROR(IF(Y411="#N/C","#N/C",INDEX(Taxonomy_UniqueValues!G:G,MATCH(Y411,Taxonomy_UniqueValues!H:H,0))),"#N/C")</f>
        <v>#N/C</v>
      </c>
      <c r="Y411" s="63" t="str">
        <f>+IFERROR(IF(Z411="#N/C","#N/C",INDEX(Taxonomy_UniqueValues!H:H,MATCH(Z411,Taxonomy_UniqueValues!I:I,0))),"#N/C")</f>
        <v>#N/C</v>
      </c>
      <c r="Z411" s="64" t="s">
        <v>36</v>
      </c>
    </row>
    <row r="412" spans="1:26" x14ac:dyDescent="0.3">
      <c r="A412" s="3">
        <v>120</v>
      </c>
      <c r="B412" s="38" t="str">
        <f t="shared" si="42"/>
        <v>FAIR-D2_120</v>
      </c>
      <c r="C412" s="39" t="s">
        <v>334</v>
      </c>
      <c r="D412" s="4">
        <f t="shared" si="47"/>
        <v>45164</v>
      </c>
      <c r="E412" s="1" t="s">
        <v>412</v>
      </c>
      <c r="F412" s="1" t="s">
        <v>412</v>
      </c>
      <c r="G412" s="2">
        <v>45164.627442129597</v>
      </c>
      <c r="H412" s="2">
        <v>45164.627476851798</v>
      </c>
      <c r="I412" s="40">
        <f t="shared" si="44"/>
        <v>3.4722201235126704E-5</v>
      </c>
      <c r="J412" s="41" t="s">
        <v>45</v>
      </c>
      <c r="K412" s="6" t="s">
        <v>31</v>
      </c>
      <c r="L412" s="6" t="s">
        <v>32</v>
      </c>
      <c r="M412" s="6">
        <v>116</v>
      </c>
      <c r="N412" s="5" t="str">
        <f t="shared" si="46"/>
        <v>FAIR-D2/116</v>
      </c>
      <c r="O412" s="4" t="str">
        <f>IF(ISBLANK(E412),"",IF(E412=F412, "1 video",CONCATENATE((+COUNTIFS(Video_List!$A:$A,Monitoring!C412,Video_List!$D:$D,"&lt;=" &amp;Monitoring!H412)-COUNTIFS(Video_List!$A:$A,Monitoring!C412,Video_List!$D:$D,"&lt;=" &amp;Monitoring!G412))+1," videos")))</f>
        <v>1 video</v>
      </c>
      <c r="P412" s="61" t="s">
        <v>34</v>
      </c>
      <c r="Q412" s="62" t="s">
        <v>34</v>
      </c>
      <c r="R412" s="63" t="str">
        <f>+IFERROR(IF(S412="#N/C","#N/C",INDEX(Taxonomy_UniqueValues!A:A,MATCH(S412,Taxonomy_UniqueValues!B:B,0))),"#N/C")</f>
        <v>Insecta</v>
      </c>
      <c r="S412" s="63" t="str">
        <f>+IFERROR(IF(T412="#N/C","#N/C",INDEX(Taxonomy_UniqueValues!B:B,MATCH(T412,Taxonomy_UniqueValues!C:C,0))),"#N/C")</f>
        <v>Diptera</v>
      </c>
      <c r="T412" s="63" t="s">
        <v>48</v>
      </c>
      <c r="U412" s="63" t="str">
        <f>+IFERROR(IF(V412="#N/C","#N/C",INDEX(Taxonomy_UniqueValues!D:D,MATCH(V412,Taxonomy_UniqueValues!E:E,0))),"#N/C")</f>
        <v>#N/C</v>
      </c>
      <c r="V412" s="63" t="str">
        <f>+IFERROR(IF(W412="#N/C","#N/C",IF(W412="-",INDEX(Taxonomy_UniqueValues!E:E,MATCH(X412,Taxonomy_UniqueValues!G:G,0)),INDEX(Taxonomy_UniqueValues!E:E,MATCH(W412,Taxonomy_UniqueValues!F:F,0)))),"#N/C")</f>
        <v>#N/C</v>
      </c>
      <c r="W412" s="63" t="str">
        <f>+IFERROR(IF(X412="#N/C","#N/C",IF(X412="-",INDEX(Taxonomy_UniqueValues!F:F,MATCH(Y412,Taxonomy_UniqueValues!H:H,0)),INDEX(Taxonomy_UniqueValues!F:F,MATCH(X412,Taxonomy_UniqueValues!G:G,0)))),"#N/C")</f>
        <v>#N/C</v>
      </c>
      <c r="X412" s="63" t="str">
        <f>+IFERROR(IF(Y412="#N/C","#N/C",INDEX(Taxonomy_UniqueValues!G:G,MATCH(Y412,Taxonomy_UniqueValues!H:H,0))),"#N/C")</f>
        <v>#N/C</v>
      </c>
      <c r="Y412" s="63" t="str">
        <f>+IFERROR(IF(Z412="#N/C","#N/C",INDEX(Taxonomy_UniqueValues!H:H,MATCH(Z412,Taxonomy_UniqueValues!I:I,0))),"#N/C")</f>
        <v>#N/C</v>
      </c>
      <c r="Z412" s="64" t="s">
        <v>36</v>
      </c>
    </row>
    <row r="413" spans="1:26" x14ac:dyDescent="0.3">
      <c r="A413" s="3">
        <v>121</v>
      </c>
      <c r="B413" s="38" t="str">
        <f t="shared" si="42"/>
        <v>FAIR-D2_121</v>
      </c>
      <c r="C413" s="39" t="s">
        <v>334</v>
      </c>
      <c r="D413" s="4">
        <f t="shared" si="47"/>
        <v>45164</v>
      </c>
      <c r="E413" s="1" t="s">
        <v>412</v>
      </c>
      <c r="F413" s="1" t="s">
        <v>412</v>
      </c>
      <c r="G413" s="2">
        <v>45164.627442129597</v>
      </c>
      <c r="H413" s="2">
        <v>45164.627500000002</v>
      </c>
      <c r="I413" s="40">
        <f t="shared" si="44"/>
        <v>5.7870405726134777E-5</v>
      </c>
      <c r="J413" s="41" t="s">
        <v>45</v>
      </c>
      <c r="K413" s="6" t="s">
        <v>34</v>
      </c>
      <c r="L413" s="6" t="s">
        <v>30</v>
      </c>
      <c r="M413" s="6">
        <v>117</v>
      </c>
      <c r="N413" s="5" t="str">
        <f t="shared" si="46"/>
        <v>FAIR-D2/117</v>
      </c>
      <c r="O413" s="4" t="str">
        <f>IF(ISBLANK(E413),"",IF(E413=F413, "1 video",CONCATENATE((+COUNTIFS(Video_List!$A:$A,Monitoring!C413,Video_List!$D:$D,"&lt;=" &amp;Monitoring!H413)-COUNTIFS(Video_List!$A:$A,Monitoring!C413,Video_List!$D:$D,"&lt;=" &amp;Monitoring!G413))+1," videos")))</f>
        <v>1 video</v>
      </c>
      <c r="P413" s="61" t="s">
        <v>31</v>
      </c>
      <c r="Q413" s="62" t="s">
        <v>34</v>
      </c>
      <c r="R413" s="63" t="str">
        <f>+IFERROR(IF(S413="#N/C","#N/C",INDEX(Taxonomy_UniqueValues!A:A,MATCH(S413,Taxonomy_UniqueValues!B:B,0))),"#N/C")</f>
        <v>Insecta</v>
      </c>
      <c r="S413" s="63" t="str">
        <f>+IFERROR(IF(T413="#N/C","#N/C",INDEX(Taxonomy_UniqueValues!B:B,MATCH(T413,Taxonomy_UniqueValues!C:C,0))),"#N/C")</f>
        <v>Diptera</v>
      </c>
      <c r="T413" s="63" t="str">
        <f>+IFERROR(IF(V413="#N/C","#N/C",IF(V413="-",INDEX(Taxonomy_UniqueValues!C:C,MATCH(W413,Taxonomy_UniqueValues!F:F,0)),INDEX(Taxonomy_UniqueValues!C:C,MATCH(V413,Taxonomy_UniqueValues!E:E,0)))),"#N/C")</f>
        <v>Brachycera</v>
      </c>
      <c r="U413" s="63" t="str">
        <f>+IFERROR(IF(V413="#N/C","#N/C",INDEX(Taxonomy_UniqueValues!D:D,MATCH(V413,Taxonomy_UniqueValues!E:E,0))),"#N/C")</f>
        <v>Muscomorpha</v>
      </c>
      <c r="V413" s="63" t="s">
        <v>35</v>
      </c>
      <c r="W413" s="63" t="str">
        <f>+IFERROR(IF(X413="#N/C","#N/C",IF(X413="-",INDEX(Taxonomy_UniqueValues!F:F,MATCH(Y413,Taxonomy_UniqueValues!H:H,0)),INDEX(Taxonomy_UniqueValues!F:F,MATCH(X413,Taxonomy_UniqueValues!G:G,0)))),"#N/C")</f>
        <v>#N/C</v>
      </c>
      <c r="X413" s="63" t="str">
        <f>+IFERROR(IF(Y413="#N/C","#N/C",INDEX(Taxonomy_UniqueValues!G:G,MATCH(Y413,Taxonomy_UniqueValues!H:H,0))),"#N/C")</f>
        <v>#N/C</v>
      </c>
      <c r="Y413" s="63" t="str">
        <f>+IFERROR(IF(Z413="#N/C","#N/C",INDEX(Taxonomy_UniqueValues!H:H,MATCH(Z413,Taxonomy_UniqueValues!I:I,0))),"#N/C")</f>
        <v>#N/C</v>
      </c>
      <c r="Z413" s="64" t="s">
        <v>36</v>
      </c>
    </row>
    <row r="414" spans="1:26" x14ac:dyDescent="0.3">
      <c r="A414" s="3">
        <v>122</v>
      </c>
      <c r="B414" s="38" t="str">
        <f t="shared" si="42"/>
        <v>FAIR-D2_122</v>
      </c>
      <c r="C414" s="39" t="s">
        <v>334</v>
      </c>
      <c r="D414" s="4">
        <f t="shared" si="47"/>
        <v>45164</v>
      </c>
      <c r="E414" s="1" t="s">
        <v>412</v>
      </c>
      <c r="F414" s="1" t="s">
        <v>412</v>
      </c>
      <c r="G414" s="2">
        <v>45164.627835648098</v>
      </c>
      <c r="H414" s="2">
        <v>45164.628148148098</v>
      </c>
      <c r="I414" s="40">
        <f t="shared" si="44"/>
        <v>3.125000002910383E-4</v>
      </c>
      <c r="J414" s="41" t="s">
        <v>30</v>
      </c>
      <c r="K414" s="6" t="s">
        <v>34</v>
      </c>
      <c r="L414" s="6" t="s">
        <v>32</v>
      </c>
      <c r="M414" s="6">
        <v>118</v>
      </c>
      <c r="N414" s="5" t="str">
        <f t="shared" si="46"/>
        <v>FAIR-D2/118</v>
      </c>
      <c r="O414" s="4" t="str">
        <f>IF(ISBLANK(E414),"",IF(E414=F414, "1 video",CONCATENATE((+COUNTIFS(Video_List!$A:$A,Monitoring!C414,Video_List!$D:$D,"&lt;=" &amp;Monitoring!H414)-COUNTIFS(Video_List!$A:$A,Monitoring!C414,Video_List!$D:$D,"&lt;=" &amp;Monitoring!G414))+1," videos")))</f>
        <v>1 video</v>
      </c>
      <c r="P414" s="61" t="s">
        <v>31</v>
      </c>
      <c r="Q414" s="62" t="s">
        <v>34</v>
      </c>
      <c r="R414" s="63" t="str">
        <f>+IFERROR(IF(S414="#N/C","#N/C",INDEX(Taxonomy_UniqueValues!A:A,MATCH(S414,Taxonomy_UniqueValues!B:B,0))),"#N/C")</f>
        <v>Insecta</v>
      </c>
      <c r="S414" s="63" t="str">
        <f>+IFERROR(IF(T414="#N/C","#N/C",INDEX(Taxonomy_UniqueValues!B:B,MATCH(T414,Taxonomy_UniqueValues!C:C,0))),"#N/C")</f>
        <v>Diptera</v>
      </c>
      <c r="T414" s="63" t="str">
        <f>+IFERROR(IF(V414="#N/C","#N/C",IF(V414="-",INDEX(Taxonomy_UniqueValues!C:C,MATCH(W414,Taxonomy_UniqueValues!F:F,0)),INDEX(Taxonomy_UniqueValues!C:C,MATCH(V414,Taxonomy_UniqueValues!E:E,0)))),"#N/C")</f>
        <v>Brachycera</v>
      </c>
      <c r="U414" s="63" t="str">
        <f>+IFERROR(IF(V414="#N/C","#N/C",INDEX(Taxonomy_UniqueValues!D:D,MATCH(V414,Taxonomy_UniqueValues!E:E,0))),"#N/C")</f>
        <v>Muscomorpha</v>
      </c>
      <c r="V414" s="63" t="s">
        <v>35</v>
      </c>
      <c r="W414" s="63" t="str">
        <f>+IFERROR(IF(X414="#N/C","#N/C",IF(X414="-",INDEX(Taxonomy_UniqueValues!F:F,MATCH(Y414,Taxonomy_UniqueValues!H:H,0)),INDEX(Taxonomy_UniqueValues!F:F,MATCH(X414,Taxonomy_UniqueValues!G:G,0)))),"#N/C")</f>
        <v>#N/C</v>
      </c>
      <c r="X414" s="63" t="str">
        <f>+IFERROR(IF(Y414="#N/C","#N/C",INDEX(Taxonomy_UniqueValues!G:G,MATCH(Y414,Taxonomy_UniqueValues!H:H,0))),"#N/C")</f>
        <v>#N/C</v>
      </c>
      <c r="Y414" s="63" t="str">
        <f>+IFERROR(IF(Z414="#N/C","#N/C",INDEX(Taxonomy_UniqueValues!H:H,MATCH(Z414,Taxonomy_UniqueValues!I:I,0))),"#N/C")</f>
        <v>#N/C</v>
      </c>
      <c r="Z414" s="64" t="s">
        <v>36</v>
      </c>
    </row>
    <row r="415" spans="1:26" x14ac:dyDescent="0.3">
      <c r="A415" s="3">
        <v>123</v>
      </c>
      <c r="B415" s="38" t="str">
        <f t="shared" si="42"/>
        <v>FAIR-D2_123</v>
      </c>
      <c r="C415" s="39" t="s">
        <v>334</v>
      </c>
      <c r="D415" s="4">
        <f t="shared" si="47"/>
        <v>45164</v>
      </c>
      <c r="E415" s="1" t="s">
        <v>413</v>
      </c>
      <c r="F415" s="1" t="s">
        <v>413</v>
      </c>
      <c r="G415" s="2">
        <v>45164.638495370396</v>
      </c>
      <c r="H415" s="2">
        <v>45164.638587963003</v>
      </c>
      <c r="I415" s="40">
        <f t="shared" si="44"/>
        <v>9.2592606961261481E-5</v>
      </c>
      <c r="J415" s="41" t="s">
        <v>45</v>
      </c>
      <c r="K415" s="42" t="s">
        <v>31</v>
      </c>
      <c r="L415" s="42" t="s">
        <v>32</v>
      </c>
      <c r="M415" s="6">
        <v>119</v>
      </c>
      <c r="N415" s="5" t="str">
        <f t="shared" si="46"/>
        <v>FAIR-D2/119</v>
      </c>
      <c r="O415" s="4" t="str">
        <f>IF(ISBLANK(E415),"",IF(E415=F415, "1 video",CONCATENATE((+COUNTIFS(Video_List!$A:$A,Monitoring!C415,Video_List!$D:$D,"&lt;=" &amp;Monitoring!H415)-COUNTIFS(Video_List!$A:$A,Monitoring!C415,Video_List!$D:$D,"&lt;=" &amp;Monitoring!G415))+1," videos")))</f>
        <v>1 video</v>
      </c>
      <c r="P415" s="61" t="s">
        <v>31</v>
      </c>
      <c r="Q415" s="62" t="s">
        <v>34</v>
      </c>
      <c r="R415" s="63" t="str">
        <f>+IFERROR(IF(S415="#N/C","#N/C",INDEX(Taxonomy_UniqueValues!A:A,MATCH(S415,Taxonomy_UniqueValues!B:B,0))),"#N/C")</f>
        <v>Insecta</v>
      </c>
      <c r="S415" s="63" t="str">
        <f>+IFERROR(IF(T415="#N/C","#N/C",INDEX(Taxonomy_UniqueValues!B:B,MATCH(T415,Taxonomy_UniqueValues!C:C,0))),"#N/C")</f>
        <v>Diptera</v>
      </c>
      <c r="T415" s="63" t="str">
        <f>+IFERROR(IF(V415="#N/C","#N/C",IF(V415="-",INDEX(Taxonomy_UniqueValues!C:C,MATCH(W415,Taxonomy_UniqueValues!F:F,0)),INDEX(Taxonomy_UniqueValues!C:C,MATCH(V415,Taxonomy_UniqueValues!E:E,0)))),"#N/C")</f>
        <v>Brachycera</v>
      </c>
      <c r="U415" s="63" t="str">
        <f>+IFERROR(IF(V415="#N/C","#N/C",INDEX(Taxonomy_UniqueValues!D:D,MATCH(V415,Taxonomy_UniqueValues!E:E,0))),"#N/C")</f>
        <v>Muscomorpha</v>
      </c>
      <c r="V415" s="63" t="s">
        <v>35</v>
      </c>
      <c r="W415" s="63" t="str">
        <f>+IFERROR(IF(X415="#N/C","#N/C",IF(X415="-",INDEX(Taxonomy_UniqueValues!F:F,MATCH(Y415,Taxonomy_UniqueValues!H:H,0)),INDEX(Taxonomy_UniqueValues!F:F,MATCH(X415,Taxonomy_UniqueValues!G:G,0)))),"#N/C")</f>
        <v>#N/C</v>
      </c>
      <c r="X415" s="63" t="str">
        <f>+IFERROR(IF(Y415="#N/C","#N/C",INDEX(Taxonomy_UniqueValues!G:G,MATCH(Y415,Taxonomy_UniqueValues!H:H,0))),"#N/C")</f>
        <v>#N/C</v>
      </c>
      <c r="Y415" s="63" t="str">
        <f>+IFERROR(IF(Z415="#N/C","#N/C",INDEX(Taxonomy_UniqueValues!H:H,MATCH(Z415,Taxonomy_UniqueValues!I:I,0))),"#N/C")</f>
        <v>#N/C</v>
      </c>
      <c r="Z415" s="64" t="s">
        <v>36</v>
      </c>
    </row>
    <row r="416" spans="1:26" x14ac:dyDescent="0.3">
      <c r="A416" s="3">
        <v>124</v>
      </c>
      <c r="B416" s="38" t="str">
        <f t="shared" si="42"/>
        <v>FAIR-D2_124</v>
      </c>
      <c r="C416" s="39" t="s">
        <v>334</v>
      </c>
      <c r="D416" s="4">
        <f t="shared" si="47"/>
        <v>45164</v>
      </c>
      <c r="E416" s="1" t="s">
        <v>414</v>
      </c>
      <c r="F416" s="1" t="s">
        <v>414</v>
      </c>
      <c r="G416" s="2">
        <v>45164.647731481498</v>
      </c>
      <c r="H416" s="2">
        <v>45164.647754629601</v>
      </c>
      <c r="I416" s="40">
        <f t="shared" si="44"/>
        <v>2.3148102627601475E-5</v>
      </c>
      <c r="J416" s="41" t="s">
        <v>32</v>
      </c>
      <c r="K416" s="42" t="s">
        <v>34</v>
      </c>
      <c r="L416" s="42" t="s">
        <v>32</v>
      </c>
      <c r="M416" s="6">
        <v>120</v>
      </c>
      <c r="N416" s="5" t="str">
        <f t="shared" si="46"/>
        <v>FAIR-D2/120</v>
      </c>
      <c r="O416" s="4" t="str">
        <f>IF(ISBLANK(E416),"",IF(E416=F416, "1 video",CONCATENATE((+COUNTIFS(Video_List!$A:$A,Monitoring!C416,Video_List!$D:$D,"&lt;=" &amp;Monitoring!H416)-COUNTIFS(Video_List!$A:$A,Monitoring!C416,Video_List!$D:$D,"&lt;=" &amp;Monitoring!G416))+1," videos")))</f>
        <v>1 video</v>
      </c>
      <c r="P416" s="61" t="s">
        <v>31</v>
      </c>
      <c r="Q416" s="62" t="s">
        <v>34</v>
      </c>
      <c r="R416" s="63" t="str">
        <f>+IFERROR(IF(S416="#N/C","#N/C",INDEX(Taxonomy_UniqueValues!A:A,MATCH(S416,Taxonomy_UniqueValues!B:B,0))),"#N/C")</f>
        <v>Insecta</v>
      </c>
      <c r="S416" s="63" t="str">
        <f>+IFERROR(IF(T416="#N/C","#N/C",INDEX(Taxonomy_UniqueValues!B:B,MATCH(T416,Taxonomy_UniqueValues!C:C,0))),"#N/C")</f>
        <v>Diptera</v>
      </c>
      <c r="T416" s="63" t="str">
        <f>+IFERROR(IF(V416="#N/C","#N/C",IF(V416="-",INDEX(Taxonomy_UniqueValues!C:C,MATCH(W416,Taxonomy_UniqueValues!F:F,0)),INDEX(Taxonomy_UniqueValues!C:C,MATCH(V416,Taxonomy_UniqueValues!E:E,0)))),"#N/C")</f>
        <v>Brachycera</v>
      </c>
      <c r="U416" s="63" t="str">
        <f>+IFERROR(IF(V416="#N/C","#N/C",INDEX(Taxonomy_UniqueValues!D:D,MATCH(V416,Taxonomy_UniqueValues!E:E,0))),"#N/C")</f>
        <v>Muscomorpha</v>
      </c>
      <c r="V416" s="63" t="s">
        <v>35</v>
      </c>
      <c r="W416" s="63" t="str">
        <f>+IFERROR(IF(X416="#N/C","#N/C",IF(X416="-",INDEX(Taxonomy_UniqueValues!F:F,MATCH(Y416,Taxonomy_UniqueValues!H:H,0)),INDEX(Taxonomy_UniqueValues!F:F,MATCH(X416,Taxonomy_UniqueValues!G:G,0)))),"#N/C")</f>
        <v>#N/C</v>
      </c>
      <c r="X416" s="63" t="str">
        <f>+IFERROR(IF(Y416="#N/C","#N/C",INDEX(Taxonomy_UniqueValues!G:G,MATCH(Y416,Taxonomy_UniqueValues!H:H,0))),"#N/C")</f>
        <v>#N/C</v>
      </c>
      <c r="Y416" s="63" t="str">
        <f>+IFERROR(IF(Z416="#N/C","#N/C",INDEX(Taxonomy_UniqueValues!H:H,MATCH(Z416,Taxonomy_UniqueValues!I:I,0))),"#N/C")</f>
        <v>#N/C</v>
      </c>
      <c r="Z416" s="64" t="s">
        <v>36</v>
      </c>
    </row>
    <row r="417" spans="1:26" x14ac:dyDescent="0.3">
      <c r="A417" s="3">
        <v>125</v>
      </c>
      <c r="B417" s="38" t="str">
        <f t="shared" si="42"/>
        <v>FAIR-D2_125</v>
      </c>
      <c r="C417" s="39" t="s">
        <v>334</v>
      </c>
      <c r="D417" s="4">
        <f t="shared" si="47"/>
        <v>45164</v>
      </c>
      <c r="E417" s="1" t="s">
        <v>414</v>
      </c>
      <c r="F417" s="1" t="s">
        <v>414</v>
      </c>
      <c r="G417" s="2">
        <v>45164.6477199074</v>
      </c>
      <c r="H417" s="2">
        <v>45164.647824074098</v>
      </c>
      <c r="I417" s="40">
        <f t="shared" si="44"/>
        <v>1.041666982928291E-4</v>
      </c>
      <c r="J417" s="41" t="s">
        <v>32</v>
      </c>
      <c r="K417" s="42" t="s">
        <v>34</v>
      </c>
      <c r="L417" s="42" t="s">
        <v>45</v>
      </c>
      <c r="M417" s="6">
        <v>121</v>
      </c>
      <c r="N417" s="5" t="str">
        <f t="shared" si="46"/>
        <v>FAIR-D2/121</v>
      </c>
      <c r="O417" s="4" t="str">
        <f>IF(ISBLANK(E417),"",IF(E417=F417, "1 video",CONCATENATE((+COUNTIFS(Video_List!$A:$A,Monitoring!C417,Video_List!$D:$D,"&lt;=" &amp;Monitoring!H417)-COUNTIFS(Video_List!$A:$A,Monitoring!C417,Video_List!$D:$D,"&lt;=" &amp;Monitoring!G417))+1," videos")))</f>
        <v>1 video</v>
      </c>
      <c r="P417" s="61" t="s">
        <v>31</v>
      </c>
      <c r="Q417" s="62" t="s">
        <v>34</v>
      </c>
      <c r="R417" s="63" t="s">
        <v>86</v>
      </c>
      <c r="S417" s="63" t="str">
        <f>+IFERROR(IF(T417="#N/C","#N/C",INDEX(Taxonomy_UniqueValues!B:B,MATCH(T417,Taxonomy_UniqueValues!C:C,0))),"#N/C")</f>
        <v>#N/C</v>
      </c>
      <c r="T417" s="63" t="str">
        <f>+IFERROR(IF(V417="#N/C","#N/C",IF(V417="-",INDEX(Taxonomy_UniqueValues!C:C,MATCH(W417,Taxonomy_UniqueValues!F:F,0)),INDEX(Taxonomy_UniqueValues!C:C,MATCH(V417,Taxonomy_UniqueValues!E:E,0)))),"#N/C")</f>
        <v>#N/C</v>
      </c>
      <c r="U417" s="63" t="str">
        <f>+IFERROR(IF(V417="#N/C","#N/C",INDEX(Taxonomy_UniqueValues!D:D,MATCH(V417,Taxonomy_UniqueValues!E:E,0))),"#N/C")</f>
        <v>#N/C</v>
      </c>
      <c r="V417" s="63" t="str">
        <f>+IFERROR(IF(W417="#N/C","#N/C",IF(W417="-",INDEX(Taxonomy_UniqueValues!E:E,MATCH(X417,Taxonomy_UniqueValues!G:G,0)),INDEX(Taxonomy_UniqueValues!E:E,MATCH(W417,Taxonomy_UniqueValues!F:F,0)))),"#N/C")</f>
        <v>#N/C</v>
      </c>
      <c r="W417" s="63" t="str">
        <f>+IFERROR(IF(X417="#N/C","#N/C",IF(X417="-",INDEX(Taxonomy_UniqueValues!F:F,MATCH(Y417,Taxonomy_UniqueValues!H:H,0)),INDEX(Taxonomy_UniqueValues!F:F,MATCH(X417,Taxonomy_UniqueValues!G:G,0)))),"#N/C")</f>
        <v>#N/C</v>
      </c>
      <c r="X417" s="63" t="str">
        <f>+IFERROR(IF(Y417="#N/C","#N/C",INDEX(Taxonomy_UniqueValues!G:G,MATCH(Y417,Taxonomy_UniqueValues!H:H,0))),"#N/C")</f>
        <v>#N/C</v>
      </c>
      <c r="Y417" s="63" t="str">
        <f>+IFERROR(IF(Z417="#N/C","#N/C",INDEX(Taxonomy_UniqueValues!H:H,MATCH(Z417,Taxonomy_UniqueValues!I:I,0))),"#N/C")</f>
        <v>#N/C</v>
      </c>
      <c r="Z417" s="64" t="s">
        <v>36</v>
      </c>
    </row>
    <row r="418" spans="1:26" x14ac:dyDescent="0.3">
      <c r="A418" s="3">
        <v>126</v>
      </c>
      <c r="B418" s="38" t="str">
        <f t="shared" si="42"/>
        <v>FAIR-D2_126</v>
      </c>
      <c r="C418" s="39" t="s">
        <v>334</v>
      </c>
      <c r="D418" s="4">
        <f t="shared" si="47"/>
        <v>45164</v>
      </c>
      <c r="E418" s="1" t="s">
        <v>415</v>
      </c>
      <c r="F418" s="1" t="s">
        <v>415</v>
      </c>
      <c r="G418" s="2">
        <v>45164.661412037</v>
      </c>
      <c r="H418" s="2">
        <v>45164.661597222199</v>
      </c>
      <c r="I418" s="40">
        <f t="shared" si="44"/>
        <v>1.8518519937060773E-4</v>
      </c>
      <c r="J418" s="41" t="s">
        <v>30</v>
      </c>
      <c r="K418" s="42" t="s">
        <v>31</v>
      </c>
      <c r="L418" s="42" t="s">
        <v>32</v>
      </c>
      <c r="M418" s="6">
        <v>122</v>
      </c>
      <c r="N418" s="5" t="str">
        <f t="shared" si="46"/>
        <v>FAIR-D2/122</v>
      </c>
      <c r="O418" s="4" t="str">
        <f>IF(ISBLANK(E418),"",IF(E418=F418, "1 video",CONCATENATE((+COUNTIFS(Video_List!$A:$A,Monitoring!C418,Video_List!$D:$D,"&lt;=" &amp;Monitoring!H418)-COUNTIFS(Video_List!$A:$A,Monitoring!C418,Video_List!$D:$D,"&lt;=" &amp;Monitoring!G418))+1," videos")))</f>
        <v>1 video</v>
      </c>
      <c r="P418" s="61" t="s">
        <v>31</v>
      </c>
      <c r="Q418" s="62" t="s">
        <v>34</v>
      </c>
      <c r="R418" s="63" t="str">
        <f>+IFERROR(IF(S418="#N/C","#N/C",IF(S418=0,INDEX(Taxonomy_UniqueValues!A:A,MATCH(T418,Taxonomy_UniqueValues!C:C,0)),INDEX(Taxonomy_UniqueValues!A:A,MATCH(S418,Taxonomy_UniqueValues!B:B,0)))),"#N/C")</f>
        <v>Insecta</v>
      </c>
      <c r="S418" s="63" t="str">
        <f>+IFERROR(IF(T418="#N/C","#N/C",IF(T418=0,INDEX(Taxonomy_UniqueValues!B:B,MATCH(U418,Taxonomy_UniqueValues!D:D,0)),INDEX(Taxonomy_UniqueValues!B:B,MATCH(T418,Taxonomy_UniqueValues!C:C,0)))),"#N/C")</f>
        <v>Diptera</v>
      </c>
      <c r="T418" s="63" t="str">
        <f>+IFERROR(IF(U418="#N/C","#N/C",IF(U418=0,INDEX(Taxonomy_UniqueValues!C:C,MATCH(V418,Taxonomy_UniqueValues!E:E,0)),INDEX(Taxonomy_UniqueValues!C:C,MATCH(U418,Taxonomy_UniqueValues!D:D,0)))),"#N/C")</f>
        <v>Brachycera</v>
      </c>
      <c r="U418" s="63" t="str">
        <f>+IFERROR(IF(V418="#N/C","#N/C",IF(V418=0,INDEX(Taxonomy_UniqueValues!D:D,MATCH(W418,Taxonomy_UniqueValues!F:F,0)),INDEX(Taxonomy_UniqueValues!D:D,MATCH(V418,Taxonomy_UniqueValues!E:E,0)))),"#N/C")</f>
        <v>Muscomorpha</v>
      </c>
      <c r="V418" s="63" t="str">
        <f>+IFERROR(IF(W418="#N/C","#N/C",IF(W418=0,INDEX(Taxonomy_UniqueValues!E:E,MATCH(X418,Taxonomy_UniqueValues!G:G,0)),INDEX(Taxonomy_UniqueValues!E:E,MATCH(W418,Taxonomy_UniqueValues!F:F,0)))),"#N/C")</f>
        <v>Muscoidea</v>
      </c>
      <c r="W418" s="63" t="str">
        <f>+IFERROR(IF(X418="#N/C","#N/C",IF(X418=0,INDEX(Taxonomy_UniqueValues!F:F,MATCH(Y418,Taxonomy_UniqueValues!H:H,0)),INDEX(Taxonomy_UniqueValues!F:F,MATCH(X418,Taxonomy_UniqueValues!G:G,0)))),"#N/C")</f>
        <v>Fanniidae</v>
      </c>
      <c r="X418" s="63">
        <f>+IFERROR(IF(Y418="#N/C","#N/C",INDEX(Taxonomy_UniqueValues!G:G,MATCH(Y418,Taxonomy_UniqueValues!H:H,0))),"#N/C")</f>
        <v>0</v>
      </c>
      <c r="Y418" s="63" t="s">
        <v>38</v>
      </c>
      <c r="Z418" s="64" t="s">
        <v>36</v>
      </c>
    </row>
    <row r="419" spans="1:26" x14ac:dyDescent="0.3">
      <c r="A419" s="3">
        <v>127</v>
      </c>
      <c r="B419" s="38" t="str">
        <f t="shared" si="42"/>
        <v>FAIR-D2_127</v>
      </c>
      <c r="C419" s="39" t="s">
        <v>334</v>
      </c>
      <c r="D419" s="4">
        <f t="shared" si="47"/>
        <v>45165</v>
      </c>
      <c r="E419" s="1" t="s">
        <v>416</v>
      </c>
      <c r="F419" s="1" t="s">
        <v>416</v>
      </c>
      <c r="G419" s="2">
        <v>45165.347222222197</v>
      </c>
      <c r="H419" s="2">
        <v>45165.347349536998</v>
      </c>
      <c r="I419" s="40">
        <f t="shared" si="44"/>
        <v>1.2731480092043057E-4</v>
      </c>
      <c r="J419" s="41" t="s">
        <v>45</v>
      </c>
      <c r="K419" s="42" t="s">
        <v>31</v>
      </c>
      <c r="L419" s="42" t="s">
        <v>32</v>
      </c>
      <c r="M419" s="6">
        <v>123</v>
      </c>
      <c r="N419" s="5" t="str">
        <f t="shared" si="46"/>
        <v>FAIR-D2/123</v>
      </c>
      <c r="O419" s="4" t="str">
        <f>IF(ISBLANK(E419),"",IF(E419=F419, "1 video",CONCATENATE((+COUNTIFS(Video_List!$A:$A,Monitoring!C419,Video_List!$D:$D,"&lt;=" &amp;Monitoring!H419)-COUNTIFS(Video_List!$A:$A,Monitoring!C419,Video_List!$D:$D,"&lt;=" &amp;Monitoring!G419))+1," videos")))</f>
        <v>1 video</v>
      </c>
      <c r="P419" s="61" t="s">
        <v>31</v>
      </c>
      <c r="Q419" s="62" t="s">
        <v>34</v>
      </c>
      <c r="R419" s="63" t="str">
        <f>+IFERROR(IF(S419="#N/C","#N/C",IF(S419=0,INDEX(Taxonomy_UniqueValues!A:A,MATCH(T419,Taxonomy_UniqueValues!C:C,0)),INDEX(Taxonomy_UniqueValues!A:A,MATCH(S419,Taxonomy_UniqueValues!B:B,0)))),"#N/C")</f>
        <v>Insecta</v>
      </c>
      <c r="S419" s="63" t="str">
        <f>+IFERROR(IF(T419="#N/C","#N/C",IF(T419=0,INDEX(Taxonomy_UniqueValues!B:B,MATCH(U419,Taxonomy_UniqueValues!D:D,0)),INDEX(Taxonomy_UniqueValues!B:B,MATCH(T419,Taxonomy_UniqueValues!C:C,0)))),"#N/C")</f>
        <v>Diptera</v>
      </c>
      <c r="T419" s="63" t="str">
        <f>+IFERROR(IF(U419="#N/C","#N/C",IF(U419=0,INDEX(Taxonomy_UniqueValues!C:C,MATCH(V419,Taxonomy_UniqueValues!E:E,0)),INDEX(Taxonomy_UniqueValues!C:C,MATCH(U419,Taxonomy_UniqueValues!D:D,0)))),"#N/C")</f>
        <v>Brachycera</v>
      </c>
      <c r="U419" s="63" t="str">
        <f>+IFERROR(IF(V419="#N/C","#N/C",IF(V419=0,INDEX(Taxonomy_UniqueValues!D:D,MATCH(W419,Taxonomy_UniqueValues!F:F,0)),INDEX(Taxonomy_UniqueValues!D:D,MATCH(V419,Taxonomy_UniqueValues!E:E,0)))),"#N/C")</f>
        <v>Muscomorpha</v>
      </c>
      <c r="V419" s="63" t="str">
        <f>+IFERROR(IF(W419="#N/C","#N/C",IF(W419=0,INDEX(Taxonomy_UniqueValues!E:E,MATCH(X419,Taxonomy_UniqueValues!G:G,0)),INDEX(Taxonomy_UniqueValues!E:E,MATCH(W419,Taxonomy_UniqueValues!F:F,0)))),"#N/C")</f>
        <v>Muscoidea</v>
      </c>
      <c r="W419" s="63" t="str">
        <f>+IFERROR(IF(X419="#N/C","#N/C",IF(X419=0,INDEX(Taxonomy_UniqueValues!F:F,MATCH(Y419,Taxonomy_UniqueValues!H:H,0)),INDEX(Taxonomy_UniqueValues!F:F,MATCH(X419,Taxonomy_UniqueValues!G:G,0)))),"#N/C")</f>
        <v>Fanniidae</v>
      </c>
      <c r="X419" s="63">
        <f>+IFERROR(IF(Y419="#N/C","#N/C",INDEX(Taxonomy_UniqueValues!G:G,MATCH(Y419,Taxonomy_UniqueValues!H:H,0))),"#N/C")</f>
        <v>0</v>
      </c>
      <c r="Y419" s="63" t="s">
        <v>38</v>
      </c>
      <c r="Z419" s="64" t="s">
        <v>36</v>
      </c>
    </row>
    <row r="420" spans="1:26" x14ac:dyDescent="0.3">
      <c r="A420" s="3">
        <v>128</v>
      </c>
      <c r="B420" s="38" t="str">
        <f t="shared" si="42"/>
        <v>FAIR-D2_128</v>
      </c>
      <c r="C420" s="39" t="s">
        <v>334</v>
      </c>
      <c r="D420" s="4">
        <f t="shared" si="47"/>
        <v>45165</v>
      </c>
      <c r="E420" s="1" t="s">
        <v>416</v>
      </c>
      <c r="F420" s="1" t="s">
        <v>417</v>
      </c>
      <c r="G420" s="2">
        <v>45165.347222222197</v>
      </c>
      <c r="H420" s="2">
        <v>45165.4361921296</v>
      </c>
      <c r="I420" s="40">
        <f t="shared" si="44"/>
        <v>8.8969907403225079E-2</v>
      </c>
      <c r="J420" s="41" t="s">
        <v>45</v>
      </c>
      <c r="K420" s="6" t="s">
        <v>34</v>
      </c>
      <c r="L420" s="6" t="s">
        <v>30</v>
      </c>
      <c r="M420" s="6">
        <v>124</v>
      </c>
      <c r="N420" s="5" t="str">
        <f t="shared" si="46"/>
        <v>FAIR-D2/124</v>
      </c>
      <c r="O420" s="4" t="str">
        <f>IF(ISBLANK(E420),"",IF(E420=F420, "1 video",CONCATENATE((+COUNTIFS(Video_List!$A:$A,Monitoring!C420,Video_List!$D:$D,"&lt;=" &amp;Monitoring!H420)-COUNTIFS(Video_List!$A:$A,Monitoring!C420,Video_List!$D:$D,"&lt;=" &amp;Monitoring!G420))+1," videos")))</f>
        <v>13 videos</v>
      </c>
      <c r="P420" s="61" t="s">
        <v>34</v>
      </c>
      <c r="Q420" s="62" t="s">
        <v>34</v>
      </c>
      <c r="R420" s="63" t="s">
        <v>86</v>
      </c>
      <c r="S420" s="63" t="str">
        <f>+IFERROR(IF(T420="#N/C","#N/C",INDEX(Taxonomy_UniqueValues!B:B,MATCH(T420,Taxonomy_UniqueValues!C:C,0))),"#N/C")</f>
        <v>#N/C</v>
      </c>
      <c r="T420" s="63" t="str">
        <f>+IFERROR(IF(V420="#N/C","#N/C",IF(V420="-",INDEX(Taxonomy_UniqueValues!C:C,MATCH(W420,Taxonomy_UniqueValues!F:F,0)),INDEX(Taxonomy_UniqueValues!C:C,MATCH(V420,Taxonomy_UniqueValues!E:E,0)))),"#N/C")</f>
        <v>#N/C</v>
      </c>
      <c r="U420" s="63" t="str">
        <f>+IFERROR(IF(V420="#N/C","#N/C",INDEX(Taxonomy_UniqueValues!D:D,MATCH(V420,Taxonomy_UniqueValues!E:E,0))),"#N/C")</f>
        <v>#N/C</v>
      </c>
      <c r="V420" s="63" t="str">
        <f>+IFERROR(IF(W420="#N/C","#N/C",IF(W420="-",INDEX(Taxonomy_UniqueValues!E:E,MATCH(X420,Taxonomy_UniqueValues!G:G,0)),INDEX(Taxonomy_UniqueValues!E:E,MATCH(W420,Taxonomy_UniqueValues!F:F,0)))),"#N/C")</f>
        <v>#N/C</v>
      </c>
      <c r="W420" s="63" t="str">
        <f>+IFERROR(IF(X420="#N/C","#N/C",IF(X420="-",INDEX(Taxonomy_UniqueValues!F:F,MATCH(Y420,Taxonomy_UniqueValues!H:H,0)),INDEX(Taxonomy_UniqueValues!F:F,MATCH(X420,Taxonomy_UniqueValues!G:G,0)))),"#N/C")</f>
        <v>#N/C</v>
      </c>
      <c r="X420" s="63" t="str">
        <f>+IFERROR(IF(Y420="#N/C","#N/C",INDEX(Taxonomy_UniqueValues!G:G,MATCH(Y420,Taxonomy_UniqueValues!H:H,0))),"#N/C")</f>
        <v>#N/C</v>
      </c>
      <c r="Y420" s="63" t="str">
        <f>+IFERROR(IF(Z420="#N/C","#N/C",INDEX(Taxonomy_UniqueValues!H:H,MATCH(Z420,Taxonomy_UniqueValues!I:I,0))),"#N/C")</f>
        <v>#N/C</v>
      </c>
      <c r="Z420" s="64" t="s">
        <v>36</v>
      </c>
    </row>
    <row r="421" spans="1:26" x14ac:dyDescent="0.3">
      <c r="A421" s="3">
        <v>129</v>
      </c>
      <c r="B421" s="38" t="str">
        <f t="shared" si="42"/>
        <v>FAIR-D2_129</v>
      </c>
      <c r="C421" s="39" t="s">
        <v>334</v>
      </c>
      <c r="D421" s="4">
        <f t="shared" si="47"/>
        <v>45165</v>
      </c>
      <c r="E421" s="1" t="s">
        <v>418</v>
      </c>
      <c r="F421" s="1" t="s">
        <v>418</v>
      </c>
      <c r="G421" s="2">
        <v>45165.352905092601</v>
      </c>
      <c r="H421" s="2">
        <v>45165.352986111102</v>
      </c>
      <c r="I421" s="40">
        <f t="shared" si="44"/>
        <v>8.1018501077778637E-5</v>
      </c>
      <c r="J421" s="41" t="s">
        <v>32</v>
      </c>
      <c r="K421" s="42" t="s">
        <v>34</v>
      </c>
      <c r="L421" s="42" t="s">
        <v>32</v>
      </c>
      <c r="M421" s="6">
        <v>125</v>
      </c>
      <c r="N421" s="5" t="str">
        <f t="shared" si="46"/>
        <v>FAIR-D2/125</v>
      </c>
      <c r="O421" s="4" t="str">
        <f>IF(ISBLANK(E421),"",IF(E421=F421, "1 video",CONCATENATE((+COUNTIFS(Video_List!$A:$A,Monitoring!C421,Video_List!$D:$D,"&lt;=" &amp;Monitoring!H421)-COUNTIFS(Video_List!$A:$A,Monitoring!C421,Video_List!$D:$D,"&lt;=" &amp;Monitoring!G421))+1," videos")))</f>
        <v>1 video</v>
      </c>
      <c r="P421" s="61" t="s">
        <v>34</v>
      </c>
      <c r="Q421" s="62" t="s">
        <v>34</v>
      </c>
      <c r="R421" s="63" t="str">
        <f>+IFERROR(IF(S421="#N/C","#N/C",INDEX(Taxonomy_UniqueValues!A:A,MATCH(S421,Taxonomy_UniqueValues!B:B,0))),"#N/C")</f>
        <v>#N/C</v>
      </c>
      <c r="S421" s="63" t="str">
        <f>+IFERROR(IF(T421="#N/C","#N/C",INDEX(Taxonomy_UniqueValues!B:B,MATCH(T421,Taxonomy_UniqueValues!C:C,0))),"#N/C")</f>
        <v>#N/C</v>
      </c>
      <c r="T421" s="63" t="str">
        <f>+IFERROR(IF(V421="#N/C","#N/C",IF(V421="-",INDEX(Taxonomy_UniqueValues!C:C,MATCH(W421,Taxonomy_UniqueValues!F:F,0)),INDEX(Taxonomy_UniqueValues!C:C,MATCH(V421,Taxonomy_UniqueValues!E:E,0)))),"#N/C")</f>
        <v>#N/C</v>
      </c>
      <c r="U421" s="63" t="str">
        <f>+IFERROR(IF(V421="#N/C","#N/C",INDEX(Taxonomy_UniqueValues!D:D,MATCH(V421,Taxonomy_UniqueValues!E:E,0))),"#N/C")</f>
        <v>#N/C</v>
      </c>
      <c r="V421" s="63" t="str">
        <f>+IFERROR(IF(W421="#N/C","#N/C",IF(W421="-",INDEX(Taxonomy_UniqueValues!E:E,MATCH(X421,Taxonomy_UniqueValues!G:G,0)),INDEX(Taxonomy_UniqueValues!E:E,MATCH(W421,Taxonomy_UniqueValues!F:F,0)))),"#N/C")</f>
        <v>#N/C</v>
      </c>
      <c r="W421" s="63" t="str">
        <f>+IFERROR(IF(X421="#N/C","#N/C",IF(X421="-",INDEX(Taxonomy_UniqueValues!F:F,MATCH(Y421,Taxonomy_UniqueValues!H:H,0)),INDEX(Taxonomy_UniqueValues!F:F,MATCH(X421,Taxonomy_UniqueValues!G:G,0)))),"#N/C")</f>
        <v>#N/C</v>
      </c>
      <c r="X421" s="63" t="str">
        <f>+IFERROR(IF(Y421="#N/C","#N/C",INDEX(Taxonomy_UniqueValues!G:G,MATCH(Y421,Taxonomy_UniqueValues!H:H,0))),"#N/C")</f>
        <v>#N/C</v>
      </c>
      <c r="Y421" s="63" t="str">
        <f>+IFERROR(IF(Z421="#N/C","#N/C",INDEX(Taxonomy_UniqueValues!H:H,MATCH(Z421,Taxonomy_UniqueValues!I:I,0))),"#N/C")</f>
        <v>#N/C</v>
      </c>
      <c r="Z421" s="64" t="s">
        <v>36</v>
      </c>
    </row>
    <row r="422" spans="1:26" x14ac:dyDescent="0.3">
      <c r="A422" s="3">
        <v>130</v>
      </c>
      <c r="B422" s="38" t="str">
        <f t="shared" ref="B422:B484" si="48">+_xlfn.CONCAT(C422,"_",A422)</f>
        <v>FAIR-D2_130</v>
      </c>
      <c r="C422" s="39" t="s">
        <v>334</v>
      </c>
      <c r="D422" s="4">
        <f t="shared" si="47"/>
        <v>45165</v>
      </c>
      <c r="E422" s="1" t="s">
        <v>419</v>
      </c>
      <c r="F422" s="1" t="s">
        <v>419</v>
      </c>
      <c r="G422" s="2">
        <v>45165.354872685202</v>
      </c>
      <c r="H422" s="2">
        <v>45165.355208333298</v>
      </c>
      <c r="I422" s="40">
        <f t="shared" si="44"/>
        <v>3.3564809564268216E-4</v>
      </c>
      <c r="J422" s="41" t="s">
        <v>32</v>
      </c>
      <c r="K422" s="6" t="s">
        <v>31</v>
      </c>
      <c r="L422" s="6" t="s">
        <v>32</v>
      </c>
      <c r="M422" s="6">
        <v>126</v>
      </c>
      <c r="N422" s="5" t="str">
        <f t="shared" si="46"/>
        <v>FAIR-D2/126</v>
      </c>
      <c r="O422" s="4" t="str">
        <f>IF(ISBLANK(E422),"",IF(E422=F422, "1 video",CONCATENATE((+COUNTIFS(Video_List!$A:$A,Monitoring!C422,Video_List!$D:$D,"&lt;=" &amp;Monitoring!H422)-COUNTIFS(Video_List!$A:$A,Monitoring!C422,Video_List!$D:$D,"&lt;=" &amp;Monitoring!G422))+1," videos")))</f>
        <v>1 video</v>
      </c>
      <c r="P422" s="61" t="s">
        <v>34</v>
      </c>
      <c r="Q422" s="62" t="s">
        <v>34</v>
      </c>
      <c r="R422" s="63" t="str">
        <f>+IFERROR(IF(S422="#N/C","#N/C",IF(S422=0,INDEX(Taxonomy_UniqueValues!A:A,MATCH(T422,Taxonomy_UniqueValues!C:C,0)),INDEX(Taxonomy_UniqueValues!A:A,MATCH(S422,Taxonomy_UniqueValues!B:B,0)))),"#N/C")</f>
        <v>Insecta</v>
      </c>
      <c r="S422" s="63" t="str">
        <f>+IFERROR(IF(T422="#N/C","#N/C",IF(T422=0,INDEX(Taxonomy_UniqueValues!B:B,MATCH(U422,Taxonomy_UniqueValues!D:D,0)),INDEX(Taxonomy_UniqueValues!B:B,MATCH(T422,Taxonomy_UniqueValues!C:C,0)))),"#N/C")</f>
        <v>Diptera</v>
      </c>
      <c r="T422" s="63" t="str">
        <f>+IFERROR(IF(U422="#N/C","#N/C",IF(U422=0,INDEX(Taxonomy_UniqueValues!C:C,MATCH(V422,Taxonomy_UniqueValues!E:E,0)),INDEX(Taxonomy_UniqueValues!C:C,MATCH(U422,Taxonomy_UniqueValues!D:D,0)))),"#N/C")</f>
        <v>Brachycera</v>
      </c>
      <c r="U422" s="63" t="str">
        <f>+IFERROR(IF(V422="#N/C","#N/C",IF(V422=0,INDEX(Taxonomy_UniqueValues!D:D,MATCH(W422,Taxonomy_UniqueValues!F:F,0)),INDEX(Taxonomy_UniqueValues!D:D,MATCH(V422,Taxonomy_UniqueValues!E:E,0)))),"#N/C")</f>
        <v>Muscomorpha</v>
      </c>
      <c r="V422" s="63" t="str">
        <f>+IFERROR(IF(W422="#N/C","#N/C",IF(W422=0,INDEX(Taxonomy_UniqueValues!E:E,MATCH(X422,Taxonomy_UniqueValues!G:G,0)),INDEX(Taxonomy_UniqueValues!E:E,MATCH(W422,Taxonomy_UniqueValues!F:F,0)))),"#N/C")</f>
        <v>Muscoidea</v>
      </c>
      <c r="W422" s="63" t="str">
        <f>+IFERROR(IF(X422="#N/C","#N/C",IF(X422=0,INDEX(Taxonomy_UniqueValues!F:F,MATCH(Y422,Taxonomy_UniqueValues!H:H,0)),INDEX(Taxonomy_UniqueValues!F:F,MATCH(X422,Taxonomy_UniqueValues!G:G,0)))),"#N/C")</f>
        <v>Fanniidae</v>
      </c>
      <c r="X422" s="63">
        <f>+IFERROR(IF(Y422="#N/C","#N/C",INDEX(Taxonomy_UniqueValues!G:G,MATCH(Y422,Taxonomy_UniqueValues!H:H,0))),"#N/C")</f>
        <v>0</v>
      </c>
      <c r="Y422" s="63" t="s">
        <v>38</v>
      </c>
      <c r="Z422" s="64" t="s">
        <v>36</v>
      </c>
    </row>
    <row r="423" spans="1:26" x14ac:dyDescent="0.3">
      <c r="A423" s="3">
        <v>131</v>
      </c>
      <c r="B423" s="38" t="str">
        <f t="shared" si="48"/>
        <v>FAIR-D2_131</v>
      </c>
      <c r="C423" s="39" t="s">
        <v>334</v>
      </c>
      <c r="D423" s="4">
        <f t="shared" si="47"/>
        <v>45165</v>
      </c>
      <c r="E423" s="1" t="s">
        <v>420</v>
      </c>
      <c r="F423" s="1" t="s">
        <v>420</v>
      </c>
      <c r="G423" s="2">
        <v>45165.395937499998</v>
      </c>
      <c r="H423" s="2">
        <v>45165.396701388898</v>
      </c>
      <c r="I423" s="40">
        <f t="shared" si="44"/>
        <v>7.6388890011003241E-4</v>
      </c>
      <c r="J423" s="41" t="s">
        <v>45</v>
      </c>
      <c r="K423" s="6" t="s">
        <v>31</v>
      </c>
      <c r="L423" s="6" t="s">
        <v>45</v>
      </c>
      <c r="M423" s="6">
        <v>127</v>
      </c>
      <c r="N423" s="5" t="str">
        <f t="shared" si="46"/>
        <v>FAIR-D2/127</v>
      </c>
      <c r="O423" s="4" t="str">
        <f>IF(ISBLANK(E423),"",IF(E423=F423, "1 video",CONCATENATE((+COUNTIFS(Video_List!$A:$A,Monitoring!C423,Video_List!$D:$D,"&lt;=" &amp;Monitoring!H423)-COUNTIFS(Video_List!$A:$A,Monitoring!C423,Video_List!$D:$D,"&lt;=" &amp;Monitoring!G423))+1," videos")))</f>
        <v>1 video</v>
      </c>
      <c r="P423" s="61" t="s">
        <v>34</v>
      </c>
      <c r="Q423" s="62" t="s">
        <v>34</v>
      </c>
      <c r="R423" s="63" t="str">
        <f>+IFERROR(IF(S423="#N/C","#N/C",INDEX(Taxonomy_UniqueValues!A:A,MATCH(S423,Taxonomy_UniqueValues!B:B,0))),"#N/C")</f>
        <v>Insecta</v>
      </c>
      <c r="S423" s="63" t="str">
        <f>+IFERROR(IF(T423="#N/C","#N/C",INDEX(Taxonomy_UniqueValues!B:B,MATCH(T423,Taxonomy_UniqueValues!C:C,0))),"#N/C")</f>
        <v>Diptera</v>
      </c>
      <c r="T423" s="63" t="s">
        <v>48</v>
      </c>
      <c r="U423" s="63" t="str">
        <f>+IFERROR(IF(V423="#N/C","#N/C",INDEX(Taxonomy_UniqueValues!D:D,MATCH(V423,Taxonomy_UniqueValues!E:E,0))),"#N/C")</f>
        <v>#N/C</v>
      </c>
      <c r="V423" s="63" t="str">
        <f>+IFERROR(IF(W423="#N/C","#N/C",IF(W423="-",INDEX(Taxonomy_UniqueValues!E:E,MATCH(X423,Taxonomy_UniqueValues!G:G,0)),INDEX(Taxonomy_UniqueValues!E:E,MATCH(W423,Taxonomy_UniqueValues!F:F,0)))),"#N/C")</f>
        <v>#N/C</v>
      </c>
      <c r="W423" s="63" t="str">
        <f>+IFERROR(IF(X423="#N/C","#N/C",IF(X423="-",INDEX(Taxonomy_UniqueValues!F:F,MATCH(Y423,Taxonomy_UniqueValues!H:H,0)),INDEX(Taxonomy_UniqueValues!F:F,MATCH(X423,Taxonomy_UniqueValues!G:G,0)))),"#N/C")</f>
        <v>#N/C</v>
      </c>
      <c r="X423" s="63" t="str">
        <f>+IFERROR(IF(Y423="#N/C","#N/C",INDEX(Taxonomy_UniqueValues!G:G,MATCH(Y423,Taxonomy_UniqueValues!H:H,0))),"#N/C")</f>
        <v>#N/C</v>
      </c>
      <c r="Y423" s="63" t="str">
        <f>+IFERROR(IF(Z423="#N/C","#N/C",INDEX(Taxonomy_UniqueValues!H:H,MATCH(Z423,Taxonomy_UniqueValues!I:I,0))),"#N/C")</f>
        <v>#N/C</v>
      </c>
      <c r="Z423" s="64" t="s">
        <v>36</v>
      </c>
    </row>
    <row r="424" spans="1:26" x14ac:dyDescent="0.3">
      <c r="A424" s="3">
        <v>132</v>
      </c>
      <c r="B424" s="38" t="str">
        <f t="shared" si="48"/>
        <v>FAIR-D2_132</v>
      </c>
      <c r="C424" s="39" t="s">
        <v>334</v>
      </c>
      <c r="D424" s="4">
        <f t="shared" si="47"/>
        <v>45165</v>
      </c>
      <c r="E424" s="1" t="s">
        <v>420</v>
      </c>
      <c r="F424" s="1" t="s">
        <v>420</v>
      </c>
      <c r="G424" s="2">
        <v>45165.395937499998</v>
      </c>
      <c r="H424" s="2">
        <v>45165.396701388898</v>
      </c>
      <c r="I424" s="40">
        <f t="shared" si="44"/>
        <v>7.6388890011003241E-4</v>
      </c>
      <c r="J424" s="41" t="s">
        <v>32</v>
      </c>
      <c r="K424" s="6" t="s">
        <v>34</v>
      </c>
      <c r="L424" s="6" t="s">
        <v>45</v>
      </c>
      <c r="M424" s="6">
        <v>128</v>
      </c>
      <c r="N424" s="5" t="str">
        <f t="shared" si="46"/>
        <v>FAIR-D2/128</v>
      </c>
      <c r="O424" s="4" t="str">
        <f>IF(ISBLANK(E424),"",IF(E424=F424, "1 video",CONCATENATE((+COUNTIFS(Video_List!$A:$A,Monitoring!C424,Video_List!$D:$D,"&lt;=" &amp;Monitoring!H424)-COUNTIFS(Video_List!$A:$A,Monitoring!C424,Video_List!$D:$D,"&lt;=" &amp;Monitoring!G424))+1," videos")))</f>
        <v>1 video</v>
      </c>
      <c r="P424" s="61" t="s">
        <v>31</v>
      </c>
      <c r="Q424" s="62" t="s">
        <v>34</v>
      </c>
      <c r="R424" s="63" t="str">
        <f>+IFERROR(IF(S424="#N/C","#N/C",IF(S424=0,INDEX(Taxonomy_UniqueValues!A:A,MATCH(T424,Taxonomy_UniqueValues!C:C,0)),INDEX(Taxonomy_UniqueValues!A:A,MATCH(S424,Taxonomy_UniqueValues!B:B,0)))),"#N/C")</f>
        <v>Insecta</v>
      </c>
      <c r="S424" s="63" t="str">
        <f>+IFERROR(IF(T424="#N/C","#N/C",IF(T424=0,INDEX(Taxonomy_UniqueValues!B:B,MATCH(U424,Taxonomy_UniqueValues!D:D,0)),INDEX(Taxonomy_UniqueValues!B:B,MATCH(T424,Taxonomy_UniqueValues!C:C,0)))),"#N/C")</f>
        <v>Diptera</v>
      </c>
      <c r="T424" s="63" t="str">
        <f>+IFERROR(IF(U424="#N/C","#N/C",IF(U424=0,INDEX(Taxonomy_UniqueValues!C:C,MATCH(V424,Taxonomy_UniqueValues!E:E,0)),INDEX(Taxonomy_UniqueValues!C:C,MATCH(U424,Taxonomy_UniqueValues!D:D,0)))),"#N/C")</f>
        <v>Brachycera</v>
      </c>
      <c r="U424" s="63" t="str">
        <f>+IFERROR(IF(V424="#N/C","#N/C",IF(V424=0,INDEX(Taxonomy_UniqueValues!D:D,MATCH(W424,Taxonomy_UniqueValues!F:F,0)),INDEX(Taxonomy_UniqueValues!D:D,MATCH(V424,Taxonomy_UniqueValues!E:E,0)))),"#N/C")</f>
        <v>Muscomorpha</v>
      </c>
      <c r="V424" s="63" t="str">
        <f>+IFERROR(IF(W424="#N/C","#N/C",IF(W424=0,INDEX(Taxonomy_UniqueValues!E:E,MATCH(X424,Taxonomy_UniqueValues!G:G,0)),INDEX(Taxonomy_UniqueValues!E:E,MATCH(W424,Taxonomy_UniqueValues!F:F,0)))),"#N/C")</f>
        <v>Muscoidea</v>
      </c>
      <c r="W424" s="63" t="str">
        <f>+IFERROR(IF(X424="#N/C","#N/C",IF(X424=0,INDEX(Taxonomy_UniqueValues!F:F,MATCH(Y424,Taxonomy_UniqueValues!H:H,0)),INDEX(Taxonomy_UniqueValues!F:F,MATCH(X424,Taxonomy_UniqueValues!G:G,0)))),"#N/C")</f>
        <v>Fanniidae</v>
      </c>
      <c r="X424" s="63">
        <f>+IFERROR(IF(Y424="#N/C","#N/C",INDEX(Taxonomy_UniqueValues!G:G,MATCH(Y424,Taxonomy_UniqueValues!H:H,0))),"#N/C")</f>
        <v>0</v>
      </c>
      <c r="Y424" s="63" t="s">
        <v>38</v>
      </c>
      <c r="Z424" s="64" t="s">
        <v>36</v>
      </c>
    </row>
    <row r="425" spans="1:26" x14ac:dyDescent="0.3">
      <c r="A425" s="3">
        <v>133</v>
      </c>
      <c r="B425" s="38" t="str">
        <f t="shared" si="48"/>
        <v>FAIR-D2_133</v>
      </c>
      <c r="C425" s="39" t="s">
        <v>334</v>
      </c>
      <c r="D425" s="4">
        <f t="shared" si="47"/>
        <v>45165</v>
      </c>
      <c r="E425" s="1" t="s">
        <v>421</v>
      </c>
      <c r="F425" s="1" t="s">
        <v>421</v>
      </c>
      <c r="G425" s="2">
        <v>45165.401365740698</v>
      </c>
      <c r="H425" s="2">
        <v>45165.401620370401</v>
      </c>
      <c r="I425" s="40">
        <f t="shared" si="44"/>
        <v>2.5462970370426774E-4</v>
      </c>
      <c r="J425" s="41" t="s">
        <v>30</v>
      </c>
      <c r="K425" s="6" t="s">
        <v>34</v>
      </c>
      <c r="L425" s="6" t="s">
        <v>30</v>
      </c>
      <c r="M425" s="6">
        <v>129</v>
      </c>
      <c r="N425" s="5" t="str">
        <f t="shared" si="46"/>
        <v>FAIR-D2/129</v>
      </c>
      <c r="O425" s="4" t="str">
        <f>IF(ISBLANK(E425),"",IF(E425=F425, "1 video",CONCATENATE((+COUNTIFS(Video_List!$A:$A,Monitoring!C425,Video_List!$D:$D,"&lt;=" &amp;Monitoring!H425)-COUNTIFS(Video_List!$A:$A,Monitoring!C425,Video_List!$D:$D,"&lt;=" &amp;Monitoring!G425))+1," videos")))</f>
        <v>1 video</v>
      </c>
      <c r="P425" s="61" t="s">
        <v>31</v>
      </c>
      <c r="Q425" s="62" t="s">
        <v>34</v>
      </c>
      <c r="R425" s="63" t="str">
        <f>+IFERROR(IF(S425="#N/C","#N/C",IF(S425=0,INDEX(Taxonomy_UniqueValues!A:A,MATCH(T425,Taxonomy_UniqueValues!C:C,0)),INDEX(Taxonomy_UniqueValues!A:A,MATCH(S425,Taxonomy_UniqueValues!B:B,0)))),"#N/C")</f>
        <v>Insecta</v>
      </c>
      <c r="S425" s="63" t="str">
        <f>+IFERROR(IF(T425="#N/C","#N/C",IF(T425=0,INDEX(Taxonomy_UniqueValues!B:B,MATCH(U425,Taxonomy_UniqueValues!D:D,0)),INDEX(Taxonomy_UniqueValues!B:B,MATCH(T425,Taxonomy_UniqueValues!C:C,0)))),"#N/C")</f>
        <v>Diptera</v>
      </c>
      <c r="T425" s="63" t="str">
        <f>+IFERROR(IF(U425="#N/C","#N/C",IF(U425=0,INDEX(Taxonomy_UniqueValues!C:C,MATCH(V425,Taxonomy_UniqueValues!E:E,0)),INDEX(Taxonomy_UniqueValues!C:C,MATCH(U425,Taxonomy_UniqueValues!D:D,0)))),"#N/C")</f>
        <v>Brachycera</v>
      </c>
      <c r="U425" s="63" t="str">
        <f>+IFERROR(IF(V425="#N/C","#N/C",IF(V425=0,INDEX(Taxonomy_UniqueValues!D:D,MATCH(W425,Taxonomy_UniqueValues!F:F,0)),INDEX(Taxonomy_UniqueValues!D:D,MATCH(V425,Taxonomy_UniqueValues!E:E,0)))),"#N/C")</f>
        <v>Muscomorpha</v>
      </c>
      <c r="V425" s="63" t="str">
        <f>+IFERROR(IF(W425="#N/C","#N/C",IF(W425=0,INDEX(Taxonomy_UniqueValues!E:E,MATCH(X425,Taxonomy_UniqueValues!G:G,0)),INDEX(Taxonomy_UniqueValues!E:E,MATCH(W425,Taxonomy_UniqueValues!F:F,0)))),"#N/C")</f>
        <v>Muscoidea</v>
      </c>
      <c r="W425" s="63" t="str">
        <f>+IFERROR(IF(X425="#N/C","#N/C",IF(X425=0,INDEX(Taxonomy_UniqueValues!F:F,MATCH(Y425,Taxonomy_UniqueValues!H:H,0)),INDEX(Taxonomy_UniqueValues!F:F,MATCH(X425,Taxonomy_UniqueValues!G:G,0)))),"#N/C")</f>
        <v>Fanniidae</v>
      </c>
      <c r="X425" s="63">
        <f>+IFERROR(IF(Y425="#N/C","#N/C",INDEX(Taxonomy_UniqueValues!G:G,MATCH(Y425,Taxonomy_UniqueValues!H:H,0))),"#N/C")</f>
        <v>0</v>
      </c>
      <c r="Y425" s="63" t="s">
        <v>38</v>
      </c>
      <c r="Z425" s="64" t="s">
        <v>36</v>
      </c>
    </row>
    <row r="426" spans="1:26" x14ac:dyDescent="0.3">
      <c r="A426" s="3">
        <v>134</v>
      </c>
      <c r="B426" s="38" t="str">
        <f t="shared" si="48"/>
        <v>FAIR-D2_134</v>
      </c>
      <c r="C426" s="39" t="s">
        <v>334</v>
      </c>
      <c r="D426" s="4">
        <f t="shared" si="47"/>
        <v>45165</v>
      </c>
      <c r="E426" s="1" t="s">
        <v>422</v>
      </c>
      <c r="F426" s="1" t="s">
        <v>422</v>
      </c>
      <c r="G426" s="2">
        <v>45165.402581018498</v>
      </c>
      <c r="H426" s="2">
        <v>45165.402928240699</v>
      </c>
      <c r="I426" s="40">
        <f t="shared" si="44"/>
        <v>3.4722220152616501E-4</v>
      </c>
      <c r="J426" s="41" t="s">
        <v>30</v>
      </c>
      <c r="K426" s="6" t="s">
        <v>34</v>
      </c>
      <c r="L426" s="6" t="s">
        <v>30</v>
      </c>
      <c r="M426" s="6">
        <v>130</v>
      </c>
      <c r="N426" s="5" t="str">
        <f t="shared" si="46"/>
        <v>FAIR-D2/130</v>
      </c>
      <c r="O426" s="4" t="str">
        <f>IF(ISBLANK(E426),"",IF(E426=F426, "1 video",CONCATENATE((+COUNTIFS(Video_List!$A:$A,Monitoring!C426,Video_List!$D:$D,"&lt;=" &amp;Monitoring!H426)-COUNTIFS(Video_List!$A:$A,Monitoring!C426,Video_List!$D:$D,"&lt;=" &amp;Monitoring!G426))+1," videos")))</f>
        <v>1 video</v>
      </c>
      <c r="P426" s="61" t="s">
        <v>31</v>
      </c>
      <c r="Q426" s="62" t="s">
        <v>31</v>
      </c>
      <c r="R426" s="63" t="str">
        <f>+IFERROR(IF(S426="#N/C","#N/C",IF(S426=0,INDEX(Taxonomy_UniqueValues!A:A,MATCH(T426,Taxonomy_UniqueValues!C:C,0)),INDEX(Taxonomy_UniqueValues!A:A,MATCH(S426,Taxonomy_UniqueValues!B:B,0)))),"#N/C")</f>
        <v>Insecta</v>
      </c>
      <c r="S426" s="63" t="str">
        <f>+IFERROR(IF(T426="#N/C","#N/C",IF(T426=0,INDEX(Taxonomy_UniqueValues!B:B,MATCH(U426,Taxonomy_UniqueValues!D:D,0)),INDEX(Taxonomy_UniqueValues!B:B,MATCH(T426,Taxonomy_UniqueValues!C:C,0)))),"#N/C")</f>
        <v>Diptera</v>
      </c>
      <c r="T426" s="63" t="str">
        <f>+IFERROR(IF(U426="#N/C","#N/C",IF(U426=0,INDEX(Taxonomy_UniqueValues!C:C,MATCH(V426,Taxonomy_UniqueValues!E:E,0)),INDEX(Taxonomy_UniqueValues!C:C,MATCH(U426,Taxonomy_UniqueValues!D:D,0)))),"#N/C")</f>
        <v>Brachycera</v>
      </c>
      <c r="U426" s="63" t="str">
        <f>+IFERROR(IF(V426="#N/C","#N/C",IF(V426=0,INDEX(Taxonomy_UniqueValues!D:D,MATCH(W426,Taxonomy_UniqueValues!F:F,0)),INDEX(Taxonomy_UniqueValues!D:D,MATCH(V426,Taxonomy_UniqueValues!E:E,0)))),"#N/C")</f>
        <v>Muscomorpha</v>
      </c>
      <c r="V426" s="63" t="str">
        <f>+IFERROR(IF(W426="#N/C","#N/C",IF(W426=0,INDEX(Taxonomy_UniqueValues!E:E,MATCH(X426,Taxonomy_UniqueValues!G:G,0)),INDEX(Taxonomy_UniqueValues!E:E,MATCH(W426,Taxonomy_UniqueValues!F:F,0)))),"#N/C")</f>
        <v>Muscoidea</v>
      </c>
      <c r="W426" s="63" t="str">
        <f>+IFERROR(IF(X426="#N/C","#N/C",IF(X426=0,INDEX(Taxonomy_UniqueValues!F:F,MATCH(Y426,Taxonomy_UniqueValues!H:H,0)),INDEX(Taxonomy_UniqueValues!F:F,MATCH(X426,Taxonomy_UniqueValues!G:G,0)))),"#N/C")</f>
        <v>Fanniidae</v>
      </c>
      <c r="X426" s="63">
        <f>+IFERROR(IF(Y426="#N/C","#N/C",INDEX(Taxonomy_UniqueValues!G:G,MATCH(Y426,Taxonomy_UniqueValues!H:H,0))),"#N/C")</f>
        <v>0</v>
      </c>
      <c r="Y426" s="63" t="s">
        <v>38</v>
      </c>
      <c r="Z426" s="64" t="s">
        <v>36</v>
      </c>
    </row>
    <row r="427" spans="1:26" x14ac:dyDescent="0.3">
      <c r="A427" s="3">
        <v>136</v>
      </c>
      <c r="B427" s="38" t="str">
        <f t="shared" si="48"/>
        <v>FAIR-D2_136</v>
      </c>
      <c r="C427" s="39" t="s">
        <v>334</v>
      </c>
      <c r="D427" s="4">
        <f t="shared" si="47"/>
        <v>45165</v>
      </c>
      <c r="E427" s="1" t="s">
        <v>423</v>
      </c>
      <c r="F427" s="1" t="s">
        <v>423</v>
      </c>
      <c r="G427" s="2">
        <v>45165.404409722199</v>
      </c>
      <c r="H427" s="2">
        <v>45165.4045833333</v>
      </c>
      <c r="I427" s="40">
        <f t="shared" si="44"/>
        <v>1.736111007630825E-4</v>
      </c>
      <c r="J427" s="41" t="s">
        <v>45</v>
      </c>
      <c r="K427" s="6" t="s">
        <v>34</v>
      </c>
      <c r="L427" s="6" t="s">
        <v>45</v>
      </c>
      <c r="M427" s="6">
        <v>132</v>
      </c>
      <c r="N427" s="5" t="str">
        <f t="shared" si="46"/>
        <v>FAIR-D2/132</v>
      </c>
      <c r="O427" s="4" t="str">
        <f>IF(ISBLANK(E427),"",IF(E427=F427, "1 video",CONCATENATE((+COUNTIFS(Video_List!$A:$A,Monitoring!C427,Video_List!$D:$D,"&lt;=" &amp;Monitoring!H427)-COUNTIFS(Video_List!$A:$A,Monitoring!C427,Video_List!$D:$D,"&lt;=" &amp;Monitoring!G427))+1," videos")))</f>
        <v>1 video</v>
      </c>
      <c r="P427" s="61" t="s">
        <v>34</v>
      </c>
      <c r="Q427" s="62" t="s">
        <v>34</v>
      </c>
      <c r="R427" s="63" t="str">
        <f>+IFERROR(IF(S427="#N/C","#N/C",IF(S427=0,INDEX(Taxonomy_UniqueValues!A:A,MATCH(T427,Taxonomy_UniqueValues!C:C,0)),INDEX(Taxonomy_UniqueValues!A:A,MATCH(S427,Taxonomy_UniqueValues!B:B,0)))),"#N/C")</f>
        <v>Insecta</v>
      </c>
      <c r="S427" s="63" t="str">
        <f>+IFERROR(IF(T427="#N/C","#N/C",IF(T427=0,INDEX(Taxonomy_UniqueValues!B:B,MATCH(U427,Taxonomy_UniqueValues!D:D,0)),INDEX(Taxonomy_UniqueValues!B:B,MATCH(T427,Taxonomy_UniqueValues!C:C,0)))),"#N/C")</f>
        <v>Diptera</v>
      </c>
      <c r="T427" s="63" t="str">
        <f>+IFERROR(IF(U427="#N/C","#N/C",IF(U427=0,INDEX(Taxonomy_UniqueValues!C:C,MATCH(V427,Taxonomy_UniqueValues!E:E,0)),INDEX(Taxonomy_UniqueValues!C:C,MATCH(U427,Taxonomy_UniqueValues!D:D,0)))),"#N/C")</f>
        <v>Brachycera</v>
      </c>
      <c r="U427" s="63" t="str">
        <f>+IFERROR(IF(V427="#N/C","#N/C",IF(V427=0,INDEX(Taxonomy_UniqueValues!D:D,MATCH(W427,Taxonomy_UniqueValues!F:F,0)),INDEX(Taxonomy_UniqueValues!D:D,MATCH(V427,Taxonomy_UniqueValues!E:E,0)))),"#N/C")</f>
        <v>Muscomorpha</v>
      </c>
      <c r="V427" s="63" t="str">
        <f>+IFERROR(IF(W427="#N/C","#N/C",IF(W427=0,INDEX(Taxonomy_UniqueValues!E:E,MATCH(X427,Taxonomy_UniqueValues!G:G,0)),INDEX(Taxonomy_UniqueValues!E:E,MATCH(W427,Taxonomy_UniqueValues!F:F,0)))),"#N/C")</f>
        <v>Muscoidea</v>
      </c>
      <c r="W427" s="63" t="str">
        <f>+IFERROR(IF(X427="#N/C","#N/C",IF(X427=0,INDEX(Taxonomy_UniqueValues!F:F,MATCH(Y427,Taxonomy_UniqueValues!H:H,0)),INDEX(Taxonomy_UniqueValues!F:F,MATCH(X427,Taxonomy_UniqueValues!G:G,0)))),"#N/C")</f>
        <v>Fanniidae</v>
      </c>
      <c r="X427" s="63">
        <f>+IFERROR(IF(Y427="#N/C","#N/C",INDEX(Taxonomy_UniqueValues!G:G,MATCH(Y427,Taxonomy_UniqueValues!H:H,0))),"#N/C")</f>
        <v>0</v>
      </c>
      <c r="Y427" s="63" t="s">
        <v>38</v>
      </c>
      <c r="Z427" s="64" t="s">
        <v>36</v>
      </c>
    </row>
    <row r="428" spans="1:26" x14ac:dyDescent="0.3">
      <c r="A428" s="3">
        <v>137</v>
      </c>
      <c r="B428" s="38" t="str">
        <f t="shared" si="48"/>
        <v>FAIR-D2_137</v>
      </c>
      <c r="C428" s="39" t="s">
        <v>334</v>
      </c>
      <c r="D428" s="4">
        <f t="shared" si="47"/>
        <v>45165</v>
      </c>
      <c r="E428" s="1" t="s">
        <v>423</v>
      </c>
      <c r="F428" s="1" t="s">
        <v>423</v>
      </c>
      <c r="G428" s="2">
        <v>45165.404409722199</v>
      </c>
      <c r="H428" s="2">
        <v>45165.4045833333</v>
      </c>
      <c r="I428" s="40">
        <f t="shared" si="44"/>
        <v>1.736111007630825E-4</v>
      </c>
      <c r="J428" s="41" t="s">
        <v>45</v>
      </c>
      <c r="K428" s="6" t="s">
        <v>34</v>
      </c>
      <c r="L428" s="6" t="s">
        <v>45</v>
      </c>
      <c r="M428" s="6">
        <v>133</v>
      </c>
      <c r="N428" s="5" t="str">
        <f t="shared" si="46"/>
        <v>FAIR-D2/133</v>
      </c>
      <c r="O428" s="4" t="str">
        <f>IF(ISBLANK(E428),"",IF(E428=F428, "1 video",CONCATENATE((+COUNTIFS(Video_List!$A:$A,Monitoring!C428,Video_List!$D:$D,"&lt;=" &amp;Monitoring!H428)-COUNTIFS(Video_List!$A:$A,Monitoring!C428,Video_List!$D:$D,"&lt;=" &amp;Monitoring!G428))+1," videos")))</f>
        <v>1 video</v>
      </c>
      <c r="P428" s="61" t="s">
        <v>34</v>
      </c>
      <c r="Q428" s="62" t="s">
        <v>34</v>
      </c>
      <c r="R428" s="63" t="str">
        <f>+IFERROR(IF(S428="#N/C","#N/C",INDEX(Taxonomy_UniqueValues!A:A,MATCH(S428,Taxonomy_UniqueValues!B:B,0))),"#N/C")</f>
        <v>#N/C</v>
      </c>
      <c r="S428" s="63" t="str">
        <f>+IFERROR(IF(T428="#N/C","#N/C",INDEX(Taxonomy_UniqueValues!B:B,MATCH(T428,Taxonomy_UniqueValues!C:C,0))),"#N/C")</f>
        <v>#N/C</v>
      </c>
      <c r="T428" s="63" t="str">
        <f>+IFERROR(IF(V428="#N/C","#N/C",IF(V428="-",INDEX(Taxonomy_UniqueValues!C:C,MATCH(W428,Taxonomy_UniqueValues!F:F,0)),INDEX(Taxonomy_UniqueValues!C:C,MATCH(V428,Taxonomy_UniqueValues!E:E,0)))),"#N/C")</f>
        <v>#N/C</v>
      </c>
      <c r="U428" s="63" t="str">
        <f>+IFERROR(IF(V428="#N/C","#N/C",INDEX(Taxonomy_UniqueValues!D:D,MATCH(V428,Taxonomy_UniqueValues!E:E,0))),"#N/C")</f>
        <v>#N/C</v>
      </c>
      <c r="V428" s="63" t="str">
        <f>+IFERROR(IF(W428="#N/C","#N/C",IF(W428="-",INDEX(Taxonomy_UniqueValues!E:E,MATCH(X428,Taxonomy_UniqueValues!G:G,0)),INDEX(Taxonomy_UniqueValues!E:E,MATCH(W428,Taxonomy_UniqueValues!F:F,0)))),"#N/C")</f>
        <v>#N/C</v>
      </c>
      <c r="W428" s="63" t="str">
        <f>+IFERROR(IF(X428="#N/C","#N/C",IF(X428="-",INDEX(Taxonomy_UniqueValues!F:F,MATCH(Y428,Taxonomy_UniqueValues!H:H,0)),INDEX(Taxonomy_UniqueValues!F:F,MATCH(X428,Taxonomy_UniqueValues!G:G,0)))),"#N/C")</f>
        <v>#N/C</v>
      </c>
      <c r="X428" s="63" t="str">
        <f>+IFERROR(IF(Y428="#N/C","#N/C",INDEX(Taxonomy_UniqueValues!G:G,MATCH(Y428,Taxonomy_UniqueValues!H:H,0))),"#N/C")</f>
        <v>#N/C</v>
      </c>
      <c r="Y428" s="63" t="str">
        <f>+IFERROR(IF(Z428="#N/C","#N/C",INDEX(Taxonomy_UniqueValues!H:H,MATCH(Z428,Taxonomy_UniqueValues!I:I,0))),"#N/C")</f>
        <v>#N/C</v>
      </c>
      <c r="Z428" s="64" t="s">
        <v>36</v>
      </c>
    </row>
    <row r="429" spans="1:26" x14ac:dyDescent="0.3">
      <c r="A429" s="3">
        <v>138</v>
      </c>
      <c r="B429" s="38" t="str">
        <f t="shared" si="48"/>
        <v>FAIR-D2_138</v>
      </c>
      <c r="C429" s="39" t="s">
        <v>334</v>
      </c>
      <c r="D429" s="4">
        <f t="shared" si="47"/>
        <v>45165</v>
      </c>
      <c r="E429" s="1" t="s">
        <v>424</v>
      </c>
      <c r="F429" s="1" t="s">
        <v>424</v>
      </c>
      <c r="G429" s="2">
        <v>45165.406493055598</v>
      </c>
      <c r="H429" s="2">
        <v>45165.406712962998</v>
      </c>
      <c r="I429" s="40">
        <f t="shared" si="44"/>
        <v>2.1990740060573444E-4</v>
      </c>
      <c r="J429" s="41" t="s">
        <v>30</v>
      </c>
      <c r="K429" s="6" t="s">
        <v>34</v>
      </c>
      <c r="L429" s="6" t="s">
        <v>32</v>
      </c>
      <c r="M429" s="6">
        <v>134</v>
      </c>
      <c r="N429" s="5" t="str">
        <f t="shared" si="46"/>
        <v>FAIR-D2/134</v>
      </c>
      <c r="O429" s="4" t="str">
        <f>IF(ISBLANK(E429),"",IF(E429=F429, "1 video",CONCATENATE((+COUNTIFS(Video_List!$A:$A,Monitoring!C429,Video_List!$D:$D,"&lt;=" &amp;Monitoring!H429)-COUNTIFS(Video_List!$A:$A,Monitoring!C429,Video_List!$D:$D,"&lt;=" &amp;Monitoring!G429))+1," videos")))</f>
        <v>1 video</v>
      </c>
      <c r="P429" s="61" t="s">
        <v>31</v>
      </c>
      <c r="Q429" s="62" t="s">
        <v>34</v>
      </c>
      <c r="R429" s="63" t="str">
        <f>+IFERROR(IF(S429="#N/C","#N/C",IF(S429=0,INDEX(Taxonomy_UniqueValues!A:A,MATCH(T429,Taxonomy_UniqueValues!C:C,0)),INDEX(Taxonomy_UniqueValues!A:A,MATCH(S429,Taxonomy_UniqueValues!B:B,0)))),"#N/C")</f>
        <v>Insecta</v>
      </c>
      <c r="S429" s="63" t="str">
        <f>+IFERROR(IF(T429="#N/C","#N/C",IF(T429=0,INDEX(Taxonomy_UniqueValues!B:B,MATCH(U429,Taxonomy_UniqueValues!D:D,0)),INDEX(Taxonomy_UniqueValues!B:B,MATCH(T429,Taxonomy_UniqueValues!C:C,0)))),"#N/C")</f>
        <v>Diptera</v>
      </c>
      <c r="T429" s="63" t="str">
        <f>+IFERROR(IF(U429="#N/C","#N/C",IF(U429=0,INDEX(Taxonomy_UniqueValues!C:C,MATCH(V429,Taxonomy_UniqueValues!E:E,0)),INDEX(Taxonomy_UniqueValues!C:C,MATCH(U429,Taxonomy_UniqueValues!D:D,0)))),"#N/C")</f>
        <v>Brachycera</v>
      </c>
      <c r="U429" s="63" t="str">
        <f>+IFERROR(IF(V429="#N/C","#N/C",IF(V429=0,INDEX(Taxonomy_UniqueValues!D:D,MATCH(W429,Taxonomy_UniqueValues!F:F,0)),INDEX(Taxonomy_UniqueValues!D:D,MATCH(V429,Taxonomy_UniqueValues!E:E,0)))),"#N/C")</f>
        <v>Muscomorpha</v>
      </c>
      <c r="V429" s="63" t="str">
        <f>+IFERROR(IF(W429="#N/C","#N/C",IF(W429=0,INDEX(Taxonomy_UniqueValues!E:E,MATCH(X429,Taxonomy_UniqueValues!G:G,0)),INDEX(Taxonomy_UniqueValues!E:E,MATCH(W429,Taxonomy_UniqueValues!F:F,0)))),"#N/C")</f>
        <v>Muscoidea</v>
      </c>
      <c r="W429" s="63" t="str">
        <f>+IFERROR(IF(X429="#N/C","#N/C",IF(X429=0,INDEX(Taxonomy_UniqueValues!F:F,MATCH(Y429,Taxonomy_UniqueValues!H:H,0)),INDEX(Taxonomy_UniqueValues!F:F,MATCH(X429,Taxonomy_UniqueValues!G:G,0)))),"#N/C")</f>
        <v>Fanniidae</v>
      </c>
      <c r="X429" s="63">
        <f>+IFERROR(IF(Y429="#N/C","#N/C",INDEX(Taxonomy_UniqueValues!G:G,MATCH(Y429,Taxonomy_UniqueValues!H:H,0))),"#N/C")</f>
        <v>0</v>
      </c>
      <c r="Y429" s="63" t="s">
        <v>38</v>
      </c>
      <c r="Z429" s="64" t="s">
        <v>36</v>
      </c>
    </row>
    <row r="430" spans="1:26" x14ac:dyDescent="0.3">
      <c r="A430" s="3">
        <v>139</v>
      </c>
      <c r="B430" s="38" t="str">
        <f t="shared" si="48"/>
        <v>FAIR-D2_139</v>
      </c>
      <c r="C430" s="39" t="s">
        <v>334</v>
      </c>
      <c r="D430" s="4">
        <f t="shared" si="47"/>
        <v>45165</v>
      </c>
      <c r="E430" s="1" t="s">
        <v>425</v>
      </c>
      <c r="F430" s="1" t="s">
        <v>425</v>
      </c>
      <c r="G430" s="2">
        <v>45165.413645833301</v>
      </c>
      <c r="H430" s="2">
        <v>45165.414270833302</v>
      </c>
      <c r="I430" s="40">
        <f t="shared" si="44"/>
        <v>6.2500000058207661E-4</v>
      </c>
      <c r="J430" s="41" t="s">
        <v>45</v>
      </c>
      <c r="K430" s="6" t="s">
        <v>31</v>
      </c>
      <c r="L430" s="6" t="s">
        <v>32</v>
      </c>
      <c r="M430" s="6">
        <v>135</v>
      </c>
      <c r="N430" s="5" t="str">
        <f t="shared" si="46"/>
        <v>FAIR-D2/135</v>
      </c>
      <c r="O430" s="4" t="str">
        <f>IF(ISBLANK(E430),"",IF(E430=F430, "1 video",CONCATENATE((+COUNTIFS(Video_List!$A:$A,Monitoring!C430,Video_List!$D:$D,"&lt;=" &amp;Monitoring!H430)-COUNTIFS(Video_List!$A:$A,Monitoring!C430,Video_List!$D:$D,"&lt;=" &amp;Monitoring!G430))+1," videos")))</f>
        <v>1 video</v>
      </c>
      <c r="P430" s="61" t="s">
        <v>31</v>
      </c>
      <c r="Q430" s="62" t="s">
        <v>34</v>
      </c>
      <c r="R430" s="63" t="str">
        <f>+IFERROR(IF(S430="#N/C","#N/C",IF(S430=0,INDEX(Taxonomy_UniqueValues!A:A,MATCH(T430,Taxonomy_UniqueValues!C:C,0)),INDEX(Taxonomy_UniqueValues!A:A,MATCH(S430,Taxonomy_UniqueValues!B:B,0)))),"#N/C")</f>
        <v>Insecta</v>
      </c>
      <c r="S430" s="63" t="str">
        <f>+IFERROR(IF(T430="#N/C","#N/C",IF(T430=0,INDEX(Taxonomy_UniqueValues!B:B,MATCH(U430,Taxonomy_UniqueValues!D:D,0)),INDEX(Taxonomy_UniqueValues!B:B,MATCH(T430,Taxonomy_UniqueValues!C:C,0)))),"#N/C")</f>
        <v>Diptera</v>
      </c>
      <c r="T430" s="63" t="str">
        <f>+IFERROR(IF(U430="#N/C","#N/C",IF(U430=0,INDEX(Taxonomy_UniqueValues!C:C,MATCH(V430,Taxonomy_UniqueValues!E:E,0)),INDEX(Taxonomy_UniqueValues!C:C,MATCH(U430,Taxonomy_UniqueValues!D:D,0)))),"#N/C")</f>
        <v>Brachycera</v>
      </c>
      <c r="U430" s="63" t="str">
        <f>+IFERROR(IF(V430="#N/C","#N/C",IF(V430=0,INDEX(Taxonomy_UniqueValues!D:D,MATCH(W430,Taxonomy_UniqueValues!F:F,0)),INDEX(Taxonomy_UniqueValues!D:D,MATCH(V430,Taxonomy_UniqueValues!E:E,0)))),"#N/C")</f>
        <v>Muscomorpha</v>
      </c>
      <c r="V430" s="63" t="str">
        <f>+IFERROR(IF(W430="#N/C","#N/C",IF(W430=0,INDEX(Taxonomy_UniqueValues!E:E,MATCH(X430,Taxonomy_UniqueValues!G:G,0)),INDEX(Taxonomy_UniqueValues!E:E,MATCH(W430,Taxonomy_UniqueValues!F:F,0)))),"#N/C")</f>
        <v>Muscoidea</v>
      </c>
      <c r="W430" s="63" t="str">
        <f>+IFERROR(IF(X430="#N/C","#N/C",IF(X430=0,INDEX(Taxonomy_UniqueValues!F:F,MATCH(Y430,Taxonomy_UniqueValues!H:H,0)),INDEX(Taxonomy_UniqueValues!F:F,MATCH(X430,Taxonomy_UniqueValues!G:G,0)))),"#N/C")</f>
        <v>Fanniidae</v>
      </c>
      <c r="X430" s="63">
        <f>+IFERROR(IF(Y430="#N/C","#N/C",INDEX(Taxonomy_UniqueValues!G:G,MATCH(Y430,Taxonomy_UniqueValues!H:H,0))),"#N/C")</f>
        <v>0</v>
      </c>
      <c r="Y430" s="63" t="s">
        <v>38</v>
      </c>
      <c r="Z430" s="64" t="s">
        <v>36</v>
      </c>
    </row>
    <row r="431" spans="1:26" x14ac:dyDescent="0.3">
      <c r="A431" s="3">
        <v>140</v>
      </c>
      <c r="B431" s="38" t="str">
        <f t="shared" si="48"/>
        <v>FAIR-D2_140</v>
      </c>
      <c r="C431" s="39" t="s">
        <v>334</v>
      </c>
      <c r="D431" s="4">
        <f t="shared" si="47"/>
        <v>45165</v>
      </c>
      <c r="E431" s="1" t="s">
        <v>426</v>
      </c>
      <c r="F431" s="1" t="s">
        <v>426</v>
      </c>
      <c r="G431" s="2">
        <v>45165.422060185199</v>
      </c>
      <c r="H431" s="2">
        <v>45165.4221875</v>
      </c>
      <c r="I431" s="40">
        <f t="shared" si="44"/>
        <v>1.2731480092043057E-4</v>
      </c>
      <c r="J431" s="41" t="s">
        <v>45</v>
      </c>
      <c r="K431" s="6" t="s">
        <v>34</v>
      </c>
      <c r="L431" s="6" t="s">
        <v>45</v>
      </c>
      <c r="M431" s="6">
        <v>136</v>
      </c>
      <c r="N431" s="5" t="str">
        <f t="shared" si="46"/>
        <v>FAIR-D2/136</v>
      </c>
      <c r="O431" s="4" t="str">
        <f>IF(ISBLANK(E431),"",IF(E431=F431, "1 video",CONCATENATE((+COUNTIFS(Video_List!$A:$A,Monitoring!C431,Video_List!$D:$D,"&lt;=" &amp;Monitoring!H431)-COUNTIFS(Video_List!$A:$A,Monitoring!C431,Video_List!$D:$D,"&lt;=" &amp;Monitoring!G431))+1," videos")))</f>
        <v>1 video</v>
      </c>
      <c r="P431" s="61" t="s">
        <v>34</v>
      </c>
      <c r="Q431" s="62" t="s">
        <v>34</v>
      </c>
      <c r="R431" s="63" t="str">
        <f>+IFERROR(IF(S431="#N/C","#N/C",INDEX(Taxonomy_UniqueValues!A:A,MATCH(S431,Taxonomy_UniqueValues!B:B,0))),"#N/C")</f>
        <v>Insecta</v>
      </c>
      <c r="S431" s="63" t="str">
        <f>+IFERROR(IF(T431="#N/C","#N/C",INDEX(Taxonomy_UniqueValues!B:B,MATCH(T431,Taxonomy_UniqueValues!C:C,0))),"#N/C")</f>
        <v>Diptera</v>
      </c>
      <c r="T431" s="63" t="s">
        <v>48</v>
      </c>
      <c r="U431" s="63" t="str">
        <f>+IFERROR(IF(V431="#N/C","#N/C",INDEX(Taxonomy_UniqueValues!D:D,MATCH(V431,Taxonomy_UniqueValues!E:E,0))),"#N/C")</f>
        <v>#N/C</v>
      </c>
      <c r="V431" s="63" t="str">
        <f>+IFERROR(IF(W431="#N/C","#N/C",IF(W431="-",INDEX(Taxonomy_UniqueValues!E:E,MATCH(X431,Taxonomy_UniqueValues!G:G,0)),INDEX(Taxonomy_UniqueValues!E:E,MATCH(W431,Taxonomy_UniqueValues!F:F,0)))),"#N/C")</f>
        <v>#N/C</v>
      </c>
      <c r="W431" s="63" t="str">
        <f>+IFERROR(IF(X431="#N/C","#N/C",IF(X431="-",INDEX(Taxonomy_UniqueValues!F:F,MATCH(Y431,Taxonomy_UniqueValues!H:H,0)),INDEX(Taxonomy_UniqueValues!F:F,MATCH(X431,Taxonomy_UniqueValues!G:G,0)))),"#N/C")</f>
        <v>#N/C</v>
      </c>
      <c r="X431" s="63" t="str">
        <f>+IFERROR(IF(Y431="#N/C","#N/C",INDEX(Taxonomy_UniqueValues!G:G,MATCH(Y431,Taxonomy_UniqueValues!H:H,0))),"#N/C")</f>
        <v>#N/C</v>
      </c>
      <c r="Y431" s="63" t="str">
        <f>+IFERROR(IF(Z431="#N/C","#N/C",INDEX(Taxonomy_UniqueValues!H:H,MATCH(Z431,Taxonomy_UniqueValues!I:I,0))),"#N/C")</f>
        <v>#N/C</v>
      </c>
      <c r="Z431" s="64" t="s">
        <v>36</v>
      </c>
    </row>
    <row r="432" spans="1:26" x14ac:dyDescent="0.3">
      <c r="A432" s="3">
        <v>141</v>
      </c>
      <c r="B432" s="38" t="str">
        <f t="shared" si="48"/>
        <v>FAIR-D2_141</v>
      </c>
      <c r="C432" s="39" t="s">
        <v>334</v>
      </c>
      <c r="D432" s="4">
        <f t="shared" si="47"/>
        <v>45165</v>
      </c>
      <c r="E432" s="1" t="s">
        <v>427</v>
      </c>
      <c r="F432" s="1" t="s">
        <v>427</v>
      </c>
      <c r="G432" s="2">
        <v>45165.423171296301</v>
      </c>
      <c r="H432" s="2">
        <v>45165.423310185201</v>
      </c>
      <c r="I432" s="40">
        <f t="shared" si="44"/>
        <v>1.388888995279558E-4</v>
      </c>
      <c r="J432" s="41" t="s">
        <v>32</v>
      </c>
      <c r="K432" s="6" t="s">
        <v>34</v>
      </c>
      <c r="L432" s="6" t="s">
        <v>45</v>
      </c>
      <c r="M432" s="6">
        <v>137</v>
      </c>
      <c r="N432" s="5" t="str">
        <f t="shared" si="46"/>
        <v>FAIR-D2/137</v>
      </c>
      <c r="O432" s="4" t="str">
        <f>IF(ISBLANK(E432),"",IF(E432=F432, "1 video",CONCATENATE((+COUNTIFS(Video_List!$A:$A,Monitoring!C432,Video_List!$D:$D,"&lt;=" &amp;Monitoring!H432)-COUNTIFS(Video_List!$A:$A,Monitoring!C432,Video_List!$D:$D,"&lt;=" &amp;Monitoring!G432))+1," videos")))</f>
        <v>1 video</v>
      </c>
      <c r="P432" s="61" t="s">
        <v>34</v>
      </c>
      <c r="Q432" s="62" t="s">
        <v>34</v>
      </c>
      <c r="R432" s="63" t="str">
        <f>+IFERROR(IF(S432="#N/C","#N/C",IF(S432=0,INDEX(Taxonomy_UniqueValues!A:A,MATCH(T432,Taxonomy_UniqueValues!C:C,0)),INDEX(Taxonomy_UniqueValues!A:A,MATCH(S432,Taxonomy_UniqueValues!B:B,0)))),"#N/C")</f>
        <v>Insecta</v>
      </c>
      <c r="S432" s="63" t="str">
        <f>+IFERROR(IF(T432="#N/C","#N/C",IF(T432=0,INDEX(Taxonomy_UniqueValues!B:B,MATCH(U432,Taxonomy_UniqueValues!D:D,0)),INDEX(Taxonomy_UniqueValues!B:B,MATCH(T432,Taxonomy_UniqueValues!C:C,0)))),"#N/C")</f>
        <v>Diptera</v>
      </c>
      <c r="T432" s="63" t="str">
        <f>+IFERROR(IF(U432="#N/C","#N/C",IF(U432=0,INDEX(Taxonomy_UniqueValues!C:C,MATCH(V432,Taxonomy_UniqueValues!E:E,0)),INDEX(Taxonomy_UniqueValues!C:C,MATCH(U432,Taxonomy_UniqueValues!D:D,0)))),"#N/C")</f>
        <v>Brachycera</v>
      </c>
      <c r="U432" s="63" t="str">
        <f>+IFERROR(IF(V432="#N/C","#N/C",IF(V432=0,INDEX(Taxonomy_UniqueValues!D:D,MATCH(W432,Taxonomy_UniqueValues!F:F,0)),INDEX(Taxonomy_UniqueValues!D:D,MATCH(V432,Taxonomy_UniqueValues!E:E,0)))),"#N/C")</f>
        <v>Muscomorpha</v>
      </c>
      <c r="V432" s="63" t="str">
        <f>+IFERROR(IF(W432="#N/C","#N/C",IF(W432=0,INDEX(Taxonomy_UniqueValues!E:E,MATCH(X432,Taxonomy_UniqueValues!G:G,0)),INDEX(Taxonomy_UniqueValues!E:E,MATCH(W432,Taxonomy_UniqueValues!F:F,0)))),"#N/C")</f>
        <v>Muscoidea</v>
      </c>
      <c r="W432" s="63" t="str">
        <f>+IFERROR(IF(X432="#N/C","#N/C",IF(X432=0,INDEX(Taxonomy_UniqueValues!F:F,MATCH(Y432,Taxonomy_UniqueValues!H:H,0)),INDEX(Taxonomy_UniqueValues!F:F,MATCH(X432,Taxonomy_UniqueValues!G:G,0)))),"#N/C")</f>
        <v>Fanniidae</v>
      </c>
      <c r="X432" s="63">
        <f>+IFERROR(IF(Y432="#N/C","#N/C",INDEX(Taxonomy_UniqueValues!G:G,MATCH(Y432,Taxonomy_UniqueValues!H:H,0))),"#N/C")</f>
        <v>0</v>
      </c>
      <c r="Y432" s="63" t="s">
        <v>38</v>
      </c>
      <c r="Z432" s="64" t="s">
        <v>36</v>
      </c>
    </row>
    <row r="433" spans="1:26" x14ac:dyDescent="0.3">
      <c r="A433" s="3">
        <v>142</v>
      </c>
      <c r="B433" s="38" t="str">
        <f t="shared" si="48"/>
        <v>FAIR-D2_142</v>
      </c>
      <c r="C433" s="39" t="s">
        <v>334</v>
      </c>
      <c r="D433" s="4">
        <f t="shared" si="47"/>
        <v>45165</v>
      </c>
      <c r="E433" s="1" t="s">
        <v>428</v>
      </c>
      <c r="F433" s="1" t="s">
        <v>428</v>
      </c>
      <c r="G433" s="2">
        <v>45165.432847222197</v>
      </c>
      <c r="H433" s="2">
        <v>45165.432962963001</v>
      </c>
      <c r="I433" s="40">
        <f t="shared" si="44"/>
        <v>1.1574080417631194E-4</v>
      </c>
      <c r="J433" s="41" t="s">
        <v>45</v>
      </c>
      <c r="K433" s="6" t="s">
        <v>34</v>
      </c>
      <c r="L433" s="6" t="s">
        <v>45</v>
      </c>
      <c r="M433" s="6">
        <v>138</v>
      </c>
      <c r="N433" s="5" t="str">
        <f t="shared" si="46"/>
        <v>FAIR-D2/138</v>
      </c>
      <c r="O433" s="4" t="str">
        <f>IF(ISBLANK(E433),"",IF(E433=F433, "1 video",CONCATENATE((+COUNTIFS(Video_List!$A:$A,Monitoring!C433,Video_List!$D:$D,"&lt;=" &amp;Monitoring!H433)-COUNTIFS(Video_List!$A:$A,Monitoring!C433,Video_List!$D:$D,"&lt;=" &amp;Monitoring!G433))+1," videos")))</f>
        <v>1 video</v>
      </c>
      <c r="P433" s="61" t="s">
        <v>34</v>
      </c>
      <c r="Q433" s="62" t="s">
        <v>34</v>
      </c>
      <c r="R433" s="63" t="str">
        <f>+IFERROR(IF(S433="#N/C","#N/C",IF(S433=0,INDEX(Taxonomy_UniqueValues!A:A,MATCH(T433,Taxonomy_UniqueValues!C:C,0)),INDEX(Taxonomy_UniqueValues!A:A,MATCH(S433,Taxonomy_UniqueValues!B:B,0)))),"#N/C")</f>
        <v>Insecta</v>
      </c>
      <c r="S433" s="63" t="str">
        <f>+IFERROR(IF(T433="#N/C","#N/C",IF(T433=0,INDEX(Taxonomy_UniqueValues!B:B,MATCH(U433,Taxonomy_UniqueValues!D:D,0)),INDEX(Taxonomy_UniqueValues!B:B,MATCH(T433,Taxonomy_UniqueValues!C:C,0)))),"#N/C")</f>
        <v>Diptera</v>
      </c>
      <c r="T433" s="63" t="str">
        <f>+IFERROR(IF(U433="#N/C","#N/C",IF(U433=0,INDEX(Taxonomy_UniqueValues!C:C,MATCH(V433,Taxonomy_UniqueValues!E:E,0)),INDEX(Taxonomy_UniqueValues!C:C,MATCH(U433,Taxonomy_UniqueValues!D:D,0)))),"#N/C")</f>
        <v>Brachycera</v>
      </c>
      <c r="U433" s="63" t="str">
        <f>+IFERROR(IF(V433="#N/C","#N/C",IF(V433=0,INDEX(Taxonomy_UniqueValues!D:D,MATCH(W433,Taxonomy_UniqueValues!F:F,0)),INDEX(Taxonomy_UniqueValues!D:D,MATCH(V433,Taxonomy_UniqueValues!E:E,0)))),"#N/C")</f>
        <v>Muscomorpha</v>
      </c>
      <c r="V433" s="63" t="str">
        <f>+IFERROR(IF(W433="#N/C","#N/C",IF(W433=0,INDEX(Taxonomy_UniqueValues!E:E,MATCH(X433,Taxonomy_UniqueValues!G:G,0)),INDEX(Taxonomy_UniqueValues!E:E,MATCH(W433,Taxonomy_UniqueValues!F:F,0)))),"#N/C")</f>
        <v>Muscoidea</v>
      </c>
      <c r="W433" s="63" t="str">
        <f>+IFERROR(IF(X433="#N/C","#N/C",IF(X433=0,INDEX(Taxonomy_UniqueValues!F:F,MATCH(Y433,Taxonomy_UniqueValues!H:H,0)),INDEX(Taxonomy_UniqueValues!F:F,MATCH(X433,Taxonomy_UniqueValues!G:G,0)))),"#N/C")</f>
        <v>Fanniidae</v>
      </c>
      <c r="X433" s="63">
        <f>+IFERROR(IF(Y433="#N/C","#N/C",INDEX(Taxonomy_UniqueValues!G:G,MATCH(Y433,Taxonomy_UniqueValues!H:H,0))),"#N/C")</f>
        <v>0</v>
      </c>
      <c r="Y433" s="63" t="s">
        <v>38</v>
      </c>
      <c r="Z433" s="64" t="s">
        <v>36</v>
      </c>
    </row>
    <row r="434" spans="1:26" x14ac:dyDescent="0.3">
      <c r="A434" s="3">
        <v>143</v>
      </c>
      <c r="B434" s="38" t="str">
        <f t="shared" si="48"/>
        <v>FAIR-D2_143</v>
      </c>
      <c r="C434" s="39" t="s">
        <v>334</v>
      </c>
      <c r="D434" s="4">
        <f t="shared" si="47"/>
        <v>45165</v>
      </c>
      <c r="E434" s="1" t="s">
        <v>417</v>
      </c>
      <c r="F434" s="1" t="s">
        <v>417</v>
      </c>
      <c r="G434" s="2">
        <v>45165.4359259259</v>
      </c>
      <c r="H434" s="2">
        <v>45165.4361921296</v>
      </c>
      <c r="I434" s="40">
        <f t="shared" si="44"/>
        <v>2.6620370044838637E-4</v>
      </c>
      <c r="J434" s="41" t="s">
        <v>45</v>
      </c>
      <c r="K434" s="6" t="s">
        <v>34</v>
      </c>
      <c r="L434" s="6" t="s">
        <v>30</v>
      </c>
      <c r="M434" s="6">
        <v>139</v>
      </c>
      <c r="N434" s="5" t="str">
        <f t="shared" si="46"/>
        <v>FAIR-D2/139</v>
      </c>
      <c r="O434" s="4" t="str">
        <f>IF(ISBLANK(E434),"",IF(E434=F434, "1 video",CONCATENATE((+COUNTIFS(Video_List!$A:$A,Monitoring!C434,Video_List!$D:$D,"&lt;=" &amp;Monitoring!H434)-COUNTIFS(Video_List!$A:$A,Monitoring!C434,Video_List!$D:$D,"&lt;=" &amp;Monitoring!G434))+1," videos")))</f>
        <v>1 video</v>
      </c>
      <c r="P434" s="61" t="s">
        <v>31</v>
      </c>
      <c r="Q434" s="62" t="s">
        <v>34</v>
      </c>
      <c r="R434" s="63" t="str">
        <f>+IFERROR(IF(S434="#N/C","#N/C",IF(S434=0,INDEX(Taxonomy_UniqueValues!A:A,MATCH(T434,Taxonomy_UniqueValues!C:C,0)),INDEX(Taxonomy_UniqueValues!A:A,MATCH(S434,Taxonomy_UniqueValues!B:B,0)))),"#N/C")</f>
        <v>Insecta</v>
      </c>
      <c r="S434" s="63" t="str">
        <f>+IFERROR(IF(T434="#N/C","#N/C",IF(T434=0,INDEX(Taxonomy_UniqueValues!B:B,MATCH(U434,Taxonomy_UniqueValues!D:D,0)),INDEX(Taxonomy_UniqueValues!B:B,MATCH(T434,Taxonomy_UniqueValues!C:C,0)))),"#N/C")</f>
        <v>Diptera</v>
      </c>
      <c r="T434" s="63" t="str">
        <f>+IFERROR(IF(U434="#N/C","#N/C",IF(U434=0,INDEX(Taxonomy_UniqueValues!C:C,MATCH(V434,Taxonomy_UniqueValues!E:E,0)),INDEX(Taxonomy_UniqueValues!C:C,MATCH(U434,Taxonomy_UniqueValues!D:D,0)))),"#N/C")</f>
        <v>Brachycera</v>
      </c>
      <c r="U434" s="63" t="str">
        <f>+IFERROR(IF(V434="#N/C","#N/C",IF(V434=0,INDEX(Taxonomy_UniqueValues!D:D,MATCH(W434,Taxonomy_UniqueValues!F:F,0)),INDEX(Taxonomy_UniqueValues!D:D,MATCH(V434,Taxonomy_UniqueValues!E:E,0)))),"#N/C")</f>
        <v>Muscomorpha</v>
      </c>
      <c r="V434" s="63" t="str">
        <f>+IFERROR(IF(W434="#N/C","#N/C",IF(W434=0,INDEX(Taxonomy_UniqueValues!E:E,MATCH(X434,Taxonomy_UniqueValues!G:G,0)),INDEX(Taxonomy_UniqueValues!E:E,MATCH(W434,Taxonomy_UniqueValues!F:F,0)))),"#N/C")</f>
        <v>Muscoidea</v>
      </c>
      <c r="W434" s="63" t="str">
        <f>+IFERROR(IF(X434="#N/C","#N/C",IF(X434=0,INDEX(Taxonomy_UniqueValues!F:F,MATCH(Y434,Taxonomy_UniqueValues!H:H,0)),INDEX(Taxonomy_UniqueValues!F:F,MATCH(X434,Taxonomy_UniqueValues!G:G,0)))),"#N/C")</f>
        <v>Fanniidae</v>
      </c>
      <c r="X434" s="63">
        <f>+IFERROR(IF(Y434="#N/C","#N/C",INDEX(Taxonomy_UniqueValues!G:G,MATCH(Y434,Taxonomy_UniqueValues!H:H,0))),"#N/C")</f>
        <v>0</v>
      </c>
      <c r="Y434" s="63" t="s">
        <v>38</v>
      </c>
      <c r="Z434" s="64" t="s">
        <v>36</v>
      </c>
    </row>
    <row r="435" spans="1:26" x14ac:dyDescent="0.3">
      <c r="A435" s="3">
        <v>144</v>
      </c>
      <c r="B435" s="38" t="str">
        <f t="shared" si="48"/>
        <v>FAIR-D2_144</v>
      </c>
      <c r="C435" s="39" t="s">
        <v>334</v>
      </c>
      <c r="D435" s="4">
        <f t="shared" si="47"/>
        <v>45165</v>
      </c>
      <c r="E435" s="1" t="s">
        <v>417</v>
      </c>
      <c r="F435" s="1" t="s">
        <v>417</v>
      </c>
      <c r="G435" s="2">
        <v>45165.4359259259</v>
      </c>
      <c r="H435" s="2">
        <v>45165.436226851903</v>
      </c>
      <c r="I435" s="40">
        <f t="shared" si="44"/>
        <v>3.0092600354691967E-4</v>
      </c>
      <c r="J435" s="41" t="s">
        <v>30</v>
      </c>
      <c r="K435" s="6" t="s">
        <v>34</v>
      </c>
      <c r="L435" s="6" t="s">
        <v>30</v>
      </c>
      <c r="M435" s="6">
        <v>140</v>
      </c>
      <c r="N435" s="5" t="str">
        <f t="shared" si="46"/>
        <v>FAIR-D2/140</v>
      </c>
      <c r="O435" s="4" t="str">
        <f>IF(ISBLANK(E435),"",IF(E435=F435, "1 video",CONCATENATE((+COUNTIFS(Video_List!$A:$A,Monitoring!C435,Video_List!$D:$D,"&lt;=" &amp;Monitoring!H435)-COUNTIFS(Video_List!$A:$A,Monitoring!C435,Video_List!$D:$D,"&lt;=" &amp;Monitoring!G435))+1," videos")))</f>
        <v>1 video</v>
      </c>
      <c r="P435" s="61" t="s">
        <v>34</v>
      </c>
      <c r="Q435" s="62" t="s">
        <v>34</v>
      </c>
      <c r="R435" s="63" t="str">
        <f>+IFERROR(IF(S435="#N/C","#N/C",INDEX(Taxonomy_UniqueValues!A:A,MATCH(S435,Taxonomy_UniqueValues!B:B,0))),"#N/C")</f>
        <v>Insecta</v>
      </c>
      <c r="S435" s="63" t="str">
        <f>+IFERROR(IF(T435="#N/C","#N/C",INDEX(Taxonomy_UniqueValues!B:B,MATCH(T435,Taxonomy_UniqueValues!C:C,0))),"#N/C")</f>
        <v>Diptera</v>
      </c>
      <c r="T435" s="63" t="s">
        <v>48</v>
      </c>
      <c r="U435" s="63" t="str">
        <f>+IFERROR(IF(V435="#N/C","#N/C",INDEX(Taxonomy_UniqueValues!D:D,MATCH(V435,Taxonomy_UniqueValues!E:E,0))),"#N/C")</f>
        <v>#N/C</v>
      </c>
      <c r="V435" s="63" t="str">
        <f>+IFERROR(IF(W435="#N/C","#N/C",IF(W435="-",INDEX(Taxonomy_UniqueValues!E:E,MATCH(X435,Taxonomy_UniqueValues!G:G,0)),INDEX(Taxonomy_UniqueValues!E:E,MATCH(W435,Taxonomy_UniqueValues!F:F,0)))),"#N/C")</f>
        <v>#N/C</v>
      </c>
      <c r="W435" s="63" t="str">
        <f>+IFERROR(IF(X435="#N/C","#N/C",IF(X435="-",INDEX(Taxonomy_UniqueValues!F:F,MATCH(Y435,Taxonomy_UniqueValues!H:H,0)),INDEX(Taxonomy_UniqueValues!F:F,MATCH(X435,Taxonomy_UniqueValues!G:G,0)))),"#N/C")</f>
        <v>#N/C</v>
      </c>
      <c r="X435" s="63" t="str">
        <f>+IFERROR(IF(Y435="#N/C","#N/C",INDEX(Taxonomy_UniqueValues!G:G,MATCH(Y435,Taxonomy_UniqueValues!H:H,0))),"#N/C")</f>
        <v>#N/C</v>
      </c>
      <c r="Y435" s="63" t="str">
        <f>+IFERROR(IF(Z435="#N/C","#N/C",INDEX(Taxonomy_UniqueValues!H:H,MATCH(Z435,Taxonomy_UniqueValues!I:I,0))),"#N/C")</f>
        <v>#N/C</v>
      </c>
      <c r="Z435" s="64" t="s">
        <v>36</v>
      </c>
    </row>
    <row r="436" spans="1:26" x14ac:dyDescent="0.3">
      <c r="A436" s="3">
        <v>145</v>
      </c>
      <c r="B436" s="38" t="str">
        <f t="shared" si="48"/>
        <v>FAIR-D2_145</v>
      </c>
      <c r="C436" s="39" t="s">
        <v>334</v>
      </c>
      <c r="D436" s="4">
        <f t="shared" si="47"/>
        <v>45165</v>
      </c>
      <c r="E436" s="1" t="s">
        <v>429</v>
      </c>
      <c r="F436" s="1" t="s">
        <v>429</v>
      </c>
      <c r="G436" s="2">
        <v>45165.4367361111</v>
      </c>
      <c r="H436" s="2">
        <v>45165.437071759297</v>
      </c>
      <c r="I436" s="40">
        <f t="shared" si="44"/>
        <v>3.3564819750608876E-4</v>
      </c>
      <c r="J436" s="41" t="s">
        <v>30</v>
      </c>
      <c r="K436" s="6" t="s">
        <v>34</v>
      </c>
      <c r="L436" s="6" t="s">
        <v>32</v>
      </c>
      <c r="M436" s="6">
        <v>141</v>
      </c>
      <c r="N436" s="5" t="str">
        <f t="shared" si="46"/>
        <v>FAIR-D2/141</v>
      </c>
      <c r="O436" s="4" t="str">
        <f>IF(ISBLANK(E436),"",IF(E436=F436, "1 video",CONCATENATE((+COUNTIFS(Video_List!$A:$A,Monitoring!C436,Video_List!$D:$D,"&lt;=" &amp;Monitoring!H436)-COUNTIFS(Video_List!$A:$A,Monitoring!C436,Video_List!$D:$D,"&lt;=" &amp;Monitoring!G436))+1," videos")))</f>
        <v>1 video</v>
      </c>
      <c r="P436" s="61" t="s">
        <v>34</v>
      </c>
      <c r="Q436" s="62" t="s">
        <v>34</v>
      </c>
      <c r="R436" s="63" t="s">
        <v>86</v>
      </c>
      <c r="S436" s="63" t="str">
        <f>+IFERROR(IF(T436="#N/C","#N/C",INDEX(Taxonomy_UniqueValues!B:B,MATCH(T436,Taxonomy_UniqueValues!C:C,0))),"#N/C")</f>
        <v>#N/C</v>
      </c>
      <c r="T436" s="63" t="str">
        <f>+IFERROR(IF(V436="#N/C","#N/C",IF(V436="-",INDEX(Taxonomy_UniqueValues!C:C,MATCH(W436,Taxonomy_UniqueValues!F:F,0)),INDEX(Taxonomy_UniqueValues!C:C,MATCH(V436,Taxonomy_UniqueValues!E:E,0)))),"#N/C")</f>
        <v>#N/C</v>
      </c>
      <c r="U436" s="63" t="str">
        <f>+IFERROR(IF(V436="#N/C","#N/C",INDEX(Taxonomy_UniqueValues!D:D,MATCH(V436,Taxonomy_UniqueValues!E:E,0))),"#N/C")</f>
        <v>#N/C</v>
      </c>
      <c r="V436" s="63" t="str">
        <f>+IFERROR(IF(W436="#N/C","#N/C",IF(W436="-",INDEX(Taxonomy_UniqueValues!E:E,MATCH(X436,Taxonomy_UniqueValues!G:G,0)),INDEX(Taxonomy_UniqueValues!E:E,MATCH(W436,Taxonomy_UniqueValues!F:F,0)))),"#N/C")</f>
        <v>#N/C</v>
      </c>
      <c r="W436" s="63" t="str">
        <f>+IFERROR(IF(X436="#N/C","#N/C",IF(X436="-",INDEX(Taxonomy_UniqueValues!F:F,MATCH(Y436,Taxonomy_UniqueValues!H:H,0)),INDEX(Taxonomy_UniqueValues!F:F,MATCH(X436,Taxonomy_UniqueValues!G:G,0)))),"#N/C")</f>
        <v>#N/C</v>
      </c>
      <c r="X436" s="63" t="str">
        <f>+IFERROR(IF(Y436="#N/C","#N/C",INDEX(Taxonomy_UniqueValues!G:G,MATCH(Y436,Taxonomy_UniqueValues!H:H,0))),"#N/C")</f>
        <v>#N/C</v>
      </c>
      <c r="Y436" s="63" t="str">
        <f>+IFERROR(IF(Z436="#N/C","#N/C",INDEX(Taxonomy_UniqueValues!H:H,MATCH(Z436,Taxonomy_UniqueValues!I:I,0))),"#N/C")</f>
        <v>#N/C</v>
      </c>
      <c r="Z436" s="64" t="s">
        <v>36</v>
      </c>
    </row>
    <row r="437" spans="1:26" x14ac:dyDescent="0.3">
      <c r="A437" s="3">
        <v>146</v>
      </c>
      <c r="B437" s="38" t="str">
        <f t="shared" si="48"/>
        <v>FAIR-D2_146</v>
      </c>
      <c r="C437" s="39" t="s">
        <v>334</v>
      </c>
      <c r="D437" s="4">
        <f t="shared" si="47"/>
        <v>45165</v>
      </c>
      <c r="E437" s="1" t="s">
        <v>429</v>
      </c>
      <c r="F437" s="1" t="s">
        <v>429</v>
      </c>
      <c r="G437" s="2">
        <v>45165.4367361111</v>
      </c>
      <c r="H437" s="2">
        <v>45165.436886574098</v>
      </c>
      <c r="I437" s="40">
        <f t="shared" si="44"/>
        <v>1.5046299813548103E-4</v>
      </c>
      <c r="J437" s="41" t="s">
        <v>30</v>
      </c>
      <c r="K437" s="6" t="s">
        <v>34</v>
      </c>
      <c r="L437" s="6" t="s">
        <v>32</v>
      </c>
      <c r="M437" s="6">
        <v>142</v>
      </c>
      <c r="N437" s="5" t="str">
        <f t="shared" si="46"/>
        <v>FAIR-D2/142</v>
      </c>
      <c r="O437" s="4" t="str">
        <f>IF(ISBLANK(E437),"",IF(E437=F437, "1 video",CONCATENATE((+COUNTIFS(Video_List!$A:$A,Monitoring!C437,Video_List!$D:$D,"&lt;=" &amp;Monitoring!H437)-COUNTIFS(Video_List!$A:$A,Monitoring!C437,Video_List!$D:$D,"&lt;=" &amp;Monitoring!G437))+1," videos")))</f>
        <v>1 video</v>
      </c>
      <c r="P437" s="61" t="s">
        <v>34</v>
      </c>
      <c r="Q437" s="62" t="s">
        <v>34</v>
      </c>
      <c r="R437" s="63" t="str">
        <f>+IFERROR(IF(S437="#N/C","#N/C",INDEX(Taxonomy_UniqueValues!A:A,MATCH(S437,Taxonomy_UniqueValues!B:B,0))),"#N/C")</f>
        <v>Insecta</v>
      </c>
      <c r="S437" s="63" t="str">
        <f>+IFERROR(IF(T437="#N/C","#N/C",INDEX(Taxonomy_UniqueValues!B:B,MATCH(T437,Taxonomy_UniqueValues!C:C,0))),"#N/C")</f>
        <v>Diptera</v>
      </c>
      <c r="T437" s="63" t="s">
        <v>48</v>
      </c>
      <c r="U437" s="63" t="str">
        <f>+IFERROR(IF(V437="#N/C","#N/C",INDEX(Taxonomy_UniqueValues!D:D,MATCH(V437,Taxonomy_UniqueValues!E:E,0))),"#N/C")</f>
        <v>#N/C</v>
      </c>
      <c r="V437" s="63" t="str">
        <f>+IFERROR(IF(W437="#N/C","#N/C",IF(W437="-",INDEX(Taxonomy_UniqueValues!E:E,MATCH(X437,Taxonomy_UniqueValues!G:G,0)),INDEX(Taxonomy_UniqueValues!E:E,MATCH(W437,Taxonomy_UniqueValues!F:F,0)))),"#N/C")</f>
        <v>#N/C</v>
      </c>
      <c r="W437" s="63" t="str">
        <f>+IFERROR(IF(X437="#N/C","#N/C",IF(X437="-",INDEX(Taxonomy_UniqueValues!F:F,MATCH(Y437,Taxonomy_UniqueValues!H:H,0)),INDEX(Taxonomy_UniqueValues!F:F,MATCH(X437,Taxonomy_UniqueValues!G:G,0)))),"#N/C")</f>
        <v>#N/C</v>
      </c>
      <c r="X437" s="63" t="str">
        <f>+IFERROR(IF(Y437="#N/C","#N/C",INDEX(Taxonomy_UniqueValues!G:G,MATCH(Y437,Taxonomy_UniqueValues!H:H,0))),"#N/C")</f>
        <v>#N/C</v>
      </c>
      <c r="Y437" s="63" t="str">
        <f>+IFERROR(IF(Z437="#N/C","#N/C",INDEX(Taxonomy_UniqueValues!H:H,MATCH(Z437,Taxonomy_UniqueValues!I:I,0))),"#N/C")</f>
        <v>#N/C</v>
      </c>
      <c r="Z437" s="64" t="s">
        <v>36</v>
      </c>
    </row>
    <row r="438" spans="1:26" x14ac:dyDescent="0.3">
      <c r="A438" s="3">
        <v>147</v>
      </c>
      <c r="B438" s="38" t="str">
        <f t="shared" si="48"/>
        <v>FAIR-D2_147</v>
      </c>
      <c r="C438" s="39" t="s">
        <v>334</v>
      </c>
      <c r="D438" s="4">
        <f t="shared" si="47"/>
        <v>45165</v>
      </c>
      <c r="E438" s="1" t="s">
        <v>429</v>
      </c>
      <c r="F438" s="1" t="s">
        <v>429</v>
      </c>
      <c r="G438" s="2">
        <v>45165.4367361111</v>
      </c>
      <c r="H438" s="2">
        <v>45165.437314814801</v>
      </c>
      <c r="I438" s="40">
        <f t="shared" si="44"/>
        <v>5.7870370073942468E-4</v>
      </c>
      <c r="J438" s="41" t="s">
        <v>45</v>
      </c>
      <c r="K438" s="6" t="s">
        <v>31</v>
      </c>
      <c r="L438" s="6" t="s">
        <v>30</v>
      </c>
      <c r="M438" s="6">
        <v>143</v>
      </c>
      <c r="N438" s="5" t="str">
        <f t="shared" si="46"/>
        <v>FAIR-D2/143</v>
      </c>
      <c r="O438" s="4" t="str">
        <f>IF(ISBLANK(E438),"",IF(E438=F438, "1 video",CONCATENATE((+COUNTIFS(Video_List!$A:$A,Monitoring!C438,Video_List!$D:$D,"&lt;=" &amp;Monitoring!H438)-COUNTIFS(Video_List!$A:$A,Monitoring!C438,Video_List!$D:$D,"&lt;=" &amp;Monitoring!G438))+1," videos")))</f>
        <v>1 video</v>
      </c>
      <c r="P438" s="61" t="s">
        <v>34</v>
      </c>
      <c r="Q438" s="62" t="s">
        <v>34</v>
      </c>
      <c r="R438" s="63" t="str">
        <f>+IFERROR(IF(S438="#N/C","#N/C",INDEX(Taxonomy_UniqueValues!A:A,MATCH(S438,Taxonomy_UniqueValues!B:B,0))),"#N/C")</f>
        <v>Insecta</v>
      </c>
      <c r="S438" s="63" t="str">
        <f>+IFERROR(IF(T438="#N/C","#N/C",INDEX(Taxonomy_UniqueValues!B:B,MATCH(T438,Taxonomy_UniqueValues!C:C,0))),"#N/C")</f>
        <v>Diptera</v>
      </c>
      <c r="T438" s="63" t="s">
        <v>48</v>
      </c>
      <c r="U438" s="63" t="str">
        <f>+IFERROR(IF(V438="#N/C","#N/C",INDEX(Taxonomy_UniqueValues!D:D,MATCH(V438,Taxonomy_UniqueValues!E:E,0))),"#N/C")</f>
        <v>#N/C</v>
      </c>
      <c r="V438" s="63" t="str">
        <f>+IFERROR(IF(W438="#N/C","#N/C",IF(W438="-",INDEX(Taxonomy_UniqueValues!E:E,MATCH(X438,Taxonomy_UniqueValues!G:G,0)),INDEX(Taxonomy_UniqueValues!E:E,MATCH(W438,Taxonomy_UniqueValues!F:F,0)))),"#N/C")</f>
        <v>#N/C</v>
      </c>
      <c r="W438" s="63" t="str">
        <f>+IFERROR(IF(X438="#N/C","#N/C",IF(X438="-",INDEX(Taxonomy_UniqueValues!F:F,MATCH(Y438,Taxonomy_UniqueValues!H:H,0)),INDEX(Taxonomy_UniqueValues!F:F,MATCH(X438,Taxonomy_UniqueValues!G:G,0)))),"#N/C")</f>
        <v>#N/C</v>
      </c>
      <c r="X438" s="63" t="str">
        <f>+IFERROR(IF(Y438="#N/C","#N/C",INDEX(Taxonomy_UniqueValues!G:G,MATCH(Y438,Taxonomy_UniqueValues!H:H,0))),"#N/C")</f>
        <v>#N/C</v>
      </c>
      <c r="Y438" s="63" t="str">
        <f>+IFERROR(IF(Z438="#N/C","#N/C",INDEX(Taxonomy_UniqueValues!H:H,MATCH(Z438,Taxonomy_UniqueValues!I:I,0))),"#N/C")</f>
        <v>#N/C</v>
      </c>
      <c r="Z438" s="64" t="s">
        <v>36</v>
      </c>
    </row>
    <row r="439" spans="1:26" x14ac:dyDescent="0.3">
      <c r="A439" s="3">
        <v>148</v>
      </c>
      <c r="B439" s="38" t="str">
        <f t="shared" si="48"/>
        <v>FAIR-D2_148</v>
      </c>
      <c r="C439" s="39" t="s">
        <v>334</v>
      </c>
      <c r="D439" s="4">
        <f t="shared" si="47"/>
        <v>45165</v>
      </c>
      <c r="E439" s="1" t="s">
        <v>429</v>
      </c>
      <c r="F439" s="1" t="s">
        <v>429</v>
      </c>
      <c r="G439" s="2">
        <v>45165.4367361111</v>
      </c>
      <c r="H439" s="2">
        <v>45165.437314814801</v>
      </c>
      <c r="I439" s="40">
        <f t="shared" si="44"/>
        <v>5.7870370073942468E-4</v>
      </c>
      <c r="J439" s="41" t="s">
        <v>45</v>
      </c>
      <c r="K439" s="6" t="s">
        <v>31</v>
      </c>
      <c r="L439" s="6" t="s">
        <v>30</v>
      </c>
      <c r="M439" s="6">
        <v>144</v>
      </c>
      <c r="N439" s="5" t="str">
        <f t="shared" si="46"/>
        <v>FAIR-D2/144</v>
      </c>
      <c r="O439" s="4" t="str">
        <f>IF(ISBLANK(E439),"",IF(E439=F439, "1 video",CONCATENATE((+COUNTIFS(Video_List!$A:$A,Monitoring!C439,Video_List!$D:$D,"&lt;=" &amp;Monitoring!H439)-COUNTIFS(Video_List!$A:$A,Monitoring!C439,Video_List!$D:$D,"&lt;=" &amp;Monitoring!G439))+1," videos")))</f>
        <v>1 video</v>
      </c>
      <c r="P439" s="61" t="s">
        <v>34</v>
      </c>
      <c r="Q439" s="62" t="s">
        <v>34</v>
      </c>
      <c r="R439" s="63" t="str">
        <f>+IFERROR(IF(S439="#N/C","#N/C",INDEX(Taxonomy_UniqueValues!A:A,MATCH(S439,Taxonomy_UniqueValues!B:B,0))),"#N/C")</f>
        <v>Insecta</v>
      </c>
      <c r="S439" s="63" t="s">
        <v>287</v>
      </c>
      <c r="T439" s="63" t="str">
        <f>+IFERROR(IF(V439="#N/C","#N/C",IF(V439="-",INDEX(Taxonomy_UniqueValues!C:C,MATCH(W439,Taxonomy_UniqueValues!F:F,0)),INDEX(Taxonomy_UniqueValues!C:C,MATCH(V439,Taxonomy_UniqueValues!E:E,0)))),"#N/C")</f>
        <v>#N/C</v>
      </c>
      <c r="U439" s="63" t="str">
        <f>+IFERROR(IF(V439="#N/C","#N/C",INDEX(Taxonomy_UniqueValues!D:D,MATCH(V439,Taxonomy_UniqueValues!E:E,0))),"#N/C")</f>
        <v>#N/C</v>
      </c>
      <c r="V439" s="63" t="str">
        <f>+IFERROR(IF(W439="#N/C","#N/C",IF(W439="-",INDEX(Taxonomy_UniqueValues!E:E,MATCH(X439,Taxonomy_UniqueValues!G:G,0)),INDEX(Taxonomy_UniqueValues!E:E,MATCH(W439,Taxonomy_UniqueValues!F:F,0)))),"#N/C")</f>
        <v>#N/C</v>
      </c>
      <c r="W439" s="63" t="str">
        <f>+IFERROR(IF(X439="#N/C","#N/C",IF(X439="-",INDEX(Taxonomy_UniqueValues!F:F,MATCH(Y439,Taxonomy_UniqueValues!H:H,0)),INDEX(Taxonomy_UniqueValues!F:F,MATCH(X439,Taxonomy_UniqueValues!G:G,0)))),"#N/C")</f>
        <v>#N/C</v>
      </c>
      <c r="X439" s="63" t="str">
        <f>+IFERROR(IF(Y439="#N/C","#N/C",INDEX(Taxonomy_UniqueValues!G:G,MATCH(Y439,Taxonomy_UniqueValues!H:H,0))),"#N/C")</f>
        <v>#N/C</v>
      </c>
      <c r="Y439" s="63" t="str">
        <f>+IFERROR(IF(Z439="#N/C","#N/C",INDEX(Taxonomy_UniqueValues!H:H,MATCH(Z439,Taxonomy_UniqueValues!I:I,0))),"#N/C")</f>
        <v>#N/C</v>
      </c>
      <c r="Z439" s="64" t="s">
        <v>36</v>
      </c>
    </row>
    <row r="440" spans="1:26" x14ac:dyDescent="0.3">
      <c r="A440" s="3">
        <v>149</v>
      </c>
      <c r="B440" s="38" t="str">
        <f t="shared" si="48"/>
        <v>FAIR-D2_149</v>
      </c>
      <c r="C440" s="39" t="s">
        <v>334</v>
      </c>
      <c r="D440" s="4">
        <f t="shared" si="47"/>
        <v>45165</v>
      </c>
      <c r="E440" s="1" t="s">
        <v>430</v>
      </c>
      <c r="F440" s="1" t="s">
        <v>430</v>
      </c>
      <c r="G440" s="2">
        <v>45165.439861111103</v>
      </c>
      <c r="H440" s="2">
        <v>45165.439976851798</v>
      </c>
      <c r="I440" s="40">
        <f t="shared" si="44"/>
        <v>1.1574069503694773E-4</v>
      </c>
      <c r="J440" s="41" t="s">
        <v>30</v>
      </c>
      <c r="K440" s="6" t="s">
        <v>34</v>
      </c>
      <c r="L440" s="6" t="s">
        <v>45</v>
      </c>
      <c r="M440" s="6">
        <v>145</v>
      </c>
      <c r="N440" s="5" t="str">
        <f t="shared" si="46"/>
        <v>FAIR-D2/145</v>
      </c>
      <c r="O440" s="4" t="str">
        <f>IF(ISBLANK(E440),"",IF(E440=F440, "1 video",CONCATENATE((+COUNTIFS(Video_List!$A:$A,Monitoring!C440,Video_List!$D:$D,"&lt;=" &amp;Monitoring!H440)-COUNTIFS(Video_List!$A:$A,Monitoring!C440,Video_List!$D:$D,"&lt;=" &amp;Monitoring!G440))+1," videos")))</f>
        <v>1 video</v>
      </c>
      <c r="P440" s="61" t="s">
        <v>34</v>
      </c>
      <c r="Q440" s="62" t="s">
        <v>34</v>
      </c>
      <c r="R440" s="63" t="s">
        <v>86</v>
      </c>
      <c r="S440" s="63" t="str">
        <f>+IFERROR(IF(T440="#N/C","#N/C",INDEX(Taxonomy_UniqueValues!B:B,MATCH(T440,Taxonomy_UniqueValues!C:C,0))),"#N/C")</f>
        <v>Diptera</v>
      </c>
      <c r="T440" s="63" t="str">
        <f>+IFERROR(IF(V440="#N/C","#N/C",INDEX(Taxonomy_UniqueValues!C:C,MATCH(V440,Taxonomy_UniqueValues!E:E,0))),"#N/C")</f>
        <v>Brachycera</v>
      </c>
      <c r="U440" s="63" t="str">
        <f>+IFERROR(IF(V440="#N/C","#N/C",INDEX(Taxonomy_UniqueValues!D:D,MATCH(V440,Taxonomy_UniqueValues!E:E,0))),"#N/C")</f>
        <v>Muscomorpha</v>
      </c>
      <c r="V440" s="63" t="s">
        <v>35</v>
      </c>
      <c r="W440" s="63" t="str">
        <f>+IFERROR(IF(X440="#N/C","#N/C",IF(X440="-",INDEX(Taxonomy_UniqueValues!F:F,MATCH(Y440,Taxonomy_UniqueValues!H:H,0)),INDEX(Taxonomy_UniqueValues!F:F,MATCH(X440,Taxonomy_UniqueValues!G:G,0)))),"#N/C")</f>
        <v>#N/C</v>
      </c>
      <c r="X440" s="63" t="str">
        <f>+IFERROR(IF(Y440="#N/C","#N/C",INDEX(Taxonomy_UniqueValues!G:G,MATCH(Y440,Taxonomy_UniqueValues!H:H,0))),"#N/C")</f>
        <v>#N/C</v>
      </c>
      <c r="Y440" s="63" t="str">
        <f>+IFERROR(IF(Z440="#N/C","#N/C",INDEX(Taxonomy_UniqueValues!H:H,MATCH(Z440,Taxonomy_UniqueValues!I:I,0))),"#N/C")</f>
        <v>#N/C</v>
      </c>
      <c r="Z440" s="64" t="s">
        <v>36</v>
      </c>
    </row>
    <row r="441" spans="1:26" x14ac:dyDescent="0.3">
      <c r="A441" s="3">
        <v>150</v>
      </c>
      <c r="B441" s="38" t="str">
        <f t="shared" si="48"/>
        <v>FAIR-D2_150</v>
      </c>
      <c r="C441" s="39" t="s">
        <v>334</v>
      </c>
      <c r="D441" s="4">
        <f t="shared" si="47"/>
        <v>45165</v>
      </c>
      <c r="E441" s="1" t="s">
        <v>430</v>
      </c>
      <c r="F441" s="1" t="s">
        <v>430</v>
      </c>
      <c r="G441" s="2">
        <v>45165.439907407403</v>
      </c>
      <c r="H441" s="2">
        <v>45165.440567129597</v>
      </c>
      <c r="I441" s="40">
        <f t="shared" ref="I441:I504" si="49">IF(ISBLANK(E441),"",H441-G441)</f>
        <v>6.597221945412457E-4</v>
      </c>
      <c r="J441" s="41" t="s">
        <v>30</v>
      </c>
      <c r="K441" s="6" t="s">
        <v>34</v>
      </c>
      <c r="L441" s="6" t="s">
        <v>45</v>
      </c>
      <c r="M441" s="6">
        <v>146</v>
      </c>
      <c r="N441" s="5" t="str">
        <f t="shared" si="46"/>
        <v>FAIR-D2/146</v>
      </c>
      <c r="O441" s="4" t="str">
        <f>IF(ISBLANK(E441),"",IF(E441=F441, "1 video",CONCATENATE((+COUNTIFS(Video_List!$A:$A,Monitoring!C441,Video_List!$D:$D,"&lt;=" &amp;Monitoring!H441)-COUNTIFS(Video_List!$A:$A,Monitoring!C441,Video_List!$D:$D,"&lt;=" &amp;Monitoring!G441))+1," videos")))</f>
        <v>1 video</v>
      </c>
      <c r="P441" s="61" t="s">
        <v>31</v>
      </c>
      <c r="Q441" s="62" t="s">
        <v>34</v>
      </c>
      <c r="R441" s="63" t="str">
        <f>+IFERROR(IF(S441="#N/C","#N/C",INDEX(Taxonomy_UniqueValues!A:A,MATCH(S441,Taxonomy_UniqueValues!B:B,0))),"#N/C")</f>
        <v>Insecta</v>
      </c>
      <c r="S441" s="63" t="str">
        <f>+IFERROR(IF(T441="#N/C","#N/C",INDEX(Taxonomy_UniqueValues!B:B,MATCH(T441,Taxonomy_UniqueValues!C:C,0))),"#N/C")</f>
        <v>Diptera</v>
      </c>
      <c r="T441" s="63" t="str">
        <f>+IFERROR(IF(V441="#N/C","#N/C",IF(V441="-",INDEX(Taxonomy_UniqueValues!C:C,MATCH(W441,Taxonomy_UniqueValues!F:F,0)),INDEX(Taxonomy_UniqueValues!C:C,MATCH(V441,Taxonomy_UniqueValues!E:E,0)))),"#N/C")</f>
        <v>Brachycera</v>
      </c>
      <c r="U441" s="63" t="str">
        <f>+IFERROR(IF(V441="#N/C","#N/C",INDEX(Taxonomy_UniqueValues!D:D,MATCH(V441,Taxonomy_UniqueValues!E:E,0))),"#N/C")</f>
        <v>Muscomorpha</v>
      </c>
      <c r="V441" s="63" t="s">
        <v>35</v>
      </c>
      <c r="W441" s="63" t="str">
        <f>+IFERROR(IF(X441="#N/C","#N/C",IF(X441="-",INDEX(Taxonomy_UniqueValues!F:F,MATCH(Y441,Taxonomy_UniqueValues!H:H,0)),INDEX(Taxonomy_UniqueValues!F:F,MATCH(X441,Taxonomy_UniqueValues!G:G,0)))),"#N/C")</f>
        <v>#N/C</v>
      </c>
      <c r="X441" s="63" t="str">
        <f>+IFERROR(IF(Y441="#N/C","#N/C",INDEX(Taxonomy_UniqueValues!G:G,MATCH(Y441,Taxonomy_UniqueValues!H:H,0))),"#N/C")</f>
        <v>#N/C</v>
      </c>
      <c r="Y441" s="63" t="str">
        <f>+IFERROR(IF(Z441="#N/C","#N/C",INDEX(Taxonomy_UniqueValues!H:H,MATCH(Z441,Taxonomy_UniqueValues!I:I,0))),"#N/C")</f>
        <v>#N/C</v>
      </c>
      <c r="Z441" s="64" t="s">
        <v>36</v>
      </c>
    </row>
    <row r="442" spans="1:26" x14ac:dyDescent="0.3">
      <c r="A442" s="3">
        <v>151</v>
      </c>
      <c r="B442" s="38" t="str">
        <f t="shared" si="48"/>
        <v>FAIR-D2_151</v>
      </c>
      <c r="C442" s="39" t="s">
        <v>334</v>
      </c>
      <c r="D442" s="4">
        <f t="shared" ref="D442:D473" si="50">IF(ISBLANK(E442),"",+VALUE(MID(E442,FIND("_",E442)+1,10)))</f>
        <v>45165</v>
      </c>
      <c r="E442" s="1" t="s">
        <v>430</v>
      </c>
      <c r="F442" s="1" t="s">
        <v>430</v>
      </c>
      <c r="G442" s="2">
        <v>45165.439768518503</v>
      </c>
      <c r="H442" s="2">
        <v>45165.440567129597</v>
      </c>
      <c r="I442" s="40">
        <f t="shared" si="49"/>
        <v>7.986110940692015E-4</v>
      </c>
      <c r="J442" s="41" t="s">
        <v>45</v>
      </c>
      <c r="K442" s="6" t="s">
        <v>31</v>
      </c>
      <c r="L442" s="6" t="s">
        <v>45</v>
      </c>
      <c r="M442" s="6">
        <v>147</v>
      </c>
      <c r="N442" s="5" t="str">
        <f t="shared" si="46"/>
        <v>FAIR-D2/147</v>
      </c>
      <c r="O442" s="4" t="str">
        <f>IF(ISBLANK(E442),"",IF(E442=F442, "1 video",CONCATENATE((+COUNTIFS(Video_List!$A:$A,Monitoring!C442,Video_List!$D:$D,"&lt;=" &amp;Monitoring!H442)-COUNTIFS(Video_List!$A:$A,Monitoring!C442,Video_List!$D:$D,"&lt;=" &amp;Monitoring!G442))+1," videos")))</f>
        <v>1 video</v>
      </c>
      <c r="P442" s="61" t="s">
        <v>34</v>
      </c>
      <c r="Q442" s="62" t="s">
        <v>34</v>
      </c>
      <c r="R442" s="63" t="str">
        <f>+IFERROR(IF(S442="#N/C","#N/C",INDEX(Taxonomy_UniqueValues!A:A,MATCH(S442,Taxonomy_UniqueValues!B:B,0))),"#N/C")</f>
        <v>Insecta</v>
      </c>
      <c r="S442" s="63" t="str">
        <f>+IFERROR(IF(T442="#N/C","#N/C",INDEX(Taxonomy_UniqueValues!B:B,MATCH(T442,Taxonomy_UniqueValues!C:C,0))),"#N/C")</f>
        <v>Diptera</v>
      </c>
      <c r="T442" s="63" t="s">
        <v>48</v>
      </c>
      <c r="U442" s="63" t="str">
        <f>+IFERROR(IF(V442="#N/C","#N/C",INDEX(Taxonomy_UniqueValues!D:D,MATCH(V442,Taxonomy_UniqueValues!E:E,0))),"#N/C")</f>
        <v>#N/C</v>
      </c>
      <c r="V442" s="63" t="str">
        <f>+IFERROR(IF(W442="#N/C","#N/C",IF(W442="-",INDEX(Taxonomy_UniqueValues!E:E,MATCH(X442,Taxonomy_UniqueValues!G:G,0)),INDEX(Taxonomy_UniqueValues!E:E,MATCH(W442,Taxonomy_UniqueValues!F:F,0)))),"#N/C")</f>
        <v>#N/C</v>
      </c>
      <c r="W442" s="63" t="str">
        <f>+IFERROR(IF(X442="#N/C","#N/C",IF(X442="-",INDEX(Taxonomy_UniqueValues!F:F,MATCH(Y442,Taxonomy_UniqueValues!H:H,0)),INDEX(Taxonomy_UniqueValues!F:F,MATCH(X442,Taxonomy_UniqueValues!G:G,0)))),"#N/C")</f>
        <v>#N/C</v>
      </c>
      <c r="X442" s="63" t="str">
        <f>+IFERROR(IF(Y442="#N/C","#N/C",INDEX(Taxonomy_UniqueValues!G:G,MATCH(Y442,Taxonomy_UniqueValues!H:H,0))),"#N/C")</f>
        <v>#N/C</v>
      </c>
      <c r="Y442" s="63" t="str">
        <f>+IFERROR(IF(Z442="#N/C","#N/C",INDEX(Taxonomy_UniqueValues!H:H,MATCH(Z442,Taxonomy_UniqueValues!I:I,0))),"#N/C")</f>
        <v>#N/C</v>
      </c>
      <c r="Z442" s="64" t="s">
        <v>36</v>
      </c>
    </row>
    <row r="443" spans="1:26" x14ac:dyDescent="0.3">
      <c r="A443" s="3">
        <v>152</v>
      </c>
      <c r="B443" s="38" t="str">
        <f t="shared" si="48"/>
        <v>FAIR-D2_152</v>
      </c>
      <c r="C443" s="39" t="s">
        <v>334</v>
      </c>
      <c r="D443" s="4">
        <f t="shared" si="50"/>
        <v>45165</v>
      </c>
      <c r="E443" s="1" t="s">
        <v>431</v>
      </c>
      <c r="F443" s="1" t="s">
        <v>431</v>
      </c>
      <c r="G443" s="2">
        <v>45165.4460763889</v>
      </c>
      <c r="H443" s="2">
        <v>45165.4469328704</v>
      </c>
      <c r="I443" s="40">
        <f t="shared" si="49"/>
        <v>8.5648149979533628E-4</v>
      </c>
      <c r="J443" s="41" t="s">
        <v>45</v>
      </c>
      <c r="K443" s="6" t="s">
        <v>31</v>
      </c>
      <c r="L443" s="6" t="s">
        <v>32</v>
      </c>
      <c r="M443" s="6">
        <v>148</v>
      </c>
      <c r="N443" s="5" t="str">
        <f t="shared" si="46"/>
        <v>FAIR-D2/148</v>
      </c>
      <c r="O443" s="4" t="str">
        <f>IF(ISBLANK(E443),"",IF(E443=F443, "1 video",CONCATENATE((+COUNTIFS(Video_List!$A:$A,Monitoring!C443,Video_List!$D:$D,"&lt;=" &amp;Monitoring!H443)-COUNTIFS(Video_List!$A:$A,Monitoring!C443,Video_List!$D:$D,"&lt;=" &amp;Monitoring!G443))+1," videos")))</f>
        <v>1 video</v>
      </c>
      <c r="P443" s="61" t="s">
        <v>31</v>
      </c>
      <c r="Q443" s="62" t="s">
        <v>34</v>
      </c>
      <c r="R443" s="63" t="str">
        <f>+IFERROR(IF(S443="#N/C","#N/C",IF(S443=0,INDEX(Taxonomy_UniqueValues!A:A,MATCH(T443,Taxonomy_UniqueValues!C:C,0)),INDEX(Taxonomy_UniqueValues!A:A,MATCH(S443,Taxonomy_UniqueValues!B:B,0)))),"#N/C")</f>
        <v>Insecta</v>
      </c>
      <c r="S443" s="63" t="str">
        <f>+IFERROR(IF(T443="#N/C","#N/C",IF(T443=0,INDEX(Taxonomy_UniqueValues!B:B,MATCH(U443,Taxonomy_UniqueValues!D:D,0)),INDEX(Taxonomy_UniqueValues!B:B,MATCH(T443,Taxonomy_UniqueValues!C:C,0)))),"#N/C")</f>
        <v>Diptera</v>
      </c>
      <c r="T443" s="63" t="str">
        <f>+IFERROR(IF(U443="#N/C","#N/C",IF(U443=0,INDEX(Taxonomy_UniqueValues!C:C,MATCH(V443,Taxonomy_UniqueValues!E:E,0)),INDEX(Taxonomy_UniqueValues!C:C,MATCH(U443,Taxonomy_UniqueValues!D:D,0)))),"#N/C")</f>
        <v>Brachycera</v>
      </c>
      <c r="U443" s="63" t="str">
        <f>+IFERROR(IF(V443="#N/C","#N/C",IF(V443=0,INDEX(Taxonomy_UniqueValues!D:D,MATCH(W443,Taxonomy_UniqueValues!F:F,0)),INDEX(Taxonomy_UniqueValues!D:D,MATCH(V443,Taxonomy_UniqueValues!E:E,0)))),"#N/C")</f>
        <v>Muscomorpha</v>
      </c>
      <c r="V443" s="63" t="str">
        <f>+IFERROR(IF(W443="#N/C","#N/C",IF(W443=0,INDEX(Taxonomy_UniqueValues!E:E,MATCH(X443,Taxonomy_UniqueValues!G:G,0)),INDEX(Taxonomy_UniqueValues!E:E,MATCH(W443,Taxonomy_UniqueValues!F:F,0)))),"#N/C")</f>
        <v>Muscoidea</v>
      </c>
      <c r="W443" s="63" t="str">
        <f>+IFERROR(IF(X443="#N/C","#N/C",IF(X443=0,INDEX(Taxonomy_UniqueValues!F:F,MATCH(Y443,Taxonomy_UniqueValues!H:H,0)),INDEX(Taxonomy_UniqueValues!F:F,MATCH(X443,Taxonomy_UniqueValues!G:G,0)))),"#N/C")</f>
        <v>Fanniidae</v>
      </c>
      <c r="X443" s="63">
        <f>+IFERROR(IF(Y443="#N/C","#N/C",INDEX(Taxonomy_UniqueValues!G:G,MATCH(Y443,Taxonomy_UniqueValues!H:H,0))),"#N/C")</f>
        <v>0</v>
      </c>
      <c r="Y443" s="63" t="s">
        <v>38</v>
      </c>
      <c r="Z443" s="64" t="s">
        <v>36</v>
      </c>
    </row>
    <row r="444" spans="1:26" x14ac:dyDescent="0.3">
      <c r="A444" s="3">
        <v>153</v>
      </c>
      <c r="B444" s="38" t="str">
        <f t="shared" si="48"/>
        <v>FAIR-D2_153</v>
      </c>
      <c r="C444" s="39" t="s">
        <v>334</v>
      </c>
      <c r="D444" s="4">
        <f t="shared" si="50"/>
        <v>45165</v>
      </c>
      <c r="E444" s="1" t="s">
        <v>432</v>
      </c>
      <c r="F444" s="1" t="s">
        <v>432</v>
      </c>
      <c r="G444" s="2">
        <v>45165.450150463003</v>
      </c>
      <c r="H444" s="2">
        <v>45165.450243055602</v>
      </c>
      <c r="I444" s="40">
        <f t="shared" si="49"/>
        <v>9.2592599685303867E-5</v>
      </c>
      <c r="J444" s="41" t="s">
        <v>30</v>
      </c>
      <c r="K444" s="6" t="s">
        <v>34</v>
      </c>
      <c r="L444" s="6" t="s">
        <v>30</v>
      </c>
      <c r="M444" s="6">
        <v>149</v>
      </c>
      <c r="N444" s="5" t="str">
        <f t="shared" si="46"/>
        <v>FAIR-D2/149</v>
      </c>
      <c r="O444" s="4" t="str">
        <f>IF(ISBLANK(E444),"",IF(E444=F444, "1 video",CONCATENATE((+COUNTIFS(Video_List!$A:$A,Monitoring!C444,Video_List!$D:$D,"&lt;=" &amp;Monitoring!H444)-COUNTIFS(Video_List!$A:$A,Monitoring!C444,Video_List!$D:$D,"&lt;=" &amp;Monitoring!G444))+1," videos")))</f>
        <v>1 video</v>
      </c>
      <c r="P444" s="61" t="s">
        <v>31</v>
      </c>
      <c r="Q444" s="62" t="s">
        <v>34</v>
      </c>
      <c r="R444" s="63" t="str">
        <f>+IFERROR(IF(S444="#N/C","#N/C",IF(S444=0,INDEX(Taxonomy_UniqueValues!A:A,MATCH(T444,Taxonomy_UniqueValues!C:C,0)),INDEX(Taxonomy_UniqueValues!A:A,MATCH(S444,Taxonomy_UniqueValues!B:B,0)))),"#N/C")</f>
        <v>Insecta</v>
      </c>
      <c r="S444" s="63" t="str">
        <f>+IFERROR(IF(T444="#N/C","#N/C",IF(T444=0,INDEX(Taxonomy_UniqueValues!B:B,MATCH(U444,Taxonomy_UniqueValues!D:D,0)),INDEX(Taxonomy_UniqueValues!B:B,MATCH(T444,Taxonomy_UniqueValues!C:C,0)))),"#N/C")</f>
        <v>Diptera</v>
      </c>
      <c r="T444" s="63" t="str">
        <f>+IFERROR(IF(U444="#N/C","#N/C",IF(U444=0,INDEX(Taxonomy_UniqueValues!C:C,MATCH(V444,Taxonomy_UniqueValues!E:E,0)),INDEX(Taxonomy_UniqueValues!C:C,MATCH(U444,Taxonomy_UniqueValues!D:D,0)))),"#N/C")</f>
        <v>Brachycera</v>
      </c>
      <c r="U444" s="63" t="str">
        <f>+IFERROR(IF(V444="#N/C","#N/C",IF(V444=0,INDEX(Taxonomy_UniqueValues!D:D,MATCH(W444,Taxonomy_UniqueValues!F:F,0)),INDEX(Taxonomy_UniqueValues!D:D,MATCH(V444,Taxonomy_UniqueValues!E:E,0)))),"#N/C")</f>
        <v>Muscomorpha</v>
      </c>
      <c r="V444" s="63" t="str">
        <f>+IFERROR(IF(W444="#N/C","#N/C",IF(W444=0,INDEX(Taxonomy_UniqueValues!E:E,MATCH(X444,Taxonomy_UniqueValues!G:G,0)),INDEX(Taxonomy_UniqueValues!E:E,MATCH(W444,Taxonomy_UniqueValues!F:F,0)))),"#N/C")</f>
        <v>Muscoidea</v>
      </c>
      <c r="W444" s="63" t="str">
        <f>+IFERROR(IF(X444="#N/C","#N/C",IF(X444=0,INDEX(Taxonomy_UniqueValues!F:F,MATCH(Y444,Taxonomy_UniqueValues!H:H,0)),INDEX(Taxonomy_UniqueValues!F:F,MATCH(X444,Taxonomy_UniqueValues!G:G,0)))),"#N/C")</f>
        <v>Fanniidae</v>
      </c>
      <c r="X444" s="63">
        <f>+IFERROR(IF(Y444="#N/C","#N/C",INDEX(Taxonomy_UniqueValues!G:G,MATCH(Y444,Taxonomy_UniqueValues!H:H,0))),"#N/C")</f>
        <v>0</v>
      </c>
      <c r="Y444" s="63" t="s">
        <v>38</v>
      </c>
      <c r="Z444" s="64" t="s">
        <v>36</v>
      </c>
    </row>
    <row r="445" spans="1:26" x14ac:dyDescent="0.3">
      <c r="A445" s="3">
        <v>154</v>
      </c>
      <c r="B445" s="38" t="str">
        <f t="shared" si="48"/>
        <v>FAIR-D2_154</v>
      </c>
      <c r="C445" s="39" t="s">
        <v>334</v>
      </c>
      <c r="D445" s="4">
        <f t="shared" si="50"/>
        <v>45165</v>
      </c>
      <c r="E445" s="1" t="s">
        <v>433</v>
      </c>
      <c r="F445" s="1" t="s">
        <v>433</v>
      </c>
      <c r="G445" s="2">
        <v>45165.4911111111</v>
      </c>
      <c r="H445" s="2">
        <v>45165.491180555597</v>
      </c>
      <c r="I445" s="40">
        <f t="shared" si="49"/>
        <v>6.9444497057702392E-5</v>
      </c>
      <c r="J445" s="41" t="s">
        <v>30</v>
      </c>
      <c r="K445" s="6" t="s">
        <v>34</v>
      </c>
      <c r="L445" s="6" t="s">
        <v>30</v>
      </c>
      <c r="M445" s="6">
        <v>150</v>
      </c>
      <c r="N445" s="5" t="str">
        <f t="shared" si="46"/>
        <v>FAIR-D2/150</v>
      </c>
      <c r="O445" s="4" t="str">
        <f>IF(ISBLANK(E445),"",IF(E445=F445, "1 video",CONCATENATE((+COUNTIFS(Video_List!$A:$A,Monitoring!C445,Video_List!$D:$D,"&lt;=" &amp;Monitoring!H445)-COUNTIFS(Video_List!$A:$A,Monitoring!C445,Video_List!$D:$D,"&lt;=" &amp;Monitoring!G445))+1," videos")))</f>
        <v>1 video</v>
      </c>
      <c r="P445" s="61" t="s">
        <v>31</v>
      </c>
      <c r="Q445" s="62" t="s">
        <v>34</v>
      </c>
      <c r="R445" s="63" t="str">
        <f>+IFERROR(IF(S445="#N/C","#N/C",IF(S445=0,INDEX(Taxonomy_UniqueValues!A:A,MATCH(T445,Taxonomy_UniqueValues!C:C,0)),INDEX(Taxonomy_UniqueValues!A:A,MATCH(S445,Taxonomy_UniqueValues!B:B,0)))),"#N/C")</f>
        <v>Insecta</v>
      </c>
      <c r="S445" s="63" t="str">
        <f>+IFERROR(IF(T445="#N/C","#N/C",IF(T445=0,INDEX(Taxonomy_UniqueValues!B:B,MATCH(U445,Taxonomy_UniqueValues!D:D,0)),INDEX(Taxonomy_UniqueValues!B:B,MATCH(T445,Taxonomy_UniqueValues!C:C,0)))),"#N/C")</f>
        <v>Diptera</v>
      </c>
      <c r="T445" s="63" t="str">
        <f>+IFERROR(IF(U445="#N/C","#N/C",IF(U445=0,INDEX(Taxonomy_UniqueValues!C:C,MATCH(V445,Taxonomy_UniqueValues!E:E,0)),INDEX(Taxonomy_UniqueValues!C:C,MATCH(U445,Taxonomy_UniqueValues!D:D,0)))),"#N/C")</f>
        <v>Brachycera</v>
      </c>
      <c r="U445" s="63" t="str">
        <f>+IFERROR(IF(V445="#N/C","#N/C",IF(V445=0,INDEX(Taxonomy_UniqueValues!D:D,MATCH(W445,Taxonomy_UniqueValues!F:F,0)),INDEX(Taxonomy_UniqueValues!D:D,MATCH(V445,Taxonomy_UniqueValues!E:E,0)))),"#N/C")</f>
        <v>Muscomorpha</v>
      </c>
      <c r="V445" s="63" t="str">
        <f>+IFERROR(IF(W445="#N/C","#N/C",IF(W445=0,INDEX(Taxonomy_UniqueValues!E:E,MATCH(X445,Taxonomy_UniqueValues!G:G,0)),INDEX(Taxonomy_UniqueValues!E:E,MATCH(W445,Taxonomy_UniqueValues!F:F,0)))),"#N/C")</f>
        <v>Muscoidea</v>
      </c>
      <c r="W445" s="63" t="str">
        <f>+IFERROR(IF(X445="#N/C","#N/C",IF(X445=0,INDEX(Taxonomy_UniqueValues!F:F,MATCH(Y445,Taxonomy_UniqueValues!H:H,0)),INDEX(Taxonomy_UniqueValues!F:F,MATCH(X445,Taxonomy_UniqueValues!G:G,0)))),"#N/C")</f>
        <v>Fanniidae</v>
      </c>
      <c r="X445" s="63">
        <f>+IFERROR(IF(Y445="#N/C","#N/C",INDEX(Taxonomy_UniqueValues!G:G,MATCH(Y445,Taxonomy_UniqueValues!H:H,0))),"#N/C")</f>
        <v>0</v>
      </c>
      <c r="Y445" s="63" t="s">
        <v>38</v>
      </c>
      <c r="Z445" s="64" t="s">
        <v>36</v>
      </c>
    </row>
    <row r="446" spans="1:26" x14ac:dyDescent="0.3">
      <c r="A446" s="3">
        <v>155</v>
      </c>
      <c r="B446" s="38" t="str">
        <f t="shared" si="48"/>
        <v>FAIR-D2_155</v>
      </c>
      <c r="C446" s="39" t="s">
        <v>334</v>
      </c>
      <c r="D446" s="4">
        <f t="shared" si="50"/>
        <v>45165</v>
      </c>
      <c r="E446" s="1" t="s">
        <v>434</v>
      </c>
      <c r="F446" s="1" t="s">
        <v>434</v>
      </c>
      <c r="G446" s="2">
        <v>45165.493969907402</v>
      </c>
      <c r="H446" s="2">
        <v>45165.4945717593</v>
      </c>
      <c r="I446" s="40">
        <f t="shared" si="49"/>
        <v>6.0185189795447513E-4</v>
      </c>
      <c r="J446" s="41" t="s">
        <v>45</v>
      </c>
      <c r="K446" s="6" t="s">
        <v>34</v>
      </c>
      <c r="L446" s="6" t="s">
        <v>30</v>
      </c>
      <c r="M446" s="6">
        <v>151</v>
      </c>
      <c r="N446" s="5" t="str">
        <f t="shared" si="46"/>
        <v>FAIR-D2/151</v>
      </c>
      <c r="O446" s="4" t="str">
        <f>IF(ISBLANK(E446),"",IF(E446=F446, "1 video",CONCATENATE((+COUNTIFS(Video_List!$A:$A,Monitoring!C446,Video_List!$D:$D,"&lt;=" &amp;Monitoring!H446)-COUNTIFS(Video_List!$A:$A,Monitoring!C446,Video_List!$D:$D,"&lt;=" &amp;Monitoring!G446))+1," videos")))</f>
        <v>1 video</v>
      </c>
      <c r="P446" s="61" t="s">
        <v>31</v>
      </c>
      <c r="Q446" s="62" t="s">
        <v>34</v>
      </c>
      <c r="R446" s="63" t="str">
        <f>+IFERROR(IF(S446="#N/C","#N/C",IF(S446=0,INDEX(Taxonomy_UniqueValues!A:A,MATCH(T446,Taxonomy_UniqueValues!C:C,0)),INDEX(Taxonomy_UniqueValues!A:A,MATCH(S446,Taxonomy_UniqueValues!B:B,0)))),"#N/C")</f>
        <v>Insecta</v>
      </c>
      <c r="S446" s="63" t="str">
        <f>+IFERROR(IF(T446="#N/C","#N/C",IF(T446=0,INDEX(Taxonomy_UniqueValues!B:B,MATCH(U446,Taxonomy_UniqueValues!D:D,0)),INDEX(Taxonomy_UniqueValues!B:B,MATCH(T446,Taxonomy_UniqueValues!C:C,0)))),"#N/C")</f>
        <v>Diptera</v>
      </c>
      <c r="T446" s="63" t="str">
        <f>+IFERROR(IF(U446="#N/C","#N/C",IF(U446=0,INDEX(Taxonomy_UniqueValues!C:C,MATCH(V446,Taxonomy_UniqueValues!E:E,0)),INDEX(Taxonomy_UniqueValues!C:C,MATCH(U446,Taxonomy_UniqueValues!D:D,0)))),"#N/C")</f>
        <v>Brachycera</v>
      </c>
      <c r="U446" s="63" t="str">
        <f>+IFERROR(IF(V446="#N/C","#N/C",IF(V446=0,INDEX(Taxonomy_UniqueValues!D:D,MATCH(W446,Taxonomy_UniqueValues!F:F,0)),INDEX(Taxonomy_UniqueValues!D:D,MATCH(V446,Taxonomy_UniqueValues!E:E,0)))),"#N/C")</f>
        <v>Muscomorpha</v>
      </c>
      <c r="V446" s="63" t="str">
        <f>+IFERROR(IF(W446="#N/C","#N/C",IF(W446=0,INDEX(Taxonomy_UniqueValues!E:E,MATCH(X446,Taxonomy_UniqueValues!G:G,0)),INDEX(Taxonomy_UniqueValues!E:E,MATCH(W446,Taxonomy_UniqueValues!F:F,0)))),"#N/C")</f>
        <v>Muscoidea</v>
      </c>
      <c r="W446" s="63" t="str">
        <f>+IFERROR(IF(X446="#N/C","#N/C",IF(X446=0,INDEX(Taxonomy_UniqueValues!F:F,MATCH(Y446,Taxonomy_UniqueValues!H:H,0)),INDEX(Taxonomy_UniqueValues!F:F,MATCH(X446,Taxonomy_UniqueValues!G:G,0)))),"#N/C")</f>
        <v>Fanniidae</v>
      </c>
      <c r="X446" s="63">
        <f>+IFERROR(IF(Y446="#N/C","#N/C",INDEX(Taxonomy_UniqueValues!G:G,MATCH(Y446,Taxonomy_UniqueValues!H:H,0))),"#N/C")</f>
        <v>0</v>
      </c>
      <c r="Y446" s="63" t="s">
        <v>38</v>
      </c>
      <c r="Z446" s="64" t="s">
        <v>36</v>
      </c>
    </row>
    <row r="447" spans="1:26" x14ac:dyDescent="0.3">
      <c r="A447" s="3">
        <v>156</v>
      </c>
      <c r="B447" s="38" t="str">
        <f t="shared" si="48"/>
        <v>FAIR-D2_156</v>
      </c>
      <c r="C447" s="39" t="s">
        <v>334</v>
      </c>
      <c r="D447" s="4">
        <f t="shared" si="50"/>
        <v>45165</v>
      </c>
      <c r="E447" s="1" t="s">
        <v>435</v>
      </c>
      <c r="F447" s="1" t="s">
        <v>435</v>
      </c>
      <c r="G447" s="2">
        <v>45165.496157407397</v>
      </c>
      <c r="H447" s="2">
        <v>45165.496793981503</v>
      </c>
      <c r="I447" s="40">
        <f t="shared" si="49"/>
        <v>6.3657410646555945E-4</v>
      </c>
      <c r="J447" s="41" t="s">
        <v>45</v>
      </c>
      <c r="K447" s="6" t="s">
        <v>34</v>
      </c>
      <c r="L447" s="6" t="s">
        <v>45</v>
      </c>
      <c r="M447" s="6">
        <v>152</v>
      </c>
      <c r="N447" s="5" t="str">
        <f t="shared" si="46"/>
        <v>FAIR-D2/152</v>
      </c>
      <c r="O447" s="4" t="str">
        <f>IF(ISBLANK(E447),"",IF(E447=F447, "1 video",CONCATENATE((+COUNTIFS(Video_List!$A:$A,Monitoring!C447,Video_List!$D:$D,"&lt;=" &amp;Monitoring!H447)-COUNTIFS(Video_List!$A:$A,Monitoring!C447,Video_List!$D:$D,"&lt;=" &amp;Monitoring!G447))+1," videos")))</f>
        <v>1 video</v>
      </c>
      <c r="P447" s="61" t="s">
        <v>31</v>
      </c>
      <c r="Q447" s="62" t="s">
        <v>34</v>
      </c>
      <c r="R447" s="63" t="str">
        <f>+IFERROR(IF(S447="#N/C","#N/C",INDEX(Taxonomy_UniqueValues!A:A,MATCH(S447,Taxonomy_UniqueValues!B:B,0))),"#N/C")</f>
        <v>Insecta</v>
      </c>
      <c r="S447" s="63" t="str">
        <f>+IFERROR(IF(T447="#N/C","#N/C",INDEX(Taxonomy_UniqueValues!B:B,MATCH(T447,Taxonomy_UniqueValues!C:C,0))),"#N/C")</f>
        <v>Diptera</v>
      </c>
      <c r="T447" s="63" t="str">
        <f>+IFERROR(IF(V447="#N/C","#N/C",IF(V447="-",INDEX(Taxonomy_UniqueValues!C:C,MATCH(W447,Taxonomy_UniqueValues!F:F,0)),INDEX(Taxonomy_UniqueValues!C:C,MATCH(V447,Taxonomy_UniqueValues!E:E,0)))),"#N/C")</f>
        <v>Brachycera</v>
      </c>
      <c r="U447" s="63" t="str">
        <f>+IFERROR(IF(V447="#N/C","#N/C",INDEX(Taxonomy_UniqueValues!D:D,MATCH(V447,Taxonomy_UniqueValues!E:E,0))),"#N/C")</f>
        <v>Muscomorpha</v>
      </c>
      <c r="V447" s="63" t="s">
        <v>35</v>
      </c>
      <c r="W447" s="63" t="str">
        <f>+IFERROR(IF(X447="#N/C","#N/C",IF(X447="-",INDEX(Taxonomy_UniqueValues!F:F,MATCH(Y447,Taxonomy_UniqueValues!H:H,0)),INDEX(Taxonomy_UniqueValues!F:F,MATCH(X447,Taxonomy_UniqueValues!G:G,0)))),"#N/C")</f>
        <v>#N/C</v>
      </c>
      <c r="X447" s="63" t="str">
        <f>+IFERROR(IF(Y447="#N/C","#N/C",INDEX(Taxonomy_UniqueValues!G:G,MATCH(Y447,Taxonomy_UniqueValues!H:H,0))),"#N/C")</f>
        <v>#N/C</v>
      </c>
      <c r="Y447" s="63" t="str">
        <f>+IFERROR(IF(Z447="#N/C","#N/C",INDEX(Taxonomy_UniqueValues!H:H,MATCH(Z447,Taxonomy_UniqueValues!I:I,0))),"#N/C")</f>
        <v>#N/C</v>
      </c>
      <c r="Z447" s="64" t="s">
        <v>36</v>
      </c>
    </row>
    <row r="448" spans="1:26" x14ac:dyDescent="0.3">
      <c r="A448" s="3">
        <v>157</v>
      </c>
      <c r="B448" s="38" t="str">
        <f t="shared" si="48"/>
        <v>FAIR-D2_157</v>
      </c>
      <c r="C448" s="39" t="s">
        <v>334</v>
      </c>
      <c r="D448" s="4">
        <f t="shared" si="50"/>
        <v>45165</v>
      </c>
      <c r="E448" s="1" t="s">
        <v>436</v>
      </c>
      <c r="F448" s="1" t="s">
        <v>436</v>
      </c>
      <c r="G448" s="2">
        <v>45165.504479166702</v>
      </c>
      <c r="H448" s="2">
        <v>45165.504687499997</v>
      </c>
      <c r="I448" s="40">
        <f t="shared" si="49"/>
        <v>2.0833329472225159E-4</v>
      </c>
      <c r="J448" s="41" t="s">
        <v>45</v>
      </c>
      <c r="K448" s="6" t="s">
        <v>34</v>
      </c>
      <c r="L448" s="6" t="s">
        <v>32</v>
      </c>
      <c r="M448" s="6">
        <v>153</v>
      </c>
      <c r="N448" s="5" t="str">
        <f t="shared" si="46"/>
        <v>FAIR-D2/153</v>
      </c>
      <c r="O448" s="4" t="str">
        <f>IF(ISBLANK(E448),"",IF(E448=F448, "1 video",CONCATENATE((+COUNTIFS(Video_List!$A:$A,Monitoring!C448,Video_List!$D:$D,"&lt;=" &amp;Monitoring!H448)-COUNTIFS(Video_List!$A:$A,Monitoring!C448,Video_List!$D:$D,"&lt;=" &amp;Monitoring!G448))+1," videos")))</f>
        <v>1 video</v>
      </c>
      <c r="P448" s="61" t="s">
        <v>31</v>
      </c>
      <c r="Q448" s="62" t="s">
        <v>34</v>
      </c>
      <c r="R448" s="63" t="str">
        <f>+IFERROR(IF(S448="#N/C","#N/C",IF(S448=0,INDEX(Taxonomy_UniqueValues!A:A,MATCH(T448,Taxonomy_UniqueValues!C:C,0)),INDEX(Taxonomy_UniqueValues!A:A,MATCH(S448,Taxonomy_UniqueValues!B:B,0)))),"#N/C")</f>
        <v>Insecta</v>
      </c>
      <c r="S448" s="63" t="str">
        <f>+IFERROR(IF(T448="#N/C","#N/C",IF(T448=0,INDEX(Taxonomy_UniqueValues!B:B,MATCH(U448,Taxonomy_UniqueValues!D:D,0)),INDEX(Taxonomy_UniqueValues!B:B,MATCH(T448,Taxonomy_UniqueValues!C:C,0)))),"#N/C")</f>
        <v>Diptera</v>
      </c>
      <c r="T448" s="63" t="str">
        <f>+IFERROR(IF(U448="#N/C","#N/C",IF(U448=0,INDEX(Taxonomy_UniqueValues!C:C,MATCH(V448,Taxonomy_UniqueValues!E:E,0)),INDEX(Taxonomy_UniqueValues!C:C,MATCH(U448,Taxonomy_UniqueValues!D:D,0)))),"#N/C")</f>
        <v>Brachycera</v>
      </c>
      <c r="U448" s="63" t="str">
        <f>+IFERROR(IF(V448="#N/C","#N/C",IF(V448=0,INDEX(Taxonomy_UniqueValues!D:D,MATCH(W448,Taxonomy_UniqueValues!F:F,0)),INDEX(Taxonomy_UniqueValues!D:D,MATCH(V448,Taxonomy_UniqueValues!E:E,0)))),"#N/C")</f>
        <v>Muscomorpha</v>
      </c>
      <c r="V448" s="63" t="str">
        <f>+IFERROR(IF(W448="#N/C","#N/C",IF(W448=0,INDEX(Taxonomy_UniqueValues!E:E,MATCH(X448,Taxonomy_UniqueValues!G:G,0)),INDEX(Taxonomy_UniqueValues!E:E,MATCH(W448,Taxonomy_UniqueValues!F:F,0)))),"#N/C")</f>
        <v>Muscoidea</v>
      </c>
      <c r="W448" s="63" t="str">
        <f>+IFERROR(IF(X448="#N/C","#N/C",IF(X448=0,INDEX(Taxonomy_UniqueValues!F:F,MATCH(Y448,Taxonomy_UniqueValues!H:H,0)),INDEX(Taxonomy_UniqueValues!F:F,MATCH(X448,Taxonomy_UniqueValues!G:G,0)))),"#N/C")</f>
        <v>Fanniidae</v>
      </c>
      <c r="X448" s="63">
        <f>+IFERROR(IF(Y448="#N/C","#N/C",INDEX(Taxonomy_UniqueValues!G:G,MATCH(Y448,Taxonomy_UniqueValues!H:H,0))),"#N/C")</f>
        <v>0</v>
      </c>
      <c r="Y448" s="63" t="s">
        <v>38</v>
      </c>
      <c r="Z448" s="64" t="s">
        <v>36</v>
      </c>
    </row>
    <row r="449" spans="1:26" x14ac:dyDescent="0.3">
      <c r="A449" s="3">
        <v>158</v>
      </c>
      <c r="B449" s="38" t="str">
        <f t="shared" si="48"/>
        <v>FAIR-D2_158</v>
      </c>
      <c r="C449" s="39" t="s">
        <v>334</v>
      </c>
      <c r="D449" s="4">
        <f t="shared" si="50"/>
        <v>45165</v>
      </c>
      <c r="E449" s="1" t="s">
        <v>437</v>
      </c>
      <c r="F449" s="1" t="s">
        <v>437</v>
      </c>
      <c r="G449" s="2">
        <v>45165.507835648103</v>
      </c>
      <c r="H449" s="2">
        <v>45165.508692129602</v>
      </c>
      <c r="I449" s="40">
        <f t="shared" si="49"/>
        <v>8.5648149979533628E-4</v>
      </c>
      <c r="J449" s="41" t="s">
        <v>45</v>
      </c>
      <c r="K449" s="6" t="s">
        <v>31</v>
      </c>
      <c r="L449" s="6" t="s">
        <v>30</v>
      </c>
      <c r="M449" s="6">
        <v>154</v>
      </c>
      <c r="N449" s="5" t="str">
        <f t="shared" si="46"/>
        <v>FAIR-D2/154</v>
      </c>
      <c r="O449" s="4" t="str">
        <f>IF(ISBLANK(E449),"",IF(E449=F449, "1 video",CONCATENATE((+COUNTIFS(Video_List!$A:$A,Monitoring!C449,Video_List!$D:$D,"&lt;=" &amp;Monitoring!H449)-COUNTIFS(Video_List!$A:$A,Monitoring!C449,Video_List!$D:$D,"&lt;=" &amp;Monitoring!G449))+1," videos")))</f>
        <v>1 video</v>
      </c>
      <c r="P449" s="61" t="s">
        <v>34</v>
      </c>
      <c r="Q449" s="62" t="s">
        <v>34</v>
      </c>
      <c r="R449" s="63" t="str">
        <f>+IFERROR(IF(S449="#N/C","#N/C",INDEX(Taxonomy_UniqueValues!A:A,MATCH(S449,Taxonomy_UniqueValues!B:B,0))),"#N/C")</f>
        <v>Insecta</v>
      </c>
      <c r="S449" s="63" t="str">
        <f>+IFERROR(IF(T449="#N/C","#N/C",INDEX(Taxonomy_UniqueValues!B:B,MATCH(T449,Taxonomy_UniqueValues!C:C,0))),"#N/C")</f>
        <v>Diptera</v>
      </c>
      <c r="T449" s="63" t="s">
        <v>48</v>
      </c>
      <c r="U449" s="63" t="str">
        <f>+IFERROR(IF(V449="#N/C","#N/C",INDEX(Taxonomy_UniqueValues!D:D,MATCH(V449,Taxonomy_UniqueValues!E:E,0))),"#N/C")</f>
        <v>#N/C</v>
      </c>
      <c r="V449" s="63" t="str">
        <f>+IFERROR(IF(W449="#N/C","#N/C",IF(W449="-",INDEX(Taxonomy_UniqueValues!E:E,MATCH(X449,Taxonomy_UniqueValues!G:G,0)),INDEX(Taxonomy_UniqueValues!E:E,MATCH(W449,Taxonomy_UniqueValues!F:F,0)))),"#N/C")</f>
        <v>#N/C</v>
      </c>
      <c r="W449" s="63" t="str">
        <f>+IFERROR(IF(X449="#N/C","#N/C",IF(X449="-",INDEX(Taxonomy_UniqueValues!F:F,MATCH(Y449,Taxonomy_UniqueValues!H:H,0)),INDEX(Taxonomy_UniqueValues!F:F,MATCH(X449,Taxonomy_UniqueValues!G:G,0)))),"#N/C")</f>
        <v>#N/C</v>
      </c>
      <c r="X449" s="63" t="str">
        <f>+IFERROR(IF(Y449="#N/C","#N/C",INDEX(Taxonomy_UniqueValues!G:G,MATCH(Y449,Taxonomy_UniqueValues!H:H,0))),"#N/C")</f>
        <v>#N/C</v>
      </c>
      <c r="Y449" s="63" t="str">
        <f>+IFERROR(IF(Z449="#N/C","#N/C",INDEX(Taxonomy_UniqueValues!H:H,MATCH(Z449,Taxonomy_UniqueValues!I:I,0))),"#N/C")</f>
        <v>#N/C</v>
      </c>
      <c r="Z449" s="64" t="s">
        <v>36</v>
      </c>
    </row>
    <row r="450" spans="1:26" x14ac:dyDescent="0.3">
      <c r="A450" s="3">
        <v>159</v>
      </c>
      <c r="B450" s="38" t="str">
        <f t="shared" si="48"/>
        <v>FAIR-D2_159</v>
      </c>
      <c r="C450" s="39" t="s">
        <v>334</v>
      </c>
      <c r="D450" s="4">
        <f t="shared" si="50"/>
        <v>45165</v>
      </c>
      <c r="E450" s="1" t="s">
        <v>438</v>
      </c>
      <c r="F450" s="1" t="s">
        <v>438</v>
      </c>
      <c r="G450" s="2">
        <v>45165.509317129603</v>
      </c>
      <c r="H450" s="2">
        <v>45165.5094791667</v>
      </c>
      <c r="I450" s="40">
        <f t="shared" si="49"/>
        <v>1.6203709674300626E-4</v>
      </c>
      <c r="J450" s="41" t="s">
        <v>45</v>
      </c>
      <c r="K450" s="6" t="s">
        <v>34</v>
      </c>
      <c r="L450" s="6" t="s">
        <v>30</v>
      </c>
      <c r="M450" s="6">
        <v>155</v>
      </c>
      <c r="N450" s="5" t="str">
        <f t="shared" ref="N450:N513" si="51">IF(ISBLANK(C450),"",+CONCATENATE(C450,"/",M450))</f>
        <v>FAIR-D2/155</v>
      </c>
      <c r="O450" s="4" t="str">
        <f>IF(ISBLANK(E450),"",IF(E450=F450, "1 video",CONCATENATE((+COUNTIFS(Video_List!$A:$A,Monitoring!C450,Video_List!$D:$D,"&lt;=" &amp;Monitoring!H450)-COUNTIFS(Video_List!$A:$A,Monitoring!C450,Video_List!$D:$D,"&lt;=" &amp;Monitoring!G450))+1," videos")))</f>
        <v>1 video</v>
      </c>
      <c r="P450" s="61" t="s">
        <v>34</v>
      </c>
      <c r="Q450" s="62" t="s">
        <v>34</v>
      </c>
      <c r="R450" s="63" t="str">
        <f>+IFERROR(IF(S450="#N/C","#N/C",INDEX(Taxonomy_UniqueValues!A:A,MATCH(S450,Taxonomy_UniqueValues!B:B,0))),"#N/C")</f>
        <v>Insecta</v>
      </c>
      <c r="S450" s="63" t="str">
        <f>+IFERROR(IF(T450="#N/C","#N/C",INDEX(Taxonomy_UniqueValues!B:B,MATCH(T450,Taxonomy_UniqueValues!C:C,0))),"#N/C")</f>
        <v>Diptera</v>
      </c>
      <c r="T450" s="63" t="s">
        <v>48</v>
      </c>
      <c r="U450" s="63" t="str">
        <f>+IFERROR(IF(V450="#N/C","#N/C",INDEX(Taxonomy_UniqueValues!D:D,MATCH(V450,Taxonomy_UniqueValues!E:E,0))),"#N/C")</f>
        <v>#N/C</v>
      </c>
      <c r="V450" s="63" t="str">
        <f>+IFERROR(IF(W450="#N/C","#N/C",IF(W450="-",INDEX(Taxonomy_UniqueValues!E:E,MATCH(X450,Taxonomy_UniqueValues!G:G,0)),INDEX(Taxonomy_UniqueValues!E:E,MATCH(W450,Taxonomy_UniqueValues!F:F,0)))),"#N/C")</f>
        <v>#N/C</v>
      </c>
      <c r="W450" s="63" t="str">
        <f>+IFERROR(IF(X450="#N/C","#N/C",IF(X450="-",INDEX(Taxonomy_UniqueValues!F:F,MATCH(Y450,Taxonomy_UniqueValues!H:H,0)),INDEX(Taxonomy_UniqueValues!F:F,MATCH(X450,Taxonomy_UniqueValues!G:G,0)))),"#N/C")</f>
        <v>#N/C</v>
      </c>
      <c r="X450" s="63" t="str">
        <f>+IFERROR(IF(Y450="#N/C","#N/C",INDEX(Taxonomy_UniqueValues!G:G,MATCH(Y450,Taxonomy_UniqueValues!H:H,0))),"#N/C")</f>
        <v>#N/C</v>
      </c>
      <c r="Y450" s="63" t="str">
        <f>+IFERROR(IF(Z450="#N/C","#N/C",INDEX(Taxonomy_UniqueValues!H:H,MATCH(Z450,Taxonomy_UniqueValues!I:I,0))),"#N/C")</f>
        <v>#N/C</v>
      </c>
      <c r="Z450" s="64" t="s">
        <v>36</v>
      </c>
    </row>
    <row r="451" spans="1:26" x14ac:dyDescent="0.3">
      <c r="A451" s="3">
        <v>160</v>
      </c>
      <c r="B451" s="38" t="str">
        <f t="shared" si="48"/>
        <v>FAIR-D2_160</v>
      </c>
      <c r="C451" s="39" t="s">
        <v>334</v>
      </c>
      <c r="D451" s="4">
        <f t="shared" si="50"/>
        <v>45165</v>
      </c>
      <c r="E451" s="1" t="s">
        <v>439</v>
      </c>
      <c r="F451" s="1" t="s">
        <v>439</v>
      </c>
      <c r="G451" s="2">
        <v>45165.516064814801</v>
      </c>
      <c r="H451" s="2">
        <v>45165.516423611101</v>
      </c>
      <c r="I451" s="40">
        <f t="shared" si="49"/>
        <v>3.5879630013369024E-4</v>
      </c>
      <c r="J451" s="41" t="s">
        <v>32</v>
      </c>
      <c r="K451" s="6" t="s">
        <v>34</v>
      </c>
      <c r="L451" s="6" t="s">
        <v>32</v>
      </c>
      <c r="M451" s="6">
        <v>156</v>
      </c>
      <c r="N451" s="5" t="str">
        <f t="shared" si="51"/>
        <v>FAIR-D2/156</v>
      </c>
      <c r="O451" s="4" t="str">
        <f>IF(ISBLANK(E451),"",IF(E451=F451, "1 video",CONCATENATE((+COUNTIFS(Video_List!$A:$A,Monitoring!C451,Video_List!$D:$D,"&lt;=" &amp;Monitoring!H451)-COUNTIFS(Video_List!$A:$A,Monitoring!C451,Video_List!$D:$D,"&lt;=" &amp;Monitoring!G451))+1," videos")))</f>
        <v>1 video</v>
      </c>
      <c r="P451" s="61" t="s">
        <v>31</v>
      </c>
      <c r="Q451" s="62" t="s">
        <v>34</v>
      </c>
      <c r="R451" s="63" t="str">
        <f>+IFERROR(IF(S451="#N/C","#N/C",IF(S451=0,INDEX(Taxonomy_UniqueValues!A:A,MATCH(T451,Taxonomy_UniqueValues!C:C,0)),INDEX(Taxonomy_UniqueValues!A:A,MATCH(S451,Taxonomy_UniqueValues!B:B,0)))),"#N/C")</f>
        <v>Insecta</v>
      </c>
      <c r="S451" s="63" t="str">
        <f>+IFERROR(IF(T451="#N/C","#N/C",IF(T451=0,INDEX(Taxonomy_UniqueValues!B:B,MATCH(U451,Taxonomy_UniqueValues!D:D,0)),INDEX(Taxonomy_UniqueValues!B:B,MATCH(T451,Taxonomy_UniqueValues!C:C,0)))),"#N/C")</f>
        <v>Diptera</v>
      </c>
      <c r="T451" s="63" t="str">
        <f>+IFERROR(IF(U451="#N/C","#N/C",IF(U451=0,INDEX(Taxonomy_UniqueValues!C:C,MATCH(V451,Taxonomy_UniqueValues!E:E,0)),INDEX(Taxonomy_UniqueValues!C:C,MATCH(U451,Taxonomy_UniqueValues!D:D,0)))),"#N/C")</f>
        <v>Brachycera</v>
      </c>
      <c r="U451" s="63" t="str">
        <f>+IFERROR(IF(V451="#N/C","#N/C",IF(V451=0,INDEX(Taxonomy_UniqueValues!D:D,MATCH(W451,Taxonomy_UniqueValues!F:F,0)),INDEX(Taxonomy_UniqueValues!D:D,MATCH(V451,Taxonomy_UniqueValues!E:E,0)))),"#N/C")</f>
        <v>Muscomorpha</v>
      </c>
      <c r="V451" s="63" t="str">
        <f>+IFERROR(IF(W451="#N/C","#N/C",IF(W451=0,INDEX(Taxonomy_UniqueValues!E:E,MATCH(X451,Taxonomy_UniqueValues!G:G,0)),INDEX(Taxonomy_UniqueValues!E:E,MATCH(W451,Taxonomy_UniqueValues!F:F,0)))),"#N/C")</f>
        <v>Muscoidea</v>
      </c>
      <c r="W451" s="63" t="str">
        <f>+IFERROR(IF(X451="#N/C","#N/C",IF(X451=0,INDEX(Taxonomy_UniqueValues!F:F,MATCH(Y451,Taxonomy_UniqueValues!H:H,0)),INDEX(Taxonomy_UniqueValues!F:F,MATCH(X451,Taxonomy_UniqueValues!G:G,0)))),"#N/C")</f>
        <v>Fanniidae</v>
      </c>
      <c r="X451" s="63">
        <f>+IFERROR(IF(Y451="#N/C","#N/C",INDEX(Taxonomy_UniqueValues!G:G,MATCH(Y451,Taxonomy_UniqueValues!H:H,0))),"#N/C")</f>
        <v>0</v>
      </c>
      <c r="Y451" s="63" t="s">
        <v>38</v>
      </c>
      <c r="Z451" s="64" t="s">
        <v>36</v>
      </c>
    </row>
    <row r="452" spans="1:26" x14ac:dyDescent="0.3">
      <c r="A452" s="3">
        <v>161</v>
      </c>
      <c r="B452" s="38" t="str">
        <f t="shared" si="48"/>
        <v>FAIR-D2_161</v>
      </c>
      <c r="C452" s="39" t="s">
        <v>334</v>
      </c>
      <c r="D452" s="4">
        <f t="shared" si="50"/>
        <v>45165</v>
      </c>
      <c r="E452" s="1" t="s">
        <v>440</v>
      </c>
      <c r="F452" s="1" t="s">
        <v>440</v>
      </c>
      <c r="G452" s="2">
        <v>45165.522256944401</v>
      </c>
      <c r="H452" s="2">
        <v>45165.522326388898</v>
      </c>
      <c r="I452" s="40">
        <f t="shared" si="49"/>
        <v>6.9444497057702392E-5</v>
      </c>
      <c r="J452" s="41" t="s">
        <v>32</v>
      </c>
      <c r="K452" s="6" t="s">
        <v>34</v>
      </c>
      <c r="L452" s="6" t="s">
        <v>32</v>
      </c>
      <c r="M452" s="6">
        <v>157</v>
      </c>
      <c r="N452" s="5" t="str">
        <f t="shared" si="51"/>
        <v>FAIR-D2/157</v>
      </c>
      <c r="O452" s="4" t="str">
        <f>IF(ISBLANK(E452),"",IF(E452=F452, "1 video",CONCATENATE((+COUNTIFS(Video_List!$A:$A,Monitoring!C452,Video_List!$D:$D,"&lt;=" &amp;Monitoring!H452)-COUNTIFS(Video_List!$A:$A,Monitoring!C452,Video_List!$D:$D,"&lt;=" &amp;Monitoring!G452))+1," videos")))</f>
        <v>1 video</v>
      </c>
      <c r="P452" s="61" t="s">
        <v>34</v>
      </c>
      <c r="Q452" s="62" t="s">
        <v>34</v>
      </c>
      <c r="R452" s="63" t="str">
        <f>+IFERROR(IF(S452="#N/C","#N/C",INDEX(Taxonomy_UniqueValues!A:A,MATCH(S452,Taxonomy_UniqueValues!B:B,0))),"#N/C")</f>
        <v>#N/C</v>
      </c>
      <c r="S452" s="63" t="str">
        <f>+IFERROR(IF(T452="#N/C","#N/C",INDEX(Taxonomy_UniqueValues!B:B,MATCH(T452,Taxonomy_UniqueValues!C:C,0))),"#N/C")</f>
        <v>#N/C</v>
      </c>
      <c r="T452" s="63" t="str">
        <f>+IFERROR(IF(V452="#N/C","#N/C",IF(V452="-",INDEX(Taxonomy_UniqueValues!C:C,MATCH(W452,Taxonomy_UniqueValues!F:F,0)),INDEX(Taxonomy_UniqueValues!C:C,MATCH(V452,Taxonomy_UniqueValues!E:E,0)))),"#N/C")</f>
        <v>#N/C</v>
      </c>
      <c r="U452" s="63" t="str">
        <f>+IFERROR(IF(V452="#N/C","#N/C",INDEX(Taxonomy_UniqueValues!D:D,MATCH(V452,Taxonomy_UniqueValues!E:E,0))),"#N/C")</f>
        <v>#N/C</v>
      </c>
      <c r="V452" s="63" t="str">
        <f>+IFERROR(IF(W452="#N/C","#N/C",IF(W452="-",INDEX(Taxonomy_UniqueValues!E:E,MATCH(X452,Taxonomy_UniqueValues!G:G,0)),INDEX(Taxonomy_UniqueValues!E:E,MATCH(W452,Taxonomy_UniqueValues!F:F,0)))),"#N/C")</f>
        <v>#N/C</v>
      </c>
      <c r="W452" s="63" t="str">
        <f>+IFERROR(IF(X452="#N/C","#N/C",IF(X452="-",INDEX(Taxonomy_UniqueValues!F:F,MATCH(Y452,Taxonomy_UniqueValues!H:H,0)),INDEX(Taxonomy_UniqueValues!F:F,MATCH(X452,Taxonomy_UniqueValues!G:G,0)))),"#N/C")</f>
        <v>#N/C</v>
      </c>
      <c r="X452" s="63" t="str">
        <f>+IFERROR(IF(Y452="#N/C","#N/C",INDEX(Taxonomy_UniqueValues!G:G,MATCH(Y452,Taxonomy_UniqueValues!H:H,0))),"#N/C")</f>
        <v>#N/C</v>
      </c>
      <c r="Y452" s="63" t="str">
        <f>+IFERROR(IF(Z452="#N/C","#N/C",INDEX(Taxonomy_UniqueValues!H:H,MATCH(Z452,Taxonomy_UniqueValues!I:I,0))),"#N/C")</f>
        <v>#N/C</v>
      </c>
      <c r="Z452" s="64" t="s">
        <v>36</v>
      </c>
    </row>
    <row r="453" spans="1:26" x14ac:dyDescent="0.3">
      <c r="A453" s="3">
        <v>162</v>
      </c>
      <c r="B453" s="38" t="str">
        <f t="shared" si="48"/>
        <v>FAIR-D2_162</v>
      </c>
      <c r="C453" s="39" t="s">
        <v>334</v>
      </c>
      <c r="D453" s="4">
        <f t="shared" si="50"/>
        <v>45165</v>
      </c>
      <c r="E453" s="1" t="s">
        <v>440</v>
      </c>
      <c r="F453" s="1" t="s">
        <v>440</v>
      </c>
      <c r="G453" s="2">
        <v>45165.522256944401</v>
      </c>
      <c r="H453" s="2">
        <v>45165.522349537001</v>
      </c>
      <c r="I453" s="40">
        <f t="shared" si="49"/>
        <v>9.2592599685303867E-5</v>
      </c>
      <c r="J453" s="41" t="s">
        <v>30</v>
      </c>
      <c r="K453" s="6" t="s">
        <v>31</v>
      </c>
      <c r="L453" s="6" t="s">
        <v>30</v>
      </c>
      <c r="M453" s="6">
        <v>158</v>
      </c>
      <c r="N453" s="5" t="str">
        <f t="shared" si="51"/>
        <v>FAIR-D2/158</v>
      </c>
      <c r="O453" s="4" t="str">
        <f>IF(ISBLANK(E453),"",IF(E453=F453, "1 video",CONCATENATE((+COUNTIFS(Video_List!$A:$A,Monitoring!C453,Video_List!$D:$D,"&lt;=" &amp;Monitoring!H453)-COUNTIFS(Video_List!$A:$A,Monitoring!C453,Video_List!$D:$D,"&lt;=" &amp;Monitoring!G453))+1," videos")))</f>
        <v>1 video</v>
      </c>
      <c r="P453" s="61" t="s">
        <v>34</v>
      </c>
      <c r="Q453" s="62" t="s">
        <v>34</v>
      </c>
      <c r="R453" s="63" t="str">
        <f>+IFERROR(IF(S453="#N/C","#N/C",INDEX(Taxonomy_UniqueValues!A:A,MATCH(S453,Taxonomy_UniqueValues!B:B,0))),"#N/C")</f>
        <v>#N/C</v>
      </c>
      <c r="S453" s="63" t="str">
        <f>+IFERROR(IF(T453="#N/C","#N/C",INDEX(Taxonomy_UniqueValues!B:B,MATCH(T453,Taxonomy_UniqueValues!C:C,0))),"#N/C")</f>
        <v>#N/C</v>
      </c>
      <c r="T453" s="63" t="str">
        <f>+IFERROR(IF(V453="#N/C","#N/C",IF(V453="-",INDEX(Taxonomy_UniqueValues!C:C,MATCH(W453,Taxonomy_UniqueValues!F:F,0)),INDEX(Taxonomy_UniqueValues!C:C,MATCH(V453,Taxonomy_UniqueValues!E:E,0)))),"#N/C")</f>
        <v>#N/C</v>
      </c>
      <c r="U453" s="63" t="str">
        <f>+IFERROR(IF(V453="#N/C","#N/C",INDEX(Taxonomy_UniqueValues!D:D,MATCH(V453,Taxonomy_UniqueValues!E:E,0))),"#N/C")</f>
        <v>#N/C</v>
      </c>
      <c r="V453" s="63" t="str">
        <f>+IFERROR(IF(W453="#N/C","#N/C",IF(W453="-",INDEX(Taxonomy_UniqueValues!E:E,MATCH(X453,Taxonomy_UniqueValues!G:G,0)),INDEX(Taxonomy_UniqueValues!E:E,MATCH(W453,Taxonomy_UniqueValues!F:F,0)))),"#N/C")</f>
        <v>#N/C</v>
      </c>
      <c r="W453" s="63" t="str">
        <f>+IFERROR(IF(X453="#N/C","#N/C",IF(X453="-",INDEX(Taxonomy_UniqueValues!F:F,MATCH(Y453,Taxonomy_UniqueValues!H:H,0)),INDEX(Taxonomy_UniqueValues!F:F,MATCH(X453,Taxonomy_UniqueValues!G:G,0)))),"#N/C")</f>
        <v>#N/C</v>
      </c>
      <c r="X453" s="63" t="str">
        <f>+IFERROR(IF(Y453="#N/C","#N/C",INDEX(Taxonomy_UniqueValues!G:G,MATCH(Y453,Taxonomy_UniqueValues!H:H,0))),"#N/C")</f>
        <v>#N/C</v>
      </c>
      <c r="Y453" s="63" t="str">
        <f>+IFERROR(IF(Z453="#N/C","#N/C",INDEX(Taxonomy_UniqueValues!H:H,MATCH(Z453,Taxonomy_UniqueValues!I:I,0))),"#N/C")</f>
        <v>#N/C</v>
      </c>
      <c r="Z453" s="64" t="s">
        <v>36</v>
      </c>
    </row>
    <row r="454" spans="1:26" x14ac:dyDescent="0.3">
      <c r="A454" s="3">
        <v>163</v>
      </c>
      <c r="B454" s="38" t="str">
        <f t="shared" si="48"/>
        <v>FAIR-D2_163</v>
      </c>
      <c r="C454" s="39" t="s">
        <v>334</v>
      </c>
      <c r="D454" s="4">
        <f t="shared" si="50"/>
        <v>45165</v>
      </c>
      <c r="E454" s="1" t="s">
        <v>440</v>
      </c>
      <c r="F454" s="1" t="s">
        <v>440</v>
      </c>
      <c r="G454" s="2">
        <v>45165.522395833301</v>
      </c>
      <c r="H454" s="2">
        <v>45165.522812499999</v>
      </c>
      <c r="I454" s="40">
        <f t="shared" si="49"/>
        <v>4.166666985838674E-4</v>
      </c>
      <c r="J454" s="41" t="s">
        <v>30</v>
      </c>
      <c r="K454" s="6" t="s">
        <v>34</v>
      </c>
      <c r="L454" s="6" t="s">
        <v>30</v>
      </c>
      <c r="M454" s="6">
        <v>159</v>
      </c>
      <c r="N454" s="5" t="str">
        <f t="shared" si="51"/>
        <v>FAIR-D2/159</v>
      </c>
      <c r="O454" s="4" t="str">
        <f>IF(ISBLANK(E454),"",IF(E454=F454, "1 video",CONCATENATE((+COUNTIFS(Video_List!$A:$A,Monitoring!C454,Video_List!$D:$D,"&lt;=" &amp;Monitoring!H454)-COUNTIFS(Video_List!$A:$A,Monitoring!C454,Video_List!$D:$D,"&lt;=" &amp;Monitoring!G454))+1," videos")))</f>
        <v>1 video</v>
      </c>
      <c r="P454" s="61" t="s">
        <v>31</v>
      </c>
      <c r="Q454" s="62" t="s">
        <v>34</v>
      </c>
      <c r="R454" s="63" t="str">
        <f>+IFERROR(IF(S454="#N/C","#N/C",IF(S454=0,INDEX(Taxonomy_UniqueValues!A:A,MATCH(T454,Taxonomy_UniqueValues!C:C,0)),INDEX(Taxonomy_UniqueValues!A:A,MATCH(S454,Taxonomy_UniqueValues!B:B,0)))),"#N/C")</f>
        <v>Insecta</v>
      </c>
      <c r="S454" s="63" t="str">
        <f>+IFERROR(IF(T454="#N/C","#N/C",IF(T454=0,INDEX(Taxonomy_UniqueValues!B:B,MATCH(U454,Taxonomy_UniqueValues!D:D,0)),INDEX(Taxonomy_UniqueValues!B:B,MATCH(T454,Taxonomy_UniqueValues!C:C,0)))),"#N/C")</f>
        <v>Diptera</v>
      </c>
      <c r="T454" s="63" t="str">
        <f>+IFERROR(IF(U454="#N/C","#N/C",IF(U454=0,INDEX(Taxonomy_UniqueValues!C:C,MATCH(V454,Taxonomy_UniqueValues!E:E,0)),INDEX(Taxonomy_UniqueValues!C:C,MATCH(U454,Taxonomy_UniqueValues!D:D,0)))),"#N/C")</f>
        <v>Brachycera</v>
      </c>
      <c r="U454" s="63" t="str">
        <f>+IFERROR(IF(V454="#N/C","#N/C",IF(V454=0,INDEX(Taxonomy_UniqueValues!D:D,MATCH(W454,Taxonomy_UniqueValues!F:F,0)),INDEX(Taxonomy_UniqueValues!D:D,MATCH(V454,Taxonomy_UniqueValues!E:E,0)))),"#N/C")</f>
        <v>Muscomorpha</v>
      </c>
      <c r="V454" s="63" t="str">
        <f>+IFERROR(IF(W454="#N/C","#N/C",IF(W454=0,INDEX(Taxonomy_UniqueValues!E:E,MATCH(X454,Taxonomy_UniqueValues!G:G,0)),INDEX(Taxonomy_UniqueValues!E:E,MATCH(W454,Taxonomy_UniqueValues!F:F,0)))),"#N/C")</f>
        <v>Muscoidea</v>
      </c>
      <c r="W454" s="63" t="str">
        <f>+IFERROR(IF(X454="#N/C","#N/C",IF(X454=0,INDEX(Taxonomy_UniqueValues!F:F,MATCH(Y454,Taxonomy_UniqueValues!H:H,0)),INDEX(Taxonomy_UniqueValues!F:F,MATCH(X454,Taxonomy_UniqueValues!G:G,0)))),"#N/C")</f>
        <v>Fanniidae</v>
      </c>
      <c r="X454" s="63">
        <f>+IFERROR(IF(Y454="#N/C","#N/C",INDEX(Taxonomy_UniqueValues!G:G,MATCH(Y454,Taxonomy_UniqueValues!H:H,0))),"#N/C")</f>
        <v>0</v>
      </c>
      <c r="Y454" s="63" t="s">
        <v>38</v>
      </c>
      <c r="Z454" s="64" t="s">
        <v>36</v>
      </c>
    </row>
    <row r="455" spans="1:26" x14ac:dyDescent="0.3">
      <c r="A455" s="3">
        <v>164</v>
      </c>
      <c r="B455" s="38" t="str">
        <f t="shared" si="48"/>
        <v>FAIR-D2_164</v>
      </c>
      <c r="C455" s="39" t="s">
        <v>334</v>
      </c>
      <c r="D455" s="4">
        <f t="shared" si="50"/>
        <v>45165</v>
      </c>
      <c r="E455" s="1" t="s">
        <v>441</v>
      </c>
      <c r="F455" s="1" t="s">
        <v>441</v>
      </c>
      <c r="G455" s="2">
        <v>45165.523680555598</v>
      </c>
      <c r="H455" s="2">
        <v>45165.523761574099</v>
      </c>
      <c r="I455" s="40">
        <f t="shared" si="49"/>
        <v>8.1018501077778637E-5</v>
      </c>
      <c r="J455" s="41" t="s">
        <v>45</v>
      </c>
      <c r="K455" s="6" t="s">
        <v>34</v>
      </c>
      <c r="L455" s="6" t="s">
        <v>32</v>
      </c>
      <c r="M455" s="6">
        <v>160</v>
      </c>
      <c r="N455" s="5" t="str">
        <f t="shared" si="51"/>
        <v>FAIR-D2/160</v>
      </c>
      <c r="O455" s="4" t="str">
        <f>IF(ISBLANK(E455),"",IF(E455=F455, "1 video",CONCATENATE((+COUNTIFS(Video_List!$A:$A,Monitoring!C455,Video_List!$D:$D,"&lt;=" &amp;Monitoring!H455)-COUNTIFS(Video_List!$A:$A,Monitoring!C455,Video_List!$D:$D,"&lt;=" &amp;Monitoring!G455))+1," videos")))</f>
        <v>1 video</v>
      </c>
      <c r="P455" s="61" t="s">
        <v>34</v>
      </c>
      <c r="Q455" s="62" t="s">
        <v>34</v>
      </c>
      <c r="R455" s="63" t="s">
        <v>86</v>
      </c>
      <c r="S455" s="63" t="str">
        <f>+IFERROR(IF(T455="#N/C","#N/C",INDEX(Taxonomy_UniqueValues!B:B,MATCH(T455,Taxonomy_UniqueValues!C:C,0))),"#N/C")</f>
        <v>Diptera</v>
      </c>
      <c r="T455" s="63" t="str">
        <f>+IFERROR(IF(V455="#N/C","#N/C",INDEX(Taxonomy_UniqueValues!C:C,MATCH(V455,Taxonomy_UniqueValues!E:E,0))),"#N/C")</f>
        <v>Brachycera</v>
      </c>
      <c r="U455" s="63" t="str">
        <f>+IFERROR(IF(V455="#N/C","#N/C",INDEX(Taxonomy_UniqueValues!D:D,MATCH(V455,Taxonomy_UniqueValues!E:E,0))),"#N/C")</f>
        <v>Muscomorpha</v>
      </c>
      <c r="V455" s="63" t="s">
        <v>35</v>
      </c>
      <c r="W455" s="63" t="str">
        <f>+IFERROR(IF(X455="#N/C","#N/C",IF(X455="-",INDEX(Taxonomy_UniqueValues!F:F,MATCH(Y455,Taxonomy_UniqueValues!H:H,0)),INDEX(Taxonomy_UniqueValues!F:F,MATCH(X455,Taxonomy_UniqueValues!G:G,0)))),"#N/C")</f>
        <v>#N/C</v>
      </c>
      <c r="X455" s="63" t="str">
        <f>+IFERROR(IF(Y455="#N/C","#N/C",INDEX(Taxonomy_UniqueValues!G:G,MATCH(Y455,Taxonomy_UniqueValues!H:H,0))),"#N/C")</f>
        <v>#N/C</v>
      </c>
      <c r="Y455" s="63" t="str">
        <f>+IFERROR(IF(Z455="#N/C","#N/C",INDEX(Taxonomy_UniqueValues!H:H,MATCH(Z455,Taxonomy_UniqueValues!I:I,0))),"#N/C")</f>
        <v>#N/C</v>
      </c>
      <c r="Z455" s="64" t="s">
        <v>36</v>
      </c>
    </row>
    <row r="456" spans="1:26" x14ac:dyDescent="0.3">
      <c r="A456" s="3">
        <v>165</v>
      </c>
      <c r="B456" s="38" t="str">
        <f t="shared" si="48"/>
        <v>FAIR-D2_165</v>
      </c>
      <c r="C456" s="39" t="s">
        <v>334</v>
      </c>
      <c r="D456" s="4">
        <f t="shared" si="50"/>
        <v>45165</v>
      </c>
      <c r="E456" s="1" t="s">
        <v>441</v>
      </c>
      <c r="F456" s="1" t="s">
        <v>441</v>
      </c>
      <c r="G456" s="2">
        <v>45165.523680555598</v>
      </c>
      <c r="H456" s="2">
        <v>45165.5242476852</v>
      </c>
      <c r="I456" s="40">
        <f t="shared" si="49"/>
        <v>5.6712960213189945E-4</v>
      </c>
      <c r="J456" s="41" t="s">
        <v>30</v>
      </c>
      <c r="K456" s="6" t="s">
        <v>34</v>
      </c>
      <c r="L456" s="6" t="s">
        <v>30</v>
      </c>
      <c r="M456" s="6">
        <v>161</v>
      </c>
      <c r="N456" s="5" t="str">
        <f t="shared" si="51"/>
        <v>FAIR-D2/161</v>
      </c>
      <c r="O456" s="4" t="str">
        <f>IF(ISBLANK(E456),"",IF(E456=F456, "1 video",CONCATENATE((+COUNTIFS(Video_List!$A:$A,Monitoring!C456,Video_List!$D:$D,"&lt;=" &amp;Monitoring!H456)-COUNTIFS(Video_List!$A:$A,Monitoring!C456,Video_List!$D:$D,"&lt;=" &amp;Monitoring!G456))+1," videos")))</f>
        <v>1 video</v>
      </c>
      <c r="P456" s="61" t="s">
        <v>34</v>
      </c>
      <c r="Q456" s="62" t="s">
        <v>34</v>
      </c>
      <c r="R456" s="63" t="str">
        <f>+IFERROR(IF(S456="#N/C","#N/C",INDEX(Taxonomy_UniqueValues!A:A,MATCH(S456,Taxonomy_UniqueValues!B:B,0))),"#N/C")</f>
        <v>Insecta</v>
      </c>
      <c r="S456" s="63" t="str">
        <f>+IFERROR(IF(T456="#N/C","#N/C",INDEX(Taxonomy_UniqueValues!B:B,MATCH(T456,Taxonomy_UniqueValues!C:C,0))),"#N/C")</f>
        <v>Diptera</v>
      </c>
      <c r="T456" s="63" t="s">
        <v>48</v>
      </c>
      <c r="U456" s="63" t="str">
        <f>+IFERROR(IF(V456="#N/C","#N/C",INDEX(Taxonomy_UniqueValues!D:D,MATCH(V456,Taxonomy_UniqueValues!E:E,0))),"#N/C")</f>
        <v>#N/C</v>
      </c>
      <c r="V456" s="63" t="str">
        <f>+IFERROR(IF(W456="#N/C","#N/C",IF(W456="-",INDEX(Taxonomy_UniqueValues!E:E,MATCH(X456,Taxonomy_UniqueValues!G:G,0)),INDEX(Taxonomy_UniqueValues!E:E,MATCH(W456,Taxonomy_UniqueValues!F:F,0)))),"#N/C")</f>
        <v>#N/C</v>
      </c>
      <c r="W456" s="63" t="str">
        <f>+IFERROR(IF(X456="#N/C","#N/C",IF(X456="-",INDEX(Taxonomy_UniqueValues!F:F,MATCH(Y456,Taxonomy_UniqueValues!H:H,0)),INDEX(Taxonomy_UniqueValues!F:F,MATCH(X456,Taxonomy_UniqueValues!G:G,0)))),"#N/C")</f>
        <v>#N/C</v>
      </c>
      <c r="X456" s="63" t="str">
        <f>+IFERROR(IF(Y456="#N/C","#N/C",INDEX(Taxonomy_UniqueValues!G:G,MATCH(Y456,Taxonomy_UniqueValues!H:H,0))),"#N/C")</f>
        <v>#N/C</v>
      </c>
      <c r="Y456" s="63" t="str">
        <f>+IFERROR(IF(Z456="#N/C","#N/C",INDEX(Taxonomy_UniqueValues!H:H,MATCH(Z456,Taxonomy_UniqueValues!I:I,0))),"#N/C")</f>
        <v>#N/C</v>
      </c>
      <c r="Z456" s="64" t="s">
        <v>36</v>
      </c>
    </row>
    <row r="457" spans="1:26" x14ac:dyDescent="0.3">
      <c r="A457" s="3">
        <v>166</v>
      </c>
      <c r="B457" s="38" t="str">
        <f t="shared" si="48"/>
        <v>FAIR-D2_166</v>
      </c>
      <c r="C457" s="39" t="s">
        <v>334</v>
      </c>
      <c r="D457" s="4">
        <f t="shared" si="50"/>
        <v>45165</v>
      </c>
      <c r="E457" s="1" t="s">
        <v>442</v>
      </c>
      <c r="F457" s="1" t="s">
        <v>442</v>
      </c>
      <c r="G457" s="2">
        <v>45165.5375810185</v>
      </c>
      <c r="H457" s="2">
        <v>45165.537650462997</v>
      </c>
      <c r="I457" s="40">
        <f t="shared" si="49"/>
        <v>6.9444497057702392E-5</v>
      </c>
      <c r="J457" s="41" t="s">
        <v>30</v>
      </c>
      <c r="K457" s="6" t="s">
        <v>31</v>
      </c>
      <c r="L457" s="6" t="s">
        <v>32</v>
      </c>
      <c r="M457" s="6">
        <v>162</v>
      </c>
      <c r="N457" s="5" t="str">
        <f t="shared" si="51"/>
        <v>FAIR-D2/162</v>
      </c>
      <c r="O457" s="4" t="str">
        <f>IF(ISBLANK(E457),"",IF(E457=F457, "1 video",CONCATENATE((+COUNTIFS(Video_List!$A:$A,Monitoring!C457,Video_List!$D:$D,"&lt;=" &amp;Monitoring!H457)-COUNTIFS(Video_List!$A:$A,Monitoring!C457,Video_List!$D:$D,"&lt;=" &amp;Monitoring!G457))+1," videos")))</f>
        <v>1 video</v>
      </c>
      <c r="P457" s="61" t="s">
        <v>31</v>
      </c>
      <c r="Q457" s="62" t="s">
        <v>34</v>
      </c>
      <c r="R457" s="63" t="str">
        <f>+IFERROR(IF(S457="#N/C","#N/C",IF(S457=0,INDEX(Taxonomy_UniqueValues!A:A,MATCH(T457,Taxonomy_UniqueValues!C:C,0)),INDEX(Taxonomy_UniqueValues!A:A,MATCH(S457,Taxonomy_UniqueValues!B:B,0)))),"#N/C")</f>
        <v>Insecta</v>
      </c>
      <c r="S457" s="63" t="str">
        <f>+IFERROR(IF(T457="#N/C","#N/C",IF(T457=0,INDEX(Taxonomy_UniqueValues!B:B,MATCH(U457,Taxonomy_UniqueValues!D:D,0)),INDEX(Taxonomy_UniqueValues!B:B,MATCH(T457,Taxonomy_UniqueValues!C:C,0)))),"#N/C")</f>
        <v>Diptera</v>
      </c>
      <c r="T457" s="63" t="str">
        <f>+IFERROR(IF(U457="#N/C","#N/C",IF(U457=0,INDEX(Taxonomy_UniqueValues!C:C,MATCH(V457,Taxonomy_UniqueValues!E:E,0)),INDEX(Taxonomy_UniqueValues!C:C,MATCH(U457,Taxonomy_UniqueValues!D:D,0)))),"#N/C")</f>
        <v>Brachycera</v>
      </c>
      <c r="U457" s="63" t="str">
        <f>+IFERROR(IF(V457="#N/C","#N/C",IF(V457=0,INDEX(Taxonomy_UniqueValues!D:D,MATCH(W457,Taxonomy_UniqueValues!F:F,0)),INDEX(Taxonomy_UniqueValues!D:D,MATCH(V457,Taxonomy_UniqueValues!E:E,0)))),"#N/C")</f>
        <v>Muscomorpha</v>
      </c>
      <c r="V457" s="63" t="str">
        <f>+IFERROR(IF(W457="#N/C","#N/C",IF(W457=0,INDEX(Taxonomy_UniqueValues!E:E,MATCH(X457,Taxonomy_UniqueValues!G:G,0)),INDEX(Taxonomy_UniqueValues!E:E,MATCH(W457,Taxonomy_UniqueValues!F:F,0)))),"#N/C")</f>
        <v>Muscoidea</v>
      </c>
      <c r="W457" s="63" t="str">
        <f>+IFERROR(IF(X457="#N/C","#N/C",IF(X457=0,INDEX(Taxonomy_UniqueValues!F:F,MATCH(Y457,Taxonomy_UniqueValues!H:H,0)),INDEX(Taxonomy_UniqueValues!F:F,MATCH(X457,Taxonomy_UniqueValues!G:G,0)))),"#N/C")</f>
        <v>Fanniidae</v>
      </c>
      <c r="X457" s="63">
        <f>+IFERROR(IF(Y457="#N/C","#N/C",INDEX(Taxonomy_UniqueValues!G:G,MATCH(Y457,Taxonomy_UniqueValues!H:H,0))),"#N/C")</f>
        <v>0</v>
      </c>
      <c r="Y457" s="63" t="s">
        <v>38</v>
      </c>
      <c r="Z457" s="64" t="s">
        <v>36</v>
      </c>
    </row>
    <row r="458" spans="1:26" x14ac:dyDescent="0.3">
      <c r="A458" s="3">
        <v>167</v>
      </c>
      <c r="B458" s="38" t="str">
        <f t="shared" si="48"/>
        <v>FAIR-D2_167</v>
      </c>
      <c r="C458" s="39" t="s">
        <v>334</v>
      </c>
      <c r="D458" s="4">
        <f t="shared" si="50"/>
        <v>45165</v>
      </c>
      <c r="E458" s="1" t="s">
        <v>442</v>
      </c>
      <c r="F458" s="1" t="s">
        <v>442</v>
      </c>
      <c r="G458" s="2">
        <v>45165.5375810185</v>
      </c>
      <c r="H458" s="2">
        <v>45165.537650462997</v>
      </c>
      <c r="I458" s="40">
        <f t="shared" si="49"/>
        <v>6.9444497057702392E-5</v>
      </c>
      <c r="J458" s="41" t="s">
        <v>45</v>
      </c>
      <c r="K458" s="6" t="s">
        <v>31</v>
      </c>
      <c r="L458" s="6" t="s">
        <v>32</v>
      </c>
      <c r="M458" s="6">
        <v>163</v>
      </c>
      <c r="N458" s="5" t="str">
        <f t="shared" si="51"/>
        <v>FAIR-D2/163</v>
      </c>
      <c r="O458" s="4" t="str">
        <f>IF(ISBLANK(E458),"",IF(E458=F458, "1 video",CONCATENATE((+COUNTIFS(Video_List!$A:$A,Monitoring!C458,Video_List!$D:$D,"&lt;=" &amp;Monitoring!H458)-COUNTIFS(Video_List!$A:$A,Monitoring!C458,Video_List!$D:$D,"&lt;=" &amp;Monitoring!G458))+1," videos")))</f>
        <v>1 video</v>
      </c>
      <c r="P458" s="61" t="s">
        <v>34</v>
      </c>
      <c r="Q458" s="62" t="s">
        <v>34</v>
      </c>
      <c r="R458" s="63" t="str">
        <f>+IFERROR(IF(S458="#N/C","#N/C",INDEX(Taxonomy_UniqueValues!A:A,MATCH(S458,Taxonomy_UniqueValues!B:B,0))),"#N/C")</f>
        <v>Insecta</v>
      </c>
      <c r="S458" s="63" t="str">
        <f>+IFERROR(IF(T458="#N/C","#N/C",INDEX(Taxonomy_UniqueValues!B:B,MATCH(T458,Taxonomy_UniqueValues!C:C,0))),"#N/C")</f>
        <v>Diptera</v>
      </c>
      <c r="T458" s="63" t="s">
        <v>48</v>
      </c>
      <c r="U458" s="63" t="str">
        <f>+IFERROR(IF(V458="#N/C","#N/C",INDEX(Taxonomy_UniqueValues!D:D,MATCH(V458,Taxonomy_UniqueValues!E:E,0))),"#N/C")</f>
        <v>#N/C</v>
      </c>
      <c r="V458" s="63" t="str">
        <f>+IFERROR(IF(W458="#N/C","#N/C",IF(W458="-",INDEX(Taxonomy_UniqueValues!E:E,MATCH(X458,Taxonomy_UniqueValues!G:G,0)),INDEX(Taxonomy_UniqueValues!E:E,MATCH(W458,Taxonomy_UniqueValues!F:F,0)))),"#N/C")</f>
        <v>#N/C</v>
      </c>
      <c r="W458" s="63" t="str">
        <f>+IFERROR(IF(X458="#N/C","#N/C",IF(X458="-",INDEX(Taxonomy_UniqueValues!F:F,MATCH(Y458,Taxonomy_UniqueValues!H:H,0)),INDEX(Taxonomy_UniqueValues!F:F,MATCH(X458,Taxonomy_UniqueValues!G:G,0)))),"#N/C")</f>
        <v>#N/C</v>
      </c>
      <c r="X458" s="63" t="str">
        <f>+IFERROR(IF(Y458="#N/C","#N/C",INDEX(Taxonomy_UniqueValues!G:G,MATCH(Y458,Taxonomy_UniqueValues!H:H,0))),"#N/C")</f>
        <v>#N/C</v>
      </c>
      <c r="Y458" s="63" t="str">
        <f>+IFERROR(IF(Z458="#N/C","#N/C",INDEX(Taxonomy_UniqueValues!H:H,MATCH(Z458,Taxonomy_UniqueValues!I:I,0))),"#N/C")</f>
        <v>#N/C</v>
      </c>
      <c r="Z458" s="64" t="s">
        <v>36</v>
      </c>
    </row>
    <row r="459" spans="1:26" x14ac:dyDescent="0.3">
      <c r="A459" s="3">
        <v>168</v>
      </c>
      <c r="B459" s="38" t="str">
        <f t="shared" si="48"/>
        <v>FAIR-D2_168</v>
      </c>
      <c r="C459" s="39" t="s">
        <v>334</v>
      </c>
      <c r="D459" s="4">
        <f t="shared" si="50"/>
        <v>45165</v>
      </c>
      <c r="E459" s="1" t="s">
        <v>443</v>
      </c>
      <c r="F459" s="1" t="s">
        <v>443</v>
      </c>
      <c r="G459" s="2">
        <v>45165.546226851897</v>
      </c>
      <c r="H459" s="2">
        <v>45165.546689814801</v>
      </c>
      <c r="I459" s="40">
        <f t="shared" si="49"/>
        <v>4.6296290383907035E-4</v>
      </c>
      <c r="J459" s="41" t="s">
        <v>32</v>
      </c>
      <c r="K459" s="6" t="s">
        <v>31</v>
      </c>
      <c r="L459" s="6" t="s">
        <v>30</v>
      </c>
      <c r="M459" s="6">
        <v>164</v>
      </c>
      <c r="N459" s="5" t="str">
        <f t="shared" si="51"/>
        <v>FAIR-D2/164</v>
      </c>
      <c r="O459" s="4" t="str">
        <f>IF(ISBLANK(E459),"",IF(E459=F459, "1 video",CONCATENATE((+COUNTIFS(Video_List!$A:$A,Monitoring!C459,Video_List!$D:$D,"&lt;=" &amp;Monitoring!H459)-COUNTIFS(Video_List!$A:$A,Monitoring!C459,Video_List!$D:$D,"&lt;=" &amp;Monitoring!G459))+1," videos")))</f>
        <v>1 video</v>
      </c>
      <c r="P459" s="61" t="s">
        <v>34</v>
      </c>
      <c r="Q459" s="62" t="s">
        <v>34</v>
      </c>
      <c r="R459" s="63" t="str">
        <f>+IFERROR(IF(S459="#N/C","#N/C",INDEX(Taxonomy_UniqueValues!A:A,MATCH(S459,Taxonomy_UniqueValues!B:B,0))),"#N/C")</f>
        <v>Insecta</v>
      </c>
      <c r="S459" s="63" t="str">
        <f>+IFERROR(IF(T459="#N/C","#N/C",INDEX(Taxonomy_UniqueValues!B:B,MATCH(T459,Taxonomy_UniqueValues!C:C,0))),"#N/C")</f>
        <v>Diptera</v>
      </c>
      <c r="T459" s="63" t="s">
        <v>48</v>
      </c>
      <c r="U459" s="63" t="str">
        <f>+IFERROR(IF(V459="#N/C","#N/C",INDEX(Taxonomy_UniqueValues!D:D,MATCH(V459,Taxonomy_UniqueValues!E:E,0))),"#N/C")</f>
        <v>#N/C</v>
      </c>
      <c r="V459" s="63" t="str">
        <f>+IFERROR(IF(W459="#N/C","#N/C",IF(W459="-",INDEX(Taxonomy_UniqueValues!E:E,MATCH(X459,Taxonomy_UniqueValues!G:G,0)),INDEX(Taxonomy_UniqueValues!E:E,MATCH(W459,Taxonomy_UniqueValues!F:F,0)))),"#N/C")</f>
        <v>#N/C</v>
      </c>
      <c r="W459" s="63" t="str">
        <f>+IFERROR(IF(X459="#N/C","#N/C",IF(X459="-",INDEX(Taxonomy_UniqueValues!F:F,MATCH(Y459,Taxonomy_UniqueValues!H:H,0)),INDEX(Taxonomy_UniqueValues!F:F,MATCH(X459,Taxonomy_UniqueValues!G:G,0)))),"#N/C")</f>
        <v>#N/C</v>
      </c>
      <c r="X459" s="63" t="str">
        <f>+IFERROR(IF(Y459="#N/C","#N/C",INDEX(Taxonomy_UniqueValues!G:G,MATCH(Y459,Taxonomy_UniqueValues!H:H,0))),"#N/C")</f>
        <v>#N/C</v>
      </c>
      <c r="Y459" s="63" t="str">
        <f>+IFERROR(IF(Z459="#N/C","#N/C",INDEX(Taxonomy_UniqueValues!H:H,MATCH(Z459,Taxonomy_UniqueValues!I:I,0))),"#N/C")</f>
        <v>#N/C</v>
      </c>
      <c r="Z459" s="64" t="s">
        <v>36</v>
      </c>
    </row>
    <row r="460" spans="1:26" x14ac:dyDescent="0.3">
      <c r="A460" s="3">
        <v>169</v>
      </c>
      <c r="B460" s="38" t="str">
        <f t="shared" si="48"/>
        <v>FAIR-D2_169</v>
      </c>
      <c r="C460" s="39" t="s">
        <v>334</v>
      </c>
      <c r="D460" s="4">
        <f t="shared" si="50"/>
        <v>45165</v>
      </c>
      <c r="E460" s="1" t="s">
        <v>444</v>
      </c>
      <c r="F460" s="1" t="s">
        <v>445</v>
      </c>
      <c r="G460" s="2">
        <v>45165.590891203698</v>
      </c>
      <c r="H460" s="2">
        <v>45165.591412037</v>
      </c>
      <c r="I460" s="40">
        <f t="shared" si="49"/>
        <v>5.2083330228924751E-4</v>
      </c>
      <c r="J460" s="41" t="s">
        <v>32</v>
      </c>
      <c r="K460" s="6" t="s">
        <v>34</v>
      </c>
      <c r="L460" s="6" t="s">
        <v>45</v>
      </c>
      <c r="M460" s="6">
        <v>165</v>
      </c>
      <c r="N460" s="5" t="str">
        <f t="shared" si="51"/>
        <v>FAIR-D2/165</v>
      </c>
      <c r="O460" s="4" t="str">
        <f>IF(ISBLANK(E460),"",IF(E460=F460, "1 video",CONCATENATE((+COUNTIFS(Video_List!$A:$A,Monitoring!C460,Video_List!$D:$D,"&lt;=" &amp;Monitoring!H460)-COUNTIFS(Video_List!$A:$A,Monitoring!C460,Video_List!$D:$D,"&lt;=" &amp;Monitoring!G460))+1," videos")))</f>
        <v>2 videos</v>
      </c>
      <c r="P460" s="61" t="s">
        <v>31</v>
      </c>
      <c r="Q460" s="62" t="s">
        <v>34</v>
      </c>
      <c r="R460" s="63" t="str">
        <f>+IFERROR(IF(S460="#N/C","#N/C",IF(S460=0,INDEX(Taxonomy_UniqueValues!A:A,MATCH(T460,Taxonomy_UniqueValues!C:C,0)),INDEX(Taxonomy_UniqueValues!A:A,MATCH(S460,Taxonomy_UniqueValues!B:B,0)))),"#N/C")</f>
        <v>Insecta</v>
      </c>
      <c r="S460" s="63" t="str">
        <f>+IFERROR(IF(T460="#N/C","#N/C",IF(T460=0,INDEX(Taxonomy_UniqueValues!B:B,MATCH(U460,Taxonomy_UniqueValues!D:D,0)),INDEX(Taxonomy_UniqueValues!B:B,MATCH(T460,Taxonomy_UniqueValues!C:C,0)))),"#N/C")</f>
        <v>Diptera</v>
      </c>
      <c r="T460" s="63" t="str">
        <f>+IFERROR(IF(U460="#N/C","#N/C",IF(U460=0,INDEX(Taxonomy_UniqueValues!C:C,MATCH(V460,Taxonomy_UniqueValues!E:E,0)),INDEX(Taxonomy_UniqueValues!C:C,MATCH(U460,Taxonomy_UniqueValues!D:D,0)))),"#N/C")</f>
        <v>Brachycera</v>
      </c>
      <c r="U460" s="63" t="str">
        <f>+IFERROR(IF(V460="#N/C","#N/C",IF(V460=0,INDEX(Taxonomy_UniqueValues!D:D,MATCH(W460,Taxonomy_UniqueValues!F:F,0)),INDEX(Taxonomy_UniqueValues!D:D,MATCH(V460,Taxonomy_UniqueValues!E:E,0)))),"#N/C")</f>
        <v>Muscomorpha</v>
      </c>
      <c r="V460" s="63" t="str">
        <f>+IFERROR(IF(W460="#N/C","#N/C",IF(W460=0,INDEX(Taxonomy_UniqueValues!E:E,MATCH(X460,Taxonomy_UniqueValues!G:G,0)),INDEX(Taxonomy_UniqueValues!E:E,MATCH(W460,Taxonomy_UniqueValues!F:F,0)))),"#N/C")</f>
        <v>Muscoidea</v>
      </c>
      <c r="W460" s="63" t="str">
        <f>+IFERROR(IF(X460="#N/C","#N/C",IF(X460=0,INDEX(Taxonomy_UniqueValues!F:F,MATCH(Y460,Taxonomy_UniqueValues!H:H,0)),INDEX(Taxonomy_UniqueValues!F:F,MATCH(X460,Taxonomy_UniqueValues!G:G,0)))),"#N/C")</f>
        <v>Fanniidae</v>
      </c>
      <c r="X460" s="63">
        <f>+IFERROR(IF(Y460="#N/C","#N/C",INDEX(Taxonomy_UniqueValues!G:G,MATCH(Y460,Taxonomy_UniqueValues!H:H,0))),"#N/C")</f>
        <v>0</v>
      </c>
      <c r="Y460" s="63" t="s">
        <v>38</v>
      </c>
      <c r="Z460" s="64" t="s">
        <v>36</v>
      </c>
    </row>
    <row r="461" spans="1:26" x14ac:dyDescent="0.3">
      <c r="A461" s="3">
        <v>170</v>
      </c>
      <c r="B461" s="38" t="str">
        <f t="shared" si="48"/>
        <v>FAIR-D2_170</v>
      </c>
      <c r="C461" s="39" t="s">
        <v>334</v>
      </c>
      <c r="D461" s="4">
        <f t="shared" si="50"/>
        <v>45165</v>
      </c>
      <c r="E461" s="1" t="s">
        <v>445</v>
      </c>
      <c r="F461" s="1" t="s">
        <v>445</v>
      </c>
      <c r="G461" s="2">
        <v>45165.591400463003</v>
      </c>
      <c r="H461" s="2">
        <v>45165.591412037</v>
      </c>
      <c r="I461" s="40">
        <f t="shared" si="49"/>
        <v>1.1573996744118631E-5</v>
      </c>
      <c r="J461" s="41" t="s">
        <v>32</v>
      </c>
      <c r="K461" s="6" t="s">
        <v>34</v>
      </c>
      <c r="L461" s="6" t="s">
        <v>45</v>
      </c>
      <c r="M461" s="6">
        <v>166</v>
      </c>
      <c r="N461" s="5" t="str">
        <f t="shared" si="51"/>
        <v>FAIR-D2/166</v>
      </c>
      <c r="O461" s="4" t="str">
        <f>IF(ISBLANK(E461),"",IF(E461=F461, "1 video",CONCATENATE((+COUNTIFS(Video_List!$A:$A,Monitoring!C461,Video_List!$D:$D,"&lt;=" &amp;Monitoring!H461)-COUNTIFS(Video_List!$A:$A,Monitoring!C461,Video_List!$D:$D,"&lt;=" &amp;Monitoring!G461))+1," videos")))</f>
        <v>1 video</v>
      </c>
      <c r="P461" s="61" t="s">
        <v>34</v>
      </c>
      <c r="Q461" s="62" t="s">
        <v>34</v>
      </c>
      <c r="R461" s="63" t="s">
        <v>86</v>
      </c>
      <c r="S461" s="63" t="str">
        <f>+IFERROR(IF(T461="#N/C","#N/C",INDEX(Taxonomy_UniqueValues!B:B,MATCH(T461,Taxonomy_UniqueValues!C:C,0))),"#N/C")</f>
        <v>Diptera</v>
      </c>
      <c r="T461" s="63" t="str">
        <f>+IFERROR(IF(V461="#N/C","#N/C",INDEX(Taxonomy_UniqueValues!C:C,MATCH(V461,Taxonomy_UniqueValues!E:E,0))),"#N/C")</f>
        <v>Brachycera</v>
      </c>
      <c r="U461" s="63" t="str">
        <f>+IFERROR(IF(V461="#N/C","#N/C",INDEX(Taxonomy_UniqueValues!D:D,MATCH(V461,Taxonomy_UniqueValues!E:E,0))),"#N/C")</f>
        <v>Muscomorpha</v>
      </c>
      <c r="V461" s="63" t="s">
        <v>35</v>
      </c>
      <c r="W461" s="63" t="str">
        <f>+IFERROR(IF(X461="#N/C","#N/C",IF(X461="-",INDEX(Taxonomy_UniqueValues!F:F,MATCH(Y461,Taxonomy_UniqueValues!H:H,0)),INDEX(Taxonomy_UniqueValues!F:F,MATCH(X461,Taxonomy_UniqueValues!G:G,0)))),"#N/C")</f>
        <v>#N/C</v>
      </c>
      <c r="X461" s="63" t="str">
        <f>+IFERROR(IF(Y461="#N/C","#N/C",INDEX(Taxonomy_UniqueValues!G:G,MATCH(Y461,Taxonomy_UniqueValues!H:H,0))),"#N/C")</f>
        <v>#N/C</v>
      </c>
      <c r="Y461" s="63" t="str">
        <f>+IFERROR(IF(Z461="#N/C","#N/C",INDEX(Taxonomy_UniqueValues!H:H,MATCH(Z461,Taxonomy_UniqueValues!I:I,0))),"#N/C")</f>
        <v>#N/C</v>
      </c>
      <c r="Z461" s="64" t="s">
        <v>36</v>
      </c>
    </row>
    <row r="462" spans="1:26" x14ac:dyDescent="0.3">
      <c r="A462" s="3">
        <v>171</v>
      </c>
      <c r="B462" s="38" t="str">
        <f t="shared" si="48"/>
        <v>FAIR-D2_171</v>
      </c>
      <c r="C462" s="39" t="s">
        <v>334</v>
      </c>
      <c r="D462" s="4">
        <f t="shared" si="50"/>
        <v>45165</v>
      </c>
      <c r="E462" s="1" t="s">
        <v>446</v>
      </c>
      <c r="F462" s="1" t="s">
        <v>446</v>
      </c>
      <c r="G462" s="2">
        <v>45165.599085648202</v>
      </c>
      <c r="H462" s="2">
        <v>45165.5991319444</v>
      </c>
      <c r="I462" s="40">
        <f t="shared" si="49"/>
        <v>4.6296197979245335E-5</v>
      </c>
      <c r="J462" s="41" t="s">
        <v>45</v>
      </c>
      <c r="K462" s="6" t="s">
        <v>31</v>
      </c>
      <c r="L462" s="6" t="s">
        <v>32</v>
      </c>
      <c r="M462" s="6">
        <v>167</v>
      </c>
      <c r="N462" s="5" t="str">
        <f t="shared" si="51"/>
        <v>FAIR-D2/167</v>
      </c>
      <c r="O462" s="4" t="str">
        <f>IF(ISBLANK(E462),"",IF(E462=F462, "1 video",CONCATENATE((+COUNTIFS(Video_List!$A:$A,Monitoring!C462,Video_List!$D:$D,"&lt;=" &amp;Monitoring!H462)-COUNTIFS(Video_List!$A:$A,Monitoring!C462,Video_List!$D:$D,"&lt;=" &amp;Monitoring!G462))+1," videos")))</f>
        <v>1 video</v>
      </c>
      <c r="P462" s="61" t="s">
        <v>34</v>
      </c>
      <c r="Q462" s="62" t="s">
        <v>34</v>
      </c>
      <c r="R462" s="63" t="str">
        <f>+IFERROR(IF(S462="#N/C","#N/C",INDEX(Taxonomy_UniqueValues!A:A,MATCH(S462,Taxonomy_UniqueValues!B:B,0))),"#N/C")</f>
        <v>Insecta</v>
      </c>
      <c r="S462" s="63" t="str">
        <f>+IFERROR(IF(T462="#N/C","#N/C",INDEX(Taxonomy_UniqueValues!B:B,MATCH(T462,Taxonomy_UniqueValues!C:C,0))),"#N/C")</f>
        <v>Diptera</v>
      </c>
      <c r="T462" s="63" t="s">
        <v>48</v>
      </c>
      <c r="U462" s="63" t="str">
        <f>+IFERROR(IF(V462="#N/C","#N/C",INDEX(Taxonomy_UniqueValues!D:D,MATCH(V462,Taxonomy_UniqueValues!E:E,0))),"#N/C")</f>
        <v>#N/C</v>
      </c>
      <c r="V462" s="63" t="str">
        <f>+IFERROR(IF(W462="#N/C","#N/C",IF(W462="-",INDEX(Taxonomy_UniqueValues!E:E,MATCH(X462,Taxonomy_UniqueValues!G:G,0)),INDEX(Taxonomy_UniqueValues!E:E,MATCH(W462,Taxonomy_UniqueValues!F:F,0)))),"#N/C")</f>
        <v>#N/C</v>
      </c>
      <c r="W462" s="63" t="str">
        <f>+IFERROR(IF(X462="#N/C","#N/C",IF(X462="-",INDEX(Taxonomy_UniqueValues!F:F,MATCH(Y462,Taxonomy_UniqueValues!H:H,0)),INDEX(Taxonomy_UniqueValues!F:F,MATCH(X462,Taxonomy_UniqueValues!G:G,0)))),"#N/C")</f>
        <v>#N/C</v>
      </c>
      <c r="X462" s="63" t="str">
        <f>+IFERROR(IF(Y462="#N/C","#N/C",INDEX(Taxonomy_UniqueValues!G:G,MATCH(Y462,Taxonomy_UniqueValues!H:H,0))),"#N/C")</f>
        <v>#N/C</v>
      </c>
      <c r="Y462" s="63" t="str">
        <f>+IFERROR(IF(Z462="#N/C","#N/C",INDEX(Taxonomy_UniqueValues!H:H,MATCH(Z462,Taxonomy_UniqueValues!I:I,0))),"#N/C")</f>
        <v>#N/C</v>
      </c>
      <c r="Z462" s="64" t="s">
        <v>36</v>
      </c>
    </row>
    <row r="463" spans="1:26" x14ac:dyDescent="0.3">
      <c r="A463" s="3">
        <v>172</v>
      </c>
      <c r="B463" s="38" t="str">
        <f t="shared" si="48"/>
        <v>FAIR-D2_172</v>
      </c>
      <c r="C463" s="39" t="s">
        <v>334</v>
      </c>
      <c r="D463" s="4">
        <f t="shared" si="50"/>
        <v>45165</v>
      </c>
      <c r="E463" s="1" t="s">
        <v>446</v>
      </c>
      <c r="F463" s="1" t="s">
        <v>446</v>
      </c>
      <c r="G463" s="2">
        <v>45165.599085648202</v>
      </c>
      <c r="H463" s="2">
        <v>45165.599189814799</v>
      </c>
      <c r="I463" s="40">
        <f t="shared" si="49"/>
        <v>1.041665964294225E-4</v>
      </c>
      <c r="J463" s="41" t="s">
        <v>30</v>
      </c>
      <c r="K463" s="6" t="s">
        <v>34</v>
      </c>
      <c r="L463" s="6" t="s">
        <v>30</v>
      </c>
      <c r="M463" s="6">
        <v>168</v>
      </c>
      <c r="N463" s="5" t="str">
        <f t="shared" si="51"/>
        <v>FAIR-D2/168</v>
      </c>
      <c r="O463" s="4" t="str">
        <f>IF(ISBLANK(E463),"",IF(E463=F463, "1 video",CONCATENATE((+COUNTIFS(Video_List!$A:$A,Monitoring!C463,Video_List!$D:$D,"&lt;=" &amp;Monitoring!H463)-COUNTIFS(Video_List!$A:$A,Monitoring!C463,Video_List!$D:$D,"&lt;=" &amp;Monitoring!G463))+1," videos")))</f>
        <v>1 video</v>
      </c>
      <c r="P463" s="61" t="s">
        <v>34</v>
      </c>
      <c r="Q463" s="62" t="s">
        <v>34</v>
      </c>
      <c r="R463" s="63" t="str">
        <f>+IFERROR(IF(S463="#N/C","#N/C",INDEX(Taxonomy_UniqueValues!A:A,MATCH(S463,Taxonomy_UniqueValues!B:B,0))),"#N/C")</f>
        <v>Insecta</v>
      </c>
      <c r="S463" s="63" t="str">
        <f>+IFERROR(IF(T463="#N/C","#N/C",INDEX(Taxonomy_UniqueValues!B:B,MATCH(T463,Taxonomy_UniqueValues!C:C,0))),"#N/C")</f>
        <v>Diptera</v>
      </c>
      <c r="T463" s="63" t="s">
        <v>48</v>
      </c>
      <c r="U463" s="63" t="str">
        <f>+IFERROR(IF(V463="#N/C","#N/C",INDEX(Taxonomy_UniqueValues!D:D,MATCH(V463,Taxonomy_UniqueValues!E:E,0))),"#N/C")</f>
        <v>#N/C</v>
      </c>
      <c r="V463" s="63" t="str">
        <f>+IFERROR(IF(W463="#N/C","#N/C",IF(W463="-",INDEX(Taxonomy_UniqueValues!E:E,MATCH(X463,Taxonomy_UniqueValues!G:G,0)),INDEX(Taxonomy_UniqueValues!E:E,MATCH(W463,Taxonomy_UniqueValues!F:F,0)))),"#N/C")</f>
        <v>#N/C</v>
      </c>
      <c r="W463" s="63" t="str">
        <f>+IFERROR(IF(X463="#N/C","#N/C",IF(X463="-",INDEX(Taxonomy_UniqueValues!F:F,MATCH(Y463,Taxonomy_UniqueValues!H:H,0)),INDEX(Taxonomy_UniqueValues!F:F,MATCH(X463,Taxonomy_UniqueValues!G:G,0)))),"#N/C")</f>
        <v>#N/C</v>
      </c>
      <c r="X463" s="63" t="str">
        <f>+IFERROR(IF(Y463="#N/C","#N/C",INDEX(Taxonomy_UniqueValues!G:G,MATCH(Y463,Taxonomy_UniqueValues!H:H,0))),"#N/C")</f>
        <v>#N/C</v>
      </c>
      <c r="Y463" s="63" t="str">
        <f>+IFERROR(IF(Z463="#N/C","#N/C",INDEX(Taxonomy_UniqueValues!H:H,MATCH(Z463,Taxonomy_UniqueValues!I:I,0))),"#N/C")</f>
        <v>#N/C</v>
      </c>
      <c r="Z463" s="64" t="s">
        <v>36</v>
      </c>
    </row>
    <row r="464" spans="1:26" x14ac:dyDescent="0.3">
      <c r="A464" s="3">
        <v>173</v>
      </c>
      <c r="B464" s="38" t="str">
        <f t="shared" si="48"/>
        <v>FAIR-D2_173</v>
      </c>
      <c r="C464" s="39" t="s">
        <v>334</v>
      </c>
      <c r="D464" s="4">
        <f t="shared" si="50"/>
        <v>45165</v>
      </c>
      <c r="E464" s="1" t="s">
        <v>447</v>
      </c>
      <c r="F464" s="1" t="s">
        <v>447</v>
      </c>
      <c r="G464" s="2">
        <v>45165.604444444398</v>
      </c>
      <c r="H464" s="2">
        <v>45165.604594907403</v>
      </c>
      <c r="I464" s="40">
        <f t="shared" si="49"/>
        <v>1.5046300541143864E-4</v>
      </c>
      <c r="J464" s="41" t="s">
        <v>32</v>
      </c>
      <c r="K464" s="6" t="s">
        <v>31</v>
      </c>
      <c r="L464" s="6" t="s">
        <v>32</v>
      </c>
      <c r="M464" s="6">
        <v>169</v>
      </c>
      <c r="N464" s="5" t="str">
        <f t="shared" si="51"/>
        <v>FAIR-D2/169</v>
      </c>
      <c r="O464" s="4" t="str">
        <f>IF(ISBLANK(E464),"",IF(E464=F464, "1 video",CONCATENATE((+COUNTIFS(Video_List!$A:$A,Monitoring!C464,Video_List!$D:$D,"&lt;=" &amp;Monitoring!H464)-COUNTIFS(Video_List!$A:$A,Monitoring!C464,Video_List!$D:$D,"&lt;=" &amp;Monitoring!G464))+1," videos")))</f>
        <v>1 video</v>
      </c>
      <c r="P464" s="61" t="s">
        <v>31</v>
      </c>
      <c r="Q464" s="62" t="s">
        <v>31</v>
      </c>
      <c r="R464" s="63" t="str">
        <f>+IFERROR(IF(S464="#N/C","#N/C",INDEX(Taxonomy_UniqueValues!A:A,MATCH(S464,Taxonomy_UniqueValues!B:B,0))),"#N/C")</f>
        <v>Insecta</v>
      </c>
      <c r="S464" s="63" t="str">
        <f>+IFERROR(IF(T464="#N/C","#N/C",INDEX(Taxonomy_UniqueValues!B:B,MATCH(T464,Taxonomy_UniqueValues!C:C,0))),"#N/C")</f>
        <v>Diptera</v>
      </c>
      <c r="T464" s="63" t="str">
        <f>+IFERROR(IF(V464="#N/C","#N/C",IF(V464="-",INDEX(Taxonomy_UniqueValues!C:C,MATCH(W464,Taxonomy_UniqueValues!F:F,0)),INDEX(Taxonomy_UniqueValues!C:C,MATCH(V464,Taxonomy_UniqueValues!E:E,0)))),"#N/C")</f>
        <v>Brachycera</v>
      </c>
      <c r="U464" s="63" t="str">
        <f>+IFERROR(IF(V464="#N/C","#N/C",INDEX(Taxonomy_UniqueValues!D:D,MATCH(V464,Taxonomy_UniqueValues!E:E,0))),"#N/C")</f>
        <v>Muscomorpha</v>
      </c>
      <c r="V464" s="63" t="str">
        <f>+IFERROR(IF(W464="#N/C","#N/C",IF(W464="-",INDEX(Taxonomy_UniqueValues!E:E,MATCH(X464,Taxonomy_UniqueValues!G:G,0)),INDEX(Taxonomy_UniqueValues!E:E,MATCH(W464,Taxonomy_UniqueValues!F:F,0)))),"#N/C")</f>
        <v>Muscoidea</v>
      </c>
      <c r="W464" s="63" t="str">
        <f>+IFERROR(IF(X464="#N/C","#N/C",IF(X464="-",INDEX(Taxonomy_UniqueValues!F:F,MATCH(Y464,Taxonomy_UniqueValues!H:H,0)),INDEX(Taxonomy_UniqueValues!F:F,MATCH(X464,Taxonomy_UniqueValues!G:G,0)))),"#N/C")</f>
        <v>Scathophagidae</v>
      </c>
      <c r="X464" s="63" t="str">
        <f>+IFERROR(IF(Y464="#N/C","#N/C",INDEX(Taxonomy_UniqueValues!G:G,MATCH(Y464,Taxonomy_UniqueValues!H:H,0))),"#N/C")</f>
        <v>Scathophaginae</v>
      </c>
      <c r="Y464" s="63" t="s">
        <v>448</v>
      </c>
      <c r="Z464" s="64" t="s">
        <v>36</v>
      </c>
    </row>
    <row r="465" spans="1:26" x14ac:dyDescent="0.3">
      <c r="A465" s="3">
        <v>174</v>
      </c>
      <c r="B465" s="38" t="str">
        <f t="shared" si="48"/>
        <v>FAIR-D2_174</v>
      </c>
      <c r="C465" s="39" t="s">
        <v>334</v>
      </c>
      <c r="D465" s="4">
        <f t="shared" si="50"/>
        <v>45165</v>
      </c>
      <c r="E465" s="1" t="s">
        <v>447</v>
      </c>
      <c r="F465" s="1" t="s">
        <v>447</v>
      </c>
      <c r="G465" s="2">
        <v>45165.604444444398</v>
      </c>
      <c r="H465" s="2">
        <v>45165.604513888902</v>
      </c>
      <c r="I465" s="40">
        <f t="shared" si="49"/>
        <v>6.9444504333660007E-5</v>
      </c>
      <c r="J465" s="41" t="s">
        <v>45</v>
      </c>
      <c r="K465" s="6" t="s">
        <v>34</v>
      </c>
      <c r="L465" s="6" t="s">
        <v>45</v>
      </c>
      <c r="M465" s="6">
        <v>170</v>
      </c>
      <c r="N465" s="5" t="str">
        <f t="shared" si="51"/>
        <v>FAIR-D2/170</v>
      </c>
      <c r="O465" s="4" t="str">
        <f>IF(ISBLANK(E465),"",IF(E465=F465, "1 video",CONCATENATE((+COUNTIFS(Video_List!$A:$A,Monitoring!C465,Video_List!$D:$D,"&lt;=" &amp;Monitoring!H465)-COUNTIFS(Video_List!$A:$A,Monitoring!C465,Video_List!$D:$D,"&lt;=" &amp;Monitoring!G465))+1," videos")))</f>
        <v>1 video</v>
      </c>
      <c r="P465" s="61" t="s">
        <v>34</v>
      </c>
      <c r="Q465" s="62" t="s">
        <v>34</v>
      </c>
      <c r="R465" s="63" t="s">
        <v>86</v>
      </c>
      <c r="S465" s="63" t="str">
        <f>+IFERROR(IF(T465="#N/C","#N/C",INDEX(Taxonomy_UniqueValues!B:B,MATCH(T465,Taxonomy_UniqueValues!C:C,0))),"#N/C")</f>
        <v>Diptera</v>
      </c>
      <c r="T465" s="63" t="str">
        <f>+IFERROR(IF(V465="#N/C","#N/C",INDEX(Taxonomy_UniqueValues!C:C,MATCH(V465,Taxonomy_UniqueValues!E:E,0))),"#N/C")</f>
        <v>Brachycera</v>
      </c>
      <c r="U465" s="63" t="str">
        <f>+IFERROR(IF(V465="#N/C","#N/C",INDEX(Taxonomy_UniqueValues!D:D,MATCH(V465,Taxonomy_UniqueValues!E:E,0))),"#N/C")</f>
        <v>Muscomorpha</v>
      </c>
      <c r="V465" s="63" t="s">
        <v>35</v>
      </c>
      <c r="W465" s="63" t="str">
        <f>+IFERROR(IF(X465="#N/C","#N/C",IF(X465="-",INDEX(Taxonomy_UniqueValues!F:F,MATCH(Y465,Taxonomy_UniqueValues!H:H,0)),INDEX(Taxonomy_UniqueValues!F:F,MATCH(X465,Taxonomy_UniqueValues!G:G,0)))),"#N/C")</f>
        <v>#N/C</v>
      </c>
      <c r="X465" s="63" t="str">
        <f>+IFERROR(IF(Y465="#N/C","#N/C",INDEX(Taxonomy_UniqueValues!G:G,MATCH(Y465,Taxonomy_UniqueValues!H:H,0))),"#N/C")</f>
        <v>#N/C</v>
      </c>
      <c r="Y465" s="63" t="str">
        <f>+IFERROR(IF(Z465="#N/C","#N/C",INDEX(Taxonomy_UniqueValues!H:H,MATCH(Z465,Taxonomy_UniqueValues!I:I,0))),"#N/C")</f>
        <v>#N/C</v>
      </c>
      <c r="Z465" s="64" t="s">
        <v>36</v>
      </c>
    </row>
    <row r="466" spans="1:26" x14ac:dyDescent="0.3">
      <c r="A466" s="3">
        <v>175</v>
      </c>
      <c r="B466" s="38" t="str">
        <f t="shared" si="48"/>
        <v>FAIR-D2_175</v>
      </c>
      <c r="C466" s="39" t="s">
        <v>334</v>
      </c>
      <c r="D466" s="4">
        <f t="shared" si="50"/>
        <v>45165</v>
      </c>
      <c r="E466" s="1" t="s">
        <v>449</v>
      </c>
      <c r="F466" s="1" t="s">
        <v>449</v>
      </c>
      <c r="G466" s="2">
        <v>45165.624120370398</v>
      </c>
      <c r="H466" s="2">
        <v>45165.6245023148</v>
      </c>
      <c r="I466" s="40">
        <f t="shared" si="49"/>
        <v>3.8194440276129171E-4</v>
      </c>
      <c r="J466" s="41" t="s">
        <v>45</v>
      </c>
      <c r="K466" s="6" t="s">
        <v>31</v>
      </c>
      <c r="L466" s="6" t="s">
        <v>32</v>
      </c>
      <c r="M466" s="6">
        <v>171</v>
      </c>
      <c r="N466" s="5" t="str">
        <f t="shared" si="51"/>
        <v>FAIR-D2/171</v>
      </c>
      <c r="O466" s="4" t="str">
        <f>IF(ISBLANK(E466),"",IF(E466=F466, "1 video",CONCATENATE((+COUNTIFS(Video_List!$A:$A,Monitoring!C466,Video_List!$D:$D,"&lt;=" &amp;Monitoring!H466)-COUNTIFS(Video_List!$A:$A,Monitoring!C466,Video_List!$D:$D,"&lt;=" &amp;Monitoring!G466))+1," videos")))</f>
        <v>1 video</v>
      </c>
      <c r="P466" s="61" t="s">
        <v>34</v>
      </c>
      <c r="Q466" s="62" t="s">
        <v>34</v>
      </c>
      <c r="R466" s="63" t="str">
        <f>+IFERROR(IF(S466="#N/C","#N/C",INDEX(Taxonomy_UniqueValues!A:A,MATCH(S466,Taxonomy_UniqueValues!B:B,0))),"#N/C")</f>
        <v>Insecta</v>
      </c>
      <c r="S466" s="63" t="str">
        <f>+IFERROR(IF(T466="#N/C","#N/C",INDEX(Taxonomy_UniqueValues!B:B,MATCH(T466,Taxonomy_UniqueValues!C:C,0))),"#N/C")</f>
        <v>Diptera</v>
      </c>
      <c r="T466" s="63" t="s">
        <v>48</v>
      </c>
      <c r="U466" s="63" t="str">
        <f>+IFERROR(IF(V466="#N/C","#N/C",INDEX(Taxonomy_UniqueValues!D:D,MATCH(V466,Taxonomy_UniqueValues!E:E,0))),"#N/C")</f>
        <v>#N/C</v>
      </c>
      <c r="V466" s="63" t="str">
        <f>+IFERROR(IF(W466="#N/C","#N/C",IF(W466="-",INDEX(Taxonomy_UniqueValues!E:E,MATCH(X466,Taxonomy_UniqueValues!G:G,0)),INDEX(Taxonomy_UniqueValues!E:E,MATCH(W466,Taxonomy_UniqueValues!F:F,0)))),"#N/C")</f>
        <v>#N/C</v>
      </c>
      <c r="W466" s="63" t="str">
        <f>+IFERROR(IF(X466="#N/C","#N/C",IF(X466="-",INDEX(Taxonomy_UniqueValues!F:F,MATCH(Y466,Taxonomy_UniqueValues!H:H,0)),INDEX(Taxonomy_UniqueValues!F:F,MATCH(X466,Taxonomy_UniqueValues!G:G,0)))),"#N/C")</f>
        <v>#N/C</v>
      </c>
      <c r="X466" s="63" t="str">
        <f>+IFERROR(IF(Y466="#N/C","#N/C",INDEX(Taxonomy_UniqueValues!G:G,MATCH(Y466,Taxonomy_UniqueValues!H:H,0))),"#N/C")</f>
        <v>#N/C</v>
      </c>
      <c r="Y466" s="63" t="str">
        <f>+IFERROR(IF(Z466="#N/C","#N/C",INDEX(Taxonomy_UniqueValues!H:H,MATCH(Z466,Taxonomy_UniqueValues!I:I,0))),"#N/C")</f>
        <v>#N/C</v>
      </c>
      <c r="Z466" s="64" t="s">
        <v>36</v>
      </c>
    </row>
    <row r="467" spans="1:26" x14ac:dyDescent="0.3">
      <c r="A467" s="3">
        <v>177</v>
      </c>
      <c r="B467" s="38" t="str">
        <f t="shared" si="48"/>
        <v>FAIR-D2_177</v>
      </c>
      <c r="C467" s="39" t="s">
        <v>334</v>
      </c>
      <c r="D467" s="4">
        <f t="shared" si="50"/>
        <v>45165</v>
      </c>
      <c r="E467" s="1" t="s">
        <v>450</v>
      </c>
      <c r="F467" s="1" t="s">
        <v>450</v>
      </c>
      <c r="G467" s="2">
        <v>45165.708217592597</v>
      </c>
      <c r="H467" s="2">
        <v>45165.708437499998</v>
      </c>
      <c r="I467" s="40">
        <f t="shared" si="49"/>
        <v>2.1990740060573444E-4</v>
      </c>
      <c r="J467" s="41" t="s">
        <v>32</v>
      </c>
      <c r="K467" s="6" t="s">
        <v>31</v>
      </c>
      <c r="L467" s="6" t="s">
        <v>32</v>
      </c>
      <c r="M467" s="6">
        <v>173</v>
      </c>
      <c r="N467" s="5" t="str">
        <f t="shared" si="51"/>
        <v>FAIR-D2/173</v>
      </c>
      <c r="O467" s="4" t="str">
        <f>IF(ISBLANK(E467),"",IF(E467=F467, "1 video",CONCATENATE((+COUNTIFS(Video_List!$A:$A,Monitoring!C467,Video_List!$D:$D,"&lt;=" &amp;Monitoring!H467)-COUNTIFS(Video_List!$A:$A,Monitoring!C467,Video_List!$D:$D,"&lt;=" &amp;Monitoring!G467))+1," videos")))</f>
        <v>1 video</v>
      </c>
      <c r="P467" s="61" t="s">
        <v>31</v>
      </c>
      <c r="Q467" s="62" t="s">
        <v>34</v>
      </c>
      <c r="R467" s="63" t="str">
        <f>+IFERROR(IF(S467="#N/C","#N/C",INDEX(Taxonomy_UniqueValues!A:A,MATCH(S467,Taxonomy_UniqueValues!B:B,0))),"#N/C")</f>
        <v>Insecta</v>
      </c>
      <c r="S467" s="63" t="str">
        <f>+IFERROR(IF(T467="#N/C","#N/C",INDEX(Taxonomy_UniqueValues!B:B,MATCH(T467,Taxonomy_UniqueValues!C:C,0))),"#N/C")</f>
        <v>Diptera</v>
      </c>
      <c r="T467" s="63" t="str">
        <f>+IFERROR(IF(V467="#N/C","#N/C",IF(V467="-",INDEX(Taxonomy_UniqueValues!C:C,MATCH(W467,Taxonomy_UniqueValues!F:F,0)),INDEX(Taxonomy_UniqueValues!C:C,MATCH(V467,Taxonomy_UniqueValues!E:E,0)))),"#N/C")</f>
        <v>Brachycera</v>
      </c>
      <c r="U467" s="63" t="str">
        <f>+IFERROR(IF(V467="#N/C","#N/C",INDEX(Taxonomy_UniqueValues!D:D,MATCH(V467,Taxonomy_UniqueValues!E:E,0))),"#N/C")</f>
        <v>Muscomorpha</v>
      </c>
      <c r="V467" s="63" t="str">
        <f>+IFERROR(IF(W467="#N/C","#N/C",IF(W467="-",INDEX(Taxonomy_UniqueValues!E:E,MATCH(X467,Taxonomy_UniqueValues!G:G,0)),INDEX(Taxonomy_UniqueValues!E:E,MATCH(W467,Taxonomy_UniqueValues!F:F,0)))),"#N/C")</f>
        <v>Syrphoidea</v>
      </c>
      <c r="W467" s="63" t="str">
        <f>+IFERROR(IF(X467="#N/C","#N/C",IF(X467="-",INDEX(Taxonomy_UniqueValues!F:F,MATCH(Y467,Taxonomy_UniqueValues!H:H,0)),INDEX(Taxonomy_UniqueValues!F:F,MATCH(X467,Taxonomy_UniqueValues!G:G,0)))),"#N/C")</f>
        <v>Syrphidae</v>
      </c>
      <c r="X467" s="63" t="str">
        <f>+IFERROR(IF(Y467="#N/C","#N/C",INDEX(Taxonomy_UniqueValues!G:G,MATCH(Y467,Taxonomy_UniqueValues!H:H,0))),"#N/C")</f>
        <v>Syrphinae</v>
      </c>
      <c r="Y467" s="63" t="s">
        <v>219</v>
      </c>
      <c r="Z467" s="64" t="s">
        <v>36</v>
      </c>
    </row>
    <row r="468" spans="1:26" x14ac:dyDescent="0.3">
      <c r="A468" s="3">
        <v>178</v>
      </c>
      <c r="B468" s="38" t="str">
        <f t="shared" si="48"/>
        <v>FAIR-D2_178</v>
      </c>
      <c r="C468" s="39" t="s">
        <v>334</v>
      </c>
      <c r="D468" s="4">
        <f t="shared" si="50"/>
        <v>45165</v>
      </c>
      <c r="E468" s="1" t="s">
        <v>451</v>
      </c>
      <c r="F468" s="1" t="s">
        <v>451</v>
      </c>
      <c r="G468" s="2">
        <v>45165.710335648197</v>
      </c>
      <c r="H468" s="2">
        <v>45165.710509259297</v>
      </c>
      <c r="I468" s="40">
        <f t="shared" si="49"/>
        <v>1.736111007630825E-4</v>
      </c>
      <c r="J468" s="41" t="s">
        <v>32</v>
      </c>
      <c r="K468" s="6" t="s">
        <v>31</v>
      </c>
      <c r="L468" s="6" t="s">
        <v>30</v>
      </c>
      <c r="M468" s="6">
        <v>174</v>
      </c>
      <c r="N468" s="5" t="str">
        <f t="shared" si="51"/>
        <v>FAIR-D2/174</v>
      </c>
      <c r="O468" s="4" t="str">
        <f>IF(ISBLANK(E468),"",IF(E468=F468, "1 video",CONCATENATE((+COUNTIFS(Video_List!$A:$A,Monitoring!C468,Video_List!$D:$D,"&lt;=" &amp;Monitoring!H468)-COUNTIFS(Video_List!$A:$A,Monitoring!C468,Video_List!$D:$D,"&lt;=" &amp;Monitoring!G468))+1," videos")))</f>
        <v>1 video</v>
      </c>
      <c r="P468" s="61" t="s">
        <v>34</v>
      </c>
      <c r="Q468" s="62" t="s">
        <v>34</v>
      </c>
      <c r="R468" s="63" t="str">
        <f>+IFERROR(IF(S468="#N/C","#N/C",INDEX(Taxonomy_UniqueValues!A:A,MATCH(S468,Taxonomy_UniqueValues!B:B,0))),"#N/C")</f>
        <v>Insecta</v>
      </c>
      <c r="S468" s="63" t="str">
        <f>+IFERROR(IF(T468="#N/C","#N/C",INDEX(Taxonomy_UniqueValues!B:B,MATCH(T468,Taxonomy_UniqueValues!C:C,0))),"#N/C")</f>
        <v>Diptera</v>
      </c>
      <c r="T468" s="63" t="s">
        <v>48</v>
      </c>
      <c r="U468" s="63" t="str">
        <f>+IFERROR(IF(V468="#N/C","#N/C",INDEX(Taxonomy_UniqueValues!D:D,MATCH(V468,Taxonomy_UniqueValues!E:E,0))),"#N/C")</f>
        <v>#N/C</v>
      </c>
      <c r="V468" s="63" t="str">
        <f>+IFERROR(IF(W468="#N/C","#N/C",IF(W468="-",INDEX(Taxonomy_UniqueValues!E:E,MATCH(X468,Taxonomy_UniqueValues!G:G,0)),INDEX(Taxonomy_UniqueValues!E:E,MATCH(W468,Taxonomy_UniqueValues!F:F,0)))),"#N/C")</f>
        <v>#N/C</v>
      </c>
      <c r="W468" s="63" t="str">
        <f>+IFERROR(IF(X468="#N/C","#N/C",IF(X468="-",INDEX(Taxonomy_UniqueValues!F:F,MATCH(Y468,Taxonomy_UniqueValues!H:H,0)),INDEX(Taxonomy_UniqueValues!F:F,MATCH(X468,Taxonomy_UniqueValues!G:G,0)))),"#N/C")</f>
        <v>#N/C</v>
      </c>
      <c r="X468" s="63" t="str">
        <f>+IFERROR(IF(Y468="#N/C","#N/C",INDEX(Taxonomy_UniqueValues!G:G,MATCH(Y468,Taxonomy_UniqueValues!H:H,0))),"#N/C")</f>
        <v>#N/C</v>
      </c>
      <c r="Y468" s="63" t="str">
        <f>+IFERROR(IF(Z468="#N/C","#N/C",INDEX(Taxonomy_UniqueValues!H:H,MATCH(Z468,Taxonomy_UniqueValues!I:I,0))),"#N/C")</f>
        <v>#N/C</v>
      </c>
      <c r="Z468" s="64" t="s">
        <v>36</v>
      </c>
    </row>
    <row r="469" spans="1:26" x14ac:dyDescent="0.3">
      <c r="A469" s="3">
        <v>179</v>
      </c>
      <c r="B469" s="38" t="str">
        <f t="shared" si="48"/>
        <v>FAIR-D2_179</v>
      </c>
      <c r="C469" s="39" t="s">
        <v>334</v>
      </c>
      <c r="D469" s="4">
        <f t="shared" si="50"/>
        <v>45165</v>
      </c>
      <c r="E469" s="1" t="s">
        <v>452</v>
      </c>
      <c r="F469" s="1" t="s">
        <v>452</v>
      </c>
      <c r="G469" s="2">
        <v>45165.730960648201</v>
      </c>
      <c r="H469" s="2">
        <v>45165.731249999997</v>
      </c>
      <c r="I469" s="40">
        <f t="shared" si="49"/>
        <v>2.8935179580003023E-4</v>
      </c>
      <c r="J469" s="41" t="s">
        <v>32</v>
      </c>
      <c r="K469" s="6" t="s">
        <v>31</v>
      </c>
      <c r="L469" s="6" t="s">
        <v>45</v>
      </c>
      <c r="M469" s="6">
        <v>175</v>
      </c>
      <c r="N469" s="5" t="str">
        <f t="shared" si="51"/>
        <v>FAIR-D2/175</v>
      </c>
      <c r="O469" s="4" t="str">
        <f>IF(ISBLANK(E469),"",IF(E469=F469, "1 video",CONCATENATE((+COUNTIFS(Video_List!$A:$A,Monitoring!C469,Video_List!$D:$D,"&lt;=" &amp;Monitoring!H469)-COUNTIFS(Video_List!$A:$A,Monitoring!C469,Video_List!$D:$D,"&lt;=" &amp;Monitoring!G469))+1," videos")))</f>
        <v>1 video</v>
      </c>
      <c r="P469" s="61" t="s">
        <v>34</v>
      </c>
      <c r="Q469" s="62" t="s">
        <v>34</v>
      </c>
      <c r="R469" s="63" t="str">
        <f>+IFERROR(IF(S469="#N/C","#N/C",INDEX(Taxonomy_UniqueValues!A:A,MATCH(S469,Taxonomy_UniqueValues!B:B,0))),"#N/C")</f>
        <v>Insecta</v>
      </c>
      <c r="S469" s="63" t="str">
        <f>+IFERROR(IF(T469="#N/C","#N/C",INDEX(Taxonomy_UniqueValues!B:B,MATCH(T469,Taxonomy_UniqueValues!C:C,0))),"#N/C")</f>
        <v>Diptera</v>
      </c>
      <c r="T469" s="63" t="s">
        <v>48</v>
      </c>
      <c r="U469" s="63" t="str">
        <f>+IFERROR(IF(V469="#N/C","#N/C",INDEX(Taxonomy_UniqueValues!D:D,MATCH(V469,Taxonomy_UniqueValues!E:E,0))),"#N/C")</f>
        <v>#N/C</v>
      </c>
      <c r="V469" s="63" t="str">
        <f>+IFERROR(IF(W469="#N/C","#N/C",IF(W469="-",INDEX(Taxonomy_UniqueValues!E:E,MATCH(X469,Taxonomy_UniqueValues!G:G,0)),INDEX(Taxonomy_UniqueValues!E:E,MATCH(W469,Taxonomy_UniqueValues!F:F,0)))),"#N/C")</f>
        <v>#N/C</v>
      </c>
      <c r="W469" s="63" t="str">
        <f>+IFERROR(IF(X469="#N/C","#N/C",IF(X469="-",INDEX(Taxonomy_UniqueValues!F:F,MATCH(Y469,Taxonomy_UniqueValues!H:H,0)),INDEX(Taxonomy_UniqueValues!F:F,MATCH(X469,Taxonomy_UniqueValues!G:G,0)))),"#N/C")</f>
        <v>#N/C</v>
      </c>
      <c r="X469" s="63" t="str">
        <f>+IFERROR(IF(Y469="#N/C","#N/C",INDEX(Taxonomy_UniqueValues!G:G,MATCH(Y469,Taxonomy_UniqueValues!H:H,0))),"#N/C")</f>
        <v>#N/C</v>
      </c>
      <c r="Y469" s="63" t="str">
        <f>+IFERROR(IF(Z469="#N/C","#N/C",INDEX(Taxonomy_UniqueValues!H:H,MATCH(Z469,Taxonomy_UniqueValues!I:I,0))),"#N/C")</f>
        <v>#N/C</v>
      </c>
      <c r="Z469" s="64" t="s">
        <v>36</v>
      </c>
    </row>
    <row r="470" spans="1:26" x14ac:dyDescent="0.3">
      <c r="A470" s="3">
        <v>180</v>
      </c>
      <c r="B470" s="38" t="str">
        <f t="shared" si="48"/>
        <v>FAIR-D2_180</v>
      </c>
      <c r="C470" s="39" t="s">
        <v>334</v>
      </c>
      <c r="D470" s="4">
        <f t="shared" si="50"/>
        <v>45165</v>
      </c>
      <c r="E470" s="1" t="s">
        <v>453</v>
      </c>
      <c r="F470" s="1" t="s">
        <v>454</v>
      </c>
      <c r="G470" s="2">
        <v>45165.731851851902</v>
      </c>
      <c r="H470" s="2">
        <v>45165.732569444401</v>
      </c>
      <c r="I470" s="40">
        <f t="shared" si="49"/>
        <v>7.1759249840397388E-4</v>
      </c>
      <c r="J470" s="41" t="s">
        <v>30</v>
      </c>
      <c r="K470" s="6" t="s">
        <v>34</v>
      </c>
      <c r="L470" s="6" t="s">
        <v>30</v>
      </c>
      <c r="M470" s="6">
        <v>176</v>
      </c>
      <c r="N470" s="5" t="str">
        <f t="shared" si="51"/>
        <v>FAIR-D2/176</v>
      </c>
      <c r="O470" s="4" t="str">
        <f>IF(ISBLANK(E470),"",IF(E470=F470, "1 video",CONCATENATE((+COUNTIFS(Video_List!$A:$A,Monitoring!C470,Video_List!$D:$D,"&lt;=" &amp;Monitoring!H470)-COUNTIFS(Video_List!$A:$A,Monitoring!C470,Video_List!$D:$D,"&lt;=" &amp;Monitoring!G470))+1," videos")))</f>
        <v>2 videos</v>
      </c>
      <c r="P470" s="61" t="s">
        <v>31</v>
      </c>
      <c r="Q470" s="62" t="s">
        <v>34</v>
      </c>
      <c r="R470" s="63" t="str">
        <f>+IFERROR(IF(S470="#N/C","#N/C",IF(S470=0,INDEX(Taxonomy_UniqueValues!A:A,MATCH(T470,Taxonomy_UniqueValues!C:C,0)),INDEX(Taxonomy_UniqueValues!A:A,MATCH(S470,Taxonomy_UniqueValues!B:B,0)))),"#N/C")</f>
        <v>Insecta</v>
      </c>
      <c r="S470" s="63" t="str">
        <f>+IFERROR(IF(T470="#N/C","#N/C",IF(T470=0,INDEX(Taxonomy_UniqueValues!B:B,MATCH(U470,Taxonomy_UniqueValues!D:D,0)),INDEX(Taxonomy_UniqueValues!B:B,MATCH(T470,Taxonomy_UniqueValues!C:C,0)))),"#N/C")</f>
        <v>Diptera</v>
      </c>
      <c r="T470" s="63" t="str">
        <f>+IFERROR(IF(U470="#N/C","#N/C",IF(U470=0,INDEX(Taxonomy_UniqueValues!C:C,MATCH(V470,Taxonomy_UniqueValues!E:E,0)),INDEX(Taxonomy_UniqueValues!C:C,MATCH(U470,Taxonomy_UniqueValues!D:D,0)))),"#N/C")</f>
        <v>Brachycera</v>
      </c>
      <c r="U470" s="63" t="str">
        <f>+IFERROR(IF(V470="#N/C","#N/C",IF(V470=0,INDEX(Taxonomy_UniqueValues!D:D,MATCH(W470,Taxonomy_UniqueValues!F:F,0)),INDEX(Taxonomy_UniqueValues!D:D,MATCH(V470,Taxonomy_UniqueValues!E:E,0)))),"#N/C")</f>
        <v>Muscomorpha</v>
      </c>
      <c r="V470" s="63" t="str">
        <f>+IFERROR(IF(W470="#N/C","#N/C",IF(W470=0,INDEX(Taxonomy_UniqueValues!E:E,MATCH(X470,Taxonomy_UniqueValues!G:G,0)),INDEX(Taxonomy_UniqueValues!E:E,MATCH(W470,Taxonomy_UniqueValues!F:F,0)))),"#N/C")</f>
        <v>Muscoidea</v>
      </c>
      <c r="W470" s="63" t="str">
        <f>+IFERROR(IF(X470="#N/C","#N/C",IF(X470=0,INDEX(Taxonomy_UniqueValues!F:F,MATCH(Y470,Taxonomy_UniqueValues!H:H,0)),INDEX(Taxonomy_UniqueValues!F:F,MATCH(X470,Taxonomy_UniqueValues!G:G,0)))),"#N/C")</f>
        <v>Fanniidae</v>
      </c>
      <c r="X470" s="63">
        <f>+IFERROR(IF(Y470="#N/C","#N/C",INDEX(Taxonomy_UniqueValues!G:G,MATCH(Y470,Taxonomy_UniqueValues!H:H,0))),"#N/C")</f>
        <v>0</v>
      </c>
      <c r="Y470" s="63" t="s">
        <v>38</v>
      </c>
      <c r="Z470" s="64" t="s">
        <v>36</v>
      </c>
    </row>
    <row r="471" spans="1:26" x14ac:dyDescent="0.3">
      <c r="A471" s="3">
        <v>181</v>
      </c>
      <c r="B471" s="38" t="str">
        <f t="shared" si="48"/>
        <v>FAIR-D2_181</v>
      </c>
      <c r="C471" s="39" t="s">
        <v>334</v>
      </c>
      <c r="D471" s="4">
        <f t="shared" si="50"/>
        <v>45165</v>
      </c>
      <c r="E471" s="1" t="s">
        <v>455</v>
      </c>
      <c r="F471" s="1" t="s">
        <v>455</v>
      </c>
      <c r="G471" s="2">
        <v>45165.733310185198</v>
      </c>
      <c r="H471" s="2">
        <v>45165.733368055597</v>
      </c>
      <c r="I471" s="40">
        <f t="shared" si="49"/>
        <v>5.7870398450177163E-5</v>
      </c>
      <c r="J471" s="41" t="s">
        <v>32</v>
      </c>
      <c r="K471" s="6" t="s">
        <v>34</v>
      </c>
      <c r="L471" s="6" t="s">
        <v>32</v>
      </c>
      <c r="M471" s="6">
        <v>177</v>
      </c>
      <c r="N471" s="5" t="str">
        <f t="shared" si="51"/>
        <v>FAIR-D2/177</v>
      </c>
      <c r="O471" s="4" t="str">
        <f>IF(ISBLANK(E471),"",IF(E471=F471, "1 video",CONCATENATE((+COUNTIFS(Video_List!$A:$A,Monitoring!C471,Video_List!$D:$D,"&lt;=" &amp;Monitoring!H471)-COUNTIFS(Video_List!$A:$A,Monitoring!C471,Video_List!$D:$D,"&lt;=" &amp;Monitoring!G471))+1," videos")))</f>
        <v>1 video</v>
      </c>
      <c r="P471" s="61" t="s">
        <v>34</v>
      </c>
      <c r="Q471" s="62" t="s">
        <v>34</v>
      </c>
      <c r="R471" s="63" t="str">
        <f>+IFERROR(IF(S471="#N/C","#N/C",INDEX(Taxonomy_UniqueValues!A:A,MATCH(S471,Taxonomy_UniqueValues!B:B,0))),"#N/C")</f>
        <v>#N/C</v>
      </c>
      <c r="S471" s="63" t="str">
        <f>+IFERROR(IF(T471="#N/C","#N/C",INDEX(Taxonomy_UniqueValues!B:B,MATCH(T471,Taxonomy_UniqueValues!C:C,0))),"#N/C")</f>
        <v>#N/C</v>
      </c>
      <c r="T471" s="63" t="str">
        <f>+IFERROR(IF(V471="#N/C","#N/C",IF(V471="-",INDEX(Taxonomy_UniqueValues!C:C,MATCH(W471,Taxonomy_UniqueValues!F:F,0)),INDEX(Taxonomy_UniqueValues!C:C,MATCH(V471,Taxonomy_UniqueValues!E:E,0)))),"#N/C")</f>
        <v>#N/C</v>
      </c>
      <c r="U471" s="63" t="str">
        <f>+IFERROR(IF(V471="#N/C","#N/C",INDEX(Taxonomy_UniqueValues!D:D,MATCH(V471,Taxonomy_UniqueValues!E:E,0))),"#N/C")</f>
        <v>#N/C</v>
      </c>
      <c r="V471" s="63" t="str">
        <f>+IFERROR(IF(W471="#N/C","#N/C",IF(W471="-",INDEX(Taxonomy_UniqueValues!E:E,MATCH(X471,Taxonomy_UniqueValues!G:G,0)),INDEX(Taxonomy_UniqueValues!E:E,MATCH(W471,Taxonomy_UniqueValues!F:F,0)))),"#N/C")</f>
        <v>#N/C</v>
      </c>
      <c r="W471" s="63" t="str">
        <f>+IFERROR(IF(X471="#N/C","#N/C",IF(X471="-",INDEX(Taxonomy_UniqueValues!F:F,MATCH(Y471,Taxonomy_UniqueValues!H:H,0)),INDEX(Taxonomy_UniqueValues!F:F,MATCH(X471,Taxonomy_UniqueValues!G:G,0)))),"#N/C")</f>
        <v>#N/C</v>
      </c>
      <c r="X471" s="63" t="str">
        <f>+IFERROR(IF(Y471="#N/C","#N/C",INDEX(Taxonomy_UniqueValues!G:G,MATCH(Y471,Taxonomy_UniqueValues!H:H,0))),"#N/C")</f>
        <v>#N/C</v>
      </c>
      <c r="Y471" s="63" t="str">
        <f>+IFERROR(IF(Z471="#N/C","#N/C",INDEX(Taxonomy_UniqueValues!H:H,MATCH(Z471,Taxonomy_UniqueValues!I:I,0))),"#N/C")</f>
        <v>#N/C</v>
      </c>
      <c r="Z471" s="64" t="s">
        <v>36</v>
      </c>
    </row>
    <row r="472" spans="1:26" x14ac:dyDescent="0.3">
      <c r="A472" s="3">
        <v>182</v>
      </c>
      <c r="B472" s="38" t="str">
        <f t="shared" si="48"/>
        <v>FAIR-D2_182</v>
      </c>
      <c r="C472" s="39" t="s">
        <v>334</v>
      </c>
      <c r="D472" s="4">
        <f t="shared" si="50"/>
        <v>45165</v>
      </c>
      <c r="E472" s="1" t="s">
        <v>456</v>
      </c>
      <c r="F472" s="1" t="s">
        <v>456</v>
      </c>
      <c r="G472" s="2">
        <v>45165.757997685199</v>
      </c>
      <c r="H472" s="2">
        <v>45165.758148148103</v>
      </c>
      <c r="I472" s="40">
        <f t="shared" si="49"/>
        <v>1.5046290354803205E-4</v>
      </c>
      <c r="J472" s="41" t="s">
        <v>32</v>
      </c>
      <c r="K472" s="6" t="s">
        <v>34</v>
      </c>
      <c r="L472" s="6" t="s">
        <v>32</v>
      </c>
      <c r="M472" s="6">
        <v>178</v>
      </c>
      <c r="N472" s="5" t="str">
        <f t="shared" si="51"/>
        <v>FAIR-D2/178</v>
      </c>
      <c r="O472" s="4" t="str">
        <f>IF(ISBLANK(E472),"",IF(E472=F472, "1 video",CONCATENATE((+COUNTIFS(Video_List!$A:$A,Monitoring!C472,Video_List!$D:$D,"&lt;=" &amp;Monitoring!H472)-COUNTIFS(Video_List!$A:$A,Monitoring!C472,Video_List!$D:$D,"&lt;=" &amp;Monitoring!G472))+1," videos")))</f>
        <v>1 video</v>
      </c>
      <c r="P472" s="61" t="s">
        <v>34</v>
      </c>
      <c r="Q472" s="62" t="s">
        <v>34</v>
      </c>
      <c r="R472" s="63" t="str">
        <f>+IFERROR(IF(S472="#N/C","#N/C",INDEX(Taxonomy_UniqueValues!A:A,MATCH(S472,Taxonomy_UniqueValues!B:B,0))),"#N/C")</f>
        <v>#N/C</v>
      </c>
      <c r="S472" s="63" t="str">
        <f>+IFERROR(IF(T472="#N/C","#N/C",INDEX(Taxonomy_UniqueValues!B:B,MATCH(T472,Taxonomy_UniqueValues!C:C,0))),"#N/C")</f>
        <v>#N/C</v>
      </c>
      <c r="T472" s="63" t="str">
        <f>+IFERROR(IF(V472="#N/C","#N/C",IF(V472="-",INDEX(Taxonomy_UniqueValues!C:C,MATCH(W472,Taxonomy_UniqueValues!F:F,0)),INDEX(Taxonomy_UniqueValues!C:C,MATCH(V472,Taxonomy_UniqueValues!E:E,0)))),"#N/C")</f>
        <v>#N/C</v>
      </c>
      <c r="U472" s="63" t="str">
        <f>+IFERROR(IF(V472="#N/C","#N/C",INDEX(Taxonomy_UniqueValues!D:D,MATCH(V472,Taxonomy_UniqueValues!E:E,0))),"#N/C")</f>
        <v>#N/C</v>
      </c>
      <c r="V472" s="63" t="str">
        <f>+IFERROR(IF(W472="#N/C","#N/C",IF(W472="-",INDEX(Taxonomy_UniqueValues!E:E,MATCH(X472,Taxonomy_UniqueValues!G:G,0)),INDEX(Taxonomy_UniqueValues!E:E,MATCH(W472,Taxonomy_UniqueValues!F:F,0)))),"#N/C")</f>
        <v>#N/C</v>
      </c>
      <c r="W472" s="63" t="str">
        <f>+IFERROR(IF(X472="#N/C","#N/C",IF(X472="-",INDEX(Taxonomy_UniqueValues!F:F,MATCH(Y472,Taxonomy_UniqueValues!H:H,0)),INDEX(Taxonomy_UniqueValues!F:F,MATCH(X472,Taxonomy_UniqueValues!G:G,0)))),"#N/C")</f>
        <v>#N/C</v>
      </c>
      <c r="X472" s="63" t="str">
        <f>+IFERROR(IF(Y472="#N/C","#N/C",INDEX(Taxonomy_UniqueValues!G:G,MATCH(Y472,Taxonomy_UniqueValues!H:H,0))),"#N/C")</f>
        <v>#N/C</v>
      </c>
      <c r="Y472" s="63" t="str">
        <f>+IFERROR(IF(Z472="#N/C","#N/C",INDEX(Taxonomy_UniqueValues!H:H,MATCH(Z472,Taxonomy_UniqueValues!I:I,0))),"#N/C")</f>
        <v>#N/C</v>
      </c>
      <c r="Z472" s="64" t="s">
        <v>36</v>
      </c>
    </row>
    <row r="473" spans="1:26" x14ac:dyDescent="0.3">
      <c r="A473" s="3">
        <v>183</v>
      </c>
      <c r="B473" s="38" t="str">
        <f t="shared" si="48"/>
        <v>FAIR-D2_183</v>
      </c>
      <c r="C473" s="39" t="s">
        <v>334</v>
      </c>
      <c r="D473" s="4">
        <f t="shared" si="50"/>
        <v>45165</v>
      </c>
      <c r="E473" s="1" t="s">
        <v>457</v>
      </c>
      <c r="F473" s="1" t="s">
        <v>457</v>
      </c>
      <c r="G473" s="2">
        <v>45165.762048611097</v>
      </c>
      <c r="H473" s="2">
        <v>45165.762106481503</v>
      </c>
      <c r="I473" s="40">
        <f t="shared" si="49"/>
        <v>5.7870405726134777E-5</v>
      </c>
      <c r="J473" s="41" t="s">
        <v>32</v>
      </c>
      <c r="K473" s="6" t="s">
        <v>34</v>
      </c>
      <c r="L473" s="6" t="s">
        <v>32</v>
      </c>
      <c r="M473" s="6">
        <v>179</v>
      </c>
      <c r="N473" s="5" t="str">
        <f t="shared" si="51"/>
        <v>FAIR-D2/179</v>
      </c>
      <c r="O473" s="4" t="str">
        <f>IF(ISBLANK(E473),"",IF(E473=F473, "1 video",CONCATENATE((+COUNTIFS(Video_List!$A:$A,Monitoring!C473,Video_List!$D:$D,"&lt;=" &amp;Monitoring!H473)-COUNTIFS(Video_List!$A:$A,Monitoring!C473,Video_List!$D:$D,"&lt;=" &amp;Monitoring!G473))+1," videos")))</f>
        <v>1 video</v>
      </c>
      <c r="P473" s="61" t="s">
        <v>34</v>
      </c>
      <c r="Q473" s="62" t="s">
        <v>34</v>
      </c>
      <c r="R473" s="63" t="str">
        <f>+IFERROR(IF(S473="#N/C","#N/C",INDEX(Taxonomy_UniqueValues!A:A,MATCH(S473,Taxonomy_UniqueValues!B:B,0))),"#N/C")</f>
        <v>#N/C</v>
      </c>
      <c r="S473" s="63" t="str">
        <f>+IFERROR(IF(T473="#N/C","#N/C",INDEX(Taxonomy_UniqueValues!B:B,MATCH(T473,Taxonomy_UniqueValues!C:C,0))),"#N/C")</f>
        <v>#N/C</v>
      </c>
      <c r="T473" s="63" t="str">
        <f>+IFERROR(IF(V473="#N/C","#N/C",IF(V473="-",INDEX(Taxonomy_UniqueValues!C:C,MATCH(W473,Taxonomy_UniqueValues!F:F,0)),INDEX(Taxonomy_UniqueValues!C:C,MATCH(V473,Taxonomy_UniqueValues!E:E,0)))),"#N/C")</f>
        <v>#N/C</v>
      </c>
      <c r="U473" s="63" t="str">
        <f>+IFERROR(IF(V473="#N/C","#N/C",INDEX(Taxonomy_UniqueValues!D:D,MATCH(V473,Taxonomy_UniqueValues!E:E,0))),"#N/C")</f>
        <v>#N/C</v>
      </c>
      <c r="V473" s="63" t="str">
        <f>+IFERROR(IF(W473="#N/C","#N/C",IF(W473="-",INDEX(Taxonomy_UniqueValues!E:E,MATCH(X473,Taxonomy_UniqueValues!G:G,0)),INDEX(Taxonomy_UniqueValues!E:E,MATCH(W473,Taxonomy_UniqueValues!F:F,0)))),"#N/C")</f>
        <v>#N/C</v>
      </c>
      <c r="W473" s="63" t="str">
        <f>+IFERROR(IF(X473="#N/C","#N/C",IF(X473="-",INDEX(Taxonomy_UniqueValues!F:F,MATCH(Y473,Taxonomy_UniqueValues!H:H,0)),INDEX(Taxonomy_UniqueValues!F:F,MATCH(X473,Taxonomy_UniqueValues!G:G,0)))),"#N/C")</f>
        <v>#N/C</v>
      </c>
      <c r="X473" s="63" t="str">
        <f>+IFERROR(IF(Y473="#N/C","#N/C",INDEX(Taxonomy_UniqueValues!G:G,MATCH(Y473,Taxonomy_UniqueValues!H:H,0))),"#N/C")</f>
        <v>#N/C</v>
      </c>
      <c r="Y473" s="63" t="str">
        <f>+IFERROR(IF(Z473="#N/C","#N/C",INDEX(Taxonomy_UniqueValues!H:H,MATCH(Z473,Taxonomy_UniqueValues!I:I,0))),"#N/C")</f>
        <v>#N/C</v>
      </c>
      <c r="Z473" s="64" t="s">
        <v>36</v>
      </c>
    </row>
    <row r="474" spans="1:26" x14ac:dyDescent="0.3">
      <c r="A474" s="3">
        <v>184</v>
      </c>
      <c r="B474" s="38" t="str">
        <f t="shared" si="48"/>
        <v>FAIR-D2_184</v>
      </c>
      <c r="C474" s="39" t="s">
        <v>334</v>
      </c>
      <c r="D474" s="4">
        <f t="shared" ref="D474:D505" si="52">IF(ISBLANK(E474),"",+VALUE(MID(E474,FIND("_",E474)+1,10)))</f>
        <v>45174</v>
      </c>
      <c r="E474" s="1" t="s">
        <v>458</v>
      </c>
      <c r="F474" s="1" t="s">
        <v>458</v>
      </c>
      <c r="G474" s="2">
        <v>45174.411342592597</v>
      </c>
      <c r="H474" s="2">
        <v>45174.411689814799</v>
      </c>
      <c r="I474" s="40">
        <f t="shared" si="49"/>
        <v>3.4722220152616501E-4</v>
      </c>
      <c r="J474" s="41" t="s">
        <v>32</v>
      </c>
      <c r="K474" s="6" t="s">
        <v>31</v>
      </c>
      <c r="L474" s="6" t="s">
        <v>30</v>
      </c>
      <c r="M474" s="6">
        <v>180</v>
      </c>
      <c r="N474" s="5" t="str">
        <f t="shared" si="51"/>
        <v>FAIR-D2/180</v>
      </c>
      <c r="O474" s="4" t="str">
        <f>IF(ISBLANK(E474),"",IF(E474=F474, "1 video",CONCATENATE((+COUNTIFS(Video_List!$A:$A,Monitoring!C474,Video_List!$D:$D,"&lt;=" &amp;Monitoring!H474)-COUNTIFS(Video_List!$A:$A,Monitoring!C474,Video_List!$D:$D,"&lt;=" &amp;Monitoring!G474))+1," videos")))</f>
        <v>1 video</v>
      </c>
      <c r="P474" s="61" t="s">
        <v>31</v>
      </c>
      <c r="Q474" s="62" t="s">
        <v>34</v>
      </c>
      <c r="R474" s="63" t="str">
        <f>+IFERROR(IF(S474="#N/C","#N/C",IF(S474=0,INDEX(Taxonomy_UniqueValues!A:A,MATCH(T474,Taxonomy_UniqueValues!C:C,0)),INDEX(Taxonomy_UniqueValues!A:A,MATCH(S474,Taxonomy_UniqueValues!B:B,0)))),"#N/C")</f>
        <v>Insecta</v>
      </c>
      <c r="S474" s="63" t="str">
        <f>+IFERROR(IF(T474="#N/C","#N/C",IF(T474=0,INDEX(Taxonomy_UniqueValues!B:B,MATCH(U474,Taxonomy_UniqueValues!D:D,0)),INDEX(Taxonomy_UniqueValues!B:B,MATCH(T474,Taxonomy_UniqueValues!C:C,0)))),"#N/C")</f>
        <v>Diptera</v>
      </c>
      <c r="T474" s="63" t="str">
        <f>+IFERROR(IF(U474="#N/C","#N/C",IF(U474=0,INDEX(Taxonomy_UniqueValues!C:C,MATCH(V474,Taxonomy_UniqueValues!E:E,0)),INDEX(Taxonomy_UniqueValues!C:C,MATCH(U474,Taxonomy_UniqueValues!D:D,0)))),"#N/C")</f>
        <v>Brachycera</v>
      </c>
      <c r="U474" s="63" t="str">
        <f>+IFERROR(IF(V474="#N/C","#N/C",IF(V474=0,INDEX(Taxonomy_UniqueValues!D:D,MATCH(W474,Taxonomy_UniqueValues!F:F,0)),INDEX(Taxonomy_UniqueValues!D:D,MATCH(V474,Taxonomy_UniqueValues!E:E,0)))),"#N/C")</f>
        <v>Muscomorpha</v>
      </c>
      <c r="V474" s="63" t="str">
        <f>+IFERROR(IF(W474="#N/C","#N/C",IF(W474=0,INDEX(Taxonomy_UniqueValues!E:E,MATCH(X474,Taxonomy_UniqueValues!G:G,0)),INDEX(Taxonomy_UniqueValues!E:E,MATCH(W474,Taxonomy_UniqueValues!F:F,0)))),"#N/C")</f>
        <v>Muscoidea</v>
      </c>
      <c r="W474" s="63" t="str">
        <f>+IFERROR(IF(X474="#N/C","#N/C",IF(X474=0,INDEX(Taxonomy_UniqueValues!F:F,MATCH(Y474,Taxonomy_UniqueValues!H:H,0)),INDEX(Taxonomy_UniqueValues!F:F,MATCH(X474,Taxonomy_UniqueValues!G:G,0)))),"#N/C")</f>
        <v>Fanniidae</v>
      </c>
      <c r="X474" s="63">
        <f>+IFERROR(IF(Y474="#N/C","#N/C",INDEX(Taxonomy_UniqueValues!G:G,MATCH(Y474,Taxonomy_UniqueValues!H:H,0))),"#N/C")</f>
        <v>0</v>
      </c>
      <c r="Y474" s="63" t="s">
        <v>38</v>
      </c>
      <c r="Z474" s="64" t="s">
        <v>36</v>
      </c>
    </row>
    <row r="475" spans="1:26" x14ac:dyDescent="0.3">
      <c r="A475" s="3">
        <v>185</v>
      </c>
      <c r="B475" s="38" t="str">
        <f t="shared" si="48"/>
        <v>FAIR-D2_185</v>
      </c>
      <c r="C475" s="39" t="s">
        <v>334</v>
      </c>
      <c r="D475" s="4">
        <f t="shared" si="52"/>
        <v>45174</v>
      </c>
      <c r="E475" s="1" t="s">
        <v>459</v>
      </c>
      <c r="F475" s="1" t="s">
        <v>460</v>
      </c>
      <c r="G475" s="2">
        <v>45174.595706018503</v>
      </c>
      <c r="H475" s="2">
        <v>45174.597858796304</v>
      </c>
      <c r="I475" s="40">
        <f t="shared" si="49"/>
        <v>2.1527778008021414E-3</v>
      </c>
      <c r="J475" s="41" t="s">
        <v>30</v>
      </c>
      <c r="K475" s="6" t="s">
        <v>34</v>
      </c>
      <c r="L475" s="6" t="s">
        <v>32</v>
      </c>
      <c r="M475" s="6">
        <v>181</v>
      </c>
      <c r="N475" s="5" t="str">
        <f t="shared" si="51"/>
        <v>FAIR-D2/181</v>
      </c>
      <c r="O475" s="4" t="str">
        <f>IF(ISBLANK(E475),"",IF(E475=F475, "1 video",CONCATENATE((+COUNTIFS(Video_List!$A:$A,Monitoring!C475,Video_List!$D:$D,"&lt;=" &amp;Monitoring!H475)-COUNTIFS(Video_List!$A:$A,Monitoring!C475,Video_List!$D:$D,"&lt;=" &amp;Monitoring!G475))+1," videos")))</f>
        <v>2 videos</v>
      </c>
      <c r="P475" s="61" t="s">
        <v>31</v>
      </c>
      <c r="Q475" s="62" t="s">
        <v>31</v>
      </c>
      <c r="R475" s="63" t="str">
        <f>+IFERROR(IF(S475="#N/C","#N/C",INDEX(Taxonomy_UniqueValues!A:A,MATCH(S475,Taxonomy_UniqueValues!B:B,0))),"#N/C")</f>
        <v>Insecta</v>
      </c>
      <c r="S475" s="63" t="str">
        <f>+IFERROR(IF(T475="#N/C","#N/C",INDEX(Taxonomy_UniqueValues!B:B,MATCH(T475,Taxonomy_UniqueValues!C:C,0))),"#N/C")</f>
        <v>Coleoptera</v>
      </c>
      <c r="T475" s="63" t="str">
        <f>+IFERROR(IF(V475="#N/C","#N/C",IF(V475="-",INDEX(Taxonomy_UniqueValues!C:C,MATCH(W475,Taxonomy_UniqueValues!F:F,0)),INDEX(Taxonomy_UniqueValues!C:C,MATCH(V475,Taxonomy_UniqueValues!E:E,0)))),"#N/C")</f>
        <v>Polyphaga</v>
      </c>
      <c r="U475" s="63" t="str">
        <f>+IFERROR(IF(V475="#N/C","#N/C",INDEX(Taxonomy_UniqueValues!D:D,MATCH(V475,Taxonomy_UniqueValues!E:E,0))),"#N/C")</f>
        <v>Cucujiformia</v>
      </c>
      <c r="V475" s="63" t="str">
        <f>+IFERROR(IF(W475="#N/C","#N/C",IF(W475="-",INDEX(Taxonomy_UniqueValues!E:E,MATCH(X475,Taxonomy_UniqueValues!G:G,0)),INDEX(Taxonomy_UniqueValues!E:E,MATCH(W475,Taxonomy_UniqueValues!F:F,0)))),"#N/C")</f>
        <v>Coccinelloidea</v>
      </c>
      <c r="W475" s="63" t="str">
        <f>+IFERROR(IF(X475="#N/C","#N/C",IF(X475="-",INDEX(Taxonomy_UniqueValues!F:F,MATCH(Y475,Taxonomy_UniqueValues!H:H,0)),INDEX(Taxonomy_UniqueValues!F:F,MATCH(X475,Taxonomy_UniqueValues!G:G,0)))),"#N/C")</f>
        <v>Coccinellidae</v>
      </c>
      <c r="X475" s="63" t="str">
        <f>+IFERROR(IF(Y475="#N/C","#N/C",INDEX(Taxonomy_UniqueValues!G:G,MATCH(Y475,Taxonomy_UniqueValues!H:H,0))),"#N/C")</f>
        <v>Coccinellinae</v>
      </c>
      <c r="Y475" s="63" t="s">
        <v>330</v>
      </c>
      <c r="Z475" s="64" t="s">
        <v>36</v>
      </c>
    </row>
    <row r="476" spans="1:26" x14ac:dyDescent="0.3">
      <c r="A476" s="3">
        <v>186</v>
      </c>
      <c r="B476" s="38" t="str">
        <f t="shared" si="48"/>
        <v>FAIR-D2_186</v>
      </c>
      <c r="C476" s="39" t="s">
        <v>334</v>
      </c>
      <c r="D476" s="4">
        <f t="shared" si="52"/>
        <v>45175</v>
      </c>
      <c r="E476" s="1" t="s">
        <v>461</v>
      </c>
      <c r="F476" s="1" t="s">
        <v>461</v>
      </c>
      <c r="G476" s="2">
        <v>45175.3222916667</v>
      </c>
      <c r="H476" s="2">
        <v>45175.322407407402</v>
      </c>
      <c r="I476" s="40">
        <f t="shared" si="49"/>
        <v>1.1574070231290534E-4</v>
      </c>
      <c r="J476" s="41" t="s">
        <v>45</v>
      </c>
      <c r="K476" s="6" t="s">
        <v>34</v>
      </c>
      <c r="L476" s="6" t="s">
        <v>45</v>
      </c>
      <c r="M476" s="6">
        <v>182</v>
      </c>
      <c r="N476" s="5" t="str">
        <f t="shared" si="51"/>
        <v>FAIR-D2/182</v>
      </c>
      <c r="O476" s="4" t="str">
        <f>IF(ISBLANK(E476),"",IF(E476=F476, "1 video",CONCATENATE((+COUNTIFS(Video_List!$A:$A,Monitoring!C476,Video_List!$D:$D,"&lt;=" &amp;Monitoring!H476)-COUNTIFS(Video_List!$A:$A,Monitoring!C476,Video_List!$D:$D,"&lt;=" &amp;Monitoring!G476))+1," videos")))</f>
        <v>1 video</v>
      </c>
      <c r="P476" s="61" t="s">
        <v>34</v>
      </c>
      <c r="Q476" s="62" t="s">
        <v>34</v>
      </c>
      <c r="R476" s="63" t="str">
        <f>+IFERROR(IF(S476="#N/C","#N/C",INDEX(Taxonomy_UniqueValues!A:A,MATCH(S476,Taxonomy_UniqueValues!B:B,0))),"#N/C")</f>
        <v>#N/C</v>
      </c>
      <c r="S476" s="63" t="str">
        <f>+IFERROR(IF(T476="#N/C","#N/C",INDEX(Taxonomy_UniqueValues!B:B,MATCH(T476,Taxonomy_UniqueValues!C:C,0))),"#N/C")</f>
        <v>#N/C</v>
      </c>
      <c r="T476" s="63" t="str">
        <f>+IFERROR(IF(V476="#N/C","#N/C",IF(V476="-",INDEX(Taxonomy_UniqueValues!C:C,MATCH(W476,Taxonomy_UniqueValues!F:F,0)),INDEX(Taxonomy_UniqueValues!C:C,MATCH(V476,Taxonomy_UniqueValues!E:E,0)))),"#N/C")</f>
        <v>#N/C</v>
      </c>
      <c r="U476" s="63" t="str">
        <f>+IFERROR(IF(V476="#N/C","#N/C",INDEX(Taxonomy_UniqueValues!D:D,MATCH(V476,Taxonomy_UniqueValues!E:E,0))),"#N/C")</f>
        <v>#N/C</v>
      </c>
      <c r="V476" s="63" t="str">
        <f>+IFERROR(IF(W476="#N/C","#N/C",IF(W476="-",INDEX(Taxonomy_UniqueValues!E:E,MATCH(X476,Taxonomy_UniqueValues!G:G,0)),INDEX(Taxonomy_UniqueValues!E:E,MATCH(W476,Taxonomy_UniqueValues!F:F,0)))),"#N/C")</f>
        <v>#N/C</v>
      </c>
      <c r="W476" s="63" t="str">
        <f>+IFERROR(IF(X476="#N/C","#N/C",IF(X476="-",INDEX(Taxonomy_UniqueValues!F:F,MATCH(Y476,Taxonomy_UniqueValues!H:H,0)),INDEX(Taxonomy_UniqueValues!F:F,MATCH(X476,Taxonomy_UniqueValues!G:G,0)))),"#N/C")</f>
        <v>#N/C</v>
      </c>
      <c r="X476" s="63" t="str">
        <f>+IFERROR(IF(Y476="#N/C","#N/C",INDEX(Taxonomy_UniqueValues!G:G,MATCH(Y476,Taxonomy_UniqueValues!H:H,0))),"#N/C")</f>
        <v>#N/C</v>
      </c>
      <c r="Y476" s="63" t="str">
        <f>+IFERROR(IF(Z476="#N/C","#N/C",INDEX(Taxonomy_UniqueValues!H:H,MATCH(Z476,Taxonomy_UniqueValues!I:I,0))),"#N/C")</f>
        <v>#N/C</v>
      </c>
      <c r="Z476" s="64" t="s">
        <v>36</v>
      </c>
    </row>
    <row r="477" spans="1:26" x14ac:dyDescent="0.3">
      <c r="A477" s="3">
        <v>188</v>
      </c>
      <c r="B477" s="38" t="str">
        <f t="shared" si="48"/>
        <v>FAIR-D2_188</v>
      </c>
      <c r="C477" s="39" t="s">
        <v>334</v>
      </c>
      <c r="D477" s="4">
        <f t="shared" si="52"/>
        <v>45179</v>
      </c>
      <c r="E477" s="1" t="s">
        <v>462</v>
      </c>
      <c r="F477" s="1" t="s">
        <v>462</v>
      </c>
      <c r="G477" s="2">
        <v>45179.715474536999</v>
      </c>
      <c r="H477" s="2">
        <v>45179.716203703698</v>
      </c>
      <c r="I477" s="40">
        <f t="shared" si="49"/>
        <v>7.2916669887490571E-4</v>
      </c>
      <c r="J477" s="41" t="s">
        <v>30</v>
      </c>
      <c r="K477" s="6" t="s">
        <v>34</v>
      </c>
      <c r="L477" s="6" t="s">
        <v>32</v>
      </c>
      <c r="M477" s="6">
        <v>184</v>
      </c>
      <c r="N477" s="5" t="str">
        <f t="shared" si="51"/>
        <v>FAIR-D2/184</v>
      </c>
      <c r="O477" s="4" t="str">
        <f>IF(ISBLANK(E477),"",IF(E477=F477, "1 video",CONCATENATE((+COUNTIFS(Video_List!$A:$A,Monitoring!C477,Video_List!$D:$D,"&lt;=" &amp;Monitoring!H477)-COUNTIFS(Video_List!$A:$A,Monitoring!C477,Video_List!$D:$D,"&lt;=" &amp;Monitoring!G477))+1," videos")))</f>
        <v>1 video</v>
      </c>
      <c r="P477" s="61" t="s">
        <v>31</v>
      </c>
      <c r="Q477" s="62" t="s">
        <v>31</v>
      </c>
      <c r="R477" s="63" t="str">
        <f>+IFERROR(IF(S477="#N/C","#N/C",INDEX(Taxonomy_UniqueValues!A:A,MATCH(S477,Taxonomy_UniqueValues!B:B,0))),"#N/C")</f>
        <v>Insecta</v>
      </c>
      <c r="S477" s="63" t="s">
        <v>463</v>
      </c>
      <c r="T477" s="63" t="str">
        <f>+IFERROR(IF(V477="#N/C","#N/C",IF(V477="-",INDEX(Taxonomy_UniqueValues!C:C,MATCH(W477,Taxonomy_UniqueValues!F:F,0)),INDEX(Taxonomy_UniqueValues!C:C,MATCH(V477,Taxonomy_UniqueValues!E:E,0)))),"#N/C")</f>
        <v>Polyphaga</v>
      </c>
      <c r="U477" s="63" t="str">
        <f>+IFERROR(IF(V477="#N/C","#N/C",INDEX(Taxonomy_UniqueValues!D:D,MATCH(V477,Taxonomy_UniqueValues!E:E,0))),"#N/C")</f>
        <v>Cucujiformia</v>
      </c>
      <c r="V477" s="63" t="str">
        <f>+IFERROR(IF(W477="#N/C","#N/C",IF(W477="-",INDEX(Taxonomy_UniqueValues!E:E,MATCH(X477,Taxonomy_UniqueValues!G:G,0)),INDEX(Taxonomy_UniqueValues!E:E,MATCH(W477,Taxonomy_UniqueValues!F:F,0)))),"#N/C")</f>
        <v>Coccinelloidea</v>
      </c>
      <c r="W477" s="63" t="str">
        <f>+IFERROR(IF(X477="#N/C","#N/C",IF(X477="-",INDEX(Taxonomy_UniqueValues!F:F,MATCH(Y477,Taxonomy_UniqueValues!H:H,0)),INDEX(Taxonomy_UniqueValues!F:F,MATCH(X477,Taxonomy_UniqueValues!G:G,0)))),"#N/C")</f>
        <v>Coccinellidae</v>
      </c>
      <c r="X477" s="63" t="str">
        <f>+IFERROR(IF(Y477="#N/C","#N/C",INDEX(Taxonomy_UniqueValues!G:G,MATCH(Y477,Taxonomy_UniqueValues!H:H,0))),"#N/C")</f>
        <v>Coccinellinae</v>
      </c>
      <c r="Y477" s="63" t="s">
        <v>330</v>
      </c>
      <c r="Z477" s="64" t="s">
        <v>36</v>
      </c>
    </row>
    <row r="478" spans="1:26" x14ac:dyDescent="0.3">
      <c r="A478" s="3">
        <v>189</v>
      </c>
      <c r="B478" s="38" t="str">
        <f t="shared" si="48"/>
        <v>FAIR-D2_189</v>
      </c>
      <c r="C478" s="39" t="s">
        <v>334</v>
      </c>
      <c r="D478" s="4">
        <f t="shared" si="52"/>
        <v>45179</v>
      </c>
      <c r="E478" s="1" t="s">
        <v>464</v>
      </c>
      <c r="F478" s="1" t="s">
        <v>464</v>
      </c>
      <c r="G478" s="2">
        <v>45179.732407407399</v>
      </c>
      <c r="H478" s="2">
        <v>45179.7324884259</v>
      </c>
      <c r="I478" s="40">
        <f t="shared" si="49"/>
        <v>8.1018501077778637E-5</v>
      </c>
      <c r="J478" s="41" t="s">
        <v>45</v>
      </c>
      <c r="K478" s="6" t="s">
        <v>31</v>
      </c>
      <c r="L478" s="6" t="s">
        <v>32</v>
      </c>
      <c r="M478" s="6">
        <v>185</v>
      </c>
      <c r="N478" s="5" t="str">
        <f t="shared" si="51"/>
        <v>FAIR-D2/185</v>
      </c>
      <c r="O478" s="4" t="str">
        <f>IF(ISBLANK(E478),"",IF(E478=F478, "1 video",CONCATENATE((+COUNTIFS(Video_List!$A:$A,Monitoring!C478,Video_List!$D:$D,"&lt;=" &amp;Monitoring!H478)-COUNTIFS(Video_List!$A:$A,Monitoring!C478,Video_List!$D:$D,"&lt;=" &amp;Monitoring!G478))+1," videos")))</f>
        <v>1 video</v>
      </c>
      <c r="P478" s="61" t="s">
        <v>34</v>
      </c>
      <c r="Q478" s="62" t="s">
        <v>34</v>
      </c>
      <c r="R478" s="63" t="str">
        <f>+IFERROR(IF(S478="#N/C","#N/C",INDEX(Taxonomy_UniqueValues!A:A,MATCH(S478,Taxonomy_UniqueValues!B:B,0))),"#N/C")</f>
        <v>Insecta</v>
      </c>
      <c r="S478" s="63" t="str">
        <f>+IFERROR(IF(T478="#N/C","#N/C",INDEX(Taxonomy_UniqueValues!B:B,MATCH(T478,Taxonomy_UniqueValues!C:C,0))),"#N/C")</f>
        <v>Diptera</v>
      </c>
      <c r="T478" s="63" t="s">
        <v>48</v>
      </c>
      <c r="U478" s="63" t="str">
        <f>+IFERROR(IF(V478="#N/C","#N/C",INDEX(Taxonomy_UniqueValues!D:D,MATCH(V478,Taxonomy_UniqueValues!E:E,0))),"#N/C")</f>
        <v>#N/C</v>
      </c>
      <c r="V478" s="63" t="str">
        <f>+IFERROR(IF(W478="#N/C","#N/C",IF(W478="-",INDEX(Taxonomy_UniqueValues!E:E,MATCH(X478,Taxonomy_UniqueValues!G:G,0)),INDEX(Taxonomy_UniqueValues!E:E,MATCH(W478,Taxonomy_UniqueValues!F:F,0)))),"#N/C")</f>
        <v>#N/C</v>
      </c>
      <c r="W478" s="63" t="str">
        <f>+IFERROR(IF(X478="#N/C","#N/C",IF(X478="-",INDEX(Taxonomy_UniqueValues!F:F,MATCH(Y478,Taxonomy_UniqueValues!H:H,0)),INDEX(Taxonomy_UniqueValues!F:F,MATCH(X478,Taxonomy_UniqueValues!G:G,0)))),"#N/C")</f>
        <v>#N/C</v>
      </c>
      <c r="X478" s="63" t="str">
        <f>+IFERROR(IF(Y478="#N/C","#N/C",INDEX(Taxonomy_UniqueValues!G:G,MATCH(Y478,Taxonomy_UniqueValues!H:H,0))),"#N/C")</f>
        <v>#N/C</v>
      </c>
      <c r="Y478" s="63" t="str">
        <f>+IFERROR(IF(Z478="#N/C","#N/C",INDEX(Taxonomy_UniqueValues!H:H,MATCH(Z478,Taxonomy_UniqueValues!I:I,0))),"#N/C")</f>
        <v>#N/C</v>
      </c>
      <c r="Z478" s="64" t="s">
        <v>36</v>
      </c>
    </row>
    <row r="479" spans="1:26" x14ac:dyDescent="0.3">
      <c r="A479" s="3">
        <v>190</v>
      </c>
      <c r="B479" s="38" t="str">
        <f t="shared" si="48"/>
        <v>FAIR-D2_190</v>
      </c>
      <c r="C479" s="39" t="s">
        <v>334</v>
      </c>
      <c r="D479" s="4">
        <f t="shared" si="52"/>
        <v>45180</v>
      </c>
      <c r="E479" s="1" t="s">
        <v>465</v>
      </c>
      <c r="F479" s="1" t="s">
        <v>465</v>
      </c>
      <c r="G479" s="2">
        <v>45180.382916666698</v>
      </c>
      <c r="H479" s="2">
        <v>45180.382997685199</v>
      </c>
      <c r="I479" s="40">
        <f t="shared" si="49"/>
        <v>8.1018501077778637E-5</v>
      </c>
      <c r="J479" s="41" t="s">
        <v>45</v>
      </c>
      <c r="K479" s="6" t="s">
        <v>31</v>
      </c>
      <c r="L479" s="6" t="s">
        <v>32</v>
      </c>
      <c r="M479" s="6">
        <v>186</v>
      </c>
      <c r="N479" s="5" t="str">
        <f t="shared" si="51"/>
        <v>FAIR-D2/186</v>
      </c>
      <c r="O479" s="4" t="str">
        <f>IF(ISBLANK(E479),"",IF(E479=F479, "1 video",CONCATENATE((+COUNTIFS(Video_List!$A:$A,Monitoring!C479,Video_List!$D:$D,"&lt;=" &amp;Monitoring!H479)-COUNTIFS(Video_List!$A:$A,Monitoring!C479,Video_List!$D:$D,"&lt;=" &amp;Monitoring!G479))+1," videos")))</f>
        <v>1 video</v>
      </c>
      <c r="P479" s="61" t="s">
        <v>34</v>
      </c>
      <c r="Q479" s="62" t="s">
        <v>34</v>
      </c>
      <c r="R479" s="63" t="str">
        <f>+IFERROR(IF(S479="#N/C","#N/C",INDEX(Taxonomy_UniqueValues!A:A,MATCH(S479,Taxonomy_UniqueValues!B:B,0))),"#N/C")</f>
        <v>Insecta</v>
      </c>
      <c r="S479" s="63" t="str">
        <f>+IFERROR(IF(T479="#N/C","#N/C",INDEX(Taxonomy_UniqueValues!B:B,MATCH(T479,Taxonomy_UniqueValues!C:C,0))),"#N/C")</f>
        <v>Diptera</v>
      </c>
      <c r="T479" s="63" t="s">
        <v>48</v>
      </c>
      <c r="U479" s="63" t="str">
        <f>+IFERROR(IF(V479="#N/C","#N/C",INDEX(Taxonomy_UniqueValues!D:D,MATCH(V479,Taxonomy_UniqueValues!E:E,0))),"#N/C")</f>
        <v>#N/C</v>
      </c>
      <c r="V479" s="63" t="str">
        <f>+IFERROR(IF(W479="#N/C","#N/C",IF(W479="-",INDEX(Taxonomy_UniqueValues!E:E,MATCH(X479,Taxonomy_UniqueValues!G:G,0)),INDEX(Taxonomy_UniqueValues!E:E,MATCH(W479,Taxonomy_UniqueValues!F:F,0)))),"#N/C")</f>
        <v>#N/C</v>
      </c>
      <c r="W479" s="63" t="str">
        <f>+IFERROR(IF(X479="#N/C","#N/C",IF(X479="-",INDEX(Taxonomy_UniqueValues!F:F,MATCH(Y479,Taxonomy_UniqueValues!H:H,0)),INDEX(Taxonomy_UniqueValues!F:F,MATCH(X479,Taxonomy_UniqueValues!G:G,0)))),"#N/C")</f>
        <v>#N/C</v>
      </c>
      <c r="X479" s="63" t="str">
        <f>+IFERROR(IF(Y479="#N/C","#N/C",INDEX(Taxonomy_UniqueValues!G:G,MATCH(Y479,Taxonomy_UniqueValues!H:H,0))),"#N/C")</f>
        <v>#N/C</v>
      </c>
      <c r="Y479" s="63" t="str">
        <f>+IFERROR(IF(Z479="#N/C","#N/C",INDEX(Taxonomy_UniqueValues!H:H,MATCH(Z479,Taxonomy_UniqueValues!I:I,0))),"#N/C")</f>
        <v>#N/C</v>
      </c>
      <c r="Z479" s="64" t="s">
        <v>36</v>
      </c>
    </row>
    <row r="480" spans="1:26" x14ac:dyDescent="0.3">
      <c r="A480" s="3">
        <v>191</v>
      </c>
      <c r="B480" s="38" t="str">
        <f t="shared" si="48"/>
        <v>FAIR-D2_191</v>
      </c>
      <c r="C480" s="39" t="s">
        <v>334</v>
      </c>
      <c r="D480" s="4">
        <f t="shared" si="52"/>
        <v>45180</v>
      </c>
      <c r="E480" s="1" t="s">
        <v>466</v>
      </c>
      <c r="F480" s="1" t="s">
        <v>466</v>
      </c>
      <c r="G480" s="2">
        <v>45180.399097222202</v>
      </c>
      <c r="H480" s="2">
        <v>45180.3991550926</v>
      </c>
      <c r="I480" s="40">
        <f t="shared" si="49"/>
        <v>5.7870398450177163E-5</v>
      </c>
      <c r="J480" s="41" t="s">
        <v>32</v>
      </c>
      <c r="K480" s="6" t="s">
        <v>34</v>
      </c>
      <c r="L480" s="6" t="s">
        <v>32</v>
      </c>
      <c r="M480" s="6">
        <v>187</v>
      </c>
      <c r="N480" s="5" t="str">
        <f t="shared" si="51"/>
        <v>FAIR-D2/187</v>
      </c>
      <c r="O480" s="4" t="str">
        <f>IF(ISBLANK(E480),"",IF(E480=F480, "1 video",CONCATENATE((+COUNTIFS(Video_List!$A:$A,Monitoring!C480,Video_List!$D:$D,"&lt;=" &amp;Monitoring!H480)-COUNTIFS(Video_List!$A:$A,Monitoring!C480,Video_List!$D:$D,"&lt;=" &amp;Monitoring!G480))+1," videos")))</f>
        <v>1 video</v>
      </c>
      <c r="P480" s="61" t="s">
        <v>34</v>
      </c>
      <c r="Q480" s="62" t="s">
        <v>34</v>
      </c>
      <c r="R480" s="63" t="str">
        <f>+IFERROR(IF(S480="#N/C","#N/C",INDEX(Taxonomy_UniqueValues!A:A,MATCH(S480,Taxonomy_UniqueValues!B:B,0))),"#N/C")</f>
        <v>#N/C</v>
      </c>
      <c r="S480" s="63" t="str">
        <f>+IFERROR(IF(T480="#N/C","#N/C",INDEX(Taxonomy_UniqueValues!B:B,MATCH(T480,Taxonomy_UniqueValues!C:C,0))),"#N/C")</f>
        <v>#N/C</v>
      </c>
      <c r="T480" s="63" t="str">
        <f>+IFERROR(IF(V480="#N/C","#N/C",IF(V480="-",INDEX(Taxonomy_UniqueValues!C:C,MATCH(W480,Taxonomy_UniqueValues!F:F,0)),INDEX(Taxonomy_UniqueValues!C:C,MATCH(V480,Taxonomy_UniqueValues!E:E,0)))),"#N/C")</f>
        <v>#N/C</v>
      </c>
      <c r="U480" s="63" t="str">
        <f>+IFERROR(IF(V480="#N/C","#N/C",INDEX(Taxonomy_UniqueValues!D:D,MATCH(V480,Taxonomy_UniqueValues!E:E,0))),"#N/C")</f>
        <v>#N/C</v>
      </c>
      <c r="V480" s="63" t="str">
        <f>+IFERROR(IF(W480="#N/C","#N/C",IF(W480="-",INDEX(Taxonomy_UniqueValues!E:E,MATCH(X480,Taxonomy_UniqueValues!G:G,0)),INDEX(Taxonomy_UniqueValues!E:E,MATCH(W480,Taxonomy_UniqueValues!F:F,0)))),"#N/C")</f>
        <v>#N/C</v>
      </c>
      <c r="W480" s="63" t="str">
        <f>+IFERROR(IF(X480="#N/C","#N/C",IF(X480="-",INDEX(Taxonomy_UniqueValues!F:F,MATCH(Y480,Taxonomy_UniqueValues!H:H,0)),INDEX(Taxonomy_UniqueValues!F:F,MATCH(X480,Taxonomy_UniqueValues!G:G,0)))),"#N/C")</f>
        <v>#N/C</v>
      </c>
      <c r="X480" s="63" t="str">
        <f>+IFERROR(IF(Y480="#N/C","#N/C",INDEX(Taxonomy_UniqueValues!G:G,MATCH(Y480,Taxonomy_UniqueValues!H:H,0))),"#N/C")</f>
        <v>#N/C</v>
      </c>
      <c r="Y480" s="63" t="str">
        <f>+IFERROR(IF(Z480="#N/C","#N/C",INDEX(Taxonomy_UniqueValues!H:H,MATCH(Z480,Taxonomy_UniqueValues!I:I,0))),"#N/C")</f>
        <v>#N/C</v>
      </c>
      <c r="Z480" s="64" t="s">
        <v>36</v>
      </c>
    </row>
    <row r="481" spans="1:26" x14ac:dyDescent="0.3">
      <c r="A481" s="3">
        <v>192</v>
      </c>
      <c r="B481" s="38" t="str">
        <f t="shared" si="48"/>
        <v>FAIR-D2_192</v>
      </c>
      <c r="C481" s="39" t="s">
        <v>334</v>
      </c>
      <c r="D481" s="4">
        <f t="shared" si="52"/>
        <v>45180</v>
      </c>
      <c r="E481" s="1" t="s">
        <v>467</v>
      </c>
      <c r="F481" s="1" t="s">
        <v>467</v>
      </c>
      <c r="G481" s="2">
        <v>45180.399884259299</v>
      </c>
      <c r="H481" s="2">
        <v>45180.399942129603</v>
      </c>
      <c r="I481" s="40">
        <f t="shared" si="49"/>
        <v>5.7870303862728179E-5</v>
      </c>
      <c r="J481" s="41" t="s">
        <v>32</v>
      </c>
      <c r="K481" s="6" t="s">
        <v>34</v>
      </c>
      <c r="L481" s="6" t="s">
        <v>32</v>
      </c>
      <c r="M481" s="6">
        <v>188</v>
      </c>
      <c r="N481" s="5" t="str">
        <f t="shared" si="51"/>
        <v>FAIR-D2/188</v>
      </c>
      <c r="O481" s="4" t="str">
        <f>IF(ISBLANK(E481),"",IF(E481=F481, "1 video",CONCATENATE((+COUNTIFS(Video_List!$A:$A,Monitoring!C481,Video_List!$D:$D,"&lt;=" &amp;Monitoring!H481)-COUNTIFS(Video_List!$A:$A,Monitoring!C481,Video_List!$D:$D,"&lt;=" &amp;Monitoring!G481))+1," videos")))</f>
        <v>1 video</v>
      </c>
      <c r="P481" s="61" t="s">
        <v>34</v>
      </c>
      <c r="Q481" s="62" t="s">
        <v>34</v>
      </c>
      <c r="R481" s="63" t="str">
        <f>+IFERROR(IF(S481="#N/C","#N/C",INDEX(Taxonomy_UniqueValues!A:A,MATCH(S481,Taxonomy_UniqueValues!B:B,0))),"#N/C")</f>
        <v>#N/C</v>
      </c>
      <c r="S481" s="63" t="str">
        <f>+IFERROR(IF(T481="#N/C","#N/C",INDEX(Taxonomy_UniqueValues!B:B,MATCH(T481,Taxonomy_UniqueValues!C:C,0))),"#N/C")</f>
        <v>#N/C</v>
      </c>
      <c r="T481" s="63" t="str">
        <f>+IFERROR(IF(V481="#N/C","#N/C",IF(V481="-",INDEX(Taxonomy_UniqueValues!C:C,MATCH(W481,Taxonomy_UniqueValues!F:F,0)),INDEX(Taxonomy_UniqueValues!C:C,MATCH(V481,Taxonomy_UniqueValues!E:E,0)))),"#N/C")</f>
        <v>#N/C</v>
      </c>
      <c r="U481" s="63" t="str">
        <f>+IFERROR(IF(V481="#N/C","#N/C",INDEX(Taxonomy_UniqueValues!D:D,MATCH(V481,Taxonomy_UniqueValues!E:E,0))),"#N/C")</f>
        <v>#N/C</v>
      </c>
      <c r="V481" s="63" t="str">
        <f>+IFERROR(IF(W481="#N/C","#N/C",IF(W481="-",INDEX(Taxonomy_UniqueValues!E:E,MATCH(X481,Taxonomy_UniqueValues!G:G,0)),INDEX(Taxonomy_UniqueValues!E:E,MATCH(W481,Taxonomy_UniqueValues!F:F,0)))),"#N/C")</f>
        <v>#N/C</v>
      </c>
      <c r="W481" s="63" t="str">
        <f>+IFERROR(IF(X481="#N/C","#N/C",IF(X481="-",INDEX(Taxonomy_UniqueValues!F:F,MATCH(Y481,Taxonomy_UniqueValues!H:H,0)),INDEX(Taxonomy_UniqueValues!F:F,MATCH(X481,Taxonomy_UniqueValues!G:G,0)))),"#N/C")</f>
        <v>#N/C</v>
      </c>
      <c r="X481" s="63" t="str">
        <f>+IFERROR(IF(Y481="#N/C","#N/C",INDEX(Taxonomy_UniqueValues!G:G,MATCH(Y481,Taxonomy_UniqueValues!H:H,0))),"#N/C")</f>
        <v>#N/C</v>
      </c>
      <c r="Y481" s="63" t="str">
        <f>+IFERROR(IF(Z481="#N/C","#N/C",INDEX(Taxonomy_UniqueValues!H:H,MATCH(Z481,Taxonomy_UniqueValues!I:I,0))),"#N/C")</f>
        <v>#N/C</v>
      </c>
      <c r="Z481" s="64" t="s">
        <v>36</v>
      </c>
    </row>
    <row r="482" spans="1:26" x14ac:dyDescent="0.3">
      <c r="A482" s="3">
        <v>193</v>
      </c>
      <c r="B482" s="38" t="str">
        <f t="shared" si="48"/>
        <v>FAIR-D2_193</v>
      </c>
      <c r="C482" s="39" t="s">
        <v>334</v>
      </c>
      <c r="D482" s="4">
        <f t="shared" si="52"/>
        <v>45180</v>
      </c>
      <c r="E482" s="1" t="s">
        <v>468</v>
      </c>
      <c r="F482" s="1" t="s">
        <v>468</v>
      </c>
      <c r="G482" s="2">
        <v>45180.400613425903</v>
      </c>
      <c r="H482" s="2">
        <v>45180.4006828704</v>
      </c>
      <c r="I482" s="40">
        <f t="shared" si="49"/>
        <v>6.9444497057702392E-5</v>
      </c>
      <c r="J482" s="41" t="s">
        <v>32</v>
      </c>
      <c r="K482" s="6" t="s">
        <v>34</v>
      </c>
      <c r="L482" s="6" t="s">
        <v>32</v>
      </c>
      <c r="M482" s="6">
        <v>189</v>
      </c>
      <c r="N482" s="5" t="str">
        <f t="shared" si="51"/>
        <v>FAIR-D2/189</v>
      </c>
      <c r="O482" s="4" t="str">
        <f>IF(ISBLANK(E482),"",IF(E482=F482, "1 video",CONCATENATE((+COUNTIFS(Video_List!$A:$A,Monitoring!C482,Video_List!$D:$D,"&lt;=" &amp;Monitoring!H482)-COUNTIFS(Video_List!$A:$A,Monitoring!C482,Video_List!$D:$D,"&lt;=" &amp;Monitoring!G482))+1," videos")))</f>
        <v>1 video</v>
      </c>
      <c r="P482" s="61" t="s">
        <v>34</v>
      </c>
      <c r="Q482" s="62" t="s">
        <v>34</v>
      </c>
      <c r="R482" s="63" t="str">
        <f>+IFERROR(IF(S482="#N/C","#N/C",INDEX(Taxonomy_UniqueValues!A:A,MATCH(S482,Taxonomy_UniqueValues!B:B,0))),"#N/C")</f>
        <v>#N/C</v>
      </c>
      <c r="S482" s="63" t="str">
        <f>+IFERROR(IF(T482="#N/C","#N/C",INDEX(Taxonomy_UniqueValues!B:B,MATCH(T482,Taxonomy_UniqueValues!C:C,0))),"#N/C")</f>
        <v>#N/C</v>
      </c>
      <c r="T482" s="63" t="str">
        <f>+IFERROR(IF(V482="#N/C","#N/C",IF(V482="-",INDEX(Taxonomy_UniqueValues!C:C,MATCH(W482,Taxonomy_UniqueValues!F:F,0)),INDEX(Taxonomy_UniqueValues!C:C,MATCH(V482,Taxonomy_UniqueValues!E:E,0)))),"#N/C")</f>
        <v>#N/C</v>
      </c>
      <c r="U482" s="63" t="str">
        <f>+IFERROR(IF(V482="#N/C","#N/C",INDEX(Taxonomy_UniqueValues!D:D,MATCH(V482,Taxonomy_UniqueValues!E:E,0))),"#N/C")</f>
        <v>#N/C</v>
      </c>
      <c r="V482" s="63" t="str">
        <f>+IFERROR(IF(W482="#N/C","#N/C",IF(W482="-",INDEX(Taxonomy_UniqueValues!E:E,MATCH(X482,Taxonomy_UniqueValues!G:G,0)),INDEX(Taxonomy_UniqueValues!E:E,MATCH(W482,Taxonomy_UniqueValues!F:F,0)))),"#N/C")</f>
        <v>#N/C</v>
      </c>
      <c r="W482" s="63" t="str">
        <f>+IFERROR(IF(X482="#N/C","#N/C",IF(X482="-",INDEX(Taxonomy_UniqueValues!F:F,MATCH(Y482,Taxonomy_UniqueValues!H:H,0)),INDEX(Taxonomy_UniqueValues!F:F,MATCH(X482,Taxonomy_UniqueValues!G:G,0)))),"#N/C")</f>
        <v>#N/C</v>
      </c>
      <c r="X482" s="63" t="str">
        <f>+IFERROR(IF(Y482="#N/C","#N/C",INDEX(Taxonomy_UniqueValues!G:G,MATCH(Y482,Taxonomy_UniqueValues!H:H,0))),"#N/C")</f>
        <v>#N/C</v>
      </c>
      <c r="Y482" s="63" t="str">
        <f>+IFERROR(IF(Z482="#N/C","#N/C",INDEX(Taxonomy_UniqueValues!H:H,MATCH(Z482,Taxonomy_UniqueValues!I:I,0))),"#N/C")</f>
        <v>#N/C</v>
      </c>
      <c r="Z482" s="64" t="s">
        <v>36</v>
      </c>
    </row>
    <row r="483" spans="1:26" x14ac:dyDescent="0.3">
      <c r="A483" s="3">
        <v>194</v>
      </c>
      <c r="B483" s="38" t="str">
        <f t="shared" si="48"/>
        <v>FAIR-D2_194</v>
      </c>
      <c r="C483" s="39" t="s">
        <v>334</v>
      </c>
      <c r="D483" s="4">
        <f t="shared" si="52"/>
        <v>45166</v>
      </c>
      <c r="E483" s="1" t="s">
        <v>469</v>
      </c>
      <c r="F483" s="1" t="s">
        <v>470</v>
      </c>
      <c r="G483" s="2">
        <v>45166.355613425898</v>
      </c>
      <c r="H483" s="2">
        <v>45166.360243055598</v>
      </c>
      <c r="I483" s="40">
        <f t="shared" si="49"/>
        <v>4.6296297005028464E-3</v>
      </c>
      <c r="J483" s="41" t="s">
        <v>45</v>
      </c>
      <c r="K483" s="6" t="s">
        <v>34</v>
      </c>
      <c r="L483" s="6" t="s">
        <v>45</v>
      </c>
      <c r="M483" s="6">
        <v>194</v>
      </c>
      <c r="N483" s="5" t="str">
        <f t="shared" si="51"/>
        <v>FAIR-D2/194</v>
      </c>
      <c r="O483" s="4" t="str">
        <f>IF(ISBLANK(E483),"",IF(E483=F483, "1 video",CONCATENATE((+COUNTIFS(Video_List!$A:$A,Monitoring!C483,Video_List!$D:$D,"&lt;=" &amp;Monitoring!H483)-COUNTIFS(Video_List!$A:$A,Monitoring!C483,Video_List!$D:$D,"&lt;=" &amp;Monitoring!G483))+1," videos")))</f>
        <v>4 videos</v>
      </c>
      <c r="P483" s="61" t="s">
        <v>34</v>
      </c>
      <c r="Q483" s="62" t="s">
        <v>34</v>
      </c>
      <c r="R483" s="63" t="str">
        <f>+IFERROR(IF(S483="#N/C","#N/C",INDEX(Taxonomy_UniqueValues!A:A,MATCH(S483,Taxonomy_UniqueValues!B:B,0))),"#N/C")</f>
        <v>Insecta</v>
      </c>
      <c r="S483" s="63" t="str">
        <f>+IFERROR(IF(T483="#N/C","#N/C",INDEX(Taxonomy_UniqueValues!B:B,MATCH(T483,Taxonomy_UniqueValues!C:C,0))),"#N/C")</f>
        <v>Diptera</v>
      </c>
      <c r="T483" s="63" t="s">
        <v>48</v>
      </c>
      <c r="U483" s="63" t="str">
        <f>+IFERROR(IF(V483="#N/C","#N/C",INDEX(Taxonomy_UniqueValues!D:D,MATCH(V483,Taxonomy_UniqueValues!E:E,0))),"#N/C")</f>
        <v>#N/C</v>
      </c>
      <c r="V483" s="63" t="str">
        <f>+IFERROR(IF(W483="#N/C","#N/C",IF(W483="-",INDEX(Taxonomy_UniqueValues!E:E,MATCH(X483,Taxonomy_UniqueValues!G:G,0)),INDEX(Taxonomy_UniqueValues!E:E,MATCH(W483,Taxonomy_UniqueValues!F:F,0)))),"#N/C")</f>
        <v>#N/C</v>
      </c>
      <c r="W483" s="63" t="str">
        <f>+IFERROR(IF(X483="#N/C","#N/C",IF(X483="-",INDEX(Taxonomy_UniqueValues!F:F,MATCH(Y483,Taxonomy_UniqueValues!H:H,0)),INDEX(Taxonomy_UniqueValues!F:F,MATCH(X483,Taxonomy_UniqueValues!G:G,0)))),"#N/C")</f>
        <v>#N/C</v>
      </c>
      <c r="X483" s="63" t="str">
        <f>+IFERROR(IF(Y483="#N/C","#N/C",INDEX(Taxonomy_UniqueValues!G:G,MATCH(Y483,Taxonomy_UniqueValues!H:H,0))),"#N/C")</f>
        <v>#N/C</v>
      </c>
      <c r="Y483" s="63" t="str">
        <f>+IFERROR(IF(Z483="#N/C","#N/C",INDEX(Taxonomy_UniqueValues!H:H,MATCH(Z483,Taxonomy_UniqueValues!I:I,0))),"#N/C")</f>
        <v>#N/C</v>
      </c>
      <c r="Z483" s="64" t="s">
        <v>36</v>
      </c>
    </row>
    <row r="484" spans="1:26" x14ac:dyDescent="0.3">
      <c r="A484" s="3">
        <v>195</v>
      </c>
      <c r="B484" s="38" t="str">
        <f t="shared" si="48"/>
        <v>FAIR-D2_195</v>
      </c>
      <c r="C484" s="39" t="s">
        <v>334</v>
      </c>
      <c r="D484" s="4">
        <f t="shared" si="52"/>
        <v>45166</v>
      </c>
      <c r="E484" s="1" t="s">
        <v>471</v>
      </c>
      <c r="F484" s="1" t="s">
        <v>471</v>
      </c>
      <c r="G484" s="2">
        <v>45166.442418981504</v>
      </c>
      <c r="H484" s="2">
        <v>45166.442546296297</v>
      </c>
      <c r="I484" s="40">
        <f t="shared" si="49"/>
        <v>1.2731479364447296E-4</v>
      </c>
      <c r="J484" s="41" t="s">
        <v>45</v>
      </c>
      <c r="K484" s="6" t="s">
        <v>34</v>
      </c>
      <c r="L484" s="6" t="s">
        <v>45</v>
      </c>
      <c r="M484" s="6">
        <v>195</v>
      </c>
      <c r="N484" s="5" t="str">
        <f t="shared" si="51"/>
        <v>FAIR-D2/195</v>
      </c>
      <c r="O484" s="4" t="str">
        <f>IF(ISBLANK(E484),"",IF(E484=F484, "1 video",CONCATENATE((+COUNTIFS(Video_List!$A:$A,Monitoring!C484,Video_List!$D:$D,"&lt;=" &amp;Monitoring!H484)-COUNTIFS(Video_List!$A:$A,Monitoring!C484,Video_List!$D:$D,"&lt;=" &amp;Monitoring!G484))+1," videos")))</f>
        <v>1 video</v>
      </c>
      <c r="P484" s="61" t="s">
        <v>34</v>
      </c>
      <c r="Q484" s="62" t="s">
        <v>34</v>
      </c>
      <c r="R484" s="63" t="str">
        <f>+IFERROR(IF(S484="#N/C","#N/C",INDEX(Taxonomy_UniqueValues!A:A,MATCH(S484,Taxonomy_UniqueValues!B:B,0))),"#N/C")</f>
        <v>Insecta</v>
      </c>
      <c r="S484" s="63" t="str">
        <f>+IFERROR(IF(T484="#N/C","#N/C",INDEX(Taxonomy_UniqueValues!B:B,MATCH(T484,Taxonomy_UniqueValues!C:C,0))),"#N/C")</f>
        <v>Diptera</v>
      </c>
      <c r="T484" s="63" t="s">
        <v>48</v>
      </c>
      <c r="U484" s="63" t="str">
        <f>+IFERROR(IF(V484="#N/C","#N/C",INDEX(Taxonomy_UniqueValues!D:D,MATCH(V484,Taxonomy_UniqueValues!E:E,0))),"#N/C")</f>
        <v>#N/C</v>
      </c>
      <c r="V484" s="63" t="str">
        <f>+IFERROR(IF(W484="#N/C","#N/C",IF(W484="-",INDEX(Taxonomy_UniqueValues!E:E,MATCH(X484,Taxonomy_UniqueValues!G:G,0)),INDEX(Taxonomy_UniqueValues!E:E,MATCH(W484,Taxonomy_UniqueValues!F:F,0)))),"#N/C")</f>
        <v>#N/C</v>
      </c>
      <c r="W484" s="63" t="str">
        <f>+IFERROR(IF(X484="#N/C","#N/C",IF(X484="-",INDEX(Taxonomy_UniqueValues!F:F,MATCH(Y484,Taxonomy_UniqueValues!H:H,0)),INDEX(Taxonomy_UniqueValues!F:F,MATCH(X484,Taxonomy_UniqueValues!G:G,0)))),"#N/C")</f>
        <v>#N/C</v>
      </c>
      <c r="X484" s="63" t="str">
        <f>+IFERROR(IF(Y484="#N/C","#N/C",INDEX(Taxonomy_UniqueValues!G:G,MATCH(Y484,Taxonomy_UniqueValues!H:H,0))),"#N/C")</f>
        <v>#N/C</v>
      </c>
      <c r="Y484" s="63" t="str">
        <f>+IFERROR(IF(Z484="#N/C","#N/C",INDEX(Taxonomy_UniqueValues!H:H,MATCH(Z484,Taxonomy_UniqueValues!I:I,0))),"#N/C")</f>
        <v>#N/C</v>
      </c>
      <c r="Z484" s="64" t="s">
        <v>36</v>
      </c>
    </row>
    <row r="485" spans="1:26" x14ac:dyDescent="0.3">
      <c r="A485" s="3">
        <v>196</v>
      </c>
      <c r="B485" s="38" t="str">
        <f t="shared" ref="B485:B548" si="53">+_xlfn.CONCAT(C485,"_",A485)</f>
        <v>FAIR-D2_196</v>
      </c>
      <c r="C485" s="39" t="s">
        <v>334</v>
      </c>
      <c r="D485" s="4">
        <f t="shared" si="52"/>
        <v>45166</v>
      </c>
      <c r="E485" s="1" t="s">
        <v>472</v>
      </c>
      <c r="F485" s="1" t="s">
        <v>472</v>
      </c>
      <c r="G485" s="2">
        <v>45166.472916666702</v>
      </c>
      <c r="H485" s="2">
        <v>45166.473206018498</v>
      </c>
      <c r="I485" s="40">
        <f t="shared" si="49"/>
        <v>2.8935179580003023E-4</v>
      </c>
      <c r="J485" s="41" t="s">
        <v>30</v>
      </c>
      <c r="K485" s="6" t="s">
        <v>31</v>
      </c>
      <c r="L485" s="6" t="s">
        <v>32</v>
      </c>
      <c r="M485" s="6">
        <v>196</v>
      </c>
      <c r="N485" s="5" t="str">
        <f t="shared" si="51"/>
        <v>FAIR-D2/196</v>
      </c>
      <c r="O485" s="4" t="str">
        <f>IF(ISBLANK(E485),"",IF(E485=F485, "1 video",CONCATENATE((+COUNTIFS(Video_List!$A:$A,Monitoring!C485,Video_List!$D:$D,"&lt;=" &amp;Monitoring!H485)-COUNTIFS(Video_List!$A:$A,Monitoring!C485,Video_List!$D:$D,"&lt;=" &amp;Monitoring!G485))+1," videos")))</f>
        <v>1 video</v>
      </c>
      <c r="P485" s="61" t="s">
        <v>34</v>
      </c>
      <c r="Q485" s="62" t="s">
        <v>34</v>
      </c>
      <c r="R485" s="63" t="str">
        <f>+IFERROR(IF(S485="#N/C","#N/C",INDEX(Taxonomy_UniqueValues!A:A,MATCH(S485,Taxonomy_UniqueValues!B:B,0))),"#N/C")</f>
        <v>Insecta</v>
      </c>
      <c r="S485" s="63" t="str">
        <f>+IFERROR(IF(T485="#N/C","#N/C",INDEX(Taxonomy_UniqueValues!B:B,MATCH(T485,Taxonomy_UniqueValues!C:C,0))),"#N/C")</f>
        <v>Diptera</v>
      </c>
      <c r="T485" s="63" t="s">
        <v>48</v>
      </c>
      <c r="U485" s="63" t="str">
        <f>+IFERROR(IF(V485="#N/C","#N/C",INDEX(Taxonomy_UniqueValues!D:D,MATCH(V485,Taxonomy_UniqueValues!E:E,0))),"#N/C")</f>
        <v>#N/C</v>
      </c>
      <c r="V485" s="63" t="str">
        <f>+IFERROR(IF(W485="#N/C","#N/C",IF(W485="-",INDEX(Taxonomy_UniqueValues!E:E,MATCH(X485,Taxonomy_UniqueValues!G:G,0)),INDEX(Taxonomy_UniqueValues!E:E,MATCH(W485,Taxonomy_UniqueValues!F:F,0)))),"#N/C")</f>
        <v>#N/C</v>
      </c>
      <c r="W485" s="63" t="str">
        <f>+IFERROR(IF(X485="#N/C","#N/C",IF(X485="-",INDEX(Taxonomy_UniqueValues!F:F,MATCH(Y485,Taxonomy_UniqueValues!H:H,0)),INDEX(Taxonomy_UniqueValues!F:F,MATCH(X485,Taxonomy_UniqueValues!G:G,0)))),"#N/C")</f>
        <v>#N/C</v>
      </c>
      <c r="X485" s="63" t="str">
        <f>+IFERROR(IF(Y485="#N/C","#N/C",INDEX(Taxonomy_UniqueValues!G:G,MATCH(Y485,Taxonomy_UniqueValues!H:H,0))),"#N/C")</f>
        <v>#N/C</v>
      </c>
      <c r="Y485" s="63" t="str">
        <f>+IFERROR(IF(Z485="#N/C","#N/C",INDEX(Taxonomy_UniqueValues!H:H,MATCH(Z485,Taxonomy_UniqueValues!I:I,0))),"#N/C")</f>
        <v>#N/C</v>
      </c>
      <c r="Z485" s="64" t="s">
        <v>36</v>
      </c>
    </row>
    <row r="486" spans="1:26" x14ac:dyDescent="0.3">
      <c r="A486" s="3">
        <v>197</v>
      </c>
      <c r="B486" s="38" t="str">
        <f t="shared" si="53"/>
        <v>FAIR-D2_197</v>
      </c>
      <c r="C486" s="39" t="s">
        <v>334</v>
      </c>
      <c r="D486" s="4">
        <f t="shared" si="52"/>
        <v>45166</v>
      </c>
      <c r="E486" s="1" t="s">
        <v>473</v>
      </c>
      <c r="F486" s="1" t="s">
        <v>474</v>
      </c>
      <c r="G486" s="2">
        <v>45166.515289351897</v>
      </c>
      <c r="H486" s="2">
        <v>45166.527939814798</v>
      </c>
      <c r="I486" s="40">
        <f t="shared" si="49"/>
        <v>1.2650462900637649E-2</v>
      </c>
      <c r="J486" s="41" t="s">
        <v>32</v>
      </c>
      <c r="K486" s="6" t="s">
        <v>34</v>
      </c>
      <c r="L486" s="6" t="s">
        <v>45</v>
      </c>
      <c r="M486" s="6">
        <v>197</v>
      </c>
      <c r="N486" s="5" t="str">
        <f t="shared" si="51"/>
        <v>FAIR-D2/197</v>
      </c>
      <c r="O486" s="4" t="str">
        <f>IF(ISBLANK(E486),"",IF(E486=F486, "1 video",CONCATENATE((+COUNTIFS(Video_List!$A:$A,Monitoring!C486,Video_List!$D:$D,"&lt;=" &amp;Monitoring!H486)-COUNTIFS(Video_List!$A:$A,Monitoring!C486,Video_List!$D:$D,"&lt;=" &amp;Monitoring!G486))+1," videos")))</f>
        <v>9 videos</v>
      </c>
      <c r="P486" s="61" t="s">
        <v>31</v>
      </c>
      <c r="Q486" s="62" t="s">
        <v>34</v>
      </c>
      <c r="R486" s="63" t="str">
        <f>+IFERROR(IF(S486="#N/C","#N/C",INDEX(Taxonomy_UniqueValues!A:A,MATCH(S486,Taxonomy_UniqueValues!B:B,0))),"#N/C")</f>
        <v>Insecta</v>
      </c>
      <c r="S486" s="63" t="str">
        <f>+IFERROR(IF(T486="#N/C","#N/C",INDEX(Taxonomy_UniqueValues!B:B,MATCH(T486,Taxonomy_UniqueValues!C:C,0))),"#N/C")</f>
        <v>Diptera</v>
      </c>
      <c r="T486" s="63" t="str">
        <f>+IFERROR(IF(V486="#N/C","#N/C",INDEX(Taxonomy_UniqueValues!C:C,MATCH(V486,Taxonomy_UniqueValues!E:E,0))),"#N/C")</f>
        <v>Brachycera</v>
      </c>
      <c r="U486" s="63" t="str">
        <f>+IFERROR(IF(V486="#N/C","#N/C",INDEX(Taxonomy_UniqueValues!D:D,MATCH(V486,Taxonomy_UniqueValues!E:E,0))),"#N/C")</f>
        <v>Muscomorpha</v>
      </c>
      <c r="V486" s="63" t="s">
        <v>35</v>
      </c>
      <c r="W486" s="63" t="str">
        <f>+IFERROR(IF(X486="#N/C","#N/C",IF(X486="-",INDEX(Taxonomy_UniqueValues!F:F,MATCH(Y486,Taxonomy_UniqueValues!H:H,0)),INDEX(Taxonomy_UniqueValues!F:F,MATCH(X486,Taxonomy_UniqueValues!G:G,0)))),"#N/C")</f>
        <v>#N/C</v>
      </c>
      <c r="X486" s="63" t="str">
        <f>+IFERROR(IF(Y486="#N/C","#N/C",INDEX(Taxonomy_UniqueValues!G:G,MATCH(Y486,Taxonomy_UniqueValues!H:H,0))),"#N/C")</f>
        <v>#N/C</v>
      </c>
      <c r="Y486" s="63" t="str">
        <f>+IFERROR(IF(Z486="#N/C","#N/C",INDEX(Taxonomy_UniqueValues!H:H,MATCH(Z486,Taxonomy_UniqueValues!I:I,0))),"#N/C")</f>
        <v>#N/C</v>
      </c>
      <c r="Z486" s="66" t="str">
        <f>+IFERROR(IF(#REF!="#N/C","#N/C",INDEX(Taxonomy_UniqueValues!I:I,MATCH(#REF!,Taxonomy_UniqueValues!K:K,0))),"#N/C")</f>
        <v>#N/C</v>
      </c>
    </row>
    <row r="487" spans="1:26" x14ac:dyDescent="0.3">
      <c r="A487" s="3">
        <v>198</v>
      </c>
      <c r="B487" s="38" t="str">
        <f t="shared" si="53"/>
        <v>FAIR-D2_198</v>
      </c>
      <c r="C487" s="39" t="s">
        <v>334</v>
      </c>
      <c r="D487" s="4">
        <f t="shared" si="52"/>
        <v>45166</v>
      </c>
      <c r="E487" s="1" t="s">
        <v>475</v>
      </c>
      <c r="F487" s="1" t="s">
        <v>475</v>
      </c>
      <c r="G487" s="2">
        <v>45166.570023148102</v>
      </c>
      <c r="H487" s="2">
        <v>45166.570138888899</v>
      </c>
      <c r="I487" s="40">
        <f t="shared" si="49"/>
        <v>1.1574079690035433E-4</v>
      </c>
      <c r="J487" s="41" t="s">
        <v>30</v>
      </c>
      <c r="K487" s="6" t="s">
        <v>31</v>
      </c>
      <c r="L487" s="6" t="s">
        <v>32</v>
      </c>
      <c r="M487" s="6">
        <v>198</v>
      </c>
      <c r="N487" s="5" t="str">
        <f t="shared" si="51"/>
        <v>FAIR-D2/198</v>
      </c>
      <c r="O487" s="4" t="str">
        <f>IF(ISBLANK(E487),"",IF(E487=F487, "1 video",CONCATENATE((+COUNTIFS(Video_List!$A:$A,Monitoring!C487,Video_List!$D:$D,"&lt;=" &amp;Monitoring!H487)-COUNTIFS(Video_List!$A:$A,Monitoring!C487,Video_List!$D:$D,"&lt;=" &amp;Monitoring!G487))+1," videos")))</f>
        <v>1 video</v>
      </c>
      <c r="P487" s="61" t="s">
        <v>31</v>
      </c>
      <c r="Q487" s="62" t="s">
        <v>34</v>
      </c>
      <c r="R487" s="63" t="str">
        <f>+IFERROR(IF(S487="#N/C","#N/C",IF(S487=0,INDEX(Taxonomy_UniqueValues!A:A,MATCH(T487,Taxonomy_UniqueValues!C:C,0)),INDEX(Taxonomy_UniqueValues!A:A,MATCH(S487,Taxonomy_UniqueValues!B:B,0)))),"#N/C")</f>
        <v>Insecta</v>
      </c>
      <c r="S487" s="63" t="str">
        <f>+IFERROR(IF(T487="#N/C","#N/C",IF(T487=0,INDEX(Taxonomy_UniqueValues!B:B,MATCH(U487,Taxonomy_UniqueValues!D:D,0)),INDEX(Taxonomy_UniqueValues!B:B,MATCH(T487,Taxonomy_UniqueValues!C:C,0)))),"#N/C")</f>
        <v>Diptera</v>
      </c>
      <c r="T487" s="63" t="str">
        <f>+IFERROR(IF(U487="#N/C","#N/C",IF(U487=0,INDEX(Taxonomy_UniqueValues!C:C,MATCH(V487,Taxonomy_UniqueValues!E:E,0)),INDEX(Taxonomy_UniqueValues!C:C,MATCH(U487,Taxonomy_UniqueValues!D:D,0)))),"#N/C")</f>
        <v>Brachycera</v>
      </c>
      <c r="U487" s="63" t="str">
        <f>+IFERROR(IF(V487="#N/C","#N/C",IF(V487=0,INDEX(Taxonomy_UniqueValues!D:D,MATCH(W487,Taxonomy_UniqueValues!F:F,0)),INDEX(Taxonomy_UniqueValues!D:D,MATCH(V487,Taxonomy_UniqueValues!E:E,0)))),"#N/C")</f>
        <v>Muscomorpha</v>
      </c>
      <c r="V487" s="63" t="str">
        <f>+IFERROR(IF(W487="#N/C","#N/C",IF(W487=0,INDEX(Taxonomy_UniqueValues!E:E,MATCH(X487,Taxonomy_UniqueValues!G:G,0)),INDEX(Taxonomy_UniqueValues!E:E,MATCH(W487,Taxonomy_UniqueValues!F:F,0)))),"#N/C")</f>
        <v>Muscoidea</v>
      </c>
      <c r="W487" s="63" t="str">
        <f>+IFERROR(IF(X487="#N/C","#N/C",IF(X487=0,INDEX(Taxonomy_UniqueValues!F:F,MATCH(Y487,Taxonomy_UniqueValues!H:H,0)),INDEX(Taxonomy_UniqueValues!F:F,MATCH(X487,Taxonomy_UniqueValues!G:G,0)))),"#N/C")</f>
        <v>Fanniidae</v>
      </c>
      <c r="X487" s="63">
        <f>+IFERROR(IF(Y487="#N/C","#N/C",INDEX(Taxonomy_UniqueValues!G:G,MATCH(Y487,Taxonomy_UniqueValues!H:H,0))),"#N/C")</f>
        <v>0</v>
      </c>
      <c r="Y487" s="63" t="s">
        <v>38</v>
      </c>
      <c r="Z487" s="66" t="str">
        <f>+IFERROR(IF(#REF!="#N/C","#N/C",INDEX(Taxonomy_UniqueValues!I:I,MATCH(#REF!,Taxonomy_UniqueValues!K:K,0))),"#N/C")</f>
        <v>#N/C</v>
      </c>
    </row>
    <row r="488" spans="1:26" x14ac:dyDescent="0.3">
      <c r="A488" s="3">
        <v>199</v>
      </c>
      <c r="B488" s="38" t="str">
        <f t="shared" si="53"/>
        <v>FAIR-D2_199</v>
      </c>
      <c r="C488" s="39" t="s">
        <v>334</v>
      </c>
      <c r="D488" s="4">
        <f t="shared" si="52"/>
        <v>45167</v>
      </c>
      <c r="E488" s="1" t="s">
        <v>476</v>
      </c>
      <c r="F488" s="1" t="s">
        <v>476</v>
      </c>
      <c r="G488" s="2">
        <v>45167.535231481503</v>
      </c>
      <c r="H488" s="2">
        <v>45167.535289351901</v>
      </c>
      <c r="I488" s="40">
        <f t="shared" si="49"/>
        <v>5.7870398450177163E-5</v>
      </c>
      <c r="J488" s="41" t="s">
        <v>45</v>
      </c>
      <c r="K488" s="6" t="s">
        <v>31</v>
      </c>
      <c r="L488" s="6" t="s">
        <v>32</v>
      </c>
      <c r="M488" s="6">
        <v>199</v>
      </c>
      <c r="N488" s="5" t="str">
        <f t="shared" si="51"/>
        <v>FAIR-D2/199</v>
      </c>
      <c r="O488" s="4" t="str">
        <f>IF(ISBLANK(E488),"",IF(E488=F488, "1 video",CONCATENATE((+COUNTIFS(Video_List!$A:$A,Monitoring!C488,Video_List!$D:$D,"&lt;=" &amp;Monitoring!H488)-COUNTIFS(Video_List!$A:$A,Monitoring!C488,Video_List!$D:$D,"&lt;=" &amp;Monitoring!G488))+1," videos")))</f>
        <v>1 video</v>
      </c>
      <c r="P488" s="61" t="s">
        <v>34</v>
      </c>
      <c r="Q488" s="62" t="s">
        <v>34</v>
      </c>
      <c r="R488" s="63" t="str">
        <f>+IFERROR(IF(S488="#N/C","#N/C",INDEX(Taxonomy_UniqueValues!A:A,MATCH(S488,Taxonomy_UniqueValues!B:B,0))),"#N/C")</f>
        <v>Insecta</v>
      </c>
      <c r="S488" s="63" t="str">
        <f>+IFERROR(IF(T488="#N/C","#N/C",INDEX(Taxonomy_UniqueValues!B:B,MATCH(T488,Taxonomy_UniqueValues!C:C,0))),"#N/C")</f>
        <v>Diptera</v>
      </c>
      <c r="T488" s="63" t="s">
        <v>48</v>
      </c>
      <c r="U488" s="63" t="str">
        <f>+IFERROR(IF(V488="#N/C","#N/C",INDEX(Taxonomy_UniqueValues!D:D,MATCH(V488,Taxonomy_UniqueValues!E:E,0))),"#N/C")</f>
        <v>#N/C</v>
      </c>
      <c r="V488" s="63" t="str">
        <f>+IFERROR(IF(W488="#N/C","#N/C",IF(W488="-",INDEX(Taxonomy_UniqueValues!E:E,MATCH(X488,Taxonomy_UniqueValues!G:G,0)),INDEX(Taxonomy_UniqueValues!E:E,MATCH(W488,Taxonomy_UniqueValues!F:F,0)))),"#N/C")</f>
        <v>#N/C</v>
      </c>
      <c r="W488" s="63" t="str">
        <f>+IFERROR(IF(X488="#N/C","#N/C",IF(X488="-",INDEX(Taxonomy_UniqueValues!F:F,MATCH(Y488,Taxonomy_UniqueValues!H:H,0)),INDEX(Taxonomy_UniqueValues!F:F,MATCH(X488,Taxonomy_UniqueValues!G:G,0)))),"#N/C")</f>
        <v>#N/C</v>
      </c>
      <c r="X488" s="63" t="str">
        <f>+IFERROR(IF(Y488="#N/C","#N/C",INDEX(Taxonomy_UniqueValues!G:G,MATCH(Y488,Taxonomy_UniqueValues!H:H,0))),"#N/C")</f>
        <v>#N/C</v>
      </c>
      <c r="Y488" s="63" t="str">
        <f>+IFERROR(IF(Z488="#N/C","#N/C",INDEX(Taxonomy_UniqueValues!H:H,MATCH(Z488,Taxonomy_UniqueValues!I:I,0))),"#N/C")</f>
        <v>#N/C</v>
      </c>
      <c r="Z488" s="66" t="str">
        <f>+IFERROR(IF(#REF!="#N/C","#N/C",INDEX(Taxonomy_UniqueValues!I:I,MATCH(#REF!,Taxonomy_UniqueValues!K:K,0))),"#N/C")</f>
        <v>#N/C</v>
      </c>
    </row>
    <row r="489" spans="1:26" x14ac:dyDescent="0.3">
      <c r="A489" s="3">
        <v>200</v>
      </c>
      <c r="B489" s="38" t="str">
        <f t="shared" si="53"/>
        <v>FAIR-D2_200</v>
      </c>
      <c r="C489" s="39" t="s">
        <v>334</v>
      </c>
      <c r="D489" s="4">
        <f t="shared" si="52"/>
        <v>45168</v>
      </c>
      <c r="E489" s="1" t="s">
        <v>477</v>
      </c>
      <c r="F489" s="1" t="s">
        <v>478</v>
      </c>
      <c r="G489" s="2">
        <v>45168.472731481503</v>
      </c>
      <c r="H489" s="2">
        <v>45168.525081018503</v>
      </c>
      <c r="I489" s="40">
        <f t="shared" si="49"/>
        <v>5.2349536999827251E-2</v>
      </c>
      <c r="J489" s="41" t="s">
        <v>32</v>
      </c>
      <c r="K489" s="6" t="s">
        <v>31</v>
      </c>
      <c r="L489" s="6" t="s">
        <v>45</v>
      </c>
      <c r="M489" s="6">
        <v>200</v>
      </c>
      <c r="N489" s="5" t="str">
        <f t="shared" si="51"/>
        <v>FAIR-D2/200</v>
      </c>
      <c r="O489" s="4" t="str">
        <f>IF(ISBLANK(E489),"",IF(E489=F489, "1 video",CONCATENATE((+COUNTIFS(Video_List!$A:$A,Monitoring!C489,Video_List!$D:$D,"&lt;=" &amp;Monitoring!H489)-COUNTIFS(Video_List!$A:$A,Monitoring!C489,Video_List!$D:$D,"&lt;=" &amp;Monitoring!G489))+1," videos")))</f>
        <v>7 videos</v>
      </c>
      <c r="P489" s="61" t="s">
        <v>34</v>
      </c>
      <c r="Q489" s="62" t="s">
        <v>34</v>
      </c>
      <c r="R489" s="63" t="str">
        <f>+IFERROR(IF(S489="#N/C","#N/C",INDEX(Taxonomy_UniqueValues!A:A,MATCH(S489,Taxonomy_UniqueValues!B:B,0))),"#N/C")</f>
        <v>Insecta</v>
      </c>
      <c r="S489" s="63" t="str">
        <f>+IFERROR(IF(T489="#N/C","#N/C",INDEX(Taxonomy_UniqueValues!B:B,MATCH(T489,Taxonomy_UniqueValues!C:C,0))),"#N/C")</f>
        <v>Diptera</v>
      </c>
      <c r="T489" s="63" t="s">
        <v>48</v>
      </c>
      <c r="U489" s="63" t="str">
        <f>+IFERROR(IF(V489="#N/C","#N/C",INDEX(Taxonomy_UniqueValues!D:D,MATCH(V489,Taxonomy_UniqueValues!E:E,0))),"#N/C")</f>
        <v>#N/C</v>
      </c>
      <c r="V489" s="63" t="str">
        <f>+IFERROR(IF(W489="#N/C","#N/C",IF(W489="-",INDEX(Taxonomy_UniqueValues!E:E,MATCH(X489,Taxonomy_UniqueValues!G:G,0)),INDEX(Taxonomy_UniqueValues!E:E,MATCH(W489,Taxonomy_UniqueValues!F:F,0)))),"#N/C")</f>
        <v>#N/C</v>
      </c>
      <c r="W489" s="63" t="str">
        <f>+IFERROR(IF(X489="#N/C","#N/C",IF(X489="-",INDEX(Taxonomy_UniqueValues!F:F,MATCH(Y489,Taxonomy_UniqueValues!H:H,0)),INDEX(Taxonomy_UniqueValues!F:F,MATCH(X489,Taxonomy_UniqueValues!G:G,0)))),"#N/C")</f>
        <v>#N/C</v>
      </c>
      <c r="X489" s="63" t="str">
        <f>+IFERROR(IF(Y489="#N/C","#N/C",INDEX(Taxonomy_UniqueValues!G:G,MATCH(Y489,Taxonomy_UniqueValues!H:H,0))),"#N/C")</f>
        <v>#N/C</v>
      </c>
      <c r="Y489" s="63" t="str">
        <f>+IFERROR(IF(Z489="#N/C","#N/C",INDEX(Taxonomy_UniqueValues!H:H,MATCH(Z489,Taxonomy_UniqueValues!I:I,0))),"#N/C")</f>
        <v>#N/C</v>
      </c>
      <c r="Z489" s="66" t="str">
        <f>+IFERROR(IF(#REF!="#N/C","#N/C",INDEX(Taxonomy_UniqueValues!I:I,MATCH(#REF!,Taxonomy_UniqueValues!K:K,0))),"#N/C")</f>
        <v>#N/C</v>
      </c>
    </row>
    <row r="490" spans="1:26" x14ac:dyDescent="0.3">
      <c r="A490" s="3">
        <v>201</v>
      </c>
      <c r="B490" s="38" t="str">
        <f t="shared" si="53"/>
        <v>FAIR-D2_201</v>
      </c>
      <c r="C490" s="39" t="s">
        <v>334</v>
      </c>
      <c r="D490" s="4">
        <f t="shared" si="52"/>
        <v>45168</v>
      </c>
      <c r="E490" s="1" t="s">
        <v>478</v>
      </c>
      <c r="F490" s="1" t="s">
        <v>479</v>
      </c>
      <c r="G490" s="2">
        <v>45168.524930555599</v>
      </c>
      <c r="H490" s="2">
        <v>45168.541076388901</v>
      </c>
      <c r="I490" s="40">
        <f t="shared" si="49"/>
        <v>1.6145833302289248E-2</v>
      </c>
      <c r="J490" s="41" t="s">
        <v>30</v>
      </c>
      <c r="K490" s="6" t="s">
        <v>31</v>
      </c>
      <c r="L490" s="6" t="s">
        <v>32</v>
      </c>
      <c r="M490" s="6">
        <v>201</v>
      </c>
      <c r="N490" s="5" t="str">
        <f t="shared" si="51"/>
        <v>FAIR-D2/201</v>
      </c>
      <c r="O490" s="4" t="str">
        <f>IF(ISBLANK(E490),"",IF(E490=F490, "1 video",CONCATENATE((+COUNTIFS(Video_List!$A:$A,Monitoring!C490,Video_List!$D:$D,"&lt;=" &amp;Monitoring!H490)-COUNTIFS(Video_List!$A:$A,Monitoring!C490,Video_List!$D:$D,"&lt;=" &amp;Monitoring!G490))+1," videos")))</f>
        <v>8 videos</v>
      </c>
      <c r="P490" s="61" t="s">
        <v>34</v>
      </c>
      <c r="Q490" s="62" t="s">
        <v>34</v>
      </c>
      <c r="R490" s="63" t="str">
        <f>+IFERROR(IF(S490="#N/C","#N/C",IF(S490=0,INDEX(Taxonomy_UniqueValues!A:A,MATCH(T490,Taxonomy_UniqueValues!C:C,0)),INDEX(Taxonomy_UniqueValues!A:A,MATCH(S490,Taxonomy_UniqueValues!B:B,0)))),"#N/C")</f>
        <v>Insecta</v>
      </c>
      <c r="S490" s="63" t="str">
        <f>+IFERROR(IF(T490="#N/C","#N/C",IF(T490=0,INDEX(Taxonomy_UniqueValues!B:B,MATCH(U490,Taxonomy_UniqueValues!D:D,0)),INDEX(Taxonomy_UniqueValues!B:B,MATCH(T490,Taxonomy_UniqueValues!C:C,0)))),"#N/C")</f>
        <v>Diptera</v>
      </c>
      <c r="T490" s="63" t="str">
        <f>+IFERROR(IF(U490="#N/C","#N/C",IF(U490=0,INDEX(Taxonomy_UniqueValues!C:C,MATCH(V490,Taxonomy_UniqueValues!E:E,0)),INDEX(Taxonomy_UniqueValues!C:C,MATCH(U490,Taxonomy_UniqueValues!D:D,0)))),"#N/C")</f>
        <v>Brachycera</v>
      </c>
      <c r="U490" s="63" t="str">
        <f>+IFERROR(IF(V490="#N/C","#N/C",IF(V490=0,INDEX(Taxonomy_UniqueValues!D:D,MATCH(W490,Taxonomy_UniqueValues!F:F,0)),INDEX(Taxonomy_UniqueValues!D:D,MATCH(V490,Taxonomy_UniqueValues!E:E,0)))),"#N/C")</f>
        <v>Muscomorpha</v>
      </c>
      <c r="V490" s="63" t="str">
        <f>+IFERROR(IF(W490="#N/C","#N/C",IF(W490=0,INDEX(Taxonomy_UniqueValues!E:E,MATCH(X490,Taxonomy_UniqueValues!G:G,0)),INDEX(Taxonomy_UniqueValues!E:E,MATCH(W490,Taxonomy_UniqueValues!F:F,0)))),"#N/C")</f>
        <v>Muscoidea</v>
      </c>
      <c r="W490" s="63" t="str">
        <f>+IFERROR(IF(X490="#N/C","#N/C",IF(X490=0,INDEX(Taxonomy_UniqueValues!F:F,MATCH(Y490,Taxonomy_UniqueValues!H:H,0)),INDEX(Taxonomy_UniqueValues!F:F,MATCH(X490,Taxonomy_UniqueValues!G:G,0)))),"#N/C")</f>
        <v>Fanniidae</v>
      </c>
      <c r="X490" s="63">
        <f>+IFERROR(IF(Y490="#N/C","#N/C",INDEX(Taxonomy_UniqueValues!G:G,MATCH(Y490,Taxonomy_UniqueValues!H:H,0))),"#N/C")</f>
        <v>0</v>
      </c>
      <c r="Y490" s="63" t="s">
        <v>38</v>
      </c>
      <c r="Z490" s="66" t="str">
        <f>+IFERROR(IF(#REF!="#N/C","#N/C",INDEX(Taxonomy_UniqueValues!I:I,MATCH(#REF!,Taxonomy_UniqueValues!K:K,0))),"#N/C")</f>
        <v>#N/C</v>
      </c>
    </row>
    <row r="491" spans="1:26" x14ac:dyDescent="0.3">
      <c r="A491" s="3">
        <v>202</v>
      </c>
      <c r="B491" s="38" t="str">
        <f t="shared" si="53"/>
        <v>FAIR-D2_202</v>
      </c>
      <c r="C491" s="39" t="s">
        <v>334</v>
      </c>
      <c r="D491" s="4">
        <f t="shared" si="52"/>
        <v>45168</v>
      </c>
      <c r="E491" s="1" t="s">
        <v>480</v>
      </c>
      <c r="F491" s="1" t="s">
        <v>478</v>
      </c>
      <c r="G491" s="2">
        <v>45168.521400463003</v>
      </c>
      <c r="H491" s="2">
        <v>45168.5250578704</v>
      </c>
      <c r="I491" s="40">
        <f t="shared" si="49"/>
        <v>3.6574073965311982E-3</v>
      </c>
      <c r="J491" s="41" t="s">
        <v>45</v>
      </c>
      <c r="K491" s="6" t="s">
        <v>34</v>
      </c>
      <c r="L491" s="6" t="s">
        <v>32</v>
      </c>
      <c r="M491" s="6">
        <v>202</v>
      </c>
      <c r="N491" s="5" t="str">
        <f t="shared" si="51"/>
        <v>FAIR-D2/202</v>
      </c>
      <c r="O491" s="4" t="str">
        <f>IF(ISBLANK(E491),"",IF(E491=F491, "1 video",CONCATENATE((+COUNTIFS(Video_List!$A:$A,Monitoring!C491,Video_List!$D:$D,"&lt;=" &amp;Monitoring!H491)-COUNTIFS(Video_List!$A:$A,Monitoring!C491,Video_List!$D:$D,"&lt;=" &amp;Monitoring!G491))+1," videos")))</f>
        <v>3 videos</v>
      </c>
      <c r="P491" s="61" t="s">
        <v>34</v>
      </c>
      <c r="Q491" s="62" t="s">
        <v>34</v>
      </c>
      <c r="R491" s="63" t="str">
        <f>+IFERROR(IF(S491="#N/C","#N/C",INDEX(Taxonomy_UniqueValues!A:A,MATCH(S491,Taxonomy_UniqueValues!B:B,0))),"#N/C")</f>
        <v>Insecta</v>
      </c>
      <c r="S491" s="63" t="str">
        <f>+IFERROR(IF(T491="#N/C","#N/C",INDEX(Taxonomy_UniqueValues!B:B,MATCH(T491,Taxonomy_UniqueValues!C:C,0))),"#N/C")</f>
        <v>Diptera</v>
      </c>
      <c r="T491" s="63" t="s">
        <v>48</v>
      </c>
      <c r="U491" s="63" t="str">
        <f>+IFERROR(IF(V491="#N/C","#N/C",INDEX(Taxonomy_UniqueValues!D:D,MATCH(V491,Taxonomy_UniqueValues!E:E,0))),"#N/C")</f>
        <v>#N/C</v>
      </c>
      <c r="V491" s="63" t="str">
        <f>+IFERROR(IF(W491="#N/C","#N/C",IF(W491="-",INDEX(Taxonomy_UniqueValues!E:E,MATCH(X491,Taxonomy_UniqueValues!G:G,0)),INDEX(Taxonomy_UniqueValues!E:E,MATCH(W491,Taxonomy_UniqueValues!F:F,0)))),"#N/C")</f>
        <v>#N/C</v>
      </c>
      <c r="W491" s="63" t="str">
        <f>+IFERROR(IF(X491="#N/C","#N/C",IF(X491="-",INDEX(Taxonomy_UniqueValues!F:F,MATCH(Y491,Taxonomy_UniqueValues!H:H,0)),INDEX(Taxonomy_UniqueValues!F:F,MATCH(X491,Taxonomy_UniqueValues!G:G,0)))),"#N/C")</f>
        <v>#N/C</v>
      </c>
      <c r="X491" s="63" t="str">
        <f>+IFERROR(IF(Y491="#N/C","#N/C",INDEX(Taxonomy_UniqueValues!G:G,MATCH(Y491,Taxonomy_UniqueValues!H:H,0))),"#N/C")</f>
        <v>#N/C</v>
      </c>
      <c r="Y491" s="63" t="str">
        <f>+IFERROR(IF(Z491="#N/C","#N/C",INDEX(Taxonomy_UniqueValues!H:H,MATCH(Z491,Taxonomy_UniqueValues!I:I,0))),"#N/C")</f>
        <v>#N/C</v>
      </c>
      <c r="Z491" s="66" t="str">
        <f>+IFERROR(IF(#REF!="#N/C","#N/C",INDEX(Taxonomy_UniqueValues!I:I,MATCH(#REF!,Taxonomy_UniqueValues!K:K,0))),"#N/C")</f>
        <v>#N/C</v>
      </c>
    </row>
    <row r="492" spans="1:26" x14ac:dyDescent="0.3">
      <c r="A492" s="3">
        <v>203</v>
      </c>
      <c r="B492" s="38" t="str">
        <f t="shared" si="53"/>
        <v>FAIR-D2_203</v>
      </c>
      <c r="C492" s="39" t="s">
        <v>334</v>
      </c>
      <c r="D492" s="4">
        <f t="shared" si="52"/>
        <v>45168</v>
      </c>
      <c r="E492" s="1" t="s">
        <v>481</v>
      </c>
      <c r="F492" s="1" t="s">
        <v>481</v>
      </c>
      <c r="G492" s="2">
        <v>45168.542962963002</v>
      </c>
      <c r="H492" s="2">
        <v>45168.543113425898</v>
      </c>
      <c r="I492" s="40">
        <f t="shared" si="49"/>
        <v>1.5046289627207443E-4</v>
      </c>
      <c r="J492" s="41" t="s">
        <v>30</v>
      </c>
      <c r="K492" s="6" t="s">
        <v>31</v>
      </c>
      <c r="L492" s="6" t="s">
        <v>32</v>
      </c>
      <c r="M492" s="6">
        <v>203</v>
      </c>
      <c r="N492" s="5" t="str">
        <f t="shared" si="51"/>
        <v>FAIR-D2/203</v>
      </c>
      <c r="O492" s="4" t="str">
        <f>IF(ISBLANK(E492),"",IF(E492=F492, "1 video",CONCATENATE((+COUNTIFS(Video_List!$A:$A,Monitoring!C492,Video_List!$D:$D,"&lt;=" &amp;Monitoring!H492)-COUNTIFS(Video_List!$A:$A,Monitoring!C492,Video_List!$D:$D,"&lt;=" &amp;Monitoring!G492))+1," videos")))</f>
        <v>1 video</v>
      </c>
      <c r="P492" s="61" t="s">
        <v>31</v>
      </c>
      <c r="Q492" s="62" t="s">
        <v>31</v>
      </c>
      <c r="R492" s="63" t="str">
        <f>+IFERROR(IF(S492="#N/C","#N/C",INDEX(Taxonomy_UniqueValues!A:A,MATCH(S492,Taxonomy_UniqueValues!B:B,0))),"#N/C")</f>
        <v>Insecta</v>
      </c>
      <c r="S492" s="63" t="str">
        <f>+IFERROR(IF(T492="#N/C","#N/C",INDEX(Taxonomy_UniqueValues!B:B,MATCH(T492,Taxonomy_UniqueValues!C:C,0))),"#N/C")</f>
        <v>Diptera</v>
      </c>
      <c r="T492" s="63" t="str">
        <f>+IFERROR(IF(V492="#N/C","#N/C",INDEX(Taxonomy_UniqueValues!C:C,MATCH(V492,Taxonomy_UniqueValues!E:E,0))),"#N/C")</f>
        <v>Brachycera</v>
      </c>
      <c r="U492" s="63" t="str">
        <f>+IFERROR(IF(V492="#N/C","#N/C",INDEX(Taxonomy_UniqueValues!D:D,MATCH(V492,Taxonomy_UniqueValues!E:E,0))),"#N/C")</f>
        <v>Muscomorpha</v>
      </c>
      <c r="V492" s="63" t="str">
        <f>+IFERROR(IF(W492="#N/C","#N/C",INDEX(Taxonomy_UniqueValues!E:E,MATCH(W492,Taxonomy_UniqueValues!F:F,0))),"#N/C")</f>
        <v>Syrphoidea</v>
      </c>
      <c r="W492" s="63" t="str">
        <f>+IFERROR(IF(X492="#N/C","#N/C",IF(X492="-",INDEX(Taxonomy_UniqueValues!F:F,MATCH(Y492,Taxonomy_UniqueValues!H:H,0)),INDEX(Taxonomy_UniqueValues!F:F,MATCH(X492,Taxonomy_UniqueValues!G:G,0)))),"#N/C")</f>
        <v>Syrphidae</v>
      </c>
      <c r="X492" s="63" t="str">
        <f>+IFERROR(IF(Y492="#N/C","#N/C",INDEX(Taxonomy_UniqueValues!G:G,MATCH(Y492,Taxonomy_UniqueValues!H:H,0))),"#N/C")</f>
        <v>Syrphinae</v>
      </c>
      <c r="Y492" s="63" t="s">
        <v>219</v>
      </c>
      <c r="Z492" s="66" t="str">
        <f>+IFERROR(IF(#REF!="#N/C","#N/C",INDEX(Taxonomy_UniqueValues!I:I,MATCH(#REF!,Taxonomy_UniqueValues!K:K,0))),"#N/C")</f>
        <v>#N/C</v>
      </c>
    </row>
    <row r="493" spans="1:26" x14ac:dyDescent="0.3">
      <c r="A493" s="3">
        <v>204</v>
      </c>
      <c r="B493" s="38" t="str">
        <f t="shared" si="53"/>
        <v>FAIR-D2_204</v>
      </c>
      <c r="C493" s="39" t="s">
        <v>334</v>
      </c>
      <c r="D493" s="4">
        <f t="shared" si="52"/>
        <v>45168</v>
      </c>
      <c r="E493" s="1" t="s">
        <v>481</v>
      </c>
      <c r="F493" s="1" t="s">
        <v>482</v>
      </c>
      <c r="G493" s="2">
        <v>45168.542962963002</v>
      </c>
      <c r="H493" s="2">
        <v>45168.5465625</v>
      </c>
      <c r="I493" s="40">
        <f t="shared" si="49"/>
        <v>3.599536998081021E-3</v>
      </c>
      <c r="J493" s="41" t="s">
        <v>32</v>
      </c>
      <c r="K493" s="6" t="s">
        <v>34</v>
      </c>
      <c r="L493" s="6" t="s">
        <v>45</v>
      </c>
      <c r="M493" s="6">
        <v>204</v>
      </c>
      <c r="N493" s="5" t="str">
        <f t="shared" si="51"/>
        <v>FAIR-D2/204</v>
      </c>
      <c r="O493" s="4" t="str">
        <f>IF(ISBLANK(E493),"",IF(E493=F493, "1 video",CONCATENATE((+COUNTIFS(Video_List!$A:$A,Monitoring!C493,Video_List!$D:$D,"&lt;=" &amp;Monitoring!H493)-COUNTIFS(Video_List!$A:$A,Monitoring!C493,Video_List!$D:$D,"&lt;=" &amp;Monitoring!G493))+1," videos")))</f>
        <v>2 videos</v>
      </c>
      <c r="P493" s="61" t="s">
        <v>31</v>
      </c>
      <c r="Q493" s="62" t="s">
        <v>34</v>
      </c>
      <c r="R493" s="63" t="str">
        <f>+IFERROR(IF(S493="#N/C","#N/C",INDEX(Taxonomy_UniqueValues!A:A,MATCH(S493,Taxonomy_UniqueValues!B:B,0))),"#N/C")</f>
        <v>Insecta</v>
      </c>
      <c r="S493" s="63" t="str">
        <f>+IFERROR(IF(T493="#N/C","#N/C",INDEX(Taxonomy_UniqueValues!B:B,MATCH(T493,Taxonomy_UniqueValues!C:C,0))),"#N/C")</f>
        <v>Diptera</v>
      </c>
      <c r="T493" s="63" t="str">
        <f>+IFERROR(IF(V493="#N/C","#N/C",INDEX(Taxonomy_UniqueValues!C:C,MATCH(V493,Taxonomy_UniqueValues!E:E,0))),"#N/C")</f>
        <v>Brachycera</v>
      </c>
      <c r="U493" s="63" t="str">
        <f>+IFERROR(IF(V493="#N/C","#N/C",INDEX(Taxonomy_UniqueValues!D:D,MATCH(V493,Taxonomy_UniqueValues!E:E,0))),"#N/C")</f>
        <v>Muscomorpha</v>
      </c>
      <c r="V493" s="63" t="str">
        <f>+IFERROR(IF(W493="#N/C","#N/C",INDEX(Taxonomy_UniqueValues!E:E,MATCH(W493,Taxonomy_UniqueValues!F:F,0))),"#N/C")</f>
        <v>Ephydroidea</v>
      </c>
      <c r="W493" s="63" t="str">
        <f>+IFERROR(IF(X493="#N/C","#N/C",IF(X493="-",INDEX(Taxonomy_UniqueValues!F:F,MATCH(Y493,Taxonomy_UniqueValues!H:H,0)),INDEX(Taxonomy_UniqueValues!F:F,MATCH(X493,Taxonomy_UniqueValues!G:G,0)))),"#N/C")</f>
        <v>Drosophilidae</v>
      </c>
      <c r="X493" s="63" t="str">
        <f>+IFERROR(IF(Y493="#N/C","#N/C",INDEX(Taxonomy_UniqueValues!G:G,MATCH(Y493,Taxonomy_UniqueValues!H:H,0))),"#N/C")</f>
        <v>Drosophilinae</v>
      </c>
      <c r="Y493" s="63" t="s">
        <v>384</v>
      </c>
      <c r="Z493" s="66" t="str">
        <f>+IFERROR(IF(#REF!="#N/C","#N/C",INDEX(Taxonomy_UniqueValues!I:I,MATCH(#REF!,Taxonomy_UniqueValues!K:K,0))),"#N/C")</f>
        <v>#N/C</v>
      </c>
    </row>
    <row r="494" spans="1:26" x14ac:dyDescent="0.3">
      <c r="A494" s="3">
        <v>205</v>
      </c>
      <c r="B494" s="38" t="str">
        <f t="shared" si="53"/>
        <v>FAIR-D2_205</v>
      </c>
      <c r="C494" s="39" t="s">
        <v>334</v>
      </c>
      <c r="D494" s="4">
        <f t="shared" si="52"/>
        <v>45168</v>
      </c>
      <c r="E494" s="1" t="s">
        <v>483</v>
      </c>
      <c r="F494" s="1" t="s">
        <v>483</v>
      </c>
      <c r="G494" s="2">
        <v>45168.569178240701</v>
      </c>
      <c r="H494" s="2">
        <v>45168.569421296299</v>
      </c>
      <c r="I494" s="40">
        <f t="shared" si="49"/>
        <v>2.430555978207849E-4</v>
      </c>
      <c r="J494" s="41" t="s">
        <v>30</v>
      </c>
      <c r="K494" s="6" t="s">
        <v>31</v>
      </c>
      <c r="L494" s="6" t="s">
        <v>32</v>
      </c>
      <c r="M494" s="6">
        <v>205</v>
      </c>
      <c r="N494" s="5" t="str">
        <f t="shared" si="51"/>
        <v>FAIR-D2/205</v>
      </c>
      <c r="O494" s="4" t="str">
        <f>IF(ISBLANK(E494),"",IF(E494=F494, "1 video",CONCATENATE((+COUNTIFS(Video_List!$A:$A,Monitoring!C494,Video_List!$D:$D,"&lt;=" &amp;Monitoring!H494)-COUNTIFS(Video_List!$A:$A,Monitoring!C494,Video_List!$D:$D,"&lt;=" &amp;Monitoring!G494))+1," videos")))</f>
        <v>1 video</v>
      </c>
      <c r="P494" s="61" t="s">
        <v>31</v>
      </c>
      <c r="Q494" s="62" t="s">
        <v>34</v>
      </c>
      <c r="R494" s="63" t="str">
        <f>+IFERROR(IF(S494="#N/C","#N/C",IF(S494=0,INDEX(Taxonomy_UniqueValues!A:A,MATCH(T494,Taxonomy_UniqueValues!C:C,0)),INDEX(Taxonomy_UniqueValues!A:A,MATCH(S494,Taxonomy_UniqueValues!B:B,0)))),"#N/C")</f>
        <v>Insecta</v>
      </c>
      <c r="S494" s="63" t="str">
        <f>+IFERROR(IF(T494="#N/C","#N/C",IF(T494=0,INDEX(Taxonomy_UniqueValues!B:B,MATCH(U494,Taxonomy_UniqueValues!D:D,0)),INDEX(Taxonomy_UniqueValues!B:B,MATCH(T494,Taxonomy_UniqueValues!C:C,0)))),"#N/C")</f>
        <v>Diptera</v>
      </c>
      <c r="T494" s="63" t="str">
        <f>+IFERROR(IF(U494="#N/C","#N/C",IF(U494=0,INDEX(Taxonomy_UniqueValues!C:C,MATCH(V494,Taxonomy_UniqueValues!E:E,0)),INDEX(Taxonomy_UniqueValues!C:C,MATCH(U494,Taxonomy_UniqueValues!D:D,0)))),"#N/C")</f>
        <v>Brachycera</v>
      </c>
      <c r="U494" s="63" t="str">
        <f>+IFERROR(IF(V494="#N/C","#N/C",IF(V494=0,INDEX(Taxonomy_UniqueValues!D:D,MATCH(W494,Taxonomy_UniqueValues!F:F,0)),INDEX(Taxonomy_UniqueValues!D:D,MATCH(V494,Taxonomy_UniqueValues!E:E,0)))),"#N/C")</f>
        <v>Muscomorpha</v>
      </c>
      <c r="V494" s="63" t="str">
        <f>+IFERROR(IF(W494="#N/C","#N/C",IF(W494=0,INDEX(Taxonomy_UniqueValues!E:E,MATCH(X494,Taxonomy_UniqueValues!G:G,0)),INDEX(Taxonomy_UniqueValues!E:E,MATCH(W494,Taxonomy_UniqueValues!F:F,0)))),"#N/C")</f>
        <v>Muscoidea</v>
      </c>
      <c r="W494" s="63" t="str">
        <f>+IFERROR(IF(X494="#N/C","#N/C",IF(X494=0,INDEX(Taxonomy_UniqueValues!F:F,MATCH(Y494,Taxonomy_UniqueValues!H:H,0)),INDEX(Taxonomy_UniqueValues!F:F,MATCH(X494,Taxonomy_UniqueValues!G:G,0)))),"#N/C")</f>
        <v>Fanniidae</v>
      </c>
      <c r="X494" s="63">
        <f>+IFERROR(IF(Y494="#N/C","#N/C",INDEX(Taxonomy_UniqueValues!G:G,MATCH(Y494,Taxonomy_UniqueValues!H:H,0))),"#N/C")</f>
        <v>0</v>
      </c>
      <c r="Y494" s="63" t="s">
        <v>38</v>
      </c>
      <c r="Z494" s="66" t="str">
        <f>+IFERROR(IF(#REF!="#N/C","#N/C",INDEX(Taxonomy_UniqueValues!I:I,MATCH(#REF!,Taxonomy_UniqueValues!K:K,0))),"#N/C")</f>
        <v>#N/C</v>
      </c>
    </row>
    <row r="495" spans="1:26" x14ac:dyDescent="0.3">
      <c r="A495" s="3">
        <v>206</v>
      </c>
      <c r="B495" s="38" t="str">
        <f t="shared" si="53"/>
        <v>FAIR-D2_206</v>
      </c>
      <c r="C495" s="39" t="s">
        <v>334</v>
      </c>
      <c r="D495" s="4">
        <f t="shared" si="52"/>
        <v>45168</v>
      </c>
      <c r="E495" s="1" t="s">
        <v>483</v>
      </c>
      <c r="F495" s="1" t="s">
        <v>483</v>
      </c>
      <c r="G495" s="2">
        <v>45168.569178240701</v>
      </c>
      <c r="H495" s="2">
        <v>45168.5695023148</v>
      </c>
      <c r="I495" s="40">
        <f t="shared" si="49"/>
        <v>3.2407409889856353E-4</v>
      </c>
      <c r="J495" s="41" t="s">
        <v>30</v>
      </c>
      <c r="K495" s="6" t="s">
        <v>31</v>
      </c>
      <c r="L495" s="6" t="s">
        <v>32</v>
      </c>
      <c r="M495" s="6">
        <v>206</v>
      </c>
      <c r="N495" s="5" t="str">
        <f t="shared" si="51"/>
        <v>FAIR-D2/206</v>
      </c>
      <c r="O495" s="4" t="str">
        <f>IF(ISBLANK(E495),"",IF(E495=F495, "1 video",CONCATENATE((+COUNTIFS(Video_List!$A:$A,Monitoring!C495,Video_List!$D:$D,"&lt;=" &amp;Monitoring!H495)-COUNTIFS(Video_List!$A:$A,Monitoring!C495,Video_List!$D:$D,"&lt;=" &amp;Monitoring!G495))+1," videos")))</f>
        <v>1 video</v>
      </c>
      <c r="P495" s="61" t="s">
        <v>34</v>
      </c>
      <c r="Q495" s="62" t="s">
        <v>34</v>
      </c>
      <c r="R495" s="63" t="str">
        <f>+IFERROR(IF(S495="#N/C","#N/C",INDEX(Taxonomy_UniqueValues!A:A,MATCH(S495,Taxonomy_UniqueValues!B:B,0))),"#N/C")</f>
        <v>Insecta</v>
      </c>
      <c r="S495" s="63" t="str">
        <f>+IFERROR(IF(T495="#N/C","#N/C",INDEX(Taxonomy_UniqueValues!B:B,MATCH(T495,Taxonomy_UniqueValues!C:C,0))),"#N/C")</f>
        <v>Diptera</v>
      </c>
      <c r="T495" s="63" t="s">
        <v>48</v>
      </c>
      <c r="U495" s="63" t="str">
        <f>+IFERROR(IF(V495="#N/C","#N/C",INDEX(Taxonomy_UniqueValues!D:D,MATCH(V495,Taxonomy_UniqueValues!E:E,0))),"#N/C")</f>
        <v>#N/C</v>
      </c>
      <c r="V495" s="63" t="str">
        <f>+IFERROR(IF(W495="#N/C","#N/C",INDEX(Taxonomy_UniqueValues!E:E,MATCH(W495,Taxonomy_UniqueValues!F:F,0))),"#N/C")</f>
        <v>#N/C</v>
      </c>
      <c r="W495" s="63" t="str">
        <f>+IFERROR(IF(X495="#N/C","#N/C",INDEX(Taxonomy_UniqueValues!F:F,MATCH(X495,Taxonomy_UniqueValues!G:G,0))),"#N/C")</f>
        <v>#N/C</v>
      </c>
      <c r="X495" s="63" t="str">
        <f>+IFERROR(IF(Y495="#N/C","#N/C",INDEX(Taxonomy_UniqueValues!G:G,MATCH(Y495,Taxonomy_UniqueValues!H:H,0))),"#N/C")</f>
        <v>#N/C</v>
      </c>
      <c r="Y495" s="63" t="str">
        <f>+IFERROR(IF(Z495="#N/C","#N/C",INDEX(Taxonomy_UniqueValues!H:H,MATCH(Z495,Taxonomy_UniqueValues!I:I,0))),"#N/C")</f>
        <v>#N/C</v>
      </c>
      <c r="Z495" s="66" t="str">
        <f>+IFERROR(IF(#REF!="#N/C","#N/C",INDEX(Taxonomy_UniqueValues!I:I,MATCH(#REF!,Taxonomy_UniqueValues!K:K,0))),"#N/C")</f>
        <v>#N/C</v>
      </c>
    </row>
    <row r="496" spans="1:26" x14ac:dyDescent="0.3">
      <c r="A496" s="3">
        <v>207</v>
      </c>
      <c r="B496" s="38" t="str">
        <f t="shared" si="53"/>
        <v>FAIR-D2_207</v>
      </c>
      <c r="C496" s="39" t="s">
        <v>334</v>
      </c>
      <c r="D496" s="4">
        <f t="shared" si="52"/>
        <v>45168</v>
      </c>
      <c r="E496" s="1" t="s">
        <v>484</v>
      </c>
      <c r="F496" s="1" t="s">
        <v>484</v>
      </c>
      <c r="G496" s="2">
        <v>45168.603750000002</v>
      </c>
      <c r="H496" s="2">
        <v>45168.6039930556</v>
      </c>
      <c r="I496" s="40">
        <f t="shared" si="49"/>
        <v>2.430555978207849E-4</v>
      </c>
      <c r="J496" s="41" t="s">
        <v>45</v>
      </c>
      <c r="K496" s="6" t="s">
        <v>31</v>
      </c>
      <c r="L496" s="6" t="s">
        <v>32</v>
      </c>
      <c r="M496" s="6">
        <v>207</v>
      </c>
      <c r="N496" s="5" t="str">
        <f t="shared" si="51"/>
        <v>FAIR-D2/207</v>
      </c>
      <c r="O496" s="4" t="str">
        <f>IF(ISBLANK(E496),"",IF(E496=F496, "1 video",CONCATENATE((+COUNTIFS(Video_List!$A:$A,Monitoring!C496,Video_List!$D:$D,"&lt;=" &amp;Monitoring!H496)-COUNTIFS(Video_List!$A:$A,Monitoring!C496,Video_List!$D:$D,"&lt;=" &amp;Monitoring!G496))+1," videos")))</f>
        <v>1 video</v>
      </c>
      <c r="P496" s="61" t="s">
        <v>34</v>
      </c>
      <c r="Q496" s="62" t="s">
        <v>31</v>
      </c>
      <c r="R496" s="63" t="str">
        <f>+IFERROR(IF(S496="#N/C","#N/C",INDEX(Taxonomy_UniqueValues!A:A,MATCH(S496,Taxonomy_UniqueValues!B:B,0))),"#N/C")</f>
        <v>Insecta</v>
      </c>
      <c r="S496" s="63" t="str">
        <f>+IFERROR(IF(T496="#N/C","#N/C",INDEX(Taxonomy_UniqueValues!B:B,MATCH(T496,Taxonomy_UniqueValues!C:C,0))),"#N/C")</f>
        <v>Diptera</v>
      </c>
      <c r="T496" s="63" t="s">
        <v>48</v>
      </c>
      <c r="U496" s="63" t="str">
        <f>+IFERROR(IF(V496="#N/C","#N/C",INDEX(Taxonomy_UniqueValues!D:D,MATCH(V496,Taxonomy_UniqueValues!E:E,0))),"#N/C")</f>
        <v>#N/C</v>
      </c>
      <c r="V496" s="63" t="str">
        <f>+IFERROR(IF(W496="#N/C","#N/C",INDEX(Taxonomy_UniqueValues!E:E,MATCH(W496,Taxonomy_UniqueValues!F:F,0))),"#N/C")</f>
        <v>#N/C</v>
      </c>
      <c r="W496" s="63" t="str">
        <f>+IFERROR(IF(X496="#N/C","#N/C",INDEX(Taxonomy_UniqueValues!F:F,MATCH(X496,Taxonomy_UniqueValues!G:G,0))),"#N/C")</f>
        <v>#N/C</v>
      </c>
      <c r="X496" s="63" t="str">
        <f>+IFERROR(IF(Y496="#N/C","#N/C",INDEX(Taxonomy_UniqueValues!G:G,MATCH(Y496,Taxonomy_UniqueValues!H:H,0))),"#N/C")</f>
        <v>#N/C</v>
      </c>
      <c r="Y496" s="63" t="str">
        <f>+IFERROR(IF(Z496="#N/C","#N/C",INDEX(Taxonomy_UniqueValues!H:H,MATCH(Z496,Taxonomy_UniqueValues!I:I,0))),"#N/C")</f>
        <v>#N/C</v>
      </c>
      <c r="Z496" s="66" t="str">
        <f>+IFERROR(IF(#REF!="#N/C","#N/C",INDEX(Taxonomy_UniqueValues!I:I,MATCH(#REF!,Taxonomy_UniqueValues!K:K,0))),"#N/C")</f>
        <v>#N/C</v>
      </c>
    </row>
    <row r="497" spans="1:26" x14ac:dyDescent="0.3">
      <c r="A497" s="3">
        <v>208</v>
      </c>
      <c r="B497" s="38" t="str">
        <f t="shared" si="53"/>
        <v>FAIR-D2_208</v>
      </c>
      <c r="C497" s="39" t="s">
        <v>334</v>
      </c>
      <c r="D497" s="4">
        <f t="shared" si="52"/>
        <v>45168</v>
      </c>
      <c r="E497" s="1" t="s">
        <v>485</v>
      </c>
      <c r="F497" s="1" t="s">
        <v>485</v>
      </c>
      <c r="G497" s="2">
        <v>45168.615775462997</v>
      </c>
      <c r="H497" s="2">
        <v>45168.615787037001</v>
      </c>
      <c r="I497" s="40">
        <f t="shared" si="49"/>
        <v>1.1574004020076245E-5</v>
      </c>
      <c r="J497" s="41" t="s">
        <v>45</v>
      </c>
      <c r="K497" s="6" t="s">
        <v>31</v>
      </c>
      <c r="L497" s="6" t="s">
        <v>32</v>
      </c>
      <c r="M497" s="6">
        <v>208</v>
      </c>
      <c r="N497" s="5" t="str">
        <f t="shared" si="51"/>
        <v>FAIR-D2/208</v>
      </c>
      <c r="O497" s="4" t="str">
        <f>IF(ISBLANK(E497),"",IF(E497=F497, "1 video",CONCATENATE((+COUNTIFS(Video_List!$A:$A,Monitoring!C497,Video_List!$D:$D,"&lt;=" &amp;Monitoring!H497)-COUNTIFS(Video_List!$A:$A,Monitoring!C497,Video_List!$D:$D,"&lt;=" &amp;Monitoring!G497))+1," videos")))</f>
        <v>1 video</v>
      </c>
      <c r="P497" s="61" t="s">
        <v>34</v>
      </c>
      <c r="Q497" s="62" t="s">
        <v>34</v>
      </c>
      <c r="R497" s="63" t="str">
        <f>+IFERROR(IF(S497="#N/C","#N/C",INDEX(Taxonomy_UniqueValues!A:A,MATCH(S497,Taxonomy_UniqueValues!B:B,0))),"#N/C")</f>
        <v>Insecta</v>
      </c>
      <c r="S497" s="63" t="str">
        <f>+IFERROR(IF(T497="#N/C","#N/C",INDEX(Taxonomy_UniqueValues!B:B,MATCH(T497,Taxonomy_UniqueValues!C:C,0))),"#N/C")</f>
        <v>Diptera</v>
      </c>
      <c r="T497" s="63" t="s">
        <v>48</v>
      </c>
      <c r="U497" s="63" t="str">
        <f>+IFERROR(IF(V497="#N/C","#N/C",INDEX(Taxonomy_UniqueValues!D:D,MATCH(V497,Taxonomy_UniqueValues!E:E,0))),"#N/C")</f>
        <v>#N/C</v>
      </c>
      <c r="V497" s="63" t="str">
        <f>+IFERROR(IF(W497="#N/C","#N/C",INDEX(Taxonomy_UniqueValues!E:E,MATCH(W497,Taxonomy_UniqueValues!F:F,0))),"#N/C")</f>
        <v>#N/C</v>
      </c>
      <c r="W497" s="63" t="str">
        <f>+IFERROR(IF(X497="#N/C","#N/C",INDEX(Taxonomy_UniqueValues!F:F,MATCH(X497,Taxonomy_UniqueValues!G:G,0))),"#N/C")</f>
        <v>#N/C</v>
      </c>
      <c r="X497" s="63" t="str">
        <f>+IFERROR(IF(Y497="#N/C","#N/C",INDEX(Taxonomy_UniqueValues!G:G,MATCH(Y497,Taxonomy_UniqueValues!H:H,0))),"#N/C")</f>
        <v>#N/C</v>
      </c>
      <c r="Y497" s="63" t="str">
        <f>+IFERROR(IF(Z497="#N/C","#N/C",INDEX(Taxonomy_UniqueValues!H:H,MATCH(Z497,Taxonomy_UniqueValues!I:I,0))),"#N/C")</f>
        <v>#N/C</v>
      </c>
      <c r="Z497" s="66" t="str">
        <f>+IFERROR(IF(#REF!="#N/C","#N/C",INDEX(Taxonomy_UniqueValues!I:I,MATCH(#REF!,Taxonomy_UniqueValues!K:K,0))),"#N/C")</f>
        <v>#N/C</v>
      </c>
    </row>
    <row r="498" spans="1:26" x14ac:dyDescent="0.3">
      <c r="A498" s="3">
        <v>209</v>
      </c>
      <c r="B498" s="38" t="str">
        <f t="shared" si="53"/>
        <v>FAIR-D2_209</v>
      </c>
      <c r="C498" s="39" t="s">
        <v>334</v>
      </c>
      <c r="D498" s="4">
        <f t="shared" si="52"/>
        <v>45168</v>
      </c>
      <c r="E498" s="1" t="s">
        <v>486</v>
      </c>
      <c r="F498" s="1" t="s">
        <v>486</v>
      </c>
      <c r="G498" s="2">
        <v>45168.672523148198</v>
      </c>
      <c r="H498" s="2">
        <v>45168.672754629602</v>
      </c>
      <c r="I498" s="40">
        <f t="shared" si="49"/>
        <v>2.3148140462581068E-4</v>
      </c>
      <c r="J498" s="41" t="s">
        <v>45</v>
      </c>
      <c r="K498" s="6" t="s">
        <v>34</v>
      </c>
      <c r="L498" s="6" t="s">
        <v>45</v>
      </c>
      <c r="M498" s="6">
        <v>209</v>
      </c>
      <c r="N498" s="5" t="str">
        <f t="shared" si="51"/>
        <v>FAIR-D2/209</v>
      </c>
      <c r="O498" s="4" t="str">
        <f>IF(ISBLANK(E498),"",IF(E498=F498, "1 video",CONCATENATE((+COUNTIFS(Video_List!$A:$A,Monitoring!C498,Video_List!$D:$D,"&lt;=" &amp;Monitoring!H498)-COUNTIFS(Video_List!$A:$A,Monitoring!C498,Video_List!$D:$D,"&lt;=" &amp;Monitoring!G498))+1," videos")))</f>
        <v>1 video</v>
      </c>
      <c r="P498" s="61" t="s">
        <v>31</v>
      </c>
      <c r="Q498" s="62" t="s">
        <v>34</v>
      </c>
      <c r="R498" s="63" t="str">
        <f>+IFERROR(IF(S498="#N/C","#N/C",IF(S498=0,INDEX(Taxonomy_UniqueValues!A:A,MATCH(T498,Taxonomy_UniqueValues!C:C,0)),INDEX(Taxonomy_UniqueValues!A:A,MATCH(S498,Taxonomy_UniqueValues!B:B,0)))),"#N/C")</f>
        <v>Insecta</v>
      </c>
      <c r="S498" s="63" t="str">
        <f>+IFERROR(IF(T498="#N/C","#N/C",IF(T498=0,INDEX(Taxonomy_UniqueValues!B:B,MATCH(U498,Taxonomy_UniqueValues!D:D,0)),INDEX(Taxonomy_UniqueValues!B:B,MATCH(T498,Taxonomy_UniqueValues!C:C,0)))),"#N/C")</f>
        <v>Diptera</v>
      </c>
      <c r="T498" s="63" t="str">
        <f>+IFERROR(IF(U498="#N/C","#N/C",IF(U498=0,INDEX(Taxonomy_UniqueValues!C:C,MATCH(V498,Taxonomy_UniqueValues!E:E,0)),INDEX(Taxonomy_UniqueValues!C:C,MATCH(U498,Taxonomy_UniqueValues!D:D,0)))),"#N/C")</f>
        <v>Brachycera</v>
      </c>
      <c r="U498" s="63" t="str">
        <f>+IFERROR(IF(V498="#N/C","#N/C",IF(V498=0,INDEX(Taxonomy_UniqueValues!D:D,MATCH(W498,Taxonomy_UniqueValues!F:F,0)),INDEX(Taxonomy_UniqueValues!D:D,MATCH(V498,Taxonomy_UniqueValues!E:E,0)))),"#N/C")</f>
        <v>Muscomorpha</v>
      </c>
      <c r="V498" s="63" t="str">
        <f>+IFERROR(IF(W498="#N/C","#N/C",IF(W498=0,INDEX(Taxonomy_UniqueValues!E:E,MATCH(X498,Taxonomy_UniqueValues!G:G,0)),INDEX(Taxonomy_UniqueValues!E:E,MATCH(W498,Taxonomy_UniqueValues!F:F,0)))),"#N/C")</f>
        <v>Muscoidea</v>
      </c>
      <c r="W498" s="63" t="str">
        <f>+IFERROR(IF(X498="#N/C","#N/C",IF(X498=0,INDEX(Taxonomy_UniqueValues!F:F,MATCH(Y498,Taxonomy_UniqueValues!H:H,0)),INDEX(Taxonomy_UniqueValues!F:F,MATCH(X498,Taxonomy_UniqueValues!G:G,0)))),"#N/C")</f>
        <v>Fanniidae</v>
      </c>
      <c r="X498" s="63">
        <f>+IFERROR(IF(Y498="#N/C","#N/C",INDEX(Taxonomy_UniqueValues!G:G,MATCH(Y498,Taxonomy_UniqueValues!H:H,0))),"#N/C")</f>
        <v>0</v>
      </c>
      <c r="Y498" s="63" t="s">
        <v>38</v>
      </c>
      <c r="Z498" s="66" t="str">
        <f>+IFERROR(IF(#REF!="#N/C","#N/C",INDEX(Taxonomy_UniqueValues!I:I,MATCH(#REF!,Taxonomy_UniqueValues!K:K,0))),"#N/C")</f>
        <v>#N/C</v>
      </c>
    </row>
    <row r="499" spans="1:26" x14ac:dyDescent="0.3">
      <c r="A499" s="3">
        <v>210</v>
      </c>
      <c r="B499" s="38" t="str">
        <f t="shared" si="53"/>
        <v>FAIR-D2_210</v>
      </c>
      <c r="C499" s="39" t="s">
        <v>334</v>
      </c>
      <c r="D499" s="4">
        <f t="shared" si="52"/>
        <v>45168</v>
      </c>
      <c r="E499" s="1" t="s">
        <v>487</v>
      </c>
      <c r="F499" s="1" t="s">
        <v>487</v>
      </c>
      <c r="G499" s="2">
        <v>45168.727164351898</v>
      </c>
      <c r="H499" s="2">
        <v>45168.728587963</v>
      </c>
      <c r="I499" s="40">
        <f t="shared" si="49"/>
        <v>1.4236111019272357E-3</v>
      </c>
      <c r="J499" s="41" t="s">
        <v>45</v>
      </c>
      <c r="K499" s="6" t="s">
        <v>31</v>
      </c>
      <c r="L499" s="6" t="s">
        <v>32</v>
      </c>
      <c r="M499" s="6">
        <v>210</v>
      </c>
      <c r="N499" s="5" t="str">
        <f t="shared" si="51"/>
        <v>FAIR-D2/210</v>
      </c>
      <c r="O499" s="4" t="str">
        <f>IF(ISBLANK(E499),"",IF(E499=F499, "1 video",CONCATENATE((+COUNTIFS(Video_List!$A:$A,Monitoring!C499,Video_List!$D:$D,"&lt;=" &amp;Monitoring!H499)-COUNTIFS(Video_List!$A:$A,Monitoring!C499,Video_List!$D:$D,"&lt;=" &amp;Monitoring!G499))+1," videos")))</f>
        <v>1 video</v>
      </c>
      <c r="P499" s="61" t="s">
        <v>34</v>
      </c>
      <c r="Q499" s="62" t="s">
        <v>34</v>
      </c>
      <c r="R499" s="63" t="str">
        <f>+IFERROR(IF(S499="#N/C","#N/C",INDEX(Taxonomy_UniqueValues!A:A,MATCH(S499,Taxonomy_UniqueValues!B:B,0))),"#N/C")</f>
        <v>Insecta</v>
      </c>
      <c r="S499" s="63" t="str">
        <f>+IFERROR(IF(T499="#N/C","#N/C",INDEX(Taxonomy_UniqueValues!B:B,MATCH(T499,Taxonomy_UniqueValues!C:C,0))),"#N/C")</f>
        <v>Diptera</v>
      </c>
      <c r="T499" s="63" t="s">
        <v>48</v>
      </c>
      <c r="U499" s="63" t="str">
        <f>+IFERROR(IF(V499="#N/C","#N/C",INDEX(Taxonomy_UniqueValues!D:D,MATCH(V499,Taxonomy_UniqueValues!E:E,0))),"#N/C")</f>
        <v>#N/C</v>
      </c>
      <c r="V499" s="63" t="str">
        <f>+IFERROR(IF(W499="#N/C","#N/C",INDEX(Taxonomy_UniqueValues!E:E,MATCH(W499,Taxonomy_UniqueValues!F:F,0))),"#N/C")</f>
        <v>#N/C</v>
      </c>
      <c r="W499" s="63" t="str">
        <f>+IFERROR(IF(X499="#N/C","#N/C",INDEX(Taxonomy_UniqueValues!F:F,MATCH(X499,Taxonomy_UniqueValues!G:G,0))),"#N/C")</f>
        <v>#N/C</v>
      </c>
      <c r="X499" s="63" t="str">
        <f>+IFERROR(IF(Y499="#N/C","#N/C",INDEX(Taxonomy_UniqueValues!G:G,MATCH(Y499,Taxonomy_UniqueValues!H:H,0))),"#N/C")</f>
        <v>#N/C</v>
      </c>
      <c r="Y499" s="63" t="str">
        <f>+IFERROR(IF(Z499="#N/C","#N/C",INDEX(Taxonomy_UniqueValues!H:H,MATCH(Z499,Taxonomy_UniqueValues!I:I,0))),"#N/C")</f>
        <v>#N/C</v>
      </c>
      <c r="Z499" s="66" t="str">
        <f>+IFERROR(IF(#REF!="#N/C","#N/C",INDEX(Taxonomy_UniqueValues!I:I,MATCH(#REF!,Taxonomy_UniqueValues!K:K,0))),"#N/C")</f>
        <v>#N/C</v>
      </c>
    </row>
    <row r="500" spans="1:26" x14ac:dyDescent="0.3">
      <c r="A500" s="3">
        <v>211</v>
      </c>
      <c r="B500" s="38" t="str">
        <f t="shared" si="53"/>
        <v>FAIR-D2_211</v>
      </c>
      <c r="C500" s="39" t="s">
        <v>334</v>
      </c>
      <c r="D500" s="4">
        <f t="shared" si="52"/>
        <v>45168</v>
      </c>
      <c r="E500" s="1" t="s">
        <v>488</v>
      </c>
      <c r="F500" s="1" t="s">
        <v>489</v>
      </c>
      <c r="G500" s="2">
        <v>45168.7345138889</v>
      </c>
      <c r="H500" s="2">
        <v>45168.7371643519</v>
      </c>
      <c r="I500" s="40">
        <f t="shared" si="49"/>
        <v>2.6504630004637875E-3</v>
      </c>
      <c r="J500" s="41" t="s">
        <v>30</v>
      </c>
      <c r="K500" s="6" t="s">
        <v>31</v>
      </c>
      <c r="L500" s="6" t="s">
        <v>32</v>
      </c>
      <c r="M500" s="6">
        <v>211</v>
      </c>
      <c r="N500" s="5" t="str">
        <f t="shared" si="51"/>
        <v>FAIR-D2/211</v>
      </c>
      <c r="O500" s="4" t="str">
        <f>IF(ISBLANK(E500),"",IF(E500=F500, "1 video",CONCATENATE((+COUNTIFS(Video_List!$A:$A,Monitoring!C500,Video_List!$D:$D,"&lt;=" &amp;Monitoring!H500)-COUNTIFS(Video_List!$A:$A,Monitoring!C500,Video_List!$D:$D,"&lt;=" &amp;Monitoring!G500))+1," videos")))</f>
        <v>2 videos</v>
      </c>
      <c r="P500" s="61" t="s">
        <v>34</v>
      </c>
      <c r="Q500" s="62" t="s">
        <v>34</v>
      </c>
      <c r="R500" s="63" t="str">
        <f>+IFERROR(IF(S500="#N/C","#N/C",INDEX(Taxonomy_UniqueValues!A:A,MATCH(S500,Taxonomy_UniqueValues!B:B,0))),"#N/C")</f>
        <v>Insecta</v>
      </c>
      <c r="S500" s="63" t="str">
        <f>+IFERROR(IF(T500="#N/C","#N/C",INDEX(Taxonomy_UniqueValues!B:B,MATCH(T500,Taxonomy_UniqueValues!C:C,0))),"#N/C")</f>
        <v>Diptera</v>
      </c>
      <c r="T500" s="63" t="s">
        <v>48</v>
      </c>
      <c r="U500" s="63" t="str">
        <f>+IFERROR(IF(V500="#N/C","#N/C",INDEX(Taxonomy_UniqueValues!D:D,MATCH(V500,Taxonomy_UniqueValues!E:E,0))),"#N/C")</f>
        <v>#N/C</v>
      </c>
      <c r="V500" s="63" t="str">
        <f>+IFERROR(IF(W500="#N/C","#N/C",INDEX(Taxonomy_UniqueValues!E:E,MATCH(W500,Taxonomy_UniqueValues!F:F,0))),"#N/C")</f>
        <v>#N/C</v>
      </c>
      <c r="W500" s="63" t="str">
        <f>+IFERROR(IF(X500="#N/C","#N/C",INDEX(Taxonomy_UniqueValues!F:F,MATCH(X500,Taxonomy_UniqueValues!G:G,0))),"#N/C")</f>
        <v>#N/C</v>
      </c>
      <c r="X500" s="63" t="str">
        <f>+IFERROR(IF(Y500="#N/C","#N/C",INDEX(Taxonomy_UniqueValues!G:G,MATCH(Y500,Taxonomy_UniqueValues!H:H,0))),"#N/C")</f>
        <v>#N/C</v>
      </c>
      <c r="Y500" s="63" t="str">
        <f>+IFERROR(IF(Z500="#N/C","#N/C",INDEX(Taxonomy_UniqueValues!H:H,MATCH(Z500,Taxonomy_UniqueValues!I:I,0))),"#N/C")</f>
        <v>#N/C</v>
      </c>
      <c r="Z500" s="66" t="str">
        <f>+IFERROR(IF(#REF!="#N/C","#N/C",INDEX(Taxonomy_UniqueValues!I:I,MATCH(#REF!,Taxonomy_UniqueValues!K:K,0))),"#N/C")</f>
        <v>#N/C</v>
      </c>
    </row>
    <row r="501" spans="1:26" x14ac:dyDescent="0.3">
      <c r="A501" s="3">
        <v>212</v>
      </c>
      <c r="B501" s="38" t="str">
        <f t="shared" si="53"/>
        <v>FAIR-D2_212</v>
      </c>
      <c r="C501" s="39" t="s">
        <v>334</v>
      </c>
      <c r="D501" s="4">
        <f t="shared" si="52"/>
        <v>45168</v>
      </c>
      <c r="E501" s="1" t="s">
        <v>489</v>
      </c>
      <c r="F501" s="1" t="s">
        <v>490</v>
      </c>
      <c r="G501" s="2">
        <v>45168.736979166701</v>
      </c>
      <c r="H501" s="2">
        <v>45168.758391203701</v>
      </c>
      <c r="I501" s="40">
        <f t="shared" si="49"/>
        <v>2.1412037000118289E-2</v>
      </c>
      <c r="J501" s="41" t="s">
        <v>30</v>
      </c>
      <c r="K501" s="6" t="s">
        <v>31</v>
      </c>
      <c r="L501" s="6" t="s">
        <v>32</v>
      </c>
      <c r="M501" s="6">
        <v>212</v>
      </c>
      <c r="N501" s="5" t="str">
        <f t="shared" si="51"/>
        <v>FAIR-D2/212</v>
      </c>
      <c r="O501" s="4" t="str">
        <f>IF(ISBLANK(E501),"",IF(E501=F501, "1 video",CONCATENATE((+COUNTIFS(Video_List!$A:$A,Monitoring!C501,Video_List!$D:$D,"&lt;=" &amp;Monitoring!H501)-COUNTIFS(Video_List!$A:$A,Monitoring!C501,Video_List!$D:$D,"&lt;=" &amp;Monitoring!G501))+1," videos")))</f>
        <v>3 videos</v>
      </c>
      <c r="P501" s="61" t="s">
        <v>34</v>
      </c>
      <c r="Q501" s="62" t="s">
        <v>34</v>
      </c>
      <c r="R501" s="63" t="str">
        <f>+IFERROR(IF(S501="#N/C","#N/C",INDEX(Taxonomy_UniqueValues!A:A,MATCH(S501,Taxonomy_UniqueValues!B:B,0))),"#N/C")</f>
        <v>Insecta</v>
      </c>
      <c r="S501" s="63" t="str">
        <f>+IFERROR(IF(T501="#N/C","#N/C",INDEX(Taxonomy_UniqueValues!B:B,MATCH(T501,Taxonomy_UniqueValues!C:C,0))),"#N/C")</f>
        <v>Diptera</v>
      </c>
      <c r="T501" s="63" t="s">
        <v>48</v>
      </c>
      <c r="U501" s="63" t="str">
        <f>+IFERROR(IF(V501="#N/C","#N/C",INDEX(Taxonomy_UniqueValues!D:D,MATCH(V501,Taxonomy_UniqueValues!E:E,0))),"#N/C")</f>
        <v>#N/C</v>
      </c>
      <c r="V501" s="63" t="str">
        <f>+IFERROR(IF(W501="#N/C","#N/C",INDEX(Taxonomy_UniqueValues!E:E,MATCH(W501,Taxonomy_UniqueValues!F:F,0))),"#N/C")</f>
        <v>#N/C</v>
      </c>
      <c r="W501" s="63" t="str">
        <f>+IFERROR(IF(X501="#N/C","#N/C",INDEX(Taxonomy_UniqueValues!F:F,MATCH(X501,Taxonomy_UniqueValues!G:G,0))),"#N/C")</f>
        <v>#N/C</v>
      </c>
      <c r="X501" s="63" t="str">
        <f>+IFERROR(IF(Y501="#N/C","#N/C",INDEX(Taxonomy_UniqueValues!G:G,MATCH(Y501,Taxonomy_UniqueValues!H:H,0))),"#N/C")</f>
        <v>#N/C</v>
      </c>
      <c r="Y501" s="63" t="str">
        <f>+IFERROR(IF(Z501="#N/C","#N/C",INDEX(Taxonomy_UniqueValues!H:H,MATCH(Z501,Taxonomy_UniqueValues!I:I,0))),"#N/C")</f>
        <v>#N/C</v>
      </c>
      <c r="Z501" s="66" t="str">
        <f>+IFERROR(IF(#REF!="#N/C","#N/C",INDEX(Taxonomy_UniqueValues!I:I,MATCH(#REF!,Taxonomy_UniqueValues!K:K,0))),"#N/C")</f>
        <v>#N/C</v>
      </c>
    </row>
    <row r="502" spans="1:26" x14ac:dyDescent="0.3">
      <c r="A502" s="3">
        <v>213</v>
      </c>
      <c r="B502" s="38" t="str">
        <f t="shared" si="53"/>
        <v>FAIR-D2_213</v>
      </c>
      <c r="C502" s="39" t="s">
        <v>334</v>
      </c>
      <c r="D502" s="4">
        <f t="shared" si="52"/>
        <v>45168</v>
      </c>
      <c r="E502" s="1" t="s">
        <v>490</v>
      </c>
      <c r="F502" s="1" t="s">
        <v>490</v>
      </c>
      <c r="G502" s="2">
        <v>45168.758287037002</v>
      </c>
      <c r="H502" s="2">
        <v>45168.758402777799</v>
      </c>
      <c r="I502" s="40">
        <f t="shared" si="49"/>
        <v>1.1574079690035433E-4</v>
      </c>
      <c r="J502" s="41" t="s">
        <v>30</v>
      </c>
      <c r="K502" s="6" t="s">
        <v>31</v>
      </c>
      <c r="L502" s="6" t="s">
        <v>32</v>
      </c>
      <c r="M502" s="6">
        <v>213</v>
      </c>
      <c r="N502" s="5" t="str">
        <f t="shared" si="51"/>
        <v>FAIR-D2/213</v>
      </c>
      <c r="O502" s="4" t="str">
        <f>IF(ISBLANK(E502),"",IF(E502=F502, "1 video",CONCATENATE((+COUNTIFS(Video_List!$A:$A,Monitoring!C502,Video_List!$D:$D,"&lt;=" &amp;Monitoring!H502)-COUNTIFS(Video_List!$A:$A,Monitoring!C502,Video_List!$D:$D,"&lt;=" &amp;Monitoring!G502))+1," videos")))</f>
        <v>1 video</v>
      </c>
      <c r="P502" s="61" t="s">
        <v>34</v>
      </c>
      <c r="Q502" s="62" t="s">
        <v>34</v>
      </c>
      <c r="R502" s="63" t="str">
        <f>+IFERROR(IF(S502="#N/C","#N/C",INDEX(Taxonomy_UniqueValues!A:A,MATCH(S502,Taxonomy_UniqueValues!B:B,0))),"#N/C")</f>
        <v>Insecta</v>
      </c>
      <c r="S502" s="63" t="str">
        <f>+IFERROR(IF(T502="#N/C","#N/C",INDEX(Taxonomy_UniqueValues!B:B,MATCH(T502,Taxonomy_UniqueValues!C:C,0))),"#N/C")</f>
        <v>Diptera</v>
      </c>
      <c r="T502" s="63" t="s">
        <v>48</v>
      </c>
      <c r="U502" s="63" t="str">
        <f>+IFERROR(IF(V502="#N/C","#N/C",INDEX(Taxonomy_UniqueValues!D:D,MATCH(V502,Taxonomy_UniqueValues!E:E,0))),"#N/C")</f>
        <v>#N/C</v>
      </c>
      <c r="V502" s="63" t="str">
        <f>+IFERROR(IF(W502="#N/C","#N/C",INDEX(Taxonomy_UniqueValues!E:E,MATCH(W502,Taxonomy_UniqueValues!F:F,0))),"#N/C")</f>
        <v>#N/C</v>
      </c>
      <c r="W502" s="63" t="str">
        <f>+IFERROR(IF(X502="#N/C","#N/C",INDEX(Taxonomy_UniqueValues!F:F,MATCH(X502,Taxonomy_UniqueValues!G:G,0))),"#N/C")</f>
        <v>#N/C</v>
      </c>
      <c r="X502" s="63" t="str">
        <f>+IFERROR(IF(Y502="#N/C","#N/C",INDEX(Taxonomy_UniqueValues!G:G,MATCH(Y502,Taxonomy_UniqueValues!H:H,0))),"#N/C")</f>
        <v>#N/C</v>
      </c>
      <c r="Y502" s="63" t="str">
        <f>+IFERROR(IF(Z502="#N/C","#N/C",INDEX(Taxonomy_UniqueValues!H:H,MATCH(Z502,Taxonomy_UniqueValues!I:I,0))),"#N/C")</f>
        <v>#N/C</v>
      </c>
      <c r="Z502" s="66" t="str">
        <f>+IFERROR(IF(#REF!="#N/C","#N/C",INDEX(Taxonomy_UniqueValues!I:I,MATCH(#REF!,Taxonomy_UniqueValues!K:K,0))),"#N/C")</f>
        <v>#N/C</v>
      </c>
    </row>
    <row r="503" spans="1:26" x14ac:dyDescent="0.3">
      <c r="A503" s="3">
        <v>214</v>
      </c>
      <c r="B503" s="38" t="str">
        <f t="shared" si="53"/>
        <v>FAIR-D2_214</v>
      </c>
      <c r="C503" s="39" t="s">
        <v>334</v>
      </c>
      <c r="D503" s="4">
        <f t="shared" si="52"/>
        <v>45169</v>
      </c>
      <c r="E503" s="1" t="s">
        <v>491</v>
      </c>
      <c r="F503" s="1" t="s">
        <v>491</v>
      </c>
      <c r="G503" s="2">
        <v>45169.399386574099</v>
      </c>
      <c r="H503" s="2">
        <v>45169.399537037003</v>
      </c>
      <c r="I503" s="40">
        <f t="shared" si="49"/>
        <v>1.5046290354803205E-4</v>
      </c>
      <c r="J503" s="41" t="s">
        <v>30</v>
      </c>
      <c r="K503" s="6" t="s">
        <v>31</v>
      </c>
      <c r="L503" s="6" t="s">
        <v>32</v>
      </c>
      <c r="M503" s="6">
        <v>214</v>
      </c>
      <c r="N503" s="5" t="str">
        <f t="shared" si="51"/>
        <v>FAIR-D2/214</v>
      </c>
      <c r="O503" s="4" t="str">
        <f>IF(ISBLANK(E503),"",IF(E503=F503, "1 video",CONCATENATE((+COUNTIFS(Video_List!$A:$A,Monitoring!C503,Video_List!$D:$D,"&lt;=" &amp;Monitoring!H503)-COUNTIFS(Video_List!$A:$A,Monitoring!C503,Video_List!$D:$D,"&lt;=" &amp;Monitoring!G503))+1," videos")))</f>
        <v>1 video</v>
      </c>
      <c r="P503" s="61" t="s">
        <v>31</v>
      </c>
      <c r="Q503" s="62" t="s">
        <v>34</v>
      </c>
      <c r="R503" s="63" t="str">
        <f>+IFERROR(IF(S503="#N/C","#N/C",INDEX(Taxonomy_UniqueValues!A:A,MATCH(S503,Taxonomy_UniqueValues!B:B,0))),"#N/C")</f>
        <v>Insecta</v>
      </c>
      <c r="S503" s="63" t="str">
        <f>+IFERROR(IF(T503="#N/C","#N/C",INDEX(Taxonomy_UniqueValues!B:B,MATCH(T503,Taxonomy_UniqueValues!C:C,0))),"#N/C")</f>
        <v>Diptera</v>
      </c>
      <c r="T503" s="63" t="str">
        <f>+IFERROR(IF(V503="#N/C","#N/C",INDEX(Taxonomy_UniqueValues!C:C,MATCH(V503,Taxonomy_UniqueValues!E:E,0))),"#N/C")</f>
        <v>Brachycera</v>
      </c>
      <c r="U503" s="63" t="str">
        <f>+IFERROR(IF(V503="#N/C","#N/C",INDEX(Taxonomy_UniqueValues!D:D,MATCH(V503,Taxonomy_UniqueValues!E:E,0))),"#N/C")</f>
        <v>Muscomorpha</v>
      </c>
      <c r="V503" s="63" t="s">
        <v>35</v>
      </c>
      <c r="W503" s="63" t="str">
        <f>+IFERROR(IF(X503="#N/C","#N/C",INDEX(Taxonomy_UniqueValues!F:F,MATCH(X503,Taxonomy_UniqueValues!G:G,0))),"#N/C")</f>
        <v>#N/C</v>
      </c>
      <c r="X503" s="63" t="str">
        <f>+IFERROR(IF(Y503="#N/C","#N/C",INDEX(Taxonomy_UniqueValues!G:G,MATCH(Y503,Taxonomy_UniqueValues!H:H,0))),"#N/C")</f>
        <v>#N/C</v>
      </c>
      <c r="Y503" s="63" t="str">
        <f>+IFERROR(IF(Z503="#N/C","#N/C",INDEX(Taxonomy_UniqueValues!H:H,MATCH(Z503,Taxonomy_UniqueValues!I:I,0))),"#N/C")</f>
        <v>#N/C</v>
      </c>
      <c r="Z503" s="66" t="str">
        <f>+IFERROR(IF(#REF!="#N/C","#N/C",INDEX(Taxonomy_UniqueValues!I:I,MATCH(#REF!,Taxonomy_UniqueValues!K:K,0))),"#N/C")</f>
        <v>#N/C</v>
      </c>
    </row>
    <row r="504" spans="1:26" x14ac:dyDescent="0.3">
      <c r="A504" s="3">
        <v>215</v>
      </c>
      <c r="B504" s="38" t="str">
        <f t="shared" si="53"/>
        <v>FAIR-D2_215</v>
      </c>
      <c r="C504" s="39" t="s">
        <v>334</v>
      </c>
      <c r="D504" s="4">
        <f t="shared" si="52"/>
        <v>45169</v>
      </c>
      <c r="E504" s="1" t="s">
        <v>492</v>
      </c>
      <c r="F504" s="1" t="s">
        <v>492</v>
      </c>
      <c r="G504" s="2">
        <v>45169.487743055601</v>
      </c>
      <c r="H504" s="2">
        <v>45169.487893518497</v>
      </c>
      <c r="I504" s="40">
        <f t="shared" si="49"/>
        <v>1.5046289627207443E-4</v>
      </c>
      <c r="J504" s="41" t="s">
        <v>45</v>
      </c>
      <c r="K504" s="6" t="s">
        <v>31</v>
      </c>
      <c r="L504" s="6" t="s">
        <v>32</v>
      </c>
      <c r="M504" s="6">
        <v>215</v>
      </c>
      <c r="N504" s="5" t="str">
        <f t="shared" si="51"/>
        <v>FAIR-D2/215</v>
      </c>
      <c r="O504" s="4" t="str">
        <f>IF(ISBLANK(E504),"",IF(E504=F504, "1 video",CONCATENATE((+COUNTIFS(Video_List!$A:$A,Monitoring!C504,Video_List!$D:$D,"&lt;=" &amp;Monitoring!H504)-COUNTIFS(Video_List!$A:$A,Monitoring!C504,Video_List!$D:$D,"&lt;=" &amp;Monitoring!G504))+1," videos")))</f>
        <v>1 video</v>
      </c>
      <c r="P504" s="61" t="s">
        <v>34</v>
      </c>
      <c r="Q504" s="62" t="s">
        <v>34</v>
      </c>
      <c r="R504" s="63" t="str">
        <f>+IFERROR(IF(S504="#N/C","#N/C",INDEX(Taxonomy_UniqueValues!A:A,MATCH(S504,Taxonomy_UniqueValues!B:B,0))),"#N/C")</f>
        <v>Insecta</v>
      </c>
      <c r="S504" s="63" t="str">
        <f>+IFERROR(IF(T504="#N/C","#N/C",INDEX(Taxonomy_UniqueValues!B:B,MATCH(T504,Taxonomy_UniqueValues!C:C,0))),"#N/C")</f>
        <v>Diptera</v>
      </c>
      <c r="T504" s="63" t="s">
        <v>48</v>
      </c>
      <c r="U504" s="63" t="str">
        <f>+IFERROR(IF(V504="#N/C","#N/C",INDEX(Taxonomy_UniqueValues!D:D,MATCH(V504,Taxonomy_UniqueValues!E:E,0))),"#N/C")</f>
        <v>#N/C</v>
      </c>
      <c r="V504" s="63" t="str">
        <f>+IFERROR(IF(W504="#N/C","#N/C",INDEX(Taxonomy_UniqueValues!E:E,MATCH(W504,Taxonomy_UniqueValues!F:F,0))),"#N/C")</f>
        <v>#N/C</v>
      </c>
      <c r="W504" s="63" t="str">
        <f>+IFERROR(IF(X504="#N/C","#N/C",INDEX(Taxonomy_UniqueValues!F:F,MATCH(X504,Taxonomy_UniqueValues!G:G,0))),"#N/C")</f>
        <v>#N/C</v>
      </c>
      <c r="X504" s="63" t="str">
        <f>+IFERROR(IF(Y504="#N/C","#N/C",INDEX(Taxonomy_UniqueValues!G:G,MATCH(Y504,Taxonomy_UniqueValues!H:H,0))),"#N/C")</f>
        <v>#N/C</v>
      </c>
      <c r="Y504" s="63" t="str">
        <f>+IFERROR(IF(Z504="#N/C","#N/C",INDEX(Taxonomy_UniqueValues!H:H,MATCH(Z504,Taxonomy_UniqueValues!I:I,0))),"#N/C")</f>
        <v>#N/C</v>
      </c>
      <c r="Z504" s="66" t="str">
        <f>+IFERROR(IF(#REF!="#N/C","#N/C",INDEX(Taxonomy_UniqueValues!I:I,MATCH(#REF!,Taxonomy_UniqueValues!K:K,0))),"#N/C")</f>
        <v>#N/C</v>
      </c>
    </row>
    <row r="505" spans="1:26" x14ac:dyDescent="0.3">
      <c r="A505" s="3">
        <v>216</v>
      </c>
      <c r="B505" s="38" t="str">
        <f t="shared" si="53"/>
        <v>FAIR-D2_216</v>
      </c>
      <c r="C505" s="39" t="s">
        <v>334</v>
      </c>
      <c r="D505" s="4">
        <f t="shared" si="52"/>
        <v>45169</v>
      </c>
      <c r="E505" s="1" t="s">
        <v>493</v>
      </c>
      <c r="F505" s="1" t="s">
        <v>493</v>
      </c>
      <c r="G505" s="2">
        <v>45169.526365740698</v>
      </c>
      <c r="H505" s="2">
        <v>45169.526412036997</v>
      </c>
      <c r="I505" s="40">
        <f t="shared" ref="I505:I530" si="54">IF(ISBLANK(E505),"",H505-G505)</f>
        <v>4.6296299842651933E-5</v>
      </c>
      <c r="J505" s="41" t="s">
        <v>45</v>
      </c>
      <c r="K505" s="6" t="s">
        <v>31</v>
      </c>
      <c r="L505" s="6" t="s">
        <v>32</v>
      </c>
      <c r="M505" s="6">
        <v>216</v>
      </c>
      <c r="N505" s="5" t="str">
        <f t="shared" si="51"/>
        <v>FAIR-D2/216</v>
      </c>
      <c r="O505" s="4" t="str">
        <f>IF(ISBLANK(E505),"",IF(E505=F505, "1 video",CONCATENATE((+COUNTIFS(Video_List!$A:$A,Monitoring!C505,Video_List!$D:$D,"&lt;=" &amp;Monitoring!H505)-COUNTIFS(Video_List!$A:$A,Monitoring!C505,Video_List!$D:$D,"&lt;=" &amp;Monitoring!G505))+1," videos")))</f>
        <v>1 video</v>
      </c>
      <c r="P505" s="61" t="s">
        <v>34</v>
      </c>
      <c r="Q505" s="62" t="s">
        <v>34</v>
      </c>
      <c r="R505" s="63" t="str">
        <f>+IFERROR(IF(S505="#N/C","#N/C",INDEX(Taxonomy_UniqueValues!A:A,MATCH(S505,Taxonomy_UniqueValues!B:B,0))),"#N/C")</f>
        <v>Insecta</v>
      </c>
      <c r="S505" s="63" t="str">
        <f>+IFERROR(IF(T505="#N/C","#N/C",INDEX(Taxonomy_UniqueValues!B:B,MATCH(T505,Taxonomy_UniqueValues!C:C,0))),"#N/C")</f>
        <v>Diptera</v>
      </c>
      <c r="T505" s="63" t="s">
        <v>48</v>
      </c>
      <c r="U505" s="63" t="str">
        <f>+IFERROR(IF(V505="#N/C","#N/C",INDEX(Taxonomy_UniqueValues!D:D,MATCH(V505,Taxonomy_UniqueValues!E:E,0))),"#N/C")</f>
        <v>#N/C</v>
      </c>
      <c r="V505" s="63" t="str">
        <f>+IFERROR(IF(W505="#N/C","#N/C",INDEX(Taxonomy_UniqueValues!E:E,MATCH(W505,Taxonomy_UniqueValues!F:F,0))),"#N/C")</f>
        <v>#N/C</v>
      </c>
      <c r="W505" s="63" t="str">
        <f>+IFERROR(IF(X505="#N/C","#N/C",INDEX(Taxonomy_UniqueValues!F:F,MATCH(X505,Taxonomy_UniqueValues!G:G,0))),"#N/C")</f>
        <v>#N/C</v>
      </c>
      <c r="X505" s="63" t="str">
        <f>+IFERROR(IF(Y505="#N/C","#N/C",INDEX(Taxonomy_UniqueValues!G:G,MATCH(Y505,Taxonomy_UniqueValues!H:H,0))),"#N/C")</f>
        <v>#N/C</v>
      </c>
      <c r="Y505" s="63" t="str">
        <f>+IFERROR(IF(Z505="#N/C","#N/C",INDEX(Taxonomy_UniqueValues!H:H,MATCH(Z505,Taxonomy_UniqueValues!I:I,0))),"#N/C")</f>
        <v>#N/C</v>
      </c>
      <c r="Z505" s="66" t="str">
        <f>+IFERROR(IF(#REF!="#N/C","#N/C",INDEX(Taxonomy_UniqueValues!I:I,MATCH(#REF!,Taxonomy_UniqueValues!K:K,0))),"#N/C")</f>
        <v>#N/C</v>
      </c>
    </row>
    <row r="506" spans="1:26" x14ac:dyDescent="0.3">
      <c r="A506" s="3">
        <v>217</v>
      </c>
      <c r="B506" s="38" t="str">
        <f t="shared" si="53"/>
        <v>FAIR-D2_217</v>
      </c>
      <c r="C506" s="39" t="s">
        <v>334</v>
      </c>
      <c r="D506" s="4">
        <f t="shared" ref="D506:D530" si="55">IF(ISBLANK(E506),"",+VALUE(MID(E506,FIND("_",E506)+1,10)))</f>
        <v>45169</v>
      </c>
      <c r="E506" s="1" t="s">
        <v>494</v>
      </c>
      <c r="F506" s="1" t="s">
        <v>495</v>
      </c>
      <c r="G506" s="2">
        <v>45169.625914351898</v>
      </c>
      <c r="H506" s="2">
        <v>45169.628182870401</v>
      </c>
      <c r="I506" s="40">
        <f t="shared" si="54"/>
        <v>2.2685185031150468E-3</v>
      </c>
      <c r="J506" s="41" t="s">
        <v>30</v>
      </c>
      <c r="K506" s="6" t="s">
        <v>34</v>
      </c>
      <c r="L506" s="6" t="s">
        <v>32</v>
      </c>
      <c r="M506" s="6">
        <v>217</v>
      </c>
      <c r="N506" s="5" t="str">
        <f t="shared" si="51"/>
        <v>FAIR-D2/217</v>
      </c>
      <c r="O506" s="4" t="str">
        <f>IF(ISBLANK(E506),"",IF(E506=F506, "1 video",CONCATENATE((+COUNTIFS(Video_List!$A:$A,Monitoring!C506,Video_List!$D:$D,"&lt;=" &amp;Monitoring!H506)-COUNTIFS(Video_List!$A:$A,Monitoring!C506,Video_List!$D:$D,"&lt;=" &amp;Monitoring!G506))+1," videos")))</f>
        <v>2 videos</v>
      </c>
      <c r="P506" s="61" t="s">
        <v>34</v>
      </c>
      <c r="Q506" s="62" t="s">
        <v>34</v>
      </c>
      <c r="R506" s="63" t="str">
        <f>+IFERROR(IF(S506="#N/C","#N/C",INDEX(Taxonomy_UniqueValues!A:A,MATCH(S506,Taxonomy_UniqueValues!B:B,0))),"#N/C")</f>
        <v>Insecta</v>
      </c>
      <c r="S506" s="63" t="str">
        <f>+IFERROR(IF(T506="#N/C","#N/C",INDEX(Taxonomy_UniqueValues!B:B,MATCH(T506,Taxonomy_UniqueValues!C:C,0))),"#N/C")</f>
        <v>Diptera</v>
      </c>
      <c r="T506" s="63" t="s">
        <v>48</v>
      </c>
      <c r="U506" s="63" t="str">
        <f>+IFERROR(IF(V506="#N/C","#N/C",INDEX(Taxonomy_UniqueValues!D:D,MATCH(V506,Taxonomy_UniqueValues!E:E,0))),"#N/C")</f>
        <v>#N/C</v>
      </c>
      <c r="V506" s="63" t="str">
        <f>+IFERROR(IF(W506="#N/C","#N/C",INDEX(Taxonomy_UniqueValues!E:E,MATCH(W506,Taxonomy_UniqueValues!F:F,0))),"#N/C")</f>
        <v>#N/C</v>
      </c>
      <c r="W506" s="63" t="str">
        <f>+IFERROR(IF(X506="#N/C","#N/C",INDEX(Taxonomy_UniqueValues!F:F,MATCH(X506,Taxonomy_UniqueValues!G:G,0))),"#N/C")</f>
        <v>#N/C</v>
      </c>
      <c r="X506" s="63" t="str">
        <f>+IFERROR(IF(Y506="#N/C","#N/C",INDEX(Taxonomy_UniqueValues!G:G,MATCH(Y506,Taxonomy_UniqueValues!H:H,0))),"#N/C")</f>
        <v>#N/C</v>
      </c>
      <c r="Y506" s="63" t="str">
        <f>+IFERROR(IF(Z506="#N/C","#N/C",INDEX(Taxonomy_UniqueValues!H:H,MATCH(Z506,Taxonomy_UniqueValues!I:I,0))),"#N/C")</f>
        <v>#N/C</v>
      </c>
      <c r="Z506" s="66" t="str">
        <f>+IFERROR(IF(#REF!="#N/C","#N/C",INDEX(Taxonomy_UniqueValues!I:I,MATCH(#REF!,Taxonomy_UniqueValues!K:K,0))),"#N/C")</f>
        <v>#N/C</v>
      </c>
    </row>
    <row r="507" spans="1:26" x14ac:dyDescent="0.3">
      <c r="A507" s="3">
        <v>218</v>
      </c>
      <c r="B507" s="38" t="str">
        <f t="shared" si="53"/>
        <v>FAIR-D2_218</v>
      </c>
      <c r="C507" s="39" t="s">
        <v>334</v>
      </c>
      <c r="D507" s="4">
        <f t="shared" si="55"/>
        <v>45169</v>
      </c>
      <c r="E507" s="1" t="s">
        <v>496</v>
      </c>
      <c r="F507" s="1" t="s">
        <v>496</v>
      </c>
      <c r="G507" s="2">
        <v>45169.6343402778</v>
      </c>
      <c r="H507" s="2">
        <v>45169.634826388901</v>
      </c>
      <c r="I507" s="40">
        <f t="shared" si="54"/>
        <v>4.8611110105412081E-4</v>
      </c>
      <c r="J507" s="41" t="s">
        <v>30</v>
      </c>
      <c r="K507" s="6" t="s">
        <v>31</v>
      </c>
      <c r="L507" s="6" t="s">
        <v>32</v>
      </c>
      <c r="M507" s="6">
        <v>218</v>
      </c>
      <c r="N507" s="5" t="str">
        <f t="shared" si="51"/>
        <v>FAIR-D2/218</v>
      </c>
      <c r="O507" s="4" t="str">
        <f>IF(ISBLANK(E507),"",IF(E507=F507, "1 video",CONCATENATE((+COUNTIFS(Video_List!$A:$A,Monitoring!C507,Video_List!$D:$D,"&lt;=" &amp;Monitoring!H507)-COUNTIFS(Video_List!$A:$A,Monitoring!C507,Video_List!$D:$D,"&lt;=" &amp;Monitoring!G507))+1," videos")))</f>
        <v>1 video</v>
      </c>
      <c r="P507" s="61" t="s">
        <v>34</v>
      </c>
      <c r="Q507" s="62" t="s">
        <v>34</v>
      </c>
      <c r="R507" s="63" t="str">
        <f>+IFERROR(IF(S507="#N/C","#N/C",INDEX(Taxonomy_UniqueValues!A:A,MATCH(S507,Taxonomy_UniqueValues!B:B,0))),"#N/C")</f>
        <v>Insecta</v>
      </c>
      <c r="S507" s="63" t="str">
        <f>+IFERROR(IF(T507="#N/C","#N/C",INDEX(Taxonomy_UniqueValues!B:B,MATCH(T507,Taxonomy_UniqueValues!C:C,0))),"#N/C")</f>
        <v>Diptera</v>
      </c>
      <c r="T507" s="63" t="s">
        <v>48</v>
      </c>
      <c r="U507" s="63" t="str">
        <f>+IFERROR(IF(V507="#N/C","#N/C",INDEX(Taxonomy_UniqueValues!D:D,MATCH(V507,Taxonomy_UniqueValues!E:E,0))),"#N/C")</f>
        <v>#N/C</v>
      </c>
      <c r="V507" s="63" t="str">
        <f>+IFERROR(IF(W507="#N/C","#N/C",INDEX(Taxonomy_UniqueValues!E:E,MATCH(W507,Taxonomy_UniqueValues!F:F,0))),"#N/C")</f>
        <v>#N/C</v>
      </c>
      <c r="W507" s="63" t="str">
        <f>+IFERROR(IF(X507="#N/C","#N/C",INDEX(Taxonomy_UniqueValues!F:F,MATCH(X507,Taxonomy_UniqueValues!G:G,0))),"#N/C")</f>
        <v>#N/C</v>
      </c>
      <c r="X507" s="63" t="str">
        <f>+IFERROR(IF(Y507="#N/C","#N/C",INDEX(Taxonomy_UniqueValues!G:G,MATCH(Y507,Taxonomy_UniqueValues!H:H,0))),"#N/C")</f>
        <v>#N/C</v>
      </c>
      <c r="Y507" s="63" t="str">
        <f>+IFERROR(IF(Z507="#N/C","#N/C",INDEX(Taxonomy_UniqueValues!H:H,MATCH(Z507,Taxonomy_UniqueValues!I:I,0))),"#N/C")</f>
        <v>#N/C</v>
      </c>
      <c r="Z507" s="66" t="str">
        <f>+IFERROR(IF(#REF!="#N/C","#N/C",INDEX(Taxonomy_UniqueValues!I:I,MATCH(#REF!,Taxonomy_UniqueValues!K:K,0))),"#N/C")</f>
        <v>#N/C</v>
      </c>
    </row>
    <row r="508" spans="1:26" x14ac:dyDescent="0.3">
      <c r="A508" s="3">
        <v>219</v>
      </c>
      <c r="B508" s="38" t="str">
        <f t="shared" si="53"/>
        <v>FAIR-D2_219</v>
      </c>
      <c r="C508" s="39" t="s">
        <v>334</v>
      </c>
      <c r="D508" s="4">
        <f t="shared" si="55"/>
        <v>45169</v>
      </c>
      <c r="E508" s="1" t="s">
        <v>497</v>
      </c>
      <c r="F508" s="1" t="s">
        <v>497</v>
      </c>
      <c r="G508" s="2">
        <v>45169.694282407399</v>
      </c>
      <c r="H508" s="2">
        <v>45169.694340277798</v>
      </c>
      <c r="I508" s="40">
        <f t="shared" si="54"/>
        <v>5.7870398450177163E-5</v>
      </c>
      <c r="J508" s="41" t="s">
        <v>45</v>
      </c>
      <c r="K508" s="6" t="s">
        <v>31</v>
      </c>
      <c r="L508" s="6" t="s">
        <v>32</v>
      </c>
      <c r="M508" s="6">
        <v>219</v>
      </c>
      <c r="N508" s="5" t="str">
        <f t="shared" si="51"/>
        <v>FAIR-D2/219</v>
      </c>
      <c r="O508" s="4" t="str">
        <f>IF(ISBLANK(E508),"",IF(E508=F508, "1 video",CONCATENATE((+COUNTIFS(Video_List!$A:$A,Monitoring!C508,Video_List!$D:$D,"&lt;=" &amp;Monitoring!H508)-COUNTIFS(Video_List!$A:$A,Monitoring!C508,Video_List!$D:$D,"&lt;=" &amp;Monitoring!G508))+1," videos")))</f>
        <v>1 video</v>
      </c>
      <c r="P508" s="61" t="s">
        <v>34</v>
      </c>
      <c r="Q508" s="62" t="s">
        <v>34</v>
      </c>
      <c r="R508" s="63" t="str">
        <f>+IFERROR(IF(S508="#N/C","#N/C",INDEX(Taxonomy_UniqueValues!A:A,MATCH(S508,Taxonomy_UniqueValues!B:B,0))),"#N/C")</f>
        <v>Insecta</v>
      </c>
      <c r="S508" s="63" t="str">
        <f>+IFERROR(IF(T508="#N/C","#N/C",INDEX(Taxonomy_UniqueValues!B:B,MATCH(T508,Taxonomy_UniqueValues!C:C,0))),"#N/C")</f>
        <v>Diptera</v>
      </c>
      <c r="T508" s="63" t="s">
        <v>48</v>
      </c>
      <c r="U508" s="63" t="str">
        <f>+IFERROR(IF(V508="#N/C","#N/C",INDEX(Taxonomy_UniqueValues!D:D,MATCH(V508,Taxonomy_UniqueValues!E:E,0))),"#N/C")</f>
        <v>#N/C</v>
      </c>
      <c r="V508" s="63" t="str">
        <f>+IFERROR(IF(W508="#N/C","#N/C",INDEX(Taxonomy_UniqueValues!E:E,MATCH(W508,Taxonomy_UniqueValues!F:F,0))),"#N/C")</f>
        <v>#N/C</v>
      </c>
      <c r="W508" s="63" t="str">
        <f>+IFERROR(IF(X508="#N/C","#N/C",INDEX(Taxonomy_UniqueValues!F:F,MATCH(X508,Taxonomy_UniqueValues!G:G,0))),"#N/C")</f>
        <v>#N/C</v>
      </c>
      <c r="X508" s="63" t="str">
        <f>+IFERROR(IF(Y508="#N/C","#N/C",INDEX(Taxonomy_UniqueValues!G:G,MATCH(Y508,Taxonomy_UniqueValues!H:H,0))),"#N/C")</f>
        <v>#N/C</v>
      </c>
      <c r="Y508" s="63" t="str">
        <f>+IFERROR(IF(Z508="#N/C","#N/C",INDEX(Taxonomy_UniqueValues!H:H,MATCH(Z508,Taxonomy_UniqueValues!I:I,0))),"#N/C")</f>
        <v>#N/C</v>
      </c>
      <c r="Z508" s="66" t="str">
        <f>+IFERROR(IF(#REF!="#N/C","#N/C",INDEX(Taxonomy_UniqueValues!I:I,MATCH(#REF!,Taxonomy_UniqueValues!K:K,0))),"#N/C")</f>
        <v>#N/C</v>
      </c>
    </row>
    <row r="509" spans="1:26" x14ac:dyDescent="0.3">
      <c r="A509" s="3">
        <v>220</v>
      </c>
      <c r="B509" s="38" t="str">
        <f t="shared" si="53"/>
        <v>FAIR-D2_220</v>
      </c>
      <c r="C509" s="39" t="s">
        <v>334</v>
      </c>
      <c r="D509" s="4">
        <f t="shared" si="55"/>
        <v>45170</v>
      </c>
      <c r="E509" s="1" t="s">
        <v>498</v>
      </c>
      <c r="F509" s="1" t="s">
        <v>498</v>
      </c>
      <c r="G509" s="2">
        <v>45170.370312500003</v>
      </c>
      <c r="H509" s="2">
        <v>45170.370428240698</v>
      </c>
      <c r="I509" s="40">
        <f t="shared" si="54"/>
        <v>1.1574069503694773E-4</v>
      </c>
      <c r="J509" s="41" t="s">
        <v>45</v>
      </c>
      <c r="K509" s="6" t="s">
        <v>34</v>
      </c>
      <c r="L509" s="6" t="s">
        <v>45</v>
      </c>
      <c r="M509" s="6">
        <v>220</v>
      </c>
      <c r="N509" s="5" t="str">
        <f t="shared" si="51"/>
        <v>FAIR-D2/220</v>
      </c>
      <c r="O509" s="4" t="str">
        <f>IF(ISBLANK(E509),"",IF(E509=F509, "1 video",CONCATENATE((+COUNTIFS(Video_List!$A:$A,Monitoring!C509,Video_List!$D:$D,"&lt;=" &amp;Monitoring!H509)-COUNTIFS(Video_List!$A:$A,Monitoring!C509,Video_List!$D:$D,"&lt;=" &amp;Monitoring!G509))+1," videos")))</f>
        <v>1 video</v>
      </c>
      <c r="P509" s="61" t="s">
        <v>34</v>
      </c>
      <c r="Q509" s="62" t="s">
        <v>34</v>
      </c>
      <c r="R509" s="63" t="str">
        <f>+IFERROR(IF(S509="#N/C","#N/C",INDEX(Taxonomy_UniqueValues!A:A,MATCH(S509,Taxonomy_UniqueValues!B:B,0))),"#N/C")</f>
        <v>Insecta</v>
      </c>
      <c r="S509" s="63" t="str">
        <f>+IFERROR(IF(T509="#N/C","#N/C",INDEX(Taxonomy_UniqueValues!B:B,MATCH(T509,Taxonomy_UniqueValues!C:C,0))),"#N/C")</f>
        <v>Diptera</v>
      </c>
      <c r="T509" s="63" t="s">
        <v>48</v>
      </c>
      <c r="U509" s="63" t="str">
        <f>+IFERROR(IF(V509="#N/C","#N/C",INDEX(Taxonomy_UniqueValues!D:D,MATCH(V509,Taxonomy_UniqueValues!E:E,0))),"#N/C")</f>
        <v>#N/C</v>
      </c>
      <c r="V509" s="63" t="str">
        <f>+IFERROR(IF(W509="#N/C","#N/C",INDEX(Taxonomy_UniqueValues!E:E,MATCH(W509,Taxonomy_UniqueValues!F:F,0))),"#N/C")</f>
        <v>#N/C</v>
      </c>
      <c r="W509" s="63" t="str">
        <f>+IFERROR(IF(X509="#N/C","#N/C",INDEX(Taxonomy_UniqueValues!F:F,MATCH(X509,Taxonomy_UniqueValues!G:G,0))),"#N/C")</f>
        <v>#N/C</v>
      </c>
      <c r="X509" s="63" t="str">
        <f>+IFERROR(IF(Y509="#N/C","#N/C",INDEX(Taxonomy_UniqueValues!G:G,MATCH(Y509,Taxonomy_UniqueValues!H:H,0))),"#N/C")</f>
        <v>#N/C</v>
      </c>
      <c r="Y509" s="63" t="str">
        <f>+IFERROR(IF(Z509="#N/C","#N/C",INDEX(Taxonomy_UniqueValues!H:H,MATCH(Z509,Taxonomy_UniqueValues!I:I,0))),"#N/C")</f>
        <v>#N/C</v>
      </c>
      <c r="Z509" s="66" t="str">
        <f>+IFERROR(IF(#REF!="#N/C","#N/C",INDEX(Taxonomy_UniqueValues!I:I,MATCH(#REF!,Taxonomy_UniqueValues!K:K,0))),"#N/C")</f>
        <v>#N/C</v>
      </c>
    </row>
    <row r="510" spans="1:26" x14ac:dyDescent="0.3">
      <c r="A510" s="3">
        <v>221</v>
      </c>
      <c r="B510" s="38" t="str">
        <f t="shared" si="53"/>
        <v>FAIR-D2_221</v>
      </c>
      <c r="C510" s="39" t="s">
        <v>334</v>
      </c>
      <c r="D510" s="4">
        <f t="shared" si="55"/>
        <v>45170</v>
      </c>
      <c r="E510" s="1" t="s">
        <v>499</v>
      </c>
      <c r="F510" s="1" t="s">
        <v>500</v>
      </c>
      <c r="G510" s="2">
        <v>45170.539722222202</v>
      </c>
      <c r="H510" s="2">
        <v>45170.541712963</v>
      </c>
      <c r="I510" s="40">
        <f t="shared" si="54"/>
        <v>1.9907407986465842E-3</v>
      </c>
      <c r="J510" s="41" t="s">
        <v>45</v>
      </c>
      <c r="K510" s="6" t="s">
        <v>31</v>
      </c>
      <c r="L510" s="6" t="s">
        <v>32</v>
      </c>
      <c r="M510" s="6">
        <v>221</v>
      </c>
      <c r="N510" s="5" t="str">
        <f t="shared" si="51"/>
        <v>FAIR-D2/221</v>
      </c>
      <c r="O510" s="4" t="str">
        <f>IF(ISBLANK(E510),"",IF(E510=F510, "1 video",CONCATENATE((+COUNTIFS(Video_List!$A:$A,Monitoring!C510,Video_List!$D:$D,"&lt;=" &amp;Monitoring!H510)-COUNTIFS(Video_List!$A:$A,Monitoring!C510,Video_List!$D:$D,"&lt;=" &amp;Monitoring!G510))+1," videos")))</f>
        <v>2 videos</v>
      </c>
      <c r="P510" s="61" t="s">
        <v>34</v>
      </c>
      <c r="Q510" s="62" t="s">
        <v>34</v>
      </c>
      <c r="R510" s="63" t="str">
        <f>+IFERROR(IF(S510="#N/C","#N/C",INDEX(Taxonomy_UniqueValues!A:A,MATCH(S510,Taxonomy_UniqueValues!B:B,0))),"#N/C")</f>
        <v>Insecta</v>
      </c>
      <c r="S510" s="63" t="str">
        <f>+IFERROR(IF(T510="#N/C","#N/C",INDEX(Taxonomy_UniqueValues!B:B,MATCH(T510,Taxonomy_UniqueValues!C:C,0))),"#N/C")</f>
        <v>Diptera</v>
      </c>
      <c r="T510" s="63" t="s">
        <v>48</v>
      </c>
      <c r="U510" s="63" t="str">
        <f>+IFERROR(IF(V510="#N/C","#N/C",INDEX(Taxonomy_UniqueValues!D:D,MATCH(V510,Taxonomy_UniqueValues!E:E,0))),"#N/C")</f>
        <v>#N/C</v>
      </c>
      <c r="V510" s="63" t="str">
        <f>+IFERROR(IF(W510="#N/C","#N/C",INDEX(Taxonomy_UniqueValues!E:E,MATCH(W510,Taxonomy_UniqueValues!F:F,0))),"#N/C")</f>
        <v>#N/C</v>
      </c>
      <c r="W510" s="63" t="str">
        <f>+IFERROR(IF(X510="#N/C","#N/C",INDEX(Taxonomy_UniqueValues!F:F,MATCH(X510,Taxonomy_UniqueValues!G:G,0))),"#N/C")</f>
        <v>#N/C</v>
      </c>
      <c r="X510" s="63" t="str">
        <f>+IFERROR(IF(Y510="#N/C","#N/C",INDEX(Taxonomy_UniqueValues!G:G,MATCH(Y510,Taxonomy_UniqueValues!H:H,0))),"#N/C")</f>
        <v>#N/C</v>
      </c>
      <c r="Y510" s="63" t="str">
        <f>+IFERROR(IF(Z510="#N/C","#N/C",INDEX(Taxonomy_UniqueValues!H:H,MATCH(Z510,Taxonomy_UniqueValues!I:I,0))),"#N/C")</f>
        <v>#N/C</v>
      </c>
      <c r="Z510" s="66" t="str">
        <f>+IFERROR(IF(#REF!="#N/C","#N/C",INDEX(Taxonomy_UniqueValues!I:I,MATCH(#REF!,Taxonomy_UniqueValues!K:K,0))),"#N/C")</f>
        <v>#N/C</v>
      </c>
    </row>
    <row r="511" spans="1:26" x14ac:dyDescent="0.3">
      <c r="A511" s="3">
        <v>222</v>
      </c>
      <c r="B511" s="38" t="str">
        <f t="shared" si="53"/>
        <v>FAIR-D2_222</v>
      </c>
      <c r="C511" s="39" t="s">
        <v>334</v>
      </c>
      <c r="D511" s="4">
        <f t="shared" si="55"/>
        <v>45170</v>
      </c>
      <c r="E511" s="1" t="s">
        <v>501</v>
      </c>
      <c r="F511" s="1" t="s">
        <v>502</v>
      </c>
      <c r="G511" s="2">
        <v>45170.571250000001</v>
      </c>
      <c r="H511" s="2">
        <v>45170.573043981502</v>
      </c>
      <c r="I511" s="40">
        <f t="shared" si="54"/>
        <v>1.7939815006684512E-3</v>
      </c>
      <c r="J511" s="41" t="s">
        <v>30</v>
      </c>
      <c r="K511" s="6" t="s">
        <v>31</v>
      </c>
      <c r="L511" s="6" t="s">
        <v>32</v>
      </c>
      <c r="M511" s="6">
        <v>222</v>
      </c>
      <c r="N511" s="5" t="str">
        <f t="shared" si="51"/>
        <v>FAIR-D2/222</v>
      </c>
      <c r="O511" s="4" t="str">
        <f>IF(ISBLANK(E511),"",IF(E511=F511, "1 video",CONCATENATE((+COUNTIFS(Video_List!$A:$A,Monitoring!C511,Video_List!$D:$D,"&lt;=" &amp;Monitoring!H511)-COUNTIFS(Video_List!$A:$A,Monitoring!C511,Video_List!$D:$D,"&lt;=" &amp;Monitoring!G511))+1," videos")))</f>
        <v>2 videos</v>
      </c>
      <c r="P511" s="61" t="s">
        <v>34</v>
      </c>
      <c r="Q511" s="62" t="s">
        <v>34</v>
      </c>
      <c r="R511" s="63" t="str">
        <f>+IFERROR(IF(S511="#N/C","#N/C",INDEX(Taxonomy_UniqueValues!A:A,MATCH(S511,Taxonomy_UniqueValues!B:B,0))),"#N/C")</f>
        <v>Insecta</v>
      </c>
      <c r="S511" s="63" t="str">
        <f>+IFERROR(IF(T511="#N/C","#N/C",INDEX(Taxonomy_UniqueValues!B:B,MATCH(T511,Taxonomy_UniqueValues!C:C,0))),"#N/C")</f>
        <v>Diptera</v>
      </c>
      <c r="T511" s="63" t="s">
        <v>48</v>
      </c>
      <c r="U511" s="63" t="str">
        <f>+IFERROR(IF(V511="#N/C","#N/C",INDEX(Taxonomy_UniqueValues!D:D,MATCH(V511,Taxonomy_UniqueValues!E:E,0))),"#N/C")</f>
        <v>#N/C</v>
      </c>
      <c r="V511" s="63" t="str">
        <f>+IFERROR(IF(W511="#N/C","#N/C",INDEX(Taxonomy_UniqueValues!E:E,MATCH(W511,Taxonomy_UniqueValues!F:F,0))),"#N/C")</f>
        <v>#N/C</v>
      </c>
      <c r="W511" s="63" t="str">
        <f>+IFERROR(IF(X511="#N/C","#N/C",INDEX(Taxonomy_UniqueValues!F:F,MATCH(X511,Taxonomy_UniqueValues!G:G,0))),"#N/C")</f>
        <v>#N/C</v>
      </c>
      <c r="X511" s="63" t="str">
        <f>+IFERROR(IF(Y511="#N/C","#N/C",INDEX(Taxonomy_UniqueValues!G:G,MATCH(Y511,Taxonomy_UniqueValues!H:H,0))),"#N/C")</f>
        <v>#N/C</v>
      </c>
      <c r="Y511" s="63" t="str">
        <f>+IFERROR(IF(Z511="#N/C","#N/C",INDEX(Taxonomy_UniqueValues!H:H,MATCH(Z511,Taxonomy_UniqueValues!I:I,0))),"#N/C")</f>
        <v>#N/C</v>
      </c>
      <c r="Z511" s="66" t="str">
        <f>+IFERROR(IF(#REF!="#N/C","#N/C",INDEX(Taxonomy_UniqueValues!I:I,MATCH(#REF!,Taxonomy_UniqueValues!K:K,0))),"#N/C")</f>
        <v>#N/C</v>
      </c>
    </row>
    <row r="512" spans="1:26" x14ac:dyDescent="0.3">
      <c r="A512" s="3">
        <v>223</v>
      </c>
      <c r="B512" s="38" t="str">
        <f t="shared" si="53"/>
        <v>FAIR-D2_223</v>
      </c>
      <c r="C512" s="39" t="s">
        <v>334</v>
      </c>
      <c r="D512" s="4">
        <f t="shared" si="55"/>
        <v>45170</v>
      </c>
      <c r="E512" s="1" t="s">
        <v>503</v>
      </c>
      <c r="F512" s="1" t="s">
        <v>503</v>
      </c>
      <c r="G512" s="2">
        <v>45170.584756944401</v>
      </c>
      <c r="H512" s="2">
        <v>45170.5859837963</v>
      </c>
      <c r="I512" s="40">
        <f t="shared" si="54"/>
        <v>1.2268518985365517E-3</v>
      </c>
      <c r="J512" s="41" t="s">
        <v>32</v>
      </c>
      <c r="K512" s="6" t="s">
        <v>31</v>
      </c>
      <c r="L512" s="6" t="s">
        <v>32</v>
      </c>
      <c r="M512" s="6">
        <v>223</v>
      </c>
      <c r="N512" s="5" t="str">
        <f t="shared" si="51"/>
        <v>FAIR-D2/223</v>
      </c>
      <c r="O512" s="4" t="str">
        <f>IF(ISBLANK(E512),"",IF(E512=F512, "1 video",CONCATENATE((+COUNTIFS(Video_List!$A:$A,Monitoring!C512,Video_List!$D:$D,"&lt;=" &amp;Monitoring!H512)-COUNTIFS(Video_List!$A:$A,Monitoring!C512,Video_List!$D:$D,"&lt;=" &amp;Monitoring!G512))+1," videos")))</f>
        <v>1 video</v>
      </c>
      <c r="P512" s="61" t="s">
        <v>34</v>
      </c>
      <c r="Q512" s="62" t="s">
        <v>34</v>
      </c>
      <c r="R512" s="63" t="str">
        <f>+IFERROR(IF(S512="#N/C","#N/C",INDEX(Taxonomy_UniqueValues!A:A,MATCH(S512,Taxonomy_UniqueValues!B:B,0))),"#N/C")</f>
        <v>Insecta</v>
      </c>
      <c r="S512" s="63" t="str">
        <f>+IFERROR(IF(T512="#N/C","#N/C",INDEX(Taxonomy_UniqueValues!B:B,MATCH(T512,Taxonomy_UniqueValues!C:C,0))),"#N/C")</f>
        <v>Diptera</v>
      </c>
      <c r="T512" s="63" t="s">
        <v>48</v>
      </c>
      <c r="U512" s="63" t="str">
        <f>+IFERROR(IF(V512="#N/C","#N/C",INDEX(Taxonomy_UniqueValues!D:D,MATCH(V512,Taxonomy_UniqueValues!E:E,0))),"#N/C")</f>
        <v>#N/C</v>
      </c>
      <c r="V512" s="63" t="str">
        <f>+IFERROR(IF(W512="#N/C","#N/C",INDEX(Taxonomy_UniqueValues!E:E,MATCH(W512,Taxonomy_UniqueValues!F:F,0))),"#N/C")</f>
        <v>#N/C</v>
      </c>
      <c r="W512" s="63" t="str">
        <f>+IFERROR(IF(X512="#N/C","#N/C",INDEX(Taxonomy_UniqueValues!F:F,MATCH(X512,Taxonomy_UniqueValues!G:G,0))),"#N/C")</f>
        <v>#N/C</v>
      </c>
      <c r="X512" s="63" t="str">
        <f>+IFERROR(IF(Y512="#N/C","#N/C",INDEX(Taxonomy_UniqueValues!G:G,MATCH(Y512,Taxonomy_UniqueValues!H:H,0))),"#N/C")</f>
        <v>#N/C</v>
      </c>
      <c r="Y512" s="63" t="str">
        <f>+IFERROR(IF(Z512="#N/C","#N/C",INDEX(Taxonomy_UniqueValues!H:H,MATCH(Z512,Taxonomy_UniqueValues!I:I,0))),"#N/C")</f>
        <v>#N/C</v>
      </c>
      <c r="Z512" s="66" t="str">
        <f>+IFERROR(IF(#REF!="#N/C","#N/C",INDEX(Taxonomy_UniqueValues!I:I,MATCH(#REF!,Taxonomy_UniqueValues!K:K,0))),"#N/C")</f>
        <v>#N/C</v>
      </c>
    </row>
    <row r="513" spans="1:26" x14ac:dyDescent="0.3">
      <c r="A513" s="3">
        <v>224</v>
      </c>
      <c r="B513" s="38" t="str">
        <f t="shared" si="53"/>
        <v>FAIR-D2_224</v>
      </c>
      <c r="C513" s="39" t="s">
        <v>334</v>
      </c>
      <c r="D513" s="4">
        <f t="shared" si="55"/>
        <v>45170</v>
      </c>
      <c r="E513" s="1" t="s">
        <v>504</v>
      </c>
      <c r="F513" s="1" t="s">
        <v>504</v>
      </c>
      <c r="G513" s="2">
        <v>45170.650949074101</v>
      </c>
      <c r="H513" s="2">
        <v>45170.651099536997</v>
      </c>
      <c r="I513" s="40">
        <f t="shared" si="54"/>
        <v>1.5046289627207443E-4</v>
      </c>
      <c r="J513" s="41" t="s">
        <v>45</v>
      </c>
      <c r="K513" s="6" t="s">
        <v>31</v>
      </c>
      <c r="L513" s="6" t="s">
        <v>32</v>
      </c>
      <c r="M513" s="6">
        <v>224</v>
      </c>
      <c r="N513" s="5" t="str">
        <f t="shared" si="51"/>
        <v>FAIR-D2/224</v>
      </c>
      <c r="O513" s="4" t="str">
        <f>IF(ISBLANK(E513),"",IF(E513=F513, "1 video",CONCATENATE((+COUNTIFS(Video_List!$A:$A,Monitoring!C513,Video_List!$D:$D,"&lt;=" &amp;Monitoring!H513)-COUNTIFS(Video_List!$A:$A,Monitoring!C513,Video_List!$D:$D,"&lt;=" &amp;Monitoring!G513))+1," videos")))</f>
        <v>1 video</v>
      </c>
      <c r="P513" s="61" t="s">
        <v>34</v>
      </c>
      <c r="Q513" s="62" t="s">
        <v>34</v>
      </c>
      <c r="R513" s="63" t="str">
        <f>+IFERROR(IF(S513="#N/C","#N/C",INDEX(Taxonomy_UniqueValues!A:A,MATCH(S513,Taxonomy_UniqueValues!B:B,0))),"#N/C")</f>
        <v>Insecta</v>
      </c>
      <c r="S513" s="63" t="str">
        <f>+IFERROR(IF(T513="#N/C","#N/C",INDEX(Taxonomy_UniqueValues!B:B,MATCH(T513,Taxonomy_UniqueValues!C:C,0))),"#N/C")</f>
        <v>Diptera</v>
      </c>
      <c r="T513" s="63" t="s">
        <v>48</v>
      </c>
      <c r="U513" s="63" t="str">
        <f>+IFERROR(IF(V513="#N/C","#N/C",INDEX(Taxonomy_UniqueValues!D:D,MATCH(V513,Taxonomy_UniqueValues!E:E,0))),"#N/C")</f>
        <v>#N/C</v>
      </c>
      <c r="V513" s="63" t="str">
        <f>+IFERROR(IF(W513="#N/C","#N/C",INDEX(Taxonomy_UniqueValues!E:E,MATCH(W513,Taxonomy_UniqueValues!F:F,0))),"#N/C")</f>
        <v>#N/C</v>
      </c>
      <c r="W513" s="63" t="str">
        <f>+IFERROR(IF(X513="#N/C","#N/C",INDEX(Taxonomy_UniqueValues!F:F,MATCH(X513,Taxonomy_UniqueValues!G:G,0))),"#N/C")</f>
        <v>#N/C</v>
      </c>
      <c r="X513" s="63" t="str">
        <f>+IFERROR(IF(Y513="#N/C","#N/C",INDEX(Taxonomy_UniqueValues!G:G,MATCH(Y513,Taxonomy_UniqueValues!H:H,0))),"#N/C")</f>
        <v>#N/C</v>
      </c>
      <c r="Y513" s="63" t="str">
        <f>+IFERROR(IF(Z513="#N/C","#N/C",INDEX(Taxonomy_UniqueValues!H:H,MATCH(Z513,Taxonomy_UniqueValues!I:I,0))),"#N/C")</f>
        <v>#N/C</v>
      </c>
      <c r="Z513" s="66" t="str">
        <f>+IFERROR(IF(#REF!="#N/C","#N/C",INDEX(Taxonomy_UniqueValues!I:I,MATCH(#REF!,Taxonomy_UniqueValues!K:K,0))),"#N/C")</f>
        <v>#N/C</v>
      </c>
    </row>
    <row r="514" spans="1:26" x14ac:dyDescent="0.3">
      <c r="A514" s="3">
        <v>225</v>
      </c>
      <c r="B514" s="38" t="str">
        <f t="shared" si="53"/>
        <v>FAIR-D2_225</v>
      </c>
      <c r="C514" s="39" t="s">
        <v>334</v>
      </c>
      <c r="D514" s="4">
        <f t="shared" si="55"/>
        <v>45170</v>
      </c>
      <c r="E514" s="1" t="s">
        <v>505</v>
      </c>
      <c r="F514" s="1" t="s">
        <v>506</v>
      </c>
      <c r="G514" s="2">
        <v>45170.724143518499</v>
      </c>
      <c r="H514" s="2">
        <v>45170.731145833299</v>
      </c>
      <c r="I514" s="40">
        <f t="shared" si="54"/>
        <v>7.0023148000473157E-3</v>
      </c>
      <c r="J514" s="41" t="s">
        <v>45</v>
      </c>
      <c r="K514" s="6" t="s">
        <v>34</v>
      </c>
      <c r="L514" s="6" t="s">
        <v>32</v>
      </c>
      <c r="M514" s="6">
        <v>225</v>
      </c>
      <c r="N514" s="5" t="str">
        <f t="shared" ref="N514:N577" si="56">IF(ISBLANK(C514),"",+CONCATENATE(C514,"/",M514))</f>
        <v>FAIR-D2/225</v>
      </c>
      <c r="O514" s="4" t="str">
        <f>IF(ISBLANK(E514),"",IF(E514=F514, "1 video",CONCATENATE((+COUNTIFS(Video_List!$A:$A,Monitoring!C514,Video_List!$D:$D,"&lt;=" &amp;Monitoring!H514)-COUNTIFS(Video_List!$A:$A,Monitoring!C514,Video_List!$D:$D,"&lt;=" &amp;Monitoring!G514))+1," videos")))</f>
        <v>4 videos</v>
      </c>
      <c r="P514" s="61" t="s">
        <v>34</v>
      </c>
      <c r="Q514" s="62" t="s">
        <v>34</v>
      </c>
      <c r="R514" s="63" t="str">
        <f>+IFERROR(IF(S514="#N/C","#N/C",INDEX(Taxonomy_UniqueValues!A:A,MATCH(S514,Taxonomy_UniqueValues!B:B,0))),"#N/C")</f>
        <v>Insecta</v>
      </c>
      <c r="S514" s="63" t="str">
        <f>+IFERROR(IF(T514="#N/C","#N/C",INDEX(Taxonomy_UniqueValues!B:B,MATCH(T514,Taxonomy_UniqueValues!C:C,0))),"#N/C")</f>
        <v>Diptera</v>
      </c>
      <c r="T514" s="63" t="s">
        <v>48</v>
      </c>
      <c r="U514" s="63" t="str">
        <f>+IFERROR(IF(V514="#N/C","#N/C",INDEX(Taxonomy_UniqueValues!D:D,MATCH(V514,Taxonomy_UniqueValues!E:E,0))),"#N/C")</f>
        <v>#N/C</v>
      </c>
      <c r="V514" s="63" t="str">
        <f>+IFERROR(IF(W514="#N/C","#N/C",INDEX(Taxonomy_UniqueValues!E:E,MATCH(W514,Taxonomy_UniqueValues!F:F,0))),"#N/C")</f>
        <v>#N/C</v>
      </c>
      <c r="W514" s="63" t="str">
        <f>+IFERROR(IF(X514="#N/C","#N/C",INDEX(Taxonomy_UniqueValues!F:F,MATCH(X514,Taxonomy_UniqueValues!G:G,0))),"#N/C")</f>
        <v>#N/C</v>
      </c>
      <c r="X514" s="63" t="str">
        <f>+IFERROR(IF(Y514="#N/C","#N/C",INDEX(Taxonomy_UniqueValues!G:G,MATCH(Y514,Taxonomy_UniqueValues!H:H,0))),"#N/C")</f>
        <v>#N/C</v>
      </c>
      <c r="Y514" s="63" t="str">
        <f>+IFERROR(IF(Z514="#N/C","#N/C",INDEX(Taxonomy_UniqueValues!H:H,MATCH(Z514,Taxonomy_UniqueValues!I:I,0))),"#N/C")</f>
        <v>#N/C</v>
      </c>
      <c r="Z514" s="66" t="str">
        <f>+IFERROR(IF(#REF!="#N/C","#N/C",INDEX(Taxonomy_UniqueValues!I:I,MATCH(#REF!,Taxonomy_UniqueValues!K:K,0))),"#N/C")</f>
        <v>#N/C</v>
      </c>
    </row>
    <row r="515" spans="1:26" x14ac:dyDescent="0.3">
      <c r="A515" s="3">
        <v>226</v>
      </c>
      <c r="B515" s="38" t="str">
        <f t="shared" si="53"/>
        <v>FAIR-D2_226</v>
      </c>
      <c r="C515" s="39" t="s">
        <v>334</v>
      </c>
      <c r="D515" s="4">
        <f t="shared" si="55"/>
        <v>45171</v>
      </c>
      <c r="E515" s="1" t="s">
        <v>507</v>
      </c>
      <c r="F515" s="1" t="s">
        <v>507</v>
      </c>
      <c r="G515" s="2">
        <v>45171.423472222203</v>
      </c>
      <c r="H515" s="2">
        <v>45171.424016203702</v>
      </c>
      <c r="I515" s="40">
        <f t="shared" si="54"/>
        <v>5.4398149950429797E-4</v>
      </c>
      <c r="J515" s="41" t="s">
        <v>45</v>
      </c>
      <c r="K515" s="6" t="s">
        <v>34</v>
      </c>
      <c r="L515" s="6" t="s">
        <v>32</v>
      </c>
      <c r="M515" s="6">
        <v>226</v>
      </c>
      <c r="N515" s="5" t="str">
        <f t="shared" si="56"/>
        <v>FAIR-D2/226</v>
      </c>
      <c r="O515" s="4" t="str">
        <f>IF(ISBLANK(E515),"",IF(E515=F515, "1 video",CONCATENATE((+COUNTIFS(Video_List!$A:$A,Monitoring!C515,Video_List!$D:$D,"&lt;=" &amp;Monitoring!H515)-COUNTIFS(Video_List!$A:$A,Monitoring!C515,Video_List!$D:$D,"&lt;=" &amp;Monitoring!G515))+1," videos")))</f>
        <v>1 video</v>
      </c>
      <c r="P515" s="61" t="s">
        <v>34</v>
      </c>
      <c r="Q515" s="62" t="s">
        <v>34</v>
      </c>
      <c r="R515" s="63" t="str">
        <f>+IFERROR(IF(S515="#N/C","#N/C",INDEX(Taxonomy_UniqueValues!A:A,MATCH(S515,Taxonomy_UniqueValues!B:B,0))),"#N/C")</f>
        <v>Insecta</v>
      </c>
      <c r="S515" s="63" t="str">
        <f>+IFERROR(IF(T515="#N/C","#N/C",INDEX(Taxonomy_UniqueValues!B:B,MATCH(T515,Taxonomy_UniqueValues!C:C,0))),"#N/C")</f>
        <v>Diptera</v>
      </c>
      <c r="T515" s="63" t="s">
        <v>48</v>
      </c>
      <c r="U515" s="63" t="str">
        <f>+IFERROR(IF(V515="#N/C","#N/C",INDEX(Taxonomy_UniqueValues!D:D,MATCH(V515,Taxonomy_UniqueValues!E:E,0))),"#N/C")</f>
        <v>#N/C</v>
      </c>
      <c r="V515" s="63" t="str">
        <f>+IFERROR(IF(W515="#N/C","#N/C",INDEX(Taxonomy_UniqueValues!E:E,MATCH(W515,Taxonomy_UniqueValues!F:F,0))),"#N/C")</f>
        <v>#N/C</v>
      </c>
      <c r="W515" s="63" t="str">
        <f>+IFERROR(IF(X515="#N/C","#N/C",INDEX(Taxonomy_UniqueValues!F:F,MATCH(X515,Taxonomy_UniqueValues!G:G,0))),"#N/C")</f>
        <v>#N/C</v>
      </c>
      <c r="X515" s="63" t="str">
        <f>+IFERROR(IF(Y515="#N/C","#N/C",INDEX(Taxonomy_UniqueValues!G:G,MATCH(Y515,Taxonomy_UniqueValues!H:H,0))),"#N/C")</f>
        <v>#N/C</v>
      </c>
      <c r="Y515" s="63" t="str">
        <f>+IFERROR(IF(Z515="#N/C","#N/C",INDEX(Taxonomy_UniqueValues!H:H,MATCH(Z515,Taxonomy_UniqueValues!I:I,0))),"#N/C")</f>
        <v>#N/C</v>
      </c>
      <c r="Z515" s="66" t="str">
        <f>+IFERROR(IF(#REF!="#N/C","#N/C",INDEX(Taxonomy_UniqueValues!I:I,MATCH(#REF!,Taxonomy_UniqueValues!K:K,0))),"#N/C")</f>
        <v>#N/C</v>
      </c>
    </row>
    <row r="516" spans="1:26" x14ac:dyDescent="0.3">
      <c r="A516" s="3">
        <v>227</v>
      </c>
      <c r="B516" s="38" t="str">
        <f t="shared" si="53"/>
        <v>FAIR-D2_227</v>
      </c>
      <c r="C516" s="39" t="s">
        <v>334</v>
      </c>
      <c r="D516" s="4">
        <f t="shared" si="55"/>
        <v>45171</v>
      </c>
      <c r="E516" s="1" t="s">
        <v>508</v>
      </c>
      <c r="F516" s="1" t="s">
        <v>508</v>
      </c>
      <c r="G516" s="2">
        <v>45171.429583333302</v>
      </c>
      <c r="H516" s="2">
        <v>45171.429652777799</v>
      </c>
      <c r="I516" s="40">
        <f t="shared" si="54"/>
        <v>6.9444497057702392E-5</v>
      </c>
      <c r="J516" s="41" t="s">
        <v>45</v>
      </c>
      <c r="K516" s="6" t="s">
        <v>31</v>
      </c>
      <c r="L516" s="6" t="s">
        <v>32</v>
      </c>
      <c r="M516" s="6">
        <v>227</v>
      </c>
      <c r="N516" s="5" t="str">
        <f t="shared" si="56"/>
        <v>FAIR-D2/227</v>
      </c>
      <c r="O516" s="4" t="str">
        <f>IF(ISBLANK(E516),"",IF(E516=F516, "1 video",CONCATENATE((+COUNTIFS(Video_List!$A:$A,Monitoring!C516,Video_List!$D:$D,"&lt;=" &amp;Monitoring!H516)-COUNTIFS(Video_List!$A:$A,Monitoring!C516,Video_List!$D:$D,"&lt;=" &amp;Monitoring!G516))+1," videos")))</f>
        <v>1 video</v>
      </c>
      <c r="P516" s="61" t="s">
        <v>34</v>
      </c>
      <c r="Q516" s="62" t="s">
        <v>34</v>
      </c>
      <c r="R516" s="63" t="str">
        <f>+IFERROR(IF(S516="#N/C","#N/C",INDEX(Taxonomy_UniqueValues!A:A,MATCH(S516,Taxonomy_UniqueValues!B:B,0))),"#N/C")</f>
        <v>Insecta</v>
      </c>
      <c r="S516" s="63" t="str">
        <f>+IFERROR(IF(T516="#N/C","#N/C",INDEX(Taxonomy_UniqueValues!B:B,MATCH(T516,Taxonomy_UniqueValues!C:C,0))),"#N/C")</f>
        <v>Diptera</v>
      </c>
      <c r="T516" s="63" t="s">
        <v>48</v>
      </c>
      <c r="U516" s="63" t="str">
        <f>+IFERROR(IF(V516="#N/C","#N/C",INDEX(Taxonomy_UniqueValues!D:D,MATCH(V516,Taxonomy_UniqueValues!E:E,0))),"#N/C")</f>
        <v>#N/C</v>
      </c>
      <c r="V516" s="63" t="str">
        <f>+IFERROR(IF(W516="#N/C","#N/C",INDEX(Taxonomy_UniqueValues!E:E,MATCH(W516,Taxonomy_UniqueValues!F:F,0))),"#N/C")</f>
        <v>#N/C</v>
      </c>
      <c r="W516" s="63" t="str">
        <f>+IFERROR(IF(X516="#N/C","#N/C",INDEX(Taxonomy_UniqueValues!F:F,MATCH(X516,Taxonomy_UniqueValues!G:G,0))),"#N/C")</f>
        <v>#N/C</v>
      </c>
      <c r="X516" s="63" t="str">
        <f>+IFERROR(IF(Y516="#N/C","#N/C",INDEX(Taxonomy_UniqueValues!G:G,MATCH(Y516,Taxonomy_UniqueValues!H:H,0))),"#N/C")</f>
        <v>#N/C</v>
      </c>
      <c r="Y516" s="63" t="str">
        <f>+IFERROR(IF(Z516="#N/C","#N/C",INDEX(Taxonomy_UniqueValues!H:H,MATCH(Z516,Taxonomy_UniqueValues!I:I,0))),"#N/C")</f>
        <v>#N/C</v>
      </c>
      <c r="Z516" s="66" t="str">
        <f>+IFERROR(IF(#REF!="#N/C","#N/C",INDEX(Taxonomy_UniqueValues!I:I,MATCH(#REF!,Taxonomy_UniqueValues!K:K,0))),"#N/C")</f>
        <v>#N/C</v>
      </c>
    </row>
    <row r="517" spans="1:26" x14ac:dyDescent="0.3">
      <c r="A517" s="3">
        <v>228</v>
      </c>
      <c r="B517" s="38" t="str">
        <f t="shared" si="53"/>
        <v>FAIR-D2_228</v>
      </c>
      <c r="C517" s="39" t="s">
        <v>334</v>
      </c>
      <c r="D517" s="4">
        <f t="shared" si="55"/>
        <v>45171</v>
      </c>
      <c r="E517" s="1" t="s">
        <v>509</v>
      </c>
      <c r="F517" s="1" t="s">
        <v>510</v>
      </c>
      <c r="G517" s="2">
        <v>45171.432777777802</v>
      </c>
      <c r="H517" s="2">
        <v>45171.454143518502</v>
      </c>
      <c r="I517" s="40">
        <f t="shared" si="54"/>
        <v>2.1365740700275637E-2</v>
      </c>
      <c r="J517" s="41" t="s">
        <v>45</v>
      </c>
      <c r="K517" s="6" t="s">
        <v>31</v>
      </c>
      <c r="L517" s="6" t="s">
        <v>32</v>
      </c>
      <c r="M517" s="6">
        <v>228</v>
      </c>
      <c r="N517" s="5" t="str">
        <f t="shared" si="56"/>
        <v>FAIR-D2/228</v>
      </c>
      <c r="O517" s="4" t="str">
        <f>IF(ISBLANK(E517),"",IF(E517=F517, "1 video",CONCATENATE((+COUNTIFS(Video_List!$A:$A,Monitoring!C517,Video_List!$D:$D,"&lt;=" &amp;Monitoring!H517)-COUNTIFS(Video_List!$A:$A,Monitoring!C517,Video_List!$D:$D,"&lt;=" &amp;Monitoring!G517))+1," videos")))</f>
        <v>5 videos</v>
      </c>
      <c r="P517" s="61" t="s">
        <v>34</v>
      </c>
      <c r="Q517" s="62" t="s">
        <v>34</v>
      </c>
      <c r="R517" s="63" t="str">
        <f>+IFERROR(IF(S517="#N/C","#N/C",INDEX(Taxonomy_UniqueValues!A:A,MATCH(S517,Taxonomy_UniqueValues!B:B,0))),"#N/C")</f>
        <v>Insecta</v>
      </c>
      <c r="S517" s="63" t="str">
        <f>+IFERROR(IF(T517="#N/C","#N/C",INDEX(Taxonomy_UniqueValues!B:B,MATCH(T517,Taxonomy_UniqueValues!C:C,0))),"#N/C")</f>
        <v>Diptera</v>
      </c>
      <c r="T517" s="63" t="s">
        <v>48</v>
      </c>
      <c r="U517" s="63" t="str">
        <f>+IFERROR(IF(V517="#N/C","#N/C",INDEX(Taxonomy_UniqueValues!D:D,MATCH(V517,Taxonomy_UniqueValues!E:E,0))),"#N/C")</f>
        <v>#N/C</v>
      </c>
      <c r="V517" s="63" t="str">
        <f>+IFERROR(IF(W517="#N/C","#N/C",INDEX(Taxonomy_UniqueValues!E:E,MATCH(W517,Taxonomy_UniqueValues!F:F,0))),"#N/C")</f>
        <v>#N/C</v>
      </c>
      <c r="W517" s="63" t="str">
        <f>+IFERROR(IF(X517="#N/C","#N/C",INDEX(Taxonomy_UniqueValues!F:F,MATCH(X517,Taxonomy_UniqueValues!G:G,0))),"#N/C")</f>
        <v>#N/C</v>
      </c>
      <c r="X517" s="63" t="str">
        <f>+IFERROR(IF(Y517="#N/C","#N/C",INDEX(Taxonomy_UniqueValues!G:G,MATCH(Y517,Taxonomy_UniqueValues!H:H,0))),"#N/C")</f>
        <v>#N/C</v>
      </c>
      <c r="Y517" s="63" t="str">
        <f>+IFERROR(IF(Z517="#N/C","#N/C",INDEX(Taxonomy_UniqueValues!H:H,MATCH(Z517,Taxonomy_UniqueValues!I:I,0))),"#N/C")</f>
        <v>#N/C</v>
      </c>
      <c r="Z517" s="66" t="str">
        <f>+IFERROR(IF(#REF!="#N/C","#N/C",INDEX(Taxonomy_UniqueValues!I:I,MATCH(#REF!,Taxonomy_UniqueValues!K:K,0))),"#N/C")</f>
        <v>#N/C</v>
      </c>
    </row>
    <row r="518" spans="1:26" x14ac:dyDescent="0.3">
      <c r="A518" s="3">
        <v>229</v>
      </c>
      <c r="B518" s="38" t="str">
        <f t="shared" si="53"/>
        <v>FAIR-D2_229</v>
      </c>
      <c r="C518" s="39" t="s">
        <v>334</v>
      </c>
      <c r="D518" s="4">
        <f t="shared" si="55"/>
        <v>45171</v>
      </c>
      <c r="E518" s="1" t="s">
        <v>511</v>
      </c>
      <c r="F518" s="1" t="s">
        <v>511</v>
      </c>
      <c r="G518" s="2">
        <v>45171.501782407402</v>
      </c>
      <c r="H518" s="2">
        <v>45171.502002314803</v>
      </c>
      <c r="I518" s="40">
        <f t="shared" si="54"/>
        <v>2.1990740060573444E-4</v>
      </c>
      <c r="J518" s="41" t="s">
        <v>30</v>
      </c>
      <c r="K518" s="6" t="s">
        <v>34</v>
      </c>
      <c r="L518" s="6" t="s">
        <v>45</v>
      </c>
      <c r="M518" s="6">
        <v>229</v>
      </c>
      <c r="N518" s="5" t="str">
        <f t="shared" si="56"/>
        <v>FAIR-D2/229</v>
      </c>
      <c r="O518" s="4" t="str">
        <f>IF(ISBLANK(E518),"",IF(E518=F518, "1 video",CONCATENATE((+COUNTIFS(Video_List!$A:$A,Monitoring!C518,Video_List!$D:$D,"&lt;=" &amp;Monitoring!H518)-COUNTIFS(Video_List!$A:$A,Monitoring!C518,Video_List!$D:$D,"&lt;=" &amp;Monitoring!G518))+1," videos")))</f>
        <v>1 video</v>
      </c>
      <c r="P518" s="61" t="s">
        <v>34</v>
      </c>
      <c r="Q518" s="62" t="s">
        <v>34</v>
      </c>
      <c r="R518" s="63" t="str">
        <f>+IFERROR(IF(S518="#N/C","#N/C",INDEX(Taxonomy_UniqueValues!A:A,MATCH(S518,Taxonomy_UniqueValues!B:B,0))),"#N/C")</f>
        <v>Insecta</v>
      </c>
      <c r="S518" s="63" t="str">
        <f>+IFERROR(IF(T518="#N/C","#N/C",INDEX(Taxonomy_UniqueValues!B:B,MATCH(T518,Taxonomy_UniqueValues!C:C,0))),"#N/C")</f>
        <v>Diptera</v>
      </c>
      <c r="T518" s="63" t="s">
        <v>48</v>
      </c>
      <c r="U518" s="63" t="str">
        <f>+IFERROR(IF(V518="#N/C","#N/C",INDEX(Taxonomy_UniqueValues!D:D,MATCH(V518,Taxonomy_UniqueValues!E:E,0))),"#N/C")</f>
        <v>#N/C</v>
      </c>
      <c r="V518" s="63" t="str">
        <f>+IFERROR(IF(W518="#N/C","#N/C",INDEX(Taxonomy_UniqueValues!E:E,MATCH(W518,Taxonomy_UniqueValues!F:F,0))),"#N/C")</f>
        <v>#N/C</v>
      </c>
      <c r="W518" s="63" t="str">
        <f>+IFERROR(IF(X518="#N/C","#N/C",INDEX(Taxonomy_UniqueValues!F:F,MATCH(X518,Taxonomy_UniqueValues!G:G,0))),"#N/C")</f>
        <v>#N/C</v>
      </c>
      <c r="X518" s="63" t="str">
        <f>+IFERROR(IF(Y518="#N/C","#N/C",INDEX(Taxonomy_UniqueValues!G:G,MATCH(Y518,Taxonomy_UniqueValues!H:H,0))),"#N/C")</f>
        <v>#N/C</v>
      </c>
      <c r="Y518" s="63" t="str">
        <f>+IFERROR(IF(Z518="#N/C","#N/C",INDEX(Taxonomy_UniqueValues!H:H,MATCH(Z518,Taxonomy_UniqueValues!I:I,0))),"#N/C")</f>
        <v>#N/C</v>
      </c>
      <c r="Z518" s="66" t="str">
        <f>+IFERROR(IF(#REF!="#N/C","#N/C",INDEX(Taxonomy_UniqueValues!I:I,MATCH(#REF!,Taxonomy_UniqueValues!K:K,0))),"#N/C")</f>
        <v>#N/C</v>
      </c>
    </row>
    <row r="519" spans="1:26" x14ac:dyDescent="0.3">
      <c r="A519" s="3">
        <v>230</v>
      </c>
      <c r="B519" s="38" t="str">
        <f t="shared" si="53"/>
        <v>FAIR-D2_230</v>
      </c>
      <c r="C519" s="39" t="s">
        <v>334</v>
      </c>
      <c r="D519" s="4">
        <f t="shared" si="55"/>
        <v>45171</v>
      </c>
      <c r="E519" s="1" t="s">
        <v>512</v>
      </c>
      <c r="F519" s="1" t="s">
        <v>513</v>
      </c>
      <c r="G519" s="2">
        <v>45171.522615740701</v>
      </c>
      <c r="H519" s="2">
        <v>45171.530949074098</v>
      </c>
      <c r="I519" s="40">
        <f t="shared" si="54"/>
        <v>8.3333333968766965E-3</v>
      </c>
      <c r="J519" s="41" t="s">
        <v>30</v>
      </c>
      <c r="K519" s="6" t="s">
        <v>34</v>
      </c>
      <c r="L519" s="6" t="s">
        <v>32</v>
      </c>
      <c r="M519" s="6">
        <v>230</v>
      </c>
      <c r="N519" s="5" t="str">
        <f t="shared" si="56"/>
        <v>FAIR-D2/230</v>
      </c>
      <c r="O519" s="4" t="str">
        <f>IF(ISBLANK(E519),"",IF(E519=F519, "1 video",CONCATENATE((+COUNTIFS(Video_List!$A:$A,Monitoring!C519,Video_List!$D:$D,"&lt;=" &amp;Monitoring!H519)-COUNTIFS(Video_List!$A:$A,Monitoring!C519,Video_List!$D:$D,"&lt;=" &amp;Monitoring!G519))+1," videos")))</f>
        <v>2 videos</v>
      </c>
      <c r="P519" s="61" t="s">
        <v>31</v>
      </c>
      <c r="Q519" s="62" t="s">
        <v>31</v>
      </c>
      <c r="R519" s="63" t="str">
        <f>+IFERROR(IF(S519="#N/C","#N/C",INDEX(Taxonomy_UniqueValues!A:A,MATCH(S519,Taxonomy_UniqueValues!B:B,0))),"#N/C")</f>
        <v>Insecta</v>
      </c>
      <c r="S519" s="63" t="str">
        <f>+IFERROR(IF(T519="#N/C","#N/C",INDEX(Taxonomy_UniqueValues!B:B,MATCH(T519,Taxonomy_UniqueValues!C:C,0))),"#N/C")</f>
        <v>Coleoptera</v>
      </c>
      <c r="T519" s="63" t="str">
        <f>+IFERROR(IF(V519="#N/C","#N/C",INDEX(Taxonomy_UniqueValues!C:C,MATCH(V519,Taxonomy_UniqueValues!E:E,0))),"#N/C")</f>
        <v>Polyphaga</v>
      </c>
      <c r="U519" s="63" t="str">
        <f>+IFERROR(IF(V519="#N/C","#N/C",INDEX(Taxonomy_UniqueValues!D:D,MATCH(V519,Taxonomy_UniqueValues!E:E,0))),"#N/C")</f>
        <v>Cucujiformia</v>
      </c>
      <c r="V519" s="63" t="str">
        <f>+IFERROR(IF(W519="#N/C","#N/C",INDEX(Taxonomy_UniqueValues!E:E,MATCH(W519,Taxonomy_UniqueValues!F:F,0))),"#N/C")</f>
        <v>Coccinelloidea</v>
      </c>
      <c r="W519" s="63" t="str">
        <f>+IFERROR(IF(X519="#N/C","#N/C",INDEX(Taxonomy_UniqueValues!F:F,MATCH(X519,Taxonomy_UniqueValues!G:G,0))),"#N/C")</f>
        <v>Coccinellidae</v>
      </c>
      <c r="X519" s="63" t="str">
        <f>+IFERROR(IF(Y519="#N/C","#N/C",INDEX(Taxonomy_UniqueValues!G:G,MATCH(Y519,Taxonomy_UniqueValues!H:H,0))),"#N/C")</f>
        <v>Coccinellinae</v>
      </c>
      <c r="Y519" s="63" t="s">
        <v>330</v>
      </c>
      <c r="Z519" s="66" t="str">
        <f>+IFERROR(IF(#REF!="#N/C","#N/C",INDEX(Taxonomy_UniqueValues!I:I,MATCH(#REF!,Taxonomy_UniqueValues!K:K,0))),"#N/C")</f>
        <v>#N/C</v>
      </c>
    </row>
    <row r="520" spans="1:26" x14ac:dyDescent="0.3">
      <c r="A520" s="3">
        <v>231</v>
      </c>
      <c r="B520" s="38" t="str">
        <f t="shared" si="53"/>
        <v>FAIR-D2_231</v>
      </c>
      <c r="C520" s="39" t="s">
        <v>334</v>
      </c>
      <c r="D520" s="4">
        <f t="shared" si="55"/>
        <v>45171</v>
      </c>
      <c r="E520" s="1" t="s">
        <v>513</v>
      </c>
      <c r="F520" s="1" t="s">
        <v>513</v>
      </c>
      <c r="G520" s="2">
        <v>45171.5297685185</v>
      </c>
      <c r="H520" s="2">
        <v>45171.530138888898</v>
      </c>
      <c r="I520" s="40">
        <f t="shared" si="54"/>
        <v>3.7037039874121547E-4</v>
      </c>
      <c r="J520" s="41" t="s">
        <v>30</v>
      </c>
      <c r="K520" s="6" t="s">
        <v>34</v>
      </c>
      <c r="L520" s="6" t="s">
        <v>32</v>
      </c>
      <c r="M520" s="6">
        <v>231</v>
      </c>
      <c r="N520" s="5" t="str">
        <f t="shared" si="56"/>
        <v>FAIR-D2/231</v>
      </c>
      <c r="O520" s="4" t="str">
        <f>IF(ISBLANK(E520),"",IF(E520=F520, "1 video",CONCATENATE((+COUNTIFS(Video_List!$A:$A,Monitoring!C520,Video_List!$D:$D,"&lt;=" &amp;Monitoring!H520)-COUNTIFS(Video_List!$A:$A,Monitoring!C520,Video_List!$D:$D,"&lt;=" &amp;Monitoring!G520))+1," videos")))</f>
        <v>1 video</v>
      </c>
      <c r="P520" s="61" t="s">
        <v>31</v>
      </c>
      <c r="Q520" s="62" t="s">
        <v>31</v>
      </c>
      <c r="R520" s="63" t="str">
        <f>+IFERROR(IF(S520="#N/C","#N/C",INDEX(Taxonomy_UniqueValues!A:A,MATCH(S520,Taxonomy_UniqueValues!B:B,0))),"#N/C")</f>
        <v>Insecta</v>
      </c>
      <c r="S520" s="63" t="str">
        <f>+IFERROR(IF(T520="#N/C","#N/C",INDEX(Taxonomy_UniqueValues!B:B,MATCH(T520,Taxonomy_UniqueValues!C:C,0))),"#N/C")</f>
        <v>Diptera</v>
      </c>
      <c r="T520" s="63" t="str">
        <f>+IFERROR(IF(V520="#N/C","#N/C",INDEX(Taxonomy_UniqueValues!C:C,MATCH(V520,Taxonomy_UniqueValues!E:E,0))),"#N/C")</f>
        <v>Brachycera</v>
      </c>
      <c r="U520" s="63" t="str">
        <f>+IFERROR(IF(V520="#N/C","#N/C",INDEX(Taxonomy_UniqueValues!D:D,MATCH(V520,Taxonomy_UniqueValues!E:E,0))),"#N/C")</f>
        <v>Muscomorpha</v>
      </c>
      <c r="V520" s="63" t="s">
        <v>35</v>
      </c>
      <c r="W520" s="63" t="str">
        <f>+IFERROR(IF(X520="#N/C","#N/C",INDEX(Taxonomy_UniqueValues!F:F,MATCH(X520,Taxonomy_UniqueValues!G:G,0))),"#N/C")</f>
        <v>#N/C</v>
      </c>
      <c r="X520" s="63" t="str">
        <f>+IFERROR(IF(Y520="#N/C","#N/C",INDEX(Taxonomy_UniqueValues!G:G,MATCH(Y520,Taxonomy_UniqueValues!H:H,0))),"#N/C")</f>
        <v>#N/C</v>
      </c>
      <c r="Y520" s="63" t="str">
        <f>+IFERROR(IF(Z520="#N/C","#N/C",INDEX(Taxonomy_UniqueValues!H:H,MATCH(Z520,Taxonomy_UniqueValues!I:I,0))),"#N/C")</f>
        <v>#N/C</v>
      </c>
      <c r="Z520" s="66" t="str">
        <f>+IFERROR(IF(#REF!="#N/C","#N/C",INDEX(Taxonomy_UniqueValues!I:I,MATCH(#REF!,Taxonomy_UniqueValues!K:K,0))),"#N/C")</f>
        <v>#N/C</v>
      </c>
    </row>
    <row r="521" spans="1:26" x14ac:dyDescent="0.3">
      <c r="A521" s="3">
        <v>232</v>
      </c>
      <c r="B521" s="38" t="str">
        <f t="shared" si="53"/>
        <v>FAIR-D2_232</v>
      </c>
      <c r="C521" s="39" t="s">
        <v>334</v>
      </c>
      <c r="D521" s="4">
        <f t="shared" si="55"/>
        <v>45171</v>
      </c>
      <c r="E521" s="1" t="s">
        <v>514</v>
      </c>
      <c r="F521" s="1" t="s">
        <v>514</v>
      </c>
      <c r="G521" s="2">
        <v>45171.616678240702</v>
      </c>
      <c r="H521" s="2">
        <v>45171.616898148197</v>
      </c>
      <c r="I521" s="40">
        <f t="shared" si="54"/>
        <v>2.1990749519318342E-4</v>
      </c>
      <c r="J521" s="41" t="s">
        <v>30</v>
      </c>
      <c r="K521" s="6" t="s">
        <v>31</v>
      </c>
      <c r="L521" s="6" t="s">
        <v>32</v>
      </c>
      <c r="M521" s="6">
        <v>232</v>
      </c>
      <c r="N521" s="5" t="str">
        <f t="shared" si="56"/>
        <v>FAIR-D2/232</v>
      </c>
      <c r="O521" s="4" t="str">
        <f>IF(ISBLANK(E521),"",IF(E521=F521, "1 video",CONCATENATE((+COUNTIFS(Video_List!$A:$A,Monitoring!C521,Video_List!$D:$D,"&lt;=" &amp;Monitoring!H521)-COUNTIFS(Video_List!$A:$A,Monitoring!C521,Video_List!$D:$D,"&lt;=" &amp;Monitoring!G521))+1," videos")))</f>
        <v>1 video</v>
      </c>
      <c r="P521" s="61" t="s">
        <v>34</v>
      </c>
      <c r="Q521" s="62" t="s">
        <v>34</v>
      </c>
      <c r="R521" s="63" t="str">
        <f>+IFERROR(IF(S521="#N/C","#N/C",INDEX(Taxonomy_UniqueValues!A:A,MATCH(S521,Taxonomy_UniqueValues!B:B,0))),"#N/C")</f>
        <v>Insecta</v>
      </c>
      <c r="S521" s="63" t="str">
        <f>+IFERROR(IF(T521="#N/C","#N/C",INDEX(Taxonomy_UniqueValues!B:B,MATCH(T521,Taxonomy_UniqueValues!C:C,0))),"#N/C")</f>
        <v>Diptera</v>
      </c>
      <c r="T521" s="63" t="s">
        <v>48</v>
      </c>
      <c r="U521" s="63" t="str">
        <f>+IFERROR(IF(V521="#N/C","#N/C",INDEX(Taxonomy_UniqueValues!D:D,MATCH(V521,Taxonomy_UniqueValues!E:E,0))),"#N/C")</f>
        <v>#N/C</v>
      </c>
      <c r="V521" s="63" t="str">
        <f>+IFERROR(IF(W521="#N/C","#N/C",INDEX(Taxonomy_UniqueValues!E:E,MATCH(W521,Taxonomy_UniqueValues!F:F,0))),"#N/C")</f>
        <v>#N/C</v>
      </c>
      <c r="W521" s="63" t="str">
        <f>+IFERROR(IF(X521="#N/C","#N/C",INDEX(Taxonomy_UniqueValues!F:F,MATCH(X521,Taxonomy_UniqueValues!G:G,0))),"#N/C")</f>
        <v>#N/C</v>
      </c>
      <c r="X521" s="63" t="str">
        <f>+IFERROR(IF(Y521="#N/C","#N/C",INDEX(Taxonomy_UniqueValues!G:G,MATCH(Y521,Taxonomy_UniqueValues!H:H,0))),"#N/C")</f>
        <v>#N/C</v>
      </c>
      <c r="Y521" s="63" t="str">
        <f>+IFERROR(IF(Z521="#N/C","#N/C",INDEX(Taxonomy_UniqueValues!H:H,MATCH(Z521,Taxonomy_UniqueValues!I:I,0))),"#N/C")</f>
        <v>#N/C</v>
      </c>
      <c r="Z521" s="66" t="str">
        <f>+IFERROR(IF(#REF!="#N/C","#N/C",INDEX(Taxonomy_UniqueValues!I:I,MATCH(#REF!,Taxonomy_UniqueValues!K:K,0))),"#N/C")</f>
        <v>#N/C</v>
      </c>
    </row>
    <row r="522" spans="1:26" x14ac:dyDescent="0.3">
      <c r="A522" s="3">
        <v>233</v>
      </c>
      <c r="B522" s="38" t="str">
        <f t="shared" si="53"/>
        <v>FAIR-D2_233</v>
      </c>
      <c r="C522" s="39" t="s">
        <v>334</v>
      </c>
      <c r="D522" s="4">
        <f t="shared" si="55"/>
        <v>45171</v>
      </c>
      <c r="E522" s="1" t="s">
        <v>515</v>
      </c>
      <c r="F522" s="1" t="s">
        <v>515</v>
      </c>
      <c r="G522" s="2">
        <v>45171.652499999997</v>
      </c>
      <c r="H522" s="2">
        <v>45171.652638888903</v>
      </c>
      <c r="I522" s="40">
        <f t="shared" si="54"/>
        <v>1.3888890680391341E-4</v>
      </c>
      <c r="J522" s="41" t="s">
        <v>45</v>
      </c>
      <c r="K522" s="6" t="s">
        <v>31</v>
      </c>
      <c r="L522" s="6" t="s">
        <v>32</v>
      </c>
      <c r="M522" s="6">
        <v>233</v>
      </c>
      <c r="N522" s="5" t="str">
        <f t="shared" si="56"/>
        <v>FAIR-D2/233</v>
      </c>
      <c r="O522" s="4" t="str">
        <f>IF(ISBLANK(E522),"",IF(E522=F522, "1 video",CONCATENATE((+COUNTIFS(Video_List!$A:$A,Monitoring!C522,Video_List!$D:$D,"&lt;=" &amp;Monitoring!H522)-COUNTIFS(Video_List!$A:$A,Monitoring!C522,Video_List!$D:$D,"&lt;=" &amp;Monitoring!G522))+1," videos")))</f>
        <v>1 video</v>
      </c>
      <c r="P522" s="61" t="s">
        <v>31</v>
      </c>
      <c r="Q522" s="62" t="s">
        <v>34</v>
      </c>
      <c r="R522" s="63" t="str">
        <f>+IFERROR(IF(S522="#N/C","#N/C",IF(S522=0,INDEX(Taxonomy_UniqueValues!A:A,MATCH(T522,Taxonomy_UniqueValues!C:C,0)),INDEX(Taxonomy_UniqueValues!A:A,MATCH(S522,Taxonomy_UniqueValues!B:B,0)))),"#N/C")</f>
        <v>Insecta</v>
      </c>
      <c r="S522" s="63" t="str">
        <f>+IFERROR(IF(T522="#N/C","#N/C",IF(T522=0,INDEX(Taxonomy_UniqueValues!B:B,MATCH(U522,Taxonomy_UniqueValues!D:D,0)),INDEX(Taxonomy_UniqueValues!B:B,MATCH(T522,Taxonomy_UniqueValues!C:C,0)))),"#N/C")</f>
        <v>Diptera</v>
      </c>
      <c r="T522" s="63" t="str">
        <f>+IFERROR(IF(U522="#N/C","#N/C",IF(U522=0,INDEX(Taxonomy_UniqueValues!C:C,MATCH(V522,Taxonomy_UniqueValues!E:E,0)),INDEX(Taxonomy_UniqueValues!C:C,MATCH(U522,Taxonomy_UniqueValues!D:D,0)))),"#N/C")</f>
        <v>Brachycera</v>
      </c>
      <c r="U522" s="63" t="str">
        <f>+IFERROR(IF(V522="#N/C","#N/C",IF(V522=0,INDEX(Taxonomy_UniqueValues!D:D,MATCH(W522,Taxonomy_UniqueValues!F:F,0)),INDEX(Taxonomy_UniqueValues!D:D,MATCH(V522,Taxonomy_UniqueValues!E:E,0)))),"#N/C")</f>
        <v>Muscomorpha</v>
      </c>
      <c r="V522" s="63" t="str">
        <f>+IFERROR(IF(W522="#N/C","#N/C",IF(W522=0,INDEX(Taxonomy_UniqueValues!E:E,MATCH(X522,Taxonomy_UniqueValues!G:G,0)),INDEX(Taxonomy_UniqueValues!E:E,MATCH(W522,Taxonomy_UniqueValues!F:F,0)))),"#N/C")</f>
        <v>Muscoidea</v>
      </c>
      <c r="W522" s="63" t="str">
        <f>+IFERROR(IF(X522="#N/C","#N/C",IF(X522=0,INDEX(Taxonomy_UniqueValues!F:F,MATCH(Y522,Taxonomy_UniqueValues!H:H,0)),INDEX(Taxonomy_UniqueValues!F:F,MATCH(X522,Taxonomy_UniqueValues!G:G,0)))),"#N/C")</f>
        <v>Fanniidae</v>
      </c>
      <c r="X522" s="63">
        <f>+IFERROR(IF(Y522="#N/C","#N/C",INDEX(Taxonomy_UniqueValues!G:G,MATCH(Y522,Taxonomy_UniqueValues!H:H,0))),"#N/C")</f>
        <v>0</v>
      </c>
      <c r="Y522" s="63" t="s">
        <v>38</v>
      </c>
      <c r="Z522" s="66" t="str">
        <f>+IFERROR(IF(#REF!="#N/C","#N/C",INDEX(Taxonomy_UniqueValues!I:I,MATCH(#REF!,Taxonomy_UniqueValues!K:K,0))),"#N/C")</f>
        <v>#N/C</v>
      </c>
    </row>
    <row r="523" spans="1:26" x14ac:dyDescent="0.3">
      <c r="A523" s="3">
        <v>234</v>
      </c>
      <c r="B523" s="38" t="str">
        <f t="shared" si="53"/>
        <v>FAIR-D2_234</v>
      </c>
      <c r="C523" s="39" t="s">
        <v>334</v>
      </c>
      <c r="D523" s="4">
        <f t="shared" si="55"/>
        <v>45171</v>
      </c>
      <c r="E523" s="1" t="s">
        <v>516</v>
      </c>
      <c r="F523" s="1" t="s">
        <v>516</v>
      </c>
      <c r="G523" s="2">
        <v>45171.654224537</v>
      </c>
      <c r="H523" s="2">
        <v>45171.655196759297</v>
      </c>
      <c r="I523" s="40">
        <f t="shared" si="54"/>
        <v>9.722222966956906E-4</v>
      </c>
      <c r="J523" s="41" t="s">
        <v>30</v>
      </c>
      <c r="K523" s="6" t="s">
        <v>34</v>
      </c>
      <c r="L523" s="6" t="s">
        <v>32</v>
      </c>
      <c r="M523" s="6">
        <v>234</v>
      </c>
      <c r="N523" s="5" t="str">
        <f t="shared" si="56"/>
        <v>FAIR-D2/234</v>
      </c>
      <c r="O523" s="4" t="str">
        <f>IF(ISBLANK(E523),"",IF(E523=F523, "1 video",CONCATENATE((+COUNTIFS(Video_List!$A:$A,Monitoring!C523,Video_List!$D:$D,"&lt;=" &amp;Monitoring!H523)-COUNTIFS(Video_List!$A:$A,Monitoring!C523,Video_List!$D:$D,"&lt;=" &amp;Monitoring!G523))+1," videos")))</f>
        <v>1 video</v>
      </c>
      <c r="P523" s="61" t="s">
        <v>31</v>
      </c>
      <c r="Q523" s="62" t="s">
        <v>34</v>
      </c>
      <c r="R523" s="63" t="str">
        <f>+IFERROR(IF(S523="#N/C","#N/C",IF(S523=0,INDEX(Taxonomy_UniqueValues!A:A,MATCH(T523,Taxonomy_UniqueValues!C:C,0)),INDEX(Taxonomy_UniqueValues!A:A,MATCH(S523,Taxonomy_UniqueValues!B:B,0)))),"#N/C")</f>
        <v>Insecta</v>
      </c>
      <c r="S523" s="63" t="str">
        <f>+IFERROR(IF(T523="#N/C","#N/C",IF(T523=0,INDEX(Taxonomy_UniqueValues!B:B,MATCH(U523,Taxonomy_UniqueValues!D:D,0)),INDEX(Taxonomy_UniqueValues!B:B,MATCH(T523,Taxonomy_UniqueValues!C:C,0)))),"#N/C")</f>
        <v>Diptera</v>
      </c>
      <c r="T523" s="63" t="str">
        <f>+IFERROR(IF(U523="#N/C","#N/C",IF(U523=0,INDEX(Taxonomy_UniqueValues!C:C,MATCH(V523,Taxonomy_UniqueValues!E:E,0)),INDEX(Taxonomy_UniqueValues!C:C,MATCH(U523,Taxonomy_UniqueValues!D:D,0)))),"#N/C")</f>
        <v>Brachycera</v>
      </c>
      <c r="U523" s="63" t="str">
        <f>+IFERROR(IF(V523="#N/C","#N/C",IF(V523=0,INDEX(Taxonomy_UniqueValues!D:D,MATCH(W523,Taxonomy_UniqueValues!F:F,0)),INDEX(Taxonomy_UniqueValues!D:D,MATCH(V523,Taxonomy_UniqueValues!E:E,0)))),"#N/C")</f>
        <v>Muscomorpha</v>
      </c>
      <c r="V523" s="63" t="str">
        <f>+IFERROR(IF(W523="#N/C","#N/C",IF(W523=0,INDEX(Taxonomy_UniqueValues!E:E,MATCH(X523,Taxonomy_UniqueValues!G:G,0)),INDEX(Taxonomy_UniqueValues!E:E,MATCH(W523,Taxonomy_UniqueValues!F:F,0)))),"#N/C")</f>
        <v>Muscoidea</v>
      </c>
      <c r="W523" s="63" t="str">
        <f>+IFERROR(IF(X523="#N/C","#N/C",IF(X523=0,INDEX(Taxonomy_UniqueValues!F:F,MATCH(Y523,Taxonomy_UniqueValues!H:H,0)),INDEX(Taxonomy_UniqueValues!F:F,MATCH(X523,Taxonomy_UniqueValues!G:G,0)))),"#N/C")</f>
        <v>Fanniidae</v>
      </c>
      <c r="X523" s="63">
        <f>+IFERROR(IF(Y523="#N/C","#N/C",INDEX(Taxonomy_UniqueValues!G:G,MATCH(Y523,Taxonomy_UniqueValues!H:H,0))),"#N/C")</f>
        <v>0</v>
      </c>
      <c r="Y523" s="63" t="s">
        <v>38</v>
      </c>
      <c r="Z523" s="66" t="str">
        <f>+IFERROR(IF(#REF!="#N/C","#N/C",INDEX(Taxonomy_UniqueValues!I:I,MATCH(#REF!,Taxonomy_UniqueValues!K:K,0))),"#N/C")</f>
        <v>#N/C</v>
      </c>
    </row>
    <row r="524" spans="1:26" x14ac:dyDescent="0.3">
      <c r="A524" s="3">
        <v>235</v>
      </c>
      <c r="B524" s="38" t="str">
        <f t="shared" si="53"/>
        <v>FAIR-D2_235</v>
      </c>
      <c r="C524" s="39" t="s">
        <v>334</v>
      </c>
      <c r="D524" s="4">
        <f t="shared" si="55"/>
        <v>45172</v>
      </c>
      <c r="E524" s="1" t="s">
        <v>517</v>
      </c>
      <c r="F524" s="1" t="s">
        <v>517</v>
      </c>
      <c r="G524" s="2">
        <v>45172.298460648199</v>
      </c>
      <c r="H524" s="2">
        <v>45172.298587963</v>
      </c>
      <c r="I524" s="40">
        <f t="shared" si="54"/>
        <v>1.2731480092043057E-4</v>
      </c>
      <c r="J524" s="41" t="s">
        <v>45</v>
      </c>
      <c r="K524" s="6" t="s">
        <v>31</v>
      </c>
      <c r="L524" s="6" t="s">
        <v>32</v>
      </c>
      <c r="M524" s="6">
        <v>235</v>
      </c>
      <c r="N524" s="5" t="str">
        <f t="shared" si="56"/>
        <v>FAIR-D2/235</v>
      </c>
      <c r="O524" s="4" t="str">
        <f>IF(ISBLANK(E524),"",IF(E524=F524, "1 video",CONCATENATE((+COUNTIFS(Video_List!$A:$A,Monitoring!C524,Video_List!$D:$D,"&lt;=" &amp;Monitoring!H524)-COUNTIFS(Video_List!$A:$A,Monitoring!C524,Video_List!$D:$D,"&lt;=" &amp;Monitoring!G524))+1," videos")))</f>
        <v>1 video</v>
      </c>
      <c r="P524" s="61" t="s">
        <v>34</v>
      </c>
      <c r="Q524" s="62" t="s">
        <v>34</v>
      </c>
      <c r="R524" s="63" t="str">
        <f>+IFERROR(IF(S524="#N/C","#N/C",INDEX(Taxonomy_UniqueValues!A:A,MATCH(S524,Taxonomy_UniqueValues!B:B,0))),"#N/C")</f>
        <v>Insecta</v>
      </c>
      <c r="S524" s="63" t="str">
        <f>+IFERROR(IF(T524="#N/C","#N/C",INDEX(Taxonomy_UniqueValues!B:B,MATCH(T524,Taxonomy_UniqueValues!C:C,0))),"#N/C")</f>
        <v>Diptera</v>
      </c>
      <c r="T524" s="63" t="s">
        <v>48</v>
      </c>
      <c r="U524" s="63" t="str">
        <f>+IFERROR(IF(V524="#N/C","#N/C",INDEX(Taxonomy_UniqueValues!D:D,MATCH(V524,Taxonomy_UniqueValues!E:E,0))),"#N/C")</f>
        <v>#N/C</v>
      </c>
      <c r="V524" s="63" t="str">
        <f>+IFERROR(IF(W524="#N/C","#N/C",INDEX(Taxonomy_UniqueValues!E:E,MATCH(W524,Taxonomy_UniqueValues!F:F,0))),"#N/C")</f>
        <v>#N/C</v>
      </c>
      <c r="W524" s="63" t="str">
        <f>+IFERROR(IF(X524="#N/C","#N/C",INDEX(Taxonomy_UniqueValues!F:F,MATCH(X524,Taxonomy_UniqueValues!G:G,0))),"#N/C")</f>
        <v>#N/C</v>
      </c>
      <c r="X524" s="63" t="str">
        <f>+IFERROR(IF(Y524="#N/C","#N/C",INDEX(Taxonomy_UniqueValues!G:G,MATCH(Y524,Taxonomy_UniqueValues!H:H,0))),"#N/C")</f>
        <v>#N/C</v>
      </c>
      <c r="Y524" s="63" t="str">
        <f>+IFERROR(IF(Z524="#N/C","#N/C",INDEX(Taxonomy_UniqueValues!H:H,MATCH(Z524,Taxonomy_UniqueValues!I:I,0))),"#N/C")</f>
        <v>#N/C</v>
      </c>
      <c r="Z524" s="66" t="str">
        <f>+IFERROR(IF(#REF!="#N/C","#N/C",INDEX(Taxonomy_UniqueValues!I:I,MATCH(#REF!,Taxonomy_UniqueValues!K:K,0))),"#N/C")</f>
        <v>#N/C</v>
      </c>
    </row>
    <row r="525" spans="1:26" x14ac:dyDescent="0.3">
      <c r="A525" s="3">
        <v>236</v>
      </c>
      <c r="B525" s="38" t="str">
        <f t="shared" si="53"/>
        <v>FAIR-D2_236</v>
      </c>
      <c r="C525" s="39" t="s">
        <v>334</v>
      </c>
      <c r="D525" s="4">
        <f t="shared" si="55"/>
        <v>45172</v>
      </c>
      <c r="E525" s="1" t="s">
        <v>518</v>
      </c>
      <c r="F525" s="1" t="s">
        <v>518</v>
      </c>
      <c r="G525" s="2">
        <v>45172.608287037001</v>
      </c>
      <c r="H525" s="2">
        <v>45172.608368055597</v>
      </c>
      <c r="I525" s="40">
        <f t="shared" si="54"/>
        <v>8.1018595665227622E-5</v>
      </c>
      <c r="J525" s="41" t="s">
        <v>30</v>
      </c>
      <c r="K525" s="6" t="s">
        <v>31</v>
      </c>
      <c r="L525" s="6" t="s">
        <v>32</v>
      </c>
      <c r="M525" s="6">
        <v>236</v>
      </c>
      <c r="N525" s="5" t="str">
        <f t="shared" si="56"/>
        <v>FAIR-D2/236</v>
      </c>
      <c r="O525" s="4" t="str">
        <f>IF(ISBLANK(E525),"",IF(E525=F525, "1 video",CONCATENATE((+COUNTIFS(Video_List!$A:$A,Monitoring!C525,Video_List!$D:$D,"&lt;=" &amp;Monitoring!H525)-COUNTIFS(Video_List!$A:$A,Monitoring!C525,Video_List!$D:$D,"&lt;=" &amp;Monitoring!G525))+1," videos")))</f>
        <v>1 video</v>
      </c>
      <c r="P525" s="61" t="s">
        <v>31</v>
      </c>
      <c r="Q525" s="62" t="s">
        <v>34</v>
      </c>
      <c r="R525" s="63" t="str">
        <f>+IFERROR(IF(S525="#N/C","#N/C",IF(S525=0,INDEX(Taxonomy_UniqueValues!A:A,MATCH(T525,Taxonomy_UniqueValues!C:C,0)),INDEX(Taxonomy_UniqueValues!A:A,MATCH(S525,Taxonomy_UniqueValues!B:B,0)))),"#N/C")</f>
        <v>Insecta</v>
      </c>
      <c r="S525" s="63" t="str">
        <f>+IFERROR(IF(T525="#N/C","#N/C",IF(T525=0,INDEX(Taxonomy_UniqueValues!B:B,MATCH(U525,Taxonomy_UniqueValues!D:D,0)),INDEX(Taxonomy_UniqueValues!B:B,MATCH(T525,Taxonomy_UniqueValues!C:C,0)))),"#N/C")</f>
        <v>Diptera</v>
      </c>
      <c r="T525" s="63" t="str">
        <f>+IFERROR(IF(U525="#N/C","#N/C",IF(U525=0,INDEX(Taxonomy_UniqueValues!C:C,MATCH(V525,Taxonomy_UniqueValues!E:E,0)),INDEX(Taxonomy_UniqueValues!C:C,MATCH(U525,Taxonomy_UniqueValues!D:D,0)))),"#N/C")</f>
        <v>Brachycera</v>
      </c>
      <c r="U525" s="63" t="str">
        <f>+IFERROR(IF(V525="#N/C","#N/C",IF(V525=0,INDEX(Taxonomy_UniqueValues!D:D,MATCH(W525,Taxonomy_UniqueValues!F:F,0)),INDEX(Taxonomy_UniqueValues!D:D,MATCH(V525,Taxonomy_UniqueValues!E:E,0)))),"#N/C")</f>
        <v>Muscomorpha</v>
      </c>
      <c r="V525" s="63" t="str">
        <f>+IFERROR(IF(W525="#N/C","#N/C",IF(W525=0,INDEX(Taxonomy_UniqueValues!E:E,MATCH(X525,Taxonomy_UniqueValues!G:G,0)),INDEX(Taxonomy_UniqueValues!E:E,MATCH(W525,Taxonomy_UniqueValues!F:F,0)))),"#N/C")</f>
        <v>Muscoidea</v>
      </c>
      <c r="W525" s="63" t="str">
        <f>+IFERROR(IF(X525="#N/C","#N/C",IF(X525=0,INDEX(Taxonomy_UniqueValues!F:F,MATCH(Y525,Taxonomy_UniqueValues!H:H,0)),INDEX(Taxonomy_UniqueValues!F:F,MATCH(X525,Taxonomy_UniqueValues!G:G,0)))),"#N/C")</f>
        <v>Fanniidae</v>
      </c>
      <c r="X525" s="63">
        <f>+IFERROR(IF(Y525="#N/C","#N/C",INDEX(Taxonomy_UniqueValues!G:G,MATCH(Y525,Taxonomy_UniqueValues!H:H,0))),"#N/C")</f>
        <v>0</v>
      </c>
      <c r="Y525" s="63" t="s">
        <v>38</v>
      </c>
      <c r="Z525" s="66" t="str">
        <f>+IFERROR(IF(#REF!="#N/C","#N/C",INDEX(Taxonomy_UniqueValues!I:I,MATCH(#REF!,Taxonomy_UniqueValues!K:K,0))),"#N/C")</f>
        <v>#N/C</v>
      </c>
    </row>
    <row r="526" spans="1:26" x14ac:dyDescent="0.3">
      <c r="A526" s="3">
        <v>237</v>
      </c>
      <c r="B526" s="38" t="str">
        <f t="shared" si="53"/>
        <v>FAIR-D2_237</v>
      </c>
      <c r="C526" s="39" t="s">
        <v>334</v>
      </c>
      <c r="D526" s="4">
        <f t="shared" si="55"/>
        <v>45172</v>
      </c>
      <c r="E526" s="1" t="s">
        <v>519</v>
      </c>
      <c r="F526" s="1" t="s">
        <v>519</v>
      </c>
      <c r="G526" s="2">
        <v>45172.646261574097</v>
      </c>
      <c r="H526" s="2">
        <v>45172.646296296298</v>
      </c>
      <c r="I526" s="40">
        <f t="shared" si="54"/>
        <v>3.4722201235126704E-5</v>
      </c>
      <c r="J526" s="41" t="s">
        <v>45</v>
      </c>
      <c r="K526" s="6" t="s">
        <v>31</v>
      </c>
      <c r="L526" s="6" t="s">
        <v>32</v>
      </c>
      <c r="M526" s="6">
        <v>237</v>
      </c>
      <c r="N526" s="5" t="str">
        <f t="shared" si="56"/>
        <v>FAIR-D2/237</v>
      </c>
      <c r="O526" s="4" t="str">
        <f>IF(ISBLANK(E526),"",IF(E526=F526, "1 video",CONCATENATE((+COUNTIFS(Video_List!$A:$A,Monitoring!C526,Video_List!$D:$D,"&lt;=" &amp;Monitoring!H526)-COUNTIFS(Video_List!$A:$A,Monitoring!C526,Video_List!$D:$D,"&lt;=" &amp;Monitoring!G526))+1," videos")))</f>
        <v>1 video</v>
      </c>
      <c r="P526" s="61" t="s">
        <v>34</v>
      </c>
      <c r="Q526" s="62" t="s">
        <v>34</v>
      </c>
      <c r="R526" s="63" t="str">
        <f>+IFERROR(IF(S526="#N/C","#N/C",INDEX(Taxonomy_UniqueValues!A:A,MATCH(S526,Taxonomy_UniqueValues!B:B,0))),"#N/C")</f>
        <v>Insecta</v>
      </c>
      <c r="S526" s="63" t="str">
        <f>+IFERROR(IF(T526="#N/C","#N/C",INDEX(Taxonomy_UniqueValues!B:B,MATCH(T526,Taxonomy_UniqueValues!C:C,0))),"#N/C")</f>
        <v>Diptera</v>
      </c>
      <c r="T526" s="63" t="s">
        <v>48</v>
      </c>
      <c r="U526" s="63" t="str">
        <f>+IFERROR(IF(V526="#N/C","#N/C",INDEX(Taxonomy_UniqueValues!D:D,MATCH(V526,Taxonomy_UniqueValues!E:E,0))),"#N/C")</f>
        <v>#N/C</v>
      </c>
      <c r="V526" s="63" t="str">
        <f>+IFERROR(IF(W526="#N/C","#N/C",INDEX(Taxonomy_UniqueValues!E:E,MATCH(W526,Taxonomy_UniqueValues!F:F,0))),"#N/C")</f>
        <v>#N/C</v>
      </c>
      <c r="W526" s="63" t="str">
        <f>+IFERROR(IF(X526="#N/C","#N/C",INDEX(Taxonomy_UniqueValues!F:F,MATCH(X526,Taxonomy_UniqueValues!G:G,0))),"#N/C")</f>
        <v>#N/C</v>
      </c>
      <c r="X526" s="63" t="str">
        <f>+IFERROR(IF(Y526="#N/C","#N/C",INDEX(Taxonomy_UniqueValues!G:G,MATCH(Y526,Taxonomy_UniqueValues!H:H,0))),"#N/C")</f>
        <v>#N/C</v>
      </c>
      <c r="Y526" s="63" t="str">
        <f>+IFERROR(IF(Z526="#N/C","#N/C",INDEX(Taxonomy_UniqueValues!H:H,MATCH(Z526,Taxonomy_UniqueValues!I:I,0))),"#N/C")</f>
        <v>#N/C</v>
      </c>
      <c r="Z526" s="66" t="str">
        <f>+IFERROR(IF(#REF!="#N/C","#N/C",INDEX(Taxonomy_UniqueValues!I:I,MATCH(#REF!,Taxonomy_UniqueValues!K:K,0))),"#N/C")</f>
        <v>#N/C</v>
      </c>
    </row>
    <row r="527" spans="1:26" x14ac:dyDescent="0.3">
      <c r="A527" s="3">
        <v>238</v>
      </c>
      <c r="B527" s="38" t="str">
        <f t="shared" si="53"/>
        <v>FAIR-D2_238</v>
      </c>
      <c r="C527" s="39" t="s">
        <v>334</v>
      </c>
      <c r="D527" s="4">
        <f t="shared" si="55"/>
        <v>45172</v>
      </c>
      <c r="E527" s="1" t="s">
        <v>520</v>
      </c>
      <c r="F527" s="1" t="s">
        <v>520</v>
      </c>
      <c r="G527" s="2">
        <v>45172.737291666701</v>
      </c>
      <c r="H527" s="2">
        <v>45172.737615740698</v>
      </c>
      <c r="I527" s="40">
        <f t="shared" si="54"/>
        <v>3.2407399703515694E-4</v>
      </c>
      <c r="J527" s="41" t="s">
        <v>30</v>
      </c>
      <c r="K527" s="6" t="s">
        <v>31</v>
      </c>
      <c r="L527" s="6" t="s">
        <v>32</v>
      </c>
      <c r="M527" s="6">
        <v>238</v>
      </c>
      <c r="N527" s="5" t="str">
        <f t="shared" si="56"/>
        <v>FAIR-D2/238</v>
      </c>
      <c r="O527" s="4" t="str">
        <f>IF(ISBLANK(E527),"",IF(E527=F527, "1 video",CONCATENATE((+COUNTIFS(Video_List!$A:$A,Monitoring!C527,Video_List!$D:$D,"&lt;=" &amp;Monitoring!H527)-COUNTIFS(Video_List!$A:$A,Monitoring!C527,Video_List!$D:$D,"&lt;=" &amp;Monitoring!G527))+1," videos")))</f>
        <v>1 video</v>
      </c>
      <c r="P527" s="61" t="s">
        <v>34</v>
      </c>
      <c r="Q527" s="62" t="s">
        <v>34</v>
      </c>
      <c r="R527" s="63" t="str">
        <f>+IFERROR(IF(S527="#N/C","#N/C",INDEX(Taxonomy_UniqueValues!A:A,MATCH(S527,Taxonomy_UniqueValues!B:B,0))),"#N/C")</f>
        <v>Insecta</v>
      </c>
      <c r="S527" s="63" t="str">
        <f>+IFERROR(IF(T527="#N/C","#N/C",INDEX(Taxonomy_UniqueValues!B:B,MATCH(T527,Taxonomy_UniqueValues!C:C,0))),"#N/C")</f>
        <v>Diptera</v>
      </c>
      <c r="T527" s="63" t="s">
        <v>48</v>
      </c>
      <c r="U527" s="63" t="str">
        <f>+IFERROR(IF(V527="#N/C","#N/C",INDEX(Taxonomy_UniqueValues!D:D,MATCH(V527,Taxonomy_UniqueValues!E:E,0))),"#N/C")</f>
        <v>#N/C</v>
      </c>
      <c r="V527" s="63" t="str">
        <f>+IFERROR(IF(W527="#N/C","#N/C",INDEX(Taxonomy_UniqueValues!E:E,MATCH(W527,Taxonomy_UniqueValues!F:F,0))),"#N/C")</f>
        <v>#N/C</v>
      </c>
      <c r="W527" s="63" t="str">
        <f>+IFERROR(IF(X527="#N/C","#N/C",INDEX(Taxonomy_UniqueValues!F:F,MATCH(X527,Taxonomy_UniqueValues!G:G,0))),"#N/C")</f>
        <v>#N/C</v>
      </c>
      <c r="X527" s="63" t="str">
        <f>+IFERROR(IF(Y527="#N/C","#N/C",INDEX(Taxonomy_UniqueValues!G:G,MATCH(Y527,Taxonomy_UniqueValues!H:H,0))),"#N/C")</f>
        <v>#N/C</v>
      </c>
      <c r="Y527" s="63" t="str">
        <f>+IFERROR(IF(Z527="#N/C","#N/C",INDEX(Taxonomy_UniqueValues!H:H,MATCH(Z527,Taxonomy_UniqueValues!I:I,0))),"#N/C")</f>
        <v>#N/C</v>
      </c>
      <c r="Z527" s="66" t="str">
        <f>+IFERROR(IF(#REF!="#N/C","#N/C",INDEX(Taxonomy_UniqueValues!I:I,MATCH(#REF!,Taxonomy_UniqueValues!K:K,0))),"#N/C")</f>
        <v>#N/C</v>
      </c>
    </row>
    <row r="528" spans="1:26" x14ac:dyDescent="0.3">
      <c r="A528" s="3">
        <v>239</v>
      </c>
      <c r="B528" s="38" t="str">
        <f t="shared" si="53"/>
        <v>FAIR-D2_239</v>
      </c>
      <c r="C528" s="39" t="s">
        <v>334</v>
      </c>
      <c r="D528" s="4">
        <f t="shared" si="55"/>
        <v>45173</v>
      </c>
      <c r="E528" s="1" t="s">
        <v>521</v>
      </c>
      <c r="F528" s="1" t="s">
        <v>522</v>
      </c>
      <c r="G528" s="2">
        <v>45173.720925925903</v>
      </c>
      <c r="H528" s="2">
        <v>45173.723321759302</v>
      </c>
      <c r="I528" s="40">
        <f t="shared" si="54"/>
        <v>2.3958333986229263E-3</v>
      </c>
      <c r="J528" s="41" t="s">
        <v>30</v>
      </c>
      <c r="K528" s="6" t="s">
        <v>34</v>
      </c>
      <c r="L528" s="6" t="s">
        <v>32</v>
      </c>
      <c r="M528" s="6">
        <v>239</v>
      </c>
      <c r="N528" s="5" t="str">
        <f t="shared" si="56"/>
        <v>FAIR-D2/239</v>
      </c>
      <c r="O528" s="4" t="str">
        <f>IF(ISBLANK(E528),"",IF(E528=F528, "1 video",CONCATENATE((+COUNTIFS(Video_List!$A:$A,Monitoring!C528,Video_List!$D:$D,"&lt;=" &amp;Monitoring!H528)-COUNTIFS(Video_List!$A:$A,Monitoring!C528,Video_List!$D:$D,"&lt;=" &amp;Monitoring!G528))+1," videos")))</f>
        <v>2 videos</v>
      </c>
      <c r="P528" s="61" t="s">
        <v>31</v>
      </c>
      <c r="Q528" s="62" t="s">
        <v>31</v>
      </c>
      <c r="R528" s="63" t="str">
        <f>+IFERROR(IF(S528="#N/C","#N/C",INDEX(Taxonomy_UniqueValues!A:A,MATCH(S528,Taxonomy_UniqueValues!B:B,0))),"#N/C")</f>
        <v>Insecta</v>
      </c>
      <c r="S528" s="63" t="str">
        <f>+IFERROR(IF(T528="#N/C","#N/C",INDEX(Taxonomy_UniqueValues!B:B,MATCH(T528,Taxonomy_UniqueValues!C:C,0))),"#N/C")</f>
        <v>Coleoptera</v>
      </c>
      <c r="T528" s="63" t="str">
        <f>+IFERROR(IF(V528="#N/C","#N/C",INDEX(Taxonomy_UniqueValues!C:C,MATCH(V528,Taxonomy_UniqueValues!E:E,0))),"#N/C")</f>
        <v>Polyphaga</v>
      </c>
      <c r="U528" s="63" t="str">
        <f>+IFERROR(IF(V528="#N/C","#N/C",INDEX(Taxonomy_UniqueValues!D:D,MATCH(V528,Taxonomy_UniqueValues!E:E,0))),"#N/C")</f>
        <v>Cucujiformia</v>
      </c>
      <c r="V528" s="63" t="str">
        <f>+IFERROR(IF(W528="#N/C","#N/C",INDEX(Taxonomy_UniqueValues!E:E,MATCH(W528,Taxonomy_UniqueValues!F:F,0))),"#N/C")</f>
        <v>Coccinelloidea</v>
      </c>
      <c r="W528" s="63" t="str">
        <f>+IFERROR(IF(X528="#N/C","#N/C",INDEX(Taxonomy_UniqueValues!F:F,MATCH(X528,Taxonomy_UniqueValues!G:G,0))),"#N/C")</f>
        <v>Coccinellidae</v>
      </c>
      <c r="X528" s="63" t="str">
        <f>+IFERROR(IF(Y528="#N/C","#N/C",INDEX(Taxonomy_UniqueValues!G:G,MATCH(Y528,Taxonomy_UniqueValues!H:H,0))),"#N/C")</f>
        <v>Coccinellinae</v>
      </c>
      <c r="Y528" s="63" t="s">
        <v>330</v>
      </c>
      <c r="Z528" s="66" t="str">
        <f>+IFERROR(IF(#REF!="#N/C","#N/C",INDEX(Taxonomy_UniqueValues!I:I,MATCH(#REF!,Taxonomy_UniqueValues!K:K,0))),"#N/C")</f>
        <v>#N/C</v>
      </c>
    </row>
    <row r="529" spans="1:26" x14ac:dyDescent="0.3">
      <c r="A529" s="3">
        <v>240</v>
      </c>
      <c r="B529" s="38" t="str">
        <f t="shared" si="53"/>
        <v>FAIR-D2_240</v>
      </c>
      <c r="C529" s="39" t="s">
        <v>334</v>
      </c>
      <c r="D529" s="4">
        <f t="shared" si="55"/>
        <v>45181</v>
      </c>
      <c r="E529" s="1" t="s">
        <v>523</v>
      </c>
      <c r="F529" s="1" t="s">
        <v>524</v>
      </c>
      <c r="G529" s="2">
        <v>45181.321469907401</v>
      </c>
      <c r="H529" s="2">
        <v>45181.330613425896</v>
      </c>
      <c r="I529" s="40">
        <f t="shared" si="54"/>
        <v>9.1435184949659742E-3</v>
      </c>
      <c r="J529" s="41" t="s">
        <v>45</v>
      </c>
      <c r="K529" s="6" t="s">
        <v>34</v>
      </c>
      <c r="L529" s="6" t="s">
        <v>45</v>
      </c>
      <c r="M529" s="6">
        <v>240</v>
      </c>
      <c r="N529" s="5" t="str">
        <f t="shared" si="56"/>
        <v>FAIR-D2/240</v>
      </c>
      <c r="O529" s="4" t="str">
        <f>IF(ISBLANK(E529),"",IF(E529=F529, "1 video",CONCATENATE((+COUNTIFS(Video_List!$A:$A,Monitoring!C529,Video_List!$D:$D,"&lt;=" &amp;Monitoring!H529)-COUNTIFS(Video_List!$A:$A,Monitoring!C529,Video_List!$D:$D,"&lt;=" &amp;Monitoring!G529))+1," videos")))</f>
        <v>3 videos</v>
      </c>
      <c r="P529" s="61" t="s">
        <v>34</v>
      </c>
      <c r="Q529" s="62" t="s">
        <v>34</v>
      </c>
      <c r="R529" s="63" t="str">
        <f>+IFERROR(IF(S529="#N/C","#N/C",INDEX(Taxonomy_UniqueValues!A:A,MATCH(S529,Taxonomy_UniqueValues!B:B,0))),"#N/C")</f>
        <v>Insecta</v>
      </c>
      <c r="S529" s="63" t="str">
        <f>+IFERROR(IF(T529="#N/C","#N/C",INDEX(Taxonomy_UniqueValues!B:B,MATCH(T529,Taxonomy_UniqueValues!C:C,0))),"#N/C")</f>
        <v>Diptera</v>
      </c>
      <c r="T529" s="63" t="s">
        <v>48</v>
      </c>
      <c r="U529" s="63" t="str">
        <f>+IFERROR(IF(V529="#N/C","#N/C",INDEX(Taxonomy_UniqueValues!D:D,MATCH(V529,Taxonomy_UniqueValues!E:E,0))),"#N/C")</f>
        <v>#N/C</v>
      </c>
      <c r="V529" s="63" t="str">
        <f>+IFERROR(IF(W529="#N/C","#N/C",INDEX(Taxonomy_UniqueValues!E:E,MATCH(W529,Taxonomy_UniqueValues!F:F,0))),"#N/C")</f>
        <v>#N/C</v>
      </c>
      <c r="W529" s="63" t="str">
        <f>+IFERROR(IF(X529="#N/C","#N/C",INDEX(Taxonomy_UniqueValues!F:F,MATCH(X529,Taxonomy_UniqueValues!G:G,0))),"#N/C")</f>
        <v>#N/C</v>
      </c>
      <c r="X529" s="63" t="str">
        <f>+IFERROR(IF(Y529="#N/C","#N/C",INDEX(Taxonomy_UniqueValues!G:G,MATCH(Y529,Taxonomy_UniqueValues!H:H,0))),"#N/C")</f>
        <v>#N/C</v>
      </c>
      <c r="Y529" s="63" t="str">
        <f>+IFERROR(IF(Z529="#N/C","#N/C",INDEX(Taxonomy_UniqueValues!H:H,MATCH(Z529,Taxonomy_UniqueValues!I:I,0))),"#N/C")</f>
        <v>#N/C</v>
      </c>
      <c r="Z529" s="66" t="str">
        <f>+IFERROR(IF(#REF!="#N/C","#N/C",INDEX(Taxonomy_UniqueValues!I:I,MATCH(#REF!,Taxonomy_UniqueValues!K:K,0))),"#N/C")</f>
        <v>#N/C</v>
      </c>
    </row>
    <row r="530" spans="1:26" x14ac:dyDescent="0.3">
      <c r="A530" s="3">
        <v>241</v>
      </c>
      <c r="B530" s="38" t="str">
        <f t="shared" si="53"/>
        <v>FAIR-D2_241</v>
      </c>
      <c r="C530" s="39" t="s">
        <v>334</v>
      </c>
      <c r="D530" s="4">
        <f t="shared" si="55"/>
        <v>45181</v>
      </c>
      <c r="E530" s="1" t="s">
        <v>525</v>
      </c>
      <c r="F530" s="1" t="s">
        <v>525</v>
      </c>
      <c r="G530" s="2">
        <v>45181.364143518498</v>
      </c>
      <c r="H530" s="2">
        <v>45181.364270833299</v>
      </c>
      <c r="I530" s="40">
        <f t="shared" si="54"/>
        <v>1.2731480092043057E-4</v>
      </c>
      <c r="J530" s="41" t="s">
        <v>45</v>
      </c>
      <c r="K530" s="6" t="s">
        <v>34</v>
      </c>
      <c r="L530" s="6" t="s">
        <v>30</v>
      </c>
      <c r="M530" s="6">
        <v>241</v>
      </c>
      <c r="N530" s="5" t="str">
        <f t="shared" si="56"/>
        <v>FAIR-D2/241</v>
      </c>
      <c r="O530" s="4" t="str">
        <f>IF(ISBLANK(E530),"",IF(E530=F530, "1 video",CONCATENATE((+COUNTIFS(Video_List!$A:$A,Monitoring!C530,Video_List!$D:$D,"&lt;=" &amp;Monitoring!H530)-COUNTIFS(Video_List!$A:$A,Monitoring!C530,Video_List!$D:$D,"&lt;=" &amp;Monitoring!G530))+1," videos")))</f>
        <v>1 video</v>
      </c>
      <c r="P530" s="61" t="s">
        <v>34</v>
      </c>
      <c r="Q530" s="62" t="s">
        <v>34</v>
      </c>
      <c r="R530" s="63" t="str">
        <f>+IFERROR(IF(S530="#N/C","#N/C",INDEX(Taxonomy_UniqueValues!A:A,MATCH(S530,Taxonomy_UniqueValues!B:B,0))),"#N/C")</f>
        <v>Insecta</v>
      </c>
      <c r="S530" s="63" t="str">
        <f>+IFERROR(IF(T530="#N/C","#N/C",INDEX(Taxonomy_UniqueValues!B:B,MATCH(T530,Taxonomy_UniqueValues!C:C,0))),"#N/C")</f>
        <v>Diptera</v>
      </c>
      <c r="T530" s="63" t="s">
        <v>48</v>
      </c>
      <c r="U530" s="63" t="str">
        <f>+IFERROR(IF(V530="#N/C","#N/C",INDEX(Taxonomy_UniqueValues!D:D,MATCH(V530,Taxonomy_UniqueValues!E:E,0))),"#N/C")</f>
        <v>#N/C</v>
      </c>
      <c r="V530" s="63" t="str">
        <f>+IFERROR(IF(W530="#N/C","#N/C",INDEX(Taxonomy_UniqueValues!E:E,MATCH(W530,Taxonomy_UniqueValues!F:F,0))),"#N/C")</f>
        <v>#N/C</v>
      </c>
      <c r="W530" s="63" t="str">
        <f>+IFERROR(IF(X530="#N/C","#N/C",INDEX(Taxonomy_UniqueValues!F:F,MATCH(X530,Taxonomy_UniqueValues!G:G,0))),"#N/C")</f>
        <v>#N/C</v>
      </c>
      <c r="X530" s="63" t="str">
        <f>+IFERROR(IF(Y530="#N/C","#N/C",INDEX(Taxonomy_UniqueValues!G:G,MATCH(Y530,Taxonomy_UniqueValues!H:H,0))),"#N/C")</f>
        <v>#N/C</v>
      </c>
      <c r="Y530" s="63" t="str">
        <f>+IFERROR(IF(Z530="#N/C","#N/C",INDEX(Taxonomy_UniqueValues!H:H,MATCH(Z530,Taxonomy_UniqueValues!I:I,0))),"#N/C")</f>
        <v>#N/C</v>
      </c>
      <c r="Z530" s="66" t="str">
        <f>+IFERROR(IF(#REF!="#N/C","#N/C",INDEX(Taxonomy_UniqueValues!I:I,MATCH(#REF!,Taxonomy_UniqueValues!K:K,0))),"#N/C")</f>
        <v>#N/C</v>
      </c>
    </row>
    <row r="531" spans="1:26" x14ac:dyDescent="0.3">
      <c r="A531" s="3">
        <v>1</v>
      </c>
      <c r="B531" s="38" t="str">
        <f t="shared" si="53"/>
        <v>FAIR-D3_1</v>
      </c>
      <c r="C531" s="39" t="s">
        <v>526</v>
      </c>
      <c r="D531" s="4">
        <f t="shared" ref="D531:D594" si="57">IF(ISBLANK(E531),"",+VALUE(MID(E531, FIND("_", E531)+1,10)))</f>
        <v>45161</v>
      </c>
      <c r="E531" s="1" t="s">
        <v>527</v>
      </c>
      <c r="F531" s="1" t="s">
        <v>527</v>
      </c>
      <c r="G531" s="2">
        <v>45161.361087963</v>
      </c>
      <c r="H531" s="2">
        <v>45161.361145833303</v>
      </c>
      <c r="I531" s="40">
        <f t="shared" ref="I531:I594" si="58">IF(G531=0,"",H531-G531)</f>
        <v>5.7870303862728179E-5</v>
      </c>
      <c r="J531" s="41" t="s">
        <v>30</v>
      </c>
      <c r="K531" s="42" t="s">
        <v>31</v>
      </c>
      <c r="L531" s="42" t="s">
        <v>32</v>
      </c>
      <c r="M531" s="6">
        <v>1</v>
      </c>
      <c r="N531" s="5" t="str">
        <f t="shared" si="56"/>
        <v>FAIR-D3/1</v>
      </c>
      <c r="O531" s="4" t="str">
        <f>IF(ISBLANK(E531),"",IF(E531=F531, "1 video",CONCATENATE((+COUNTIFS(Video_List!$A:$A,Monitoring!C531,Video_List!$D:$D,"&lt;=" &amp;Monitoring!H531)-COUNTIFS(Video_List!$A:$A,Monitoring!C531,Video_List!$D:$D,"&lt;=" &amp;Monitoring!G531))+1," videos")))</f>
        <v>1 video</v>
      </c>
      <c r="P531" s="61" t="str">
        <f t="shared" ref="P531:P544" si="59">+IF(R531="#N/C","-",IF(V531="#N/C","no","yes"))</f>
        <v>yes</v>
      </c>
      <c r="Q531" s="62" t="s">
        <v>31</v>
      </c>
      <c r="R531" s="63" t="str">
        <f>+IFERROR(IF(S531="#N/C","#N/C",INDEX(Taxonomy_UniqueValues!A:A,MATCH(S531,Taxonomy_UniqueValues!B:B,0))),"#N/C")</f>
        <v>Insecta</v>
      </c>
      <c r="S531" s="63" t="str">
        <f>+IFERROR(IF(T531="#N/C","#N/C",INDEX(Taxonomy_UniqueValues!B:B,MATCH(T531,Taxonomy_UniqueValues!C:C,0))),"#N/C")</f>
        <v>Diptera</v>
      </c>
      <c r="T531" s="63" t="str">
        <f>+IFERROR(IF(V531="#N/C","#N/C",INDEX(Taxonomy_UniqueValues!C:C,MATCH(V531,Taxonomy_UniqueValues!E:E,0))),"#N/C")</f>
        <v>Brachycera</v>
      </c>
      <c r="U531" s="63" t="str">
        <f>+IFERROR(IF(V531="#N/C","#N/C",INDEX(Taxonomy_UniqueValues!D:D,MATCH(V531,Taxonomy_UniqueValues!E:E,0))),"#N/C")</f>
        <v>Muscomorpha</v>
      </c>
      <c r="V531" s="63" t="s">
        <v>35</v>
      </c>
      <c r="W531" s="63" t="str">
        <f>+IFERROR(IF(X531="#N/C","#N/C",IF(X531="-",INDEX(Taxonomy_UniqueValues!F:F,MATCH(Y531,Taxonomy_UniqueValues!H:H,0)),INDEX(Taxonomy_UniqueValues!F:F,MATCH(X531,Taxonomy_UniqueValues!G:G,0)))),"#N/C")</f>
        <v>#N/C</v>
      </c>
      <c r="X531" s="63" t="str">
        <f>+IFERROR(IF(Y531="#N/C","#N/C",INDEX(Taxonomy_UniqueValues!G:G,MATCH(Y531,Taxonomy_UniqueValues!H:H,0))),"#N/C")</f>
        <v>#N/C</v>
      </c>
      <c r="Y531" s="65" t="str">
        <f>+IFERROR(IF(Z531="#N/C","#N/C",INDEX(Taxonomy_UniqueValues!H:H,MATCH(Z531,Taxonomy_UniqueValues!I:I,0))),"#N/C")</f>
        <v>#N/C</v>
      </c>
      <c r="Z531" s="64" t="s">
        <v>36</v>
      </c>
    </row>
    <row r="532" spans="1:26" x14ac:dyDescent="0.3">
      <c r="A532" s="3">
        <v>2</v>
      </c>
      <c r="B532" s="38" t="str">
        <f t="shared" si="53"/>
        <v>FAIR-D3_2</v>
      </c>
      <c r="C532" s="39" t="s">
        <v>526</v>
      </c>
      <c r="D532" s="4">
        <f t="shared" si="57"/>
        <v>45161</v>
      </c>
      <c r="E532" s="1" t="s">
        <v>528</v>
      </c>
      <c r="F532" s="1" t="s">
        <v>528</v>
      </c>
      <c r="G532" s="2">
        <v>45161.363460648201</v>
      </c>
      <c r="H532" s="2">
        <v>45161.363506944399</v>
      </c>
      <c r="I532" s="40">
        <f t="shared" si="58"/>
        <v>4.6296197979245335E-5</v>
      </c>
      <c r="J532" s="41" t="s">
        <v>30</v>
      </c>
      <c r="K532" s="42" t="s">
        <v>31</v>
      </c>
      <c r="L532" s="42" t="s">
        <v>32</v>
      </c>
      <c r="M532" s="6">
        <v>2</v>
      </c>
      <c r="N532" s="5" t="str">
        <f t="shared" si="56"/>
        <v>FAIR-D3/2</v>
      </c>
      <c r="O532" s="4" t="str">
        <f>IF(ISBLANK(E532),"",IF(E532=F532, "1 video",CONCATENATE((+COUNTIFS(Video_List!$A:$A,Monitoring!C532,Video_List!$D:$D,"&lt;=" &amp;Monitoring!H532)-COUNTIFS(Video_List!$A:$A,Monitoring!C532,Video_List!$D:$D,"&lt;=" &amp;Monitoring!G532))+1," videos")))</f>
        <v>1 video</v>
      </c>
      <c r="P532" s="61" t="str">
        <f t="shared" si="59"/>
        <v>yes</v>
      </c>
      <c r="Q532" s="62" t="s">
        <v>34</v>
      </c>
      <c r="R532" s="63" t="str">
        <f>+IFERROR(IF(S532="#N/C","#N/C",INDEX(Taxonomy_UniqueValues!A:A,MATCH(S532,Taxonomy_UniqueValues!B:B,0))),"#N/C")</f>
        <v>Insecta</v>
      </c>
      <c r="S532" s="63" t="str">
        <f>+IFERROR(IF(T532="#N/C","#N/C",INDEX(Taxonomy_UniqueValues!B:B,MATCH(T532,Taxonomy_UniqueValues!C:C,0))),"#N/C")</f>
        <v>Diptera</v>
      </c>
      <c r="T532" s="63" t="str">
        <f>+IFERROR(IF(V532="#N/C","#N/C",INDEX(Taxonomy_UniqueValues!C:C,MATCH(V532,Taxonomy_UniqueValues!E:E,0))),"#N/C")</f>
        <v>Brachycera</v>
      </c>
      <c r="U532" s="63" t="str">
        <f>+IFERROR(IF(V532="#N/C","#N/C",INDEX(Taxonomy_UniqueValues!D:D,MATCH(V532,Taxonomy_UniqueValues!E:E,0))),"#N/C")</f>
        <v>Muscomorpha</v>
      </c>
      <c r="V532" s="63" t="s">
        <v>35</v>
      </c>
      <c r="W532" s="63" t="str">
        <f>+IFERROR(IF(X532="#N/C","#N/C",IF(X532="-",INDEX(Taxonomy_UniqueValues!F:F,MATCH(Y532,Taxonomy_UniqueValues!H:H,0)),INDEX(Taxonomy_UniqueValues!F:F,MATCH(X532,Taxonomy_UniqueValues!G:G,0)))),"#N/C")</f>
        <v>#N/C</v>
      </c>
      <c r="X532" s="63" t="str">
        <f>+IFERROR(IF(Y532="#N/C","#N/C",INDEX(Taxonomy_UniqueValues!G:G,MATCH(Y532,Taxonomy_UniqueValues!H:H,0))),"#N/C")</f>
        <v>#N/C</v>
      </c>
      <c r="Y532" s="65" t="str">
        <f>+IFERROR(IF(Z532="#N/C","#N/C",INDEX(Taxonomy_UniqueValues!H:H,MATCH(Z532,Taxonomy_UniqueValues!I:I,0))),"#N/C")</f>
        <v>#N/C</v>
      </c>
      <c r="Z532" s="64" t="s">
        <v>36</v>
      </c>
    </row>
    <row r="533" spans="1:26" x14ac:dyDescent="0.3">
      <c r="A533" s="3">
        <v>3</v>
      </c>
      <c r="B533" s="38" t="str">
        <f t="shared" si="53"/>
        <v>FAIR-D3_3</v>
      </c>
      <c r="C533" s="39" t="s">
        <v>526</v>
      </c>
      <c r="D533" s="4">
        <f t="shared" si="57"/>
        <v>45161</v>
      </c>
      <c r="E533" s="1" t="s">
        <v>529</v>
      </c>
      <c r="F533" s="1" t="s">
        <v>529</v>
      </c>
      <c r="G533" s="2">
        <v>45161.370902777802</v>
      </c>
      <c r="H533" s="2">
        <v>45161.370972222197</v>
      </c>
      <c r="I533" s="40">
        <f t="shared" si="58"/>
        <v>6.9444395194295794E-5</v>
      </c>
      <c r="J533" s="41" t="s">
        <v>30</v>
      </c>
      <c r="K533" s="42" t="s">
        <v>31</v>
      </c>
      <c r="L533" s="42" t="s">
        <v>32</v>
      </c>
      <c r="M533" s="6">
        <v>3</v>
      </c>
      <c r="N533" s="5" t="str">
        <f t="shared" si="56"/>
        <v>FAIR-D3/3</v>
      </c>
      <c r="O533" s="4" t="str">
        <f>IF(ISBLANK(E533),"",IF(E533=F533, "1 video",CONCATENATE((+COUNTIFS(Video_List!$A:$A,Monitoring!C533,Video_List!$D:$D,"&lt;=" &amp;Monitoring!H533)-COUNTIFS(Video_List!$A:$A,Monitoring!C533,Video_List!$D:$D,"&lt;=" &amp;Monitoring!G533))+1," videos")))</f>
        <v>1 video</v>
      </c>
      <c r="P533" s="61" t="str">
        <f t="shared" si="59"/>
        <v>yes</v>
      </c>
      <c r="Q533" s="62" t="s">
        <v>31</v>
      </c>
      <c r="R533" s="63" t="str">
        <f>+IFERROR(IF(S533="#N/C","#N/C",INDEX(Taxonomy_UniqueValues!A:A,MATCH(S533,Taxonomy_UniqueValues!B:B,0))),"#N/C")</f>
        <v>Insecta</v>
      </c>
      <c r="S533" s="63" t="str">
        <f>+IFERROR(IF(T533="#N/C","#N/C",INDEX(Taxonomy_UniqueValues!B:B,MATCH(T533,Taxonomy_UniqueValues!C:C,0))),"#N/C")</f>
        <v>Diptera</v>
      </c>
      <c r="T533" s="63" t="str">
        <f>+IFERROR(IF(V533="#N/C","#N/C",INDEX(Taxonomy_UniqueValues!C:C,MATCH(V533,Taxonomy_UniqueValues!E:E,0))),"#N/C")</f>
        <v>Brachycera</v>
      </c>
      <c r="U533" s="63" t="str">
        <f>+IFERROR(IF(V533="#N/C","#N/C",INDEX(Taxonomy_UniqueValues!D:D,MATCH(V533,Taxonomy_UniqueValues!E:E,0))),"#N/C")</f>
        <v>Muscomorpha</v>
      </c>
      <c r="V533" s="63" t="s">
        <v>112</v>
      </c>
      <c r="W533" s="63" t="str">
        <f>+IFERROR(IF(X533="#N/C","#N/C",IF(X533="-",INDEX(Taxonomy_UniqueValues!F:F,MATCH(Y533,Taxonomy_UniqueValues!H:H,0)),INDEX(Taxonomy_UniqueValues!F:F,MATCH(X533,Taxonomy_UniqueValues!G:G,0)))),"#N/C")</f>
        <v>#N/C</v>
      </c>
      <c r="X533" s="63" t="str">
        <f>+IFERROR(IF(Y533="#N/C","#N/C",INDEX(Taxonomy_UniqueValues!G:G,MATCH(Y533,Taxonomy_UniqueValues!H:H,0))),"#N/C")</f>
        <v>#N/C</v>
      </c>
      <c r="Y533" s="65" t="str">
        <f>+IFERROR(IF(Z533="#N/C","#N/C",INDEX(Taxonomy_UniqueValues!H:H,MATCH(Z533,Taxonomy_UniqueValues!I:I,0))),"#N/C")</f>
        <v>#N/C</v>
      </c>
      <c r="Z533" s="64" t="s">
        <v>36</v>
      </c>
    </row>
    <row r="534" spans="1:26" x14ac:dyDescent="0.3">
      <c r="A534" s="3">
        <v>4</v>
      </c>
      <c r="B534" s="38" t="str">
        <f t="shared" si="53"/>
        <v>FAIR-D3_4</v>
      </c>
      <c r="C534" s="39" t="s">
        <v>526</v>
      </c>
      <c r="D534" s="4">
        <f t="shared" si="57"/>
        <v>45161</v>
      </c>
      <c r="E534" s="1" t="s">
        <v>530</v>
      </c>
      <c r="F534" s="1" t="s">
        <v>530</v>
      </c>
      <c r="G534" s="2">
        <v>45161.373043981497</v>
      </c>
      <c r="H534" s="2">
        <v>45161.373229166697</v>
      </c>
      <c r="I534" s="40">
        <f t="shared" si="58"/>
        <v>1.8518519937060773E-4</v>
      </c>
      <c r="J534" s="41" t="s">
        <v>45</v>
      </c>
      <c r="K534" s="42" t="s">
        <v>34</v>
      </c>
      <c r="L534" s="42" t="s">
        <v>30</v>
      </c>
      <c r="M534" s="6">
        <v>4</v>
      </c>
      <c r="N534" s="5" t="str">
        <f t="shared" si="56"/>
        <v>FAIR-D3/4</v>
      </c>
      <c r="O534" s="4" t="str">
        <f>IF(ISBLANK(E534),"",IF(E534=F534, "1 video",CONCATENATE((+COUNTIFS(Video_List!$A:$A,Monitoring!C534,Video_List!$D:$D,"&lt;=" &amp;Monitoring!H534)-COUNTIFS(Video_List!$A:$A,Monitoring!C534,Video_List!$D:$D,"&lt;=" &amp;Monitoring!G534))+1," videos")))</f>
        <v>1 video</v>
      </c>
      <c r="P534" s="61" t="str">
        <f t="shared" si="59"/>
        <v>yes</v>
      </c>
      <c r="Q534" s="62" t="s">
        <v>34</v>
      </c>
      <c r="R534" s="63" t="str">
        <f>+IFERROR(IF(S534="#N/C","#N/C",INDEX(Taxonomy_UniqueValues!A:A,MATCH(S534,Taxonomy_UniqueValues!B:B,0))),"#N/C")</f>
        <v>Insecta</v>
      </c>
      <c r="S534" s="63" t="str">
        <f>+IFERROR(IF(T534="#N/C","#N/C",INDEX(Taxonomy_UniqueValues!B:B,MATCH(T534,Taxonomy_UniqueValues!C:C,0))),"#N/C")</f>
        <v>Diptera</v>
      </c>
      <c r="T534" s="63" t="str">
        <f>+IFERROR(IF(V534="#N/C","#N/C",INDEX(Taxonomy_UniqueValues!C:C,MATCH(V534,Taxonomy_UniqueValues!E:E,0))),"#N/C")</f>
        <v>Brachycera</v>
      </c>
      <c r="U534" s="63" t="str">
        <f>+IFERROR(IF(V534="#N/C","#N/C",INDEX(Taxonomy_UniqueValues!D:D,MATCH(V534,Taxonomy_UniqueValues!E:E,0))),"#N/C")</f>
        <v>Muscomorpha</v>
      </c>
      <c r="V534" s="63" t="s">
        <v>35</v>
      </c>
      <c r="W534" s="63" t="str">
        <f>+IFERROR(IF(X534="#N/C","#N/C",IF(X534="-",INDEX(Taxonomy_UniqueValues!F:F,MATCH(Y534,Taxonomy_UniqueValues!H:H,0)),INDEX(Taxonomy_UniqueValues!F:F,MATCH(X534,Taxonomy_UniqueValues!G:G,0)))),"#N/C")</f>
        <v>#N/C</v>
      </c>
      <c r="X534" s="63" t="str">
        <f>+IFERROR(IF(Y534="#N/C","#N/C",INDEX(Taxonomy_UniqueValues!G:G,MATCH(Y534,Taxonomy_UniqueValues!H:H,0))),"#N/C")</f>
        <v>#N/C</v>
      </c>
      <c r="Y534" s="65" t="str">
        <f>+IFERROR(IF(Z534="#N/C","#N/C",INDEX(Taxonomy_UniqueValues!H:H,MATCH(Z534,Taxonomy_UniqueValues!I:I,0))),"#N/C")</f>
        <v>#N/C</v>
      </c>
      <c r="Z534" s="64" t="s">
        <v>36</v>
      </c>
    </row>
    <row r="535" spans="1:26" x14ac:dyDescent="0.3">
      <c r="A535" s="3">
        <v>5</v>
      </c>
      <c r="B535" s="38" t="str">
        <f t="shared" si="53"/>
        <v>FAIR-D3_5</v>
      </c>
      <c r="C535" s="39" t="s">
        <v>526</v>
      </c>
      <c r="D535" s="4">
        <f t="shared" si="57"/>
        <v>45161</v>
      </c>
      <c r="E535" s="1" t="s">
        <v>530</v>
      </c>
      <c r="F535" s="1" t="s">
        <v>530</v>
      </c>
      <c r="G535" s="2">
        <v>45161.373217592598</v>
      </c>
      <c r="H535" s="2">
        <v>45161.373391203699</v>
      </c>
      <c r="I535" s="40">
        <f t="shared" si="58"/>
        <v>1.736111007630825E-4</v>
      </c>
      <c r="J535" s="41" t="s">
        <v>30</v>
      </c>
      <c r="K535" s="42" t="s">
        <v>31</v>
      </c>
      <c r="L535" s="42" t="s">
        <v>32</v>
      </c>
      <c r="M535" s="6">
        <v>5</v>
      </c>
      <c r="N535" s="5" t="str">
        <f t="shared" si="56"/>
        <v>FAIR-D3/5</v>
      </c>
      <c r="O535" s="4" t="str">
        <f>IF(ISBLANK(E535),"",IF(E535=F535, "1 video",CONCATENATE((+COUNTIFS(Video_List!$A:$A,Monitoring!C535,Video_List!$D:$D,"&lt;=" &amp;Monitoring!H535)-COUNTIFS(Video_List!$A:$A,Monitoring!C535,Video_List!$D:$D,"&lt;=" &amp;Monitoring!G535))+1," videos")))</f>
        <v>1 video</v>
      </c>
      <c r="P535" s="61" t="str">
        <f t="shared" si="59"/>
        <v>yes</v>
      </c>
      <c r="Q535" s="62" t="s">
        <v>31</v>
      </c>
      <c r="R535" s="63" t="str">
        <f>+IFERROR(IF(S535="#N/C","#N/C",IF(S535=0,INDEX(Taxonomy_UniqueValues!A:A,MATCH(T535,Taxonomy_UniqueValues!C:C,0)),INDEX(Taxonomy_UniqueValues!A:A,MATCH(S535,Taxonomy_UniqueValues!B:B,0)))),"#N/C")</f>
        <v>Insecta</v>
      </c>
      <c r="S535" s="63" t="str">
        <f>+IFERROR(IF(T535="#N/C","#N/C",IF(T535=0,INDEX(Taxonomy_UniqueValues!B:B,MATCH(U535,Taxonomy_UniqueValues!D:D,0)),INDEX(Taxonomy_UniqueValues!B:B,MATCH(T535,Taxonomy_UniqueValues!C:C,0)))),"#N/C")</f>
        <v>Diptera</v>
      </c>
      <c r="T535" s="63" t="str">
        <f>+IFERROR(IF(U535="#N/C","#N/C",IF(U535=0,INDEX(Taxonomy_UniqueValues!C:C,MATCH(V535,Taxonomy_UniqueValues!E:E,0)),INDEX(Taxonomy_UniqueValues!C:C,MATCH(U535,Taxonomy_UniqueValues!D:D,0)))),"#N/C")</f>
        <v>Brachycera</v>
      </c>
      <c r="U535" s="63" t="str">
        <f>+IFERROR(IF(V535="#N/C","#N/C",IF(V535=0,INDEX(Taxonomy_UniqueValues!D:D,MATCH(W535,Taxonomy_UniqueValues!F:F,0)),INDEX(Taxonomy_UniqueValues!D:D,MATCH(V535,Taxonomy_UniqueValues!E:E,0)))),"#N/C")</f>
        <v>Muscomorpha</v>
      </c>
      <c r="V535" s="63" t="str">
        <f>+IFERROR(IF(W535="#N/C","#N/C",IF(W535=0,INDEX(Taxonomy_UniqueValues!E:E,MATCH(X535,Taxonomy_UniqueValues!G:G,0)),INDEX(Taxonomy_UniqueValues!E:E,MATCH(W535,Taxonomy_UniqueValues!F:F,0)))),"#N/C")</f>
        <v>Muscoidea</v>
      </c>
      <c r="W535" s="63" t="str">
        <f>+IFERROR(IF(X535="#N/C","#N/C",IF(X535=0,INDEX(Taxonomy_UniqueValues!F:F,MATCH(Y535,Taxonomy_UniqueValues!H:H,0)),INDEX(Taxonomy_UniqueValues!F:F,MATCH(X535,Taxonomy_UniqueValues!G:G,0)))),"#N/C")</f>
        <v>Fanniidae</v>
      </c>
      <c r="X535" s="63">
        <f>+IFERROR(IF(Y535="#N/C","#N/C",INDEX(Taxonomy_UniqueValues!G:G,MATCH(Y535,Taxonomy_UniqueValues!H:H,0))),"#N/C")</f>
        <v>0</v>
      </c>
      <c r="Y535" s="65" t="s">
        <v>38</v>
      </c>
      <c r="Z535" s="64" t="s">
        <v>36</v>
      </c>
    </row>
    <row r="536" spans="1:26" x14ac:dyDescent="0.3">
      <c r="A536" s="3">
        <v>6</v>
      </c>
      <c r="B536" s="38" t="str">
        <f t="shared" si="53"/>
        <v>FAIR-D3_6</v>
      </c>
      <c r="C536" s="39" t="s">
        <v>526</v>
      </c>
      <c r="D536" s="4">
        <f t="shared" si="57"/>
        <v>45161</v>
      </c>
      <c r="E536" s="1" t="s">
        <v>531</v>
      </c>
      <c r="F536" s="1" t="s">
        <v>531</v>
      </c>
      <c r="G536" s="2">
        <v>45161.374166666697</v>
      </c>
      <c r="H536" s="2">
        <v>45161.374467592599</v>
      </c>
      <c r="I536" s="40">
        <f t="shared" si="58"/>
        <v>3.0092590168351308E-4</v>
      </c>
      <c r="J536" s="41" t="s">
        <v>30</v>
      </c>
      <c r="K536" s="42" t="s">
        <v>34</v>
      </c>
      <c r="L536" s="42" t="s">
        <v>32</v>
      </c>
      <c r="M536" s="6">
        <v>6</v>
      </c>
      <c r="N536" s="5" t="str">
        <f t="shared" si="56"/>
        <v>FAIR-D3/6</v>
      </c>
      <c r="O536" s="4" t="str">
        <f>IF(ISBLANK(E536),"",IF(E536=F536, "1 video",CONCATENATE((+COUNTIFS(Video_List!$A:$A,Monitoring!C536,Video_List!$D:$D,"&lt;=" &amp;Monitoring!H536)-COUNTIFS(Video_List!$A:$A,Monitoring!C536,Video_List!$D:$D,"&lt;=" &amp;Monitoring!G536))+1," videos")))</f>
        <v>1 video</v>
      </c>
      <c r="P536" s="61" t="str">
        <f t="shared" si="59"/>
        <v>yes</v>
      </c>
      <c r="Q536" s="62" t="s">
        <v>31</v>
      </c>
      <c r="R536" s="63" t="str">
        <f>+IFERROR(IF(S536="#N/C","#N/C",INDEX(Taxonomy_UniqueValues!A:A,MATCH(S536,Taxonomy_UniqueValues!B:B,0))),"#N/C")</f>
        <v>Insecta</v>
      </c>
      <c r="S536" s="63" t="str">
        <f>+IFERROR(IF(T536="#N/C","#N/C",INDEX(Taxonomy_UniqueValues!B:B,MATCH(T536,Taxonomy_UniqueValues!C:C,0))),"#N/C")</f>
        <v>Diptera</v>
      </c>
      <c r="T536" s="63" t="str">
        <f>+IFERROR(IF(V536="#N/C","#N/C",INDEX(Taxonomy_UniqueValues!C:C,MATCH(V536,Taxonomy_UniqueValues!E:E,0))),"#N/C")</f>
        <v>Brachycera</v>
      </c>
      <c r="U536" s="63" t="str">
        <f>+IFERROR(IF(V536="#N/C","#N/C",INDEX(Taxonomy_UniqueValues!D:D,MATCH(V536,Taxonomy_UniqueValues!E:E,0))),"#N/C")</f>
        <v>Muscomorpha</v>
      </c>
      <c r="V536" s="63" t="s">
        <v>35</v>
      </c>
      <c r="W536" s="63" t="str">
        <f>+IFERROR(IF(X536="#N/C","#N/C",IF(X536="-",INDEX(Taxonomy_UniqueValues!F:F,MATCH(Y536,Taxonomy_UniqueValues!H:H,0)),INDEX(Taxonomy_UniqueValues!F:F,MATCH(X536,Taxonomy_UniqueValues!G:G,0)))),"#N/C")</f>
        <v>#N/C</v>
      </c>
      <c r="X536" s="63" t="str">
        <f>+IFERROR(IF(Y536="#N/C","#N/C",INDEX(Taxonomy_UniqueValues!G:G,MATCH(Y536,Taxonomy_UniqueValues!H:H,0))),"#N/C")</f>
        <v>#N/C</v>
      </c>
      <c r="Y536" s="65" t="str">
        <f>+IFERROR(IF(Z536="#N/C","#N/C",INDEX(Taxonomy_UniqueValues!H:H,MATCH(Z536,Taxonomy_UniqueValues!I:I,0))),"#N/C")</f>
        <v>#N/C</v>
      </c>
      <c r="Z536" s="64" t="s">
        <v>36</v>
      </c>
    </row>
    <row r="537" spans="1:26" x14ac:dyDescent="0.3">
      <c r="A537" s="3">
        <v>7</v>
      </c>
      <c r="B537" s="38" t="str">
        <f t="shared" si="53"/>
        <v>FAIR-D3_7</v>
      </c>
      <c r="C537" s="39" t="s">
        <v>526</v>
      </c>
      <c r="D537" s="4">
        <f t="shared" si="57"/>
        <v>45161</v>
      </c>
      <c r="E537" s="1" t="s">
        <v>532</v>
      </c>
      <c r="F537" s="1" t="s">
        <v>532</v>
      </c>
      <c r="G537" s="2">
        <v>45161.378483796303</v>
      </c>
      <c r="H537" s="2">
        <v>45161.378564814797</v>
      </c>
      <c r="I537" s="40">
        <f t="shared" si="58"/>
        <v>8.1018493801821023E-5</v>
      </c>
      <c r="J537" s="41" t="s">
        <v>30</v>
      </c>
      <c r="K537" s="6" t="s">
        <v>34</v>
      </c>
      <c r="L537" s="6" t="s">
        <v>32</v>
      </c>
      <c r="M537" s="6">
        <v>7</v>
      </c>
      <c r="N537" s="5" t="str">
        <f t="shared" si="56"/>
        <v>FAIR-D3/7</v>
      </c>
      <c r="O537" s="4" t="str">
        <f>IF(ISBLANK(E537),"",IF(E537=F537, "1 video",CONCATENATE((+COUNTIFS(Video_List!$A:$A,Monitoring!C537,Video_List!$D:$D,"&lt;=" &amp;Monitoring!H537)-COUNTIFS(Video_List!$A:$A,Monitoring!C537,Video_List!$D:$D,"&lt;=" &amp;Monitoring!G537))+1," videos")))</f>
        <v>1 video</v>
      </c>
      <c r="P537" s="61" t="str">
        <f t="shared" si="59"/>
        <v>yes</v>
      </c>
      <c r="Q537" s="62" t="s">
        <v>31</v>
      </c>
      <c r="R537" s="63" t="str">
        <f>+IFERROR(IF(S537="#N/C","#N/C",INDEX(Taxonomy_UniqueValues!A:A,MATCH(S537,Taxonomy_UniqueValues!B:B,0))),"#N/C")</f>
        <v>Insecta</v>
      </c>
      <c r="S537" s="63" t="str">
        <f>+IFERROR(IF(T537="#N/C","#N/C",INDEX(Taxonomy_UniqueValues!B:B,MATCH(T537,Taxonomy_UniqueValues!C:C,0))),"#N/C")</f>
        <v>Diptera</v>
      </c>
      <c r="T537" s="63" t="str">
        <f>+IFERROR(IF(V537="#N/C","#N/C",INDEX(Taxonomy_UniqueValues!C:C,MATCH(V537,Taxonomy_UniqueValues!E:E,0))),"#N/C")</f>
        <v>Brachycera</v>
      </c>
      <c r="U537" s="63" t="str">
        <f>+IFERROR(IF(V537="#N/C","#N/C",INDEX(Taxonomy_UniqueValues!D:D,MATCH(V537,Taxonomy_UniqueValues!E:E,0))),"#N/C")</f>
        <v>Muscomorpha</v>
      </c>
      <c r="V537" s="63" t="str">
        <f>+IFERROR(IF(W537="#N/C","#N/C",INDEX(Taxonomy_UniqueValues!E:E,MATCH(W537,Taxonomy_UniqueValues!F:F,0))),"#N/C")</f>
        <v>Oestroidea</v>
      </c>
      <c r="W537" s="63" t="str">
        <f>+IFERROR(IF(X537="#N/C","#N/C",IF(X537="-",INDEX(Taxonomy_UniqueValues!F:F,MATCH(Y537,Taxonomy_UniqueValues!H:H,0)),INDEX(Taxonomy_UniqueValues!F:F,MATCH(X537,Taxonomy_UniqueValues!G:G,0)))),"#N/C")</f>
        <v>Sarcophagidae</v>
      </c>
      <c r="X537" s="63" t="str">
        <f>+IFERROR(IF(Y537="#N/C","#N/C",INDEX(Taxonomy_UniqueValues!G:G,MATCH(Y537,Taxonomy_UniqueValues!H:H,0))),"#N/C")</f>
        <v>Sarcophaginae</v>
      </c>
      <c r="Y537" s="65" t="s">
        <v>321</v>
      </c>
      <c r="Z537" s="64" t="s">
        <v>36</v>
      </c>
    </row>
    <row r="538" spans="1:26" x14ac:dyDescent="0.3">
      <c r="A538" s="3">
        <v>8</v>
      </c>
      <c r="B538" s="38" t="str">
        <f t="shared" si="53"/>
        <v>FAIR-D3_8</v>
      </c>
      <c r="C538" s="39" t="s">
        <v>526</v>
      </c>
      <c r="D538" s="4">
        <f t="shared" si="57"/>
        <v>45161</v>
      </c>
      <c r="E538" s="1" t="s">
        <v>533</v>
      </c>
      <c r="F538" s="1" t="s">
        <v>534</v>
      </c>
      <c r="G538" s="2">
        <v>45161.404351851903</v>
      </c>
      <c r="H538" s="2">
        <v>45161.404999999999</v>
      </c>
      <c r="I538" s="40">
        <f t="shared" si="58"/>
        <v>6.4814809593372047E-4</v>
      </c>
      <c r="J538" s="41" t="s">
        <v>30</v>
      </c>
      <c r="K538" s="6" t="s">
        <v>31</v>
      </c>
      <c r="L538" s="6" t="s">
        <v>32</v>
      </c>
      <c r="M538" s="6">
        <v>8</v>
      </c>
      <c r="N538" s="5" t="str">
        <f t="shared" si="56"/>
        <v>FAIR-D3/8</v>
      </c>
      <c r="O538" s="4" t="str">
        <f>IF(ISBLANK(E538),"",IF(E538=F538, "1 video",CONCATENATE((+COUNTIFS(Video_List!$A:$A,Monitoring!C538,Video_List!$D:$D,"&lt;=" &amp;Monitoring!H538)-COUNTIFS(Video_List!$A:$A,Monitoring!C538,Video_List!$D:$D,"&lt;=" &amp;Monitoring!G538))+1," videos")))</f>
        <v>2 videos</v>
      </c>
      <c r="P538" s="61" t="str">
        <f t="shared" si="59"/>
        <v>yes</v>
      </c>
      <c r="Q538" s="62" t="s">
        <v>34</v>
      </c>
      <c r="R538" s="63" t="str">
        <f>+IFERROR(IF(S538="#N/C","#N/C",INDEX(Taxonomy_UniqueValues!A:A,MATCH(S538,Taxonomy_UniqueValues!B:B,0))),"#N/C")</f>
        <v>Insecta</v>
      </c>
      <c r="S538" s="63" t="str">
        <f>+IFERROR(IF(T538="#N/C","#N/C",INDEX(Taxonomy_UniqueValues!B:B,MATCH(T538,Taxonomy_UniqueValues!C:C,0))),"#N/C")</f>
        <v>Diptera</v>
      </c>
      <c r="T538" s="63" t="str">
        <f>+IFERROR(IF(V538="#N/C","#N/C",INDEX(Taxonomy_UniqueValues!C:C,MATCH(V538,Taxonomy_UniqueValues!E:E,0))),"#N/C")</f>
        <v>Brachycera</v>
      </c>
      <c r="U538" s="63" t="str">
        <f>+IFERROR(IF(V538="#N/C","#N/C",INDEX(Taxonomy_UniqueValues!D:D,MATCH(V538,Taxonomy_UniqueValues!E:E,0))),"#N/C")</f>
        <v>Muscomorpha</v>
      </c>
      <c r="V538" s="63" t="s">
        <v>35</v>
      </c>
      <c r="W538" s="63" t="str">
        <f>+IFERROR(IF(X538="#N/C","#N/C",IF(X538="-",INDEX(Taxonomy_UniqueValues!F:F,MATCH(Y538,Taxonomy_UniqueValues!H:H,0)),INDEX(Taxonomy_UniqueValues!F:F,MATCH(X538,Taxonomy_UniqueValues!G:G,0)))),"#N/C")</f>
        <v>#N/C</v>
      </c>
      <c r="X538" s="63" t="str">
        <f>+IFERROR(IF(Y538="#N/C","#N/C",INDEX(Taxonomy_UniqueValues!G:G,MATCH(Y538,Taxonomy_UniqueValues!H:H,0))),"#N/C")</f>
        <v>#N/C</v>
      </c>
      <c r="Y538" s="65" t="str">
        <f>+IFERROR(IF(Z538="#N/C","#N/C",INDEX(Taxonomy_UniqueValues!H:H,MATCH(Z538,Taxonomy_UniqueValues!I:I,0))),"#N/C")</f>
        <v>#N/C</v>
      </c>
      <c r="Z538" s="64" t="s">
        <v>36</v>
      </c>
    </row>
    <row r="539" spans="1:26" x14ac:dyDescent="0.3">
      <c r="A539" s="3">
        <v>9</v>
      </c>
      <c r="B539" s="38" t="str">
        <f t="shared" si="53"/>
        <v>FAIR-D3_9</v>
      </c>
      <c r="C539" s="39" t="s">
        <v>526</v>
      </c>
      <c r="D539" s="4">
        <f t="shared" si="57"/>
        <v>45161</v>
      </c>
      <c r="E539" s="1" t="s">
        <v>534</v>
      </c>
      <c r="F539" s="1" t="s">
        <v>534</v>
      </c>
      <c r="G539" s="2">
        <v>45161.404953703699</v>
      </c>
      <c r="H539" s="2">
        <v>45161.4051736111</v>
      </c>
      <c r="I539" s="40">
        <f t="shared" si="58"/>
        <v>2.1990740060573444E-4</v>
      </c>
      <c r="J539" s="41" t="s">
        <v>30</v>
      </c>
      <c r="K539" s="6" t="s">
        <v>31</v>
      </c>
      <c r="L539" s="6" t="s">
        <v>32</v>
      </c>
      <c r="M539" s="6">
        <v>9</v>
      </c>
      <c r="N539" s="5" t="str">
        <f t="shared" si="56"/>
        <v>FAIR-D3/9</v>
      </c>
      <c r="O539" s="4" t="str">
        <f>IF(ISBLANK(E539),"",IF(E539=F539, "1 video",CONCATENATE((+COUNTIFS(Video_List!$A:$A,Monitoring!C539,Video_List!$D:$D,"&lt;=" &amp;Monitoring!H539)-COUNTIFS(Video_List!$A:$A,Monitoring!C539,Video_List!$D:$D,"&lt;=" &amp;Monitoring!G539))+1," videos")))</f>
        <v>1 video</v>
      </c>
      <c r="P539" s="61" t="str">
        <f t="shared" si="59"/>
        <v>yes</v>
      </c>
      <c r="Q539" s="62" t="s">
        <v>34</v>
      </c>
      <c r="R539" s="63" t="str">
        <f>+IFERROR(IF(S539="#N/C","#N/C",IF(S539=0,INDEX(Taxonomy_UniqueValues!A:A,MATCH(T539,Taxonomy_UniqueValues!C:C,0)),INDEX(Taxonomy_UniqueValues!A:A,MATCH(S539,Taxonomy_UniqueValues!B:B,0)))),"#N/C")</f>
        <v>Insecta</v>
      </c>
      <c r="S539" s="63" t="str">
        <f>+IFERROR(IF(T539="#N/C","#N/C",IF(T539=0,INDEX(Taxonomy_UniqueValues!B:B,MATCH(U539,Taxonomy_UniqueValues!D:D,0)),INDEX(Taxonomy_UniqueValues!B:B,MATCH(T539,Taxonomy_UniqueValues!C:C,0)))),"#N/C")</f>
        <v>Diptera</v>
      </c>
      <c r="T539" s="63" t="str">
        <f>+IFERROR(IF(U539="#N/C","#N/C",IF(U539=0,INDEX(Taxonomy_UniqueValues!C:C,MATCH(V539,Taxonomy_UniqueValues!E:E,0)),INDEX(Taxonomy_UniqueValues!C:C,MATCH(U539,Taxonomy_UniqueValues!D:D,0)))),"#N/C")</f>
        <v>Brachycera</v>
      </c>
      <c r="U539" s="63" t="str">
        <f>+IFERROR(IF(V539="#N/C","#N/C",IF(V539=0,INDEX(Taxonomy_UniqueValues!D:D,MATCH(W539,Taxonomy_UniqueValues!F:F,0)),INDEX(Taxonomy_UniqueValues!D:D,MATCH(V539,Taxonomy_UniqueValues!E:E,0)))),"#N/C")</f>
        <v>Muscomorpha</v>
      </c>
      <c r="V539" s="63" t="str">
        <f>+IFERROR(IF(W539="#N/C","#N/C",IF(W539=0,INDEX(Taxonomy_UniqueValues!E:E,MATCH(X539,Taxonomy_UniqueValues!G:G,0)),INDEX(Taxonomy_UniqueValues!E:E,MATCH(W539,Taxonomy_UniqueValues!F:F,0)))),"#N/C")</f>
        <v>Muscoidea</v>
      </c>
      <c r="W539" s="63" t="str">
        <f>+IFERROR(IF(X539="#N/C","#N/C",IF(X539=0,INDEX(Taxonomy_UniqueValues!F:F,MATCH(Y539,Taxonomy_UniqueValues!H:H,0)),INDEX(Taxonomy_UniqueValues!F:F,MATCH(X539,Taxonomy_UniqueValues!G:G,0)))),"#N/C")</f>
        <v>Fanniidae</v>
      </c>
      <c r="X539" s="63">
        <f>+IFERROR(IF(Y539="#N/C","#N/C",INDEX(Taxonomy_UniqueValues!G:G,MATCH(Y539,Taxonomy_UniqueValues!H:H,0))),"#N/C")</f>
        <v>0</v>
      </c>
      <c r="Y539" s="65" t="s">
        <v>38</v>
      </c>
      <c r="Z539" s="64" t="s">
        <v>36</v>
      </c>
    </row>
    <row r="540" spans="1:26" x14ac:dyDescent="0.3">
      <c r="A540" s="3">
        <v>10</v>
      </c>
      <c r="B540" s="38" t="str">
        <f t="shared" si="53"/>
        <v>FAIR-D3_10</v>
      </c>
      <c r="C540" s="39" t="s">
        <v>526</v>
      </c>
      <c r="D540" s="4">
        <f t="shared" si="57"/>
        <v>45161</v>
      </c>
      <c r="E540" s="1" t="s">
        <v>535</v>
      </c>
      <c r="F540" s="1" t="s">
        <v>535</v>
      </c>
      <c r="G540" s="2">
        <v>45161.439305555599</v>
      </c>
      <c r="H540" s="2">
        <v>45161.439363425903</v>
      </c>
      <c r="I540" s="40">
        <f t="shared" si="58"/>
        <v>5.7870303862728179E-5</v>
      </c>
      <c r="J540" s="41" t="s">
        <v>30</v>
      </c>
      <c r="K540" s="6" t="s">
        <v>31</v>
      </c>
      <c r="L540" s="6" t="s">
        <v>32</v>
      </c>
      <c r="M540" s="6">
        <v>10</v>
      </c>
      <c r="N540" s="5" t="str">
        <f t="shared" si="56"/>
        <v>FAIR-D3/10</v>
      </c>
      <c r="O540" s="4" t="str">
        <f>IF(ISBLANK(E540),"",IF(E540=F540, "1 video",CONCATENATE((+COUNTIFS(Video_List!$A:$A,Monitoring!C540,Video_List!$D:$D,"&lt;=" &amp;Monitoring!H540)-COUNTIFS(Video_List!$A:$A,Monitoring!C540,Video_List!$D:$D,"&lt;=" &amp;Monitoring!G540))+1," videos")))</f>
        <v>1 video</v>
      </c>
      <c r="P540" s="61" t="str">
        <f t="shared" si="59"/>
        <v>yes</v>
      </c>
      <c r="Q540" s="62" t="s">
        <v>34</v>
      </c>
      <c r="R540" s="63" t="str">
        <f>+IFERROR(IF(S540="#N/C","#N/C",INDEX(Taxonomy_UniqueValues!A:A,MATCH(S540,Taxonomy_UniqueValues!B:B,0))),"#N/C")</f>
        <v>Insecta</v>
      </c>
      <c r="S540" s="63" t="str">
        <f>+IFERROR(IF(T540="#N/C","#N/C",INDEX(Taxonomy_UniqueValues!B:B,MATCH(T540,Taxonomy_UniqueValues!C:C,0))),"#N/C")</f>
        <v>Diptera</v>
      </c>
      <c r="T540" s="63" t="str">
        <f>+IFERROR(IF(V540="#N/C","#N/C",INDEX(Taxonomy_UniqueValues!C:C,MATCH(V540,Taxonomy_UniqueValues!E:E,0))),"#N/C")</f>
        <v>Brachycera</v>
      </c>
      <c r="U540" s="63" t="str">
        <f>+IFERROR(IF(V540="#N/C","#N/C",INDEX(Taxonomy_UniqueValues!D:D,MATCH(V540,Taxonomy_UniqueValues!E:E,0))),"#N/C")</f>
        <v>Muscomorpha</v>
      </c>
      <c r="V540" s="63" t="s">
        <v>35</v>
      </c>
      <c r="W540" s="63" t="str">
        <f>+IFERROR(IF(X540="#N/C","#N/C",IF(X540="-",INDEX(Taxonomy_UniqueValues!F:F,MATCH(Y540,Taxonomy_UniqueValues!H:H,0)),INDEX(Taxonomy_UniqueValues!F:F,MATCH(X540,Taxonomy_UniqueValues!G:G,0)))),"#N/C")</f>
        <v>#N/C</v>
      </c>
      <c r="X540" s="63" t="str">
        <f>+IFERROR(IF(Y540="#N/C","#N/C",INDEX(Taxonomy_UniqueValues!G:G,MATCH(Y540,Taxonomy_UniqueValues!H:H,0))),"#N/C")</f>
        <v>#N/C</v>
      </c>
      <c r="Y540" s="65" t="str">
        <f>+IFERROR(IF(Z540="#N/C","#N/C",INDEX(Taxonomy_UniqueValues!H:H,MATCH(Z540,Taxonomy_UniqueValues!I:I,0))),"#N/C")</f>
        <v>#N/C</v>
      </c>
      <c r="Z540" s="64" t="s">
        <v>36</v>
      </c>
    </row>
    <row r="541" spans="1:26" x14ac:dyDescent="0.3">
      <c r="A541" s="3">
        <v>11</v>
      </c>
      <c r="B541" s="38" t="str">
        <f t="shared" si="53"/>
        <v>FAIR-D3_11</v>
      </c>
      <c r="C541" s="39" t="s">
        <v>526</v>
      </c>
      <c r="D541" s="4">
        <f t="shared" si="57"/>
        <v>45161</v>
      </c>
      <c r="E541" s="1" t="s">
        <v>536</v>
      </c>
      <c r="F541" s="1" t="s">
        <v>536</v>
      </c>
      <c r="G541" s="2">
        <v>45161.469930555599</v>
      </c>
      <c r="H541" s="2">
        <v>45161.470104166699</v>
      </c>
      <c r="I541" s="40">
        <f t="shared" si="58"/>
        <v>1.736111007630825E-4</v>
      </c>
      <c r="J541" s="41" t="s">
        <v>30</v>
      </c>
      <c r="K541" s="6" t="s">
        <v>31</v>
      </c>
      <c r="L541" s="6" t="s">
        <v>32</v>
      </c>
      <c r="M541" s="6">
        <v>11</v>
      </c>
      <c r="N541" s="5" t="str">
        <f t="shared" si="56"/>
        <v>FAIR-D3/11</v>
      </c>
      <c r="O541" s="4" t="str">
        <f>IF(ISBLANK(E541),"",IF(E541=F541, "1 video",CONCATENATE((+COUNTIFS(Video_List!$A:$A,Monitoring!C541,Video_List!$D:$D,"&lt;=" &amp;Monitoring!H541)-COUNTIFS(Video_List!$A:$A,Monitoring!C541,Video_List!$D:$D,"&lt;=" &amp;Monitoring!G541))+1," videos")))</f>
        <v>1 video</v>
      </c>
      <c r="P541" s="61" t="str">
        <f t="shared" si="59"/>
        <v>yes</v>
      </c>
      <c r="Q541" s="62" t="s">
        <v>34</v>
      </c>
      <c r="R541" s="63" t="str">
        <f>+IFERROR(IF(S541="#N/C","#N/C",INDEX(Taxonomy_UniqueValues!A:A,MATCH(S541,Taxonomy_UniqueValues!B:B,0))),"#N/C")</f>
        <v>Insecta</v>
      </c>
      <c r="S541" s="63" t="str">
        <f>+IFERROR(IF(T541="#N/C","#N/C",INDEX(Taxonomy_UniqueValues!B:B,MATCH(T541,Taxonomy_UniqueValues!C:C,0))),"#N/C")</f>
        <v>Diptera</v>
      </c>
      <c r="T541" s="63" t="str">
        <f>+IFERROR(IF(V541="#N/C","#N/C",INDEX(Taxonomy_UniqueValues!C:C,MATCH(V541,Taxonomy_UniqueValues!E:E,0))),"#N/C")</f>
        <v>Brachycera</v>
      </c>
      <c r="U541" s="63" t="str">
        <f>+IFERROR(IF(V541="#N/C","#N/C",INDEX(Taxonomy_UniqueValues!D:D,MATCH(V541,Taxonomy_UniqueValues!E:E,0))),"#N/C")</f>
        <v>Muscomorpha</v>
      </c>
      <c r="V541" s="63" t="s">
        <v>35</v>
      </c>
      <c r="W541" s="63" t="str">
        <f>+IFERROR(IF(X541="#N/C","#N/C",IF(X541="-",INDEX(Taxonomy_UniqueValues!F:F,MATCH(Y541,Taxonomy_UniqueValues!H:H,0)),INDEX(Taxonomy_UniqueValues!F:F,MATCH(X541,Taxonomy_UniqueValues!G:G,0)))),"#N/C")</f>
        <v>#N/C</v>
      </c>
      <c r="X541" s="63" t="str">
        <f>+IFERROR(IF(Y541="#N/C","#N/C",INDEX(Taxonomy_UniqueValues!G:G,MATCH(Y541,Taxonomy_UniqueValues!H:H,0))),"#N/C")</f>
        <v>#N/C</v>
      </c>
      <c r="Y541" s="65" t="str">
        <f>+IFERROR(IF(Z541="#N/C","#N/C",INDEX(Taxonomy_UniqueValues!H:H,MATCH(Z541,Taxonomy_UniqueValues!I:I,0))),"#N/C")</f>
        <v>#N/C</v>
      </c>
      <c r="Z541" s="64" t="s">
        <v>36</v>
      </c>
    </row>
    <row r="542" spans="1:26" x14ac:dyDescent="0.3">
      <c r="A542" s="3">
        <v>12</v>
      </c>
      <c r="B542" s="38" t="str">
        <f t="shared" si="53"/>
        <v>FAIR-D3_12</v>
      </c>
      <c r="C542" s="39" t="s">
        <v>526</v>
      </c>
      <c r="D542" s="4">
        <f t="shared" si="57"/>
        <v>45161</v>
      </c>
      <c r="E542" s="1" t="s">
        <v>537</v>
      </c>
      <c r="F542" s="1" t="s">
        <v>537</v>
      </c>
      <c r="G542" s="2">
        <v>45161.471956018497</v>
      </c>
      <c r="H542" s="2">
        <v>45161.472106481502</v>
      </c>
      <c r="I542" s="40">
        <f t="shared" si="58"/>
        <v>1.5046300541143864E-4</v>
      </c>
      <c r="J542" s="41" t="s">
        <v>30</v>
      </c>
      <c r="K542" s="6" t="s">
        <v>31</v>
      </c>
      <c r="L542" s="6" t="s">
        <v>32</v>
      </c>
      <c r="M542" s="6">
        <v>12</v>
      </c>
      <c r="N542" s="5" t="str">
        <f t="shared" si="56"/>
        <v>FAIR-D3/12</v>
      </c>
      <c r="O542" s="4" t="str">
        <f>IF(ISBLANK(E542),"",IF(E542=F542, "1 video",CONCATENATE((+COUNTIFS(Video_List!$A:$A,Monitoring!C542,Video_List!$D:$D,"&lt;=" &amp;Monitoring!H542)-COUNTIFS(Video_List!$A:$A,Monitoring!C542,Video_List!$D:$D,"&lt;=" &amp;Monitoring!G542))+1," videos")))</f>
        <v>1 video</v>
      </c>
      <c r="P542" s="61" t="str">
        <f t="shared" si="59"/>
        <v>yes</v>
      </c>
      <c r="Q542" s="62" t="s">
        <v>34</v>
      </c>
      <c r="R542" s="63" t="str">
        <f>+IFERROR(IF(S542="#N/C","#N/C",IF(S542=0,INDEX(Taxonomy_UniqueValues!A:A,MATCH(T542,Taxonomy_UniqueValues!C:C,0)),INDEX(Taxonomy_UniqueValues!A:A,MATCH(S542,Taxonomy_UniqueValues!B:B,0)))),"#N/C")</f>
        <v>Insecta</v>
      </c>
      <c r="S542" s="63" t="str">
        <f>+IFERROR(IF(T542="#N/C","#N/C",IF(T542=0,INDEX(Taxonomy_UniqueValues!B:B,MATCH(U542,Taxonomy_UniqueValues!D:D,0)),INDEX(Taxonomy_UniqueValues!B:B,MATCH(T542,Taxonomy_UniqueValues!C:C,0)))),"#N/C")</f>
        <v>Diptera</v>
      </c>
      <c r="T542" s="63" t="str">
        <f>+IFERROR(IF(U542="#N/C","#N/C",IF(U542=0,INDEX(Taxonomy_UniqueValues!C:C,MATCH(V542,Taxonomy_UniqueValues!E:E,0)),INDEX(Taxonomy_UniqueValues!C:C,MATCH(U542,Taxonomy_UniqueValues!D:D,0)))),"#N/C")</f>
        <v>Brachycera</v>
      </c>
      <c r="U542" s="63" t="str">
        <f>+IFERROR(IF(V542="#N/C","#N/C",IF(V542=0,INDEX(Taxonomy_UniqueValues!D:D,MATCH(W542,Taxonomy_UniqueValues!F:F,0)),INDEX(Taxonomy_UniqueValues!D:D,MATCH(V542,Taxonomy_UniqueValues!E:E,0)))),"#N/C")</f>
        <v>Muscomorpha</v>
      </c>
      <c r="V542" s="63" t="str">
        <f>+IFERROR(IF(W542="#N/C","#N/C",IF(W542=0,INDEX(Taxonomy_UniqueValues!E:E,MATCH(X542,Taxonomy_UniqueValues!G:G,0)),INDEX(Taxonomy_UniqueValues!E:E,MATCH(W542,Taxonomy_UniqueValues!F:F,0)))),"#N/C")</f>
        <v>Muscoidea</v>
      </c>
      <c r="W542" s="63" t="str">
        <f>+IFERROR(IF(X542="#N/C","#N/C",IF(X542=0,INDEX(Taxonomy_UniqueValues!F:F,MATCH(Y542,Taxonomy_UniqueValues!H:H,0)),INDEX(Taxonomy_UniqueValues!F:F,MATCH(X542,Taxonomy_UniqueValues!G:G,0)))),"#N/C")</f>
        <v>Fanniidae</v>
      </c>
      <c r="X542" s="63">
        <f>+IFERROR(IF(Y542="#N/C","#N/C",INDEX(Taxonomy_UniqueValues!G:G,MATCH(Y542,Taxonomy_UniqueValues!H:H,0))),"#N/C")</f>
        <v>0</v>
      </c>
      <c r="Y542" s="65" t="s">
        <v>38</v>
      </c>
      <c r="Z542" s="64" t="s">
        <v>36</v>
      </c>
    </row>
    <row r="543" spans="1:26" x14ac:dyDescent="0.3">
      <c r="A543" s="3">
        <v>13</v>
      </c>
      <c r="B543" s="38" t="str">
        <f t="shared" si="53"/>
        <v>FAIR-D3_13</v>
      </c>
      <c r="C543" s="39" t="s">
        <v>526</v>
      </c>
      <c r="D543" s="4">
        <f t="shared" si="57"/>
        <v>45161</v>
      </c>
      <c r="E543" s="1" t="s">
        <v>538</v>
      </c>
      <c r="F543" s="1" t="s">
        <v>539</v>
      </c>
      <c r="G543" s="2">
        <v>45161.495312500003</v>
      </c>
      <c r="H543" s="2">
        <v>45161.500335648103</v>
      </c>
      <c r="I543" s="40">
        <f t="shared" si="58"/>
        <v>5.0231481000082567E-3</v>
      </c>
      <c r="J543" s="41" t="s">
        <v>30</v>
      </c>
      <c r="K543" s="42" t="s">
        <v>34</v>
      </c>
      <c r="L543" s="42" t="s">
        <v>32</v>
      </c>
      <c r="M543" s="6">
        <v>13</v>
      </c>
      <c r="N543" s="5" t="str">
        <f t="shared" si="56"/>
        <v>FAIR-D3/13</v>
      </c>
      <c r="O543" s="4" t="str">
        <f>IF(ISBLANK(E543),"",IF(E543=F543, "1 video",CONCATENATE((+COUNTIFS(Video_List!$A:$A,Monitoring!C543,Video_List!$D:$D,"&lt;=" &amp;Monitoring!H543)-COUNTIFS(Video_List!$A:$A,Monitoring!C543,Video_List!$D:$D,"&lt;=" &amp;Monitoring!G543))+1," videos")))</f>
        <v>3 videos</v>
      </c>
      <c r="P543" s="61" t="str">
        <f t="shared" si="59"/>
        <v>yes</v>
      </c>
      <c r="Q543" s="62" t="s">
        <v>34</v>
      </c>
      <c r="R543" s="63" t="str">
        <f>+IFERROR(IF(S543="#N/C","#N/C",INDEX(Taxonomy_UniqueValues!A:A,MATCH(S543,Taxonomy_UniqueValues!B:B,0))),"#N/C")</f>
        <v>Insecta</v>
      </c>
      <c r="S543" s="63" t="str">
        <f>+IFERROR(IF(T543="#N/C","#N/C",INDEX(Taxonomy_UniqueValues!B:B,MATCH(T543,Taxonomy_UniqueValues!C:C,0))),"#N/C")</f>
        <v>Diptera</v>
      </c>
      <c r="T543" s="63" t="str">
        <f>+IFERROR(IF(V543="#N/C","#N/C",INDEX(Taxonomy_UniqueValues!C:C,MATCH(V543,Taxonomy_UniqueValues!E:E,0))),"#N/C")</f>
        <v>Brachycera</v>
      </c>
      <c r="U543" s="63" t="str">
        <f>+IFERROR(IF(V543="#N/C","#N/C",INDEX(Taxonomy_UniqueValues!D:D,MATCH(V543,Taxonomy_UniqueValues!E:E,0))),"#N/C")</f>
        <v>Muscomorpha</v>
      </c>
      <c r="V543" s="63" t="s">
        <v>35</v>
      </c>
      <c r="W543" s="63" t="str">
        <f>+IFERROR(IF(X543="#N/C","#N/C",IF(X543="-",INDEX(Taxonomy_UniqueValues!F:F,MATCH(Y543,Taxonomy_UniqueValues!H:H,0)),INDEX(Taxonomy_UniqueValues!F:F,MATCH(X543,Taxonomy_UniqueValues!G:G,0)))),"#N/C")</f>
        <v>#N/C</v>
      </c>
      <c r="X543" s="63" t="str">
        <f>+IFERROR(IF(Y543="#N/C","#N/C",INDEX(Taxonomy_UniqueValues!G:G,MATCH(Y543,Taxonomy_UniqueValues!H:H,0))),"#N/C")</f>
        <v>#N/C</v>
      </c>
      <c r="Y543" s="65" t="str">
        <f>+IFERROR(IF(Z543="#N/C","#N/C",INDEX(Taxonomy_UniqueValues!H:H,MATCH(Z543,Taxonomy_UniqueValues!I:I,0))),"#N/C")</f>
        <v>#N/C</v>
      </c>
      <c r="Z543" s="64" t="s">
        <v>36</v>
      </c>
    </row>
    <row r="544" spans="1:26" x14ac:dyDescent="0.3">
      <c r="A544" s="3">
        <v>14</v>
      </c>
      <c r="B544" s="38" t="str">
        <f t="shared" si="53"/>
        <v>FAIR-D3_14</v>
      </c>
      <c r="C544" s="39" t="s">
        <v>526</v>
      </c>
      <c r="D544" s="4">
        <f t="shared" si="57"/>
        <v>45161</v>
      </c>
      <c r="E544" s="1" t="s">
        <v>539</v>
      </c>
      <c r="F544" s="1" t="s">
        <v>539</v>
      </c>
      <c r="G544" s="2">
        <v>45161.500289351898</v>
      </c>
      <c r="H544" s="2">
        <v>45161.500428240703</v>
      </c>
      <c r="I544" s="40">
        <f t="shared" si="58"/>
        <v>1.3888880494050682E-4</v>
      </c>
      <c r="J544" s="41" t="s">
        <v>30</v>
      </c>
      <c r="K544" s="42" t="s">
        <v>34</v>
      </c>
      <c r="L544" s="42" t="s">
        <v>32</v>
      </c>
      <c r="M544" s="6">
        <v>14</v>
      </c>
      <c r="N544" s="5" t="str">
        <f t="shared" si="56"/>
        <v>FAIR-D3/14</v>
      </c>
      <c r="O544" s="4" t="str">
        <f>IF(ISBLANK(E544),"",IF(E544=F544, "1 video",CONCATENATE((+COUNTIFS(Video_List!$A:$A,Monitoring!C544,Video_List!$D:$D,"&lt;=" &amp;Monitoring!H544)-COUNTIFS(Video_List!$A:$A,Monitoring!C544,Video_List!$D:$D,"&lt;=" &amp;Monitoring!G544))+1," videos")))</f>
        <v>1 video</v>
      </c>
      <c r="P544" s="61" t="str">
        <f t="shared" si="59"/>
        <v>yes</v>
      </c>
      <c r="Q544" s="62" t="s">
        <v>31</v>
      </c>
      <c r="R544" s="63" t="str">
        <f>+IFERROR(IF(S544="#N/C","#N/C",INDEX(Taxonomy_UniqueValues!A:A,MATCH(S544,Taxonomy_UniqueValues!B:B,0))),"#N/C")</f>
        <v>Insecta</v>
      </c>
      <c r="S544" s="63" t="str">
        <f>+IFERROR(IF(T544="#N/C","#N/C",INDEX(Taxonomy_UniqueValues!B:B,MATCH(T544,Taxonomy_UniqueValues!C:C,0))),"#N/C")</f>
        <v>Hymenoptera</v>
      </c>
      <c r="T544" s="63" t="str">
        <f>+IFERROR(IF(V544="#N/C","#N/C",INDEX(Taxonomy_UniqueValues!C:C,MATCH(V544,Taxonomy_UniqueValues!E:E,0))),"#N/C")</f>
        <v>Apocrita</v>
      </c>
      <c r="U544" s="63" t="str">
        <f>+IFERROR(IF(V544="#N/C","#N/C",INDEX(Taxonomy_UniqueValues!D:D,MATCH(V544,Taxonomy_UniqueValues!E:E,0))),"#N/C")</f>
        <v>Parasitica</v>
      </c>
      <c r="V544" s="63" t="str">
        <f>+IFERROR(IF(W544="#N/C","#N/C",INDEX(Taxonomy_UniqueValues!E:E,MATCH(W544,Taxonomy_UniqueValues!F:F,0))),"#N/C")</f>
        <v>Ichneumonoidea</v>
      </c>
      <c r="W544" s="63" t="s">
        <v>540</v>
      </c>
      <c r="X544" s="63" t="str">
        <f>+IFERROR(IF(Y544="#N/C","#N/C",INDEX(Taxonomy_UniqueValues!G:G,MATCH(Y544,Taxonomy_UniqueValues!H:H,0))),"#N/C")</f>
        <v>#N/C</v>
      </c>
      <c r="Y544" s="65" t="str">
        <f>+IFERROR(IF(Z544="#N/C","#N/C",INDEX(Taxonomy_UniqueValues!H:H,MATCH(Z544,Taxonomy_UniqueValues!I:I,0))),"#N/C")</f>
        <v>#N/C</v>
      </c>
      <c r="Z544" s="64" t="s">
        <v>36</v>
      </c>
    </row>
    <row r="545" spans="1:26" x14ac:dyDescent="0.3">
      <c r="A545" s="3">
        <v>15</v>
      </c>
      <c r="B545" s="38" t="str">
        <f t="shared" si="53"/>
        <v>FAIR-D3_15</v>
      </c>
      <c r="C545" s="39" t="s">
        <v>526</v>
      </c>
      <c r="D545" s="4">
        <f t="shared" si="57"/>
        <v>45161</v>
      </c>
      <c r="E545" s="1" t="s">
        <v>541</v>
      </c>
      <c r="F545" s="1" t="s">
        <v>541</v>
      </c>
      <c r="G545" s="2">
        <v>45161.520891203698</v>
      </c>
      <c r="H545" s="2">
        <v>45161.522071759297</v>
      </c>
      <c r="I545" s="40">
        <f t="shared" si="58"/>
        <v>1.1805555986938998E-3</v>
      </c>
      <c r="J545" s="41" t="s">
        <v>30</v>
      </c>
      <c r="K545" s="42" t="s">
        <v>34</v>
      </c>
      <c r="L545" s="42" t="s">
        <v>32</v>
      </c>
      <c r="M545" s="6">
        <v>15</v>
      </c>
      <c r="N545" s="5" t="str">
        <f t="shared" si="56"/>
        <v>FAIR-D3/15</v>
      </c>
      <c r="O545" s="4" t="str">
        <f>IF(ISBLANK(E545),"",IF(E545=F545, "1 video",CONCATENATE((+COUNTIFS(Video_List!$A:$A,Monitoring!C545,Video_List!$D:$D,"&lt;=" &amp;Monitoring!H545)-COUNTIFS(Video_List!$A:$A,Monitoring!C545,Video_List!$D:$D,"&lt;=" &amp;Monitoring!G545))+1," videos")))</f>
        <v>1 video</v>
      </c>
      <c r="P545" s="61" t="s">
        <v>31</v>
      </c>
      <c r="Q545" s="62" t="s">
        <v>31</v>
      </c>
      <c r="R545" s="63" t="str">
        <f>+IFERROR(IF(S545="#N/C","#N/C",INDEX(Taxonomy_UniqueValues!A:A,MATCH(S545,Taxonomy_UniqueValues!B:B,0))),"#N/C")</f>
        <v>Insecta</v>
      </c>
      <c r="S545" s="63" t="str">
        <f>+IFERROR(IF(T545="#N/C","#N/C",INDEX(Taxonomy_UniqueValues!B:B,MATCH(T545,Taxonomy_UniqueValues!C:C,0))),"#N/C")</f>
        <v>Coleoptera</v>
      </c>
      <c r="T545" s="63" t="str">
        <f>+IFERROR(IF(V545="#N/C","#N/C",INDEX(Taxonomy_UniqueValues!C:C,MATCH(V545,Taxonomy_UniqueValues!E:E,0))),"#N/C")</f>
        <v>Polyphaga</v>
      </c>
      <c r="U545" s="63" t="str">
        <f>+IFERROR(IF(V545="#N/C","#N/C",INDEX(Taxonomy_UniqueValues!D:D,MATCH(V545,Taxonomy_UniqueValues!E:E,0))),"#N/C")</f>
        <v>Cucujiformia</v>
      </c>
      <c r="V545" s="63" t="str">
        <f>+IFERROR(IF(W545="#N/C","#N/C",INDEX(Taxonomy_UniqueValues!E:E,MATCH(W545,Taxonomy_UniqueValues!F:F,0))),"#N/C")</f>
        <v>Coccinelloidea</v>
      </c>
      <c r="W545" s="63" t="str">
        <f>+IFERROR(IF(X545="#N/C","#N/C",IF(X545="-",INDEX(Taxonomy_UniqueValues!F:F,MATCH(Y545,Taxonomy_UniqueValues!H:H,0)),INDEX(Taxonomy_UniqueValues!F:F,MATCH(X545,Taxonomy_UniqueValues!G:G,0)))),"#N/C")</f>
        <v>Coccinellidae</v>
      </c>
      <c r="X545" s="63" t="str">
        <f>+IFERROR(IF(Y545="#N/C","#N/C",INDEX(Taxonomy_UniqueValues!G:G,MATCH(Y545,Taxonomy_UniqueValues!H:H,0))),"#N/C")</f>
        <v>Coccinellinae</v>
      </c>
      <c r="Y545" s="65" t="s">
        <v>330</v>
      </c>
      <c r="Z545" s="64" t="s">
        <v>36</v>
      </c>
    </row>
    <row r="546" spans="1:26" x14ac:dyDescent="0.3">
      <c r="A546" s="3">
        <v>16</v>
      </c>
      <c r="B546" s="38" t="str">
        <f t="shared" si="53"/>
        <v>FAIR-D3_16</v>
      </c>
      <c r="C546" s="39" t="s">
        <v>526</v>
      </c>
      <c r="D546" s="4">
        <f t="shared" si="57"/>
        <v>45161</v>
      </c>
      <c r="E546" s="1" t="s">
        <v>542</v>
      </c>
      <c r="F546" s="1" t="s">
        <v>542</v>
      </c>
      <c r="G546" s="2">
        <v>45161.563958333303</v>
      </c>
      <c r="H546" s="2">
        <v>45161.565567129597</v>
      </c>
      <c r="I546" s="40">
        <f t="shared" si="58"/>
        <v>1.6087962940218858E-3</v>
      </c>
      <c r="J546" s="41" t="s">
        <v>30</v>
      </c>
      <c r="K546" s="6" t="s">
        <v>34</v>
      </c>
      <c r="L546" s="6" t="s">
        <v>32</v>
      </c>
      <c r="M546" s="6">
        <v>16</v>
      </c>
      <c r="N546" s="5" t="str">
        <f t="shared" si="56"/>
        <v>FAIR-D3/16</v>
      </c>
      <c r="O546" s="4" t="str">
        <f>IF(ISBLANK(E546),"",IF(E546=F546, "1 video",CONCATENATE((+COUNTIFS(Video_List!$A:$A,Monitoring!C546,Video_List!$D:$D,"&lt;=" &amp;Monitoring!H546)-COUNTIFS(Video_List!$A:$A,Monitoring!C546,Video_List!$D:$D,"&lt;=" &amp;Monitoring!G546))+1," videos")))</f>
        <v>1 video</v>
      </c>
      <c r="P546" s="61" t="s">
        <v>31</v>
      </c>
      <c r="Q546" s="62" t="s">
        <v>31</v>
      </c>
      <c r="R546" s="63" t="str">
        <f>+IFERROR(IF(S546="#N/C","#N/C",INDEX(Taxonomy_UniqueValues!A:A,MATCH(S546,Taxonomy_UniqueValues!B:B,0))),"#N/C")</f>
        <v>Insecta</v>
      </c>
      <c r="S546" s="63" t="str">
        <f>+IFERROR(IF(T546="#N/C","#N/C",INDEX(Taxonomy_UniqueValues!B:B,MATCH(T546,Taxonomy_UniqueValues!C:C,0))),"#N/C")</f>
        <v>Coleoptera</v>
      </c>
      <c r="T546" s="63" t="str">
        <f>+IFERROR(IF(V546="#N/C","#N/C",INDEX(Taxonomy_UniqueValues!C:C,MATCH(V546,Taxonomy_UniqueValues!E:E,0))),"#N/C")</f>
        <v>Polyphaga</v>
      </c>
      <c r="U546" s="63" t="str">
        <f>+IFERROR(IF(V546="#N/C","#N/C",INDEX(Taxonomy_UniqueValues!D:D,MATCH(V546,Taxonomy_UniqueValues!E:E,0))),"#N/C")</f>
        <v>Cucujiformia</v>
      </c>
      <c r="V546" s="63" t="str">
        <f>+IFERROR(IF(W546="#N/C","#N/C",INDEX(Taxonomy_UniqueValues!E:E,MATCH(W546,Taxonomy_UniqueValues!F:F,0))),"#N/C")</f>
        <v>Coccinelloidea</v>
      </c>
      <c r="W546" s="63" t="str">
        <f>+IFERROR(IF(X546="#N/C","#N/C",IF(X546="-",INDEX(Taxonomy_UniqueValues!F:F,MATCH(Y546,Taxonomy_UniqueValues!H:H,0)),INDEX(Taxonomy_UniqueValues!F:F,MATCH(X546,Taxonomy_UniqueValues!G:G,0)))),"#N/C")</f>
        <v>Coccinellidae</v>
      </c>
      <c r="X546" s="63" t="str">
        <f>+IFERROR(IF(Y546="#N/C","#N/C",INDEX(Taxonomy_UniqueValues!G:G,MATCH(Y546,Taxonomy_UniqueValues!H:H,0))),"#N/C")</f>
        <v>Coccinellinae</v>
      </c>
      <c r="Y546" s="65" t="s">
        <v>330</v>
      </c>
      <c r="Z546" s="64" t="s">
        <v>36</v>
      </c>
    </row>
    <row r="547" spans="1:26" x14ac:dyDescent="0.3">
      <c r="A547" s="3">
        <v>17</v>
      </c>
      <c r="B547" s="38" t="str">
        <f t="shared" si="53"/>
        <v>FAIR-D3_17</v>
      </c>
      <c r="C547" s="39" t="s">
        <v>526</v>
      </c>
      <c r="D547" s="4">
        <f t="shared" si="57"/>
        <v>45161</v>
      </c>
      <c r="E547" s="1" t="s">
        <v>543</v>
      </c>
      <c r="F547" s="1" t="s">
        <v>544</v>
      </c>
      <c r="G547" s="2">
        <v>45161.582303240699</v>
      </c>
      <c r="H547" s="2">
        <v>45161.584525462997</v>
      </c>
      <c r="I547" s="40">
        <f t="shared" si="58"/>
        <v>2.2222222978598438E-3</v>
      </c>
      <c r="J547" s="41" t="s">
        <v>45</v>
      </c>
      <c r="K547" s="6" t="s">
        <v>31</v>
      </c>
      <c r="L547" s="6" t="s">
        <v>32</v>
      </c>
      <c r="M547" s="6">
        <v>17</v>
      </c>
      <c r="N547" s="5" t="str">
        <f t="shared" si="56"/>
        <v>FAIR-D3/17</v>
      </c>
      <c r="O547" s="4" t="str">
        <f>IF(ISBLANK(E547),"",IF(E547=F547, "1 video",CONCATENATE((+COUNTIFS(Video_List!$A:$A,Monitoring!C547,Video_List!$D:$D,"&lt;=" &amp;Monitoring!H547)-COUNTIFS(Video_List!$A:$A,Monitoring!C547,Video_List!$D:$D,"&lt;=" &amp;Monitoring!G547))+1," videos")))</f>
        <v>2 videos</v>
      </c>
      <c r="P547" s="61" t="str">
        <f>+IF(R547="#N/C","-",IF(V547="#N/C","no","yes"))</f>
        <v>yes</v>
      </c>
      <c r="Q547" s="62" t="s">
        <v>34</v>
      </c>
      <c r="R547" s="63" t="str">
        <f>+IFERROR(IF(S547="#N/C","#N/C",INDEX(Taxonomy_UniqueValues!A:A,MATCH(S547,Taxonomy_UniqueValues!B:B,0))),"#N/C")</f>
        <v>Insecta</v>
      </c>
      <c r="S547" s="63" t="str">
        <f>+IFERROR(IF(T547="#N/C","#N/C",INDEX(Taxonomy_UniqueValues!B:B,MATCH(T547,Taxonomy_UniqueValues!C:C,0))),"#N/C")</f>
        <v>Diptera</v>
      </c>
      <c r="T547" s="63" t="str">
        <f>+IFERROR(IF(V547="#N/C","#N/C",INDEX(Taxonomy_UniqueValues!C:C,MATCH(V547,Taxonomy_UniqueValues!E:E,0))),"#N/C")</f>
        <v>Brachycera</v>
      </c>
      <c r="U547" s="63" t="str">
        <f>+IFERROR(IF(V547="#N/C","#N/C",INDEX(Taxonomy_UniqueValues!D:D,MATCH(V547,Taxonomy_UniqueValues!E:E,0))),"#N/C")</f>
        <v>Muscomorpha</v>
      </c>
      <c r="V547" s="63" t="s">
        <v>35</v>
      </c>
      <c r="W547" s="63" t="str">
        <f>+IFERROR(IF(X547="#N/C","#N/C",IF(X547="-",INDEX(Taxonomy_UniqueValues!F:F,MATCH(Y547,Taxonomy_UniqueValues!H:H,0)),INDEX(Taxonomy_UniqueValues!F:F,MATCH(X547,Taxonomy_UniqueValues!G:G,0)))),"#N/C")</f>
        <v>#N/C</v>
      </c>
      <c r="X547" s="63" t="str">
        <f>+IFERROR(IF(Y547="#N/C","#N/C",INDEX(Taxonomy_UniqueValues!G:G,MATCH(Y547,Taxonomy_UniqueValues!H:H,0))),"#N/C")</f>
        <v>#N/C</v>
      </c>
      <c r="Y547" s="65" t="str">
        <f>+IFERROR(IF(Z547="#N/C","#N/C",INDEX(Taxonomy_UniqueValues!H:H,MATCH(Z547,Taxonomy_UniqueValues!I:I,0))),"#N/C")</f>
        <v>#N/C</v>
      </c>
      <c r="Z547" s="64" t="s">
        <v>36</v>
      </c>
    </row>
    <row r="548" spans="1:26" x14ac:dyDescent="0.3">
      <c r="A548" s="3">
        <v>18</v>
      </c>
      <c r="B548" s="38" t="str">
        <f t="shared" si="53"/>
        <v>FAIR-D3_18</v>
      </c>
      <c r="C548" s="39" t="s">
        <v>526</v>
      </c>
      <c r="D548" s="4">
        <f t="shared" si="57"/>
        <v>45161</v>
      </c>
      <c r="E548" s="1" t="s">
        <v>544</v>
      </c>
      <c r="F548" s="1" t="s">
        <v>544</v>
      </c>
      <c r="G548" s="2">
        <v>45161.583530092597</v>
      </c>
      <c r="H548" s="2">
        <v>45161.583981481497</v>
      </c>
      <c r="I548" s="40">
        <f t="shared" si="58"/>
        <v>4.513888998189941E-4</v>
      </c>
      <c r="J548" s="41" t="s">
        <v>45</v>
      </c>
      <c r="K548" s="6" t="s">
        <v>34</v>
      </c>
      <c r="L548" s="6" t="s">
        <v>30</v>
      </c>
      <c r="M548" s="6">
        <v>18</v>
      </c>
      <c r="N548" s="5" t="str">
        <f t="shared" si="56"/>
        <v>FAIR-D3/18</v>
      </c>
      <c r="O548" s="4" t="str">
        <f>IF(ISBLANK(E548),"",IF(E548=F548, "1 video",CONCATENATE((+COUNTIFS(Video_List!$A:$A,Monitoring!C548,Video_List!$D:$D,"&lt;=" &amp;Monitoring!H548)-COUNTIFS(Video_List!$A:$A,Monitoring!C548,Video_List!$D:$D,"&lt;=" &amp;Monitoring!G548))+1," videos")))</f>
        <v>1 video</v>
      </c>
      <c r="P548" s="61" t="str">
        <f>+IF(R548="#N/C","-",IF(V548="#N/C","no","yes"))</f>
        <v>yes</v>
      </c>
      <c r="Q548" s="62" t="s">
        <v>34</v>
      </c>
      <c r="R548" s="63" t="str">
        <f>+IFERROR(IF(S548="#N/C","#N/C",IF(S548=0,INDEX(Taxonomy_UniqueValues!A:A,MATCH(T548,Taxonomy_UniqueValues!C:C,0)),INDEX(Taxonomy_UniqueValues!A:A,MATCH(S548,Taxonomy_UniqueValues!B:B,0)))),"#N/C")</f>
        <v>Insecta</v>
      </c>
      <c r="S548" s="63" t="str">
        <f>+IFERROR(IF(T548="#N/C","#N/C",IF(T548=0,INDEX(Taxonomy_UniqueValues!B:B,MATCH(U548,Taxonomy_UniqueValues!D:D,0)),INDEX(Taxonomy_UniqueValues!B:B,MATCH(T548,Taxonomy_UniqueValues!C:C,0)))),"#N/C")</f>
        <v>Diptera</v>
      </c>
      <c r="T548" s="63" t="str">
        <f>+IFERROR(IF(U548="#N/C","#N/C",IF(U548=0,INDEX(Taxonomy_UniqueValues!C:C,MATCH(V548,Taxonomy_UniqueValues!E:E,0)),INDEX(Taxonomy_UniqueValues!C:C,MATCH(U548,Taxonomy_UniqueValues!D:D,0)))),"#N/C")</f>
        <v>Brachycera</v>
      </c>
      <c r="U548" s="63" t="str">
        <f>+IFERROR(IF(V548="#N/C","#N/C",IF(V548=0,INDEX(Taxonomy_UniqueValues!D:D,MATCH(W548,Taxonomy_UniqueValues!F:F,0)),INDEX(Taxonomy_UniqueValues!D:D,MATCH(V548,Taxonomy_UniqueValues!E:E,0)))),"#N/C")</f>
        <v>Muscomorpha</v>
      </c>
      <c r="V548" s="63" t="str">
        <f>+IFERROR(IF(W548="#N/C","#N/C",IF(W548=0,INDEX(Taxonomy_UniqueValues!E:E,MATCH(X548,Taxonomy_UniqueValues!G:G,0)),INDEX(Taxonomy_UniqueValues!E:E,MATCH(W548,Taxonomy_UniqueValues!F:F,0)))),"#N/C")</f>
        <v>Muscoidea</v>
      </c>
      <c r="W548" s="63" t="str">
        <f>+IFERROR(IF(X548="#N/C","#N/C",IF(X548=0,INDEX(Taxonomy_UniqueValues!F:F,MATCH(Y548,Taxonomy_UniqueValues!H:H,0)),INDEX(Taxonomy_UniqueValues!F:F,MATCH(X548,Taxonomy_UniqueValues!G:G,0)))),"#N/C")</f>
        <v>Fanniidae</v>
      </c>
      <c r="X548" s="63">
        <f>+IFERROR(IF(Y548="#N/C","#N/C",INDEX(Taxonomy_UniqueValues!G:G,MATCH(Y548,Taxonomy_UniqueValues!H:H,0))),"#N/C")</f>
        <v>0</v>
      </c>
      <c r="Y548" s="65" t="s">
        <v>38</v>
      </c>
      <c r="Z548" s="64" t="s">
        <v>36</v>
      </c>
    </row>
    <row r="549" spans="1:26" x14ac:dyDescent="0.3">
      <c r="A549" s="3">
        <v>19</v>
      </c>
      <c r="B549" s="38" t="str">
        <f t="shared" ref="B549:B612" si="60">+_xlfn.CONCAT(C549,"_",A549)</f>
        <v>FAIR-D3_19</v>
      </c>
      <c r="C549" s="39" t="s">
        <v>526</v>
      </c>
      <c r="D549" s="4">
        <f t="shared" si="57"/>
        <v>45161</v>
      </c>
      <c r="E549" s="1" t="s">
        <v>545</v>
      </c>
      <c r="F549" s="1" t="s">
        <v>545</v>
      </c>
      <c r="G549" s="2">
        <v>45161.592314814799</v>
      </c>
      <c r="H549" s="2">
        <v>45161.592361111099</v>
      </c>
      <c r="I549" s="40">
        <f t="shared" si="58"/>
        <v>4.6296299842651933E-5</v>
      </c>
      <c r="J549" s="41" t="s">
        <v>30</v>
      </c>
      <c r="K549" s="6" t="s">
        <v>31</v>
      </c>
      <c r="L549" s="6" t="s">
        <v>32</v>
      </c>
      <c r="M549" s="6">
        <v>19</v>
      </c>
      <c r="N549" s="5" t="str">
        <f t="shared" si="56"/>
        <v>FAIR-D3/19</v>
      </c>
      <c r="O549" s="4" t="str">
        <f>IF(ISBLANK(E549),"",IF(E549=F549, "1 video",CONCATENATE((+COUNTIFS(Video_List!$A:$A,Monitoring!C549,Video_List!$D:$D,"&lt;=" &amp;Monitoring!H549)-COUNTIFS(Video_List!$A:$A,Monitoring!C549,Video_List!$D:$D,"&lt;=" &amp;Monitoring!G549))+1," videos")))</f>
        <v>1 video</v>
      </c>
      <c r="P549" s="61" t="str">
        <f>+IF(R549="#N/C","-",IF(V549="#N/C","no","yes"))</f>
        <v>yes</v>
      </c>
      <c r="Q549" s="62" t="s">
        <v>34</v>
      </c>
      <c r="R549" s="63" t="str">
        <f>+IFERROR(IF(S549="#N/C","#N/C",INDEX(Taxonomy_UniqueValues!A:A,MATCH(S549,Taxonomy_UniqueValues!B:B,0))),"#N/C")</f>
        <v>Insecta</v>
      </c>
      <c r="S549" s="63" t="str">
        <f>+IFERROR(IF(T549="#N/C","#N/C",INDEX(Taxonomy_UniqueValues!B:B,MATCH(T549,Taxonomy_UniqueValues!C:C,0))),"#N/C")</f>
        <v>Diptera</v>
      </c>
      <c r="T549" s="63" t="str">
        <f>+IFERROR(IF(V549="#N/C","#N/C",INDEX(Taxonomy_UniqueValues!C:C,MATCH(V549,Taxonomy_UniqueValues!E:E,0))),"#N/C")</f>
        <v>Brachycera</v>
      </c>
      <c r="U549" s="63" t="str">
        <f>+IFERROR(IF(V549="#N/C","#N/C",INDEX(Taxonomy_UniqueValues!D:D,MATCH(V549,Taxonomy_UniqueValues!E:E,0))),"#N/C")</f>
        <v>Muscomorpha</v>
      </c>
      <c r="V549" s="63" t="s">
        <v>35</v>
      </c>
      <c r="W549" s="63" t="str">
        <f>+IFERROR(IF(X549="#N/C","#N/C",IF(X549="-",INDEX(Taxonomy_UniqueValues!F:F,MATCH(Y549,Taxonomy_UniqueValues!H:H,0)),INDEX(Taxonomy_UniqueValues!F:F,MATCH(X549,Taxonomy_UniqueValues!G:G,0)))),"#N/C")</f>
        <v>#N/C</v>
      </c>
      <c r="X549" s="63" t="str">
        <f>+IFERROR(IF(Y549="#N/C","#N/C",INDEX(Taxonomy_UniqueValues!G:G,MATCH(Y549,Taxonomy_UniqueValues!H:H,0))),"#N/C")</f>
        <v>#N/C</v>
      </c>
      <c r="Y549" s="65" t="str">
        <f>+IFERROR(IF(Z549="#N/C","#N/C",INDEX(Taxonomy_UniqueValues!H:H,MATCH(Z549,Taxonomy_UniqueValues!I:I,0))),"#N/C")</f>
        <v>#N/C</v>
      </c>
      <c r="Z549" s="64" t="s">
        <v>36</v>
      </c>
    </row>
    <row r="550" spans="1:26" x14ac:dyDescent="0.3">
      <c r="A550" s="3">
        <v>20</v>
      </c>
      <c r="B550" s="38" t="str">
        <f t="shared" si="60"/>
        <v>FAIR-D3_20</v>
      </c>
      <c r="C550" s="39" t="s">
        <v>526</v>
      </c>
      <c r="D550" s="4">
        <f t="shared" si="57"/>
        <v>45161</v>
      </c>
      <c r="E550" s="1" t="s">
        <v>546</v>
      </c>
      <c r="F550" s="1" t="s">
        <v>546</v>
      </c>
      <c r="G550" s="2">
        <v>45161.695914351898</v>
      </c>
      <c r="H550" s="2">
        <v>45161.696446759299</v>
      </c>
      <c r="I550" s="40">
        <f t="shared" si="58"/>
        <v>5.3240740089677274E-4</v>
      </c>
      <c r="J550" s="41" t="s">
        <v>30</v>
      </c>
      <c r="K550" s="42" t="s">
        <v>34</v>
      </c>
      <c r="L550" s="6" t="s">
        <v>32</v>
      </c>
      <c r="M550" s="6">
        <v>20</v>
      </c>
      <c r="N550" s="5" t="str">
        <f t="shared" si="56"/>
        <v>FAIR-D3/20</v>
      </c>
      <c r="O550" s="4" t="str">
        <f>IF(ISBLANK(E550),"",IF(E550=F550, "1 video",CONCATENATE((+COUNTIFS(Video_List!$A:$A,Monitoring!C550,Video_List!$D:$D,"&lt;=" &amp;Monitoring!H550)-COUNTIFS(Video_List!$A:$A,Monitoring!C550,Video_List!$D:$D,"&lt;=" &amp;Monitoring!G550))+1," videos")))</f>
        <v>1 video</v>
      </c>
      <c r="P550" s="61" t="s">
        <v>31</v>
      </c>
      <c r="Q550" s="62" t="s">
        <v>31</v>
      </c>
      <c r="R550" s="63" t="str">
        <f>+IFERROR(IF(S550="#N/C","#N/C",INDEX(Taxonomy_UniqueValues!A:A,MATCH(S550,Taxonomy_UniqueValues!B:B,0))),"#N/C")</f>
        <v>Insecta</v>
      </c>
      <c r="S550" s="63" t="str">
        <f>+IFERROR(IF(T550="#N/C","#N/C",INDEX(Taxonomy_UniqueValues!B:B,MATCH(T550,Taxonomy_UniqueValues!C:C,0))),"#N/C")</f>
        <v>Coleoptera</v>
      </c>
      <c r="T550" s="63" t="str">
        <f>+IFERROR(IF(V550="#N/C","#N/C",INDEX(Taxonomy_UniqueValues!C:C,MATCH(V550,Taxonomy_UniqueValues!E:E,0))),"#N/C")</f>
        <v>Polyphaga</v>
      </c>
      <c r="U550" s="63" t="str">
        <f>+IFERROR(IF(V550="#N/C","#N/C",INDEX(Taxonomy_UniqueValues!D:D,MATCH(V550,Taxonomy_UniqueValues!E:E,0))),"#N/C")</f>
        <v>Cucujiformia</v>
      </c>
      <c r="V550" s="63" t="str">
        <f>+IFERROR(IF(W550="#N/C","#N/C",INDEX(Taxonomy_UniqueValues!E:E,MATCH(W550,Taxonomy_UniqueValues!F:F,0))),"#N/C")</f>
        <v>Coccinelloidea</v>
      </c>
      <c r="W550" s="63" t="str">
        <f>+IFERROR(IF(X550="#N/C","#N/C",IF(X550="-",INDEX(Taxonomy_UniqueValues!F:F,MATCH(Y550,Taxonomy_UniqueValues!H:H,0)),INDEX(Taxonomy_UniqueValues!F:F,MATCH(X550,Taxonomy_UniqueValues!G:G,0)))),"#N/C")</f>
        <v>Coccinellidae</v>
      </c>
      <c r="X550" s="63" t="str">
        <f>+IFERROR(IF(Y550="#N/C","#N/C",INDEX(Taxonomy_UniqueValues!G:G,MATCH(Y550,Taxonomy_UniqueValues!H:H,0))),"#N/C")</f>
        <v>Coccinellinae</v>
      </c>
      <c r="Y550" s="65" t="s">
        <v>330</v>
      </c>
      <c r="Z550" s="64" t="s">
        <v>36</v>
      </c>
    </row>
    <row r="551" spans="1:26" x14ac:dyDescent="0.3">
      <c r="A551" s="3">
        <v>21</v>
      </c>
      <c r="B551" s="38" t="str">
        <f t="shared" si="60"/>
        <v>FAIR-D3_21</v>
      </c>
      <c r="C551" s="39" t="s">
        <v>526</v>
      </c>
      <c r="D551" s="4">
        <f t="shared" si="57"/>
        <v>45161</v>
      </c>
      <c r="E551" s="1" t="s">
        <v>547</v>
      </c>
      <c r="F551" s="1" t="s">
        <v>547</v>
      </c>
      <c r="G551" s="2">
        <v>45161.721319444398</v>
      </c>
      <c r="H551" s="2">
        <v>45161.721550925897</v>
      </c>
      <c r="I551" s="40">
        <f t="shared" si="58"/>
        <v>2.3148149921325967E-4</v>
      </c>
      <c r="J551" s="41" t="s">
        <v>30</v>
      </c>
      <c r="K551" s="42" t="s">
        <v>34</v>
      </c>
      <c r="L551" s="6" t="s">
        <v>32</v>
      </c>
      <c r="M551" s="6">
        <v>21</v>
      </c>
      <c r="N551" s="5" t="str">
        <f t="shared" si="56"/>
        <v>FAIR-D3/21</v>
      </c>
      <c r="O551" s="4" t="str">
        <f>IF(ISBLANK(E551),"",IF(E551=F551, "1 video",CONCATENATE((+COUNTIFS(Video_List!$A:$A,Monitoring!C551,Video_List!$D:$D,"&lt;=" &amp;Monitoring!H551)-COUNTIFS(Video_List!$A:$A,Monitoring!C551,Video_List!$D:$D,"&lt;=" &amp;Monitoring!G551))+1," videos")))</f>
        <v>1 video</v>
      </c>
      <c r="P551" s="61" t="str">
        <f>+IF(R551="#N/C","-",IF(V551="#N/C","no","yes"))</f>
        <v>yes</v>
      </c>
      <c r="Q551" s="62" t="s">
        <v>34</v>
      </c>
      <c r="R551" s="63" t="str">
        <f>+IFERROR(IF(S551="#N/C","#N/C",INDEX(Taxonomy_UniqueValues!A:A,MATCH(S551,Taxonomy_UniqueValues!B:B,0))),"#N/C")</f>
        <v>Insecta</v>
      </c>
      <c r="S551" s="63" t="str">
        <f>+IFERROR(IF(T551="#N/C","#N/C",INDEX(Taxonomy_UniqueValues!B:B,MATCH(T551,Taxonomy_UniqueValues!C:C,0))),"#N/C")</f>
        <v>Diptera</v>
      </c>
      <c r="T551" s="63" t="str">
        <f>+IFERROR(IF(V551="#N/C","#N/C",INDEX(Taxonomy_UniqueValues!C:C,MATCH(V551,Taxonomy_UniqueValues!E:E,0))),"#N/C")</f>
        <v>Brachycera</v>
      </c>
      <c r="U551" s="63" t="str">
        <f>+IFERROR(IF(V551="#N/C","#N/C",INDEX(Taxonomy_UniqueValues!D:D,MATCH(V551,Taxonomy_UniqueValues!E:E,0))),"#N/C")</f>
        <v>Muscomorpha</v>
      </c>
      <c r="V551" s="63" t="s">
        <v>35</v>
      </c>
      <c r="W551" s="63" t="str">
        <f>+IFERROR(IF(X551="#N/C","#N/C",IF(X551="-",INDEX(Taxonomy_UniqueValues!F:F,MATCH(Y551,Taxonomy_UniqueValues!H:H,0)),INDEX(Taxonomy_UniqueValues!F:F,MATCH(X551,Taxonomy_UniqueValues!G:G,0)))),"#N/C")</f>
        <v>#N/C</v>
      </c>
      <c r="X551" s="63" t="str">
        <f>+IFERROR(IF(Y551="#N/C","#N/C",INDEX(Taxonomy_UniqueValues!G:G,MATCH(Y551,Taxonomy_UniqueValues!H:H,0))),"#N/C")</f>
        <v>#N/C</v>
      </c>
      <c r="Y551" s="65" t="str">
        <f>+IFERROR(IF(Z551="#N/C","#N/C",INDEX(Taxonomy_UniqueValues!H:H,MATCH(Z551,Taxonomy_UniqueValues!I:I,0))),"#N/C")</f>
        <v>#N/C</v>
      </c>
      <c r="Z551" s="64" t="s">
        <v>36</v>
      </c>
    </row>
    <row r="552" spans="1:26" x14ac:dyDescent="0.3">
      <c r="A552" s="3">
        <v>22</v>
      </c>
      <c r="B552" s="38" t="str">
        <f t="shared" si="60"/>
        <v>FAIR-D3_22</v>
      </c>
      <c r="C552" s="39" t="s">
        <v>526</v>
      </c>
      <c r="D552" s="4">
        <f t="shared" si="57"/>
        <v>45161</v>
      </c>
      <c r="E552" s="1" t="s">
        <v>548</v>
      </c>
      <c r="F552" s="1" t="s">
        <v>549</v>
      </c>
      <c r="G552" s="2">
        <v>45161.737997685203</v>
      </c>
      <c r="H552" s="2">
        <v>45161.740057870396</v>
      </c>
      <c r="I552" s="40">
        <f t="shared" si="58"/>
        <v>2.0601851938408799E-3</v>
      </c>
      <c r="J552" s="41" t="s">
        <v>30</v>
      </c>
      <c r="K552" s="42" t="s">
        <v>31</v>
      </c>
      <c r="L552" s="6" t="s">
        <v>32</v>
      </c>
      <c r="M552" s="6">
        <v>22</v>
      </c>
      <c r="N552" s="5" t="str">
        <f t="shared" si="56"/>
        <v>FAIR-D3/22</v>
      </c>
      <c r="O552" s="4" t="str">
        <f>IF(ISBLANK(E552),"",IF(E552=F552, "1 video",CONCATENATE((+COUNTIFS(Video_List!$A:$A,Monitoring!C552,Video_List!$D:$D,"&lt;=" &amp;Monitoring!H552)-COUNTIFS(Video_List!$A:$A,Monitoring!C552,Video_List!$D:$D,"&lt;=" &amp;Monitoring!G552))+1," videos")))</f>
        <v>2 videos</v>
      </c>
      <c r="P552" s="61" t="s">
        <v>31</v>
      </c>
      <c r="Q552" s="62" t="s">
        <v>31</v>
      </c>
      <c r="R552" s="63" t="str">
        <f>+IFERROR(IF(S552="#N/C","#N/C",INDEX(Taxonomy_UniqueValues!A:A,MATCH(S552,Taxonomy_UniqueValues!B:B,0))),"#N/C")</f>
        <v>Insecta</v>
      </c>
      <c r="S552" s="63" t="str">
        <f>+IFERROR(IF(T552="#N/C","#N/C",INDEX(Taxonomy_UniqueValues!B:B,MATCH(T552,Taxonomy_UniqueValues!C:C,0))),"#N/C")</f>
        <v>Diptera</v>
      </c>
      <c r="T552" s="63" t="str">
        <f>+IFERROR(IF(V552="#N/C","#N/C",INDEX(Taxonomy_UniqueValues!C:C,MATCH(V552,Taxonomy_UniqueValues!E:E,0))),"#N/C")</f>
        <v>Brachycera</v>
      </c>
      <c r="U552" s="63" t="str">
        <f>+IFERROR(IF(V552="#N/C","#N/C",INDEX(Taxonomy_UniqueValues!D:D,MATCH(V552,Taxonomy_UniqueValues!E:E,0))),"#N/C")</f>
        <v>Asilomorpha</v>
      </c>
      <c r="V552" s="63" t="str">
        <f>+IFERROR(IF(W552="#N/C","#N/C",INDEX(Taxonomy_UniqueValues!E:E,MATCH(W552,Taxonomy_UniqueValues!F:F,0))),"#N/C")</f>
        <v>Asiloidea</v>
      </c>
      <c r="W552" s="63" t="str">
        <f>+IFERROR(IF(X552="#N/C","#N/C",IF(X552="-",INDEX(Taxonomy_UniqueValues!F:F,MATCH(Y552,Taxonomy_UniqueValues!H:H,0)),INDEX(Taxonomy_UniqueValues!F:F,MATCH(X552,Taxonomy_UniqueValues!G:G,0)))),"#N/C")</f>
        <v>Asilidae</v>
      </c>
      <c r="X552" s="63" t="str">
        <f>+IFERROR(IF(Y552="#N/C","#N/C",INDEX(Taxonomy_UniqueValues!G:G,MATCH(Y552,Taxonomy_UniqueValues!H:H,0))),"#N/C")</f>
        <v>Asilinae</v>
      </c>
      <c r="Y552" s="65" t="s">
        <v>551</v>
      </c>
      <c r="Z552" s="64" t="s">
        <v>36</v>
      </c>
    </row>
    <row r="553" spans="1:26" x14ac:dyDescent="0.3">
      <c r="A553" s="3">
        <v>23</v>
      </c>
      <c r="B553" s="38" t="str">
        <f t="shared" si="60"/>
        <v>FAIR-D3_23</v>
      </c>
      <c r="C553" s="39" t="s">
        <v>526</v>
      </c>
      <c r="D553" s="4">
        <f t="shared" si="57"/>
        <v>45161</v>
      </c>
      <c r="E553" s="1" t="s">
        <v>552</v>
      </c>
      <c r="F553" s="1" t="s">
        <v>553</v>
      </c>
      <c r="G553" s="2">
        <v>45161.755474537</v>
      </c>
      <c r="H553" s="2">
        <v>45161.762638888897</v>
      </c>
      <c r="I553" s="40">
        <f t="shared" si="58"/>
        <v>7.1643518967903219E-3</v>
      </c>
      <c r="J553" s="41" t="s">
        <v>30</v>
      </c>
      <c r="K553" s="42" t="s">
        <v>34</v>
      </c>
      <c r="L553" s="42" t="s">
        <v>45</v>
      </c>
      <c r="M553" s="6">
        <v>23</v>
      </c>
      <c r="N553" s="5" t="str">
        <f t="shared" si="56"/>
        <v>FAIR-D3/23</v>
      </c>
      <c r="O553" s="4" t="str">
        <f>IF(ISBLANK(E553),"",IF(E553=F553, "1 video",CONCATENATE((+COUNTIFS(Video_List!$A:$A,Monitoring!C553,Video_List!$D:$D,"&lt;=" &amp;Monitoring!H553)-COUNTIFS(Video_List!$A:$A,Monitoring!C553,Video_List!$D:$D,"&lt;=" &amp;Monitoring!G553))+1," videos")))</f>
        <v>3 videos</v>
      </c>
      <c r="P553" s="61" t="s">
        <v>31</v>
      </c>
      <c r="Q553" s="62" t="s">
        <v>31</v>
      </c>
      <c r="R553" s="63" t="str">
        <f>+IFERROR(IF(S553="#N/C","#N/C",INDEX(Taxonomy_UniqueValues!A:A,MATCH(S553,Taxonomy_UniqueValues!B:B,0))),"#N/C")</f>
        <v>Insecta</v>
      </c>
      <c r="S553" s="63" t="str">
        <f>+IFERROR(IF(T553="#N/C","#N/C",INDEX(Taxonomy_UniqueValues!B:B,MATCH(T553,Taxonomy_UniqueValues!C:C,0))),"#N/C")</f>
        <v>Coleoptera</v>
      </c>
      <c r="T553" s="63" t="str">
        <f>+IFERROR(IF(V553="#N/C","#N/C",INDEX(Taxonomy_UniqueValues!C:C,MATCH(V553,Taxonomy_UniqueValues!E:E,0))),"#N/C")</f>
        <v>Polyphaga</v>
      </c>
      <c r="U553" s="63" t="str">
        <f>+IFERROR(IF(V553="#N/C","#N/C",INDEX(Taxonomy_UniqueValues!D:D,MATCH(V553,Taxonomy_UniqueValues!E:E,0))),"#N/C")</f>
        <v>Cucujiformia</v>
      </c>
      <c r="V553" s="63" t="str">
        <f>+IFERROR(IF(W553="#N/C","#N/C",INDEX(Taxonomy_UniqueValues!E:E,MATCH(W553,Taxonomy_UniqueValues!F:F,0))),"#N/C")</f>
        <v>Coccinelloidea</v>
      </c>
      <c r="W553" s="63" t="str">
        <f>+IFERROR(IF(X553="#N/C","#N/C",IF(X553="-",INDEX(Taxonomy_UniqueValues!F:F,MATCH(Y553,Taxonomy_UniqueValues!H:H,0)),INDEX(Taxonomy_UniqueValues!F:F,MATCH(X553,Taxonomy_UniqueValues!G:G,0)))),"#N/C")</f>
        <v>Coccinellidae</v>
      </c>
      <c r="X553" s="63" t="str">
        <f>+IFERROR(IF(Y553="#N/C","#N/C",INDEX(Taxonomy_UniqueValues!G:G,MATCH(Y553,Taxonomy_UniqueValues!H:H,0))),"#N/C")</f>
        <v>Coccinellinae</v>
      </c>
      <c r="Y553" s="65" t="s">
        <v>330</v>
      </c>
      <c r="Z553" s="64" t="s">
        <v>36</v>
      </c>
    </row>
    <row r="554" spans="1:26" x14ac:dyDescent="0.3">
      <c r="A554" s="3">
        <v>24</v>
      </c>
      <c r="B554" s="38" t="str">
        <f t="shared" si="60"/>
        <v>FAIR-D3_24</v>
      </c>
      <c r="C554" s="39" t="s">
        <v>526</v>
      </c>
      <c r="D554" s="4">
        <f t="shared" si="57"/>
        <v>45162</v>
      </c>
      <c r="E554" s="1" t="s">
        <v>554</v>
      </c>
      <c r="F554" s="1" t="s">
        <v>554</v>
      </c>
      <c r="G554" s="2">
        <v>45162.389131944401</v>
      </c>
      <c r="H554" s="2">
        <v>45162.389259259297</v>
      </c>
      <c r="I554" s="40">
        <f t="shared" si="58"/>
        <v>1.2731489550787956E-4</v>
      </c>
      <c r="J554" s="41" t="s">
        <v>30</v>
      </c>
      <c r="K554" s="42" t="s">
        <v>34</v>
      </c>
      <c r="L554" s="42" t="s">
        <v>45</v>
      </c>
      <c r="M554" s="6">
        <v>24</v>
      </c>
      <c r="N554" s="5" t="str">
        <f t="shared" si="56"/>
        <v>FAIR-D3/24</v>
      </c>
      <c r="O554" s="4" t="str">
        <f>IF(ISBLANK(E554),"",IF(E554=F554, "1 video",CONCATENATE((+COUNTIFS(Video_List!$A:$A,Monitoring!C554,Video_List!$D:$D,"&lt;=" &amp;Monitoring!H554)-COUNTIFS(Video_List!$A:$A,Monitoring!C554,Video_List!$D:$D,"&lt;=" &amp;Monitoring!G554))+1," videos")))</f>
        <v>1 video</v>
      </c>
      <c r="P554" s="61" t="str">
        <f>+IF(R554="#N/C","-",IF(V554="#N/C","no","yes"))</f>
        <v>no</v>
      </c>
      <c r="Q554" s="62" t="s">
        <v>34</v>
      </c>
      <c r="R554" s="63" t="str">
        <f>+IFERROR(IF(S554="#N/C","#N/C",INDEX(Taxonomy_UniqueValues!A:A,MATCH(S554,Taxonomy_UniqueValues!B:B,0))),"#N/C")</f>
        <v>Insecta</v>
      </c>
      <c r="S554" s="63" t="str">
        <f>+IFERROR(IF(T554="#N/C","#N/C",INDEX(Taxonomy_UniqueValues!B:B,MATCH(T554,Taxonomy_UniqueValues!C:C,0))),"#N/C")</f>
        <v>Diptera</v>
      </c>
      <c r="T554" s="63" t="s">
        <v>48</v>
      </c>
      <c r="U554" s="63" t="str">
        <f>+IFERROR(IF(V554="#N/C","#N/C",INDEX(Taxonomy_UniqueValues!D:D,MATCH(V554,Taxonomy_UniqueValues!E:E,0))),"#N/C")</f>
        <v>#N/C</v>
      </c>
      <c r="V554" s="63" t="str">
        <f>+IFERROR(IF(W554="#N/C","#N/C",INDEX(Taxonomy_UniqueValues!E:E,MATCH(W554,Taxonomy_UniqueValues!F:F,0))),"#N/C")</f>
        <v>#N/C</v>
      </c>
      <c r="W554" s="63" t="str">
        <f>+IFERROR(IF(X554="#N/C","#N/C",IF(X554="-",INDEX(Taxonomy_UniqueValues!F:F,MATCH(Y554,Taxonomy_UniqueValues!H:H,0)),INDEX(Taxonomy_UniqueValues!F:F,MATCH(X554,Taxonomy_UniqueValues!G:G,0)))),"#N/C")</f>
        <v>#N/C</v>
      </c>
      <c r="X554" s="63" t="str">
        <f>+IFERROR(IF(Y554="#N/C","#N/C",INDEX(Taxonomy_UniqueValues!G:G,MATCH(Y554,Taxonomy_UniqueValues!H:H,0))),"#N/C")</f>
        <v>#N/C</v>
      </c>
      <c r="Y554" s="65" t="str">
        <f>+IFERROR(IF(Z554="#N/C","#N/C",INDEX(Taxonomy_UniqueValues!H:H,MATCH(Z554,Taxonomy_UniqueValues!I:I,0))),"#N/C")</f>
        <v>#N/C</v>
      </c>
      <c r="Z554" s="64" t="s">
        <v>36</v>
      </c>
    </row>
    <row r="555" spans="1:26" x14ac:dyDescent="0.3">
      <c r="A555" s="3">
        <v>25</v>
      </c>
      <c r="B555" s="38" t="str">
        <f t="shared" si="60"/>
        <v>FAIR-D3_25</v>
      </c>
      <c r="C555" s="39" t="s">
        <v>526</v>
      </c>
      <c r="D555" s="4">
        <f t="shared" si="57"/>
        <v>45162</v>
      </c>
      <c r="E555" s="1" t="s">
        <v>555</v>
      </c>
      <c r="F555" s="1" t="s">
        <v>556</v>
      </c>
      <c r="G555" s="2">
        <v>45162.415023148104</v>
      </c>
      <c r="H555" s="2">
        <v>45162.419108796297</v>
      </c>
      <c r="I555" s="40">
        <f t="shared" si="58"/>
        <v>4.0856481937225908E-3</v>
      </c>
      <c r="J555" s="41" t="s">
        <v>45</v>
      </c>
      <c r="K555" s="7" t="s">
        <v>34</v>
      </c>
      <c r="L555" s="42" t="s">
        <v>45</v>
      </c>
      <c r="M555" s="6">
        <v>25</v>
      </c>
      <c r="N555" s="5" t="str">
        <f t="shared" si="56"/>
        <v>FAIR-D3/25</v>
      </c>
      <c r="O555" s="4" t="str">
        <f>IF(ISBLANK(E555),"",IF(E555=F555, "1 video",CONCATENATE((+COUNTIFS(Video_List!$A:$A,Monitoring!C555,Video_List!$D:$D,"&lt;=" &amp;Monitoring!H555)-COUNTIFS(Video_List!$A:$A,Monitoring!C555,Video_List!$D:$D,"&lt;=" &amp;Monitoring!G555))+1," videos")))</f>
        <v>3 videos</v>
      </c>
      <c r="P555" s="61" t="str">
        <f>+IF(R555="#N/C","-",IF(V555="#N/C","no","yes"))</f>
        <v>yes</v>
      </c>
      <c r="Q555" s="62" t="s">
        <v>34</v>
      </c>
      <c r="R555" s="63" t="str">
        <f>+IFERROR(IF(S555="#N/C","#N/C",INDEX(Taxonomy_UniqueValues!A:A,MATCH(S555,Taxonomy_UniqueValues!B:B,0))),"#N/C")</f>
        <v>Insecta</v>
      </c>
      <c r="S555" s="63" t="str">
        <f>+IFERROR(IF(T555="#N/C","#N/C",INDEX(Taxonomy_UniqueValues!B:B,MATCH(T555,Taxonomy_UniqueValues!C:C,0))),"#N/C")</f>
        <v>Diptera</v>
      </c>
      <c r="T555" s="63" t="str">
        <f>+IFERROR(IF(V555="#N/C","#N/C",INDEX(Taxonomy_UniqueValues!C:C,MATCH(V555,Taxonomy_UniqueValues!E:E,0))),"#N/C")</f>
        <v>Brachycera</v>
      </c>
      <c r="U555" s="63" t="str">
        <f>+IFERROR(IF(V555="#N/C","#N/C",INDEX(Taxonomy_UniqueValues!D:D,MATCH(V555,Taxonomy_UniqueValues!E:E,0))),"#N/C")</f>
        <v>Muscomorpha</v>
      </c>
      <c r="V555" s="63" t="s">
        <v>35</v>
      </c>
      <c r="W555" s="63" t="str">
        <f>+IFERROR(IF(X555="#N/C","#N/C",IF(X555="-",INDEX(Taxonomy_UniqueValues!F:F,MATCH(Y555,Taxonomy_UniqueValues!H:H,0)),INDEX(Taxonomy_UniqueValues!F:F,MATCH(X555,Taxonomy_UniqueValues!G:G,0)))),"#N/C")</f>
        <v>#N/C</v>
      </c>
      <c r="X555" s="63" t="str">
        <f>+IFERROR(IF(Y555="#N/C","#N/C",INDEX(Taxonomy_UniqueValues!G:G,MATCH(Y555,Taxonomy_UniqueValues!H:H,0))),"#N/C")</f>
        <v>#N/C</v>
      </c>
      <c r="Y555" s="65" t="str">
        <f>+IFERROR(IF(Z555="#N/C","#N/C",INDEX(Taxonomy_UniqueValues!H:H,MATCH(Z555,Taxonomy_UniqueValues!I:I,0))),"#N/C")</f>
        <v>#N/C</v>
      </c>
      <c r="Z555" s="64" t="s">
        <v>36</v>
      </c>
    </row>
    <row r="556" spans="1:26" x14ac:dyDescent="0.3">
      <c r="A556" s="3">
        <v>26</v>
      </c>
      <c r="B556" s="38" t="str">
        <f t="shared" si="60"/>
        <v>FAIR-D3_26</v>
      </c>
      <c r="C556" s="39" t="s">
        <v>526</v>
      </c>
      <c r="D556" s="4">
        <f t="shared" si="57"/>
        <v>45162</v>
      </c>
      <c r="E556" s="1" t="s">
        <v>557</v>
      </c>
      <c r="F556" s="1" t="s">
        <v>557</v>
      </c>
      <c r="G556" s="2">
        <v>45162.425358796303</v>
      </c>
      <c r="H556" s="2">
        <v>45162.425405092603</v>
      </c>
      <c r="I556" s="40">
        <f t="shared" si="58"/>
        <v>4.6296299842651933E-5</v>
      </c>
      <c r="J556" s="41" t="s">
        <v>30</v>
      </c>
      <c r="K556" s="6" t="s">
        <v>31</v>
      </c>
      <c r="L556" s="42" t="s">
        <v>32</v>
      </c>
      <c r="M556" s="6">
        <v>26</v>
      </c>
      <c r="N556" s="5" t="str">
        <f t="shared" si="56"/>
        <v>FAIR-D3/26</v>
      </c>
      <c r="O556" s="4" t="str">
        <f>IF(ISBLANK(E556),"",IF(E556=F556, "1 video",CONCATENATE((+COUNTIFS(Video_List!$A:$A,Monitoring!C556,Video_List!$D:$D,"&lt;=" &amp;Monitoring!H556)-COUNTIFS(Video_List!$A:$A,Monitoring!C556,Video_List!$D:$D,"&lt;=" &amp;Monitoring!G556))+1," videos")))</f>
        <v>1 video</v>
      </c>
      <c r="P556" s="61" t="str">
        <f>+IF(R556="#N/C","-",IF(V556="#N/C","no","yes"))</f>
        <v>yes</v>
      </c>
      <c r="Q556" s="62" t="s">
        <v>31</v>
      </c>
      <c r="R556" s="63" t="str">
        <f>+IFERROR(IF(S556="#N/C","#N/C",INDEX(Taxonomy_UniqueValues!A:A,MATCH(S556,Taxonomy_UniqueValues!B:B,0))),"#N/C")</f>
        <v>Insecta</v>
      </c>
      <c r="S556" s="63" t="str">
        <f>+IFERROR(IF(T556="#N/C","#N/C",INDEX(Taxonomy_UniqueValues!B:B,MATCH(T556,Taxonomy_UniqueValues!C:C,0))),"#N/C")</f>
        <v>Diptera</v>
      </c>
      <c r="T556" s="63" t="str">
        <f>+IFERROR(IF(V556="#N/C","#N/C",INDEX(Taxonomy_UniqueValues!C:C,MATCH(V556,Taxonomy_UniqueValues!E:E,0))),"#N/C")</f>
        <v>Brachycera</v>
      </c>
      <c r="U556" s="63" t="str">
        <f>+IFERROR(IF(V556="#N/C","#N/C",INDEX(Taxonomy_UniqueValues!D:D,MATCH(V556,Taxonomy_UniqueValues!E:E,0))),"#N/C")</f>
        <v>Muscomorpha</v>
      </c>
      <c r="V556" s="63" t="s">
        <v>35</v>
      </c>
      <c r="W556" s="63" t="str">
        <f>+IFERROR(IF(X556="#N/C","#N/C",IF(X556="-",INDEX(Taxonomy_UniqueValues!F:F,MATCH(Y556,Taxonomy_UniqueValues!H:H,0)),INDEX(Taxonomy_UniqueValues!F:F,MATCH(X556,Taxonomy_UniqueValues!G:G,0)))),"#N/C")</f>
        <v>#N/C</v>
      </c>
      <c r="X556" s="63" t="str">
        <f>+IFERROR(IF(Y556="#N/C","#N/C",INDEX(Taxonomy_UniqueValues!G:G,MATCH(Y556,Taxonomy_UniqueValues!H:H,0))),"#N/C")</f>
        <v>#N/C</v>
      </c>
      <c r="Y556" s="65" t="str">
        <f>+IFERROR(IF(Z556="#N/C","#N/C",INDEX(Taxonomy_UniqueValues!H:H,MATCH(Z556,Taxonomy_UniqueValues!I:I,0))),"#N/C")</f>
        <v>#N/C</v>
      </c>
      <c r="Z556" s="64" t="s">
        <v>36</v>
      </c>
    </row>
    <row r="557" spans="1:26" x14ac:dyDescent="0.3">
      <c r="A557" s="3">
        <v>27</v>
      </c>
      <c r="B557" s="38" t="str">
        <f t="shared" si="60"/>
        <v>FAIR-D3_27</v>
      </c>
      <c r="C557" s="39" t="s">
        <v>526</v>
      </c>
      <c r="D557" s="4">
        <f t="shared" si="57"/>
        <v>45162</v>
      </c>
      <c r="E557" s="1" t="s">
        <v>558</v>
      </c>
      <c r="F557" s="1" t="s">
        <v>559</v>
      </c>
      <c r="G557" s="2">
        <v>45162.428229166697</v>
      </c>
      <c r="H557" s="2">
        <v>45162.443252314799</v>
      </c>
      <c r="I557" s="40">
        <f t="shared" si="58"/>
        <v>1.5023148102045525E-2</v>
      </c>
      <c r="J557" s="41" t="s">
        <v>32</v>
      </c>
      <c r="K557" s="42" t="s">
        <v>34</v>
      </c>
      <c r="L557" s="7" t="s">
        <v>45</v>
      </c>
      <c r="M557" s="6">
        <v>27</v>
      </c>
      <c r="N557" s="5" t="str">
        <f t="shared" si="56"/>
        <v>FAIR-D3/27</v>
      </c>
      <c r="O557" s="4" t="str">
        <f>IF(ISBLANK(E557),"",IF(E557=F557, "1 video",CONCATENATE((+COUNTIFS(Video_List!$A:$A,Monitoring!C557,Video_List!$D:$D,"&lt;=" &amp;Monitoring!H557)-COUNTIFS(Video_List!$A:$A,Monitoring!C557,Video_List!$D:$D,"&lt;=" &amp;Monitoring!G557))+1," videos")))</f>
        <v>8 videos</v>
      </c>
      <c r="P557" s="61" t="s">
        <v>31</v>
      </c>
      <c r="Q557" s="62" t="s">
        <v>31</v>
      </c>
      <c r="R557" s="63" t="str">
        <f>+IFERROR(IF(S557="#N/C","#N/C",INDEX(Taxonomy_UniqueValues!A:A,MATCH(S557,Taxonomy_UniqueValues!B:B,0))),"#N/C")</f>
        <v>Insecta</v>
      </c>
      <c r="S557" s="63" t="str">
        <f>+IFERROR(IF(T557="#N/C","#N/C",INDEX(Taxonomy_UniqueValues!B:B,MATCH(T557,Taxonomy_UniqueValues!C:C,0))),"#N/C")</f>
        <v>Coleoptera</v>
      </c>
      <c r="T557" s="63" t="str">
        <f>+IFERROR(IF(V557="#N/C","#N/C",INDEX(Taxonomy_UniqueValues!C:C,MATCH(V557,Taxonomy_UniqueValues!E:E,0))),"#N/C")</f>
        <v>Polyphaga</v>
      </c>
      <c r="U557" s="63" t="str">
        <f>+IFERROR(IF(V557="#N/C","#N/C",INDEX(Taxonomy_UniqueValues!D:D,MATCH(V557,Taxonomy_UniqueValues!E:E,0))),"#N/C")</f>
        <v>Cucujiformia</v>
      </c>
      <c r="V557" s="63" t="str">
        <f>+IFERROR(IF(W557="#N/C","#N/C",INDEX(Taxonomy_UniqueValues!E:E,MATCH(W557,Taxonomy_UniqueValues!F:F,0))),"#N/C")</f>
        <v>Coccinelloidea</v>
      </c>
      <c r="W557" s="63" t="str">
        <f>+IFERROR(IF(X557="#N/C","#N/C",IF(X557="-",INDEX(Taxonomy_UniqueValues!F:F,MATCH(Y557,Taxonomy_UniqueValues!H:H,0)),INDEX(Taxonomy_UniqueValues!F:F,MATCH(X557,Taxonomy_UniqueValues!G:G,0)))),"#N/C")</f>
        <v>Coccinellidae</v>
      </c>
      <c r="X557" s="63" t="str">
        <f>+IFERROR(IF(Y557="#N/C","#N/C",INDEX(Taxonomy_UniqueValues!G:G,MATCH(Y557,Taxonomy_UniqueValues!H:H,0))),"#N/C")</f>
        <v>Coccinellinae</v>
      </c>
      <c r="Y557" s="65" t="s">
        <v>330</v>
      </c>
      <c r="Z557" s="64" t="s">
        <v>36</v>
      </c>
    </row>
    <row r="558" spans="1:26" x14ac:dyDescent="0.3">
      <c r="A558" s="3">
        <v>28</v>
      </c>
      <c r="B558" s="38" t="str">
        <f t="shared" si="60"/>
        <v>FAIR-D3_28</v>
      </c>
      <c r="C558" s="39" t="s">
        <v>526</v>
      </c>
      <c r="D558" s="4">
        <f t="shared" si="57"/>
        <v>45162</v>
      </c>
      <c r="E558" s="1" t="s">
        <v>560</v>
      </c>
      <c r="F558" s="1" t="s">
        <v>561</v>
      </c>
      <c r="G558" s="2">
        <v>45162.435046296298</v>
      </c>
      <c r="H558" s="2">
        <v>45162.449201388903</v>
      </c>
      <c r="I558" s="40">
        <f t="shared" si="58"/>
        <v>1.415509260550607E-2</v>
      </c>
      <c r="J558" s="41" t="s">
        <v>30</v>
      </c>
      <c r="K558" s="42" t="s">
        <v>34</v>
      </c>
      <c r="L558" s="42" t="s">
        <v>45</v>
      </c>
      <c r="M558" s="6">
        <v>28</v>
      </c>
      <c r="N558" s="5" t="str">
        <f t="shared" si="56"/>
        <v>FAIR-D3/28</v>
      </c>
      <c r="O558" s="4" t="str">
        <f>IF(ISBLANK(E558),"",IF(E558=F558, "1 video",CONCATENATE((+COUNTIFS(Video_List!$A:$A,Monitoring!C558,Video_List!$D:$D,"&lt;=" &amp;Monitoring!H558)-COUNTIFS(Video_List!$A:$A,Monitoring!C558,Video_List!$D:$D,"&lt;=" &amp;Monitoring!G558))+1," videos")))</f>
        <v>7 videos</v>
      </c>
      <c r="P558" s="61" t="s">
        <v>34</v>
      </c>
      <c r="Q558" s="62" t="s">
        <v>34</v>
      </c>
      <c r="R558" s="63" t="str">
        <f>+IFERROR(IF(S558="#N/C","#N/C",INDEX(Taxonomy_UniqueValues!A:A,MATCH(S558,Taxonomy_UniqueValues!B:B,0))),"#N/C")</f>
        <v>Insecta</v>
      </c>
      <c r="S558" s="63" t="str">
        <f>+IFERROR(IF(T558="#N/C","#N/C",INDEX(Taxonomy_UniqueValues!B:B,MATCH(T558,Taxonomy_UniqueValues!C:C,0))),"#N/C")</f>
        <v>Diptera</v>
      </c>
      <c r="T558" s="63" t="s">
        <v>48</v>
      </c>
      <c r="U558" s="63" t="str">
        <f>+IFERROR(IF(V558="#N/C","#N/C",INDEX(Taxonomy_UniqueValues!D:D,MATCH(V558,Taxonomy_UniqueValues!E:E,0))),"#N/C")</f>
        <v>#N/C</v>
      </c>
      <c r="V558" s="63" t="str">
        <f>+IFERROR(IF(W558="#N/C","#N/C",INDEX(Taxonomy_UniqueValues!E:E,MATCH(W558,Taxonomy_UniqueValues!F:F,0))),"#N/C")</f>
        <v>#N/C</v>
      </c>
      <c r="W558" s="63" t="str">
        <f>+IFERROR(IF(X558="#N/C","#N/C",IF(X558="-",INDEX(Taxonomy_UniqueValues!F:F,MATCH(Y558,Taxonomy_UniqueValues!H:H,0)),INDEX(Taxonomy_UniqueValues!F:F,MATCH(X558,Taxonomy_UniqueValues!G:G,0)))),"#N/C")</f>
        <v>#N/C</v>
      </c>
      <c r="X558" s="63" t="str">
        <f>+IFERROR(IF(Y558="#N/C","#N/C",INDEX(Taxonomy_UniqueValues!G:G,MATCH(Y558,Taxonomy_UniqueValues!H:H,0))),"#N/C")</f>
        <v>#N/C</v>
      </c>
      <c r="Y558" s="65" t="str">
        <f>+IFERROR(IF(Z558="#N/C","#N/C",INDEX(Taxonomy_UniqueValues!H:H,MATCH(Z558,Taxonomy_UniqueValues!I:I,0))),"#N/C")</f>
        <v>#N/C</v>
      </c>
      <c r="Z558" s="64" t="s">
        <v>36</v>
      </c>
    </row>
    <row r="559" spans="1:26" x14ac:dyDescent="0.3">
      <c r="A559" s="3">
        <v>29</v>
      </c>
      <c r="B559" s="38" t="str">
        <f t="shared" si="60"/>
        <v>FAIR-D3_29</v>
      </c>
      <c r="C559" s="39" t="s">
        <v>526</v>
      </c>
      <c r="D559" s="4">
        <f t="shared" si="57"/>
        <v>45162</v>
      </c>
      <c r="E559" s="1" t="s">
        <v>562</v>
      </c>
      <c r="F559" s="1" t="s">
        <v>562</v>
      </c>
      <c r="G559" s="2">
        <v>45162.457499999997</v>
      </c>
      <c r="H559" s="2">
        <v>45162.458599537</v>
      </c>
      <c r="I559" s="40">
        <f t="shared" si="58"/>
        <v>1.0995370030286722E-3</v>
      </c>
      <c r="J559" s="41" t="s">
        <v>30</v>
      </c>
      <c r="K559" s="42" t="s">
        <v>34</v>
      </c>
      <c r="L559" s="42" t="s">
        <v>45</v>
      </c>
      <c r="M559" s="6">
        <v>29</v>
      </c>
      <c r="N559" s="5" t="str">
        <f t="shared" si="56"/>
        <v>FAIR-D3/29</v>
      </c>
      <c r="O559" s="4" t="str">
        <f>IF(ISBLANK(E559),"",IF(E559=F559, "1 video",CONCATENATE((+COUNTIFS(Video_List!$A:$A,Monitoring!C559,Video_List!$D:$D,"&lt;=" &amp;Monitoring!H559)-COUNTIFS(Video_List!$A:$A,Monitoring!C559,Video_List!$D:$D,"&lt;=" &amp;Monitoring!G559))+1," videos")))</f>
        <v>1 video</v>
      </c>
      <c r="P559" s="61" t="s">
        <v>31</v>
      </c>
      <c r="Q559" s="62" t="s">
        <v>31</v>
      </c>
      <c r="R559" s="63" t="str">
        <f>+IFERROR(IF(S559="#N/C","#N/C",INDEX(Taxonomy_UniqueValues!A:A,MATCH(S559,Taxonomy_UniqueValues!B:B,0))),"#N/C")</f>
        <v>Insecta</v>
      </c>
      <c r="S559" s="63" t="str">
        <f>+IFERROR(IF(T559="#N/C","#N/C",INDEX(Taxonomy_UniqueValues!B:B,MATCH(T559,Taxonomy_UniqueValues!C:C,0))),"#N/C")</f>
        <v>Diptera</v>
      </c>
      <c r="T559" s="63" t="str">
        <f>+IFERROR(IF(V559="#N/C","#N/C",INDEX(Taxonomy_UniqueValues!C:C,MATCH(V559,Taxonomy_UniqueValues!E:E,0))),"#N/C")</f>
        <v>Nematocera</v>
      </c>
      <c r="U559" s="63" t="str">
        <f>+IFERROR(IF(V559="#N/C","#N/C",INDEX(Taxonomy_UniqueValues!D:D,MATCH(V559,Taxonomy_UniqueValues!E:E,0))),"#N/C")</f>
        <v>Bibionomorpha</v>
      </c>
      <c r="V559" s="63" t="str">
        <f>+IFERROR(IF(W559="#N/C","#N/C",INDEX(Taxonomy_UniqueValues!E:E,MATCH(W559,Taxonomy_UniqueValues!F:F,0))),"#N/C")</f>
        <v>Bibionoidea</v>
      </c>
      <c r="W559" s="63" t="str">
        <f>+IFERROR(IF(X559="#N/C","#N/C",IF(X559="-",INDEX(Taxonomy_UniqueValues!F:F,MATCH(Y559,Taxonomy_UniqueValues!H:H,0)),INDEX(Taxonomy_UniqueValues!F:F,MATCH(X559,Taxonomy_UniqueValues!G:G,0)))),"#N/C")</f>
        <v>Bibionidae</v>
      </c>
      <c r="X559" s="63" t="str">
        <f>+IFERROR(IF(Y559="#N/C","#N/C",INDEX(Taxonomy_UniqueValues!G:G,MATCH(Y559,Taxonomy_UniqueValues!H:H,0))),"#N/C")</f>
        <v>Bibioninae</v>
      </c>
      <c r="Y559" s="65" t="s">
        <v>564</v>
      </c>
      <c r="Z559" s="64" t="s">
        <v>36</v>
      </c>
    </row>
    <row r="560" spans="1:26" x14ac:dyDescent="0.3">
      <c r="A560" s="3">
        <v>30</v>
      </c>
      <c r="B560" s="38" t="str">
        <f t="shared" si="60"/>
        <v>FAIR-D3_30</v>
      </c>
      <c r="C560" s="39" t="s">
        <v>526</v>
      </c>
      <c r="D560" s="4">
        <f t="shared" si="57"/>
        <v>45162</v>
      </c>
      <c r="E560" s="1" t="s">
        <v>565</v>
      </c>
      <c r="F560" s="1" t="s">
        <v>565</v>
      </c>
      <c r="G560" s="2">
        <v>45162.480150463001</v>
      </c>
      <c r="H560" s="2">
        <v>45162.480416666702</v>
      </c>
      <c r="I560" s="40">
        <f t="shared" si="58"/>
        <v>2.6620370044838637E-4</v>
      </c>
      <c r="J560" s="41" t="s">
        <v>45</v>
      </c>
      <c r="K560" s="42" t="s">
        <v>34</v>
      </c>
      <c r="L560" s="42" t="s">
        <v>32</v>
      </c>
      <c r="M560" s="6">
        <v>30</v>
      </c>
      <c r="N560" s="5" t="str">
        <f t="shared" si="56"/>
        <v>FAIR-D3/30</v>
      </c>
      <c r="O560" s="4" t="str">
        <f>IF(ISBLANK(E560),"",IF(E560=F560, "1 video",CONCATENATE((+COUNTIFS(Video_List!$A:$A,Monitoring!C560,Video_List!$D:$D,"&lt;=" &amp;Monitoring!H560)-COUNTIFS(Video_List!$A:$A,Monitoring!C560,Video_List!$D:$D,"&lt;=" &amp;Monitoring!G560))+1," videos")))</f>
        <v>1 video</v>
      </c>
      <c r="P560" s="61" t="str">
        <f t="shared" ref="P560:P591" si="61">+IF(R560="#N/C","-",IF(V560="#N/C","no","yes"))</f>
        <v>yes</v>
      </c>
      <c r="Q560" s="62" t="s">
        <v>34</v>
      </c>
      <c r="R560" s="63" t="str">
        <f>+IFERROR(IF(S560="#N/C","#N/C",INDEX(Taxonomy_UniqueValues!A:A,MATCH(S560,Taxonomy_UniqueValues!B:B,0))),"#N/C")</f>
        <v>Insecta</v>
      </c>
      <c r="S560" s="63" t="str">
        <f>+IFERROR(IF(T560="#N/C","#N/C",INDEX(Taxonomy_UniqueValues!B:B,MATCH(T560,Taxonomy_UniqueValues!C:C,0))),"#N/C")</f>
        <v>Diptera</v>
      </c>
      <c r="T560" s="63" t="str">
        <f>+IFERROR(IF(V560="#N/C","#N/C",INDEX(Taxonomy_UniqueValues!C:C,MATCH(V560,Taxonomy_UniqueValues!E:E,0))),"#N/C")</f>
        <v>Brachycera</v>
      </c>
      <c r="U560" s="63" t="str">
        <f>+IFERROR(IF(V560="#N/C","#N/C",INDEX(Taxonomy_UniqueValues!D:D,MATCH(V560,Taxonomy_UniqueValues!E:E,0))),"#N/C")</f>
        <v>Muscomorpha</v>
      </c>
      <c r="V560" s="63" t="s">
        <v>35</v>
      </c>
      <c r="W560" s="63" t="str">
        <f>+IFERROR(IF(X560="#N/C","#N/C",IF(X560="-",INDEX(Taxonomy_UniqueValues!F:F,MATCH(Y560,Taxonomy_UniqueValues!H:H,0)),INDEX(Taxonomy_UniqueValues!F:F,MATCH(X560,Taxonomy_UniqueValues!G:G,0)))),"#N/C")</f>
        <v>#N/C</v>
      </c>
      <c r="X560" s="63" t="str">
        <f>+IFERROR(IF(Y560="#N/C","#N/C",INDEX(Taxonomy_UniqueValues!G:G,MATCH(Y560,Taxonomy_UniqueValues!H:H,0))),"#N/C")</f>
        <v>#N/C</v>
      </c>
      <c r="Y560" s="65" t="str">
        <f>+IFERROR(IF(Z560="#N/C","#N/C",INDEX(Taxonomy_UniqueValues!H:H,MATCH(Z560,Taxonomy_UniqueValues!I:I,0))),"#N/C")</f>
        <v>#N/C</v>
      </c>
      <c r="Z560" s="64" t="s">
        <v>36</v>
      </c>
    </row>
    <row r="561" spans="1:26" x14ac:dyDescent="0.3">
      <c r="A561" s="3">
        <v>31</v>
      </c>
      <c r="B561" s="38" t="str">
        <f t="shared" si="60"/>
        <v>FAIR-D3_31</v>
      </c>
      <c r="C561" s="39" t="s">
        <v>526</v>
      </c>
      <c r="D561" s="4">
        <f t="shared" si="57"/>
        <v>45162</v>
      </c>
      <c r="E561" s="1" t="s">
        <v>566</v>
      </c>
      <c r="F561" s="1" t="s">
        <v>566</v>
      </c>
      <c r="G561" s="2">
        <v>45162.491435185198</v>
      </c>
      <c r="H561" s="2">
        <v>45162.4915162037</v>
      </c>
      <c r="I561" s="40">
        <f t="shared" si="58"/>
        <v>8.1018501077778637E-5</v>
      </c>
      <c r="J561" s="41" t="s">
        <v>30</v>
      </c>
      <c r="K561" s="42" t="s">
        <v>34</v>
      </c>
      <c r="L561" s="42" t="s">
        <v>32</v>
      </c>
      <c r="M561" s="6">
        <v>31</v>
      </c>
      <c r="N561" s="5" t="str">
        <f t="shared" si="56"/>
        <v>FAIR-D3/31</v>
      </c>
      <c r="O561" s="4" t="str">
        <f>IF(ISBLANK(E561),"",IF(E561=F561, "1 video",CONCATENATE((+COUNTIFS(Video_List!$A:$A,Monitoring!C561,Video_List!$D:$D,"&lt;=" &amp;Monitoring!H561)-COUNTIFS(Video_List!$A:$A,Monitoring!C561,Video_List!$D:$D,"&lt;=" &amp;Monitoring!G561))+1," videos")))</f>
        <v>1 video</v>
      </c>
      <c r="P561" s="61" t="str">
        <f t="shared" si="61"/>
        <v>no</v>
      </c>
      <c r="Q561" s="62" t="s">
        <v>34</v>
      </c>
      <c r="R561" s="63" t="str">
        <f>+IFERROR(IF(S561="#N/C","#N/C",INDEX(Taxonomy_UniqueValues!A:A,MATCH(S561,Taxonomy_UniqueValues!B:B,0))),"#N/C")</f>
        <v>Insecta</v>
      </c>
      <c r="S561" s="63" t="str">
        <f>+IFERROR(IF(T561="#N/C","#N/C",INDEX(Taxonomy_UniqueValues!B:B,MATCH(T561,Taxonomy_UniqueValues!C:C,0))),"#N/C")</f>
        <v>Diptera</v>
      </c>
      <c r="T561" s="63" t="s">
        <v>48</v>
      </c>
      <c r="U561" s="63" t="str">
        <f>+IFERROR(IF(V561="#N/C","#N/C",INDEX(Taxonomy_UniqueValues!D:D,MATCH(V561,Taxonomy_UniqueValues!E:E,0))),"#N/C")</f>
        <v>#N/C</v>
      </c>
      <c r="V561" s="63" t="str">
        <f>+IFERROR(IF(W561="#N/C","#N/C",INDEX(Taxonomy_UniqueValues!E:E,MATCH(W561,Taxonomy_UniqueValues!F:F,0))),"#N/C")</f>
        <v>#N/C</v>
      </c>
      <c r="W561" s="63" t="str">
        <f>+IFERROR(IF(X561="#N/C","#N/C",IF(X561="-",INDEX(Taxonomy_UniqueValues!F:F,MATCH(Y561,Taxonomy_UniqueValues!H:H,0)),INDEX(Taxonomy_UniqueValues!F:F,MATCH(X561,Taxonomy_UniqueValues!G:G,0)))),"#N/C")</f>
        <v>#N/C</v>
      </c>
      <c r="X561" s="63" t="str">
        <f>+IFERROR(IF(Y561="#N/C","#N/C",INDEX(Taxonomy_UniqueValues!G:G,MATCH(Y561,Taxonomy_UniqueValues!H:H,0))),"#N/C")</f>
        <v>#N/C</v>
      </c>
      <c r="Y561" s="65" t="str">
        <f>+IFERROR(IF(Z561="#N/C","#N/C",INDEX(Taxonomy_UniqueValues!H:H,MATCH(Z561,Taxonomy_UniqueValues!I:I,0))),"#N/C")</f>
        <v>#N/C</v>
      </c>
      <c r="Z561" s="64" t="s">
        <v>36</v>
      </c>
    </row>
    <row r="562" spans="1:26" x14ac:dyDescent="0.3">
      <c r="A562" s="3">
        <v>32</v>
      </c>
      <c r="B562" s="38" t="str">
        <f t="shared" si="60"/>
        <v>FAIR-D3_32</v>
      </c>
      <c r="C562" s="39" t="s">
        <v>526</v>
      </c>
      <c r="D562" s="4">
        <f t="shared" si="57"/>
        <v>45162</v>
      </c>
      <c r="E562" s="1" t="s">
        <v>567</v>
      </c>
      <c r="F562" s="1" t="s">
        <v>567</v>
      </c>
      <c r="G562" s="2">
        <v>45162.508993055599</v>
      </c>
      <c r="H562" s="2">
        <v>45162.509548611102</v>
      </c>
      <c r="I562" s="40">
        <f t="shared" si="58"/>
        <v>5.5555550352437422E-4</v>
      </c>
      <c r="J562" s="41" t="s">
        <v>30</v>
      </c>
      <c r="K562" s="42" t="s">
        <v>34</v>
      </c>
      <c r="L562" s="42" t="s">
        <v>32</v>
      </c>
      <c r="M562" s="6">
        <v>32</v>
      </c>
      <c r="N562" s="5" t="str">
        <f t="shared" si="56"/>
        <v>FAIR-D3/32</v>
      </c>
      <c r="O562" s="4" t="str">
        <f>IF(ISBLANK(E562),"",IF(E562=F562, "1 video",CONCATENATE((+COUNTIFS(Video_List!$A:$A,Monitoring!C562,Video_List!$D:$D,"&lt;=" &amp;Monitoring!H562)-COUNTIFS(Video_List!$A:$A,Monitoring!C562,Video_List!$D:$D,"&lt;=" &amp;Monitoring!G562))+1," videos")))</f>
        <v>1 video</v>
      </c>
      <c r="P562" s="61" t="str">
        <f t="shared" si="61"/>
        <v>yes</v>
      </c>
      <c r="Q562" s="62" t="s">
        <v>34</v>
      </c>
      <c r="R562" s="63" t="str">
        <f>+IFERROR(IF(S562="#N/C","#N/C",INDEX(Taxonomy_UniqueValues!A:A,MATCH(S562,Taxonomy_UniqueValues!B:B,0))),"#N/C")</f>
        <v>Insecta</v>
      </c>
      <c r="S562" s="63" t="str">
        <f>+IFERROR(IF(T562="#N/C","#N/C",INDEX(Taxonomy_UniqueValues!B:B,MATCH(T562,Taxonomy_UniqueValues!C:C,0))),"#N/C")</f>
        <v>Diptera</v>
      </c>
      <c r="T562" s="63" t="str">
        <f>+IFERROR(IF(V562="#N/C","#N/C",INDEX(Taxonomy_UniqueValues!C:C,MATCH(V562,Taxonomy_UniqueValues!E:E,0))),"#N/C")</f>
        <v>Brachycera</v>
      </c>
      <c r="U562" s="63" t="str">
        <f>+IFERROR(IF(V562="#N/C","#N/C",INDEX(Taxonomy_UniqueValues!D:D,MATCH(V562,Taxonomy_UniqueValues!E:E,0))),"#N/C")</f>
        <v>Muscomorpha</v>
      </c>
      <c r="V562" s="63" t="s">
        <v>35</v>
      </c>
      <c r="W562" s="63" t="str">
        <f>+IFERROR(IF(X562="#N/C","#N/C",IF(X562="-",INDEX(Taxonomy_UniqueValues!F:F,MATCH(Y562,Taxonomy_UniqueValues!H:H,0)),INDEX(Taxonomy_UniqueValues!F:F,MATCH(X562,Taxonomy_UniqueValues!G:G,0)))),"#N/C")</f>
        <v>#N/C</v>
      </c>
      <c r="X562" s="63" t="str">
        <f>+IFERROR(IF(Y562="#N/C","#N/C",INDEX(Taxonomy_UniqueValues!G:G,MATCH(Y562,Taxonomy_UniqueValues!H:H,0))),"#N/C")</f>
        <v>#N/C</v>
      </c>
      <c r="Y562" s="65" t="str">
        <f>+IFERROR(IF(Z562="#N/C","#N/C",INDEX(Taxonomy_UniqueValues!H:H,MATCH(Z562,Taxonomy_UniqueValues!I:I,0))),"#N/C")</f>
        <v>#N/C</v>
      </c>
      <c r="Z562" s="64" t="s">
        <v>36</v>
      </c>
    </row>
    <row r="563" spans="1:26" x14ac:dyDescent="0.3">
      <c r="A563" s="3">
        <v>33</v>
      </c>
      <c r="B563" s="38" t="str">
        <f t="shared" si="60"/>
        <v>FAIR-D3_33</v>
      </c>
      <c r="C563" s="39" t="s">
        <v>526</v>
      </c>
      <c r="D563" s="4">
        <f t="shared" si="57"/>
        <v>45162</v>
      </c>
      <c r="E563" s="1" t="s">
        <v>568</v>
      </c>
      <c r="F563" s="1" t="s">
        <v>568</v>
      </c>
      <c r="G563" s="2">
        <v>45162.595150462999</v>
      </c>
      <c r="H563" s="2">
        <v>45162.595254629603</v>
      </c>
      <c r="I563" s="40">
        <f t="shared" si="58"/>
        <v>1.0416660370538011E-4</v>
      </c>
      <c r="J563" s="41" t="s">
        <v>30</v>
      </c>
      <c r="K563" s="42" t="s">
        <v>34</v>
      </c>
      <c r="L563" s="42" t="s">
        <v>32</v>
      </c>
      <c r="M563" s="6">
        <v>33</v>
      </c>
      <c r="N563" s="5" t="str">
        <f t="shared" si="56"/>
        <v>FAIR-D3/33</v>
      </c>
      <c r="O563" s="4" t="str">
        <f>IF(ISBLANK(E563),"",IF(E563=F563, "1 video",CONCATENATE((+COUNTIFS(Video_List!$A:$A,Monitoring!C563,Video_List!$D:$D,"&lt;=" &amp;Monitoring!H563)-COUNTIFS(Video_List!$A:$A,Monitoring!C563,Video_List!$D:$D,"&lt;=" &amp;Monitoring!G563))+1," videos")))</f>
        <v>1 video</v>
      </c>
      <c r="P563" s="61" t="str">
        <f t="shared" si="61"/>
        <v>yes</v>
      </c>
      <c r="Q563" s="62" t="s">
        <v>31</v>
      </c>
      <c r="R563" s="63" t="str">
        <f>+IFERROR(IF(S563="#N/C","#N/C",IF(S563=0,INDEX(Taxonomy_UniqueValues!A:A,MATCH(T563,Taxonomy_UniqueValues!C:C,0)),INDEX(Taxonomy_UniqueValues!A:A,MATCH(S563,Taxonomy_UniqueValues!B:B,0)))),"#N/C")</f>
        <v>Insecta</v>
      </c>
      <c r="S563" s="63" t="str">
        <f>+IFERROR(IF(T563="#N/C","#N/C",IF(T563=0,INDEX(Taxonomy_UniqueValues!B:B,MATCH(U563,Taxonomy_UniqueValues!D:D,0)),INDEX(Taxonomy_UniqueValues!B:B,MATCH(T563,Taxonomy_UniqueValues!C:C,0)))),"#N/C")</f>
        <v>Diptera</v>
      </c>
      <c r="T563" s="63" t="str">
        <f>+IFERROR(IF(U563="#N/C","#N/C",IF(U563=0,INDEX(Taxonomy_UniqueValues!C:C,MATCH(V563,Taxonomy_UniqueValues!E:E,0)),INDEX(Taxonomy_UniqueValues!C:C,MATCH(U563,Taxonomy_UniqueValues!D:D,0)))),"#N/C")</f>
        <v>Brachycera</v>
      </c>
      <c r="U563" s="63" t="str">
        <f>+IFERROR(IF(V563="#N/C","#N/C",IF(V563=0,INDEX(Taxonomy_UniqueValues!D:D,MATCH(W563,Taxonomy_UniqueValues!F:F,0)),INDEX(Taxonomy_UniqueValues!D:D,MATCH(V563,Taxonomy_UniqueValues!E:E,0)))),"#N/C")</f>
        <v>Muscomorpha</v>
      </c>
      <c r="V563" s="63" t="str">
        <f>+IFERROR(IF(W563="#N/C","#N/C",IF(W563=0,INDEX(Taxonomy_UniqueValues!E:E,MATCH(X563,Taxonomy_UniqueValues!G:G,0)),INDEX(Taxonomy_UniqueValues!E:E,MATCH(W563,Taxonomy_UniqueValues!F:F,0)))),"#N/C")</f>
        <v>Muscoidea</v>
      </c>
      <c r="W563" s="63" t="str">
        <f>+IFERROR(IF(X563="#N/C","#N/C",IF(X563=0,INDEX(Taxonomy_UniqueValues!F:F,MATCH(Y563,Taxonomy_UniqueValues!H:H,0)),INDEX(Taxonomy_UniqueValues!F:F,MATCH(X563,Taxonomy_UniqueValues!G:G,0)))),"#N/C")</f>
        <v>Fanniidae</v>
      </c>
      <c r="X563" s="63">
        <f>+IFERROR(IF(Y563="#N/C","#N/C",INDEX(Taxonomy_UniqueValues!G:G,MATCH(Y563,Taxonomy_UniqueValues!H:H,0))),"#N/C")</f>
        <v>0</v>
      </c>
      <c r="Y563" s="65" t="s">
        <v>38</v>
      </c>
      <c r="Z563" s="64" t="s">
        <v>36</v>
      </c>
    </row>
    <row r="564" spans="1:26" x14ac:dyDescent="0.3">
      <c r="A564" s="3">
        <v>34</v>
      </c>
      <c r="B564" s="38" t="str">
        <f t="shared" si="60"/>
        <v>FAIR-D3_34</v>
      </c>
      <c r="C564" s="39" t="s">
        <v>526</v>
      </c>
      <c r="D564" s="4">
        <f t="shared" si="57"/>
        <v>45162</v>
      </c>
      <c r="E564" s="1" t="s">
        <v>569</v>
      </c>
      <c r="F564" s="1" t="s">
        <v>569</v>
      </c>
      <c r="G564" s="2">
        <v>45162.604409722197</v>
      </c>
      <c r="H564" s="2">
        <v>45162.604456018496</v>
      </c>
      <c r="I564" s="40">
        <f t="shared" si="58"/>
        <v>4.6296299842651933E-5</v>
      </c>
      <c r="J564" s="41" t="s">
        <v>30</v>
      </c>
      <c r="K564" s="42" t="s">
        <v>31</v>
      </c>
      <c r="L564" s="42" t="s">
        <v>32</v>
      </c>
      <c r="M564" s="6">
        <v>34</v>
      </c>
      <c r="N564" s="5" t="str">
        <f t="shared" si="56"/>
        <v>FAIR-D3/34</v>
      </c>
      <c r="O564" s="4" t="str">
        <f>IF(ISBLANK(E564),"",IF(E564=F564, "1 video",CONCATENATE((+COUNTIFS(Video_List!$A:$A,Monitoring!C564,Video_List!$D:$D,"&lt;=" &amp;Monitoring!H564)-COUNTIFS(Video_List!$A:$A,Monitoring!C564,Video_List!$D:$D,"&lt;=" &amp;Monitoring!G564))+1," videos")))</f>
        <v>1 video</v>
      </c>
      <c r="P564" s="61" t="str">
        <f t="shared" si="61"/>
        <v>no</v>
      </c>
      <c r="Q564" s="62" t="s">
        <v>34</v>
      </c>
      <c r="R564" s="63" t="str">
        <f>+IFERROR(IF(S564="#N/C","#N/C",INDEX(Taxonomy_UniqueValues!A:A,MATCH(S564,Taxonomy_UniqueValues!B:B,0))),"#N/C")</f>
        <v>Insecta</v>
      </c>
      <c r="S564" s="63" t="str">
        <f>+IFERROR(IF(T564="#N/C","#N/C",INDEX(Taxonomy_UniqueValues!B:B,MATCH(T564,Taxonomy_UniqueValues!C:C,0))),"#N/C")</f>
        <v>Diptera</v>
      </c>
      <c r="T564" s="63" t="s">
        <v>48</v>
      </c>
      <c r="U564" s="63" t="str">
        <f>+IFERROR(IF(V564="#N/C","#N/C",INDEX(Taxonomy_UniqueValues!D:D,MATCH(V564,Taxonomy_UniqueValues!E:E,0))),"#N/C")</f>
        <v>#N/C</v>
      </c>
      <c r="V564" s="63" t="str">
        <f>+IFERROR(IF(W564="#N/C","#N/C",INDEX(Taxonomy_UniqueValues!E:E,MATCH(W564,Taxonomy_UniqueValues!F:F,0))),"#N/C")</f>
        <v>#N/C</v>
      </c>
      <c r="W564" s="63" t="str">
        <f>+IFERROR(IF(X564="#N/C","#N/C",IF(X564="-",INDEX(Taxonomy_UniqueValues!F:F,MATCH(Y564,Taxonomy_UniqueValues!H:H,0)),INDEX(Taxonomy_UniqueValues!F:F,MATCH(X564,Taxonomy_UniqueValues!G:G,0)))),"#N/C")</f>
        <v>#N/C</v>
      </c>
      <c r="X564" s="63" t="str">
        <f>+IFERROR(IF(Y564="#N/C","#N/C",INDEX(Taxonomy_UniqueValues!G:G,MATCH(Y564,Taxonomy_UniqueValues!H:H,0))),"#N/C")</f>
        <v>#N/C</v>
      </c>
      <c r="Y564" s="65" t="str">
        <f>+IFERROR(IF(Z564="#N/C","#N/C",INDEX(Taxonomy_UniqueValues!H:H,MATCH(Z564,Taxonomy_UniqueValues!I:I,0))),"#N/C")</f>
        <v>#N/C</v>
      </c>
      <c r="Z564" s="64" t="s">
        <v>36</v>
      </c>
    </row>
    <row r="565" spans="1:26" x14ac:dyDescent="0.3">
      <c r="A565" s="3">
        <v>35</v>
      </c>
      <c r="B565" s="38" t="str">
        <f t="shared" si="60"/>
        <v>FAIR-D3_35</v>
      </c>
      <c r="C565" s="39" t="s">
        <v>526</v>
      </c>
      <c r="D565" s="4">
        <f t="shared" si="57"/>
        <v>45162</v>
      </c>
      <c r="E565" s="1" t="s">
        <v>570</v>
      </c>
      <c r="F565" s="1" t="s">
        <v>570</v>
      </c>
      <c r="G565" s="2">
        <v>45162.644594907397</v>
      </c>
      <c r="H565" s="2">
        <v>45162.644930555602</v>
      </c>
      <c r="I565" s="40">
        <f t="shared" si="58"/>
        <v>3.3564820478204638E-4</v>
      </c>
      <c r="J565" s="41" t="s">
        <v>30</v>
      </c>
      <c r="K565" s="42" t="s">
        <v>31</v>
      </c>
      <c r="L565" s="42" t="s">
        <v>32</v>
      </c>
      <c r="M565" s="6">
        <v>35</v>
      </c>
      <c r="N565" s="5" t="str">
        <f t="shared" si="56"/>
        <v>FAIR-D3/35</v>
      </c>
      <c r="O565" s="4" t="str">
        <f>IF(ISBLANK(E565),"",IF(E565=F565, "1 video",CONCATENATE((+COUNTIFS(Video_List!$A:$A,Monitoring!C565,Video_List!$D:$D,"&lt;=" &amp;Monitoring!H565)-COUNTIFS(Video_List!$A:$A,Monitoring!C565,Video_List!$D:$D,"&lt;=" &amp;Monitoring!G565))+1," videos")))</f>
        <v>1 video</v>
      </c>
      <c r="P565" s="61" t="str">
        <f t="shared" si="61"/>
        <v>yes</v>
      </c>
      <c r="Q565" s="62" t="s">
        <v>34</v>
      </c>
      <c r="R565" s="63" t="str">
        <f>+IFERROR(IF(S565="#N/C","#N/C",INDEX(Taxonomy_UniqueValues!A:A,MATCH(S565,Taxonomy_UniqueValues!B:B,0))),"#N/C")</f>
        <v>Insecta</v>
      </c>
      <c r="S565" s="63" t="str">
        <f>+IFERROR(IF(T565="#N/C","#N/C",INDEX(Taxonomy_UniqueValues!B:B,MATCH(T565,Taxonomy_UniqueValues!C:C,0))),"#N/C")</f>
        <v>Diptera</v>
      </c>
      <c r="T565" s="63" t="str">
        <f>+IFERROR(IF(V565="#N/C","#N/C",INDEX(Taxonomy_UniqueValues!C:C,MATCH(V565,Taxonomy_UniqueValues!E:E,0))),"#N/C")</f>
        <v>Brachycera</v>
      </c>
      <c r="U565" s="63" t="str">
        <f>+IFERROR(IF(V565="#N/C","#N/C",INDEX(Taxonomy_UniqueValues!D:D,MATCH(V565,Taxonomy_UniqueValues!E:E,0))),"#N/C")</f>
        <v>Muscomorpha</v>
      </c>
      <c r="V565" s="63" t="s">
        <v>112</v>
      </c>
      <c r="W565" s="63" t="str">
        <f>+IFERROR(IF(X565="#N/C","#N/C",IF(X565="-",INDEX(Taxonomy_UniqueValues!F:F,MATCH(Y565,Taxonomy_UniqueValues!H:H,0)),INDEX(Taxonomy_UniqueValues!F:F,MATCH(X565,Taxonomy_UniqueValues!G:G,0)))),"#N/C")</f>
        <v>#N/C</v>
      </c>
      <c r="X565" s="63" t="str">
        <f>+IFERROR(IF(Y565="#N/C","#N/C",INDEX(Taxonomy_UniqueValues!G:G,MATCH(Y565,Taxonomy_UniqueValues!H:H,0))),"#N/C")</f>
        <v>#N/C</v>
      </c>
      <c r="Y565" s="65" t="str">
        <f>+IFERROR(IF(Z565="#N/C","#N/C",INDEX(Taxonomy_UniqueValues!H:H,MATCH(Z565,Taxonomy_UniqueValues!I:I,0))),"#N/C")</f>
        <v>#N/C</v>
      </c>
      <c r="Z565" s="64" t="s">
        <v>36</v>
      </c>
    </row>
    <row r="566" spans="1:26" x14ac:dyDescent="0.3">
      <c r="A566" s="3">
        <v>36</v>
      </c>
      <c r="B566" s="38" t="str">
        <f t="shared" si="60"/>
        <v>FAIR-D3_36</v>
      </c>
      <c r="C566" s="39" t="s">
        <v>526</v>
      </c>
      <c r="D566" s="4">
        <f t="shared" si="57"/>
        <v>45162</v>
      </c>
      <c r="E566" s="1" t="s">
        <v>571</v>
      </c>
      <c r="F566" s="1" t="s">
        <v>571</v>
      </c>
      <c r="G566" s="2">
        <v>45162.668530092596</v>
      </c>
      <c r="H566" s="2">
        <v>45162.668692129599</v>
      </c>
      <c r="I566" s="40">
        <f t="shared" si="58"/>
        <v>1.6203700215555727E-4</v>
      </c>
      <c r="J566" s="41" t="s">
        <v>30</v>
      </c>
      <c r="K566" s="42" t="s">
        <v>34</v>
      </c>
      <c r="L566" s="42" t="s">
        <v>32</v>
      </c>
      <c r="M566" s="6">
        <v>36</v>
      </c>
      <c r="N566" s="5" t="str">
        <f t="shared" si="56"/>
        <v>FAIR-D3/36</v>
      </c>
      <c r="O566" s="4" t="str">
        <f>IF(ISBLANK(E566),"",IF(E566=F566, "1 video",CONCATENATE((+COUNTIFS(Video_List!$A:$A,Monitoring!C566,Video_List!$D:$D,"&lt;=" &amp;Monitoring!H566)-COUNTIFS(Video_List!$A:$A,Monitoring!C566,Video_List!$D:$D,"&lt;=" &amp;Monitoring!G566))+1," videos")))</f>
        <v>1 video</v>
      </c>
      <c r="P566" s="61" t="str">
        <f t="shared" si="61"/>
        <v>yes</v>
      </c>
      <c r="Q566" s="62" t="s">
        <v>31</v>
      </c>
      <c r="R566" s="63" t="str">
        <f>+IFERROR(IF(S566="#N/C","#N/C",INDEX(Taxonomy_UniqueValues!A:A,MATCH(S566,Taxonomy_UniqueValues!B:B,0))),"#N/C")</f>
        <v>Insecta</v>
      </c>
      <c r="S566" s="63" t="str">
        <f>+IFERROR(IF(T566="#N/C","#N/C",INDEX(Taxonomy_UniqueValues!B:B,MATCH(T566,Taxonomy_UniqueValues!C:C,0))),"#N/C")</f>
        <v>Diptera</v>
      </c>
      <c r="T566" s="63" t="str">
        <f>+IFERROR(IF(V566="#N/C","#N/C",INDEX(Taxonomy_UniqueValues!C:C,MATCH(V566,Taxonomy_UniqueValues!E:E,0))),"#N/C")</f>
        <v>Brachycera</v>
      </c>
      <c r="U566" s="63" t="str">
        <f>+IFERROR(IF(V566="#N/C","#N/C",INDEX(Taxonomy_UniqueValues!D:D,MATCH(V566,Taxonomy_UniqueValues!E:E,0))),"#N/C")</f>
        <v>Muscomorpha</v>
      </c>
      <c r="V566" s="63" t="str">
        <f>+IFERROR(IF(W566="#N/C","#N/C",INDEX(Taxonomy_UniqueValues!E:E,MATCH(W566,Taxonomy_UniqueValues!F:F,0))),"#N/C")</f>
        <v>Oestroidea</v>
      </c>
      <c r="W566" s="63" t="s">
        <v>572</v>
      </c>
      <c r="X566" s="63" t="str">
        <f>+IFERROR(IF(Y566="#N/C","#N/C",INDEX(Taxonomy_UniqueValues!G:G,MATCH(Y566,Taxonomy_UniqueValues!H:H,0))),"#N/C")</f>
        <v>#N/C</v>
      </c>
      <c r="Y566" s="65" t="str">
        <f>+IFERROR(IF(Z566="#N/C","#N/C",INDEX(Taxonomy_UniqueValues!H:H,MATCH(Z566,Taxonomy_UniqueValues!I:I,0))),"#N/C")</f>
        <v>#N/C</v>
      </c>
      <c r="Z566" s="64" t="s">
        <v>36</v>
      </c>
    </row>
    <row r="567" spans="1:26" x14ac:dyDescent="0.3">
      <c r="A567" s="3">
        <v>37</v>
      </c>
      <c r="B567" s="38" t="str">
        <f t="shared" si="60"/>
        <v>FAIR-D3_37</v>
      </c>
      <c r="C567" s="39" t="s">
        <v>526</v>
      </c>
      <c r="D567" s="4">
        <f t="shared" si="57"/>
        <v>45162</v>
      </c>
      <c r="E567" s="1" t="s">
        <v>573</v>
      </c>
      <c r="F567" s="1" t="s">
        <v>573</v>
      </c>
      <c r="G567" s="2">
        <v>45162.682719907403</v>
      </c>
      <c r="H567" s="2">
        <v>45162.682881944398</v>
      </c>
      <c r="I567" s="40">
        <f t="shared" si="58"/>
        <v>1.6203699487959966E-4</v>
      </c>
      <c r="J567" s="41" t="s">
        <v>45</v>
      </c>
      <c r="K567" s="42" t="s">
        <v>34</v>
      </c>
      <c r="L567" s="42" t="s">
        <v>45</v>
      </c>
      <c r="M567" s="6">
        <v>37</v>
      </c>
      <c r="N567" s="5" t="str">
        <f t="shared" si="56"/>
        <v>FAIR-D3/37</v>
      </c>
      <c r="O567" s="4" t="str">
        <f>IF(ISBLANK(E567),"",IF(E567=F567, "1 video",CONCATENATE((+COUNTIFS(Video_List!$A:$A,Monitoring!C567,Video_List!$D:$D,"&lt;=" &amp;Monitoring!H567)-COUNTIFS(Video_List!$A:$A,Monitoring!C567,Video_List!$D:$D,"&lt;=" &amp;Monitoring!G567))+1," videos")))</f>
        <v>1 video</v>
      </c>
      <c r="P567" s="61" t="str">
        <f t="shared" si="61"/>
        <v>yes</v>
      </c>
      <c r="Q567" s="62" t="s">
        <v>31</v>
      </c>
      <c r="R567" s="63" t="str">
        <f>+IFERROR(IF(S567="#N/C","#N/C",INDEX(Taxonomy_UniqueValues!A:A,MATCH(S567,Taxonomy_UniqueValues!B:B,0))),"#N/C")</f>
        <v>Insecta</v>
      </c>
      <c r="S567" s="63" t="str">
        <f>+IFERROR(IF(T567="#N/C","#N/C",INDEX(Taxonomy_UniqueValues!B:B,MATCH(T567,Taxonomy_UniqueValues!C:C,0))),"#N/C")</f>
        <v>Hemiptera</v>
      </c>
      <c r="T567" s="63" t="str">
        <f>+IFERROR(IF(V567="#N/C","#N/C",INDEX(Taxonomy_UniqueValues!C:C,MATCH(V567,Taxonomy_UniqueValues!E:E,0))),"#N/C")</f>
        <v>Auchenorrhyncha</v>
      </c>
      <c r="U567" s="63" t="str">
        <f>+IFERROR(IF(V567="#N/C","#N/C",INDEX(Taxonomy_UniqueValues!D:D,MATCH(V567,Taxonomy_UniqueValues!E:E,0))),"#N/C")</f>
        <v>Cicadomorpha</v>
      </c>
      <c r="V567" s="63" t="str">
        <f>+IFERROR(IF(W567="#N/C","#N/C",INDEX(Taxonomy_UniqueValues!E:E,MATCH(W567,Taxonomy_UniqueValues!F:F,0))),"#N/C")</f>
        <v>Membracoidea</v>
      </c>
      <c r="W567" s="63" t="str">
        <f>+IFERROR(IF(X567="#N/C","#N/C",IF(X567="-",INDEX(Taxonomy_UniqueValues!F:F,MATCH(Y567,Taxonomy_UniqueValues!H:H,0)),INDEX(Taxonomy_UniqueValues!F:F,MATCH(X567,Taxonomy_UniqueValues!G:G,0)))),"#N/C")</f>
        <v>Cicadellidae</v>
      </c>
      <c r="X567" s="63" t="str">
        <f>+IFERROR(IF(Y567="#N/C","#N/C",INDEX(Taxonomy_UniqueValues!G:G,MATCH(Y567,Taxonomy_UniqueValues!H:H,0))),"#N/C")</f>
        <v>Deltocephalinae</v>
      </c>
      <c r="Y567" s="65" t="s">
        <v>575</v>
      </c>
      <c r="Z567" s="64" t="s">
        <v>36</v>
      </c>
    </row>
    <row r="568" spans="1:26" x14ac:dyDescent="0.3">
      <c r="A568" s="3">
        <v>38</v>
      </c>
      <c r="B568" s="38" t="str">
        <f t="shared" si="60"/>
        <v>FAIR-D3_38</v>
      </c>
      <c r="C568" s="39" t="s">
        <v>526</v>
      </c>
      <c r="D568" s="4">
        <f t="shared" si="57"/>
        <v>45162</v>
      </c>
      <c r="E568" s="1" t="s">
        <v>576</v>
      </c>
      <c r="F568" s="1" t="s">
        <v>577</v>
      </c>
      <c r="G568" s="2">
        <v>45162.745358796303</v>
      </c>
      <c r="H568" s="2">
        <v>45162.7575462963</v>
      </c>
      <c r="I568" s="40">
        <f t="shared" si="58"/>
        <v>1.2187499996798579E-2</v>
      </c>
      <c r="J568" s="41" t="s">
        <v>578</v>
      </c>
      <c r="K568" s="42" t="s">
        <v>31</v>
      </c>
      <c r="L568" s="42" t="s">
        <v>32</v>
      </c>
      <c r="M568" s="6">
        <v>38</v>
      </c>
      <c r="N568" s="5" t="str">
        <f t="shared" si="56"/>
        <v>FAIR-D3/38</v>
      </c>
      <c r="O568" s="4" t="str">
        <f>IF(ISBLANK(E568),"",IF(E568=F568, "1 video",CONCATENATE((+COUNTIFS(Video_List!$A:$A,Monitoring!C568,Video_List!$D:$D,"&lt;=" &amp;Monitoring!H568)-COUNTIFS(Video_List!$A:$A,Monitoring!C568,Video_List!$D:$D,"&lt;=" &amp;Monitoring!G568))+1," videos")))</f>
        <v>2 videos</v>
      </c>
      <c r="P568" s="61" t="str">
        <f t="shared" si="61"/>
        <v>yes</v>
      </c>
      <c r="Q568" s="62" t="s">
        <v>34</v>
      </c>
      <c r="R568" s="63" t="str">
        <f>+IFERROR(IF(S568="#N/C","#N/C",IF(S568=0,INDEX(Taxonomy_UniqueValues!A:A,MATCH(T568,Taxonomy_UniqueValues!C:C,0)),INDEX(Taxonomy_UniqueValues!A:A,MATCH(S568,Taxonomy_UniqueValues!B:B,0)))),"#N/C")</f>
        <v>Insecta</v>
      </c>
      <c r="S568" s="63" t="str">
        <f>+IFERROR(IF(T568="#N/C","#N/C",IF(T568=0,INDEX(Taxonomy_UniqueValues!B:B,MATCH(U568,Taxonomy_UniqueValues!D:D,0)),INDEX(Taxonomy_UniqueValues!B:B,MATCH(T568,Taxonomy_UniqueValues!C:C,0)))),"#N/C")</f>
        <v>Diptera</v>
      </c>
      <c r="T568" s="63" t="str">
        <f>+IFERROR(IF(U568="#N/C","#N/C",IF(U568=0,INDEX(Taxonomy_UniqueValues!C:C,MATCH(V568,Taxonomy_UniqueValues!E:E,0)),INDEX(Taxonomy_UniqueValues!C:C,MATCH(U568,Taxonomy_UniqueValues!D:D,0)))),"#N/C")</f>
        <v>Brachycera</v>
      </c>
      <c r="U568" s="63" t="str">
        <f>+IFERROR(IF(V568="#N/C","#N/C",IF(V568=0,INDEX(Taxonomy_UniqueValues!D:D,MATCH(W568,Taxonomy_UniqueValues!F:F,0)),INDEX(Taxonomy_UniqueValues!D:D,MATCH(V568,Taxonomy_UniqueValues!E:E,0)))),"#N/C")</f>
        <v>Muscomorpha</v>
      </c>
      <c r="V568" s="63" t="str">
        <f>+IFERROR(IF(W568="#N/C","#N/C",IF(W568=0,INDEX(Taxonomy_UniqueValues!E:E,MATCH(X568,Taxonomy_UniqueValues!G:G,0)),INDEX(Taxonomy_UniqueValues!E:E,MATCH(W568,Taxonomy_UniqueValues!F:F,0)))),"#N/C")</f>
        <v>Muscoidea</v>
      </c>
      <c r="W568" s="63" t="str">
        <f>+IFERROR(IF(X568="#N/C","#N/C",IF(X568=0,INDEX(Taxonomy_UniqueValues!F:F,MATCH(Y568,Taxonomy_UniqueValues!H:H,0)),INDEX(Taxonomy_UniqueValues!F:F,MATCH(X568,Taxonomy_UniqueValues!G:G,0)))),"#N/C")</f>
        <v>Fanniidae</v>
      </c>
      <c r="X568" s="63">
        <f>+IFERROR(IF(Y568="#N/C","#N/C",INDEX(Taxonomy_UniqueValues!G:G,MATCH(Y568,Taxonomy_UniqueValues!H:H,0))),"#N/C")</f>
        <v>0</v>
      </c>
      <c r="Y568" s="65" t="s">
        <v>38</v>
      </c>
      <c r="Z568" s="64" t="s">
        <v>36</v>
      </c>
    </row>
    <row r="569" spans="1:26" x14ac:dyDescent="0.3">
      <c r="A569" s="3">
        <v>39</v>
      </c>
      <c r="B569" s="38" t="str">
        <f t="shared" si="60"/>
        <v>FAIR-D3_39</v>
      </c>
      <c r="C569" s="39" t="s">
        <v>526</v>
      </c>
      <c r="D569" s="4">
        <f t="shared" si="57"/>
        <v>45162</v>
      </c>
      <c r="E569" s="1" t="s">
        <v>579</v>
      </c>
      <c r="F569" s="1" t="s">
        <v>579</v>
      </c>
      <c r="G569" s="2">
        <v>45162.758807870399</v>
      </c>
      <c r="H569" s="2">
        <v>45162.7591203704</v>
      </c>
      <c r="I569" s="40">
        <f t="shared" si="58"/>
        <v>3.125000002910383E-4</v>
      </c>
      <c r="J569" s="41" t="s">
        <v>45</v>
      </c>
      <c r="K569" s="42" t="s">
        <v>31</v>
      </c>
      <c r="L569" s="42" t="s">
        <v>32</v>
      </c>
      <c r="M569" s="6">
        <v>39</v>
      </c>
      <c r="N569" s="5" t="str">
        <f t="shared" si="56"/>
        <v>FAIR-D3/39</v>
      </c>
      <c r="O569" s="4" t="str">
        <f>IF(ISBLANK(E569),"",IF(E569=F569, "1 video",CONCATENATE((+COUNTIFS(Video_List!$A:$A,Monitoring!C569,Video_List!$D:$D,"&lt;=" &amp;Monitoring!H569)-COUNTIFS(Video_List!$A:$A,Monitoring!C569,Video_List!$D:$D,"&lt;=" &amp;Monitoring!G569))+1," videos")))</f>
        <v>1 video</v>
      </c>
      <c r="P569" s="61" t="str">
        <f t="shared" si="61"/>
        <v>yes</v>
      </c>
      <c r="Q569" s="62" t="s">
        <v>34</v>
      </c>
      <c r="R569" s="63" t="str">
        <f>+IFERROR(IF(S569="#N/C","#N/C",INDEX(Taxonomy_UniqueValues!A:A,MATCH(S569,Taxonomy_UniqueValues!B:B,0))),"#N/C")</f>
        <v>Insecta</v>
      </c>
      <c r="S569" s="63" t="str">
        <f>+IFERROR(IF(T569="#N/C","#N/C",INDEX(Taxonomy_UniqueValues!B:B,MATCH(T569,Taxonomy_UniqueValues!C:C,0))),"#N/C")</f>
        <v>Diptera</v>
      </c>
      <c r="T569" s="63" t="str">
        <f>+IFERROR(IF(V569="#N/C","#N/C",INDEX(Taxonomy_UniqueValues!C:C,MATCH(V569,Taxonomy_UniqueValues!E:E,0))),"#N/C")</f>
        <v>Brachycera</v>
      </c>
      <c r="U569" s="63" t="str">
        <f>+IFERROR(IF(V569="#N/C","#N/C",INDEX(Taxonomy_UniqueValues!D:D,MATCH(V569,Taxonomy_UniqueValues!E:E,0))),"#N/C")</f>
        <v>Muscomorpha</v>
      </c>
      <c r="V569" s="63" t="s">
        <v>35</v>
      </c>
      <c r="W569" s="63" t="str">
        <f>+IFERROR(IF(X569="#N/C","#N/C",IF(X569="-",INDEX(Taxonomy_UniqueValues!F:F,MATCH(Y569,Taxonomy_UniqueValues!H:H,0)),INDEX(Taxonomy_UniqueValues!F:F,MATCH(X569,Taxonomy_UniqueValues!G:G,0)))),"#N/C")</f>
        <v>#N/C</v>
      </c>
      <c r="X569" s="63" t="str">
        <f>+IFERROR(IF(Y569="#N/C","#N/C",INDEX(Taxonomy_UniqueValues!G:G,MATCH(Y569,Taxonomy_UniqueValues!H:H,0))),"#N/C")</f>
        <v>#N/C</v>
      </c>
      <c r="Y569" s="65" t="str">
        <f>+IFERROR(IF(Z569="#N/C","#N/C",INDEX(Taxonomy_UniqueValues!H:H,MATCH(Z569,Taxonomy_UniqueValues!I:I,0))),"#N/C")</f>
        <v>#N/C</v>
      </c>
      <c r="Z569" s="64" t="s">
        <v>36</v>
      </c>
    </row>
    <row r="570" spans="1:26" x14ac:dyDescent="0.3">
      <c r="A570" s="3">
        <v>40</v>
      </c>
      <c r="B570" s="38" t="str">
        <f t="shared" si="60"/>
        <v>FAIR-D3_40</v>
      </c>
      <c r="C570" s="39" t="s">
        <v>526</v>
      </c>
      <c r="D570" s="4">
        <f t="shared" si="57"/>
        <v>45162</v>
      </c>
      <c r="E570" s="1" t="s">
        <v>579</v>
      </c>
      <c r="F570" s="1" t="s">
        <v>579</v>
      </c>
      <c r="G570" s="2">
        <v>45162.7591203704</v>
      </c>
      <c r="H570" s="2">
        <v>45162.759236111102</v>
      </c>
      <c r="I570" s="40">
        <f t="shared" si="58"/>
        <v>1.1574070231290534E-4</v>
      </c>
      <c r="J570" s="41" t="s">
        <v>30</v>
      </c>
      <c r="K570" s="42" t="s">
        <v>31</v>
      </c>
      <c r="L570" s="42" t="s">
        <v>32</v>
      </c>
      <c r="M570" s="6">
        <v>40</v>
      </c>
      <c r="N570" s="5" t="str">
        <f t="shared" si="56"/>
        <v>FAIR-D3/40</v>
      </c>
      <c r="O570" s="4" t="str">
        <f>IF(ISBLANK(E570),"",IF(E570=F570, "1 video",CONCATENATE((+COUNTIFS(Video_List!$A:$A,Monitoring!C570,Video_List!$D:$D,"&lt;=" &amp;Monitoring!H570)-COUNTIFS(Video_List!$A:$A,Monitoring!C570,Video_List!$D:$D,"&lt;=" &amp;Monitoring!G570))+1," videos")))</f>
        <v>1 video</v>
      </c>
      <c r="P570" s="61" t="str">
        <f t="shared" si="61"/>
        <v>yes</v>
      </c>
      <c r="Q570" s="62" t="s">
        <v>34</v>
      </c>
      <c r="R570" s="63" t="str">
        <f>+IFERROR(IF(S570="#N/C","#N/C",IF(S570=0,INDEX(Taxonomy_UniqueValues!A:A,MATCH(T570,Taxonomy_UniqueValues!C:C,0)),INDEX(Taxonomy_UniqueValues!A:A,MATCH(S570,Taxonomy_UniqueValues!B:B,0)))),"#N/C")</f>
        <v>Insecta</v>
      </c>
      <c r="S570" s="63" t="str">
        <f>+IFERROR(IF(T570="#N/C","#N/C",IF(T570=0,INDEX(Taxonomy_UniqueValues!B:B,MATCH(U570,Taxonomy_UniqueValues!D:D,0)),INDEX(Taxonomy_UniqueValues!B:B,MATCH(T570,Taxonomy_UniqueValues!C:C,0)))),"#N/C")</f>
        <v>Diptera</v>
      </c>
      <c r="T570" s="63" t="str">
        <f>+IFERROR(IF(U570="#N/C","#N/C",IF(U570=0,INDEX(Taxonomy_UniqueValues!C:C,MATCH(V570,Taxonomy_UniqueValues!E:E,0)),INDEX(Taxonomy_UniqueValues!C:C,MATCH(U570,Taxonomy_UniqueValues!D:D,0)))),"#N/C")</f>
        <v>Brachycera</v>
      </c>
      <c r="U570" s="63" t="str">
        <f>+IFERROR(IF(V570="#N/C","#N/C",IF(V570=0,INDEX(Taxonomy_UniqueValues!D:D,MATCH(W570,Taxonomy_UniqueValues!F:F,0)),INDEX(Taxonomy_UniqueValues!D:D,MATCH(V570,Taxonomy_UniqueValues!E:E,0)))),"#N/C")</f>
        <v>Muscomorpha</v>
      </c>
      <c r="V570" s="63" t="str">
        <f>+IFERROR(IF(W570="#N/C","#N/C",IF(W570=0,INDEX(Taxonomy_UniqueValues!E:E,MATCH(X570,Taxonomy_UniqueValues!G:G,0)),INDEX(Taxonomy_UniqueValues!E:E,MATCH(W570,Taxonomy_UniqueValues!F:F,0)))),"#N/C")</f>
        <v>Muscoidea</v>
      </c>
      <c r="W570" s="63" t="str">
        <f>+IFERROR(IF(X570="#N/C","#N/C",IF(X570=0,INDEX(Taxonomy_UniqueValues!F:F,MATCH(Y570,Taxonomy_UniqueValues!H:H,0)),INDEX(Taxonomy_UniqueValues!F:F,MATCH(X570,Taxonomy_UniqueValues!G:G,0)))),"#N/C")</f>
        <v>Fanniidae</v>
      </c>
      <c r="X570" s="63">
        <f>+IFERROR(IF(Y570="#N/C","#N/C",INDEX(Taxonomy_UniqueValues!G:G,MATCH(Y570,Taxonomy_UniqueValues!H:H,0))),"#N/C")</f>
        <v>0</v>
      </c>
      <c r="Y570" s="65" t="s">
        <v>38</v>
      </c>
      <c r="Z570" s="64" t="s">
        <v>36</v>
      </c>
    </row>
    <row r="571" spans="1:26" x14ac:dyDescent="0.3">
      <c r="A571" s="3">
        <v>41</v>
      </c>
      <c r="B571" s="38" t="str">
        <f t="shared" si="60"/>
        <v>FAIR-D3_41</v>
      </c>
      <c r="C571" s="39" t="s">
        <v>526</v>
      </c>
      <c r="D571" s="4">
        <f t="shared" si="57"/>
        <v>45162</v>
      </c>
      <c r="E571" s="1" t="s">
        <v>580</v>
      </c>
      <c r="F571" s="1" t="s">
        <v>580</v>
      </c>
      <c r="G571" s="2">
        <v>45162.768553240698</v>
      </c>
      <c r="H571" s="2">
        <v>45162.768692129597</v>
      </c>
      <c r="I571" s="40">
        <f t="shared" si="58"/>
        <v>1.388888995279558E-4</v>
      </c>
      <c r="J571" s="41" t="s">
        <v>30</v>
      </c>
      <c r="K571" s="42" t="s">
        <v>31</v>
      </c>
      <c r="L571" s="42" t="s">
        <v>32</v>
      </c>
      <c r="M571" s="6">
        <v>41</v>
      </c>
      <c r="N571" s="5" t="str">
        <f t="shared" si="56"/>
        <v>FAIR-D3/41</v>
      </c>
      <c r="O571" s="4" t="str">
        <f>IF(ISBLANK(E571),"",IF(E571=F571, "1 video",CONCATENATE((+COUNTIFS(Video_List!$A:$A,Monitoring!C571,Video_List!$D:$D,"&lt;=" &amp;Monitoring!H571)-COUNTIFS(Video_List!$A:$A,Monitoring!C571,Video_List!$D:$D,"&lt;=" &amp;Monitoring!G571))+1," videos")))</f>
        <v>1 video</v>
      </c>
      <c r="P571" s="61" t="str">
        <f t="shared" si="61"/>
        <v>no</v>
      </c>
      <c r="Q571" s="62" t="s">
        <v>34</v>
      </c>
      <c r="R571" s="63" t="str">
        <f>+IFERROR(IF(S571="#N/C","#N/C",INDEX(Taxonomy_UniqueValues!A:A,MATCH(S571,Taxonomy_UniqueValues!B:B,0))),"#N/C")</f>
        <v>Insecta</v>
      </c>
      <c r="S571" s="63" t="str">
        <f>+IFERROR(IF(T571="#N/C","#N/C",INDEX(Taxonomy_UniqueValues!B:B,MATCH(T571,Taxonomy_UniqueValues!C:C,0))),"#N/C")</f>
        <v>Diptera</v>
      </c>
      <c r="T571" s="63" t="s">
        <v>48</v>
      </c>
      <c r="U571" s="63" t="str">
        <f>+IFERROR(IF(V571="#N/C","#N/C",INDEX(Taxonomy_UniqueValues!D:D,MATCH(V571,Taxonomy_UniqueValues!E:E,0))),"#N/C")</f>
        <v>#N/C</v>
      </c>
      <c r="V571" s="63" t="str">
        <f>+IFERROR(IF(W571="#N/C","#N/C",INDEX(Taxonomy_UniqueValues!E:E,MATCH(W571,Taxonomy_UniqueValues!F:F,0))),"#N/C")</f>
        <v>#N/C</v>
      </c>
      <c r="W571" s="63" t="str">
        <f>+IFERROR(IF(X571="#N/C","#N/C",IF(X571="-",INDEX(Taxonomy_UniqueValues!F:F,MATCH(Y571,Taxonomy_UniqueValues!H:H,0)),INDEX(Taxonomy_UniqueValues!F:F,MATCH(X571,Taxonomy_UniqueValues!G:G,0)))),"#N/C")</f>
        <v>#N/C</v>
      </c>
      <c r="X571" s="63" t="str">
        <f>+IFERROR(IF(Y571="#N/C","#N/C",INDEX(Taxonomy_UniqueValues!G:G,MATCH(Y571,Taxonomy_UniqueValues!H:H,0))),"#N/C")</f>
        <v>#N/C</v>
      </c>
      <c r="Y571" s="65" t="str">
        <f>+IFERROR(IF(Z571="#N/C","#N/C",INDEX(Taxonomy_UniqueValues!H:H,MATCH(Z571,Taxonomy_UniqueValues!I:I,0))),"#N/C")</f>
        <v>#N/C</v>
      </c>
      <c r="Z571" s="64" t="s">
        <v>36</v>
      </c>
    </row>
    <row r="572" spans="1:26" x14ac:dyDescent="0.3">
      <c r="A572" s="3">
        <v>42</v>
      </c>
      <c r="B572" s="38" t="str">
        <f t="shared" si="60"/>
        <v>FAIR-D3_42</v>
      </c>
      <c r="C572" s="39" t="s">
        <v>526</v>
      </c>
      <c r="D572" s="4">
        <f t="shared" si="57"/>
        <v>45163</v>
      </c>
      <c r="E572" s="1" t="s">
        <v>581</v>
      </c>
      <c r="F572" s="1" t="s">
        <v>582</v>
      </c>
      <c r="G572" s="2">
        <v>45163.306423611102</v>
      </c>
      <c r="H572" s="2">
        <v>45163.308090277802</v>
      </c>
      <c r="I572" s="40">
        <f t="shared" si="58"/>
        <v>1.6666666997480206E-3</v>
      </c>
      <c r="J572" s="41" t="s">
        <v>45</v>
      </c>
      <c r="K572" s="42" t="s">
        <v>31</v>
      </c>
      <c r="L572" s="42" t="s">
        <v>32</v>
      </c>
      <c r="M572" s="6">
        <v>42</v>
      </c>
      <c r="N572" s="5" t="str">
        <f t="shared" si="56"/>
        <v>FAIR-D3/42</v>
      </c>
      <c r="O572" s="4" t="str">
        <f>IF(ISBLANK(E572),"",IF(E572=F572, "1 video",CONCATENATE((+COUNTIFS(Video_List!$A:$A,Monitoring!C572,Video_List!$D:$D,"&lt;=" &amp;Monitoring!H572)-COUNTIFS(Video_List!$A:$A,Monitoring!C572,Video_List!$D:$D,"&lt;=" &amp;Monitoring!G572))+1," videos")))</f>
        <v>2 videos</v>
      </c>
      <c r="P572" s="61" t="str">
        <f t="shared" si="61"/>
        <v>no</v>
      </c>
      <c r="Q572" s="62" t="s">
        <v>34</v>
      </c>
      <c r="R572" s="63" t="str">
        <f>+IFERROR(IF(S572="#N/C","#N/C",INDEX(Taxonomy_UniqueValues!A:A,MATCH(S572,Taxonomy_UniqueValues!B:B,0))),"#N/C")</f>
        <v>Insecta</v>
      </c>
      <c r="S572" s="63" t="str">
        <f>+IFERROR(IF(T572="#N/C","#N/C",INDEX(Taxonomy_UniqueValues!B:B,MATCH(T572,Taxonomy_UniqueValues!C:C,0))),"#N/C")</f>
        <v>Diptera</v>
      </c>
      <c r="T572" s="63" t="s">
        <v>48</v>
      </c>
      <c r="U572" s="63" t="str">
        <f>+IFERROR(IF(V572="#N/C","#N/C",INDEX(Taxonomy_UniqueValues!D:D,MATCH(V572,Taxonomy_UniqueValues!E:E,0))),"#N/C")</f>
        <v>#N/C</v>
      </c>
      <c r="V572" s="63" t="str">
        <f>+IFERROR(IF(W572="#N/C","#N/C",INDEX(Taxonomy_UniqueValues!E:E,MATCH(W572,Taxonomy_UniqueValues!F:F,0))),"#N/C")</f>
        <v>#N/C</v>
      </c>
      <c r="W572" s="63" t="str">
        <f>+IFERROR(IF(X572="#N/C","#N/C",IF(X572="-",INDEX(Taxonomy_UniqueValues!F:F,MATCH(Y572,Taxonomy_UniqueValues!H:H,0)),INDEX(Taxonomy_UniqueValues!F:F,MATCH(X572,Taxonomy_UniqueValues!G:G,0)))),"#N/C")</f>
        <v>#N/C</v>
      </c>
      <c r="X572" s="63" t="str">
        <f>+IFERROR(IF(Y572="#N/C","#N/C",INDEX(Taxonomy_UniqueValues!G:G,MATCH(Y572,Taxonomy_UniqueValues!H:H,0))),"#N/C")</f>
        <v>#N/C</v>
      </c>
      <c r="Y572" s="65" t="str">
        <f>+IFERROR(IF(Z572="#N/C","#N/C",INDEX(Taxonomy_UniqueValues!H:H,MATCH(Z572,Taxonomy_UniqueValues!I:I,0))),"#N/C")</f>
        <v>#N/C</v>
      </c>
      <c r="Z572" s="64" t="s">
        <v>36</v>
      </c>
    </row>
    <row r="573" spans="1:26" x14ac:dyDescent="0.3">
      <c r="A573" s="3">
        <v>43</v>
      </c>
      <c r="B573" s="38" t="str">
        <f t="shared" si="60"/>
        <v>FAIR-D3_43</v>
      </c>
      <c r="C573" s="39" t="s">
        <v>526</v>
      </c>
      <c r="D573" s="4">
        <f t="shared" si="57"/>
        <v>45163</v>
      </c>
      <c r="E573" s="1" t="s">
        <v>583</v>
      </c>
      <c r="F573" s="1" t="s">
        <v>583</v>
      </c>
      <c r="G573" s="2">
        <v>45163.339861111097</v>
      </c>
      <c r="H573" s="2">
        <v>45163.339930555601</v>
      </c>
      <c r="I573" s="40">
        <f t="shared" si="58"/>
        <v>6.9444504333660007E-5</v>
      </c>
      <c r="J573" s="41" t="s">
        <v>32</v>
      </c>
      <c r="K573" s="42" t="s">
        <v>31</v>
      </c>
      <c r="L573" s="42" t="s">
        <v>32</v>
      </c>
      <c r="M573" s="6">
        <v>43</v>
      </c>
      <c r="N573" s="5" t="str">
        <f t="shared" si="56"/>
        <v>FAIR-D3/43</v>
      </c>
      <c r="O573" s="4" t="str">
        <f>IF(ISBLANK(E573),"",IF(E573=F573, "1 video",CONCATENATE((+COUNTIFS(Video_List!$A:$A,Monitoring!C573,Video_List!$D:$D,"&lt;=" &amp;Monitoring!H573)-COUNTIFS(Video_List!$A:$A,Monitoring!C573,Video_List!$D:$D,"&lt;=" &amp;Monitoring!G573))+1," videos")))</f>
        <v>1 video</v>
      </c>
      <c r="P573" s="61" t="str">
        <f t="shared" si="61"/>
        <v>yes</v>
      </c>
      <c r="Q573" s="62" t="s">
        <v>31</v>
      </c>
      <c r="R573" s="63" t="str">
        <f>+IFERROR(IF(S573="#N/C","#N/C",INDEX(Taxonomy_UniqueValues!A:A,MATCH(S573,Taxonomy_UniqueValues!B:B,0))),"#N/C")</f>
        <v>Insecta</v>
      </c>
      <c r="S573" s="63" t="str">
        <f>+IFERROR(IF(T573="#N/C","#N/C",INDEX(Taxonomy_UniqueValues!B:B,MATCH(T573,Taxonomy_UniqueValues!C:C,0))),"#N/C")</f>
        <v>Diptera</v>
      </c>
      <c r="T573" s="63" t="str">
        <f>+IFERROR(IF(V573="#N/C","#N/C",INDEX(Taxonomy_UniqueValues!C:C,MATCH(V573,Taxonomy_UniqueValues!E:E,0))),"#N/C")</f>
        <v>Brachycera</v>
      </c>
      <c r="U573" s="63" t="str">
        <f>+IFERROR(IF(V573="#N/C","#N/C",INDEX(Taxonomy_UniqueValues!D:D,MATCH(V573,Taxonomy_UniqueValues!E:E,0))),"#N/C")</f>
        <v>Muscomorpha</v>
      </c>
      <c r="V573" s="63" t="str">
        <f>+IFERROR(IF(W573="#N/C","#N/C",INDEX(Taxonomy_UniqueValues!E:E,MATCH(W573,Taxonomy_UniqueValues!F:F,0))),"#N/C")</f>
        <v>Syrphoidea</v>
      </c>
      <c r="W573" s="63" t="str">
        <f>+IFERROR(IF(X573="#N/C","#N/C",IF(X573="-",INDEX(Taxonomy_UniqueValues!F:F,MATCH(Y573,Taxonomy_UniqueValues!H:H,0)),INDEX(Taxonomy_UniqueValues!F:F,MATCH(X573,Taxonomy_UniqueValues!G:G,0)))),"#N/C")</f>
        <v>Syrphidae</v>
      </c>
      <c r="X573" s="63" t="str">
        <f>+IFERROR(IF(Y573="#N/C","#N/C",INDEX(Taxonomy_UniqueValues!G:G,MATCH(Y573,Taxonomy_UniqueValues!H:H,0))),"#N/C")</f>
        <v>Syrphinae</v>
      </c>
      <c r="Y573" s="65" t="s">
        <v>219</v>
      </c>
      <c r="Z573" s="64" t="s">
        <v>36</v>
      </c>
    </row>
    <row r="574" spans="1:26" x14ac:dyDescent="0.3">
      <c r="A574" s="3">
        <v>44</v>
      </c>
      <c r="B574" s="38" t="str">
        <f t="shared" si="60"/>
        <v>FAIR-D3_44</v>
      </c>
      <c r="C574" s="39" t="s">
        <v>526</v>
      </c>
      <c r="D574" s="4">
        <f t="shared" si="57"/>
        <v>45163</v>
      </c>
      <c r="E574" s="1" t="s">
        <v>584</v>
      </c>
      <c r="F574" s="1" t="s">
        <v>584</v>
      </c>
      <c r="G574" s="2">
        <v>45163.3609027778</v>
      </c>
      <c r="H574" s="2">
        <v>45163.361145833303</v>
      </c>
      <c r="I574" s="40">
        <f t="shared" si="58"/>
        <v>2.4305550323333591E-4</v>
      </c>
      <c r="J574" s="41" t="s">
        <v>30</v>
      </c>
      <c r="K574" s="42" t="s">
        <v>31</v>
      </c>
      <c r="L574" s="42" t="s">
        <v>32</v>
      </c>
      <c r="M574" s="6">
        <v>44</v>
      </c>
      <c r="N574" s="5" t="str">
        <f t="shared" si="56"/>
        <v>FAIR-D3/44</v>
      </c>
      <c r="O574" s="4" t="str">
        <f>IF(ISBLANK(E574),"",IF(E574=F574, "1 video",CONCATENATE((+COUNTIFS(Video_List!$A:$A,Monitoring!C574,Video_List!$D:$D,"&lt;=" &amp;Monitoring!H574)-COUNTIFS(Video_List!$A:$A,Monitoring!C574,Video_List!$D:$D,"&lt;=" &amp;Monitoring!G574))+1," videos")))</f>
        <v>1 video</v>
      </c>
      <c r="P574" s="61" t="str">
        <f t="shared" si="61"/>
        <v>yes</v>
      </c>
      <c r="Q574" s="62" t="s">
        <v>34</v>
      </c>
      <c r="R574" s="63" t="str">
        <f>+IFERROR(IF(S574="#N/C","#N/C",INDEX(Taxonomy_UniqueValues!A:A,MATCH(S574,Taxonomy_UniqueValues!B:B,0))),"#N/C")</f>
        <v>Insecta</v>
      </c>
      <c r="S574" s="63" t="str">
        <f>+IFERROR(IF(T574="#N/C","#N/C",INDEX(Taxonomy_UniqueValues!B:B,MATCH(T574,Taxonomy_UniqueValues!C:C,0))),"#N/C")</f>
        <v>Diptera</v>
      </c>
      <c r="T574" s="63" t="str">
        <f>+IFERROR(IF(V574="#N/C","#N/C",INDEX(Taxonomy_UniqueValues!C:C,MATCH(V574,Taxonomy_UniqueValues!E:E,0))),"#N/C")</f>
        <v>Brachycera</v>
      </c>
      <c r="U574" s="63" t="str">
        <f>+IFERROR(IF(V574="#N/C","#N/C",INDEX(Taxonomy_UniqueValues!D:D,MATCH(V574,Taxonomy_UniqueValues!E:E,0))),"#N/C")</f>
        <v>Muscomorpha</v>
      </c>
      <c r="V574" s="63" t="s">
        <v>35</v>
      </c>
      <c r="W574" s="63" t="str">
        <f>+IFERROR(IF(X574="#N/C","#N/C",IF(X574="-",INDEX(Taxonomy_UniqueValues!F:F,MATCH(Y574,Taxonomy_UniqueValues!H:H,0)),INDEX(Taxonomy_UniqueValues!F:F,MATCH(X574,Taxonomy_UniqueValues!G:G,0)))),"#N/C")</f>
        <v>#N/C</v>
      </c>
      <c r="X574" s="63" t="str">
        <f>+IFERROR(IF(Y574="#N/C","#N/C",INDEX(Taxonomy_UniqueValues!G:G,MATCH(Y574,Taxonomy_UniqueValues!H:H,0))),"#N/C")</f>
        <v>#N/C</v>
      </c>
      <c r="Y574" s="65" t="str">
        <f>+IFERROR(IF(Z574="#N/C","#N/C",INDEX(Taxonomy_UniqueValues!H:H,MATCH(Z574,Taxonomy_UniqueValues!I:I,0))),"#N/C")</f>
        <v>#N/C</v>
      </c>
      <c r="Z574" s="64" t="s">
        <v>36</v>
      </c>
    </row>
    <row r="575" spans="1:26" x14ac:dyDescent="0.3">
      <c r="A575" s="3">
        <v>45</v>
      </c>
      <c r="B575" s="38" t="str">
        <f t="shared" si="60"/>
        <v>FAIR-D3_45</v>
      </c>
      <c r="C575" s="39" t="s">
        <v>526</v>
      </c>
      <c r="D575" s="4">
        <f t="shared" si="57"/>
        <v>45163</v>
      </c>
      <c r="E575" s="1" t="s">
        <v>585</v>
      </c>
      <c r="F575" s="1" t="s">
        <v>585</v>
      </c>
      <c r="G575" s="2">
        <v>45163.361539351798</v>
      </c>
      <c r="H575" s="2">
        <v>45163.362141203703</v>
      </c>
      <c r="I575" s="40">
        <f t="shared" si="58"/>
        <v>6.0185190523043275E-4</v>
      </c>
      <c r="J575" s="41" t="s">
        <v>30</v>
      </c>
      <c r="K575" s="42" t="s">
        <v>34</v>
      </c>
      <c r="L575" s="42" t="s">
        <v>32</v>
      </c>
      <c r="M575" s="6">
        <v>45</v>
      </c>
      <c r="N575" s="5" t="str">
        <f t="shared" si="56"/>
        <v>FAIR-D3/45</v>
      </c>
      <c r="O575" s="4" t="str">
        <f>IF(ISBLANK(E575),"",IF(E575=F575, "1 video",CONCATENATE((+COUNTIFS(Video_List!$A:$A,Monitoring!C575,Video_List!$D:$D,"&lt;=" &amp;Monitoring!H575)-COUNTIFS(Video_List!$A:$A,Monitoring!C575,Video_List!$D:$D,"&lt;=" &amp;Monitoring!G575))+1," videos")))</f>
        <v>1 video</v>
      </c>
      <c r="P575" s="61" t="str">
        <f t="shared" si="61"/>
        <v>no</v>
      </c>
      <c r="Q575" s="62" t="s">
        <v>31</v>
      </c>
      <c r="R575" s="63" t="str">
        <f>+IFERROR(IF(S575="#N/C","#N/C",INDEX(Taxonomy_UniqueValues!A:A,MATCH(S575,Taxonomy_UniqueValues!B:B,0))),"#N/C")</f>
        <v>Insecta</v>
      </c>
      <c r="S575" s="63" t="str">
        <f>+IFERROR(IF(T575="#N/C","#N/C",INDEX(Taxonomy_UniqueValues!B:B,MATCH(T575,Taxonomy_UniqueValues!C:C,0))),"#N/C")</f>
        <v>Diptera</v>
      </c>
      <c r="T575" s="63" t="s">
        <v>48</v>
      </c>
      <c r="U575" s="63" t="str">
        <f>+IFERROR(IF(V575="#N/C","#N/C",INDEX(Taxonomy_UniqueValues!D:D,MATCH(V575,Taxonomy_UniqueValues!E:E,0))),"#N/C")</f>
        <v>#N/C</v>
      </c>
      <c r="V575" s="63" t="str">
        <f>+IFERROR(IF(W575="#N/C","#N/C",INDEX(Taxonomy_UniqueValues!E:E,MATCH(W575,Taxonomy_UniqueValues!F:F,0))),"#N/C")</f>
        <v>#N/C</v>
      </c>
      <c r="W575" s="63" t="str">
        <f>+IFERROR(IF(X575="#N/C","#N/C",IF(X575="-",INDEX(Taxonomy_UniqueValues!F:F,MATCH(Y575,Taxonomy_UniqueValues!H:H,0)),INDEX(Taxonomy_UniqueValues!F:F,MATCH(X575,Taxonomy_UniqueValues!G:G,0)))),"#N/C")</f>
        <v>#N/C</v>
      </c>
      <c r="X575" s="63" t="str">
        <f>+IFERROR(IF(Y575="#N/C","#N/C",INDEX(Taxonomy_UniqueValues!G:G,MATCH(Y575,Taxonomy_UniqueValues!H:H,0))),"#N/C")</f>
        <v>#N/C</v>
      </c>
      <c r="Y575" s="65" t="str">
        <f>+IFERROR(IF(Z575="#N/C","#N/C",INDEX(Taxonomy_UniqueValues!H:H,MATCH(Z575,Taxonomy_UniqueValues!I:I,0))),"#N/C")</f>
        <v>#N/C</v>
      </c>
      <c r="Z575" s="64" t="s">
        <v>36</v>
      </c>
    </row>
    <row r="576" spans="1:26" x14ac:dyDescent="0.3">
      <c r="A576" s="3">
        <v>46</v>
      </c>
      <c r="B576" s="38" t="str">
        <f t="shared" si="60"/>
        <v>FAIR-D3_46</v>
      </c>
      <c r="C576" s="39" t="s">
        <v>526</v>
      </c>
      <c r="D576" s="4">
        <f t="shared" si="57"/>
        <v>45163</v>
      </c>
      <c r="E576" s="1" t="s">
        <v>586</v>
      </c>
      <c r="F576" s="1" t="s">
        <v>587</v>
      </c>
      <c r="G576" s="2">
        <v>45163.389016203699</v>
      </c>
      <c r="H576" s="2">
        <v>45163.391273148198</v>
      </c>
      <c r="I576" s="40">
        <f t="shared" si="58"/>
        <v>2.2569444990949705E-3</v>
      </c>
      <c r="J576" s="41" t="s">
        <v>32</v>
      </c>
      <c r="K576" s="42" t="s">
        <v>34</v>
      </c>
      <c r="L576" s="42" t="s">
        <v>32</v>
      </c>
      <c r="M576" s="6">
        <v>46</v>
      </c>
      <c r="N576" s="5" t="str">
        <f t="shared" si="56"/>
        <v>FAIR-D3/46</v>
      </c>
      <c r="O576" s="4" t="str">
        <f>IF(ISBLANK(E576),"",IF(E576=F576, "1 video",CONCATENATE((+COUNTIFS(Video_List!$A:$A,Monitoring!C576,Video_List!$D:$D,"&lt;=" &amp;Monitoring!H576)-COUNTIFS(Video_List!$A:$A,Monitoring!C576,Video_List!$D:$D,"&lt;=" &amp;Monitoring!G576))+1," videos")))</f>
        <v>2 videos</v>
      </c>
      <c r="P576" s="61" t="str">
        <f t="shared" si="61"/>
        <v>yes</v>
      </c>
      <c r="Q576" s="62" t="s">
        <v>31</v>
      </c>
      <c r="R576" s="63" t="str">
        <f>+IFERROR(IF(S576="#N/C","#N/C",INDEX(Taxonomy_UniqueValues!A:A,MATCH(S576,Taxonomy_UniqueValues!B:B,0))),"#N/C")</f>
        <v>Insecta</v>
      </c>
      <c r="S576" s="63" t="str">
        <f>+IFERROR(IF(T576="#N/C","#N/C",INDEX(Taxonomy_UniqueValues!B:B,MATCH(T576,Taxonomy_UniqueValues!C:C,0))),"#N/C")</f>
        <v>Diptera</v>
      </c>
      <c r="T576" s="63" t="str">
        <f>+IFERROR(IF(V576="#N/C","#N/C",INDEX(Taxonomy_UniqueValues!C:C,MATCH(V576,Taxonomy_UniqueValues!E:E,0))),"#N/C")</f>
        <v>Brachycera</v>
      </c>
      <c r="U576" s="63" t="str">
        <f>+IFERROR(IF(V576="#N/C","#N/C",INDEX(Taxonomy_UniqueValues!D:D,MATCH(V576,Taxonomy_UniqueValues!E:E,0))),"#N/C")</f>
        <v>Muscomorpha</v>
      </c>
      <c r="V576" s="63" t="str">
        <f>+IFERROR(IF(W576="#N/C","#N/C",INDEX(Taxonomy_UniqueValues!E:E,MATCH(W576,Taxonomy_UniqueValues!F:F,0))),"#N/C")</f>
        <v>Oestroidea</v>
      </c>
      <c r="W576" s="63" t="s">
        <v>65</v>
      </c>
      <c r="X576" s="63" t="str">
        <f>+IFERROR(IF(Y576="#N/C","#N/C",INDEX(Taxonomy_UniqueValues!G:G,MATCH(Y576,Taxonomy_UniqueValues!H:H,0))),"#N/C")</f>
        <v>#N/C</v>
      </c>
      <c r="Y576" s="65" t="str">
        <f>+IFERROR(IF(Z576="#N/C","#N/C",INDEX(Taxonomy_UniqueValues!H:H,MATCH(Z576,Taxonomy_UniqueValues!I:I,0))),"#N/C")</f>
        <v>#N/C</v>
      </c>
      <c r="Z576" s="64" t="s">
        <v>36</v>
      </c>
    </row>
    <row r="577" spans="1:26" x14ac:dyDescent="0.3">
      <c r="A577" s="3">
        <v>47</v>
      </c>
      <c r="B577" s="38" t="str">
        <f t="shared" si="60"/>
        <v>FAIR-D3_47</v>
      </c>
      <c r="C577" s="39" t="s">
        <v>526</v>
      </c>
      <c r="D577" s="4">
        <f t="shared" si="57"/>
        <v>45163</v>
      </c>
      <c r="E577" s="1" t="s">
        <v>588</v>
      </c>
      <c r="F577" s="1" t="s">
        <v>588</v>
      </c>
      <c r="G577" s="2">
        <v>45163.3979861111</v>
      </c>
      <c r="H577" s="2">
        <v>45163.398125</v>
      </c>
      <c r="I577" s="40">
        <f t="shared" si="58"/>
        <v>1.388888995279558E-4</v>
      </c>
      <c r="J577" s="41" t="s">
        <v>30</v>
      </c>
      <c r="K577" s="42" t="s">
        <v>31</v>
      </c>
      <c r="L577" s="42" t="s">
        <v>32</v>
      </c>
      <c r="M577" s="6">
        <v>47</v>
      </c>
      <c r="N577" s="5" t="str">
        <f t="shared" si="56"/>
        <v>FAIR-D3/47</v>
      </c>
      <c r="O577" s="4" t="str">
        <f>IF(ISBLANK(E577),"",IF(E577=F577, "1 video",CONCATENATE((+COUNTIFS(Video_List!$A:$A,Monitoring!C577,Video_List!$D:$D,"&lt;=" &amp;Monitoring!H577)-COUNTIFS(Video_List!$A:$A,Monitoring!C577,Video_List!$D:$D,"&lt;=" &amp;Monitoring!G577))+1," videos")))</f>
        <v>1 video</v>
      </c>
      <c r="P577" s="61" t="str">
        <f t="shared" si="61"/>
        <v>yes</v>
      </c>
      <c r="Q577" s="62" t="s">
        <v>31</v>
      </c>
      <c r="R577" s="63" t="str">
        <f>+IFERROR(IF(S577="#N/C","#N/C",INDEX(Taxonomy_UniqueValues!A:A,MATCH(S577,Taxonomy_UniqueValues!B:B,0))),"#N/C")</f>
        <v>Insecta</v>
      </c>
      <c r="S577" s="63" t="str">
        <f>+IFERROR(IF(T577="#N/C","#N/C",INDEX(Taxonomy_UniqueValues!B:B,MATCH(T577,Taxonomy_UniqueValues!C:C,0))),"#N/C")</f>
        <v>Diptera</v>
      </c>
      <c r="T577" s="63" t="str">
        <f>+IFERROR(IF(V577="#N/C","#N/C",INDEX(Taxonomy_UniqueValues!C:C,MATCH(V577,Taxonomy_UniqueValues!E:E,0))),"#N/C")</f>
        <v>Brachycera</v>
      </c>
      <c r="U577" s="63" t="str">
        <f>+IFERROR(IF(V577="#N/C","#N/C",INDEX(Taxonomy_UniqueValues!D:D,MATCH(V577,Taxonomy_UniqueValues!E:E,0))),"#N/C")</f>
        <v>Muscomorpha</v>
      </c>
      <c r="V577" s="63" t="str">
        <f>+IFERROR(IF(W577="#N/C","#N/C",INDEX(Taxonomy_UniqueValues!E:E,MATCH(W577,Taxonomy_UniqueValues!F:F,0))),"#N/C")</f>
        <v>Oestroidea</v>
      </c>
      <c r="W577" s="63" t="str">
        <f>+IFERROR(IF(X577="#N/C","#N/C",IF(X577="-",INDEX(Taxonomy_UniqueValues!F:F,MATCH(Y577,Taxonomy_UniqueValues!H:H,0)),INDEX(Taxonomy_UniqueValues!F:F,MATCH(X577,Taxonomy_UniqueValues!G:G,0)))),"#N/C")</f>
        <v>Sarcophagidae</v>
      </c>
      <c r="X577" s="63" t="str">
        <f>+IFERROR(IF(Y577="#N/C","#N/C",INDEX(Taxonomy_UniqueValues!G:G,MATCH(Y577,Taxonomy_UniqueValues!H:H,0))),"#N/C")</f>
        <v>Sarcophaginae</v>
      </c>
      <c r="Y577" s="65" t="s">
        <v>321</v>
      </c>
      <c r="Z577" s="64" t="s">
        <v>36</v>
      </c>
    </row>
    <row r="578" spans="1:26" x14ac:dyDescent="0.3">
      <c r="A578" s="3">
        <v>48</v>
      </c>
      <c r="B578" s="38" t="str">
        <f t="shared" si="60"/>
        <v>FAIR-D3_48</v>
      </c>
      <c r="C578" s="39" t="s">
        <v>526</v>
      </c>
      <c r="D578" s="4">
        <f t="shared" si="57"/>
        <v>45163</v>
      </c>
      <c r="E578" s="1" t="s">
        <v>589</v>
      </c>
      <c r="F578" s="1" t="s">
        <v>589</v>
      </c>
      <c r="G578" s="2">
        <v>45163.475324074097</v>
      </c>
      <c r="H578" s="2">
        <v>45163.475821759297</v>
      </c>
      <c r="I578" s="40">
        <f t="shared" si="58"/>
        <v>4.9768519966164604E-4</v>
      </c>
      <c r="J578" s="41" t="s">
        <v>45</v>
      </c>
      <c r="K578" s="42" t="s">
        <v>34</v>
      </c>
      <c r="L578" s="42" t="s">
        <v>45</v>
      </c>
      <c r="M578" s="6">
        <v>48</v>
      </c>
      <c r="N578" s="5" t="str">
        <f t="shared" ref="N578:N641" si="62">IF(ISBLANK(C578),"",+CONCATENATE(C578,"/",M578))</f>
        <v>FAIR-D3/48</v>
      </c>
      <c r="O578" s="4" t="str">
        <f>IF(ISBLANK(E578),"",IF(E578=F578, "1 video",CONCATENATE((+COUNTIFS(Video_List!$A:$A,Monitoring!C578,Video_List!$D:$D,"&lt;=" &amp;Monitoring!H578)-COUNTIFS(Video_List!$A:$A,Monitoring!C578,Video_List!$D:$D,"&lt;=" &amp;Monitoring!G578))+1," videos")))</f>
        <v>1 video</v>
      </c>
      <c r="P578" s="61" t="str">
        <f t="shared" si="61"/>
        <v>yes</v>
      </c>
      <c r="Q578" s="62" t="s">
        <v>31</v>
      </c>
      <c r="R578" s="63" t="str">
        <f>+IFERROR(IF(S578="#N/C","#N/C",IF(S578=0,INDEX(Taxonomy_UniqueValues!A:A,MATCH(T578,Taxonomy_UniqueValues!C:C,0)),INDEX(Taxonomy_UniqueValues!A:A,MATCH(S578,Taxonomy_UniqueValues!B:B,0)))),"#N/C")</f>
        <v>Insecta</v>
      </c>
      <c r="S578" s="63" t="str">
        <f>+IFERROR(IF(T578="#N/C","#N/C",IF(T578=0,INDEX(Taxonomy_UniqueValues!B:B,MATCH(U578,Taxonomy_UniqueValues!D:D,0)),INDEX(Taxonomy_UniqueValues!B:B,MATCH(T578,Taxonomy_UniqueValues!C:C,0)))),"#N/C")</f>
        <v>Diptera</v>
      </c>
      <c r="T578" s="63" t="str">
        <f>+IFERROR(IF(U578="#N/C","#N/C",IF(U578=0,INDEX(Taxonomy_UniqueValues!C:C,MATCH(V578,Taxonomy_UniqueValues!E:E,0)),INDEX(Taxonomy_UniqueValues!C:C,MATCH(U578,Taxonomy_UniqueValues!D:D,0)))),"#N/C")</f>
        <v>Brachycera</v>
      </c>
      <c r="U578" s="63" t="str">
        <f>+IFERROR(IF(V578="#N/C","#N/C",IF(V578=0,INDEX(Taxonomy_UniqueValues!D:D,MATCH(W578,Taxonomy_UniqueValues!F:F,0)),INDEX(Taxonomy_UniqueValues!D:D,MATCH(V578,Taxonomy_UniqueValues!E:E,0)))),"#N/C")</f>
        <v>Muscomorpha</v>
      </c>
      <c r="V578" s="63" t="str">
        <f>+IFERROR(IF(W578="#N/C","#N/C",IF(W578=0,INDEX(Taxonomy_UniqueValues!E:E,MATCH(X578,Taxonomy_UniqueValues!G:G,0)),INDEX(Taxonomy_UniqueValues!E:E,MATCH(W578,Taxonomy_UniqueValues!F:F,0)))),"#N/C")</f>
        <v>Phoroidea</v>
      </c>
      <c r="W578" s="63" t="str">
        <f>+IFERROR(IF(X578="#N/C","#N/C",IF(X578=0,INDEX(Taxonomy_UniqueValues!F:F,MATCH(Y578,Taxonomy_UniqueValues!H:H,0)),INDEX(Taxonomy_UniqueValues!F:F,MATCH(X578,Taxonomy_UniqueValues!G:G,0)))),"#N/C")</f>
        <v>Lonchopteridae</v>
      </c>
      <c r="X578" s="63">
        <f>+IFERROR(IF(Y578="#N/C","#N/C",INDEX(Taxonomy_UniqueValues!G:G,MATCH(Y578,Taxonomy_UniqueValues!H:H,0))),"#N/C")</f>
        <v>0</v>
      </c>
      <c r="Y578" s="65" t="s">
        <v>590</v>
      </c>
      <c r="Z578" s="64" t="s">
        <v>36</v>
      </c>
    </row>
    <row r="579" spans="1:26" x14ac:dyDescent="0.3">
      <c r="A579" s="3">
        <v>49</v>
      </c>
      <c r="B579" s="38" t="str">
        <f t="shared" si="60"/>
        <v>FAIR-D3_49</v>
      </c>
      <c r="C579" s="39" t="s">
        <v>526</v>
      </c>
      <c r="D579" s="4">
        <f t="shared" si="57"/>
        <v>45163</v>
      </c>
      <c r="E579" s="1" t="s">
        <v>591</v>
      </c>
      <c r="F579" s="1" t="s">
        <v>592</v>
      </c>
      <c r="G579" s="2">
        <v>45163.478900463</v>
      </c>
      <c r="H579" s="2">
        <v>45163.480972222198</v>
      </c>
      <c r="I579" s="40">
        <f t="shared" si="58"/>
        <v>2.0717591978609562E-3</v>
      </c>
      <c r="J579" s="41" t="s">
        <v>45</v>
      </c>
      <c r="K579" s="42" t="s">
        <v>31</v>
      </c>
      <c r="L579" s="42" t="s">
        <v>32</v>
      </c>
      <c r="M579" s="6">
        <v>49</v>
      </c>
      <c r="N579" s="5" t="str">
        <f t="shared" si="62"/>
        <v>FAIR-D3/49</v>
      </c>
      <c r="O579" s="4" t="str">
        <f>IF(ISBLANK(E579),"",IF(E579=F579, "1 video",CONCATENATE((+COUNTIFS(Video_List!$A:$A,Monitoring!C579,Video_List!$D:$D,"&lt;=" &amp;Monitoring!H579)-COUNTIFS(Video_List!$A:$A,Monitoring!C579,Video_List!$D:$D,"&lt;=" &amp;Monitoring!G579))+1," videos")))</f>
        <v>2 videos</v>
      </c>
      <c r="P579" s="61" t="str">
        <f t="shared" si="61"/>
        <v>no</v>
      </c>
      <c r="Q579" s="62" t="s">
        <v>34</v>
      </c>
      <c r="R579" s="63" t="str">
        <f>+IFERROR(IF(S579="#N/C","#N/C",INDEX(Taxonomy_UniqueValues!A:A,MATCH(S579,Taxonomy_UniqueValues!B:B,0))),"#N/C")</f>
        <v>Insecta</v>
      </c>
      <c r="S579" s="63" t="s">
        <v>287</v>
      </c>
      <c r="T579" s="63" t="str">
        <f>+IFERROR(IF(V579="#N/C","#N/C",INDEX(Taxonomy_UniqueValues!C:C,MATCH(V579,Taxonomy_UniqueValues!E:E,0))),"#N/C")</f>
        <v>#N/C</v>
      </c>
      <c r="U579" s="63" t="str">
        <f>+IFERROR(IF(V579="#N/C","#N/C",INDEX(Taxonomy_UniqueValues!D:D,MATCH(V579,Taxonomy_UniqueValues!E:E,0))),"#N/C")</f>
        <v>#N/C</v>
      </c>
      <c r="V579" s="63" t="str">
        <f>+IFERROR(IF(W579="#N/C","#N/C",INDEX(Taxonomy_UniqueValues!E:E,MATCH(W579,Taxonomy_UniqueValues!F:F,0))),"#N/C")</f>
        <v>#N/C</v>
      </c>
      <c r="W579" s="63" t="str">
        <f>+IFERROR(IF(X579="#N/C","#N/C",IF(X579="-",INDEX(Taxonomy_UniqueValues!F:F,MATCH(Y579,Taxonomy_UniqueValues!H:H,0)),INDEX(Taxonomy_UniqueValues!F:F,MATCH(X579,Taxonomy_UniqueValues!G:G,0)))),"#N/C")</f>
        <v>#N/C</v>
      </c>
      <c r="X579" s="63" t="str">
        <f>+IFERROR(IF(Y579="#N/C","#N/C",INDEX(Taxonomy_UniqueValues!G:G,MATCH(Y579,Taxonomy_UniqueValues!H:H,0))),"#N/C")</f>
        <v>#N/C</v>
      </c>
      <c r="Y579" s="65" t="str">
        <f>+IFERROR(IF(Z579="#N/C","#N/C",INDEX(Taxonomy_UniqueValues!H:H,MATCH(Z579,Taxonomy_UniqueValues!I:I,0))),"#N/C")</f>
        <v>#N/C</v>
      </c>
      <c r="Z579" s="64" t="s">
        <v>36</v>
      </c>
    </row>
    <row r="580" spans="1:26" x14ac:dyDescent="0.3">
      <c r="A580" s="3">
        <v>50</v>
      </c>
      <c r="B580" s="38" t="str">
        <f t="shared" si="60"/>
        <v>FAIR-D3_50</v>
      </c>
      <c r="C580" s="39" t="s">
        <v>526</v>
      </c>
      <c r="D580" s="4">
        <f t="shared" si="57"/>
        <v>45163</v>
      </c>
      <c r="E580" s="1" t="s">
        <v>591</v>
      </c>
      <c r="F580" s="1" t="s">
        <v>594</v>
      </c>
      <c r="G580" s="2">
        <v>45163.478900463</v>
      </c>
      <c r="H580" s="2">
        <v>45163.502905092602</v>
      </c>
      <c r="I580" s="40">
        <f t="shared" si="58"/>
        <v>2.4004629602131899E-2</v>
      </c>
      <c r="J580" s="41" t="s">
        <v>45</v>
      </c>
      <c r="K580" s="42" t="s">
        <v>34</v>
      </c>
      <c r="L580" s="42" t="s">
        <v>45</v>
      </c>
      <c r="M580" s="6">
        <v>50</v>
      </c>
      <c r="N580" s="5" t="str">
        <f t="shared" si="62"/>
        <v>FAIR-D3/50</v>
      </c>
      <c r="O580" s="4" t="str">
        <f>IF(ISBLANK(E580),"",IF(E580=F580, "1 video",CONCATENATE((+COUNTIFS(Video_List!$A:$A,Monitoring!C580,Video_List!$D:$D,"&lt;=" &amp;Monitoring!H580)-COUNTIFS(Video_List!$A:$A,Monitoring!C580,Video_List!$D:$D,"&lt;=" &amp;Monitoring!G580))+1," videos")))</f>
        <v>5 videos</v>
      </c>
      <c r="P580" s="61" t="str">
        <f t="shared" si="61"/>
        <v>yes</v>
      </c>
      <c r="Q580" s="62" t="s">
        <v>31</v>
      </c>
      <c r="R580" s="63" t="str">
        <f>+IFERROR(IF(S580="#N/C","#N/C",INDEX(Taxonomy_UniqueValues!A:A,MATCH(S580,Taxonomy_UniqueValues!B:B,0))),"#N/C")</f>
        <v>Insecta</v>
      </c>
      <c r="S580" s="63" t="str">
        <f>+IFERROR(IF(T580="#N/C","#N/C",INDEX(Taxonomy_UniqueValues!B:B,MATCH(T580,Taxonomy_UniqueValues!C:C,0))),"#N/C")</f>
        <v>Coleoptera</v>
      </c>
      <c r="T580" s="63" t="str">
        <f>+IFERROR(IF(V580="#N/C","#N/C",INDEX(Taxonomy_UniqueValues!C:C,MATCH(V580,Taxonomy_UniqueValues!E:E,0))),"#N/C")</f>
        <v>Polyphaga</v>
      </c>
      <c r="U580" s="63" t="str">
        <f>+IFERROR(IF(V580="#N/C","#N/C",INDEX(Taxonomy_UniqueValues!D:D,MATCH(V580,Taxonomy_UniqueValues!E:E,0))),"#N/C")</f>
        <v>Cucujiformia</v>
      </c>
      <c r="V580" s="63" t="str">
        <f>+IFERROR(IF(W580="#N/C","#N/C",INDEX(Taxonomy_UniqueValues!E:E,MATCH(W580,Taxonomy_UniqueValues!F:F,0))),"#N/C")</f>
        <v>Coccinelloidea</v>
      </c>
      <c r="W580" s="63" t="str">
        <f>+IFERROR(IF(X580="#N/C","#N/C",IF(X580="-",INDEX(Taxonomy_UniqueValues!F:F,MATCH(Y580,Taxonomy_UniqueValues!H:H,0)),INDEX(Taxonomy_UniqueValues!F:F,MATCH(X580,Taxonomy_UniqueValues!G:G,0)))),"#N/C")</f>
        <v>Coccinellidae</v>
      </c>
      <c r="X580" s="63" t="str">
        <f>+IFERROR(IF(Y580="#N/C","#N/C",INDEX(Taxonomy_UniqueValues!G:G,MATCH(Y580,Taxonomy_UniqueValues!H:H,0))),"#N/C")</f>
        <v>Coccinellinae</v>
      </c>
      <c r="Y580" s="65" t="s">
        <v>330</v>
      </c>
      <c r="Z580" s="64" t="s">
        <v>36</v>
      </c>
    </row>
    <row r="581" spans="1:26" x14ac:dyDescent="0.3">
      <c r="A581" s="3">
        <v>51</v>
      </c>
      <c r="B581" s="38" t="str">
        <f t="shared" si="60"/>
        <v>FAIR-D3_51</v>
      </c>
      <c r="C581" s="39" t="s">
        <v>526</v>
      </c>
      <c r="D581" s="4">
        <f t="shared" si="57"/>
        <v>45163</v>
      </c>
      <c r="E581" s="1" t="s">
        <v>595</v>
      </c>
      <c r="F581" s="1" t="s">
        <v>595</v>
      </c>
      <c r="G581" s="2">
        <v>45163.493541666699</v>
      </c>
      <c r="H581" s="2">
        <v>45163.494212963</v>
      </c>
      <c r="I581" s="40">
        <f t="shared" si="58"/>
        <v>6.7129630042472854E-4</v>
      </c>
      <c r="J581" s="41" t="s">
        <v>30</v>
      </c>
      <c r="K581" s="42" t="s">
        <v>34</v>
      </c>
      <c r="L581" s="42" t="s">
        <v>32</v>
      </c>
      <c r="M581" s="6">
        <v>51</v>
      </c>
      <c r="N581" s="5" t="str">
        <f t="shared" si="62"/>
        <v>FAIR-D3/51</v>
      </c>
      <c r="O581" s="4" t="str">
        <f>IF(ISBLANK(E581),"",IF(E581=F581, "1 video",CONCATENATE((+COUNTIFS(Video_List!$A:$A,Monitoring!C581,Video_List!$D:$D,"&lt;=" &amp;Monitoring!H581)-COUNTIFS(Video_List!$A:$A,Monitoring!C581,Video_List!$D:$D,"&lt;=" &amp;Monitoring!G581))+1," videos")))</f>
        <v>1 video</v>
      </c>
      <c r="P581" s="61" t="str">
        <f t="shared" si="61"/>
        <v>yes</v>
      </c>
      <c r="Q581" s="62" t="s">
        <v>34</v>
      </c>
      <c r="R581" s="63" t="str">
        <f>+IFERROR(IF(S581="#N/C","#N/C",INDEX(Taxonomy_UniqueValues!A:A,MATCH(S581,Taxonomy_UniqueValues!B:B,0))),"#N/C")</f>
        <v>Insecta</v>
      </c>
      <c r="S581" s="63" t="str">
        <f>+IFERROR(IF(T581="#N/C","#N/C",INDEX(Taxonomy_UniqueValues!B:B,MATCH(T581,Taxonomy_UniqueValues!C:C,0))),"#N/C")</f>
        <v>Diptera</v>
      </c>
      <c r="T581" s="63" t="str">
        <f>+IFERROR(IF(V581="#N/C","#N/C",INDEX(Taxonomy_UniqueValues!C:C,MATCH(V581,Taxonomy_UniqueValues!E:E,0))),"#N/C")</f>
        <v>Brachycera</v>
      </c>
      <c r="U581" s="63" t="str">
        <f>+IFERROR(IF(V581="#N/C","#N/C",INDEX(Taxonomy_UniqueValues!D:D,MATCH(V581,Taxonomy_UniqueValues!E:E,0))),"#N/C")</f>
        <v>Muscomorpha</v>
      </c>
      <c r="V581" s="63" t="s">
        <v>35</v>
      </c>
      <c r="W581" s="63" t="str">
        <f>+IFERROR(IF(X581="#N/C","#N/C",IF(X581="-",INDEX(Taxonomy_UniqueValues!F:F,MATCH(Y581,Taxonomy_UniqueValues!H:H,0)),INDEX(Taxonomy_UniqueValues!F:F,MATCH(X581,Taxonomy_UniqueValues!G:G,0)))),"#N/C")</f>
        <v>#N/C</v>
      </c>
      <c r="X581" s="63" t="str">
        <f>+IFERROR(IF(Y581="#N/C","#N/C",INDEX(Taxonomy_UniqueValues!G:G,MATCH(Y581,Taxonomy_UniqueValues!H:H,0))),"#N/C")</f>
        <v>#N/C</v>
      </c>
      <c r="Y581" s="65" t="str">
        <f>+IFERROR(IF(Z581="#N/C","#N/C",INDEX(Taxonomy_UniqueValues!H:H,MATCH(Z581,Taxonomy_UniqueValues!I:I,0))),"#N/C")</f>
        <v>#N/C</v>
      </c>
      <c r="Z581" s="64" t="s">
        <v>36</v>
      </c>
    </row>
    <row r="582" spans="1:26" x14ac:dyDescent="0.3">
      <c r="A582" s="3">
        <v>52</v>
      </c>
      <c r="B582" s="38" t="str">
        <f t="shared" si="60"/>
        <v>FAIR-D3_52</v>
      </c>
      <c r="C582" s="39" t="s">
        <v>526</v>
      </c>
      <c r="D582" s="4">
        <f t="shared" si="57"/>
        <v>45163</v>
      </c>
      <c r="E582" s="1" t="s">
        <v>595</v>
      </c>
      <c r="F582" s="1" t="s">
        <v>596</v>
      </c>
      <c r="G582" s="2">
        <v>45163.4941666667</v>
      </c>
      <c r="H582" s="2">
        <v>45163.495555555601</v>
      </c>
      <c r="I582" s="40">
        <f t="shared" si="58"/>
        <v>1.388888900692109E-3</v>
      </c>
      <c r="J582" s="41" t="s">
        <v>30</v>
      </c>
      <c r="K582" s="42" t="s">
        <v>31</v>
      </c>
      <c r="L582" s="42" t="s">
        <v>32</v>
      </c>
      <c r="M582" s="6">
        <v>52</v>
      </c>
      <c r="N582" s="5" t="str">
        <f t="shared" si="62"/>
        <v>FAIR-D3/52</v>
      </c>
      <c r="O582" s="4" t="str">
        <f>IF(ISBLANK(E582),"",IF(E582=F582, "1 video",CONCATENATE((+COUNTIFS(Video_List!$A:$A,Monitoring!C582,Video_List!$D:$D,"&lt;=" &amp;Monitoring!H582)-COUNTIFS(Video_List!$A:$A,Monitoring!C582,Video_List!$D:$D,"&lt;=" &amp;Monitoring!G582))+1," videos")))</f>
        <v>2 videos</v>
      </c>
      <c r="P582" s="61" t="str">
        <f t="shared" si="61"/>
        <v>yes</v>
      </c>
      <c r="Q582" s="62" t="s">
        <v>34</v>
      </c>
      <c r="R582" s="63" t="str">
        <f>+IFERROR(IF(S582="#N/C","#N/C",IF(S582=0,INDEX(Taxonomy_UniqueValues!A:A,MATCH(T582,Taxonomy_UniqueValues!C:C,0)),INDEX(Taxonomy_UniqueValues!A:A,MATCH(S582,Taxonomy_UniqueValues!B:B,0)))),"#N/C")</f>
        <v>Insecta</v>
      </c>
      <c r="S582" s="63" t="str">
        <f>+IFERROR(IF(T582="#N/C","#N/C",IF(T582=0,INDEX(Taxonomy_UniqueValues!B:B,MATCH(U582,Taxonomy_UniqueValues!D:D,0)),INDEX(Taxonomy_UniqueValues!B:B,MATCH(T582,Taxonomy_UniqueValues!C:C,0)))),"#N/C")</f>
        <v>Diptera</v>
      </c>
      <c r="T582" s="63" t="str">
        <f>+IFERROR(IF(U582="#N/C","#N/C",IF(U582=0,INDEX(Taxonomy_UniqueValues!C:C,MATCH(V582,Taxonomy_UniqueValues!E:E,0)),INDEX(Taxonomy_UniqueValues!C:C,MATCH(U582,Taxonomy_UniqueValues!D:D,0)))),"#N/C")</f>
        <v>Brachycera</v>
      </c>
      <c r="U582" s="63" t="str">
        <f>+IFERROR(IF(V582="#N/C","#N/C",IF(V582=0,INDEX(Taxonomy_UniqueValues!D:D,MATCH(W582,Taxonomy_UniqueValues!F:F,0)),INDEX(Taxonomy_UniqueValues!D:D,MATCH(V582,Taxonomy_UniqueValues!E:E,0)))),"#N/C")</f>
        <v>Muscomorpha</v>
      </c>
      <c r="V582" s="63" t="str">
        <f>+IFERROR(IF(W582="#N/C","#N/C",IF(W582=0,INDEX(Taxonomy_UniqueValues!E:E,MATCH(X582,Taxonomy_UniqueValues!G:G,0)),INDEX(Taxonomy_UniqueValues!E:E,MATCH(W582,Taxonomy_UniqueValues!F:F,0)))),"#N/C")</f>
        <v>Muscoidea</v>
      </c>
      <c r="W582" s="63" t="str">
        <f>+IFERROR(IF(X582="#N/C","#N/C",IF(X582=0,INDEX(Taxonomy_UniqueValues!F:F,MATCH(Y582,Taxonomy_UniqueValues!H:H,0)),INDEX(Taxonomy_UniqueValues!F:F,MATCH(X582,Taxonomy_UniqueValues!G:G,0)))),"#N/C")</f>
        <v>Fanniidae</v>
      </c>
      <c r="X582" s="63">
        <f>+IFERROR(IF(Y582="#N/C","#N/C",INDEX(Taxonomy_UniqueValues!G:G,MATCH(Y582,Taxonomy_UniqueValues!H:H,0))),"#N/C")</f>
        <v>0</v>
      </c>
      <c r="Y582" s="65" t="s">
        <v>38</v>
      </c>
      <c r="Z582" s="64" t="s">
        <v>36</v>
      </c>
    </row>
    <row r="583" spans="1:26" x14ac:dyDescent="0.3">
      <c r="A583" s="3">
        <v>53</v>
      </c>
      <c r="B583" s="38" t="str">
        <f t="shared" si="60"/>
        <v>FAIR-D3_53</v>
      </c>
      <c r="C583" s="39" t="s">
        <v>526</v>
      </c>
      <c r="D583" s="4">
        <f t="shared" si="57"/>
        <v>45163</v>
      </c>
      <c r="E583" s="1" t="s">
        <v>597</v>
      </c>
      <c r="F583" s="1" t="s">
        <v>597</v>
      </c>
      <c r="G583" s="2">
        <v>45163.531724537002</v>
      </c>
      <c r="H583" s="2">
        <v>45163.5327777778</v>
      </c>
      <c r="I583" s="40">
        <f t="shared" si="58"/>
        <v>1.0532407977734692E-3</v>
      </c>
      <c r="J583" s="41" t="s">
        <v>30</v>
      </c>
      <c r="K583" s="42" t="s">
        <v>31</v>
      </c>
      <c r="L583" s="42" t="s">
        <v>32</v>
      </c>
      <c r="M583" s="6">
        <v>53</v>
      </c>
      <c r="N583" s="5" t="str">
        <f t="shared" si="62"/>
        <v>FAIR-D3/53</v>
      </c>
      <c r="O583" s="4" t="str">
        <f>IF(ISBLANK(E583),"",IF(E583=F583, "1 video",CONCATENATE((+COUNTIFS(Video_List!$A:$A,Monitoring!C583,Video_List!$D:$D,"&lt;=" &amp;Monitoring!H583)-COUNTIFS(Video_List!$A:$A,Monitoring!C583,Video_List!$D:$D,"&lt;=" &amp;Monitoring!G583))+1," videos")))</f>
        <v>1 video</v>
      </c>
      <c r="P583" s="61" t="str">
        <f t="shared" si="61"/>
        <v>yes</v>
      </c>
      <c r="Q583" s="62" t="s">
        <v>31</v>
      </c>
      <c r="R583" s="63" t="str">
        <f>+IFERROR(IF(S583="#N/C","#N/C",INDEX(Taxonomy_UniqueValues!A:A,MATCH(S583,Taxonomy_UniqueValues!B:B,0))),"#N/C")</f>
        <v>Insecta</v>
      </c>
      <c r="S583" s="63" t="str">
        <f>+IFERROR(IF(T583="#N/C","#N/C",INDEX(Taxonomy_UniqueValues!B:B,MATCH(T583,Taxonomy_UniqueValues!C:C,0))),"#N/C")</f>
        <v>Diptera</v>
      </c>
      <c r="T583" s="63" t="str">
        <f>+IFERROR(IF(V583="#N/C","#N/C",INDEX(Taxonomy_UniqueValues!C:C,MATCH(V583,Taxonomy_UniqueValues!E:E,0))),"#N/C")</f>
        <v>Brachycera</v>
      </c>
      <c r="U583" s="63" t="str">
        <f>+IFERROR(IF(V583="#N/C","#N/C",INDEX(Taxonomy_UniqueValues!D:D,MATCH(V583,Taxonomy_UniqueValues!E:E,0))),"#N/C")</f>
        <v>Muscomorpha</v>
      </c>
      <c r="V583" s="63" t="str">
        <f>+IFERROR(IF(W583="#N/C","#N/C",INDEX(Taxonomy_UniqueValues!E:E,MATCH(W583,Taxonomy_UniqueValues!F:F,0))),"#N/C")</f>
        <v>Muscoidea</v>
      </c>
      <c r="W583" s="63" t="str">
        <f>+IFERROR(IF(X583="#N/C","#N/C",IF(X583="-",INDEX(Taxonomy_UniqueValues!F:F,MATCH(Y583,Taxonomy_UniqueValues!H:H,0)),INDEX(Taxonomy_UniqueValues!F:F,MATCH(X583,Taxonomy_UniqueValues!G:G,0)))),"#N/C")</f>
        <v>Anthomyiidae</v>
      </c>
      <c r="X583" s="63" t="str">
        <f>+IFERROR(IF(Y583="#N/C","#N/C",INDEX(Taxonomy_UniqueValues!G:G,MATCH(Y583,Taxonomy_UniqueValues!H:H,0))),"#N/C")</f>
        <v>Anthomyiinae</v>
      </c>
      <c r="Y583" s="65" t="s">
        <v>598</v>
      </c>
      <c r="Z583" s="64" t="s">
        <v>36</v>
      </c>
    </row>
    <row r="584" spans="1:26" x14ac:dyDescent="0.3">
      <c r="A584" s="3">
        <v>54</v>
      </c>
      <c r="B584" s="38" t="str">
        <f t="shared" si="60"/>
        <v>FAIR-D3_54</v>
      </c>
      <c r="C584" s="39" t="s">
        <v>526</v>
      </c>
      <c r="D584" s="4">
        <f t="shared" si="57"/>
        <v>45163</v>
      </c>
      <c r="E584" s="1" t="s">
        <v>599</v>
      </c>
      <c r="F584" s="1" t="s">
        <v>600</v>
      </c>
      <c r="G584" s="2">
        <v>45163.568726851903</v>
      </c>
      <c r="H584" s="2">
        <v>45163.635162036997</v>
      </c>
      <c r="I584" s="40">
        <f t="shared" si="58"/>
        <v>6.6435185093723703E-2</v>
      </c>
      <c r="J584" s="41" t="s">
        <v>45</v>
      </c>
      <c r="K584" s="42" t="s">
        <v>34</v>
      </c>
      <c r="L584" s="42" t="s">
        <v>32</v>
      </c>
      <c r="M584" s="6">
        <v>54</v>
      </c>
      <c r="N584" s="5" t="str">
        <f t="shared" si="62"/>
        <v>FAIR-D3/54</v>
      </c>
      <c r="O584" s="4" t="str">
        <f>IF(ISBLANK(E584),"",IF(E584=F584, "1 video",CONCATENATE((+COUNTIFS(Video_List!$A:$A,Monitoring!C584,Video_List!$D:$D,"&lt;=" &amp;Monitoring!H584)-COUNTIFS(Video_List!$A:$A,Monitoring!C584,Video_List!$D:$D,"&lt;=" &amp;Monitoring!G584))+1," videos")))</f>
        <v>20 videos</v>
      </c>
      <c r="P584" s="61" t="str">
        <f t="shared" si="61"/>
        <v>yes</v>
      </c>
      <c r="Q584" s="62" t="s">
        <v>31</v>
      </c>
      <c r="R584" s="63" t="str">
        <f>+IFERROR(IF(S584="#N/C","#N/C",INDEX(Taxonomy_UniqueValues!A:A,MATCH(S584,Taxonomy_UniqueValues!B:B,0))),"#N/C")</f>
        <v>Insecta</v>
      </c>
      <c r="S584" s="63" t="str">
        <f>+IFERROR(IF(T584="#N/C","#N/C",INDEX(Taxonomy_UniqueValues!B:B,MATCH(T584,Taxonomy_UniqueValues!C:C,0))),"#N/C")</f>
        <v>Coleoptera</v>
      </c>
      <c r="T584" s="63" t="str">
        <f>+IFERROR(IF(V584="#N/C","#N/C",INDEX(Taxonomy_UniqueValues!C:C,MATCH(V584,Taxonomy_UniqueValues!E:E,0))),"#N/C")</f>
        <v>Polyphaga</v>
      </c>
      <c r="U584" s="63" t="str">
        <f>+IFERROR(IF(V584="#N/C","#N/C",INDEX(Taxonomy_UniqueValues!D:D,MATCH(V584,Taxonomy_UniqueValues!E:E,0))),"#N/C")</f>
        <v>Cucujiformia</v>
      </c>
      <c r="V584" s="63" t="str">
        <f>+IFERROR(IF(W584="#N/C","#N/C",INDEX(Taxonomy_UniqueValues!E:E,MATCH(W584,Taxonomy_UniqueValues!F:F,0))),"#N/C")</f>
        <v>Coccinelloidea</v>
      </c>
      <c r="W584" s="63" t="str">
        <f>+IFERROR(IF(X584="#N/C","#N/C",IF(X584="-",INDEX(Taxonomy_UniqueValues!F:F,MATCH(Y584,Taxonomy_UniqueValues!H:H,0)),INDEX(Taxonomy_UniqueValues!F:F,MATCH(X584,Taxonomy_UniqueValues!G:G,0)))),"#N/C")</f>
        <v>Coccinellidae</v>
      </c>
      <c r="X584" s="63" t="str">
        <f>+IFERROR(IF(Y584="#N/C","#N/C",INDEX(Taxonomy_UniqueValues!G:G,MATCH(Y584,Taxonomy_UniqueValues!H:H,0))),"#N/C")</f>
        <v>Coccinellinae</v>
      </c>
      <c r="Y584" s="65" t="s">
        <v>330</v>
      </c>
      <c r="Z584" s="64" t="s">
        <v>36</v>
      </c>
    </row>
    <row r="585" spans="1:26" x14ac:dyDescent="0.3">
      <c r="A585" s="3">
        <v>55</v>
      </c>
      <c r="B585" s="38" t="str">
        <f t="shared" si="60"/>
        <v>FAIR-D3_55</v>
      </c>
      <c r="C585" s="39" t="s">
        <v>526</v>
      </c>
      <c r="D585" s="7">
        <f t="shared" si="57"/>
        <v>45163</v>
      </c>
      <c r="E585" s="1" t="s">
        <v>601</v>
      </c>
      <c r="F585" s="1" t="s">
        <v>602</v>
      </c>
      <c r="G585" s="2">
        <v>45163.6028240741</v>
      </c>
      <c r="H585" s="2">
        <v>45163.607581018499</v>
      </c>
      <c r="I585" s="40">
        <f t="shared" si="58"/>
        <v>4.7569443995598704E-3</v>
      </c>
      <c r="J585" s="41" t="s">
        <v>45</v>
      </c>
      <c r="K585" s="42" t="s">
        <v>34</v>
      </c>
      <c r="L585" s="42" t="s">
        <v>32</v>
      </c>
      <c r="M585" s="6">
        <v>55</v>
      </c>
      <c r="N585" s="5" t="str">
        <f t="shared" si="62"/>
        <v>FAIR-D3/55</v>
      </c>
      <c r="O585" s="4" t="str">
        <f>IF(ISBLANK(E585),"",IF(E585=F585, "1 video",CONCATENATE((+COUNTIFS(Video_List!$A:$A,Monitoring!C585,Video_List!$D:$D,"&lt;=" &amp;Monitoring!H585)-COUNTIFS(Video_List!$A:$A,Monitoring!C585,Video_List!$D:$D,"&lt;=" &amp;Monitoring!G585))+1," videos")))</f>
        <v>2 videos</v>
      </c>
      <c r="P585" s="61" t="str">
        <f t="shared" si="61"/>
        <v>no</v>
      </c>
      <c r="Q585" s="62" t="s">
        <v>34</v>
      </c>
      <c r="R585" s="63" t="str">
        <f>+IFERROR(IF(S585="#N/C","#N/C",INDEX(Taxonomy_UniqueValues!A:A,MATCH(S585,Taxonomy_UniqueValues!B:B,0))),"#N/C")</f>
        <v>Insecta</v>
      </c>
      <c r="S585" s="63" t="str">
        <f>+IFERROR(IF(T585="#N/C","#N/C",INDEX(Taxonomy_UniqueValues!B:B,MATCH(T585,Taxonomy_UniqueValues!C:C,0))),"#N/C")</f>
        <v>Diptera</v>
      </c>
      <c r="T585" s="63" t="s">
        <v>48</v>
      </c>
      <c r="U585" s="63" t="str">
        <f>+IFERROR(IF(V585="#N/C","#N/C",INDEX(Taxonomy_UniqueValues!D:D,MATCH(V585,Taxonomy_UniqueValues!E:E,0))),"#N/C")</f>
        <v>#N/C</v>
      </c>
      <c r="V585" s="6" t="str">
        <f>+IFERROR(IF(W585="#N/C","#N/C",INDEX(Taxonomy_UniqueValues!E:E,MATCH(W585,Taxonomy_UniqueValues!F:F,0))),"#N/C")</f>
        <v>#N/C</v>
      </c>
      <c r="W585" s="63" t="str">
        <f>+IFERROR(IF(X585="#N/C","#N/C",IF(X585="-",INDEX(Taxonomy_UniqueValues!F:F,MATCH(Y585,Taxonomy_UniqueValues!H:H,0)),INDEX(Taxonomy_UniqueValues!F:F,MATCH(X585,Taxonomy_UniqueValues!G:G,0)))),"#N/C")</f>
        <v>#N/C</v>
      </c>
      <c r="X585" s="6" t="str">
        <f>+IFERROR(IF(Y585="#N/C","#N/C",INDEX(Taxonomy_UniqueValues!G:G,MATCH(Y585,Taxonomy_UniqueValues!H:H,0))),"#N/C")</f>
        <v>#N/C</v>
      </c>
      <c r="Y585" s="36" t="str">
        <f>+IFERROR(IF(Z585="#N/C","#N/C",INDEX(Taxonomy_UniqueValues!H:H,MATCH(Z585,Taxonomy_UniqueValues!I:I,0))),"#N/C")</f>
        <v>#N/C</v>
      </c>
      <c r="Z585" s="67" t="s">
        <v>36</v>
      </c>
    </row>
    <row r="586" spans="1:26" x14ac:dyDescent="0.3">
      <c r="A586" s="3">
        <v>56</v>
      </c>
      <c r="B586" s="38" t="str">
        <f t="shared" si="60"/>
        <v>FAIR-D3_56</v>
      </c>
      <c r="C586" s="39" t="s">
        <v>526</v>
      </c>
      <c r="D586" s="7">
        <f t="shared" si="57"/>
        <v>45163</v>
      </c>
      <c r="E586" s="1" t="s">
        <v>603</v>
      </c>
      <c r="F586" s="1" t="s">
        <v>603</v>
      </c>
      <c r="G586" s="2">
        <v>45163.628425925897</v>
      </c>
      <c r="H586" s="2">
        <v>45163.628564814797</v>
      </c>
      <c r="I586" s="40">
        <f t="shared" si="58"/>
        <v>1.388888995279558E-4</v>
      </c>
      <c r="J586" s="41" t="s">
        <v>30</v>
      </c>
      <c r="K586" s="42" t="s">
        <v>31</v>
      </c>
      <c r="L586" s="42" t="s">
        <v>32</v>
      </c>
      <c r="M586" s="6">
        <v>56</v>
      </c>
      <c r="N586" s="5" t="str">
        <f t="shared" si="62"/>
        <v>FAIR-D3/56</v>
      </c>
      <c r="O586" s="4" t="str">
        <f>IF(ISBLANK(E586),"",IF(E586=F586, "1 video",CONCATENATE((+COUNTIFS(Video_List!$A:$A,Monitoring!C586,Video_List!$D:$D,"&lt;=" &amp;Monitoring!H586)-COUNTIFS(Video_List!$A:$A,Monitoring!C586,Video_List!$D:$D,"&lt;=" &amp;Monitoring!G586))+1," videos")))</f>
        <v>1 video</v>
      </c>
      <c r="P586" s="61" t="str">
        <f t="shared" si="61"/>
        <v>yes</v>
      </c>
      <c r="Q586" s="62" t="s">
        <v>34</v>
      </c>
      <c r="R586" s="63" t="str">
        <f>+IFERROR(IF(S586="#N/C","#N/C",INDEX(Taxonomy_UniqueValues!A:A,MATCH(S586,Taxonomy_UniqueValues!B:B,0))),"#N/C")</f>
        <v>Insecta</v>
      </c>
      <c r="S586" s="63" t="str">
        <f>+IFERROR(IF(T586="#N/C","#N/C",INDEX(Taxonomy_UniqueValues!B:B,MATCH(T586,Taxonomy_UniqueValues!C:C,0))),"#N/C")</f>
        <v>Diptera</v>
      </c>
      <c r="T586" s="63" t="s">
        <v>48</v>
      </c>
      <c r="U586" s="63" t="str">
        <f>+IFERROR(IF(V586="#N/C","#N/C",INDEX(Taxonomy_UniqueValues!D:D,MATCH(V586,Taxonomy_UniqueValues!E:E,0))),"#N/C")</f>
        <v>Muscomorpha</v>
      </c>
      <c r="V586" s="63" t="s">
        <v>35</v>
      </c>
      <c r="W586" s="63" t="str">
        <f>+IFERROR(IF(X586="#N/C","#N/C",IF(X586="-",INDEX(Taxonomy_UniqueValues!F:F,MATCH(Y586,Taxonomy_UniqueValues!H:H,0)),INDEX(Taxonomy_UniqueValues!F:F,MATCH(X586,Taxonomy_UniqueValues!G:G,0)))),"#N/C")</f>
        <v>#N/C</v>
      </c>
      <c r="X586" s="6" t="str">
        <f>+IFERROR(IF(Y586="#N/C","#N/C",INDEX(Taxonomy_UniqueValues!G:G,MATCH(Y586,Taxonomy_UniqueValues!H:H,0))),"#N/C")</f>
        <v>#N/C</v>
      </c>
      <c r="Y586" s="36" t="str">
        <f>+IFERROR(IF(Z586="#N/C","#N/C",INDEX(Taxonomy_UniqueValues!H:H,MATCH(Z586,Taxonomy_UniqueValues!I:I,0))),"#N/C")</f>
        <v>#N/C</v>
      </c>
      <c r="Z586" s="67" t="s">
        <v>36</v>
      </c>
    </row>
    <row r="587" spans="1:26" x14ac:dyDescent="0.3">
      <c r="A587" s="3">
        <v>57</v>
      </c>
      <c r="B587" s="38" t="str">
        <f t="shared" si="60"/>
        <v>FAIR-D3_57</v>
      </c>
      <c r="C587" s="39" t="s">
        <v>526</v>
      </c>
      <c r="D587" s="7">
        <f t="shared" si="57"/>
        <v>45163</v>
      </c>
      <c r="E587" s="1" t="s">
        <v>604</v>
      </c>
      <c r="F587" s="1" t="s">
        <v>604</v>
      </c>
      <c r="G587" s="2">
        <v>45163.660509259302</v>
      </c>
      <c r="H587" s="2">
        <v>45163.660763888904</v>
      </c>
      <c r="I587" s="40">
        <f t="shared" si="58"/>
        <v>2.5462960184086114E-4</v>
      </c>
      <c r="J587" s="41" t="s">
        <v>45</v>
      </c>
      <c r="K587" s="42" t="s">
        <v>34</v>
      </c>
      <c r="L587" s="42" t="s">
        <v>45</v>
      </c>
      <c r="M587" s="6">
        <v>57</v>
      </c>
      <c r="N587" s="5" t="str">
        <f t="shared" si="62"/>
        <v>FAIR-D3/57</v>
      </c>
      <c r="O587" s="4" t="str">
        <f>IF(ISBLANK(E587),"",IF(E587=F587, "1 video",CONCATENATE((+COUNTIFS(Video_List!$A:$A,Monitoring!C587,Video_List!$D:$D,"&lt;=" &amp;Monitoring!H587)-COUNTIFS(Video_List!$A:$A,Monitoring!C587,Video_List!$D:$D,"&lt;=" &amp;Monitoring!G587))+1," videos")))</f>
        <v>1 video</v>
      </c>
      <c r="P587" s="61" t="str">
        <f t="shared" si="61"/>
        <v>no</v>
      </c>
      <c r="Q587" s="62" t="s">
        <v>34</v>
      </c>
      <c r="R587" s="63" t="str">
        <f>+IFERROR(IF(S587="#N/C","#N/C",INDEX(Taxonomy_UniqueValues!A:A,MATCH(S587,Taxonomy_UniqueValues!B:B,0))),"#N/C")</f>
        <v>Insecta</v>
      </c>
      <c r="S587" s="63" t="str">
        <f>+IFERROR(IF(T587="#N/C","#N/C",INDEX(Taxonomy_UniqueValues!B:B,MATCH(T587,Taxonomy_UniqueValues!C:C,0))),"#N/C")</f>
        <v>Diptera</v>
      </c>
      <c r="T587" s="63" t="s">
        <v>48</v>
      </c>
      <c r="U587" s="63" t="str">
        <f>+IFERROR(IF(V587="#N/C","#N/C",INDEX(Taxonomy_UniqueValues!D:D,MATCH(V587,Taxonomy_UniqueValues!E:E,0))),"#N/C")</f>
        <v>#N/C</v>
      </c>
      <c r="V587" s="6" t="str">
        <f>+IFERROR(IF(W587="#N/C","#N/C",INDEX(Taxonomy_UniqueValues!E:E,MATCH(W587,Taxonomy_UniqueValues!F:F,0))),"#N/C")</f>
        <v>#N/C</v>
      </c>
      <c r="W587" s="63" t="str">
        <f>+IFERROR(IF(X587="#N/C","#N/C",IF(X587="-",INDEX(Taxonomy_UniqueValues!F:F,MATCH(Y587,Taxonomy_UniqueValues!H:H,0)),INDEX(Taxonomy_UniqueValues!F:F,MATCH(X587,Taxonomy_UniqueValues!G:G,0)))),"#N/C")</f>
        <v>#N/C</v>
      </c>
      <c r="X587" s="6" t="str">
        <f>+IFERROR(IF(Y587="#N/C","#N/C",INDEX(Taxonomy_UniqueValues!G:G,MATCH(Y587,Taxonomy_UniqueValues!H:H,0))),"#N/C")</f>
        <v>#N/C</v>
      </c>
      <c r="Y587" s="36" t="str">
        <f>+IFERROR(IF(Z587="#N/C","#N/C",INDEX(Taxonomy_UniqueValues!H:H,MATCH(Z587,Taxonomy_UniqueValues!I:I,0))),"#N/C")</f>
        <v>#N/C</v>
      </c>
      <c r="Z587" s="67" t="s">
        <v>36</v>
      </c>
    </row>
    <row r="588" spans="1:26" x14ac:dyDescent="0.3">
      <c r="A588" s="3">
        <v>58</v>
      </c>
      <c r="B588" s="38" t="str">
        <f t="shared" si="60"/>
        <v>FAIR-D3_58</v>
      </c>
      <c r="C588" s="39" t="s">
        <v>526</v>
      </c>
      <c r="D588" s="7">
        <f t="shared" si="57"/>
        <v>45163</v>
      </c>
      <c r="E588" s="1" t="s">
        <v>605</v>
      </c>
      <c r="F588" s="1" t="s">
        <v>605</v>
      </c>
      <c r="G588" s="2">
        <v>45163.6718287037</v>
      </c>
      <c r="H588" s="2">
        <v>45163.673275462999</v>
      </c>
      <c r="I588" s="40">
        <f t="shared" si="58"/>
        <v>1.4467592991422862E-3</v>
      </c>
      <c r="J588" s="41" t="s">
        <v>30</v>
      </c>
      <c r="K588" s="42" t="s">
        <v>34</v>
      </c>
      <c r="L588" s="42" t="s">
        <v>32</v>
      </c>
      <c r="M588" s="6">
        <v>58</v>
      </c>
      <c r="N588" s="5" t="str">
        <f t="shared" si="62"/>
        <v>FAIR-D3/58</v>
      </c>
      <c r="O588" s="4" t="str">
        <f>IF(ISBLANK(E588),"",IF(E588=F588, "1 video",CONCATENATE((+COUNTIFS(Video_List!$A:$A,Monitoring!C588,Video_List!$D:$D,"&lt;=" &amp;Monitoring!H588)-COUNTIFS(Video_List!$A:$A,Monitoring!C588,Video_List!$D:$D,"&lt;=" &amp;Monitoring!G588))+1," videos")))</f>
        <v>1 video</v>
      </c>
      <c r="P588" s="61" t="str">
        <f t="shared" si="61"/>
        <v>yes</v>
      </c>
      <c r="Q588" s="62" t="s">
        <v>34</v>
      </c>
      <c r="R588" s="63" t="str">
        <f>+IFERROR(IF(S588="#N/C","#N/C",INDEX(Taxonomy_UniqueValues!A:A,MATCH(S588,Taxonomy_UniqueValues!B:B,0))),"#N/C")</f>
        <v>Insecta</v>
      </c>
      <c r="S588" s="63" t="str">
        <f>+IFERROR(IF(T588="#N/C","#N/C",INDEX(Taxonomy_UniqueValues!B:B,MATCH(T588,Taxonomy_UniqueValues!C:C,0))),"#N/C")</f>
        <v>Diptera</v>
      </c>
      <c r="T588" s="63" t="str">
        <f>+IFERROR(IF(V588="#N/C","#N/C",INDEX(Taxonomy_UniqueValues!C:C,MATCH(V588,Taxonomy_UniqueValues!E:E,0))),"#N/C")</f>
        <v>Brachycera</v>
      </c>
      <c r="U588" s="63" t="str">
        <f>+IFERROR(IF(V588="#N/C","#N/C",INDEX(Taxonomy_UniqueValues!D:D,MATCH(V588,Taxonomy_UniqueValues!E:E,0))),"#N/C")</f>
        <v>Muscomorpha</v>
      </c>
      <c r="V588" s="63" t="str">
        <f>+IFERROR(IF(W588="#N/C","#N/C",INDEX(Taxonomy_UniqueValues!E:E,MATCH(W588,Taxonomy_UniqueValues!F:F,0))),"#N/C")</f>
        <v>Oestroidea</v>
      </c>
      <c r="W588" s="63" t="s">
        <v>572</v>
      </c>
      <c r="X588" s="6" t="str">
        <f>+IFERROR(IF(Y588="#N/C","#N/C",INDEX(Taxonomy_UniqueValues!G:G,MATCH(Y588,Taxonomy_UniqueValues!H:H,0))),"#N/C")</f>
        <v>#N/C</v>
      </c>
      <c r="Y588" s="36" t="str">
        <f>+IFERROR(IF(Z588="#N/C","#N/C",INDEX(Taxonomy_UniqueValues!H:H,MATCH(Z588,Taxonomy_UniqueValues!I:I,0))),"#N/C")</f>
        <v>#N/C</v>
      </c>
      <c r="Z588" s="67" t="s">
        <v>36</v>
      </c>
    </row>
    <row r="589" spans="1:26" x14ac:dyDescent="0.3">
      <c r="A589" s="3">
        <v>59</v>
      </c>
      <c r="B589" s="38" t="str">
        <f t="shared" si="60"/>
        <v>FAIR-D3_59</v>
      </c>
      <c r="C589" s="39" t="s">
        <v>526</v>
      </c>
      <c r="D589" s="7">
        <f t="shared" si="57"/>
        <v>45163</v>
      </c>
      <c r="E589" s="1" t="s">
        <v>606</v>
      </c>
      <c r="F589" s="1" t="s">
        <v>606</v>
      </c>
      <c r="G589" s="2">
        <v>45163.697928240697</v>
      </c>
      <c r="H589" s="2">
        <v>45163.6983680556</v>
      </c>
      <c r="I589" s="40">
        <f t="shared" si="58"/>
        <v>4.3981490307487547E-4</v>
      </c>
      <c r="J589" s="41" t="s">
        <v>30</v>
      </c>
      <c r="K589" s="42" t="s">
        <v>31</v>
      </c>
      <c r="L589" s="42" t="s">
        <v>32</v>
      </c>
      <c r="M589" s="6">
        <v>59</v>
      </c>
      <c r="N589" s="5" t="str">
        <f t="shared" si="62"/>
        <v>FAIR-D3/59</v>
      </c>
      <c r="O589" s="4" t="str">
        <f>IF(ISBLANK(E589),"",IF(E589=F589, "1 video",CONCATENATE((+COUNTIFS(Video_List!$A:$A,Monitoring!C589,Video_List!$D:$D,"&lt;=" &amp;Monitoring!H589)-COUNTIFS(Video_List!$A:$A,Monitoring!C589,Video_List!$D:$D,"&lt;=" &amp;Monitoring!G589))+1," videos")))</f>
        <v>1 video</v>
      </c>
      <c r="P589" s="61" t="str">
        <f t="shared" si="61"/>
        <v>yes</v>
      </c>
      <c r="Q589" s="62" t="s">
        <v>34</v>
      </c>
      <c r="R589" s="63" t="str">
        <f>+IFERROR(IF(S589="#N/C","#N/C",INDEX(Taxonomy_UniqueValues!A:A,MATCH(S589,Taxonomy_UniqueValues!B:B,0))),"#N/C")</f>
        <v>Insecta</v>
      </c>
      <c r="S589" s="63" t="str">
        <f>+IFERROR(IF(T589="#N/C","#N/C",INDEX(Taxonomy_UniqueValues!B:B,MATCH(T589,Taxonomy_UniqueValues!C:C,0))),"#N/C")</f>
        <v>Diptera</v>
      </c>
      <c r="T589" s="63" t="str">
        <f>+IFERROR(IF(V589="#N/C","#N/C",INDEX(Taxonomy_UniqueValues!C:C,MATCH(V589,Taxonomy_UniqueValues!E:E,0))),"#N/C")</f>
        <v>Brachycera</v>
      </c>
      <c r="U589" s="63" t="str">
        <f>+IFERROR(IF(V589="#N/C","#N/C",INDEX(Taxonomy_UniqueValues!D:D,MATCH(V589,Taxonomy_UniqueValues!E:E,0))),"#N/C")</f>
        <v>Muscomorpha</v>
      </c>
      <c r="V589" s="63" t="s">
        <v>35</v>
      </c>
      <c r="W589" s="63" t="str">
        <f>+IFERROR(IF(X589="#N/C","#N/C",IF(X589="-",INDEX(Taxonomy_UniqueValues!F:F,MATCH(Y589,Taxonomy_UniqueValues!H:H,0)),INDEX(Taxonomy_UniqueValues!F:F,MATCH(X589,Taxonomy_UniqueValues!G:G,0)))),"#N/C")</f>
        <v>#N/C</v>
      </c>
      <c r="X589" s="6" t="str">
        <f>+IFERROR(IF(Y589="#N/C","#N/C",INDEX(Taxonomy_UniqueValues!G:G,MATCH(Y589,Taxonomy_UniqueValues!H:H,0))),"#N/C")</f>
        <v>#N/C</v>
      </c>
      <c r="Y589" s="36" t="str">
        <f>+IFERROR(IF(Z589="#N/C","#N/C",INDEX(Taxonomy_UniqueValues!H:H,MATCH(Z589,Taxonomy_UniqueValues!I:I,0))),"#N/C")</f>
        <v>#N/C</v>
      </c>
      <c r="Z589" s="67" t="s">
        <v>36</v>
      </c>
    </row>
    <row r="590" spans="1:26" x14ac:dyDescent="0.3">
      <c r="A590" s="3">
        <v>60</v>
      </c>
      <c r="B590" s="38" t="str">
        <f t="shared" si="60"/>
        <v>FAIR-D3_60</v>
      </c>
      <c r="C590" s="39" t="s">
        <v>526</v>
      </c>
      <c r="D590" s="4">
        <f t="shared" si="57"/>
        <v>45163</v>
      </c>
      <c r="E590" s="1" t="s">
        <v>607</v>
      </c>
      <c r="F590" s="1" t="s">
        <v>607</v>
      </c>
      <c r="G590" s="2">
        <v>45163.707071759301</v>
      </c>
      <c r="H590" s="2">
        <v>45163.707291666702</v>
      </c>
      <c r="I590" s="40">
        <f t="shared" si="58"/>
        <v>2.1990740060573444E-4</v>
      </c>
      <c r="J590" s="41" t="s">
        <v>30</v>
      </c>
      <c r="K590" s="42" t="s">
        <v>34</v>
      </c>
      <c r="L590" s="42" t="s">
        <v>32</v>
      </c>
      <c r="M590" s="6">
        <v>60</v>
      </c>
      <c r="N590" s="5" t="str">
        <f t="shared" si="62"/>
        <v>FAIR-D3/60</v>
      </c>
      <c r="O590" s="4" t="str">
        <f>IF(ISBLANK(E590),"",IF(E590=F590, "1 video",CONCATENATE((+COUNTIFS(Video_List!$A:$A,Monitoring!C590,Video_List!$D:$D,"&lt;=" &amp;Monitoring!H590)-COUNTIFS(Video_List!$A:$A,Monitoring!C590,Video_List!$D:$D,"&lt;=" &amp;Monitoring!G590))+1," videos")))</f>
        <v>1 video</v>
      </c>
      <c r="P590" s="61" t="str">
        <f t="shared" si="61"/>
        <v>yes</v>
      </c>
      <c r="Q590" s="62" t="s">
        <v>31</v>
      </c>
      <c r="R590" s="63" t="str">
        <f>+IFERROR(IF(S590="#N/C","#N/C",INDEX(Taxonomy_UniqueValues!A:A,MATCH(S590,Taxonomy_UniqueValues!B:B,0))),"#N/C")</f>
        <v>Insecta</v>
      </c>
      <c r="S590" s="63" t="str">
        <f>+IFERROR(IF(T590="#N/C","#N/C",INDEX(Taxonomy_UniqueValues!B:B,MATCH(T590,Taxonomy_UniqueValues!C:C,0))),"#N/C")</f>
        <v>Diptera</v>
      </c>
      <c r="T590" s="63" t="str">
        <f>+IFERROR(IF(V590="#N/C","#N/C",INDEX(Taxonomy_UniqueValues!C:C,MATCH(V590,Taxonomy_UniqueValues!E:E,0))),"#N/C")</f>
        <v>Brachycera</v>
      </c>
      <c r="U590" s="63" t="str">
        <f>+IFERROR(IF(V590="#N/C","#N/C",INDEX(Taxonomy_UniqueValues!D:D,MATCH(V590,Taxonomy_UniqueValues!E:E,0))),"#N/C")</f>
        <v>Muscomorpha</v>
      </c>
      <c r="V590" s="63" t="s">
        <v>112</v>
      </c>
      <c r="W590" s="63" t="str">
        <f>+IFERROR(IF(X590="#N/C","#N/C",IF(X590="-",INDEX(Taxonomy_UniqueValues!F:F,MATCH(Y590,Taxonomy_UniqueValues!H:H,0)),INDEX(Taxonomy_UniqueValues!F:F,MATCH(X590,Taxonomy_UniqueValues!G:G,0)))),"#N/C")</f>
        <v>#N/C</v>
      </c>
      <c r="X590" s="63" t="str">
        <f>+IFERROR(IF(Y590="#N/C","#N/C",INDEX(Taxonomy_UniqueValues!G:G,MATCH(Y590,Taxonomy_UniqueValues!H:H,0))),"#N/C")</f>
        <v>#N/C</v>
      </c>
      <c r="Y590" s="65" t="str">
        <f>+IFERROR(IF(Z590="#N/C","#N/C",INDEX(Taxonomy_UniqueValues!H:H,MATCH(Z590,Taxonomy_UniqueValues!I:I,0))),"#N/C")</f>
        <v>#N/C</v>
      </c>
      <c r="Z590" s="64" t="s">
        <v>36</v>
      </c>
    </row>
    <row r="591" spans="1:26" x14ac:dyDescent="0.3">
      <c r="A591" s="3">
        <v>61</v>
      </c>
      <c r="B591" s="38" t="str">
        <f t="shared" si="60"/>
        <v>FAIR-D3_61</v>
      </c>
      <c r="C591" s="39" t="s">
        <v>526</v>
      </c>
      <c r="D591" s="4">
        <f t="shared" si="57"/>
        <v>45163</v>
      </c>
      <c r="E591" s="1" t="s">
        <v>608</v>
      </c>
      <c r="F591" s="1" t="s">
        <v>608</v>
      </c>
      <c r="G591" s="2">
        <v>45163.712939814803</v>
      </c>
      <c r="H591" s="2">
        <v>45163.714652777802</v>
      </c>
      <c r="I591" s="40">
        <f t="shared" si="58"/>
        <v>1.7129629995906726E-3</v>
      </c>
      <c r="J591" s="41" t="s">
        <v>30</v>
      </c>
      <c r="K591" s="42" t="s">
        <v>34</v>
      </c>
      <c r="L591" s="42" t="s">
        <v>32</v>
      </c>
      <c r="M591" s="6">
        <v>61</v>
      </c>
      <c r="N591" s="5" t="str">
        <f t="shared" si="62"/>
        <v>FAIR-D3/61</v>
      </c>
      <c r="O591" s="4" t="str">
        <f>IF(ISBLANK(E591),"",IF(E591=F591, "1 video",CONCATENATE((+COUNTIFS(Video_List!$A:$A,Monitoring!C591,Video_List!$D:$D,"&lt;=" &amp;Monitoring!H591)-COUNTIFS(Video_List!$A:$A,Monitoring!C591,Video_List!$D:$D,"&lt;=" &amp;Monitoring!G591))+1," videos")))</f>
        <v>1 video</v>
      </c>
      <c r="P591" s="61" t="str">
        <f t="shared" si="61"/>
        <v>yes</v>
      </c>
      <c r="Q591" s="62" t="s">
        <v>34</v>
      </c>
      <c r="R591" s="63" t="str">
        <f>+IFERROR(IF(S591="#N/C","#N/C",INDEX(Taxonomy_UniqueValues!A:A,MATCH(S591,Taxonomy_UniqueValues!B:B,0))),"#N/C")</f>
        <v>Insecta</v>
      </c>
      <c r="S591" s="63" t="str">
        <f>+IFERROR(IF(T591="#N/C","#N/C",INDEX(Taxonomy_UniqueValues!B:B,MATCH(T591,Taxonomy_UniqueValues!C:C,0))),"#N/C")</f>
        <v>Diptera</v>
      </c>
      <c r="T591" s="63" t="str">
        <f>+IFERROR(IF(V591="#N/C","#N/C",INDEX(Taxonomy_UniqueValues!C:C,MATCH(V591,Taxonomy_UniqueValues!E:E,0))),"#N/C")</f>
        <v>Brachycera</v>
      </c>
      <c r="U591" s="63" t="str">
        <f>+IFERROR(IF(V591="#N/C","#N/C",INDEX(Taxonomy_UniqueValues!D:D,MATCH(V591,Taxonomy_UniqueValues!E:E,0))),"#N/C")</f>
        <v>Muscomorpha</v>
      </c>
      <c r="V591" s="63" t="s">
        <v>35</v>
      </c>
      <c r="W591" s="63" t="str">
        <f>+IFERROR(IF(X591="#N/C","#N/C",IF(X591="-",INDEX(Taxonomy_UniqueValues!F:F,MATCH(Y591,Taxonomy_UniqueValues!H:H,0)),INDEX(Taxonomy_UniqueValues!F:F,MATCH(X591,Taxonomy_UniqueValues!G:G,0)))),"#N/C")</f>
        <v>#N/C</v>
      </c>
      <c r="X591" s="63" t="str">
        <f>+IFERROR(IF(Y591="#N/C","#N/C",INDEX(Taxonomy_UniqueValues!G:G,MATCH(Y591,Taxonomy_UniqueValues!H:H,0))),"#N/C")</f>
        <v>#N/C</v>
      </c>
      <c r="Y591" s="65" t="str">
        <f>+IFERROR(IF(Z591="#N/C","#N/C",INDEX(Taxonomy_UniqueValues!H:H,MATCH(Z591,Taxonomy_UniqueValues!I:I,0))),"#N/C")</f>
        <v>#N/C</v>
      </c>
      <c r="Z591" s="64" t="s">
        <v>36</v>
      </c>
    </row>
    <row r="592" spans="1:26" x14ac:dyDescent="0.3">
      <c r="A592" s="3">
        <v>62</v>
      </c>
      <c r="B592" s="38" t="str">
        <f t="shared" si="60"/>
        <v>FAIR-D3_62</v>
      </c>
      <c r="C592" s="39" t="s">
        <v>526</v>
      </c>
      <c r="D592" s="4">
        <f t="shared" si="57"/>
        <v>45163</v>
      </c>
      <c r="E592" s="1" t="s">
        <v>609</v>
      </c>
      <c r="F592" s="1" t="s">
        <v>609</v>
      </c>
      <c r="G592" s="2">
        <v>45163.739027777803</v>
      </c>
      <c r="H592" s="2">
        <v>45163.739317129599</v>
      </c>
      <c r="I592" s="40">
        <f t="shared" si="58"/>
        <v>2.8935179580003023E-4</v>
      </c>
      <c r="J592" s="41" t="s">
        <v>30</v>
      </c>
      <c r="K592" s="42" t="s">
        <v>34</v>
      </c>
      <c r="L592" s="42" t="s">
        <v>32</v>
      </c>
      <c r="M592" s="6">
        <v>62</v>
      </c>
      <c r="N592" s="5" t="str">
        <f t="shared" si="62"/>
        <v>FAIR-D3/62</v>
      </c>
      <c r="O592" s="4" t="str">
        <f>IF(ISBLANK(E592),"",IF(E592=F592, "1 video",CONCATENATE((+COUNTIFS(Video_List!$A:$A,Monitoring!C592,Video_List!$D:$D,"&lt;=" &amp;Monitoring!H592)-COUNTIFS(Video_List!$A:$A,Monitoring!C592,Video_List!$D:$D,"&lt;=" &amp;Monitoring!G592))+1," videos")))</f>
        <v>1 video</v>
      </c>
      <c r="P592" s="61" t="str">
        <f t="shared" ref="P592:P620" si="63">+IF(R592="#N/C","-",IF(V592="#N/C","no","yes"))</f>
        <v>yes</v>
      </c>
      <c r="Q592" s="62" t="s">
        <v>34</v>
      </c>
      <c r="R592" s="63" t="str">
        <f>+IFERROR(IF(S592="#N/C","#N/C",INDEX(Taxonomy_UniqueValues!A:A,MATCH(S592,Taxonomy_UniqueValues!B:B,0))),"#N/C")</f>
        <v>Insecta</v>
      </c>
      <c r="S592" s="63" t="str">
        <f>+IFERROR(IF(T592="#N/C","#N/C",INDEX(Taxonomy_UniqueValues!B:B,MATCH(T592,Taxonomy_UniqueValues!C:C,0))),"#N/C")</f>
        <v>Diptera</v>
      </c>
      <c r="T592" s="63" t="str">
        <f>+IFERROR(IF(V592="#N/C","#N/C",INDEX(Taxonomy_UniqueValues!C:C,MATCH(V592,Taxonomy_UniqueValues!E:E,0))),"#N/C")</f>
        <v>Brachycera</v>
      </c>
      <c r="U592" s="63" t="str">
        <f>+IFERROR(IF(V592="#N/C","#N/C",INDEX(Taxonomy_UniqueValues!D:D,MATCH(V592,Taxonomy_UniqueValues!E:E,0))),"#N/C")</f>
        <v>Muscomorpha</v>
      </c>
      <c r="V592" s="63" t="s">
        <v>112</v>
      </c>
      <c r="W592" s="63" t="str">
        <f>+IFERROR(IF(X592="#N/C","#N/C",IF(X592="-",INDEX(Taxonomy_UniqueValues!F:F,MATCH(Y592,Taxonomy_UniqueValues!H:H,0)),INDEX(Taxonomy_UniqueValues!F:F,MATCH(X592,Taxonomy_UniqueValues!G:G,0)))),"#N/C")</f>
        <v>#N/C</v>
      </c>
      <c r="X592" s="63" t="str">
        <f>+IFERROR(IF(Y592="#N/C","#N/C",INDEX(Taxonomy_UniqueValues!G:G,MATCH(Y592,Taxonomy_UniqueValues!H:H,0))),"#N/C")</f>
        <v>#N/C</v>
      </c>
      <c r="Y592" s="65" t="str">
        <f>+IFERROR(IF(Z592="#N/C","#N/C",INDEX(Taxonomy_UniqueValues!H:H,MATCH(Z592,Taxonomy_UniqueValues!I:I,0))),"#N/C")</f>
        <v>#N/C</v>
      </c>
      <c r="Z592" s="64" t="s">
        <v>36</v>
      </c>
    </row>
    <row r="593" spans="1:26" x14ac:dyDescent="0.3">
      <c r="A593" s="3">
        <v>63</v>
      </c>
      <c r="B593" s="38" t="str">
        <f t="shared" si="60"/>
        <v>FAIR-D3_63</v>
      </c>
      <c r="C593" s="39" t="s">
        <v>526</v>
      </c>
      <c r="D593" s="4">
        <f t="shared" si="57"/>
        <v>45163</v>
      </c>
      <c r="E593" s="1" t="s">
        <v>610</v>
      </c>
      <c r="F593" s="1" t="s">
        <v>610</v>
      </c>
      <c r="G593" s="2">
        <v>45163.746099536998</v>
      </c>
      <c r="H593" s="2">
        <v>45163.746192129598</v>
      </c>
      <c r="I593" s="40">
        <f t="shared" si="58"/>
        <v>9.2592599685303867E-5</v>
      </c>
      <c r="J593" s="41" t="s">
        <v>30</v>
      </c>
      <c r="K593" s="42" t="s">
        <v>34</v>
      </c>
      <c r="L593" s="42" t="s">
        <v>32</v>
      </c>
      <c r="M593" s="6">
        <v>63</v>
      </c>
      <c r="N593" s="5" t="str">
        <f t="shared" si="62"/>
        <v>FAIR-D3/63</v>
      </c>
      <c r="O593" s="4" t="str">
        <f>IF(ISBLANK(E593),"",IF(E593=F593, "1 video",CONCATENATE((+COUNTIFS(Video_List!$A:$A,Monitoring!C593,Video_List!$D:$D,"&lt;=" &amp;Monitoring!H593)-COUNTIFS(Video_List!$A:$A,Monitoring!C593,Video_List!$D:$D,"&lt;=" &amp;Monitoring!G593))+1," videos")))</f>
        <v>1 video</v>
      </c>
      <c r="P593" s="61" t="str">
        <f t="shared" si="63"/>
        <v>yes</v>
      </c>
      <c r="Q593" s="62" t="s">
        <v>31</v>
      </c>
      <c r="R593" s="63" t="str">
        <f>+IFERROR(IF(S593="#N/C","#N/C",INDEX(Taxonomy_UniqueValues!A:A,MATCH(S593,Taxonomy_UniqueValues!B:B,0))),"#N/C")</f>
        <v>Insecta</v>
      </c>
      <c r="S593" s="63" t="str">
        <f>+IFERROR(IF(T593="#N/C","#N/C",INDEX(Taxonomy_UniqueValues!B:B,MATCH(T593,Taxonomy_UniqueValues!C:C,0))),"#N/C")</f>
        <v>Hymenoptera</v>
      </c>
      <c r="T593" s="63" t="str">
        <f>+IFERROR(IF(V593="#N/C","#N/C",INDEX(Taxonomy_UniqueValues!C:C,MATCH(V593,Taxonomy_UniqueValues!E:E,0))),"#N/C")</f>
        <v>Apocrita</v>
      </c>
      <c r="U593" s="63" t="str">
        <f>+IFERROR(IF(V593="#N/C","#N/C",INDEX(Taxonomy_UniqueValues!D:D,MATCH(V593,Taxonomy_UniqueValues!E:E,0))),"#N/C")</f>
        <v>Aculeata</v>
      </c>
      <c r="V593" s="63" t="str">
        <f>+IFERROR(IF(W593="#N/C","#N/C",INDEX(Taxonomy_UniqueValues!E:E,MATCH(W593,Taxonomy_UniqueValues!F:F,0))),"#N/C")</f>
        <v>Vespoidea</v>
      </c>
      <c r="W593" s="63" t="str">
        <f>+IFERROR(IF(X593="#N/C","#N/C",IF(X593="-",INDEX(Taxonomy_UniqueValues!F:F,MATCH(Y593,Taxonomy_UniqueValues!H:H,0)),INDEX(Taxonomy_UniqueValues!F:F,MATCH(X593,Taxonomy_UniqueValues!G:G,0)))),"#N/C")</f>
        <v>Vespidae</v>
      </c>
      <c r="X593" s="63" t="s">
        <v>611</v>
      </c>
      <c r="Y593" s="65" t="str">
        <f>+IFERROR(IF(Z593="#N/C","#N/C",INDEX(Taxonomy_UniqueValues!H:H,MATCH(Z593,Taxonomy_UniqueValues!I:I,0))),"#N/C")</f>
        <v>#N/C</v>
      </c>
      <c r="Z593" s="64" t="s">
        <v>36</v>
      </c>
    </row>
    <row r="594" spans="1:26" x14ac:dyDescent="0.3">
      <c r="A594" s="3">
        <v>64</v>
      </c>
      <c r="B594" s="38" t="str">
        <f t="shared" si="60"/>
        <v>FAIR-D3_64</v>
      </c>
      <c r="C594" s="39" t="s">
        <v>526</v>
      </c>
      <c r="D594" s="4">
        <f t="shared" si="57"/>
        <v>45163</v>
      </c>
      <c r="E594" s="1" t="s">
        <v>612</v>
      </c>
      <c r="F594" s="1" t="s">
        <v>612</v>
      </c>
      <c r="G594" s="2">
        <v>45163.757210648197</v>
      </c>
      <c r="H594" s="2">
        <v>45163.757569444497</v>
      </c>
      <c r="I594" s="40">
        <f t="shared" si="58"/>
        <v>3.5879630013369024E-4</v>
      </c>
      <c r="J594" s="41" t="s">
        <v>32</v>
      </c>
      <c r="K594" s="42" t="s">
        <v>31</v>
      </c>
      <c r="L594" s="42" t="s">
        <v>32</v>
      </c>
      <c r="M594" s="6">
        <v>64</v>
      </c>
      <c r="N594" s="5" t="str">
        <f t="shared" si="62"/>
        <v>FAIR-D3/64</v>
      </c>
      <c r="O594" s="4" t="str">
        <f>IF(ISBLANK(E594),"",IF(E594=F594, "1 video",CONCATENATE((+COUNTIFS(Video_List!$A:$A,Monitoring!C594,Video_List!$D:$D,"&lt;=" &amp;Monitoring!H594)-COUNTIFS(Video_List!$A:$A,Monitoring!C594,Video_List!$D:$D,"&lt;=" &amp;Monitoring!G594))+1," videos")))</f>
        <v>1 video</v>
      </c>
      <c r="P594" s="61" t="str">
        <f t="shared" si="63"/>
        <v>yes</v>
      </c>
      <c r="Q594" s="62" t="s">
        <v>31</v>
      </c>
      <c r="R594" s="63" t="str">
        <f>+IFERROR(IF(S594="#N/C","#N/C",INDEX(Taxonomy_UniqueValues!A:A,MATCH(S594,Taxonomy_UniqueValues!B:B,0))),"#N/C")</f>
        <v>Insecta</v>
      </c>
      <c r="S594" s="63" t="str">
        <f>+IFERROR(IF(T594="#N/C","#N/C",INDEX(Taxonomy_UniqueValues!B:B,MATCH(T594,Taxonomy_UniqueValues!C:C,0))),"#N/C")</f>
        <v>Hymenoptera</v>
      </c>
      <c r="T594" s="63" t="str">
        <f>+IFERROR(IF(V594="#N/C","#N/C",INDEX(Taxonomy_UniqueValues!C:C,MATCH(V594,Taxonomy_UniqueValues!E:E,0))),"#N/C")</f>
        <v>Apocrita</v>
      </c>
      <c r="U594" s="63" t="str">
        <f>+IFERROR(IF(V594="#N/C","#N/C",INDEX(Taxonomy_UniqueValues!D:D,MATCH(V594,Taxonomy_UniqueValues!E:E,0))),"#N/C")</f>
        <v>Aculeata</v>
      </c>
      <c r="V594" s="63" t="str">
        <f>+IFERROR(IF(W594="#N/C","#N/C",INDEX(Taxonomy_UniqueValues!E:E,MATCH(W594,Taxonomy_UniqueValues!F:F,0))),"#N/C")</f>
        <v>Vespoidea</v>
      </c>
      <c r="W594" s="63" t="str">
        <f>+IFERROR(IF(X594="#N/C","#N/C",IF(X594="-",INDEX(Taxonomy_UniqueValues!F:F,MATCH(Y594,Taxonomy_UniqueValues!H:H,0)),INDEX(Taxonomy_UniqueValues!F:F,MATCH(X594,Taxonomy_UniqueValues!G:G,0)))),"#N/C")</f>
        <v>Vespidae</v>
      </c>
      <c r="X594" s="63" t="str">
        <f>+IFERROR(IF(Y594="#N/C","#N/C",INDEX(Taxonomy_UniqueValues!G:G,MATCH(Y594,Taxonomy_UniqueValues!H:H,0))),"#N/C")</f>
        <v>Vespinae</v>
      </c>
      <c r="Y594" s="65" t="s">
        <v>57</v>
      </c>
      <c r="Z594" s="64" t="s">
        <v>36</v>
      </c>
    </row>
    <row r="595" spans="1:26" x14ac:dyDescent="0.3">
      <c r="A595" s="3">
        <v>65</v>
      </c>
      <c r="B595" s="38" t="str">
        <f t="shared" si="60"/>
        <v>FAIR-D3_65</v>
      </c>
      <c r="C595" s="39" t="s">
        <v>526</v>
      </c>
      <c r="D595" s="4">
        <f t="shared" ref="D595:D658" si="64">IF(ISBLANK(E595),"",+VALUE(MID(E595, FIND("_", E595)+1,10)))</f>
        <v>45163</v>
      </c>
      <c r="E595" s="1" t="s">
        <v>613</v>
      </c>
      <c r="F595" s="1" t="s">
        <v>613</v>
      </c>
      <c r="G595" s="2">
        <v>45163.7672453704</v>
      </c>
      <c r="H595" s="2">
        <v>45163.767303240696</v>
      </c>
      <c r="I595" s="40">
        <f t="shared" ref="I595:I658" si="65">IF(G595=0,"",H595-G595)</f>
        <v>5.7870296586770564E-5</v>
      </c>
      <c r="J595" s="41" t="s">
        <v>30</v>
      </c>
      <c r="K595" s="42" t="s">
        <v>31</v>
      </c>
      <c r="L595" s="42" t="s">
        <v>32</v>
      </c>
      <c r="M595" s="6">
        <v>65</v>
      </c>
      <c r="N595" s="5" t="str">
        <f t="shared" si="62"/>
        <v>FAIR-D3/65</v>
      </c>
      <c r="O595" s="4" t="str">
        <f>IF(ISBLANK(E595),"",IF(E595=F595, "1 video",CONCATENATE((+COUNTIFS(Video_List!$A:$A,Monitoring!C595,Video_List!$D:$D,"&lt;=" &amp;Monitoring!H595)-COUNTIFS(Video_List!$A:$A,Monitoring!C595,Video_List!$D:$D,"&lt;=" &amp;Monitoring!G595))+1," videos")))</f>
        <v>1 video</v>
      </c>
      <c r="P595" s="61" t="str">
        <f t="shared" si="63"/>
        <v>yes</v>
      </c>
      <c r="Q595" s="62" t="s">
        <v>31</v>
      </c>
      <c r="R595" s="63" t="str">
        <f>+IFERROR(IF(S595="#N/C","#N/C",INDEX(Taxonomy_UniqueValues!A:A,MATCH(S595,Taxonomy_UniqueValues!B:B,0))),"#N/C")</f>
        <v>Insecta</v>
      </c>
      <c r="S595" s="63" t="str">
        <f>+IFERROR(IF(T595="#N/C","#N/C",INDEX(Taxonomy_UniqueValues!B:B,MATCH(T595,Taxonomy_UniqueValues!C:C,0))),"#N/C")</f>
        <v>Hymenoptera</v>
      </c>
      <c r="T595" s="63" t="str">
        <f>+IFERROR(IF(V595="#N/C","#N/C",INDEX(Taxonomy_UniqueValues!C:C,MATCH(V595,Taxonomy_UniqueValues!E:E,0))),"#N/C")</f>
        <v>Apocrita</v>
      </c>
      <c r="U595" s="63" t="str">
        <f>+IFERROR(IF(V595="#N/C","#N/C",INDEX(Taxonomy_UniqueValues!D:D,MATCH(V595,Taxonomy_UniqueValues!E:E,0))),"#N/C")</f>
        <v>Aculeata</v>
      </c>
      <c r="V595" s="63" t="str">
        <f>+IFERROR(IF(W595="#N/C","#N/C",INDEX(Taxonomy_UniqueValues!E:E,MATCH(W595,Taxonomy_UniqueValues!F:F,0))),"#N/C")</f>
        <v>Vespoidea</v>
      </c>
      <c r="W595" s="63" t="str">
        <f>+IFERROR(IF(X595="#N/C","#N/C",IF(X595="-",INDEX(Taxonomy_UniqueValues!F:F,MATCH(Y595,Taxonomy_UniqueValues!H:H,0)),INDEX(Taxonomy_UniqueValues!F:F,MATCH(X595,Taxonomy_UniqueValues!G:G,0)))),"#N/C")</f>
        <v>Vespidae</v>
      </c>
      <c r="X595" s="63" t="str">
        <f>+IFERROR(IF(Y595="#N/C","#N/C",INDEX(Taxonomy_UniqueValues!G:G,MATCH(Y595,Taxonomy_UniqueValues!H:H,0))),"#N/C")</f>
        <v>Vespinae</v>
      </c>
      <c r="Y595" s="65" t="s">
        <v>57</v>
      </c>
      <c r="Z595" s="64" t="s">
        <v>36</v>
      </c>
    </row>
    <row r="596" spans="1:26" x14ac:dyDescent="0.3">
      <c r="A596" s="3">
        <v>66</v>
      </c>
      <c r="B596" s="38" t="str">
        <f t="shared" si="60"/>
        <v>FAIR-D3_66</v>
      </c>
      <c r="C596" s="39" t="s">
        <v>526</v>
      </c>
      <c r="D596" s="4">
        <f t="shared" si="64"/>
        <v>45164</v>
      </c>
      <c r="E596" s="1" t="s">
        <v>614</v>
      </c>
      <c r="F596" s="1" t="s">
        <v>615</v>
      </c>
      <c r="G596" s="2">
        <v>45164.292673611097</v>
      </c>
      <c r="H596" s="2">
        <v>45164.324201388903</v>
      </c>
      <c r="I596" s="40">
        <f t="shared" si="65"/>
        <v>3.1527777806331869E-2</v>
      </c>
      <c r="J596" s="41" t="s">
        <v>45</v>
      </c>
      <c r="K596" s="42" t="s">
        <v>34</v>
      </c>
      <c r="L596" s="42" t="s">
        <v>30</v>
      </c>
      <c r="M596" s="43">
        <v>66</v>
      </c>
      <c r="N596" s="5" t="str">
        <f t="shared" si="62"/>
        <v>FAIR-D3/66</v>
      </c>
      <c r="O596" s="4" t="str">
        <f>IF(ISBLANK(E596),"",IF(E596=F596, "1 video",CONCATENATE((+COUNTIFS(Video_List!$A:$A,Monitoring!C596,Video_List!$D:$D,"&lt;=" &amp;Monitoring!H596)-COUNTIFS(Video_List!$A:$A,Monitoring!C596,Video_List!$D:$D,"&lt;=" &amp;Monitoring!G596))+1," videos")))</f>
        <v>16 videos</v>
      </c>
      <c r="P596" s="61" t="str">
        <f t="shared" si="63"/>
        <v>yes</v>
      </c>
      <c r="Q596" s="62" t="s">
        <v>31</v>
      </c>
      <c r="R596" s="63" t="str">
        <f>+IFERROR(IF(S596="#N/C","#N/C",INDEX(Taxonomy_UniqueValues!A:A,MATCH(S596,Taxonomy_UniqueValues!B:B,0))),"#N/C")</f>
        <v>Insecta</v>
      </c>
      <c r="S596" s="63" t="str">
        <f>+IFERROR(IF(T596="#N/C","#N/C",INDEX(Taxonomy_UniqueValues!B:B,MATCH(T596,Taxonomy_UniqueValues!C:C,0))),"#N/C")</f>
        <v>Diptera</v>
      </c>
      <c r="T596" s="63" t="str">
        <f>+IFERROR(IF(V596="#N/C","#N/C",INDEX(Taxonomy_UniqueValues!C:C,MATCH(V596,Taxonomy_UniqueValues!E:E,0))),"#N/C")</f>
        <v>Brachycera</v>
      </c>
      <c r="U596" s="63" t="str">
        <f>+IFERROR(IF(V596="#N/C","#N/C",INDEX(Taxonomy_UniqueValues!D:D,MATCH(V596,Taxonomy_UniqueValues!E:E,0))),"#N/C")</f>
        <v>Muscomorpha</v>
      </c>
      <c r="V596" s="63" t="str">
        <f>+IFERROR(IF(W596="#N/C","#N/C",INDEX(Taxonomy_UniqueValues!E:E,MATCH(W596,Taxonomy_UniqueValues!F:F,0))),"#N/C")</f>
        <v>Oestroidea</v>
      </c>
      <c r="W596" s="63" t="str">
        <f>+IFERROR(IF(X596="#N/C","#N/C",IF(X596="-",INDEX(Taxonomy_UniqueValues!F:F,MATCH(Y596,Taxonomy_UniqueValues!H:H,0)),INDEX(Taxonomy_UniqueValues!F:F,MATCH(X596,Taxonomy_UniqueValues!G:G,0)))),"#N/C")</f>
        <v>Sarcophagidae</v>
      </c>
      <c r="X596" s="63" t="s">
        <v>311</v>
      </c>
      <c r="Y596" s="65" t="str">
        <f>+IFERROR(IF(Z596="#N/C","#N/C",INDEX(Taxonomy_UniqueValues!H:H,MATCH(Z596,Taxonomy_UniqueValues!I:I,0))),"#N/C")</f>
        <v>#N/C</v>
      </c>
      <c r="Z596" s="64" t="s">
        <v>36</v>
      </c>
    </row>
    <row r="597" spans="1:26" x14ac:dyDescent="0.3">
      <c r="A597" s="3">
        <v>67</v>
      </c>
      <c r="B597" s="38" t="str">
        <f t="shared" si="60"/>
        <v>FAIR-D3_67</v>
      </c>
      <c r="C597" s="39" t="s">
        <v>526</v>
      </c>
      <c r="D597" s="4">
        <f t="shared" si="64"/>
        <v>45164</v>
      </c>
      <c r="E597" s="1" t="s">
        <v>614</v>
      </c>
      <c r="F597" s="1" t="s">
        <v>615</v>
      </c>
      <c r="G597" s="2">
        <v>45164.292673611097</v>
      </c>
      <c r="H597" s="2">
        <v>45164.303981481498</v>
      </c>
      <c r="I597" s="40">
        <f t="shared" si="65"/>
        <v>1.1307870401651599E-2</v>
      </c>
      <c r="J597" s="41" t="s">
        <v>45</v>
      </c>
      <c r="K597" s="42" t="s">
        <v>31</v>
      </c>
      <c r="L597" s="42" t="s">
        <v>32</v>
      </c>
      <c r="M597" s="43">
        <v>67</v>
      </c>
      <c r="N597" s="5" t="str">
        <f t="shared" si="62"/>
        <v>FAIR-D3/67</v>
      </c>
      <c r="O597" s="4" t="str">
        <f>IF(ISBLANK(E597),"",IF(E597=F597, "1 video",CONCATENATE((+COUNTIFS(Video_List!$A:$A,Monitoring!C597,Video_List!$D:$D,"&lt;=" &amp;Monitoring!H597)-COUNTIFS(Video_List!$A:$A,Monitoring!C597,Video_List!$D:$D,"&lt;=" &amp;Monitoring!G597))+1," videos")))</f>
        <v>6 videos</v>
      </c>
      <c r="P597" s="61" t="str">
        <f t="shared" si="63"/>
        <v>no</v>
      </c>
      <c r="Q597" s="62" t="s">
        <v>34</v>
      </c>
      <c r="R597" s="63" t="str">
        <f>+IFERROR(IF(S597="#N/C","#N/C",INDEX(Taxonomy_UniqueValues!A:A,MATCH(S597,Taxonomy_UniqueValues!B:B,0))),"#N/C")</f>
        <v>Insecta</v>
      </c>
      <c r="S597" s="63" t="str">
        <f>+IFERROR(IF(T597="#N/C","#N/C",INDEX(Taxonomy_UniqueValues!B:B,MATCH(T597,Taxonomy_UniqueValues!C:C,0))),"#N/C")</f>
        <v>Diptera</v>
      </c>
      <c r="T597" s="63" t="s">
        <v>48</v>
      </c>
      <c r="U597" s="63" t="str">
        <f>+IFERROR(IF(V597="#N/C","#N/C",INDEX(Taxonomy_UniqueValues!D:D,MATCH(V597,Taxonomy_UniqueValues!E:E,0))),"#N/C")</f>
        <v>#N/C</v>
      </c>
      <c r="V597" s="63" t="str">
        <f>+IFERROR(IF(W597="#N/C","#N/C",INDEX(Taxonomy_UniqueValues!E:E,MATCH(W597,Taxonomy_UniqueValues!F:F,0))),"#N/C")</f>
        <v>#N/C</v>
      </c>
      <c r="W597" s="63" t="str">
        <f>+IFERROR(IF(X597="#N/C","#N/C",IF(X597="-",INDEX(Taxonomy_UniqueValues!F:F,MATCH(Y597,Taxonomy_UniqueValues!H:H,0)),INDEX(Taxonomy_UniqueValues!F:F,MATCH(X597,Taxonomy_UniqueValues!G:G,0)))),"#N/C")</f>
        <v>#N/C</v>
      </c>
      <c r="X597" s="63" t="str">
        <f>+IFERROR(IF(Y597="#N/C","#N/C",INDEX(Taxonomy_UniqueValues!G:G,MATCH(Y597,Taxonomy_UniqueValues!H:H,0))),"#N/C")</f>
        <v>#N/C</v>
      </c>
      <c r="Y597" s="65" t="str">
        <f>+IFERROR(IF(Z597="#N/C","#N/C",INDEX(Taxonomy_UniqueValues!H:H,MATCH(Z597,Taxonomy_UniqueValues!I:I,0))),"#N/C")</f>
        <v>#N/C</v>
      </c>
      <c r="Z597" s="64" t="s">
        <v>36</v>
      </c>
    </row>
    <row r="598" spans="1:26" x14ac:dyDescent="0.3">
      <c r="A598" s="3">
        <v>68</v>
      </c>
      <c r="B598" s="38" t="str">
        <f t="shared" si="60"/>
        <v>FAIR-D3_68</v>
      </c>
      <c r="C598" s="39" t="s">
        <v>526</v>
      </c>
      <c r="D598" s="4">
        <f t="shared" si="64"/>
        <v>45164</v>
      </c>
      <c r="E598" s="1" t="s">
        <v>616</v>
      </c>
      <c r="F598" s="1" t="s">
        <v>615</v>
      </c>
      <c r="G598" s="2">
        <v>45164.303217592598</v>
      </c>
      <c r="H598" s="2">
        <v>45164.324895833299</v>
      </c>
      <c r="I598" s="40">
        <f t="shared" si="65"/>
        <v>2.1678240700566676E-2</v>
      </c>
      <c r="J598" s="41" t="s">
        <v>45</v>
      </c>
      <c r="K598" s="42" t="s">
        <v>31</v>
      </c>
      <c r="L598" s="42" t="s">
        <v>32</v>
      </c>
      <c r="M598" s="43">
        <v>68</v>
      </c>
      <c r="N598" s="5" t="str">
        <f t="shared" si="62"/>
        <v>FAIR-D3/68</v>
      </c>
      <c r="O598" s="4" t="str">
        <f>IF(ISBLANK(E598),"",IF(E598=F598, "1 video",CONCATENATE((+COUNTIFS(Video_List!$A:$A,Monitoring!C598,Video_List!$D:$D,"&lt;=" &amp;Monitoring!H598)-COUNTIFS(Video_List!$A:$A,Monitoring!C598,Video_List!$D:$D,"&lt;=" &amp;Monitoring!G598))+1," videos")))</f>
        <v>11 videos</v>
      </c>
      <c r="P598" s="61" t="str">
        <f t="shared" si="63"/>
        <v>no</v>
      </c>
      <c r="Q598" s="62" t="s">
        <v>34</v>
      </c>
      <c r="R598" s="63" t="str">
        <f>+IFERROR(IF(S598="#N/C","#N/C",INDEX(Taxonomy_UniqueValues!A:A,MATCH(S598,Taxonomy_UniqueValues!B:B,0))),"#N/C")</f>
        <v>Insecta</v>
      </c>
      <c r="S598" s="63" t="str">
        <f>+IFERROR(IF(T598="#N/C","#N/C",INDEX(Taxonomy_UniqueValues!B:B,MATCH(T598,Taxonomy_UniqueValues!C:C,0))),"#N/C")</f>
        <v>Diptera</v>
      </c>
      <c r="T598" s="63" t="s">
        <v>48</v>
      </c>
      <c r="U598" s="63" t="str">
        <f>+IFERROR(IF(V598="#N/C","#N/C",INDEX(Taxonomy_UniqueValues!D:D,MATCH(V598,Taxonomy_UniqueValues!E:E,0))),"#N/C")</f>
        <v>#N/C</v>
      </c>
      <c r="V598" s="63" t="str">
        <f>+IFERROR(IF(W598="#N/C","#N/C",INDEX(Taxonomy_UniqueValues!E:E,MATCH(W598,Taxonomy_UniqueValues!F:F,0))),"#N/C")</f>
        <v>#N/C</v>
      </c>
      <c r="W598" s="63" t="str">
        <f>+IFERROR(IF(X598="#N/C","#N/C",IF(X598="-",INDEX(Taxonomy_UniqueValues!F:F,MATCH(Y598,Taxonomy_UniqueValues!H:H,0)),INDEX(Taxonomy_UniqueValues!F:F,MATCH(X598,Taxonomy_UniqueValues!G:G,0)))),"#N/C")</f>
        <v>#N/C</v>
      </c>
      <c r="X598" s="63" t="str">
        <f>+IFERROR(IF(Y598="#N/C","#N/C",INDEX(Taxonomy_UniqueValues!G:G,MATCH(Y598,Taxonomy_UniqueValues!H:H,0))),"#N/C")</f>
        <v>#N/C</v>
      </c>
      <c r="Y598" s="65" t="str">
        <f>+IFERROR(IF(Z598="#N/C","#N/C",INDEX(Taxonomy_UniqueValues!H:H,MATCH(Z598,Taxonomy_UniqueValues!I:I,0))),"#N/C")</f>
        <v>#N/C</v>
      </c>
      <c r="Z598" s="64" t="s">
        <v>36</v>
      </c>
    </row>
    <row r="599" spans="1:26" x14ac:dyDescent="0.3">
      <c r="A599" s="3">
        <v>69</v>
      </c>
      <c r="B599" s="38" t="str">
        <f t="shared" si="60"/>
        <v>FAIR-D3_69</v>
      </c>
      <c r="C599" s="39" t="s">
        <v>526</v>
      </c>
      <c r="D599" s="7">
        <f t="shared" si="64"/>
        <v>45164</v>
      </c>
      <c r="E599" s="1" t="s">
        <v>617</v>
      </c>
      <c r="F599" s="1" t="s">
        <v>618</v>
      </c>
      <c r="G599" s="2">
        <v>45164.364247685196</v>
      </c>
      <c r="H599" s="2">
        <v>45164.366875</v>
      </c>
      <c r="I599" s="44">
        <f t="shared" si="65"/>
        <v>2.627314803248737E-3</v>
      </c>
      <c r="J599" s="41" t="s">
        <v>45</v>
      </c>
      <c r="K599" s="42" t="s">
        <v>31</v>
      </c>
      <c r="L599" s="42" t="s">
        <v>32</v>
      </c>
      <c r="M599" s="6">
        <v>69</v>
      </c>
      <c r="N599" s="5" t="str">
        <f t="shared" si="62"/>
        <v>FAIR-D3/69</v>
      </c>
      <c r="O599" s="4" t="str">
        <f>IF(ISBLANK(E599),"",IF(E599=F599, "1 video",CONCATENATE((+COUNTIFS(Video_List!$A:$A,Monitoring!C599,Video_List!$D:$D,"&lt;=" &amp;Monitoring!H599)-COUNTIFS(Video_List!$A:$A,Monitoring!C599,Video_List!$D:$D,"&lt;=" &amp;Monitoring!G599))+1," videos")))</f>
        <v>2 videos</v>
      </c>
      <c r="P599" s="61" t="str">
        <f t="shared" si="63"/>
        <v>no</v>
      </c>
      <c r="Q599" s="62" t="s">
        <v>34</v>
      </c>
      <c r="R599" s="63" t="str">
        <f>+IFERROR(IF(S599="#N/C","#N/C",INDEX(Taxonomy_UniqueValues!A:A,MATCH(S599,Taxonomy_UniqueValues!B:B,0))),"#N/C")</f>
        <v>Insecta</v>
      </c>
      <c r="S599" s="63" t="str">
        <f>+IFERROR(IF(T599="#N/C","#N/C",INDEX(Taxonomy_UniqueValues!B:B,MATCH(T599,Taxonomy_UniqueValues!C:C,0))),"#N/C")</f>
        <v>Diptera</v>
      </c>
      <c r="T599" s="63" t="s">
        <v>48</v>
      </c>
      <c r="U599" s="63" t="str">
        <f>+IFERROR(IF(V599="#N/C","#N/C",INDEX(Taxonomy_UniqueValues!D:D,MATCH(V599,Taxonomy_UniqueValues!E:E,0))),"#N/C")</f>
        <v>#N/C</v>
      </c>
      <c r="V599" s="6" t="str">
        <f>+IFERROR(IF(W599="#N/C","#N/C",INDEX(Taxonomy_UniqueValues!E:E,MATCH(W599,Taxonomy_UniqueValues!F:F,0))),"#N/C")</f>
        <v>#N/C</v>
      </c>
      <c r="W599" s="63" t="str">
        <f>+IFERROR(IF(X599="#N/C","#N/C",IF(X599="-",INDEX(Taxonomy_UniqueValues!F:F,MATCH(Y599,Taxonomy_UniqueValues!H:H,0)),INDEX(Taxonomy_UniqueValues!F:F,MATCH(X599,Taxonomy_UniqueValues!G:G,0)))),"#N/C")</f>
        <v>#N/C</v>
      </c>
      <c r="X599" s="6" t="str">
        <f>+IFERROR(IF(Y599="#N/C","#N/C",INDEX(Taxonomy_UniqueValues!G:G,MATCH(Y599,Taxonomy_UniqueValues!H:H,0))),"#N/C")</f>
        <v>#N/C</v>
      </c>
      <c r="Y599" s="36" t="str">
        <f>+IFERROR(IF(Z599="#N/C","#N/C",INDEX(Taxonomy_UniqueValues!H:H,MATCH(Z599,Taxonomy_UniqueValues!I:I,0))),"#N/C")</f>
        <v>#N/C</v>
      </c>
      <c r="Z599" s="67" t="s">
        <v>36</v>
      </c>
    </row>
    <row r="600" spans="1:26" x14ac:dyDescent="0.3">
      <c r="A600" s="3">
        <v>70</v>
      </c>
      <c r="B600" s="38" t="str">
        <f t="shared" si="60"/>
        <v>FAIR-D3_70</v>
      </c>
      <c r="C600" s="39" t="s">
        <v>526</v>
      </c>
      <c r="D600" s="4">
        <f t="shared" si="64"/>
        <v>45164</v>
      </c>
      <c r="E600" s="1" t="s">
        <v>619</v>
      </c>
      <c r="F600" s="1" t="s">
        <v>619</v>
      </c>
      <c r="G600" s="2">
        <v>45164.368171296301</v>
      </c>
      <c r="H600" s="2">
        <v>45164.368680555599</v>
      </c>
      <c r="I600" s="40">
        <f t="shared" si="65"/>
        <v>5.0925929826917127E-4</v>
      </c>
      <c r="J600" s="41" t="s">
        <v>45</v>
      </c>
      <c r="K600" s="42" t="s">
        <v>34</v>
      </c>
      <c r="L600" s="42" t="s">
        <v>32</v>
      </c>
      <c r="M600" s="6">
        <v>70</v>
      </c>
      <c r="N600" s="5" t="str">
        <f t="shared" si="62"/>
        <v>FAIR-D3/70</v>
      </c>
      <c r="O600" s="4" t="str">
        <f>IF(ISBLANK(E600),"",IF(E600=F600, "1 video",CONCATENATE((+COUNTIFS(Video_List!$A:$A,Monitoring!C600,Video_List!$D:$D,"&lt;=" &amp;Monitoring!H600)-COUNTIFS(Video_List!$A:$A,Monitoring!C600,Video_List!$D:$D,"&lt;=" &amp;Monitoring!G600))+1," videos")))</f>
        <v>1 video</v>
      </c>
      <c r="P600" s="61" t="str">
        <f t="shared" si="63"/>
        <v>yes</v>
      </c>
      <c r="Q600" s="62" t="s">
        <v>34</v>
      </c>
      <c r="R600" s="63" t="str">
        <f>+IFERROR(IF(S600="#N/C","#N/C",INDEX(Taxonomy_UniqueValues!A:A,MATCH(S600,Taxonomy_UniqueValues!B:B,0))),"#N/C")</f>
        <v>Insecta</v>
      </c>
      <c r="S600" s="63" t="str">
        <f>+IFERROR(IF(T600="#N/C","#N/C",INDEX(Taxonomy_UniqueValues!B:B,MATCH(T600,Taxonomy_UniqueValues!C:C,0))),"#N/C")</f>
        <v>Diptera</v>
      </c>
      <c r="T600" s="63" t="str">
        <f>+IFERROR(IF(V600="#N/C","#N/C",INDEX(Taxonomy_UniqueValues!C:C,MATCH(V600,Taxonomy_UniqueValues!E:E,0))),"#N/C")</f>
        <v>Brachycera</v>
      </c>
      <c r="U600" s="63" t="str">
        <f>+IFERROR(IF(V600="#N/C","#N/C",INDEX(Taxonomy_UniqueValues!D:D,MATCH(V600,Taxonomy_UniqueValues!E:E,0))),"#N/C")</f>
        <v>Muscomorpha</v>
      </c>
      <c r="V600" s="63" t="s">
        <v>35</v>
      </c>
      <c r="W600" s="63" t="str">
        <f>+IFERROR(IF(X600="#N/C","#N/C",IF(X600="-",INDEX(Taxonomy_UniqueValues!F:F,MATCH(Y600,Taxonomy_UniqueValues!H:H,0)),INDEX(Taxonomy_UniqueValues!F:F,MATCH(X600,Taxonomy_UniqueValues!G:G,0)))),"#N/C")</f>
        <v>#N/C</v>
      </c>
      <c r="X600" s="63" t="str">
        <f>+IFERROR(IF(Y600="#N/C","#N/C",INDEX(Taxonomy_UniqueValues!G:G,MATCH(Y600,Taxonomy_UniqueValues!H:H,0))),"#N/C")</f>
        <v>#N/C</v>
      </c>
      <c r="Y600" s="65" t="str">
        <f>+IFERROR(IF(Z600="#N/C","#N/C",INDEX(Taxonomy_UniqueValues!H:H,MATCH(Z600,Taxonomy_UniqueValues!I:I,0))),"#N/C")</f>
        <v>#N/C</v>
      </c>
      <c r="Z600" s="64" t="s">
        <v>36</v>
      </c>
    </row>
    <row r="601" spans="1:26" x14ac:dyDescent="0.3">
      <c r="A601" s="3">
        <v>71</v>
      </c>
      <c r="B601" s="38" t="str">
        <f t="shared" si="60"/>
        <v>FAIR-D3_71</v>
      </c>
      <c r="C601" s="39" t="s">
        <v>526</v>
      </c>
      <c r="D601" s="4">
        <f t="shared" si="64"/>
        <v>45164</v>
      </c>
      <c r="E601" s="1" t="s">
        <v>620</v>
      </c>
      <c r="F601" s="1" t="s">
        <v>621</v>
      </c>
      <c r="G601" s="2">
        <v>45164.394166666701</v>
      </c>
      <c r="H601" s="2">
        <v>45164.396400463003</v>
      </c>
      <c r="I601" s="40">
        <f t="shared" si="65"/>
        <v>2.2337963018799201E-3</v>
      </c>
      <c r="J601" s="41" t="s">
        <v>30</v>
      </c>
      <c r="K601" s="42" t="s">
        <v>34</v>
      </c>
      <c r="L601" s="42" t="s">
        <v>32</v>
      </c>
      <c r="M601" s="6">
        <v>71</v>
      </c>
      <c r="N601" s="5" t="str">
        <f t="shared" si="62"/>
        <v>FAIR-D3/71</v>
      </c>
      <c r="O601" s="4" t="str">
        <f>IF(ISBLANK(E601),"",IF(E601=F601, "1 video",CONCATENATE((+COUNTIFS(Video_List!$A:$A,Monitoring!C601,Video_List!$D:$D,"&lt;=" &amp;Monitoring!H601)-COUNTIFS(Video_List!$A:$A,Monitoring!C601,Video_List!$D:$D,"&lt;=" &amp;Monitoring!G601))+1," videos")))</f>
        <v>2 videos</v>
      </c>
      <c r="P601" s="61" t="str">
        <f t="shared" si="63"/>
        <v>yes</v>
      </c>
      <c r="Q601" s="62" t="s">
        <v>34</v>
      </c>
      <c r="R601" s="63" t="str">
        <f>+IFERROR(IF(S601="#N/C","#N/C",INDEX(Taxonomy_UniqueValues!A:A,MATCH(S601,Taxonomy_UniqueValues!B:B,0))),"#N/C")</f>
        <v>Insecta</v>
      </c>
      <c r="S601" s="63" t="str">
        <f>+IFERROR(IF(T601="#N/C","#N/C",INDEX(Taxonomy_UniqueValues!B:B,MATCH(T601,Taxonomy_UniqueValues!C:C,0))),"#N/C")</f>
        <v>Diptera</v>
      </c>
      <c r="T601" s="63" t="str">
        <f>+IFERROR(IF(V601="#N/C","#N/C",INDEX(Taxonomy_UniqueValues!C:C,MATCH(V601,Taxonomy_UniqueValues!E:E,0))),"#N/C")</f>
        <v>Brachycera</v>
      </c>
      <c r="U601" s="63" t="str">
        <f>+IFERROR(IF(V601="#N/C","#N/C",INDEX(Taxonomy_UniqueValues!D:D,MATCH(V601,Taxonomy_UniqueValues!E:E,0))),"#N/C")</f>
        <v>Muscomorpha</v>
      </c>
      <c r="V601" s="63" t="s">
        <v>35</v>
      </c>
      <c r="W601" s="63" t="str">
        <f>+IFERROR(IF(X601="#N/C","#N/C",IF(X601="-",INDEX(Taxonomy_UniqueValues!F:F,MATCH(Y601,Taxonomy_UniqueValues!H:H,0)),INDEX(Taxonomy_UniqueValues!F:F,MATCH(X601,Taxonomy_UniqueValues!G:G,0)))),"#N/C")</f>
        <v>#N/C</v>
      </c>
      <c r="X601" s="63" t="str">
        <f>+IFERROR(IF(Y601="#N/C","#N/C",INDEX(Taxonomy_UniqueValues!G:G,MATCH(Y601,Taxonomy_UniqueValues!H:H,0))),"#N/C")</f>
        <v>#N/C</v>
      </c>
      <c r="Y601" s="65" t="str">
        <f>+IFERROR(IF(Z601="#N/C","#N/C",INDEX(Taxonomy_UniqueValues!H:H,MATCH(Z601,Taxonomy_UniqueValues!I:I,0))),"#N/C")</f>
        <v>#N/C</v>
      </c>
      <c r="Z601" s="64" t="s">
        <v>36</v>
      </c>
    </row>
    <row r="602" spans="1:26" x14ac:dyDescent="0.3">
      <c r="A602" s="3">
        <v>72</v>
      </c>
      <c r="B602" s="38" t="str">
        <f t="shared" si="60"/>
        <v>FAIR-D3_72</v>
      </c>
      <c r="C602" s="39" t="s">
        <v>526</v>
      </c>
      <c r="D602" s="4">
        <f t="shared" si="64"/>
        <v>45164</v>
      </c>
      <c r="E602" s="1" t="s">
        <v>620</v>
      </c>
      <c r="F602" s="1" t="s">
        <v>620</v>
      </c>
      <c r="G602" s="2">
        <v>45164.394525463002</v>
      </c>
      <c r="H602" s="2">
        <v>45164.395243055602</v>
      </c>
      <c r="I602" s="40">
        <f t="shared" si="65"/>
        <v>7.1759260026738048E-4</v>
      </c>
      <c r="J602" s="41" t="s">
        <v>45</v>
      </c>
      <c r="K602" s="42" t="s">
        <v>31</v>
      </c>
      <c r="L602" s="42" t="s">
        <v>32</v>
      </c>
      <c r="M602" s="6">
        <v>72</v>
      </c>
      <c r="N602" s="5" t="str">
        <f t="shared" si="62"/>
        <v>FAIR-D3/72</v>
      </c>
      <c r="O602" s="4" t="str">
        <f>IF(ISBLANK(E602),"",IF(E602=F602, "1 video",CONCATENATE((+COUNTIFS(Video_List!$A:$A,Monitoring!C602,Video_List!$D:$D,"&lt;=" &amp;Monitoring!H602)-COUNTIFS(Video_List!$A:$A,Monitoring!C602,Video_List!$D:$D,"&lt;=" &amp;Monitoring!G602))+1," videos")))</f>
        <v>1 video</v>
      </c>
      <c r="P602" s="61" t="str">
        <f t="shared" si="63"/>
        <v>no</v>
      </c>
      <c r="Q602" s="62" t="s">
        <v>34</v>
      </c>
      <c r="R602" s="63" t="str">
        <f>+IFERROR(IF(S602="#N/C","#N/C",INDEX(Taxonomy_UniqueValues!A:A,MATCH(S602,Taxonomy_UniqueValues!B:B,0))),"#N/C")</f>
        <v>Insecta</v>
      </c>
      <c r="S602" s="63" t="str">
        <f>+IFERROR(IF(T602="#N/C","#N/C",INDEX(Taxonomy_UniqueValues!B:B,MATCH(T602,Taxonomy_UniqueValues!C:C,0))),"#N/C")</f>
        <v>Diptera</v>
      </c>
      <c r="T602" s="63" t="s">
        <v>48</v>
      </c>
      <c r="U602" s="63" t="str">
        <f>+IFERROR(IF(V602="#N/C","#N/C",INDEX(Taxonomy_UniqueValues!D:D,MATCH(V602,Taxonomy_UniqueValues!E:E,0))),"#N/C")</f>
        <v>#N/C</v>
      </c>
      <c r="V602" s="63" t="str">
        <f>+IFERROR(IF(W602="#N/C","#N/C",INDEX(Taxonomy_UniqueValues!E:E,MATCH(W602,Taxonomy_UniqueValues!F:F,0))),"#N/C")</f>
        <v>#N/C</v>
      </c>
      <c r="W602" s="63" t="str">
        <f>+IFERROR(IF(X602="#N/C","#N/C",IF(X602="-",INDEX(Taxonomy_UniqueValues!F:F,MATCH(Y602,Taxonomy_UniqueValues!H:H,0)),INDEX(Taxonomy_UniqueValues!F:F,MATCH(X602,Taxonomy_UniqueValues!G:G,0)))),"#N/C")</f>
        <v>#N/C</v>
      </c>
      <c r="X602" s="63" t="str">
        <f>+IFERROR(IF(Y602="#N/C","#N/C",INDEX(Taxonomy_UniqueValues!G:G,MATCH(Y602,Taxonomy_UniqueValues!H:H,0))),"#N/C")</f>
        <v>#N/C</v>
      </c>
      <c r="Y602" s="65" t="str">
        <f>+IFERROR(IF(Z602="#N/C","#N/C",INDEX(Taxonomy_UniqueValues!H:H,MATCH(Z602,Taxonomy_UniqueValues!I:I,0))),"#N/C")</f>
        <v>#N/C</v>
      </c>
      <c r="Z602" s="64" t="s">
        <v>36</v>
      </c>
    </row>
    <row r="603" spans="1:26" x14ac:dyDescent="0.3">
      <c r="A603" s="3">
        <v>73</v>
      </c>
      <c r="B603" s="38" t="str">
        <f t="shared" si="60"/>
        <v>FAIR-D3_73</v>
      </c>
      <c r="C603" s="39" t="s">
        <v>526</v>
      </c>
      <c r="D603" s="4">
        <f t="shared" si="64"/>
        <v>45164</v>
      </c>
      <c r="E603" s="1" t="s">
        <v>620</v>
      </c>
      <c r="F603" s="1" t="s">
        <v>620</v>
      </c>
      <c r="G603" s="2">
        <v>45164.394675925898</v>
      </c>
      <c r="H603" s="2">
        <v>45164.394895833299</v>
      </c>
      <c r="I603" s="40">
        <f t="shared" si="65"/>
        <v>2.1990740060573444E-4</v>
      </c>
      <c r="J603" s="41" t="s">
        <v>32</v>
      </c>
      <c r="K603" s="42" t="s">
        <v>31</v>
      </c>
      <c r="L603" s="42" t="s">
        <v>32</v>
      </c>
      <c r="M603" s="6">
        <v>73</v>
      </c>
      <c r="N603" s="5" t="str">
        <f t="shared" si="62"/>
        <v>FAIR-D3/73</v>
      </c>
      <c r="O603" s="4" t="str">
        <f>IF(ISBLANK(E603),"",IF(E603=F603, "1 video",CONCATENATE((+COUNTIFS(Video_List!$A:$A,Monitoring!C603,Video_List!$D:$D,"&lt;=" &amp;Monitoring!H603)-COUNTIFS(Video_List!$A:$A,Monitoring!C603,Video_List!$D:$D,"&lt;=" &amp;Monitoring!G603))+1," videos")))</f>
        <v>1 video</v>
      </c>
      <c r="P603" s="61" t="str">
        <f t="shared" si="63"/>
        <v>no</v>
      </c>
      <c r="Q603" s="62" t="s">
        <v>34</v>
      </c>
      <c r="R603" s="63" t="str">
        <f>+IFERROR(IF(S603="#N/C","#N/C",INDEX(Taxonomy_UniqueValues!A:A,MATCH(S603,Taxonomy_UniqueValues!B:B,0))),"#N/C")</f>
        <v>Insecta</v>
      </c>
      <c r="S603" s="63" t="str">
        <f>+IFERROR(IF(T603="#N/C","#N/C",INDEX(Taxonomy_UniqueValues!B:B,MATCH(T603,Taxonomy_UniqueValues!C:C,0))),"#N/C")</f>
        <v>Diptera</v>
      </c>
      <c r="T603" s="63" t="s">
        <v>48</v>
      </c>
      <c r="U603" s="63" t="str">
        <f>+IFERROR(IF(V603="#N/C","#N/C",INDEX(Taxonomy_UniqueValues!D:D,MATCH(V603,Taxonomy_UniqueValues!E:E,0))),"#N/C")</f>
        <v>#N/C</v>
      </c>
      <c r="V603" s="63" t="str">
        <f>+IFERROR(IF(W603="#N/C","#N/C",INDEX(Taxonomy_UniqueValues!E:E,MATCH(W603,Taxonomy_UniqueValues!F:F,0))),"#N/C")</f>
        <v>#N/C</v>
      </c>
      <c r="W603" s="63" t="str">
        <f>+IFERROR(IF(X603="#N/C","#N/C",IF(X603="-",INDEX(Taxonomy_UniqueValues!F:F,MATCH(Y603,Taxonomy_UniqueValues!H:H,0)),INDEX(Taxonomy_UniqueValues!F:F,MATCH(X603,Taxonomy_UniqueValues!G:G,0)))),"#N/C")</f>
        <v>#N/C</v>
      </c>
      <c r="X603" s="63" t="str">
        <f>+IFERROR(IF(Y603="#N/C","#N/C",INDEX(Taxonomy_UniqueValues!G:G,MATCH(Y603,Taxonomy_UniqueValues!H:H,0))),"#N/C")</f>
        <v>#N/C</v>
      </c>
      <c r="Y603" s="65" t="str">
        <f>+IFERROR(IF(Z603="#N/C","#N/C",INDEX(Taxonomy_UniqueValues!H:H,MATCH(Z603,Taxonomy_UniqueValues!I:I,0))),"#N/C")</f>
        <v>#N/C</v>
      </c>
      <c r="Z603" s="64" t="s">
        <v>36</v>
      </c>
    </row>
    <row r="604" spans="1:26" x14ac:dyDescent="0.3">
      <c r="A604" s="3">
        <v>74</v>
      </c>
      <c r="B604" s="38" t="str">
        <f t="shared" si="60"/>
        <v>FAIR-D3_74</v>
      </c>
      <c r="C604" s="39" t="s">
        <v>526</v>
      </c>
      <c r="D604" s="4">
        <f t="shared" si="64"/>
        <v>45164</v>
      </c>
      <c r="E604" s="1" t="s">
        <v>622</v>
      </c>
      <c r="F604" s="1" t="s">
        <v>622</v>
      </c>
      <c r="G604" s="2">
        <v>45164.400196759299</v>
      </c>
      <c r="H604" s="2">
        <v>45164.400243055599</v>
      </c>
      <c r="I604" s="40">
        <f t="shared" si="65"/>
        <v>4.6296299842651933E-5</v>
      </c>
      <c r="J604" s="41" t="s">
        <v>45</v>
      </c>
      <c r="K604" s="42" t="s">
        <v>34</v>
      </c>
      <c r="L604" s="42" t="s">
        <v>32</v>
      </c>
      <c r="M604" s="6">
        <v>74</v>
      </c>
      <c r="N604" s="5" t="str">
        <f t="shared" si="62"/>
        <v>FAIR-D3/74</v>
      </c>
      <c r="O604" s="4" t="str">
        <f>IF(ISBLANK(E604),"",IF(E604=F604, "1 video",CONCATENATE((+COUNTIFS(Video_List!$A:$A,Monitoring!C604,Video_List!$D:$D,"&lt;=" &amp;Monitoring!H604)-COUNTIFS(Video_List!$A:$A,Monitoring!C604,Video_List!$D:$D,"&lt;=" &amp;Monitoring!G604))+1," videos")))</f>
        <v>1 video</v>
      </c>
      <c r="P604" s="61" t="str">
        <f t="shared" si="63"/>
        <v>no</v>
      </c>
      <c r="Q604" s="62" t="s">
        <v>34</v>
      </c>
      <c r="R604" s="63" t="str">
        <f>+IFERROR(IF(S604="#N/C","#N/C",INDEX(Taxonomy_UniqueValues!A:A,MATCH(S604,Taxonomy_UniqueValues!B:B,0))),"#N/C")</f>
        <v>Insecta</v>
      </c>
      <c r="S604" s="63" t="str">
        <f>+IFERROR(IF(T604="#N/C","#N/C",INDEX(Taxonomy_UniqueValues!B:B,MATCH(T604,Taxonomy_UniqueValues!C:C,0))),"#N/C")</f>
        <v>Diptera</v>
      </c>
      <c r="T604" s="63" t="s">
        <v>48</v>
      </c>
      <c r="U604" s="63" t="str">
        <f>+IFERROR(IF(V604="#N/C","#N/C",INDEX(Taxonomy_UniqueValues!D:D,MATCH(V604,Taxonomy_UniqueValues!E:E,0))),"#N/C")</f>
        <v>#N/C</v>
      </c>
      <c r="V604" s="63" t="str">
        <f>+IFERROR(IF(W604="#N/C","#N/C",INDEX(Taxonomy_UniqueValues!E:E,MATCH(W604,Taxonomy_UniqueValues!F:F,0))),"#N/C")</f>
        <v>#N/C</v>
      </c>
      <c r="W604" s="63" t="str">
        <f>+IFERROR(IF(X604="#N/C","#N/C",IF(X604="-",INDEX(Taxonomy_UniqueValues!F:F,MATCH(Y604,Taxonomy_UniqueValues!H:H,0)),INDEX(Taxonomy_UniqueValues!F:F,MATCH(X604,Taxonomy_UniqueValues!G:G,0)))),"#N/C")</f>
        <v>#N/C</v>
      </c>
      <c r="X604" s="63" t="str">
        <f>+IFERROR(IF(Y604="#N/C","#N/C",INDEX(Taxonomy_UniqueValues!G:G,MATCH(Y604,Taxonomy_UniqueValues!H:H,0))),"#N/C")</f>
        <v>#N/C</v>
      </c>
      <c r="Y604" s="65" t="str">
        <f>+IFERROR(IF(Z604="#N/C","#N/C",INDEX(Taxonomy_UniqueValues!H:H,MATCH(Z604,Taxonomy_UniqueValues!I:I,0))),"#N/C")</f>
        <v>#N/C</v>
      </c>
      <c r="Z604" s="64" t="s">
        <v>36</v>
      </c>
    </row>
    <row r="605" spans="1:26" x14ac:dyDescent="0.3">
      <c r="A605" s="3">
        <v>75</v>
      </c>
      <c r="B605" s="38" t="str">
        <f t="shared" si="60"/>
        <v>FAIR-D3_75</v>
      </c>
      <c r="C605" s="39" t="s">
        <v>526</v>
      </c>
      <c r="D605" s="4">
        <f t="shared" si="64"/>
        <v>45164</v>
      </c>
      <c r="E605" s="1" t="s">
        <v>623</v>
      </c>
      <c r="F605" s="1" t="s">
        <v>623</v>
      </c>
      <c r="G605" s="2">
        <v>45164.406956018502</v>
      </c>
      <c r="H605" s="2">
        <v>45164.4071527778</v>
      </c>
      <c r="I605" s="40">
        <f t="shared" si="65"/>
        <v>1.9675929797813296E-4</v>
      </c>
      <c r="J605" s="41" t="s">
        <v>30</v>
      </c>
      <c r="K605" s="42" t="s">
        <v>31</v>
      </c>
      <c r="L605" s="42" t="s">
        <v>32</v>
      </c>
      <c r="M605" s="6">
        <v>75</v>
      </c>
      <c r="N605" s="5" t="str">
        <f t="shared" si="62"/>
        <v>FAIR-D3/75</v>
      </c>
      <c r="O605" s="4" t="str">
        <f>IF(ISBLANK(E605),"",IF(E605=F605, "1 video",CONCATENATE((+COUNTIFS(Video_List!$A:$A,Monitoring!C605,Video_List!$D:$D,"&lt;=" &amp;Monitoring!H605)-COUNTIFS(Video_List!$A:$A,Monitoring!C605,Video_List!$D:$D,"&lt;=" &amp;Monitoring!G605))+1," videos")))</f>
        <v>1 video</v>
      </c>
      <c r="P605" s="61" t="str">
        <f t="shared" si="63"/>
        <v>yes</v>
      </c>
      <c r="Q605" s="62" t="s">
        <v>34</v>
      </c>
      <c r="R605" s="63" t="str">
        <f>+IFERROR(IF(S605="#N/C","#N/C",INDEX(Taxonomy_UniqueValues!A:A,MATCH(S605,Taxonomy_UniqueValues!B:B,0))),"#N/C")</f>
        <v>Insecta</v>
      </c>
      <c r="S605" s="63" t="str">
        <f>+IFERROR(IF(T605="#N/C","#N/C",INDEX(Taxonomy_UniqueValues!B:B,MATCH(T605,Taxonomy_UniqueValues!C:C,0))),"#N/C")</f>
        <v>Diptera</v>
      </c>
      <c r="T605" s="63" t="str">
        <f>+IFERROR(IF(V605="#N/C","#N/C",INDEX(Taxonomy_UniqueValues!C:C,MATCH(V605,Taxonomy_UniqueValues!E:E,0))),"#N/C")</f>
        <v>Brachycera</v>
      </c>
      <c r="U605" s="63" t="str">
        <f>+IFERROR(IF(V605="#N/C","#N/C",INDEX(Taxonomy_UniqueValues!D:D,MATCH(V605,Taxonomy_UniqueValues!E:E,0))),"#N/C")</f>
        <v>Muscomorpha</v>
      </c>
      <c r="V605" s="63" t="s">
        <v>35</v>
      </c>
      <c r="W605" s="63" t="str">
        <f>+IFERROR(IF(X605="#N/C","#N/C",IF(X605="-",INDEX(Taxonomy_UniqueValues!F:F,MATCH(Y605,Taxonomy_UniqueValues!H:H,0)),INDEX(Taxonomy_UniqueValues!F:F,MATCH(X605,Taxonomy_UniqueValues!G:G,0)))),"#N/C")</f>
        <v>#N/C</v>
      </c>
      <c r="X605" s="63" t="str">
        <f>+IFERROR(IF(Y605="#N/C","#N/C",INDEX(Taxonomy_UniqueValues!G:G,MATCH(Y605,Taxonomy_UniqueValues!H:H,0))),"#N/C")</f>
        <v>#N/C</v>
      </c>
      <c r="Y605" s="65" t="str">
        <f>+IFERROR(IF(Z605="#N/C","#N/C",INDEX(Taxonomy_UniqueValues!H:H,MATCH(Z605,Taxonomy_UniqueValues!I:I,0))),"#N/C")</f>
        <v>#N/C</v>
      </c>
      <c r="Z605" s="64" t="s">
        <v>36</v>
      </c>
    </row>
    <row r="606" spans="1:26" x14ac:dyDescent="0.3">
      <c r="A606" s="3">
        <v>76</v>
      </c>
      <c r="B606" s="38" t="str">
        <f t="shared" si="60"/>
        <v>FAIR-D3_76</v>
      </c>
      <c r="C606" s="39" t="s">
        <v>526</v>
      </c>
      <c r="D606" s="4">
        <f t="shared" si="64"/>
        <v>45164</v>
      </c>
      <c r="E606" s="1" t="s">
        <v>624</v>
      </c>
      <c r="F606" s="1" t="s">
        <v>624</v>
      </c>
      <c r="G606" s="2">
        <v>45164.417002314804</v>
      </c>
      <c r="H606" s="2">
        <v>45164.417280092603</v>
      </c>
      <c r="I606" s="40">
        <f t="shared" si="65"/>
        <v>2.777777990559116E-4</v>
      </c>
      <c r="J606" s="41" t="s">
        <v>45</v>
      </c>
      <c r="K606" s="42" t="s">
        <v>34</v>
      </c>
      <c r="L606" s="42" t="s">
        <v>45</v>
      </c>
      <c r="M606" s="6">
        <v>76</v>
      </c>
      <c r="N606" s="5" t="str">
        <f t="shared" si="62"/>
        <v>FAIR-D3/76</v>
      </c>
      <c r="O606" s="4" t="str">
        <f>IF(ISBLANK(E606),"",IF(E606=F606, "1 video",CONCATENATE((+COUNTIFS(Video_List!$A:$A,Monitoring!C606,Video_List!$D:$D,"&lt;=" &amp;Monitoring!H606)-COUNTIFS(Video_List!$A:$A,Monitoring!C606,Video_List!$D:$D,"&lt;=" &amp;Monitoring!G606))+1," videos")))</f>
        <v>1 video</v>
      </c>
      <c r="P606" s="61" t="str">
        <f t="shared" si="63"/>
        <v>no</v>
      </c>
      <c r="Q606" s="62" t="s">
        <v>34</v>
      </c>
      <c r="R606" s="63" t="str">
        <f>+IFERROR(IF(S606="#N/C","#N/C",INDEX(Taxonomy_UniqueValues!A:A,MATCH(S606,Taxonomy_UniqueValues!B:B,0))),"#N/C")</f>
        <v>Insecta</v>
      </c>
      <c r="S606" s="63" t="str">
        <f>+IFERROR(IF(T606="#N/C","#N/C",INDEX(Taxonomy_UniqueValues!B:B,MATCH(T606,Taxonomy_UniqueValues!C:C,0))),"#N/C")</f>
        <v>Diptera</v>
      </c>
      <c r="T606" s="63" t="s">
        <v>48</v>
      </c>
      <c r="U606" s="63" t="str">
        <f>+IFERROR(IF(V606="#N/C","#N/C",INDEX(Taxonomy_UniqueValues!D:D,MATCH(V606,Taxonomy_UniqueValues!E:E,0))),"#N/C")</f>
        <v>#N/C</v>
      </c>
      <c r="V606" s="63" t="str">
        <f>+IFERROR(IF(W606="#N/C","#N/C",INDEX(Taxonomy_UniqueValues!E:E,MATCH(W606,Taxonomy_UniqueValues!F:F,0))),"#N/C")</f>
        <v>#N/C</v>
      </c>
      <c r="W606" s="63" t="str">
        <f>+IFERROR(IF(X606="#N/C","#N/C",IF(X606="-",INDEX(Taxonomy_UniqueValues!F:F,MATCH(Y606,Taxonomy_UniqueValues!H:H,0)),INDEX(Taxonomy_UniqueValues!F:F,MATCH(X606,Taxonomy_UniqueValues!G:G,0)))),"#N/C")</f>
        <v>#N/C</v>
      </c>
      <c r="X606" s="63" t="str">
        <f>+IFERROR(IF(Y606="#N/C","#N/C",INDEX(Taxonomy_UniqueValues!G:G,MATCH(Y606,Taxonomy_UniqueValues!H:H,0))),"#N/C")</f>
        <v>#N/C</v>
      </c>
      <c r="Y606" s="65" t="str">
        <f>+IFERROR(IF(Z606="#N/C","#N/C",INDEX(Taxonomy_UniqueValues!H:H,MATCH(Z606,Taxonomy_UniqueValues!I:I,0))),"#N/C")</f>
        <v>#N/C</v>
      </c>
      <c r="Z606" s="64" t="s">
        <v>36</v>
      </c>
    </row>
    <row r="607" spans="1:26" x14ac:dyDescent="0.3">
      <c r="A607" s="3">
        <v>77</v>
      </c>
      <c r="B607" s="38" t="str">
        <f t="shared" si="60"/>
        <v>FAIR-D3_77</v>
      </c>
      <c r="C607" s="39" t="s">
        <v>526</v>
      </c>
      <c r="D607" s="4">
        <f t="shared" si="64"/>
        <v>45164</v>
      </c>
      <c r="E607" s="1" t="s">
        <v>625</v>
      </c>
      <c r="F607" s="1" t="s">
        <v>625</v>
      </c>
      <c r="G607" s="2">
        <v>45164.4203935185</v>
      </c>
      <c r="H607" s="2">
        <v>45164.420428240701</v>
      </c>
      <c r="I607" s="40">
        <f t="shared" si="65"/>
        <v>3.4722201235126704E-5</v>
      </c>
      <c r="J607" s="41" t="s">
        <v>32</v>
      </c>
      <c r="K607" s="42" t="s">
        <v>31</v>
      </c>
      <c r="L607" s="42" t="s">
        <v>32</v>
      </c>
      <c r="M607" s="6">
        <v>77</v>
      </c>
      <c r="N607" s="5" t="str">
        <f t="shared" si="62"/>
        <v>FAIR-D3/77</v>
      </c>
      <c r="O607" s="4" t="str">
        <f>IF(ISBLANK(E607),"",IF(E607=F607, "1 video",CONCATENATE((+COUNTIFS(Video_List!$A:$A,Monitoring!C607,Video_List!$D:$D,"&lt;=" &amp;Monitoring!H607)-COUNTIFS(Video_List!$A:$A,Monitoring!C607,Video_List!$D:$D,"&lt;=" &amp;Monitoring!G607))+1," videos")))</f>
        <v>1 video</v>
      </c>
      <c r="P607" s="61" t="str">
        <f t="shared" si="63"/>
        <v>no</v>
      </c>
      <c r="Q607" s="62" t="s">
        <v>34</v>
      </c>
      <c r="R607" s="63" t="str">
        <f>+IFERROR(IF(S607="#N/C","#N/C",INDEX(Taxonomy_UniqueValues!A:A,MATCH(S607,Taxonomy_UniqueValues!B:B,0))),"#N/C")</f>
        <v>Insecta</v>
      </c>
      <c r="S607" s="63" t="str">
        <f>+IFERROR(IF(T607="#N/C","#N/C",INDEX(Taxonomy_UniqueValues!B:B,MATCH(T607,Taxonomy_UniqueValues!C:C,0))),"#N/C")</f>
        <v>Diptera</v>
      </c>
      <c r="T607" s="63" t="s">
        <v>48</v>
      </c>
      <c r="U607" s="63" t="str">
        <f>+IFERROR(IF(V607="#N/C","#N/C",INDEX(Taxonomy_UniqueValues!D:D,MATCH(V607,Taxonomy_UniqueValues!E:E,0))),"#N/C")</f>
        <v>#N/C</v>
      </c>
      <c r="V607" s="63" t="str">
        <f>+IFERROR(IF(W607="#N/C","#N/C",INDEX(Taxonomy_UniqueValues!E:E,MATCH(W607,Taxonomy_UniqueValues!F:F,0))),"#N/C")</f>
        <v>#N/C</v>
      </c>
      <c r="W607" s="63" t="str">
        <f>+IFERROR(IF(X607="#N/C","#N/C",IF(X607="-",INDEX(Taxonomy_UniqueValues!F:F,MATCH(Y607,Taxonomy_UniqueValues!H:H,0)),INDEX(Taxonomy_UniqueValues!F:F,MATCH(X607,Taxonomy_UniqueValues!G:G,0)))),"#N/C")</f>
        <v>#N/C</v>
      </c>
      <c r="X607" s="63" t="str">
        <f>+IFERROR(IF(Y607="#N/C","#N/C",INDEX(Taxonomy_UniqueValues!G:G,MATCH(Y607,Taxonomy_UniqueValues!H:H,0))),"#N/C")</f>
        <v>#N/C</v>
      </c>
      <c r="Y607" s="65" t="str">
        <f>+IFERROR(IF(Z607="#N/C","#N/C",INDEX(Taxonomy_UniqueValues!H:H,MATCH(Z607,Taxonomy_UniqueValues!I:I,0))),"#N/C")</f>
        <v>#N/C</v>
      </c>
      <c r="Z607" s="64" t="s">
        <v>36</v>
      </c>
    </row>
    <row r="608" spans="1:26" x14ac:dyDescent="0.3">
      <c r="A608" s="3">
        <v>78</v>
      </c>
      <c r="B608" s="38" t="str">
        <f t="shared" si="60"/>
        <v>FAIR-D3_78</v>
      </c>
      <c r="C608" s="39" t="s">
        <v>526</v>
      </c>
      <c r="D608" s="4">
        <f t="shared" si="64"/>
        <v>45164</v>
      </c>
      <c r="E608" s="1" t="s">
        <v>625</v>
      </c>
      <c r="F608" s="1" t="s">
        <v>625</v>
      </c>
      <c r="G608" s="2">
        <v>45164.4203935185</v>
      </c>
      <c r="H608" s="2">
        <v>45164.420810185198</v>
      </c>
      <c r="I608" s="40">
        <f t="shared" si="65"/>
        <v>4.166666985838674E-4</v>
      </c>
      <c r="J608" s="41" t="s">
        <v>30</v>
      </c>
      <c r="K608" s="42" t="s">
        <v>31</v>
      </c>
      <c r="L608" s="42" t="s">
        <v>32</v>
      </c>
      <c r="M608" s="6">
        <v>78</v>
      </c>
      <c r="N608" s="5" t="str">
        <f t="shared" si="62"/>
        <v>FAIR-D3/78</v>
      </c>
      <c r="O608" s="4" t="str">
        <f>IF(ISBLANK(E608),"",IF(E608=F608, "1 video",CONCATENATE((+COUNTIFS(Video_List!$A:$A,Monitoring!C608,Video_List!$D:$D,"&lt;=" &amp;Monitoring!H608)-COUNTIFS(Video_List!$A:$A,Monitoring!C608,Video_List!$D:$D,"&lt;=" &amp;Monitoring!G608))+1," videos")))</f>
        <v>1 video</v>
      </c>
      <c r="P608" s="61" t="str">
        <f t="shared" si="63"/>
        <v>yes</v>
      </c>
      <c r="Q608" s="62" t="s">
        <v>34</v>
      </c>
      <c r="R608" s="63" t="str">
        <f>+IFERROR(IF(S608="#N/C","#N/C",IF(S608=0,INDEX(Taxonomy_UniqueValues!A:A,MATCH(T608,Taxonomy_UniqueValues!C:C,0)),INDEX(Taxonomy_UniqueValues!A:A,MATCH(S608,Taxonomy_UniqueValues!B:B,0)))),"#N/C")</f>
        <v>Insecta</v>
      </c>
      <c r="S608" s="63" t="str">
        <f>+IFERROR(IF(T608="#N/C","#N/C",IF(T608=0,INDEX(Taxonomy_UniqueValues!B:B,MATCH(U608,Taxonomy_UniqueValues!D:D,0)),INDEX(Taxonomy_UniqueValues!B:B,MATCH(T608,Taxonomy_UniqueValues!C:C,0)))),"#N/C")</f>
        <v>Diptera</v>
      </c>
      <c r="T608" s="63" t="str">
        <f>+IFERROR(IF(U608="#N/C","#N/C",IF(U608=0,INDEX(Taxonomy_UniqueValues!C:C,MATCH(V608,Taxonomy_UniqueValues!E:E,0)),INDEX(Taxonomy_UniqueValues!C:C,MATCH(U608,Taxonomy_UniqueValues!D:D,0)))),"#N/C")</f>
        <v>Brachycera</v>
      </c>
      <c r="U608" s="63" t="str">
        <f>+IFERROR(IF(V608="#N/C","#N/C",IF(V608=0,INDEX(Taxonomy_UniqueValues!D:D,MATCH(W608,Taxonomy_UniqueValues!F:F,0)),INDEX(Taxonomy_UniqueValues!D:D,MATCH(V608,Taxonomy_UniqueValues!E:E,0)))),"#N/C")</f>
        <v>Muscomorpha</v>
      </c>
      <c r="V608" s="63" t="str">
        <f>+IFERROR(IF(W608="#N/C","#N/C",IF(W608=0,INDEX(Taxonomy_UniqueValues!E:E,MATCH(X608,Taxonomy_UniqueValues!G:G,0)),INDEX(Taxonomy_UniqueValues!E:E,MATCH(W608,Taxonomy_UniqueValues!F:F,0)))),"#N/C")</f>
        <v>Muscoidea</v>
      </c>
      <c r="W608" s="63" t="str">
        <f>+IFERROR(IF(X608="#N/C","#N/C",IF(X608=0,INDEX(Taxonomy_UniqueValues!F:F,MATCH(Y608,Taxonomy_UniqueValues!H:H,0)),INDEX(Taxonomy_UniqueValues!F:F,MATCH(X608,Taxonomy_UniqueValues!G:G,0)))),"#N/C")</f>
        <v>Fanniidae</v>
      </c>
      <c r="X608" s="63">
        <f>+IFERROR(IF(Y608="#N/C","#N/C",INDEX(Taxonomy_UniqueValues!G:G,MATCH(Y608,Taxonomy_UniqueValues!H:H,0))),"#N/C")</f>
        <v>0</v>
      </c>
      <c r="Y608" s="65" t="s">
        <v>38</v>
      </c>
      <c r="Z608" s="64" t="s">
        <v>36</v>
      </c>
    </row>
    <row r="609" spans="1:26" x14ac:dyDescent="0.3">
      <c r="A609" s="3">
        <v>79</v>
      </c>
      <c r="B609" s="38" t="str">
        <f t="shared" si="60"/>
        <v>FAIR-D3_79</v>
      </c>
      <c r="C609" s="39" t="s">
        <v>526</v>
      </c>
      <c r="D609" s="4">
        <f t="shared" si="64"/>
        <v>45164</v>
      </c>
      <c r="E609" s="1" t="s">
        <v>625</v>
      </c>
      <c r="F609" s="1" t="s">
        <v>625</v>
      </c>
      <c r="G609" s="2">
        <v>45164.4211111111</v>
      </c>
      <c r="H609" s="2">
        <v>45164.4216087963</v>
      </c>
      <c r="I609" s="40">
        <f t="shared" si="65"/>
        <v>4.9768519966164604E-4</v>
      </c>
      <c r="J609" s="41" t="s">
        <v>45</v>
      </c>
      <c r="K609" s="42" t="s">
        <v>31</v>
      </c>
      <c r="L609" s="42" t="s">
        <v>32</v>
      </c>
      <c r="M609" s="6">
        <v>79</v>
      </c>
      <c r="N609" s="5" t="str">
        <f t="shared" si="62"/>
        <v>FAIR-D3/79</v>
      </c>
      <c r="O609" s="4" t="str">
        <f>IF(ISBLANK(E609),"",IF(E609=F609, "1 video",CONCATENATE((+COUNTIFS(Video_List!$A:$A,Monitoring!C609,Video_List!$D:$D,"&lt;=" &amp;Monitoring!H609)-COUNTIFS(Video_List!$A:$A,Monitoring!C609,Video_List!$D:$D,"&lt;=" &amp;Monitoring!G609))+1," videos")))</f>
        <v>1 video</v>
      </c>
      <c r="P609" s="61" t="str">
        <f t="shared" si="63"/>
        <v>no</v>
      </c>
      <c r="Q609" s="62" t="s">
        <v>34</v>
      </c>
      <c r="R609" s="63" t="str">
        <f>+IFERROR(IF(S609="#N/C","#N/C",INDEX(Taxonomy_UniqueValues!A:A,MATCH(S609,Taxonomy_UniqueValues!B:B,0))),"#N/C")</f>
        <v>Insecta</v>
      </c>
      <c r="S609" s="63" t="str">
        <f>+IFERROR(IF(T609="#N/C","#N/C",INDEX(Taxonomy_UniqueValues!B:B,MATCH(T609,Taxonomy_UniqueValues!C:C,0))),"#N/C")</f>
        <v>Diptera</v>
      </c>
      <c r="T609" s="63" t="s">
        <v>48</v>
      </c>
      <c r="U609" s="63" t="str">
        <f>+IFERROR(IF(V609="#N/C","#N/C",INDEX(Taxonomy_UniqueValues!D:D,MATCH(V609,Taxonomy_UniqueValues!E:E,0))),"#N/C")</f>
        <v>#N/C</v>
      </c>
      <c r="V609" s="63" t="str">
        <f>+IFERROR(IF(W609="#N/C","#N/C",INDEX(Taxonomy_UniqueValues!E:E,MATCH(W609,Taxonomy_UniqueValues!F:F,0))),"#N/C")</f>
        <v>#N/C</v>
      </c>
      <c r="W609" s="63" t="str">
        <f>+IFERROR(IF(X609="#N/C","#N/C",IF(X609="-",INDEX(Taxonomy_UniqueValues!F:F,MATCH(Y609,Taxonomy_UniqueValues!H:H,0)),INDEX(Taxonomy_UniqueValues!F:F,MATCH(X609,Taxonomy_UniqueValues!G:G,0)))),"#N/C")</f>
        <v>#N/C</v>
      </c>
      <c r="X609" s="63" t="str">
        <f>+IFERROR(IF(Y609="#N/C","#N/C",INDEX(Taxonomy_UniqueValues!G:G,MATCH(Y609,Taxonomy_UniqueValues!H:H,0))),"#N/C")</f>
        <v>#N/C</v>
      </c>
      <c r="Y609" s="65" t="str">
        <f>+IFERROR(IF(Z609="#N/C","#N/C",INDEX(Taxonomy_UniqueValues!H:H,MATCH(Z609,Taxonomy_UniqueValues!I:I,0))),"#N/C")</f>
        <v>#N/C</v>
      </c>
      <c r="Z609" s="64" t="s">
        <v>36</v>
      </c>
    </row>
    <row r="610" spans="1:26" x14ac:dyDescent="0.3">
      <c r="A610" s="3">
        <v>80</v>
      </c>
      <c r="B610" s="38" t="str">
        <f t="shared" si="60"/>
        <v>FAIR-D3_80</v>
      </c>
      <c r="C610" s="39" t="s">
        <v>526</v>
      </c>
      <c r="D610" s="4">
        <f t="shared" si="64"/>
        <v>45164</v>
      </c>
      <c r="E610" s="1" t="s">
        <v>626</v>
      </c>
      <c r="F610" s="1" t="s">
        <v>627</v>
      </c>
      <c r="G610" s="2">
        <v>45164.426620370403</v>
      </c>
      <c r="H610" s="2">
        <v>45164.431840277801</v>
      </c>
      <c r="I610" s="40">
        <f t="shared" si="65"/>
        <v>5.2199073979863897E-3</v>
      </c>
      <c r="J610" s="41" t="s">
        <v>45</v>
      </c>
      <c r="K610" s="42" t="s">
        <v>34</v>
      </c>
      <c r="L610" s="42" t="s">
        <v>45</v>
      </c>
      <c r="M610" s="6">
        <v>80</v>
      </c>
      <c r="N610" s="5" t="str">
        <f t="shared" si="62"/>
        <v>FAIR-D3/80</v>
      </c>
      <c r="O610" s="4" t="str">
        <f>IF(ISBLANK(E610),"",IF(E610=F610, "1 video",CONCATENATE((+COUNTIFS(Video_List!$A:$A,Monitoring!C610,Video_List!$D:$D,"&lt;=" &amp;Monitoring!H610)-COUNTIFS(Video_List!$A:$A,Monitoring!C610,Video_List!$D:$D,"&lt;=" &amp;Monitoring!G610))+1," videos")))</f>
        <v>5 videos</v>
      </c>
      <c r="P610" s="61" t="str">
        <f t="shared" si="63"/>
        <v>no</v>
      </c>
      <c r="Q610" s="62" t="s">
        <v>34</v>
      </c>
      <c r="R610" s="63" t="str">
        <f>+IFERROR(IF(S610="#N/C","#N/C",INDEX(Taxonomy_UniqueValues!A:A,MATCH(S610,Taxonomy_UniqueValues!B:B,0))),"#N/C")</f>
        <v>Insecta</v>
      </c>
      <c r="S610" s="63" t="str">
        <f>+IFERROR(IF(T610="#N/C","#N/C",INDEX(Taxonomy_UniqueValues!B:B,MATCH(T610,Taxonomy_UniqueValues!C:C,0))),"#N/C")</f>
        <v>Diptera</v>
      </c>
      <c r="T610" s="63" t="s">
        <v>48</v>
      </c>
      <c r="U610" s="63" t="str">
        <f>+IFERROR(IF(V610="#N/C","#N/C",INDEX(Taxonomy_UniqueValues!D:D,MATCH(V610,Taxonomy_UniqueValues!E:E,0))),"#N/C")</f>
        <v>#N/C</v>
      </c>
      <c r="V610" s="63" t="str">
        <f>+IFERROR(IF(W610="#N/C","#N/C",INDEX(Taxonomy_UniqueValues!E:E,MATCH(W610,Taxonomy_UniqueValues!F:F,0))),"#N/C")</f>
        <v>#N/C</v>
      </c>
      <c r="W610" s="63" t="str">
        <f>+IFERROR(IF(X610="#N/C","#N/C",IF(X610="-",INDEX(Taxonomy_UniqueValues!F:F,MATCH(Y610,Taxonomy_UniqueValues!H:H,0)),INDEX(Taxonomy_UniqueValues!F:F,MATCH(X610,Taxonomy_UniqueValues!G:G,0)))),"#N/C")</f>
        <v>#N/C</v>
      </c>
      <c r="X610" s="63" t="str">
        <f>+IFERROR(IF(Y610="#N/C","#N/C",INDEX(Taxonomy_UniqueValues!G:G,MATCH(Y610,Taxonomy_UniqueValues!H:H,0))),"#N/C")</f>
        <v>#N/C</v>
      </c>
      <c r="Y610" s="65" t="str">
        <f>+IFERROR(IF(Z610="#N/C","#N/C",INDEX(Taxonomy_UniqueValues!H:H,MATCH(Z610,Taxonomy_UniqueValues!I:I,0))),"#N/C")</f>
        <v>#N/C</v>
      </c>
      <c r="Z610" s="64" t="s">
        <v>36</v>
      </c>
    </row>
    <row r="611" spans="1:26" x14ac:dyDescent="0.3">
      <c r="A611" s="3">
        <v>81</v>
      </c>
      <c r="B611" s="38" t="str">
        <f t="shared" si="60"/>
        <v>FAIR-D3_81</v>
      </c>
      <c r="C611" s="39" t="s">
        <v>526</v>
      </c>
      <c r="D611" s="4">
        <f t="shared" si="64"/>
        <v>45164</v>
      </c>
      <c r="E611" s="1" t="s">
        <v>628</v>
      </c>
      <c r="F611" s="1" t="s">
        <v>628</v>
      </c>
      <c r="G611" s="2">
        <v>45164.4274421296</v>
      </c>
      <c r="H611" s="2">
        <v>45164.428275462997</v>
      </c>
      <c r="I611" s="40">
        <f t="shared" si="65"/>
        <v>8.333333971677348E-4</v>
      </c>
      <c r="J611" s="41" t="s">
        <v>32</v>
      </c>
      <c r="K611" s="42" t="s">
        <v>31</v>
      </c>
      <c r="L611" s="42" t="s">
        <v>30</v>
      </c>
      <c r="M611" s="6">
        <v>81</v>
      </c>
      <c r="N611" s="5" t="str">
        <f t="shared" si="62"/>
        <v>FAIR-D3/81</v>
      </c>
      <c r="O611" s="4" t="str">
        <f>IF(ISBLANK(E611),"",IF(E611=F611, "1 video",CONCATENATE((+COUNTIFS(Video_List!$A:$A,Monitoring!C611,Video_List!$D:$D,"&lt;=" &amp;Monitoring!H611)-COUNTIFS(Video_List!$A:$A,Monitoring!C611,Video_List!$D:$D,"&lt;=" &amp;Monitoring!G611))+1," videos")))</f>
        <v>1 video</v>
      </c>
      <c r="P611" s="61" t="str">
        <f t="shared" si="63"/>
        <v>yes</v>
      </c>
      <c r="Q611" s="62" t="s">
        <v>31</v>
      </c>
      <c r="R611" s="63" t="str">
        <f>+IFERROR(IF(S611="#N/C","#N/C",INDEX(Taxonomy_UniqueValues!A:A,MATCH(S611,Taxonomy_UniqueValues!B:B,0))),"#N/C")</f>
        <v>Insecta</v>
      </c>
      <c r="S611" s="63" t="str">
        <f>+IFERROR(IF(T611="#N/C","#N/C",INDEX(Taxonomy_UniqueValues!B:B,MATCH(T611,Taxonomy_UniqueValues!C:C,0))),"#N/C")</f>
        <v>Diptera</v>
      </c>
      <c r="T611" s="63" t="str">
        <f>+IFERROR(IF(V611="#N/C","#N/C",INDEX(Taxonomy_UniqueValues!C:C,MATCH(V611,Taxonomy_UniqueValues!E:E,0))),"#N/C")</f>
        <v>Brachycera</v>
      </c>
      <c r="U611" s="63" t="str">
        <f>+IFERROR(IF(V611="#N/C","#N/C",INDEX(Taxonomy_UniqueValues!D:D,MATCH(V611,Taxonomy_UniqueValues!E:E,0))),"#N/C")</f>
        <v>Muscomorpha</v>
      </c>
      <c r="V611" s="63" t="s">
        <v>35</v>
      </c>
      <c r="W611" s="63" t="str">
        <f>+IFERROR(IF(X611="#N/C","#N/C",IF(X611="-",INDEX(Taxonomy_UniqueValues!F:F,MATCH(Y611,Taxonomy_UniqueValues!H:H,0)),INDEX(Taxonomy_UniqueValues!F:F,MATCH(X611,Taxonomy_UniqueValues!G:G,0)))),"#N/C")</f>
        <v>#N/C</v>
      </c>
      <c r="X611" s="63" t="str">
        <f>+IFERROR(IF(Y611="#N/C","#N/C",INDEX(Taxonomy_UniqueValues!G:G,MATCH(Y611,Taxonomy_UniqueValues!H:H,0))),"#N/C")</f>
        <v>#N/C</v>
      </c>
      <c r="Y611" s="65" t="str">
        <f>+IFERROR(IF(Z611="#N/C","#N/C",INDEX(Taxonomy_UniqueValues!H:H,MATCH(Z611,Taxonomy_UniqueValues!I:I,0))),"#N/C")</f>
        <v>#N/C</v>
      </c>
      <c r="Z611" s="64" t="s">
        <v>36</v>
      </c>
    </row>
    <row r="612" spans="1:26" x14ac:dyDescent="0.3">
      <c r="A612" s="3">
        <v>82</v>
      </c>
      <c r="B612" s="38" t="str">
        <f t="shared" si="60"/>
        <v>FAIR-D3_82</v>
      </c>
      <c r="C612" s="39" t="s">
        <v>526</v>
      </c>
      <c r="D612" s="4">
        <f t="shared" si="64"/>
        <v>45164</v>
      </c>
      <c r="E612" s="1" t="s">
        <v>629</v>
      </c>
      <c r="F612" s="1" t="s">
        <v>629</v>
      </c>
      <c r="G612" s="2">
        <v>45164.428935185198</v>
      </c>
      <c r="H612" s="2">
        <v>45164.429085648197</v>
      </c>
      <c r="I612" s="40">
        <f t="shared" si="65"/>
        <v>1.5046299813548103E-4</v>
      </c>
      <c r="J612" s="41" t="s">
        <v>32</v>
      </c>
      <c r="K612" s="42" t="s">
        <v>31</v>
      </c>
      <c r="L612" s="42" t="s">
        <v>45</v>
      </c>
      <c r="M612" s="6">
        <v>82</v>
      </c>
      <c r="N612" s="5" t="str">
        <f t="shared" si="62"/>
        <v>FAIR-D3/82</v>
      </c>
      <c r="O612" s="4" t="str">
        <f>IF(ISBLANK(E612),"",IF(E612=F612, "1 video",CONCATENATE((+COUNTIFS(Video_List!$A:$A,Monitoring!C612,Video_List!$D:$D,"&lt;=" &amp;Monitoring!H612)-COUNTIFS(Video_List!$A:$A,Monitoring!C612,Video_List!$D:$D,"&lt;=" &amp;Monitoring!G612))+1," videos")))</f>
        <v>1 video</v>
      </c>
      <c r="P612" s="61" t="str">
        <f t="shared" si="63"/>
        <v>no</v>
      </c>
      <c r="Q612" s="62" t="s">
        <v>34</v>
      </c>
      <c r="R612" s="63" t="str">
        <f>+IFERROR(IF(S612="#N/C","#N/C",INDEX(Taxonomy_UniqueValues!A:A,MATCH(S612,Taxonomy_UniqueValues!B:B,0))),"#N/C")</f>
        <v>Insecta</v>
      </c>
      <c r="S612" s="63" t="str">
        <f>+IFERROR(IF(T612="#N/C","#N/C",INDEX(Taxonomy_UniqueValues!B:B,MATCH(T612,Taxonomy_UniqueValues!C:C,0))),"#N/C")</f>
        <v>Diptera</v>
      </c>
      <c r="T612" s="63" t="s">
        <v>48</v>
      </c>
      <c r="U612" s="63" t="str">
        <f>+IFERROR(IF(V612="#N/C","#N/C",INDEX(Taxonomy_UniqueValues!D:D,MATCH(V612,Taxonomy_UniqueValues!E:E,0))),"#N/C")</f>
        <v>#N/C</v>
      </c>
      <c r="V612" s="63" t="str">
        <f>+IFERROR(IF(W612="#N/C","#N/C",INDEX(Taxonomy_UniqueValues!E:E,MATCH(W612,Taxonomy_UniqueValues!F:F,0))),"#N/C")</f>
        <v>#N/C</v>
      </c>
      <c r="W612" s="63" t="str">
        <f>+IFERROR(IF(X612="#N/C","#N/C",IF(X612="-",INDEX(Taxonomy_UniqueValues!F:F,MATCH(Y612,Taxonomy_UniqueValues!H:H,0)),INDEX(Taxonomy_UniqueValues!F:F,MATCH(X612,Taxonomy_UniqueValues!G:G,0)))),"#N/C")</f>
        <v>#N/C</v>
      </c>
      <c r="X612" s="63" t="str">
        <f>+IFERROR(IF(Y612="#N/C","#N/C",INDEX(Taxonomy_UniqueValues!G:G,MATCH(Y612,Taxonomy_UniqueValues!H:H,0))),"#N/C")</f>
        <v>#N/C</v>
      </c>
      <c r="Y612" s="65" t="str">
        <f>+IFERROR(IF(Z612="#N/C","#N/C",INDEX(Taxonomy_UniqueValues!H:H,MATCH(Z612,Taxonomy_UniqueValues!I:I,0))),"#N/C")</f>
        <v>#N/C</v>
      </c>
      <c r="Z612" s="64" t="s">
        <v>36</v>
      </c>
    </row>
    <row r="613" spans="1:26" x14ac:dyDescent="0.3">
      <c r="A613" s="3">
        <v>83</v>
      </c>
      <c r="B613" s="38" t="str">
        <f t="shared" ref="B613:B676" si="66">+_xlfn.CONCAT(C613,"_",A613)</f>
        <v>FAIR-D3_83</v>
      </c>
      <c r="C613" s="39" t="s">
        <v>526</v>
      </c>
      <c r="D613" s="4">
        <f t="shared" si="64"/>
        <v>45164</v>
      </c>
      <c r="E613" s="1" t="s">
        <v>630</v>
      </c>
      <c r="F613" s="1" t="s">
        <v>630</v>
      </c>
      <c r="G613" s="2">
        <v>45164.450821759303</v>
      </c>
      <c r="H613" s="2">
        <v>45164.450891203698</v>
      </c>
      <c r="I613" s="40">
        <f t="shared" si="65"/>
        <v>6.9444395194295794E-5</v>
      </c>
      <c r="J613" s="41" t="s">
        <v>30</v>
      </c>
      <c r="K613" s="42" t="s">
        <v>34</v>
      </c>
      <c r="L613" s="42" t="s">
        <v>32</v>
      </c>
      <c r="M613" s="6">
        <v>83</v>
      </c>
      <c r="N613" s="5" t="str">
        <f t="shared" si="62"/>
        <v>FAIR-D3/83</v>
      </c>
      <c r="O613" s="4" t="str">
        <f>IF(ISBLANK(E613),"",IF(E613=F613, "1 video",CONCATENATE((+COUNTIFS(Video_List!$A:$A,Monitoring!C613,Video_List!$D:$D,"&lt;=" &amp;Monitoring!H613)-COUNTIFS(Video_List!$A:$A,Monitoring!C613,Video_List!$D:$D,"&lt;=" &amp;Monitoring!G613))+1," videos")))</f>
        <v>1 video</v>
      </c>
      <c r="P613" s="61" t="str">
        <f t="shared" si="63"/>
        <v>yes</v>
      </c>
      <c r="Q613" s="62" t="s">
        <v>31</v>
      </c>
      <c r="R613" s="63" t="str">
        <f>+IFERROR(IF(S613="#N/C","#N/C",INDEX(Taxonomy_UniqueValues!A:A,MATCH(S613,Taxonomy_UniqueValues!B:B,0))),"#N/C")</f>
        <v>Insecta</v>
      </c>
      <c r="S613" s="63" t="str">
        <f>+IFERROR(IF(T613="#N/C","#N/C",INDEX(Taxonomy_UniqueValues!B:B,MATCH(T613,Taxonomy_UniqueValues!C:C,0))),"#N/C")</f>
        <v>Hymenoptera</v>
      </c>
      <c r="T613" s="63" t="str">
        <f>+IFERROR(IF(V613="#N/C","#N/C",INDEX(Taxonomy_UniqueValues!C:C,MATCH(V613,Taxonomy_UniqueValues!E:E,0))),"#N/C")</f>
        <v>Apocrita</v>
      </c>
      <c r="U613" s="63" t="str">
        <f>+IFERROR(IF(V613="#N/C","#N/C",INDEX(Taxonomy_UniqueValues!D:D,MATCH(V613,Taxonomy_UniqueValues!E:E,0))),"#N/C")</f>
        <v>Aculeata</v>
      </c>
      <c r="V613" s="63" t="str">
        <f>+IFERROR(IF(W613="#N/C","#N/C",INDEX(Taxonomy_UniqueValues!E:E,MATCH(W613,Taxonomy_UniqueValues!F:F,0))),"#N/C")</f>
        <v>Vespoidea</v>
      </c>
      <c r="W613" s="63" t="str">
        <f>+IFERROR(IF(X613="#N/C","#N/C",IF(X613="-",INDEX(Taxonomy_UniqueValues!F:F,MATCH(Y613,Taxonomy_UniqueValues!H:H,0)),INDEX(Taxonomy_UniqueValues!F:F,MATCH(X613,Taxonomy_UniqueValues!G:G,0)))),"#N/C")</f>
        <v>Vespidae</v>
      </c>
      <c r="X613" s="63" t="str">
        <f>+IFERROR(IF(Y613="#N/C","#N/C",INDEX(Taxonomy_UniqueValues!G:G,MATCH(Y613,Taxonomy_UniqueValues!H:H,0))),"#N/C")</f>
        <v>Vespinae</v>
      </c>
      <c r="Y613" s="65" t="s">
        <v>57</v>
      </c>
      <c r="Z613" s="64" t="s">
        <v>36</v>
      </c>
    </row>
    <row r="614" spans="1:26" x14ac:dyDescent="0.3">
      <c r="A614" s="3">
        <v>84</v>
      </c>
      <c r="B614" s="38" t="str">
        <f t="shared" si="66"/>
        <v>FAIR-D3_84</v>
      </c>
      <c r="C614" s="39" t="s">
        <v>526</v>
      </c>
      <c r="D614" s="4">
        <f t="shared" si="64"/>
        <v>45164</v>
      </c>
      <c r="E614" s="1" t="s">
        <v>631</v>
      </c>
      <c r="F614" s="1" t="s">
        <v>631</v>
      </c>
      <c r="G614" s="2">
        <v>45164.467928240701</v>
      </c>
      <c r="H614" s="2">
        <v>45164.468182870398</v>
      </c>
      <c r="I614" s="40">
        <f t="shared" si="65"/>
        <v>2.5462969642831013E-4</v>
      </c>
      <c r="J614" s="41" t="s">
        <v>30</v>
      </c>
      <c r="K614" s="42" t="s">
        <v>31</v>
      </c>
      <c r="L614" s="42" t="s">
        <v>32</v>
      </c>
      <c r="M614" s="6">
        <v>84</v>
      </c>
      <c r="N614" s="5" t="str">
        <f t="shared" si="62"/>
        <v>FAIR-D3/84</v>
      </c>
      <c r="O614" s="4" t="str">
        <f>IF(ISBLANK(E614),"",IF(E614=F614, "1 video",CONCATENATE((+COUNTIFS(Video_List!$A:$A,Monitoring!C614,Video_List!$D:$D,"&lt;=" &amp;Monitoring!H614)-COUNTIFS(Video_List!$A:$A,Monitoring!C614,Video_List!$D:$D,"&lt;=" &amp;Monitoring!G614))+1," videos")))</f>
        <v>1 video</v>
      </c>
      <c r="P614" s="61" t="str">
        <f t="shared" si="63"/>
        <v>yes</v>
      </c>
      <c r="Q614" s="62" t="s">
        <v>34</v>
      </c>
      <c r="R614" s="63" t="str">
        <f>+IFERROR(IF(S614="#N/C","#N/C",INDEX(Taxonomy_UniqueValues!A:A,MATCH(S614,Taxonomy_UniqueValues!B:B,0))),"#N/C")</f>
        <v>Insecta</v>
      </c>
      <c r="S614" s="63" t="str">
        <f>+IFERROR(IF(T614="#N/C","#N/C",INDEX(Taxonomy_UniqueValues!B:B,MATCH(T614,Taxonomy_UniqueValues!C:C,0))),"#N/C")</f>
        <v>Diptera</v>
      </c>
      <c r="T614" s="63" t="str">
        <f>+IFERROR(IF(V614="#N/C","#N/C",INDEX(Taxonomy_UniqueValues!C:C,MATCH(V614,Taxonomy_UniqueValues!E:E,0))),"#N/C")</f>
        <v>Brachycera</v>
      </c>
      <c r="U614" s="63" t="str">
        <f>+IFERROR(IF(V614="#N/C","#N/C",INDEX(Taxonomy_UniqueValues!D:D,MATCH(V614,Taxonomy_UniqueValues!E:E,0))),"#N/C")</f>
        <v>Muscomorpha</v>
      </c>
      <c r="V614" s="63" t="s">
        <v>35</v>
      </c>
      <c r="W614" s="63" t="str">
        <f>+IFERROR(IF(X614="#N/C","#N/C",IF(X614="-",INDEX(Taxonomy_UniqueValues!F:F,MATCH(Y614,Taxonomy_UniqueValues!H:H,0)),INDEX(Taxonomy_UniqueValues!F:F,MATCH(X614,Taxonomy_UniqueValues!G:G,0)))),"#N/C")</f>
        <v>#N/C</v>
      </c>
      <c r="X614" s="63" t="str">
        <f>+IFERROR(IF(Y614="#N/C","#N/C",INDEX(Taxonomy_UniqueValues!G:G,MATCH(Y614,Taxonomy_UniqueValues!H:H,0))),"#N/C")</f>
        <v>#N/C</v>
      </c>
      <c r="Y614" s="65" t="str">
        <f>+IFERROR(IF(Z614="#N/C","#N/C",INDEX(Taxonomy_UniqueValues!H:H,MATCH(Z614,Taxonomy_UniqueValues!I:I,0))),"#N/C")</f>
        <v>#N/C</v>
      </c>
      <c r="Z614" s="64" t="s">
        <v>36</v>
      </c>
    </row>
    <row r="615" spans="1:26" x14ac:dyDescent="0.3">
      <c r="A615" s="3">
        <v>85</v>
      </c>
      <c r="B615" s="38" t="str">
        <f t="shared" si="66"/>
        <v>FAIR-D3_85</v>
      </c>
      <c r="C615" s="39" t="s">
        <v>526</v>
      </c>
      <c r="D615" s="4">
        <f t="shared" si="64"/>
        <v>45164</v>
      </c>
      <c r="E615" s="1" t="s">
        <v>632</v>
      </c>
      <c r="F615" s="1" t="s">
        <v>632</v>
      </c>
      <c r="G615" s="2">
        <v>45164.4702777778</v>
      </c>
      <c r="H615" s="2">
        <v>45164.4704166667</v>
      </c>
      <c r="I615" s="40">
        <f t="shared" si="65"/>
        <v>1.388888995279558E-4</v>
      </c>
      <c r="J615" s="41" t="s">
        <v>30</v>
      </c>
      <c r="K615" s="42" t="s">
        <v>34</v>
      </c>
      <c r="L615" s="42" t="s">
        <v>45</v>
      </c>
      <c r="M615" s="6">
        <v>85</v>
      </c>
      <c r="N615" s="5" t="str">
        <f t="shared" si="62"/>
        <v>FAIR-D3/85</v>
      </c>
      <c r="O615" s="4" t="str">
        <f>IF(ISBLANK(E615),"",IF(E615=F615, "1 video",CONCATENATE((+COUNTIFS(Video_List!$A:$A,Monitoring!C615,Video_List!$D:$D,"&lt;=" &amp;Monitoring!H615)-COUNTIFS(Video_List!$A:$A,Monitoring!C615,Video_List!$D:$D,"&lt;=" &amp;Monitoring!G615))+1," videos")))</f>
        <v>1 video</v>
      </c>
      <c r="P615" s="61" t="str">
        <f t="shared" si="63"/>
        <v>yes</v>
      </c>
      <c r="Q615" s="62" t="s">
        <v>34</v>
      </c>
      <c r="R615" s="63" t="str">
        <f>+IFERROR(IF(S615="#N/C","#N/C",INDEX(Taxonomy_UniqueValues!A:A,MATCH(S615,Taxonomy_UniqueValues!B:B,0))),"#N/C")</f>
        <v>Insecta</v>
      </c>
      <c r="S615" s="63" t="str">
        <f>+IFERROR(IF(T615="#N/C","#N/C",INDEX(Taxonomy_UniqueValues!B:B,MATCH(T615,Taxonomy_UniqueValues!C:C,0))),"#N/C")</f>
        <v>Diptera</v>
      </c>
      <c r="T615" s="63" t="str">
        <f>+IFERROR(IF(V615="#N/C","#N/C",INDEX(Taxonomy_UniqueValues!C:C,MATCH(V615,Taxonomy_UniqueValues!E:E,0))),"#N/C")</f>
        <v>Brachycera</v>
      </c>
      <c r="U615" s="63" t="str">
        <f>+IFERROR(IF(V615="#N/C","#N/C",INDEX(Taxonomy_UniqueValues!D:D,MATCH(V615,Taxonomy_UniqueValues!E:E,0))),"#N/C")</f>
        <v>Muscomorpha</v>
      </c>
      <c r="V615" s="63" t="s">
        <v>35</v>
      </c>
      <c r="W615" s="63" t="str">
        <f>+IFERROR(IF(X615="#N/C","#N/C",IF(X615="-",INDEX(Taxonomy_UniqueValues!F:F,MATCH(Y615,Taxonomy_UniqueValues!H:H,0)),INDEX(Taxonomy_UniqueValues!F:F,MATCH(X615,Taxonomy_UniqueValues!G:G,0)))),"#N/C")</f>
        <v>#N/C</v>
      </c>
      <c r="X615" s="63" t="str">
        <f>+IFERROR(IF(Y615="#N/C","#N/C",INDEX(Taxonomy_UniqueValues!G:G,MATCH(Y615,Taxonomy_UniqueValues!H:H,0))),"#N/C")</f>
        <v>#N/C</v>
      </c>
      <c r="Y615" s="65" t="str">
        <f>+IFERROR(IF(Z615="#N/C","#N/C",INDEX(Taxonomy_UniqueValues!H:H,MATCH(Z615,Taxonomy_UniqueValues!I:I,0))),"#N/C")</f>
        <v>#N/C</v>
      </c>
      <c r="Z615" s="64" t="s">
        <v>36</v>
      </c>
    </row>
    <row r="616" spans="1:26" x14ac:dyDescent="0.3">
      <c r="A616" s="3">
        <v>86</v>
      </c>
      <c r="B616" s="38" t="str">
        <f t="shared" si="66"/>
        <v>FAIR-D3_86</v>
      </c>
      <c r="C616" s="39" t="s">
        <v>526</v>
      </c>
      <c r="D616" s="4">
        <f t="shared" si="64"/>
        <v>45164</v>
      </c>
      <c r="E616" s="1" t="s">
        <v>633</v>
      </c>
      <c r="F616" s="1" t="s">
        <v>633</v>
      </c>
      <c r="G616" s="2">
        <v>45164.474166666703</v>
      </c>
      <c r="H616" s="2">
        <v>45164.474398148202</v>
      </c>
      <c r="I616" s="40">
        <f t="shared" si="65"/>
        <v>2.3148149921325967E-4</v>
      </c>
      <c r="J616" s="41" t="s">
        <v>30</v>
      </c>
      <c r="K616" s="42" t="s">
        <v>34</v>
      </c>
      <c r="L616" s="42" t="s">
        <v>32</v>
      </c>
      <c r="M616" s="6">
        <v>86</v>
      </c>
      <c r="N616" s="5" t="str">
        <f t="shared" si="62"/>
        <v>FAIR-D3/86</v>
      </c>
      <c r="O616" s="4" t="str">
        <f>IF(ISBLANK(E616),"",IF(E616=F616, "1 video",CONCATENATE((+COUNTIFS(Video_List!$A:$A,Monitoring!C616,Video_List!$D:$D,"&lt;=" &amp;Monitoring!H616)-COUNTIFS(Video_List!$A:$A,Monitoring!C616,Video_List!$D:$D,"&lt;=" &amp;Monitoring!G616))+1," videos")))</f>
        <v>1 video</v>
      </c>
      <c r="P616" s="61" t="str">
        <f t="shared" si="63"/>
        <v>yes</v>
      </c>
      <c r="Q616" s="62" t="s">
        <v>34</v>
      </c>
      <c r="R616" s="63" t="str">
        <f>+IFERROR(IF(S616="#N/C","#N/C",IF(S616=0,INDEX(Taxonomy_UniqueValues!A:A,MATCH(T616,Taxonomy_UniqueValues!C:C,0)),INDEX(Taxonomy_UniqueValues!A:A,MATCH(S616,Taxonomy_UniqueValues!B:B,0)))),"#N/C")</f>
        <v>Insecta</v>
      </c>
      <c r="S616" s="63" t="str">
        <f>+IFERROR(IF(T616="#N/C","#N/C",IF(T616=0,INDEX(Taxonomy_UniqueValues!B:B,MATCH(U616,Taxonomy_UniqueValues!D:D,0)),INDEX(Taxonomy_UniqueValues!B:B,MATCH(T616,Taxonomy_UniqueValues!C:C,0)))),"#N/C")</f>
        <v>Diptera</v>
      </c>
      <c r="T616" s="63" t="str">
        <f>+IFERROR(IF(U616="#N/C","#N/C",IF(U616=0,INDEX(Taxonomy_UniqueValues!C:C,MATCH(V616,Taxonomy_UniqueValues!E:E,0)),INDEX(Taxonomy_UniqueValues!C:C,MATCH(U616,Taxonomy_UniqueValues!D:D,0)))),"#N/C")</f>
        <v>Brachycera</v>
      </c>
      <c r="U616" s="63" t="str">
        <f>+IFERROR(IF(V616="#N/C","#N/C",IF(V616=0,INDEX(Taxonomy_UniqueValues!D:D,MATCH(W616,Taxonomy_UniqueValues!F:F,0)),INDEX(Taxonomy_UniqueValues!D:D,MATCH(V616,Taxonomy_UniqueValues!E:E,0)))),"#N/C")</f>
        <v>Muscomorpha</v>
      </c>
      <c r="V616" s="63" t="str">
        <f>+IFERROR(IF(W616="#N/C","#N/C",IF(W616=0,INDEX(Taxonomy_UniqueValues!E:E,MATCH(X616,Taxonomy_UniqueValues!G:G,0)),INDEX(Taxonomy_UniqueValues!E:E,MATCH(W616,Taxonomy_UniqueValues!F:F,0)))),"#N/C")</f>
        <v>Muscoidea</v>
      </c>
      <c r="W616" s="63" t="str">
        <f>+IFERROR(IF(X616="#N/C","#N/C",IF(X616=0,INDEX(Taxonomy_UniqueValues!F:F,MATCH(Y616,Taxonomy_UniqueValues!H:H,0)),INDEX(Taxonomy_UniqueValues!F:F,MATCH(X616,Taxonomy_UniqueValues!G:G,0)))),"#N/C")</f>
        <v>Fanniidae</v>
      </c>
      <c r="X616" s="63">
        <f>+IFERROR(IF(Y616="#N/C","#N/C",INDEX(Taxonomy_UniqueValues!G:G,MATCH(Y616,Taxonomy_UniqueValues!H:H,0))),"#N/C")</f>
        <v>0</v>
      </c>
      <c r="Y616" s="65" t="s">
        <v>38</v>
      </c>
      <c r="Z616" s="64" t="s">
        <v>36</v>
      </c>
    </row>
    <row r="617" spans="1:26" x14ac:dyDescent="0.3">
      <c r="A617" s="3">
        <v>87</v>
      </c>
      <c r="B617" s="38" t="str">
        <f t="shared" si="66"/>
        <v>FAIR-D3_87</v>
      </c>
      <c r="C617" s="39" t="s">
        <v>526</v>
      </c>
      <c r="D617" s="4">
        <f t="shared" si="64"/>
        <v>45164</v>
      </c>
      <c r="E617" s="1" t="s">
        <v>634</v>
      </c>
      <c r="F617" s="1" t="s">
        <v>635</v>
      </c>
      <c r="G617" s="2">
        <v>45164.481261574103</v>
      </c>
      <c r="H617" s="2">
        <v>45164.483807870398</v>
      </c>
      <c r="I617" s="40">
        <f t="shared" si="65"/>
        <v>2.5462962948950008E-3</v>
      </c>
      <c r="J617" s="41" t="s">
        <v>30</v>
      </c>
      <c r="K617" s="42" t="s">
        <v>34</v>
      </c>
      <c r="L617" s="42" t="s">
        <v>45</v>
      </c>
      <c r="M617" s="6">
        <v>87</v>
      </c>
      <c r="N617" s="5" t="str">
        <f t="shared" si="62"/>
        <v>FAIR-D3/87</v>
      </c>
      <c r="O617" s="4" t="str">
        <f>IF(ISBLANK(E617),"",IF(E617=F617, "1 video",CONCATENATE((+COUNTIFS(Video_List!$A:$A,Monitoring!C617,Video_List!$D:$D,"&lt;=" &amp;Monitoring!H617)-COUNTIFS(Video_List!$A:$A,Monitoring!C617,Video_List!$D:$D,"&lt;=" &amp;Monitoring!G617))+1," videos")))</f>
        <v>3 videos</v>
      </c>
      <c r="P617" s="61" t="str">
        <f t="shared" si="63"/>
        <v>no</v>
      </c>
      <c r="Q617" s="62" t="s">
        <v>34</v>
      </c>
      <c r="R617" s="63" t="str">
        <f>+IFERROR(IF(S617="#N/C","#N/C",INDEX(Taxonomy_UniqueValues!A:A,MATCH(S617,Taxonomy_UniqueValues!B:B,0))),"#N/C")</f>
        <v>Insecta</v>
      </c>
      <c r="S617" s="63" t="str">
        <f>+IFERROR(IF(T617="#N/C","#N/C",INDEX(Taxonomy_UniqueValues!B:B,MATCH(T617,Taxonomy_UniqueValues!C:C,0))),"#N/C")</f>
        <v>Diptera</v>
      </c>
      <c r="T617" s="63" t="s">
        <v>48</v>
      </c>
      <c r="U617" s="63" t="str">
        <f>+IFERROR(IF(V617="#N/C","#N/C",INDEX(Taxonomy_UniqueValues!D:D,MATCH(V617,Taxonomy_UniqueValues!E:E,0))),"#N/C")</f>
        <v>#N/C</v>
      </c>
      <c r="V617" s="63" t="str">
        <f>+IFERROR(IF(W617="#N/C","#N/C",INDEX(Taxonomy_UniqueValues!E:E,MATCH(W617,Taxonomy_UniqueValues!F:F,0))),"#N/C")</f>
        <v>#N/C</v>
      </c>
      <c r="W617" s="63" t="str">
        <f>+IFERROR(IF(X617="#N/C","#N/C",IF(X617="-",INDEX(Taxonomy_UniqueValues!F:F,MATCH(Y617,Taxonomy_UniqueValues!H:H,0)),INDEX(Taxonomy_UniqueValues!F:F,MATCH(X617,Taxonomy_UniqueValues!G:G,0)))),"#N/C")</f>
        <v>#N/C</v>
      </c>
      <c r="X617" s="63" t="str">
        <f>+IFERROR(IF(Y617="#N/C","#N/C",INDEX(Taxonomy_UniqueValues!G:G,MATCH(Y617,Taxonomy_UniqueValues!H:H,0))),"#N/C")</f>
        <v>#N/C</v>
      </c>
      <c r="Y617" s="65" t="str">
        <f>+IFERROR(IF(Z617="#N/C","#N/C",INDEX(Taxonomy_UniqueValues!H:H,MATCH(Z617,Taxonomy_UniqueValues!I:I,0))),"#N/C")</f>
        <v>#N/C</v>
      </c>
      <c r="Z617" s="64" t="s">
        <v>36</v>
      </c>
    </row>
    <row r="618" spans="1:26" x14ac:dyDescent="0.3">
      <c r="A618" s="3">
        <v>88</v>
      </c>
      <c r="B618" s="38" t="str">
        <f t="shared" si="66"/>
        <v>FAIR-D3_88</v>
      </c>
      <c r="C618" s="39" t="s">
        <v>526</v>
      </c>
      <c r="D618" s="4">
        <f t="shared" si="64"/>
        <v>45164</v>
      </c>
      <c r="E618" s="1" t="s">
        <v>636</v>
      </c>
      <c r="F618" s="1" t="s">
        <v>636</v>
      </c>
      <c r="G618" s="2">
        <v>45164.496006944399</v>
      </c>
      <c r="H618" s="2">
        <v>45164.496087963002</v>
      </c>
      <c r="I618" s="40">
        <f t="shared" si="65"/>
        <v>8.1018602941185236E-5</v>
      </c>
      <c r="J618" s="41" t="s">
        <v>45</v>
      </c>
      <c r="K618" s="42" t="s">
        <v>31</v>
      </c>
      <c r="L618" s="42" t="s">
        <v>32</v>
      </c>
      <c r="M618" s="6">
        <v>88</v>
      </c>
      <c r="N618" s="5" t="str">
        <f t="shared" si="62"/>
        <v>FAIR-D3/88</v>
      </c>
      <c r="O618" s="4" t="str">
        <f>IF(ISBLANK(E618),"",IF(E618=F618, "1 video",CONCATENATE((+COUNTIFS(Video_List!$A:$A,Monitoring!C618,Video_List!$D:$D,"&lt;=" &amp;Monitoring!H618)-COUNTIFS(Video_List!$A:$A,Monitoring!C618,Video_List!$D:$D,"&lt;=" &amp;Monitoring!G618))+1," videos")))</f>
        <v>1 video</v>
      </c>
      <c r="P618" s="61" t="str">
        <f t="shared" si="63"/>
        <v>yes</v>
      </c>
      <c r="Q618" s="62" t="s">
        <v>34</v>
      </c>
      <c r="R618" s="63" t="str">
        <f>+IFERROR(IF(S618="#N/C","#N/C",INDEX(Taxonomy_UniqueValues!A:A,MATCH(S618,Taxonomy_UniqueValues!B:B,0))),"#N/C")</f>
        <v>Insecta</v>
      </c>
      <c r="S618" s="63" t="str">
        <f>+IFERROR(IF(T618="#N/C","#N/C",INDEX(Taxonomy_UniqueValues!B:B,MATCH(T618,Taxonomy_UniqueValues!C:C,0))),"#N/C")</f>
        <v>Diptera</v>
      </c>
      <c r="T618" s="63" t="str">
        <f>+IFERROR(IF(V618="#N/C","#N/C",INDEX(Taxonomy_UniqueValues!C:C,MATCH(V618,Taxonomy_UniqueValues!E:E,0))),"#N/C")</f>
        <v>Brachycera</v>
      </c>
      <c r="U618" s="63" t="str">
        <f>+IFERROR(IF(V618="#N/C","#N/C",INDEX(Taxonomy_UniqueValues!D:D,MATCH(V618,Taxonomy_UniqueValues!E:E,0))),"#N/C")</f>
        <v>Muscomorpha</v>
      </c>
      <c r="V618" s="63" t="s">
        <v>35</v>
      </c>
      <c r="W618" s="63" t="str">
        <f>+IFERROR(IF(X618="#N/C","#N/C",IF(X618="-",INDEX(Taxonomy_UniqueValues!F:F,MATCH(Y618,Taxonomy_UniqueValues!H:H,0)),INDEX(Taxonomy_UniqueValues!F:F,MATCH(X618,Taxonomy_UniqueValues!G:G,0)))),"#N/C")</f>
        <v>#N/C</v>
      </c>
      <c r="X618" s="63" t="str">
        <f>+IFERROR(IF(Y618="#N/C","#N/C",INDEX(Taxonomy_UniqueValues!G:G,MATCH(Y618,Taxonomy_UniqueValues!H:H,0))),"#N/C")</f>
        <v>#N/C</v>
      </c>
      <c r="Y618" s="65" t="str">
        <f>+IFERROR(IF(Z618="#N/C","#N/C",INDEX(Taxonomy_UniqueValues!H:H,MATCH(Z618,Taxonomy_UniqueValues!I:I,0))),"#N/C")</f>
        <v>#N/C</v>
      </c>
      <c r="Z618" s="64" t="s">
        <v>36</v>
      </c>
    </row>
    <row r="619" spans="1:26" x14ac:dyDescent="0.3">
      <c r="A619" s="3">
        <v>89</v>
      </c>
      <c r="B619" s="38" t="str">
        <f t="shared" si="66"/>
        <v>FAIR-D3_89</v>
      </c>
      <c r="C619" s="39" t="s">
        <v>526</v>
      </c>
      <c r="D619" s="4">
        <f t="shared" si="64"/>
        <v>45164</v>
      </c>
      <c r="E619" s="1" t="s">
        <v>637</v>
      </c>
      <c r="F619" s="1" t="s">
        <v>637</v>
      </c>
      <c r="G619" s="2">
        <v>45164.509201388901</v>
      </c>
      <c r="H619" s="2">
        <v>45164.509317129603</v>
      </c>
      <c r="I619" s="40">
        <f t="shared" si="65"/>
        <v>1.1574070231290534E-4</v>
      </c>
      <c r="J619" s="41" t="s">
        <v>45</v>
      </c>
      <c r="K619" s="42" t="s">
        <v>34</v>
      </c>
      <c r="L619" s="42" t="s">
        <v>45</v>
      </c>
      <c r="M619" s="6">
        <v>89</v>
      </c>
      <c r="N619" s="5" t="str">
        <f t="shared" si="62"/>
        <v>FAIR-D3/89</v>
      </c>
      <c r="O619" s="4" t="str">
        <f>IF(ISBLANK(E619),"",IF(E619=F619, "1 video",CONCATENATE((+COUNTIFS(Video_List!$A:$A,Monitoring!C619,Video_List!$D:$D,"&lt;=" &amp;Monitoring!H619)-COUNTIFS(Video_List!$A:$A,Monitoring!C619,Video_List!$D:$D,"&lt;=" &amp;Monitoring!G619))+1," videos")))</f>
        <v>1 video</v>
      </c>
      <c r="P619" s="61" t="str">
        <f t="shared" si="63"/>
        <v>no</v>
      </c>
      <c r="Q619" s="62" t="s">
        <v>34</v>
      </c>
      <c r="R619" s="63" t="str">
        <f>+IFERROR(IF(S619="#N/C","#N/C",INDEX(Taxonomy_UniqueValues!A:A,MATCH(S619,Taxonomy_UniqueValues!B:B,0))),"#N/C")</f>
        <v>Insecta</v>
      </c>
      <c r="S619" s="63" t="str">
        <f>+IFERROR(IF(T619="#N/C","#N/C",INDEX(Taxonomy_UniqueValues!B:B,MATCH(T619,Taxonomy_UniqueValues!C:C,0))),"#N/C")</f>
        <v>Diptera</v>
      </c>
      <c r="T619" s="63" t="s">
        <v>48</v>
      </c>
      <c r="U619" s="63" t="str">
        <f>+IFERROR(IF(V619="#N/C","#N/C",INDEX(Taxonomy_UniqueValues!D:D,MATCH(V619,Taxonomy_UniqueValues!E:E,0))),"#N/C")</f>
        <v>#N/C</v>
      </c>
      <c r="V619" s="63" t="str">
        <f>+IFERROR(IF(W619="#N/C","#N/C",INDEX(Taxonomy_UniqueValues!E:E,MATCH(W619,Taxonomy_UniqueValues!F:F,0))),"#N/C")</f>
        <v>#N/C</v>
      </c>
      <c r="W619" s="63" t="str">
        <f>+IFERROR(IF(X619="#N/C","#N/C",IF(X619="-",INDEX(Taxonomy_UniqueValues!F:F,MATCH(Y619,Taxonomy_UniqueValues!H:H,0)),INDEX(Taxonomy_UniqueValues!F:F,MATCH(X619,Taxonomy_UniqueValues!G:G,0)))),"#N/C")</f>
        <v>#N/C</v>
      </c>
      <c r="X619" s="63" t="str">
        <f>+IFERROR(IF(Y619="#N/C","#N/C",INDEX(Taxonomy_UniqueValues!G:G,MATCH(Y619,Taxonomy_UniqueValues!H:H,0))),"#N/C")</f>
        <v>#N/C</v>
      </c>
      <c r="Y619" s="65" t="str">
        <f>+IFERROR(IF(Z619="#N/C","#N/C",INDEX(Taxonomy_UniqueValues!H:H,MATCH(Z619,Taxonomy_UniqueValues!I:I,0))),"#N/C")</f>
        <v>#N/C</v>
      </c>
      <c r="Z619" s="64" t="s">
        <v>36</v>
      </c>
    </row>
    <row r="620" spans="1:26" x14ac:dyDescent="0.3">
      <c r="A620" s="3">
        <v>90</v>
      </c>
      <c r="B620" s="38" t="str">
        <f t="shared" si="66"/>
        <v>FAIR-D3_90</v>
      </c>
      <c r="C620" s="39" t="s">
        <v>526</v>
      </c>
      <c r="D620" s="4">
        <f t="shared" si="64"/>
        <v>45164</v>
      </c>
      <c r="E620" s="1" t="s">
        <v>638</v>
      </c>
      <c r="F620" s="1" t="s">
        <v>638</v>
      </c>
      <c r="G620" s="2">
        <v>45164.512858796297</v>
      </c>
      <c r="H620" s="2">
        <v>45164.513518518499</v>
      </c>
      <c r="I620" s="40">
        <f t="shared" si="65"/>
        <v>6.5972220181720331E-4</v>
      </c>
      <c r="J620" s="41" t="s">
        <v>30</v>
      </c>
      <c r="K620" s="42" t="s">
        <v>34</v>
      </c>
      <c r="L620" s="42" t="s">
        <v>45</v>
      </c>
      <c r="M620" s="6">
        <v>90</v>
      </c>
      <c r="N620" s="5" t="str">
        <f t="shared" si="62"/>
        <v>FAIR-D3/90</v>
      </c>
      <c r="O620" s="4" t="str">
        <f>IF(ISBLANK(E620),"",IF(E620=F620, "1 video",CONCATENATE((+COUNTIFS(Video_List!$A:$A,Monitoring!C620,Video_List!$D:$D,"&lt;=" &amp;Monitoring!H620)-COUNTIFS(Video_List!$A:$A,Monitoring!C620,Video_List!$D:$D,"&lt;=" &amp;Monitoring!G620))+1," videos")))</f>
        <v>1 video</v>
      </c>
      <c r="P620" s="61" t="str">
        <f t="shared" si="63"/>
        <v>yes</v>
      </c>
      <c r="Q620" s="62" t="s">
        <v>34</v>
      </c>
      <c r="R620" s="63" t="str">
        <f>+IFERROR(IF(S620="#N/C","#N/C",INDEX(Taxonomy_UniqueValues!A:A,MATCH(S620,Taxonomy_UniqueValues!B:B,0))),"#N/C")</f>
        <v>Insecta</v>
      </c>
      <c r="S620" s="63" t="str">
        <f>+IFERROR(IF(T620="#N/C","#N/C",INDEX(Taxonomy_UniqueValues!B:B,MATCH(T620,Taxonomy_UniqueValues!C:C,0))),"#N/C")</f>
        <v>Diptera</v>
      </c>
      <c r="T620" s="63" t="str">
        <f>+IFERROR(IF(V620="#N/C","#N/C",INDEX(Taxonomy_UniqueValues!C:C,MATCH(V620,Taxonomy_UniqueValues!E:E,0))),"#N/C")</f>
        <v>Brachycera</v>
      </c>
      <c r="U620" s="63" t="str">
        <f>+IFERROR(IF(V620="#N/C","#N/C",INDEX(Taxonomy_UniqueValues!D:D,MATCH(V620,Taxonomy_UniqueValues!E:E,0))),"#N/C")</f>
        <v>Muscomorpha</v>
      </c>
      <c r="V620" s="63" t="s">
        <v>35</v>
      </c>
      <c r="W620" s="63" t="str">
        <f>+IFERROR(IF(X620="#N/C","#N/C",IF(X620="-",INDEX(Taxonomy_UniqueValues!F:F,MATCH(Y620,Taxonomy_UniqueValues!H:H,0)),INDEX(Taxonomy_UniqueValues!F:F,MATCH(X620,Taxonomy_UniqueValues!G:G,0)))),"#N/C")</f>
        <v>#N/C</v>
      </c>
      <c r="X620" s="63" t="str">
        <f>+IFERROR(IF(Y620="#N/C","#N/C",INDEX(Taxonomy_UniqueValues!G:G,MATCH(Y620,Taxonomy_UniqueValues!H:H,0))),"#N/C")</f>
        <v>#N/C</v>
      </c>
      <c r="Y620" s="65" t="str">
        <f>+IFERROR(IF(Z620="#N/C","#N/C",INDEX(Taxonomy_UniqueValues!H:H,MATCH(Z620,Taxonomy_UniqueValues!I:I,0))),"#N/C")</f>
        <v>#N/C</v>
      </c>
      <c r="Z620" s="64" t="s">
        <v>36</v>
      </c>
    </row>
    <row r="621" spans="1:26" x14ac:dyDescent="0.3">
      <c r="A621" s="3">
        <v>91</v>
      </c>
      <c r="B621" s="38" t="str">
        <f t="shared" si="66"/>
        <v>FAIR-D3_91</v>
      </c>
      <c r="C621" s="39" t="s">
        <v>526</v>
      </c>
      <c r="D621" s="4">
        <f t="shared" si="64"/>
        <v>45164</v>
      </c>
      <c r="E621" s="1" t="s">
        <v>639</v>
      </c>
      <c r="F621" s="1" t="s">
        <v>639</v>
      </c>
      <c r="G621" s="2">
        <v>45164.5190856482</v>
      </c>
      <c r="H621" s="2">
        <v>45164.519131944398</v>
      </c>
      <c r="I621" s="40">
        <f t="shared" si="65"/>
        <v>4.6296197979245335E-5</v>
      </c>
      <c r="J621" s="41" t="s">
        <v>30</v>
      </c>
      <c r="K621" s="42" t="s">
        <v>34</v>
      </c>
      <c r="L621" s="42" t="s">
        <v>32</v>
      </c>
      <c r="M621" s="6">
        <v>91</v>
      </c>
      <c r="N621" s="5" t="str">
        <f t="shared" si="62"/>
        <v>FAIR-D3/91</v>
      </c>
      <c r="O621" s="4" t="str">
        <f>IF(ISBLANK(E621),"",IF(E621=F621, "1 video",CONCATENATE((+COUNTIFS(Video_List!$A:$A,Monitoring!C621,Video_List!$D:$D,"&lt;=" &amp;Monitoring!H621)-COUNTIFS(Video_List!$A:$A,Monitoring!C621,Video_List!$D:$D,"&lt;=" &amp;Monitoring!G621))+1," videos")))</f>
        <v>1 video</v>
      </c>
      <c r="P621" s="61" t="s">
        <v>31</v>
      </c>
      <c r="Q621" s="62" t="s">
        <v>31</v>
      </c>
      <c r="R621" s="63" t="str">
        <f>+IFERROR(IF(S621="#N/C","#N/C",INDEX(Taxonomy_UniqueValues!A:A,MATCH(S621,Taxonomy_UniqueValues!B:B,0))),"#N/C")</f>
        <v>Insecta</v>
      </c>
      <c r="S621" s="63" t="str">
        <f>+IFERROR(IF(T621="#N/C","#N/C",INDEX(Taxonomy_UniqueValues!B:B,MATCH(T621,Taxonomy_UniqueValues!C:C,0))),"#N/C")</f>
        <v>Diptera</v>
      </c>
      <c r="T621" s="63" t="str">
        <f>+IFERROR(IF(V621="#N/C","#N/C",INDEX(Taxonomy_UniqueValues!C:C,MATCH(V621,Taxonomy_UniqueValues!E:E,0))),"#N/C")</f>
        <v>Brachycera</v>
      </c>
      <c r="U621" s="63" t="str">
        <f>+IFERROR(IF(V621="#N/C","#N/C",INDEX(Taxonomy_UniqueValues!D:D,MATCH(V621,Taxonomy_UniqueValues!E:E,0))),"#N/C")</f>
        <v>Muscomorpha</v>
      </c>
      <c r="V621" s="63" t="str">
        <f>+IFERROR(IF(W621="#N/C","#N/C",INDEX(Taxonomy_UniqueValues!E:E,MATCH(W621,Taxonomy_UniqueValues!F:F,0))),"#N/C")</f>
        <v>Oestroidea</v>
      </c>
      <c r="W621" s="63" t="str">
        <f>+IFERROR(IF(X621="#N/C","#N/C",IF(X621="-",INDEX(Taxonomy_UniqueValues!F:F,MATCH(Y621,Taxonomy_UniqueValues!H:H,0)),INDEX(Taxonomy_UniqueValues!F:F,MATCH(X621,Taxonomy_UniqueValues!G:G,0)))),"#N/C")</f>
        <v>Tachinidae</v>
      </c>
      <c r="X621" s="63" t="str">
        <f>+IFERROR(IF(Y621="#N/C","#N/C",INDEX(Taxonomy_UniqueValues!G:G,MATCH(Y621,Taxonomy_UniqueValues!H:H,0))),"#N/C")</f>
        <v>Tachininae</v>
      </c>
      <c r="Y621" s="65" t="s">
        <v>640</v>
      </c>
      <c r="Z621" s="64" t="s">
        <v>36</v>
      </c>
    </row>
    <row r="622" spans="1:26" x14ac:dyDescent="0.3">
      <c r="A622" s="3">
        <v>92</v>
      </c>
      <c r="B622" s="38" t="str">
        <f t="shared" si="66"/>
        <v>FAIR-D3_92</v>
      </c>
      <c r="C622" s="39" t="s">
        <v>526</v>
      </c>
      <c r="D622" s="4">
        <f t="shared" si="64"/>
        <v>45164</v>
      </c>
      <c r="E622" s="1" t="s">
        <v>641</v>
      </c>
      <c r="F622" s="1" t="s">
        <v>642</v>
      </c>
      <c r="G622" s="2">
        <v>45164.5230324074</v>
      </c>
      <c r="H622" s="2">
        <v>45164.526111111103</v>
      </c>
      <c r="I622" s="40">
        <f t="shared" si="65"/>
        <v>3.0787037030677311E-3</v>
      </c>
      <c r="J622" s="41" t="s">
        <v>30</v>
      </c>
      <c r="K622" s="42" t="s">
        <v>34</v>
      </c>
      <c r="L622" s="42" t="s">
        <v>32</v>
      </c>
      <c r="M622" s="6">
        <v>92</v>
      </c>
      <c r="N622" s="5" t="str">
        <f t="shared" si="62"/>
        <v>FAIR-D3/92</v>
      </c>
      <c r="O622" s="4" t="str">
        <f>IF(ISBLANK(E622),"",IF(E622=F622, "1 video",CONCATENATE((+COUNTIFS(Video_List!$A:$A,Monitoring!C622,Video_List!$D:$D,"&lt;=" &amp;Monitoring!H622)-COUNTIFS(Video_List!$A:$A,Monitoring!C622,Video_List!$D:$D,"&lt;=" &amp;Monitoring!G622))+1," videos")))</f>
        <v>2 videos</v>
      </c>
      <c r="P622" s="61" t="str">
        <f t="shared" ref="P622:P653" si="67">+IF(R622="#N/C","-",IF(V622="#N/C","no","yes"))</f>
        <v>yes</v>
      </c>
      <c r="Q622" s="62" t="s">
        <v>34</v>
      </c>
      <c r="R622" s="63" t="str">
        <f>+IFERROR(IF(S622="#N/C","#N/C",INDEX(Taxonomy_UniqueValues!A:A,MATCH(S622,Taxonomy_UniqueValues!B:B,0))),"#N/C")</f>
        <v>Insecta</v>
      </c>
      <c r="S622" s="63" t="str">
        <f>+IFERROR(IF(T622="#N/C","#N/C",INDEX(Taxonomy_UniqueValues!B:B,MATCH(T622,Taxonomy_UniqueValues!C:C,0))),"#N/C")</f>
        <v>Diptera</v>
      </c>
      <c r="T622" s="63" t="str">
        <f>+IFERROR(IF(V622="#N/C","#N/C",INDEX(Taxonomy_UniqueValues!C:C,MATCH(V622,Taxonomy_UniqueValues!E:E,0))),"#N/C")</f>
        <v>Brachycera</v>
      </c>
      <c r="U622" s="63" t="str">
        <f>+IFERROR(IF(V622="#N/C","#N/C",INDEX(Taxonomy_UniqueValues!D:D,MATCH(V622,Taxonomy_UniqueValues!E:E,0))),"#N/C")</f>
        <v>Muscomorpha</v>
      </c>
      <c r="V622" s="63" t="s">
        <v>35</v>
      </c>
      <c r="W622" s="63" t="str">
        <f>+IFERROR(IF(X622="#N/C","#N/C",IF(X622="-",INDEX(Taxonomy_UniqueValues!F:F,MATCH(Y622,Taxonomy_UniqueValues!H:H,0)),INDEX(Taxonomy_UniqueValues!F:F,MATCH(X622,Taxonomy_UniqueValues!G:G,0)))),"#N/C")</f>
        <v>#N/C</v>
      </c>
      <c r="X622" s="63" t="str">
        <f>+IFERROR(IF(Y622="#N/C","#N/C",INDEX(Taxonomy_UniqueValues!G:G,MATCH(Y622,Taxonomy_UniqueValues!H:H,0))),"#N/C")</f>
        <v>#N/C</v>
      </c>
      <c r="Y622" s="65" t="str">
        <f>+IFERROR(IF(Z622="#N/C","#N/C",INDEX(Taxonomy_UniqueValues!H:H,MATCH(Z622,Taxonomy_UniqueValues!I:I,0))),"#N/C")</f>
        <v>#N/C</v>
      </c>
      <c r="Z622" s="64" t="s">
        <v>36</v>
      </c>
    </row>
    <row r="623" spans="1:26" x14ac:dyDescent="0.3">
      <c r="A623" s="3">
        <v>93</v>
      </c>
      <c r="B623" s="38" t="str">
        <f t="shared" si="66"/>
        <v>FAIR-D3_93</v>
      </c>
      <c r="C623" s="39" t="s">
        <v>526</v>
      </c>
      <c r="D623" s="4">
        <f t="shared" si="64"/>
        <v>45164</v>
      </c>
      <c r="E623" s="1" t="s">
        <v>641</v>
      </c>
      <c r="F623" s="1" t="s">
        <v>641</v>
      </c>
      <c r="G623" s="2">
        <v>45164.523252314801</v>
      </c>
      <c r="H623" s="2">
        <v>45164.523263888899</v>
      </c>
      <c r="I623" s="40">
        <f t="shared" si="65"/>
        <v>1.1574098607525229E-5</v>
      </c>
      <c r="J623" s="41" t="s">
        <v>32</v>
      </c>
      <c r="K623" s="42" t="s">
        <v>31</v>
      </c>
      <c r="L623" s="42" t="s">
        <v>45</v>
      </c>
      <c r="M623" s="6">
        <v>93</v>
      </c>
      <c r="N623" s="5" t="str">
        <f t="shared" si="62"/>
        <v>FAIR-D3/93</v>
      </c>
      <c r="O623" s="4" t="str">
        <f>IF(ISBLANK(E623),"",IF(E623=F623, "1 video",CONCATENATE((+COUNTIFS(Video_List!$A:$A,Monitoring!C623,Video_List!$D:$D,"&lt;=" &amp;Monitoring!H623)-COUNTIFS(Video_List!$A:$A,Monitoring!C623,Video_List!$D:$D,"&lt;=" &amp;Monitoring!G623))+1," videos")))</f>
        <v>1 video</v>
      </c>
      <c r="P623" s="61" t="str">
        <f t="shared" si="67"/>
        <v>yes</v>
      </c>
      <c r="Q623" s="62" t="s">
        <v>31</v>
      </c>
      <c r="R623" s="63" t="str">
        <f>+IFERROR(IF(S623="#N/C","#N/C",INDEX(Taxonomy_UniqueValues!A:A,MATCH(S623,Taxonomy_UniqueValues!B:B,0))),"#N/C")</f>
        <v>Insecta</v>
      </c>
      <c r="S623" s="63" t="str">
        <f>+IFERROR(IF(T623="#N/C","#N/C",INDEX(Taxonomy_UniqueValues!B:B,MATCH(T623,Taxonomy_UniqueValues!C:C,0))),"#N/C")</f>
        <v>Diptera</v>
      </c>
      <c r="T623" s="63" t="str">
        <f>+IFERROR(IF(V623="#N/C","#N/C",INDEX(Taxonomy_UniqueValues!C:C,MATCH(V623,Taxonomy_UniqueValues!E:E,0))),"#N/C")</f>
        <v>Brachycera</v>
      </c>
      <c r="U623" s="63" t="str">
        <f>+IFERROR(IF(V623="#N/C","#N/C",INDEX(Taxonomy_UniqueValues!D:D,MATCH(V623,Taxonomy_UniqueValues!E:E,0))),"#N/C")</f>
        <v>Muscomorpha</v>
      </c>
      <c r="V623" s="63" t="str">
        <f>+IFERROR(IF(W623="#N/C","#N/C",INDEX(Taxonomy_UniqueValues!E:E,MATCH(W623,Taxonomy_UniqueValues!F:F,0))),"#N/C")</f>
        <v>Ephydroidea</v>
      </c>
      <c r="W623" s="63" t="str">
        <f>+IFERROR(IF(X623="#N/C","#N/C",IF(X623="-",INDEX(Taxonomy_UniqueValues!F:F,MATCH(Y623,Taxonomy_UniqueValues!H:H,0)),INDEX(Taxonomy_UniqueValues!F:F,MATCH(X623,Taxonomy_UniqueValues!G:G,0)))),"#N/C")</f>
        <v>Drosophilidae</v>
      </c>
      <c r="X623" s="63" t="str">
        <f>+IFERROR(IF(Y623="#N/C","#N/C",INDEX(Taxonomy_UniqueValues!G:G,MATCH(Y623,Taxonomy_UniqueValues!H:H,0))),"#N/C")</f>
        <v>Drosophilinae</v>
      </c>
      <c r="Y623" s="65" t="s">
        <v>384</v>
      </c>
      <c r="Z623" s="64" t="s">
        <v>36</v>
      </c>
    </row>
    <row r="624" spans="1:26" x14ac:dyDescent="0.3">
      <c r="A624" s="3">
        <v>94</v>
      </c>
      <c r="B624" s="38" t="str">
        <f t="shared" si="66"/>
        <v>FAIR-D3_94</v>
      </c>
      <c r="C624" s="39" t="s">
        <v>526</v>
      </c>
      <c r="D624" s="4">
        <f t="shared" si="64"/>
        <v>45164</v>
      </c>
      <c r="E624" s="1" t="s">
        <v>642</v>
      </c>
      <c r="F624" s="1" t="s">
        <v>642</v>
      </c>
      <c r="G624" s="2">
        <v>45164.526412036997</v>
      </c>
      <c r="H624" s="2">
        <v>45164.526446759301</v>
      </c>
      <c r="I624" s="40">
        <f t="shared" si="65"/>
        <v>3.4722303098533303E-5</v>
      </c>
      <c r="J624" s="41" t="s">
        <v>30</v>
      </c>
      <c r="K624" s="42" t="s">
        <v>34</v>
      </c>
      <c r="L624" s="42" t="s">
        <v>32</v>
      </c>
      <c r="M624" s="6">
        <v>94</v>
      </c>
      <c r="N624" s="5" t="str">
        <f t="shared" si="62"/>
        <v>FAIR-D3/94</v>
      </c>
      <c r="O624" s="4" t="str">
        <f>IF(ISBLANK(E624),"",IF(E624=F624, "1 video",CONCATENATE((+COUNTIFS(Video_List!$A:$A,Monitoring!C624,Video_List!$D:$D,"&lt;=" &amp;Monitoring!H624)-COUNTIFS(Video_List!$A:$A,Monitoring!C624,Video_List!$D:$D,"&lt;=" &amp;Monitoring!G624))+1," videos")))</f>
        <v>1 video</v>
      </c>
      <c r="P624" s="61" t="str">
        <f t="shared" si="67"/>
        <v>yes</v>
      </c>
      <c r="Q624" s="62" t="s">
        <v>31</v>
      </c>
      <c r="R624" s="63" t="str">
        <f>+IFERROR(IF(S624="#N/C","#N/C",INDEX(Taxonomy_UniqueValues!A:A,MATCH(S624,Taxonomy_UniqueValues!B:B,0))),"#N/C")</f>
        <v>Insecta</v>
      </c>
      <c r="S624" s="63" t="str">
        <f>+IFERROR(IF(T624="#N/C","#N/C",INDEX(Taxonomy_UniqueValues!B:B,MATCH(T624,Taxonomy_UniqueValues!C:C,0))),"#N/C")</f>
        <v>Hymenoptera</v>
      </c>
      <c r="T624" s="63" t="str">
        <f>+IFERROR(IF(V624="#N/C","#N/C",INDEX(Taxonomy_UniqueValues!C:C,MATCH(V624,Taxonomy_UniqueValues!E:E,0))),"#N/C")</f>
        <v>Apocrita</v>
      </c>
      <c r="U624" s="63" t="str">
        <f>+IFERROR(IF(V624="#N/C","#N/C",INDEX(Taxonomy_UniqueValues!D:D,MATCH(V624,Taxonomy_UniqueValues!E:E,0))),"#N/C")</f>
        <v>Aculeata</v>
      </c>
      <c r="V624" s="63" t="str">
        <f>+IFERROR(IF(W624="#N/C","#N/C",INDEX(Taxonomy_UniqueValues!E:E,MATCH(W624,Taxonomy_UniqueValues!F:F,0))),"#N/C")</f>
        <v>Vespoidea</v>
      </c>
      <c r="W624" s="63" t="str">
        <f>+IFERROR(IF(X624="#N/C","#N/C",IF(X624="-",INDEX(Taxonomy_UniqueValues!F:F,MATCH(Y624,Taxonomy_UniqueValues!H:H,0)),INDEX(Taxonomy_UniqueValues!F:F,MATCH(X624,Taxonomy_UniqueValues!G:G,0)))),"#N/C")</f>
        <v>Vespidae</v>
      </c>
      <c r="X624" s="63" t="str">
        <f>+IFERROR(IF(Y624="#N/C","#N/C",INDEX(Taxonomy_UniqueValues!G:G,MATCH(Y624,Taxonomy_UniqueValues!H:H,0))),"#N/C")</f>
        <v>Vespinae</v>
      </c>
      <c r="Y624" s="65" t="s">
        <v>57</v>
      </c>
      <c r="Z624" s="64" t="s">
        <v>36</v>
      </c>
    </row>
    <row r="625" spans="1:26" x14ac:dyDescent="0.3">
      <c r="A625" s="3">
        <v>95</v>
      </c>
      <c r="B625" s="38" t="str">
        <f t="shared" si="66"/>
        <v>FAIR-D3_95</v>
      </c>
      <c r="C625" s="39" t="s">
        <v>526</v>
      </c>
      <c r="D625" s="4">
        <f t="shared" si="64"/>
        <v>45164</v>
      </c>
      <c r="E625" s="1" t="s">
        <v>643</v>
      </c>
      <c r="F625" s="1" t="s">
        <v>644</v>
      </c>
      <c r="G625" s="2">
        <v>45164.529201388897</v>
      </c>
      <c r="H625" s="2">
        <v>45164.532048611101</v>
      </c>
      <c r="I625" s="40">
        <f t="shared" si="65"/>
        <v>2.8472222038544714E-3</v>
      </c>
      <c r="J625" s="41" t="s">
        <v>45</v>
      </c>
      <c r="K625" s="42" t="s">
        <v>31</v>
      </c>
      <c r="L625" s="42" t="s">
        <v>32</v>
      </c>
      <c r="M625" s="6">
        <v>95</v>
      </c>
      <c r="N625" s="5" t="str">
        <f t="shared" si="62"/>
        <v>FAIR-D3/95</v>
      </c>
      <c r="O625" s="4" t="str">
        <f>IF(ISBLANK(E625),"",IF(E625=F625, "1 video",CONCATENATE((+COUNTIFS(Video_List!$A:$A,Monitoring!C625,Video_List!$D:$D,"&lt;=" &amp;Monitoring!H625)-COUNTIFS(Video_List!$A:$A,Monitoring!C625,Video_List!$D:$D,"&lt;=" &amp;Monitoring!G625))+1," videos")))</f>
        <v>2 videos</v>
      </c>
      <c r="P625" s="61" t="str">
        <f t="shared" si="67"/>
        <v>no</v>
      </c>
      <c r="Q625" s="62" t="s">
        <v>34</v>
      </c>
      <c r="R625" s="63" t="str">
        <f>+IFERROR(IF(S625="#N/C","#N/C",INDEX(Taxonomy_UniqueValues!A:A,MATCH(S625,Taxonomy_UniqueValues!B:B,0))),"#N/C")</f>
        <v>Insecta</v>
      </c>
      <c r="S625" s="63" t="str">
        <f>+IFERROR(IF(T625="#N/C","#N/C",INDEX(Taxonomy_UniqueValues!B:B,MATCH(T625,Taxonomy_UniqueValues!C:C,0))),"#N/C")</f>
        <v>Diptera</v>
      </c>
      <c r="T625" s="63" t="s">
        <v>48</v>
      </c>
      <c r="U625" s="63" t="str">
        <f>+IFERROR(IF(V625="#N/C","#N/C",INDEX(Taxonomy_UniqueValues!D:D,MATCH(V625,Taxonomy_UniqueValues!E:E,0))),"#N/C")</f>
        <v>#N/C</v>
      </c>
      <c r="V625" s="63" t="str">
        <f>+IFERROR(IF(W625="#N/C","#N/C",INDEX(Taxonomy_UniqueValues!E:E,MATCH(W625,Taxonomy_UniqueValues!F:F,0))),"#N/C")</f>
        <v>#N/C</v>
      </c>
      <c r="W625" s="63" t="str">
        <f>+IFERROR(IF(X625="#N/C","#N/C",IF(X625="-",INDEX(Taxonomy_UniqueValues!F:F,MATCH(Y625,Taxonomy_UniqueValues!H:H,0)),INDEX(Taxonomy_UniqueValues!F:F,MATCH(X625,Taxonomy_UniqueValues!G:G,0)))),"#N/C")</f>
        <v>#N/C</v>
      </c>
      <c r="X625" s="63" t="str">
        <f>+IFERROR(IF(Y625="#N/C","#N/C",INDEX(Taxonomy_UniqueValues!G:G,MATCH(Y625,Taxonomy_UniqueValues!H:H,0))),"#N/C")</f>
        <v>#N/C</v>
      </c>
      <c r="Y625" s="65" t="str">
        <f>+IFERROR(IF(Z625="#N/C","#N/C",INDEX(Taxonomy_UniqueValues!H:H,MATCH(Z625,Taxonomy_UniqueValues!I:I,0))),"#N/C")</f>
        <v>#N/C</v>
      </c>
      <c r="Z625" s="64" t="s">
        <v>36</v>
      </c>
    </row>
    <row r="626" spans="1:26" x14ac:dyDescent="0.3">
      <c r="A626" s="3">
        <v>96</v>
      </c>
      <c r="B626" s="38" t="str">
        <f t="shared" si="66"/>
        <v>FAIR-D3_96</v>
      </c>
      <c r="C626" s="39" t="s">
        <v>526</v>
      </c>
      <c r="D626" s="4">
        <f t="shared" si="64"/>
        <v>45164</v>
      </c>
      <c r="E626" s="1" t="s">
        <v>645</v>
      </c>
      <c r="F626" s="1" t="s">
        <v>645</v>
      </c>
      <c r="G626" s="2">
        <v>45164.533842592602</v>
      </c>
      <c r="H626" s="2">
        <v>45164.533912036997</v>
      </c>
      <c r="I626" s="40">
        <f t="shared" si="65"/>
        <v>6.9444395194295794E-5</v>
      </c>
      <c r="J626" s="41" t="s">
        <v>30</v>
      </c>
      <c r="K626" s="42" t="s">
        <v>34</v>
      </c>
      <c r="L626" s="42" t="s">
        <v>32</v>
      </c>
      <c r="M626" s="6">
        <v>96</v>
      </c>
      <c r="N626" s="5" t="str">
        <f t="shared" si="62"/>
        <v>FAIR-D3/96</v>
      </c>
      <c r="O626" s="4" t="str">
        <f>IF(ISBLANK(E626),"",IF(E626=F626, "1 video",CONCATENATE((+COUNTIFS(Video_List!$A:$A,Monitoring!C626,Video_List!$D:$D,"&lt;=" &amp;Monitoring!H626)-COUNTIFS(Video_List!$A:$A,Monitoring!C626,Video_List!$D:$D,"&lt;=" &amp;Monitoring!G626))+1," videos")))</f>
        <v>1 video</v>
      </c>
      <c r="P626" s="61" t="str">
        <f t="shared" si="67"/>
        <v>yes</v>
      </c>
      <c r="Q626" s="62" t="s">
        <v>31</v>
      </c>
      <c r="R626" s="63" t="str">
        <f>+IFERROR(IF(S626="#N/C","#N/C",INDEX(Taxonomy_UniqueValues!A:A,MATCH(S626,Taxonomy_UniqueValues!B:B,0))),"#N/C")</f>
        <v>Insecta</v>
      </c>
      <c r="S626" s="63" t="str">
        <f>+IFERROR(IF(T626="#N/C","#N/C",INDEX(Taxonomy_UniqueValues!B:B,MATCH(T626,Taxonomy_UniqueValues!C:C,0))),"#N/C")</f>
        <v>Diptera</v>
      </c>
      <c r="T626" s="63" t="str">
        <f>+IFERROR(IF(V626="#N/C","#N/C",INDEX(Taxonomy_UniqueValues!C:C,MATCH(V626,Taxonomy_UniqueValues!E:E,0))),"#N/C")</f>
        <v>Brachycera</v>
      </c>
      <c r="U626" s="63" t="str">
        <f>+IFERROR(IF(V626="#N/C","#N/C",INDEX(Taxonomy_UniqueValues!D:D,MATCH(V626,Taxonomy_UniqueValues!E:E,0))),"#N/C")</f>
        <v>Muscomorpha</v>
      </c>
      <c r="V626" s="63" t="str">
        <f>+IFERROR(IF(W626="#N/C","#N/C",INDEX(Taxonomy_UniqueValues!E:E,MATCH(W626,Taxonomy_UniqueValues!F:F,0))),"#N/C")</f>
        <v>Oestroidea</v>
      </c>
      <c r="W626" s="63" t="str">
        <f>+IFERROR(IF(X626="#N/C","#N/C",IF(X626="-",INDEX(Taxonomy_UniqueValues!F:F,MATCH(Y626,Taxonomy_UniqueValues!H:H,0)),INDEX(Taxonomy_UniqueValues!F:F,MATCH(X626,Taxonomy_UniqueValues!G:G,0)))),"#N/C")</f>
        <v>Tachinidae</v>
      </c>
      <c r="X626" s="63" t="str">
        <f>+IFERROR(IF(Y626="#N/C","#N/C",INDEX(Taxonomy_UniqueValues!G:G,MATCH(Y626,Taxonomy_UniqueValues!H:H,0))),"#N/C")</f>
        <v>Tachininae</v>
      </c>
      <c r="Y626" s="65" t="s">
        <v>640</v>
      </c>
      <c r="Z626" s="64" t="s">
        <v>36</v>
      </c>
    </row>
    <row r="627" spans="1:26" x14ac:dyDescent="0.3">
      <c r="A627" s="3">
        <v>97</v>
      </c>
      <c r="B627" s="38" t="str">
        <f t="shared" si="66"/>
        <v>FAIR-D3_97</v>
      </c>
      <c r="C627" s="39" t="s">
        <v>526</v>
      </c>
      <c r="D627" s="4">
        <f t="shared" si="64"/>
        <v>45164</v>
      </c>
      <c r="E627" s="1" t="s">
        <v>646</v>
      </c>
      <c r="F627" s="1" t="s">
        <v>647</v>
      </c>
      <c r="G627" s="2">
        <v>45164.542546296303</v>
      </c>
      <c r="H627" s="2">
        <v>45164.544699074097</v>
      </c>
      <c r="I627" s="40">
        <f t="shared" si="65"/>
        <v>2.1527777935261838E-3</v>
      </c>
      <c r="J627" s="41" t="s">
        <v>30</v>
      </c>
      <c r="K627" s="42" t="s">
        <v>34</v>
      </c>
      <c r="L627" s="42" t="s">
        <v>32</v>
      </c>
      <c r="M627" s="6">
        <v>97</v>
      </c>
      <c r="N627" s="5" t="str">
        <f t="shared" si="62"/>
        <v>FAIR-D3/97</v>
      </c>
      <c r="O627" s="4" t="str">
        <f>IF(ISBLANK(E627),"",IF(E627=F627, "1 video",CONCATENATE((+COUNTIFS(Video_List!$A:$A,Monitoring!C627,Video_List!$D:$D,"&lt;=" &amp;Monitoring!H627)-COUNTIFS(Video_List!$A:$A,Monitoring!C627,Video_List!$D:$D,"&lt;=" &amp;Monitoring!G627))+1," videos")))</f>
        <v>2 videos</v>
      </c>
      <c r="P627" s="61" t="str">
        <f t="shared" si="67"/>
        <v>yes</v>
      </c>
      <c r="Q627" s="62" t="s">
        <v>34</v>
      </c>
      <c r="R627" s="63" t="str">
        <f>+IFERROR(IF(S627="#N/C","#N/C",IF(S627=0,INDEX(Taxonomy_UniqueValues!A:A,MATCH(T627,Taxonomy_UniqueValues!C:C,0)),INDEX(Taxonomy_UniqueValues!A:A,MATCH(S627,Taxonomy_UniqueValues!B:B,0)))),"#N/C")</f>
        <v>Insecta</v>
      </c>
      <c r="S627" s="63" t="str">
        <f>+IFERROR(IF(T627="#N/C","#N/C",IF(T627=0,INDEX(Taxonomy_UniqueValues!B:B,MATCH(U627,Taxonomy_UniqueValues!D:D,0)),INDEX(Taxonomy_UniqueValues!B:B,MATCH(T627,Taxonomy_UniqueValues!C:C,0)))),"#N/C")</f>
        <v>Diptera</v>
      </c>
      <c r="T627" s="63" t="str">
        <f>+IFERROR(IF(U627="#N/C","#N/C",IF(U627=0,INDEX(Taxonomy_UniqueValues!C:C,MATCH(V627,Taxonomy_UniqueValues!E:E,0)),INDEX(Taxonomy_UniqueValues!C:C,MATCH(U627,Taxonomy_UniqueValues!D:D,0)))),"#N/C")</f>
        <v>Brachycera</v>
      </c>
      <c r="U627" s="63" t="str">
        <f>+IFERROR(IF(V627="#N/C","#N/C",IF(V627=0,INDEX(Taxonomy_UniqueValues!D:D,MATCH(W627,Taxonomy_UniqueValues!F:F,0)),INDEX(Taxonomy_UniqueValues!D:D,MATCH(V627,Taxonomy_UniqueValues!E:E,0)))),"#N/C")</f>
        <v>Muscomorpha</v>
      </c>
      <c r="V627" s="63" t="str">
        <f>+IFERROR(IF(W627="#N/C","#N/C",IF(W627=0,INDEX(Taxonomy_UniqueValues!E:E,MATCH(X627,Taxonomy_UniqueValues!G:G,0)),INDEX(Taxonomy_UniqueValues!E:E,MATCH(W627,Taxonomy_UniqueValues!F:F,0)))),"#N/C")</f>
        <v>Muscoidea</v>
      </c>
      <c r="W627" s="63" t="str">
        <f>+IFERROR(IF(X627="#N/C","#N/C",IF(X627=0,INDEX(Taxonomy_UniqueValues!F:F,MATCH(Y627,Taxonomy_UniqueValues!H:H,0)),INDEX(Taxonomy_UniqueValues!F:F,MATCH(X627,Taxonomy_UniqueValues!G:G,0)))),"#N/C")</f>
        <v>Fanniidae</v>
      </c>
      <c r="X627" s="63">
        <f>+IFERROR(IF(Y627="#N/C","#N/C",INDEX(Taxonomy_UniqueValues!G:G,MATCH(Y627,Taxonomy_UniqueValues!H:H,0))),"#N/C")</f>
        <v>0</v>
      </c>
      <c r="Y627" s="65" t="s">
        <v>38</v>
      </c>
      <c r="Z627" s="64" t="s">
        <v>36</v>
      </c>
    </row>
    <row r="628" spans="1:26" x14ac:dyDescent="0.3">
      <c r="A628" s="3">
        <v>98</v>
      </c>
      <c r="B628" s="38" t="str">
        <f t="shared" si="66"/>
        <v>FAIR-D3_98</v>
      </c>
      <c r="C628" s="39" t="s">
        <v>526</v>
      </c>
      <c r="D628" s="4">
        <f t="shared" si="64"/>
        <v>45164</v>
      </c>
      <c r="E628" s="1" t="s">
        <v>648</v>
      </c>
      <c r="F628" s="1" t="s">
        <v>648</v>
      </c>
      <c r="G628" s="2">
        <v>45164.557592592602</v>
      </c>
      <c r="H628" s="2">
        <v>45164.557893518497</v>
      </c>
      <c r="I628" s="40">
        <f t="shared" si="65"/>
        <v>3.0092589440755546E-4</v>
      </c>
      <c r="J628" s="41" t="s">
        <v>30</v>
      </c>
      <c r="K628" s="42" t="s">
        <v>31</v>
      </c>
      <c r="L628" s="42" t="s">
        <v>32</v>
      </c>
      <c r="M628" s="6">
        <v>98</v>
      </c>
      <c r="N628" s="5" t="str">
        <f t="shared" si="62"/>
        <v>FAIR-D3/98</v>
      </c>
      <c r="O628" s="4" t="str">
        <f>IF(ISBLANK(E628),"",IF(E628=F628, "1 video",CONCATENATE((+COUNTIFS(Video_List!$A:$A,Monitoring!C628,Video_List!$D:$D,"&lt;=" &amp;Monitoring!H628)-COUNTIFS(Video_List!$A:$A,Monitoring!C628,Video_List!$D:$D,"&lt;=" &amp;Monitoring!G628))+1," videos")))</f>
        <v>1 video</v>
      </c>
      <c r="P628" s="61" t="str">
        <f t="shared" si="67"/>
        <v>yes</v>
      </c>
      <c r="Q628" s="62" t="s">
        <v>34</v>
      </c>
      <c r="R628" s="63" t="str">
        <f>+IFERROR(IF(S628="#N/C","#N/C",IF(S628=0,INDEX(Taxonomy_UniqueValues!A:A,MATCH(T628,Taxonomy_UniqueValues!C:C,0)),INDEX(Taxonomy_UniqueValues!A:A,MATCH(S628,Taxonomy_UniqueValues!B:B,0)))),"#N/C")</f>
        <v>Insecta</v>
      </c>
      <c r="S628" s="63" t="str">
        <f>+IFERROR(IF(T628="#N/C","#N/C",IF(T628=0,INDEX(Taxonomy_UniqueValues!B:B,MATCH(U628,Taxonomy_UniqueValues!D:D,0)),INDEX(Taxonomy_UniqueValues!B:B,MATCH(T628,Taxonomy_UniqueValues!C:C,0)))),"#N/C")</f>
        <v>Diptera</v>
      </c>
      <c r="T628" s="63" t="str">
        <f>+IFERROR(IF(U628="#N/C","#N/C",IF(U628=0,INDEX(Taxonomy_UniqueValues!C:C,MATCH(V628,Taxonomy_UniqueValues!E:E,0)),INDEX(Taxonomy_UniqueValues!C:C,MATCH(U628,Taxonomy_UniqueValues!D:D,0)))),"#N/C")</f>
        <v>Brachycera</v>
      </c>
      <c r="U628" s="63" t="str">
        <f>+IFERROR(IF(V628="#N/C","#N/C",IF(V628=0,INDEX(Taxonomy_UniqueValues!D:D,MATCH(W628,Taxonomy_UniqueValues!F:F,0)),INDEX(Taxonomy_UniqueValues!D:D,MATCH(V628,Taxonomy_UniqueValues!E:E,0)))),"#N/C")</f>
        <v>Muscomorpha</v>
      </c>
      <c r="V628" s="63" t="str">
        <f>+IFERROR(IF(W628="#N/C","#N/C",IF(W628=0,INDEX(Taxonomy_UniqueValues!E:E,MATCH(X628,Taxonomy_UniqueValues!G:G,0)),INDEX(Taxonomy_UniqueValues!E:E,MATCH(W628,Taxonomy_UniqueValues!F:F,0)))),"#N/C")</f>
        <v>Muscoidea</v>
      </c>
      <c r="W628" s="63" t="str">
        <f>+IFERROR(IF(X628="#N/C","#N/C",IF(X628=0,INDEX(Taxonomy_UniqueValues!F:F,MATCH(Y628,Taxonomy_UniqueValues!H:H,0)),INDEX(Taxonomy_UniqueValues!F:F,MATCH(X628,Taxonomy_UniqueValues!G:G,0)))),"#N/C")</f>
        <v>Fanniidae</v>
      </c>
      <c r="X628" s="63">
        <f>+IFERROR(IF(Y628="#N/C","#N/C",INDEX(Taxonomy_UniqueValues!G:G,MATCH(Y628,Taxonomy_UniqueValues!H:H,0))),"#N/C")</f>
        <v>0</v>
      </c>
      <c r="Y628" s="65" t="s">
        <v>38</v>
      </c>
      <c r="Z628" s="64" t="s">
        <v>36</v>
      </c>
    </row>
    <row r="629" spans="1:26" x14ac:dyDescent="0.3">
      <c r="A629" s="3">
        <v>99</v>
      </c>
      <c r="B629" s="38" t="str">
        <f t="shared" si="66"/>
        <v>FAIR-D3_99</v>
      </c>
      <c r="C629" s="39" t="s">
        <v>526</v>
      </c>
      <c r="D629" s="4">
        <f t="shared" si="64"/>
        <v>45164</v>
      </c>
      <c r="E629" s="1" t="s">
        <v>649</v>
      </c>
      <c r="F629" s="1" t="s">
        <v>649</v>
      </c>
      <c r="G629" s="2">
        <v>45164.571064814802</v>
      </c>
      <c r="H629" s="2">
        <v>45164.571192129602</v>
      </c>
      <c r="I629" s="40">
        <f t="shared" si="65"/>
        <v>1.2731480092043057E-4</v>
      </c>
      <c r="J629" s="41" t="s">
        <v>45</v>
      </c>
      <c r="K629" s="42" t="s">
        <v>34</v>
      </c>
      <c r="L629" s="42" t="s">
        <v>45</v>
      </c>
      <c r="M629" s="6">
        <v>99</v>
      </c>
      <c r="N629" s="5" t="str">
        <f t="shared" si="62"/>
        <v>FAIR-D3/99</v>
      </c>
      <c r="O629" s="4" t="str">
        <f>IF(ISBLANK(E629),"",IF(E629=F629, "1 video",CONCATENATE((+COUNTIFS(Video_List!$A:$A,Monitoring!C629,Video_List!$D:$D,"&lt;=" &amp;Monitoring!H629)-COUNTIFS(Video_List!$A:$A,Monitoring!C629,Video_List!$D:$D,"&lt;=" &amp;Monitoring!G629))+1," videos")))</f>
        <v>1 video</v>
      </c>
      <c r="P629" s="61" t="str">
        <f t="shared" si="67"/>
        <v>yes</v>
      </c>
      <c r="Q629" s="62" t="s">
        <v>34</v>
      </c>
      <c r="R629" s="63" t="str">
        <f>+IFERROR(IF(S629="#N/C","#N/C",IF(S629=0,INDEX(Taxonomy_UniqueValues!A:A,MATCH(T629,Taxonomy_UniqueValues!C:C,0)),INDEX(Taxonomy_UniqueValues!A:A,MATCH(S629,Taxonomy_UniqueValues!B:B,0)))),"#N/C")</f>
        <v>Insecta</v>
      </c>
      <c r="S629" s="63" t="str">
        <f>+IFERROR(IF(T629="#N/C","#N/C",IF(T629=0,INDEX(Taxonomy_UniqueValues!B:B,MATCH(U629,Taxonomy_UniqueValues!D:D,0)),INDEX(Taxonomy_UniqueValues!B:B,MATCH(T629,Taxonomy_UniqueValues!C:C,0)))),"#N/C")</f>
        <v>Diptera</v>
      </c>
      <c r="T629" s="63" t="str">
        <f>+IFERROR(IF(U629="#N/C","#N/C",IF(U629=0,INDEX(Taxonomy_UniqueValues!C:C,MATCH(V629,Taxonomy_UniqueValues!E:E,0)),INDEX(Taxonomy_UniqueValues!C:C,MATCH(U629,Taxonomy_UniqueValues!D:D,0)))),"#N/C")</f>
        <v>Brachycera</v>
      </c>
      <c r="U629" s="63" t="str">
        <f>+IFERROR(IF(V629="#N/C","#N/C",IF(V629=0,INDEX(Taxonomy_UniqueValues!D:D,MATCH(W629,Taxonomy_UniqueValues!F:F,0)),INDEX(Taxonomy_UniqueValues!D:D,MATCH(V629,Taxonomy_UniqueValues!E:E,0)))),"#N/C")</f>
        <v>Muscomorpha</v>
      </c>
      <c r="V629" s="63" t="str">
        <f>+IFERROR(IF(W629="#N/C","#N/C",IF(W629=0,INDEX(Taxonomy_UniqueValues!E:E,MATCH(X629,Taxonomy_UniqueValues!G:G,0)),INDEX(Taxonomy_UniqueValues!E:E,MATCH(W629,Taxonomy_UniqueValues!F:F,0)))),"#N/C")</f>
        <v>Muscoidea</v>
      </c>
      <c r="W629" s="63" t="str">
        <f>+IFERROR(IF(X629="#N/C","#N/C",IF(X629=0,INDEX(Taxonomy_UniqueValues!F:F,MATCH(Y629,Taxonomy_UniqueValues!H:H,0)),INDEX(Taxonomy_UniqueValues!F:F,MATCH(X629,Taxonomy_UniqueValues!G:G,0)))),"#N/C")</f>
        <v>Fanniidae</v>
      </c>
      <c r="X629" s="63">
        <f>+IFERROR(IF(Y629="#N/C","#N/C",INDEX(Taxonomy_UniqueValues!G:G,MATCH(Y629,Taxonomy_UniqueValues!H:H,0))),"#N/C")</f>
        <v>0</v>
      </c>
      <c r="Y629" s="65" t="s">
        <v>38</v>
      </c>
      <c r="Z629" s="64" t="s">
        <v>36</v>
      </c>
    </row>
    <row r="630" spans="1:26" x14ac:dyDescent="0.3">
      <c r="A630" s="3">
        <v>100</v>
      </c>
      <c r="B630" s="38" t="str">
        <f t="shared" si="66"/>
        <v>FAIR-D3_100</v>
      </c>
      <c r="C630" s="39" t="s">
        <v>526</v>
      </c>
      <c r="D630" s="4">
        <f t="shared" si="64"/>
        <v>45164</v>
      </c>
      <c r="E630" s="1" t="s">
        <v>650</v>
      </c>
      <c r="F630" s="1" t="s">
        <v>650</v>
      </c>
      <c r="G630" s="2">
        <v>45164.571655092601</v>
      </c>
      <c r="H630" s="2">
        <v>45164.5722453704</v>
      </c>
      <c r="I630" s="40">
        <f t="shared" si="65"/>
        <v>5.9027779934694991E-4</v>
      </c>
      <c r="J630" s="41" t="s">
        <v>45</v>
      </c>
      <c r="K630" s="42" t="s">
        <v>31</v>
      </c>
      <c r="L630" s="42" t="s">
        <v>32</v>
      </c>
      <c r="M630" s="6">
        <v>100</v>
      </c>
      <c r="N630" s="5" t="str">
        <f t="shared" si="62"/>
        <v>FAIR-D3/100</v>
      </c>
      <c r="O630" s="4" t="str">
        <f>IF(ISBLANK(E630),"",IF(E630=F630, "1 video",CONCATENATE((+COUNTIFS(Video_List!$A:$A,Monitoring!C630,Video_List!$D:$D,"&lt;=" &amp;Monitoring!H630)-COUNTIFS(Video_List!$A:$A,Monitoring!C630,Video_List!$D:$D,"&lt;=" &amp;Monitoring!G630))+1," videos")))</f>
        <v>1 video</v>
      </c>
      <c r="P630" s="61" t="str">
        <f t="shared" si="67"/>
        <v>yes</v>
      </c>
      <c r="Q630" s="62" t="s">
        <v>34</v>
      </c>
      <c r="R630" s="63" t="str">
        <f>+IFERROR(IF(S630="#N/C","#N/C",INDEX(Taxonomy_UniqueValues!A:A,MATCH(S630,Taxonomy_UniqueValues!B:B,0))),"#N/C")</f>
        <v>Insecta</v>
      </c>
      <c r="S630" s="63" t="str">
        <f>+IFERROR(IF(T630="#N/C","#N/C",INDEX(Taxonomy_UniqueValues!B:B,MATCH(T630,Taxonomy_UniqueValues!C:C,0))),"#N/C")</f>
        <v>Diptera</v>
      </c>
      <c r="T630" s="63" t="str">
        <f>+IFERROR(IF(V630="#N/C","#N/C",INDEX(Taxonomy_UniqueValues!C:C,MATCH(V630,Taxonomy_UniqueValues!E:E,0))),"#N/C")</f>
        <v>Brachycera</v>
      </c>
      <c r="U630" s="63" t="str">
        <f>+IFERROR(IF(V630="#N/C","#N/C",INDEX(Taxonomy_UniqueValues!D:D,MATCH(V630,Taxonomy_UniqueValues!E:E,0))),"#N/C")</f>
        <v>Muscomorpha</v>
      </c>
      <c r="V630" s="63" t="s">
        <v>35</v>
      </c>
      <c r="W630" s="63" t="str">
        <f>+IFERROR(IF(X630="#N/C","#N/C",IF(X630="-",INDEX(Taxonomy_UniqueValues!F:F,MATCH(Y630,Taxonomy_UniqueValues!H:H,0)),INDEX(Taxonomy_UniqueValues!F:F,MATCH(X630,Taxonomy_UniqueValues!G:G,0)))),"#N/C")</f>
        <v>#N/C</v>
      </c>
      <c r="X630" s="63" t="str">
        <f>+IFERROR(IF(Y630="#N/C","#N/C",INDEX(Taxonomy_UniqueValues!G:G,MATCH(Y630,Taxonomy_UniqueValues!H:H,0))),"#N/C")</f>
        <v>#N/C</v>
      </c>
      <c r="Y630" s="65" t="str">
        <f>+IFERROR(IF(Z630="#N/C","#N/C",INDEX(Taxonomy_UniqueValues!H:H,MATCH(Z630,Taxonomy_UniqueValues!I:I,0))),"#N/C")</f>
        <v>#N/C</v>
      </c>
      <c r="Z630" s="64" t="s">
        <v>36</v>
      </c>
    </row>
    <row r="631" spans="1:26" x14ac:dyDescent="0.3">
      <c r="A631" s="3">
        <v>101</v>
      </c>
      <c r="B631" s="38" t="str">
        <f t="shared" si="66"/>
        <v>FAIR-D3_101</v>
      </c>
      <c r="C631" s="39" t="s">
        <v>526</v>
      </c>
      <c r="D631" s="4">
        <f t="shared" si="64"/>
        <v>45164</v>
      </c>
      <c r="E631" s="1" t="s">
        <v>651</v>
      </c>
      <c r="F631" s="1" t="s">
        <v>651</v>
      </c>
      <c r="G631" s="2">
        <v>45164.5836458333</v>
      </c>
      <c r="H631" s="2">
        <v>45164.5840046296</v>
      </c>
      <c r="I631" s="40">
        <f t="shared" si="65"/>
        <v>3.5879630013369024E-4</v>
      </c>
      <c r="J631" s="41" t="s">
        <v>45</v>
      </c>
      <c r="K631" s="42" t="s">
        <v>31</v>
      </c>
      <c r="L631" s="42" t="s">
        <v>32</v>
      </c>
      <c r="M631" s="6">
        <v>101</v>
      </c>
      <c r="N631" s="5" t="str">
        <f t="shared" si="62"/>
        <v>FAIR-D3/101</v>
      </c>
      <c r="O631" s="4" t="str">
        <f>IF(ISBLANK(E631),"",IF(E631=F631, "1 video",CONCATENATE((+COUNTIFS(Video_List!$A:$A,Monitoring!C631,Video_List!$D:$D,"&lt;=" &amp;Monitoring!H631)-COUNTIFS(Video_List!$A:$A,Monitoring!C631,Video_List!$D:$D,"&lt;=" &amp;Monitoring!G631))+1," videos")))</f>
        <v>1 video</v>
      </c>
      <c r="P631" s="61" t="str">
        <f t="shared" si="67"/>
        <v>no</v>
      </c>
      <c r="Q631" s="62" t="s">
        <v>34</v>
      </c>
      <c r="R631" s="63" t="str">
        <f>+IFERROR(IF(S631="#N/C","#N/C",INDEX(Taxonomy_UniqueValues!A:A,MATCH(S631,Taxonomy_UniqueValues!B:B,0))),"#N/C")</f>
        <v>Insecta</v>
      </c>
      <c r="S631" s="63" t="str">
        <f>+IFERROR(IF(T631="#N/C","#N/C",INDEX(Taxonomy_UniqueValues!B:B,MATCH(T631,Taxonomy_UniqueValues!C:C,0))),"#N/C")</f>
        <v>Diptera</v>
      </c>
      <c r="T631" s="63" t="s">
        <v>48</v>
      </c>
      <c r="U631" s="63" t="str">
        <f>+IFERROR(IF(V631="#N/C","#N/C",INDEX(Taxonomy_UniqueValues!D:D,MATCH(V631,Taxonomy_UniqueValues!E:E,0))),"#N/C")</f>
        <v>#N/C</v>
      </c>
      <c r="V631" s="63" t="str">
        <f>+IFERROR(IF(W631="#N/C","#N/C",INDEX(Taxonomy_UniqueValues!E:E,MATCH(W631,Taxonomy_UniqueValues!F:F,0))),"#N/C")</f>
        <v>#N/C</v>
      </c>
      <c r="W631" s="63" t="str">
        <f>+IFERROR(IF(X631="#N/C","#N/C",IF(X631="-",INDEX(Taxonomy_UniqueValues!F:F,MATCH(Y631,Taxonomy_UniqueValues!H:H,0)),INDEX(Taxonomy_UniqueValues!F:F,MATCH(X631,Taxonomy_UniqueValues!G:G,0)))),"#N/C")</f>
        <v>#N/C</v>
      </c>
      <c r="X631" s="63" t="str">
        <f>+IFERROR(IF(Y631="#N/C","#N/C",INDEX(Taxonomy_UniqueValues!G:G,MATCH(Y631,Taxonomy_UniqueValues!H:H,0))),"#N/C")</f>
        <v>#N/C</v>
      </c>
      <c r="Y631" s="65" t="str">
        <f>+IFERROR(IF(Z631="#N/C","#N/C",INDEX(Taxonomy_UniqueValues!H:H,MATCH(Z631,Taxonomy_UniqueValues!I:I,0))),"#N/C")</f>
        <v>#N/C</v>
      </c>
      <c r="Z631" s="64" t="s">
        <v>36</v>
      </c>
    </row>
    <row r="632" spans="1:26" x14ac:dyDescent="0.3">
      <c r="A632" s="3">
        <v>102</v>
      </c>
      <c r="B632" s="38" t="str">
        <f t="shared" si="66"/>
        <v>FAIR-D3_102</v>
      </c>
      <c r="C632" s="39" t="s">
        <v>526</v>
      </c>
      <c r="D632" s="4">
        <f t="shared" si="64"/>
        <v>45164</v>
      </c>
      <c r="E632" s="1" t="s">
        <v>652</v>
      </c>
      <c r="F632" s="1" t="s">
        <v>652</v>
      </c>
      <c r="G632" s="2">
        <v>45164.597106481502</v>
      </c>
      <c r="H632" s="2">
        <v>45164.597152777802</v>
      </c>
      <c r="I632" s="40">
        <f t="shared" si="65"/>
        <v>4.6296299842651933E-5</v>
      </c>
      <c r="J632" s="41" t="s">
        <v>30</v>
      </c>
      <c r="K632" s="42" t="s">
        <v>31</v>
      </c>
      <c r="L632" s="42" t="s">
        <v>32</v>
      </c>
      <c r="M632" s="6">
        <v>102</v>
      </c>
      <c r="N632" s="5" t="str">
        <f t="shared" si="62"/>
        <v>FAIR-D3/102</v>
      </c>
      <c r="O632" s="4" t="str">
        <f>IF(ISBLANK(E632),"",IF(E632=F632, "1 video",CONCATENATE((+COUNTIFS(Video_List!$A:$A,Monitoring!C632,Video_List!$D:$D,"&lt;=" &amp;Monitoring!H632)-COUNTIFS(Video_List!$A:$A,Monitoring!C632,Video_List!$D:$D,"&lt;=" &amp;Monitoring!G632))+1," videos")))</f>
        <v>1 video</v>
      </c>
      <c r="P632" s="61" t="str">
        <f t="shared" si="67"/>
        <v>yes</v>
      </c>
      <c r="Q632" s="62" t="s">
        <v>31</v>
      </c>
      <c r="R632" s="63" t="str">
        <f>+IFERROR(IF(S632="#N/C","#N/C",INDEX(Taxonomy_UniqueValues!A:A,MATCH(S632,Taxonomy_UniqueValues!B:B,0))),"#N/C")</f>
        <v>Insecta</v>
      </c>
      <c r="S632" s="63" t="str">
        <f>+IFERROR(IF(T632="#N/C","#N/C",INDEX(Taxonomy_UniqueValues!B:B,MATCH(T632,Taxonomy_UniqueValues!C:C,0))),"#N/C")</f>
        <v>Hymenoptera</v>
      </c>
      <c r="T632" s="63" t="str">
        <f>+IFERROR(IF(V632="#N/C","#N/C",INDEX(Taxonomy_UniqueValues!C:C,MATCH(V632,Taxonomy_UniqueValues!E:E,0))),"#N/C")</f>
        <v>Apocrita</v>
      </c>
      <c r="U632" s="63" t="str">
        <f>+IFERROR(IF(V632="#N/C","#N/C",INDEX(Taxonomy_UniqueValues!D:D,MATCH(V632,Taxonomy_UniqueValues!E:E,0))),"#N/C")</f>
        <v>Aculeata</v>
      </c>
      <c r="V632" s="63" t="str">
        <f>+IFERROR(IF(W632="#N/C","#N/C",INDEX(Taxonomy_UniqueValues!E:E,MATCH(W632,Taxonomy_UniqueValues!F:F,0))),"#N/C")</f>
        <v>Vespoidea</v>
      </c>
      <c r="W632" s="63" t="str">
        <f>+IFERROR(IF(X632="#N/C","#N/C",IF(X632="-",INDEX(Taxonomy_UniqueValues!F:F,MATCH(Y632,Taxonomy_UniqueValues!H:H,0)),INDEX(Taxonomy_UniqueValues!F:F,MATCH(X632,Taxonomy_UniqueValues!G:G,0)))),"#N/C")</f>
        <v>Vespidae</v>
      </c>
      <c r="X632" s="63" t="str">
        <f>+IFERROR(IF(Y632="#N/C","#N/C",INDEX(Taxonomy_UniqueValues!G:G,MATCH(Y632,Taxonomy_UniqueValues!H:H,0))),"#N/C")</f>
        <v>Vespinae</v>
      </c>
      <c r="Y632" s="65" t="s">
        <v>57</v>
      </c>
      <c r="Z632" s="64" t="s">
        <v>36</v>
      </c>
    </row>
    <row r="633" spans="1:26" x14ac:dyDescent="0.3">
      <c r="A633" s="3">
        <v>103</v>
      </c>
      <c r="B633" s="38" t="str">
        <f t="shared" si="66"/>
        <v>FAIR-D3_103</v>
      </c>
      <c r="C633" s="39" t="s">
        <v>526</v>
      </c>
      <c r="D633" s="4">
        <f t="shared" si="64"/>
        <v>45164</v>
      </c>
      <c r="E633" s="1" t="s">
        <v>653</v>
      </c>
      <c r="F633" s="1" t="s">
        <v>653</v>
      </c>
      <c r="G633" s="2">
        <v>45164.599918981497</v>
      </c>
      <c r="H633" s="2">
        <v>45164.600115740701</v>
      </c>
      <c r="I633" s="40">
        <f t="shared" si="65"/>
        <v>1.9675920339068398E-4</v>
      </c>
      <c r="J633" s="41" t="s">
        <v>30</v>
      </c>
      <c r="K633" s="42" t="s">
        <v>34</v>
      </c>
      <c r="L633" s="42" t="s">
        <v>32</v>
      </c>
      <c r="M633" s="6">
        <v>103</v>
      </c>
      <c r="N633" s="5" t="str">
        <f t="shared" si="62"/>
        <v>FAIR-D3/103</v>
      </c>
      <c r="O633" s="4" t="str">
        <f>IF(ISBLANK(E633),"",IF(E633=F633, "1 video",CONCATENATE((+COUNTIFS(Video_List!$A:$A,Monitoring!C633,Video_List!$D:$D,"&lt;=" &amp;Monitoring!H633)-COUNTIFS(Video_List!$A:$A,Monitoring!C633,Video_List!$D:$D,"&lt;=" &amp;Monitoring!G633))+1," videos")))</f>
        <v>1 video</v>
      </c>
      <c r="P633" s="61" t="str">
        <f t="shared" si="67"/>
        <v>yes</v>
      </c>
      <c r="Q633" s="62" t="s">
        <v>34</v>
      </c>
      <c r="R633" s="63" t="str">
        <f>+IFERROR(IF(S633="#N/C","#N/C",INDEX(Taxonomy_UniqueValues!A:A,MATCH(S633,Taxonomy_UniqueValues!B:B,0))),"#N/C")</f>
        <v>Insecta</v>
      </c>
      <c r="S633" s="63" t="str">
        <f>+IFERROR(IF(T633="#N/C","#N/C",INDEX(Taxonomy_UniqueValues!B:B,MATCH(T633,Taxonomy_UniqueValues!C:C,0))),"#N/C")</f>
        <v>Diptera</v>
      </c>
      <c r="T633" s="63" t="str">
        <f>+IFERROR(IF(V633="#N/C","#N/C",INDEX(Taxonomy_UniqueValues!C:C,MATCH(V633,Taxonomy_UniqueValues!E:E,0))),"#N/C")</f>
        <v>Brachycera</v>
      </c>
      <c r="U633" s="63" t="str">
        <f>+IFERROR(IF(V633="#N/C","#N/C",INDEX(Taxonomy_UniqueValues!D:D,MATCH(V633,Taxonomy_UniqueValues!E:E,0))),"#N/C")</f>
        <v>Muscomorpha</v>
      </c>
      <c r="V633" s="63" t="s">
        <v>35</v>
      </c>
      <c r="W633" s="63" t="str">
        <f>+IFERROR(IF(X633="#N/C","#N/C",IF(X633="-",INDEX(Taxonomy_UniqueValues!F:F,MATCH(Y633,Taxonomy_UniqueValues!H:H,0)),INDEX(Taxonomy_UniqueValues!F:F,MATCH(X633,Taxonomy_UniqueValues!G:G,0)))),"#N/C")</f>
        <v>#N/C</v>
      </c>
      <c r="X633" s="63" t="str">
        <f>+IFERROR(IF(Y633="#N/C","#N/C",INDEX(Taxonomy_UniqueValues!G:G,MATCH(Y633,Taxonomy_UniqueValues!H:H,0))),"#N/C")</f>
        <v>#N/C</v>
      </c>
      <c r="Y633" s="65" t="str">
        <f>+IFERROR(IF(Z633="#N/C","#N/C",INDEX(Taxonomy_UniqueValues!H:H,MATCH(Z633,Taxonomy_UniqueValues!I:I,0))),"#N/C")</f>
        <v>#N/C</v>
      </c>
      <c r="Z633" s="64" t="s">
        <v>36</v>
      </c>
    </row>
    <row r="634" spans="1:26" x14ac:dyDescent="0.3">
      <c r="A634" s="3">
        <v>104</v>
      </c>
      <c r="B634" s="38" t="str">
        <f t="shared" si="66"/>
        <v>FAIR-D3_104</v>
      </c>
      <c r="C634" s="39" t="s">
        <v>526</v>
      </c>
      <c r="D634" s="4">
        <f t="shared" si="64"/>
        <v>45164</v>
      </c>
      <c r="E634" s="1" t="s">
        <v>654</v>
      </c>
      <c r="F634" s="1" t="s">
        <v>655</v>
      </c>
      <c r="G634" s="2">
        <v>45164.600520833301</v>
      </c>
      <c r="H634" s="2">
        <v>45164.601446759298</v>
      </c>
      <c r="I634" s="40">
        <f t="shared" si="65"/>
        <v>9.2592599685303867E-4</v>
      </c>
      <c r="J634" s="41" t="s">
        <v>32</v>
      </c>
      <c r="K634" s="42" t="s">
        <v>34</v>
      </c>
      <c r="L634" s="42" t="s">
        <v>32</v>
      </c>
      <c r="M634" s="6">
        <v>104</v>
      </c>
      <c r="N634" s="5" t="str">
        <f t="shared" si="62"/>
        <v>FAIR-D3/104</v>
      </c>
      <c r="O634" s="4" t="str">
        <f>IF(ISBLANK(E634),"",IF(E634=F634, "1 video",CONCATENATE((+COUNTIFS(Video_List!$A:$A,Monitoring!C634,Video_List!$D:$D,"&lt;=" &amp;Monitoring!H634)-COUNTIFS(Video_List!$A:$A,Monitoring!C634,Video_List!$D:$D,"&lt;=" &amp;Monitoring!G634))+1," videos")))</f>
        <v>2 videos</v>
      </c>
      <c r="P634" s="61" t="str">
        <f t="shared" si="67"/>
        <v>yes</v>
      </c>
      <c r="Q634" s="62" t="s">
        <v>34</v>
      </c>
      <c r="R634" s="63" t="str">
        <f>+IFERROR(IF(S634="#N/C","#N/C",IF(S634=0,INDEX(Taxonomy_UniqueValues!A:A,MATCH(T634,Taxonomy_UniqueValues!C:C,0)),INDEX(Taxonomy_UniqueValues!A:A,MATCH(S634,Taxonomy_UniqueValues!B:B,0)))),"#N/C")</f>
        <v>Insecta</v>
      </c>
      <c r="S634" s="63" t="str">
        <f>+IFERROR(IF(T634="#N/C","#N/C",IF(T634=0,INDEX(Taxonomy_UniqueValues!B:B,MATCH(U634,Taxonomy_UniqueValues!D:D,0)),INDEX(Taxonomy_UniqueValues!B:B,MATCH(T634,Taxonomy_UniqueValues!C:C,0)))),"#N/C")</f>
        <v>Diptera</v>
      </c>
      <c r="T634" s="63" t="str">
        <f>+IFERROR(IF(U634="#N/C","#N/C",IF(U634=0,INDEX(Taxonomy_UniqueValues!C:C,MATCH(V634,Taxonomy_UniqueValues!E:E,0)),INDEX(Taxonomy_UniqueValues!C:C,MATCH(U634,Taxonomy_UniqueValues!D:D,0)))),"#N/C")</f>
        <v>Brachycera</v>
      </c>
      <c r="U634" s="63" t="str">
        <f>+IFERROR(IF(V634="#N/C","#N/C",IF(V634=0,INDEX(Taxonomy_UniqueValues!D:D,MATCH(W634,Taxonomy_UniqueValues!F:F,0)),INDEX(Taxonomy_UniqueValues!D:D,MATCH(V634,Taxonomy_UniqueValues!E:E,0)))),"#N/C")</f>
        <v>Muscomorpha</v>
      </c>
      <c r="V634" s="63" t="str">
        <f>+IFERROR(IF(W634="#N/C","#N/C",IF(W634=0,INDEX(Taxonomy_UniqueValues!E:E,MATCH(X634,Taxonomy_UniqueValues!G:G,0)),INDEX(Taxonomy_UniqueValues!E:E,MATCH(W634,Taxonomy_UniqueValues!F:F,0)))),"#N/C")</f>
        <v>Muscoidea</v>
      </c>
      <c r="W634" s="63" t="str">
        <f>+IFERROR(IF(X634="#N/C","#N/C",IF(X634=0,INDEX(Taxonomy_UniqueValues!F:F,MATCH(Y634,Taxonomy_UniqueValues!H:H,0)),INDEX(Taxonomy_UniqueValues!F:F,MATCH(X634,Taxonomy_UniqueValues!G:G,0)))),"#N/C")</f>
        <v>Fanniidae</v>
      </c>
      <c r="X634" s="63">
        <f>+IFERROR(IF(Y634="#N/C","#N/C",INDEX(Taxonomy_UniqueValues!G:G,MATCH(Y634,Taxonomy_UniqueValues!H:H,0))),"#N/C")</f>
        <v>0</v>
      </c>
      <c r="Y634" s="65" t="s">
        <v>38</v>
      </c>
      <c r="Z634" s="64" t="s">
        <v>36</v>
      </c>
    </row>
    <row r="635" spans="1:26" x14ac:dyDescent="0.3">
      <c r="A635" s="3">
        <v>105</v>
      </c>
      <c r="B635" s="38" t="str">
        <f t="shared" si="66"/>
        <v>FAIR-D3_105</v>
      </c>
      <c r="C635" s="39" t="s">
        <v>526</v>
      </c>
      <c r="D635" s="4">
        <f t="shared" si="64"/>
        <v>45164</v>
      </c>
      <c r="E635" s="1" t="s">
        <v>656</v>
      </c>
      <c r="F635" s="1" t="s">
        <v>656</v>
      </c>
      <c r="G635" s="2">
        <v>45164.607523148101</v>
      </c>
      <c r="H635" s="2">
        <v>45164.607777777797</v>
      </c>
      <c r="I635" s="40">
        <f t="shared" si="65"/>
        <v>2.5462969642831013E-4</v>
      </c>
      <c r="J635" s="41" t="s">
        <v>30</v>
      </c>
      <c r="K635" s="42" t="s">
        <v>34</v>
      </c>
      <c r="L635" s="42" t="s">
        <v>32</v>
      </c>
      <c r="M635" s="6">
        <v>105</v>
      </c>
      <c r="N635" s="5" t="str">
        <f t="shared" si="62"/>
        <v>FAIR-D3/105</v>
      </c>
      <c r="O635" s="4" t="str">
        <f>IF(ISBLANK(E635),"",IF(E635=F635, "1 video",CONCATENATE((+COUNTIFS(Video_List!$A:$A,Monitoring!C635,Video_List!$D:$D,"&lt;=" &amp;Monitoring!H635)-COUNTIFS(Video_List!$A:$A,Monitoring!C635,Video_List!$D:$D,"&lt;=" &amp;Monitoring!G635))+1," videos")))</f>
        <v>1 video</v>
      </c>
      <c r="P635" s="61" t="str">
        <f t="shared" si="67"/>
        <v>no</v>
      </c>
      <c r="Q635" s="62" t="s">
        <v>34</v>
      </c>
      <c r="R635" s="63" t="str">
        <f>+IFERROR(IF(S635="#N/C","#N/C",INDEX(Taxonomy_UniqueValues!A:A,MATCH(S635,Taxonomy_UniqueValues!B:B,0))),"#N/C")</f>
        <v>Insecta</v>
      </c>
      <c r="S635" s="63" t="str">
        <f>+IFERROR(IF(T635="#N/C","#N/C",INDEX(Taxonomy_UniqueValues!B:B,MATCH(T635,Taxonomy_UniqueValues!C:C,0))),"#N/C")</f>
        <v>Diptera</v>
      </c>
      <c r="T635" s="63" t="s">
        <v>48</v>
      </c>
      <c r="U635" s="63" t="str">
        <f>+IFERROR(IF(V635="#N/C","#N/C",INDEX(Taxonomy_UniqueValues!D:D,MATCH(V635,Taxonomy_UniqueValues!E:E,0))),"#N/C")</f>
        <v>#N/C</v>
      </c>
      <c r="V635" s="63" t="str">
        <f>+IFERROR(IF(W635="#N/C","#N/C",INDEX(Taxonomy_UniqueValues!E:E,MATCH(W635,Taxonomy_UniqueValues!F:F,0))),"#N/C")</f>
        <v>#N/C</v>
      </c>
      <c r="W635" s="63" t="str">
        <f>+IFERROR(IF(X635="#N/C","#N/C",IF(X635="-",INDEX(Taxonomy_UniqueValues!F:F,MATCH(Y635,Taxonomy_UniqueValues!H:H,0)),INDEX(Taxonomy_UniqueValues!F:F,MATCH(X635,Taxonomy_UniqueValues!G:G,0)))),"#N/C")</f>
        <v>#N/C</v>
      </c>
      <c r="X635" s="63" t="str">
        <f>+IFERROR(IF(Y635="#N/C","#N/C",INDEX(Taxonomy_UniqueValues!G:G,MATCH(Y635,Taxonomy_UniqueValues!H:H,0))),"#N/C")</f>
        <v>#N/C</v>
      </c>
      <c r="Y635" s="65" t="str">
        <f>+IFERROR(IF(Z635="#N/C","#N/C",INDEX(Taxonomy_UniqueValues!H:H,MATCH(Z635,Taxonomy_UniqueValues!I:I,0))),"#N/C")</f>
        <v>#N/C</v>
      </c>
      <c r="Z635" s="64" t="s">
        <v>36</v>
      </c>
    </row>
    <row r="636" spans="1:26" x14ac:dyDescent="0.3">
      <c r="A636" s="3">
        <v>106</v>
      </c>
      <c r="B636" s="38" t="str">
        <f t="shared" si="66"/>
        <v>FAIR-D3_106</v>
      </c>
      <c r="C636" s="39" t="s">
        <v>526</v>
      </c>
      <c r="D636" s="4">
        <f t="shared" si="64"/>
        <v>45164</v>
      </c>
      <c r="E636" s="1" t="s">
        <v>657</v>
      </c>
      <c r="F636" s="1" t="s">
        <v>657</v>
      </c>
      <c r="G636" s="2">
        <v>45164.612997685203</v>
      </c>
      <c r="H636" s="2">
        <v>45164.613055555601</v>
      </c>
      <c r="I636" s="40">
        <f t="shared" si="65"/>
        <v>5.7870398450177163E-5</v>
      </c>
      <c r="J636" s="41" t="s">
        <v>30</v>
      </c>
      <c r="K636" s="42" t="s">
        <v>31</v>
      </c>
      <c r="L636" s="42" t="s">
        <v>32</v>
      </c>
      <c r="M636" s="6">
        <v>106</v>
      </c>
      <c r="N636" s="5" t="str">
        <f t="shared" si="62"/>
        <v>FAIR-D3/106</v>
      </c>
      <c r="O636" s="4" t="str">
        <f>IF(ISBLANK(E636),"",IF(E636=F636, "1 video",CONCATENATE((+COUNTIFS(Video_List!$A:$A,Monitoring!C636,Video_List!$D:$D,"&lt;=" &amp;Monitoring!H636)-COUNTIFS(Video_List!$A:$A,Monitoring!C636,Video_List!$D:$D,"&lt;=" &amp;Monitoring!G636))+1," videos")))</f>
        <v>1 video</v>
      </c>
      <c r="P636" s="61" t="str">
        <f t="shared" si="67"/>
        <v>yes</v>
      </c>
      <c r="Q636" s="62" t="s">
        <v>31</v>
      </c>
      <c r="R636" s="63" t="str">
        <f>+IFERROR(IF(S636="#N/C","#N/C",INDEX(Taxonomy_UniqueValues!A:A,MATCH(S636,Taxonomy_UniqueValues!B:B,0))),"#N/C")</f>
        <v>Insecta</v>
      </c>
      <c r="S636" s="63" t="str">
        <f>+IFERROR(IF(T636="#N/C","#N/C",INDEX(Taxonomy_UniqueValues!B:B,MATCH(T636,Taxonomy_UniqueValues!C:C,0))),"#N/C")</f>
        <v>Hymenoptera</v>
      </c>
      <c r="T636" s="63" t="str">
        <f>+IFERROR(IF(V636="#N/C","#N/C",INDEX(Taxonomy_UniqueValues!C:C,MATCH(V636,Taxonomy_UniqueValues!E:E,0))),"#N/C")</f>
        <v>Apocrita</v>
      </c>
      <c r="U636" s="63" t="str">
        <f>+IFERROR(IF(V636="#N/C","#N/C",INDEX(Taxonomy_UniqueValues!D:D,MATCH(V636,Taxonomy_UniqueValues!E:E,0))),"#N/C")</f>
        <v>Aculeata</v>
      </c>
      <c r="V636" s="63" t="str">
        <f>+IFERROR(IF(W636="#N/C","#N/C",INDEX(Taxonomy_UniqueValues!E:E,MATCH(W636,Taxonomy_UniqueValues!F:F,0))),"#N/C")</f>
        <v>Vespoidea</v>
      </c>
      <c r="W636" s="63" t="str">
        <f>+IFERROR(IF(X636="#N/C","#N/C",IF(X636="-",INDEX(Taxonomy_UniqueValues!F:F,MATCH(Y636,Taxonomy_UniqueValues!H:H,0)),INDEX(Taxonomy_UniqueValues!F:F,MATCH(X636,Taxonomy_UniqueValues!G:G,0)))),"#N/C")</f>
        <v>Vespidae</v>
      </c>
      <c r="X636" s="63" t="str">
        <f>+IFERROR(IF(Y636="#N/C","#N/C",INDEX(Taxonomy_UniqueValues!G:G,MATCH(Y636,Taxonomy_UniqueValues!H:H,0))),"#N/C")</f>
        <v>Vespinae</v>
      </c>
      <c r="Y636" s="65" t="s">
        <v>57</v>
      </c>
      <c r="Z636" s="64" t="s">
        <v>36</v>
      </c>
    </row>
    <row r="637" spans="1:26" x14ac:dyDescent="0.3">
      <c r="A637" s="3">
        <v>107</v>
      </c>
      <c r="B637" s="38" t="str">
        <f t="shared" si="66"/>
        <v>FAIR-D3_107</v>
      </c>
      <c r="C637" s="39" t="s">
        <v>526</v>
      </c>
      <c r="D637" s="4">
        <f t="shared" si="64"/>
        <v>45164</v>
      </c>
      <c r="E637" s="1" t="s">
        <v>658</v>
      </c>
      <c r="F637" s="1" t="s">
        <v>658</v>
      </c>
      <c r="G637" s="2">
        <v>45164.614930555603</v>
      </c>
      <c r="H637" s="2">
        <v>45164.615509259304</v>
      </c>
      <c r="I637" s="40">
        <f t="shared" si="65"/>
        <v>5.7870370073942468E-4</v>
      </c>
      <c r="J637" s="41" t="s">
        <v>30</v>
      </c>
      <c r="K637" s="42" t="s">
        <v>34</v>
      </c>
      <c r="L637" s="42" t="s">
        <v>32</v>
      </c>
      <c r="M637" s="6">
        <v>107</v>
      </c>
      <c r="N637" s="5" t="str">
        <f t="shared" si="62"/>
        <v>FAIR-D3/107</v>
      </c>
      <c r="O637" s="4" t="str">
        <f>IF(ISBLANK(E637),"",IF(E637=F637, "1 video",CONCATENATE((+COUNTIFS(Video_List!$A:$A,Monitoring!C637,Video_List!$D:$D,"&lt;=" &amp;Monitoring!H637)-COUNTIFS(Video_List!$A:$A,Monitoring!C637,Video_List!$D:$D,"&lt;=" &amp;Monitoring!G637))+1," videos")))</f>
        <v>1 video</v>
      </c>
      <c r="P637" s="61" t="str">
        <f t="shared" si="67"/>
        <v>yes</v>
      </c>
      <c r="Q637" s="62" t="s">
        <v>34</v>
      </c>
      <c r="R637" s="63" t="str">
        <f>+IFERROR(IF(S637="#N/C","#N/C",IF(S637=0,INDEX(Taxonomy_UniqueValues!A:A,MATCH(T637,Taxonomy_UniqueValues!C:C,0)),INDEX(Taxonomy_UniqueValues!A:A,MATCH(S637,Taxonomy_UniqueValues!B:B,0)))),"#N/C")</f>
        <v>Insecta</v>
      </c>
      <c r="S637" s="63" t="str">
        <f>+IFERROR(IF(T637="#N/C","#N/C",IF(T637=0,INDEX(Taxonomy_UniqueValues!B:B,MATCH(U637,Taxonomy_UniqueValues!D:D,0)),INDEX(Taxonomy_UniqueValues!B:B,MATCH(T637,Taxonomy_UniqueValues!C:C,0)))),"#N/C")</f>
        <v>Diptera</v>
      </c>
      <c r="T637" s="63" t="str">
        <f>+IFERROR(IF(U637="#N/C","#N/C",IF(U637=0,INDEX(Taxonomy_UniqueValues!C:C,MATCH(V637,Taxonomy_UniqueValues!E:E,0)),INDEX(Taxonomy_UniqueValues!C:C,MATCH(U637,Taxonomy_UniqueValues!D:D,0)))),"#N/C")</f>
        <v>Brachycera</v>
      </c>
      <c r="U637" s="63" t="str">
        <f>+IFERROR(IF(V637="#N/C","#N/C",IF(V637=0,INDEX(Taxonomy_UniqueValues!D:D,MATCH(W637,Taxonomy_UniqueValues!F:F,0)),INDEX(Taxonomy_UniqueValues!D:D,MATCH(V637,Taxonomy_UniqueValues!E:E,0)))),"#N/C")</f>
        <v>Muscomorpha</v>
      </c>
      <c r="V637" s="63" t="str">
        <f>+IFERROR(IF(W637="#N/C","#N/C",IF(W637=0,INDEX(Taxonomy_UniqueValues!E:E,MATCH(X637,Taxonomy_UniqueValues!G:G,0)),INDEX(Taxonomy_UniqueValues!E:E,MATCH(W637,Taxonomy_UniqueValues!F:F,0)))),"#N/C")</f>
        <v>Muscoidea</v>
      </c>
      <c r="W637" s="63" t="str">
        <f>+IFERROR(IF(X637="#N/C","#N/C",IF(X637=0,INDEX(Taxonomy_UniqueValues!F:F,MATCH(Y637,Taxonomy_UniqueValues!H:H,0)),INDEX(Taxonomy_UniqueValues!F:F,MATCH(X637,Taxonomy_UniqueValues!G:G,0)))),"#N/C")</f>
        <v>Fanniidae</v>
      </c>
      <c r="X637" s="63">
        <f>+IFERROR(IF(Y637="#N/C","#N/C",INDEX(Taxonomy_UniqueValues!G:G,MATCH(Y637,Taxonomy_UniqueValues!H:H,0))),"#N/C")</f>
        <v>0</v>
      </c>
      <c r="Y637" s="65" t="s">
        <v>38</v>
      </c>
      <c r="Z637" s="64" t="s">
        <v>36</v>
      </c>
    </row>
    <row r="638" spans="1:26" x14ac:dyDescent="0.3">
      <c r="A638" s="3">
        <v>108</v>
      </c>
      <c r="B638" s="38" t="str">
        <f t="shared" si="66"/>
        <v>FAIR-D3_108</v>
      </c>
      <c r="C638" s="39" t="s">
        <v>526</v>
      </c>
      <c r="D638" s="4">
        <f t="shared" si="64"/>
        <v>45164</v>
      </c>
      <c r="E638" s="1" t="s">
        <v>659</v>
      </c>
      <c r="F638" s="1" t="s">
        <v>659</v>
      </c>
      <c r="G638" s="2">
        <v>45164.634317129603</v>
      </c>
      <c r="H638" s="2">
        <v>45164.635231481501</v>
      </c>
      <c r="I638" s="40">
        <f t="shared" si="65"/>
        <v>9.1435189824551344E-4</v>
      </c>
      <c r="J638" s="41" t="s">
        <v>30</v>
      </c>
      <c r="K638" s="42" t="s">
        <v>34</v>
      </c>
      <c r="L638" s="42" t="s">
        <v>32</v>
      </c>
      <c r="M638" s="6">
        <v>108</v>
      </c>
      <c r="N638" s="5" t="str">
        <f t="shared" si="62"/>
        <v>FAIR-D3/108</v>
      </c>
      <c r="O638" s="4" t="str">
        <f>IF(ISBLANK(E638),"",IF(E638=F638, "1 video",CONCATENATE((+COUNTIFS(Video_List!$A:$A,Monitoring!C638,Video_List!$D:$D,"&lt;=" &amp;Monitoring!H638)-COUNTIFS(Video_List!$A:$A,Monitoring!C638,Video_List!$D:$D,"&lt;=" &amp;Monitoring!G638))+1," videos")))</f>
        <v>1 video</v>
      </c>
      <c r="P638" s="61" t="str">
        <f t="shared" si="67"/>
        <v>yes</v>
      </c>
      <c r="Q638" s="62" t="s">
        <v>34</v>
      </c>
      <c r="R638" s="63" t="str">
        <f>+IFERROR(IF(S638="#N/C","#N/C",INDEX(Taxonomy_UniqueValues!A:A,MATCH(S638,Taxonomy_UniqueValues!B:B,0))),"#N/C")</f>
        <v>Insecta</v>
      </c>
      <c r="S638" s="63" t="str">
        <f>+IFERROR(IF(T638="#N/C","#N/C",INDEX(Taxonomy_UniqueValues!B:B,MATCH(T638,Taxonomy_UniqueValues!C:C,0))),"#N/C")</f>
        <v>Diptera</v>
      </c>
      <c r="T638" s="63" t="str">
        <f>+IFERROR(IF(V638="#N/C","#N/C",INDEX(Taxonomy_UniqueValues!C:C,MATCH(V638,Taxonomy_UniqueValues!E:E,0))),"#N/C")</f>
        <v>Brachycera</v>
      </c>
      <c r="U638" s="63" t="str">
        <f>+IFERROR(IF(V638="#N/C","#N/C",INDEX(Taxonomy_UniqueValues!D:D,MATCH(V638,Taxonomy_UniqueValues!E:E,0))),"#N/C")</f>
        <v>Muscomorpha</v>
      </c>
      <c r="V638" s="63" t="s">
        <v>35</v>
      </c>
      <c r="W638" s="63" t="str">
        <f>+IFERROR(IF(X638="#N/C","#N/C",IF(X638="-",INDEX(Taxonomy_UniqueValues!F:F,MATCH(Y638,Taxonomy_UniqueValues!H:H,0)),INDEX(Taxonomy_UniqueValues!F:F,MATCH(X638,Taxonomy_UniqueValues!G:G,0)))),"#N/C")</f>
        <v>#N/C</v>
      </c>
      <c r="X638" s="63" t="str">
        <f>+IFERROR(IF(Y638="#N/C","#N/C",INDEX(Taxonomy_UniqueValues!G:G,MATCH(Y638,Taxonomy_UniqueValues!H:H,0))),"#N/C")</f>
        <v>#N/C</v>
      </c>
      <c r="Y638" s="65" t="str">
        <f>+IFERROR(IF(Z638="#N/C","#N/C",INDEX(Taxonomy_UniqueValues!H:H,MATCH(Z638,Taxonomy_UniqueValues!I:I,0))),"#N/C")</f>
        <v>#N/C</v>
      </c>
      <c r="Z638" s="64" t="s">
        <v>36</v>
      </c>
    </row>
    <row r="639" spans="1:26" x14ac:dyDescent="0.3">
      <c r="A639" s="3">
        <v>109</v>
      </c>
      <c r="B639" s="38" t="str">
        <f t="shared" si="66"/>
        <v>FAIR-D3_109</v>
      </c>
      <c r="C639" s="39" t="s">
        <v>526</v>
      </c>
      <c r="D639" s="4">
        <f t="shared" si="64"/>
        <v>45164</v>
      </c>
      <c r="E639" s="1" t="s">
        <v>660</v>
      </c>
      <c r="F639" s="1" t="s">
        <v>660</v>
      </c>
      <c r="G639" s="2">
        <v>45164.651863425897</v>
      </c>
      <c r="H639" s="2">
        <v>45164.651967592603</v>
      </c>
      <c r="I639" s="40">
        <f t="shared" si="65"/>
        <v>1.0416670556878671E-4</v>
      </c>
      <c r="J639" s="41" t="s">
        <v>30</v>
      </c>
      <c r="K639" s="42" t="s">
        <v>31</v>
      </c>
      <c r="L639" s="42" t="s">
        <v>32</v>
      </c>
      <c r="M639" s="6">
        <v>109</v>
      </c>
      <c r="N639" s="5" t="str">
        <f t="shared" si="62"/>
        <v>FAIR-D3/109</v>
      </c>
      <c r="O639" s="4" t="str">
        <f>IF(ISBLANK(E639),"",IF(E639=F639, "1 video",CONCATENATE((+COUNTIFS(Video_List!$A:$A,Monitoring!C639,Video_List!$D:$D,"&lt;=" &amp;Monitoring!H639)-COUNTIFS(Video_List!$A:$A,Monitoring!C639,Video_List!$D:$D,"&lt;=" &amp;Monitoring!G639))+1," videos")))</f>
        <v>1 video</v>
      </c>
      <c r="P639" s="61" t="str">
        <f t="shared" si="67"/>
        <v>no</v>
      </c>
      <c r="Q639" s="62" t="s">
        <v>34</v>
      </c>
      <c r="R639" s="63" t="str">
        <f>+IFERROR(IF(S639="#N/C","#N/C",INDEX(Taxonomy_UniqueValues!A:A,MATCH(S639,Taxonomy_UniqueValues!B:B,0))),"#N/C")</f>
        <v>Insecta</v>
      </c>
      <c r="S639" s="63" t="str">
        <f>+IFERROR(IF(T639="#N/C","#N/C",INDEX(Taxonomy_UniqueValues!B:B,MATCH(T639,Taxonomy_UniqueValues!C:C,0))),"#N/C")</f>
        <v>Diptera</v>
      </c>
      <c r="T639" s="63" t="s">
        <v>48</v>
      </c>
      <c r="U639" s="63" t="str">
        <f>+IFERROR(IF(V639="#N/C","#N/C",INDEX(Taxonomy_UniqueValues!D:D,MATCH(V639,Taxonomy_UniqueValues!E:E,0))),"#N/C")</f>
        <v>#N/C</v>
      </c>
      <c r="V639" s="63" t="str">
        <f>+IFERROR(IF(W639="#N/C","#N/C",INDEX(Taxonomy_UniqueValues!E:E,MATCH(W639,Taxonomy_UniqueValues!F:F,0))),"#N/C")</f>
        <v>#N/C</v>
      </c>
      <c r="W639" s="63" t="str">
        <f>+IFERROR(IF(X639="#N/C","#N/C",IF(X639="-",INDEX(Taxonomy_UniqueValues!F:F,MATCH(Y639,Taxonomy_UniqueValues!H:H,0)),INDEX(Taxonomy_UniqueValues!F:F,MATCH(X639,Taxonomy_UniqueValues!G:G,0)))),"#N/C")</f>
        <v>#N/C</v>
      </c>
      <c r="X639" s="63" t="str">
        <f>+IFERROR(IF(Y639="#N/C","#N/C",INDEX(Taxonomy_UniqueValues!G:G,MATCH(Y639,Taxonomy_UniqueValues!H:H,0))),"#N/C")</f>
        <v>#N/C</v>
      </c>
      <c r="Y639" s="65" t="str">
        <f>+IFERROR(IF(Z639="#N/C","#N/C",INDEX(Taxonomy_UniqueValues!H:H,MATCH(Z639,Taxonomy_UniqueValues!I:I,0))),"#N/C")</f>
        <v>#N/C</v>
      </c>
      <c r="Z639" s="64" t="s">
        <v>36</v>
      </c>
    </row>
    <row r="640" spans="1:26" x14ac:dyDescent="0.3">
      <c r="A640" s="3">
        <v>110</v>
      </c>
      <c r="B640" s="38" t="str">
        <f t="shared" si="66"/>
        <v>FAIR-D3_110</v>
      </c>
      <c r="C640" s="39" t="s">
        <v>526</v>
      </c>
      <c r="D640" s="4">
        <f t="shared" si="64"/>
        <v>45164</v>
      </c>
      <c r="E640" s="1" t="s">
        <v>661</v>
      </c>
      <c r="F640" s="1" t="s">
        <v>661</v>
      </c>
      <c r="G640" s="2">
        <v>45164.667800925898</v>
      </c>
      <c r="H640" s="2">
        <v>45164.668043981503</v>
      </c>
      <c r="I640" s="40">
        <f t="shared" si="65"/>
        <v>2.4305560509674251E-4</v>
      </c>
      <c r="J640" s="41" t="s">
        <v>45</v>
      </c>
      <c r="K640" s="42" t="s">
        <v>34</v>
      </c>
      <c r="L640" s="42" t="s">
        <v>45</v>
      </c>
      <c r="M640" s="6">
        <v>110</v>
      </c>
      <c r="N640" s="5" t="str">
        <f t="shared" si="62"/>
        <v>FAIR-D3/110</v>
      </c>
      <c r="O640" s="4" t="str">
        <f>IF(ISBLANK(E640),"",IF(E640=F640, "1 video",CONCATENATE((+COUNTIFS(Video_List!$A:$A,Monitoring!C640,Video_List!$D:$D,"&lt;=" &amp;Monitoring!H640)-COUNTIFS(Video_List!$A:$A,Monitoring!C640,Video_List!$D:$D,"&lt;=" &amp;Monitoring!G640))+1," videos")))</f>
        <v>1 video</v>
      </c>
      <c r="P640" s="61" t="str">
        <f t="shared" si="67"/>
        <v>no</v>
      </c>
      <c r="Q640" s="62" t="s">
        <v>34</v>
      </c>
      <c r="R640" s="63" t="str">
        <f>+IFERROR(IF(S640="#N/C","#N/C",INDEX(Taxonomy_UniqueValues!A:A,MATCH(S640,Taxonomy_UniqueValues!B:B,0))),"#N/C")</f>
        <v>Insecta</v>
      </c>
      <c r="S640" s="63" t="str">
        <f>+IFERROR(IF(T640="#N/C","#N/C",INDEX(Taxonomy_UniqueValues!B:B,MATCH(T640,Taxonomy_UniqueValues!C:C,0))),"#N/C")</f>
        <v>Diptera</v>
      </c>
      <c r="T640" s="63" t="s">
        <v>48</v>
      </c>
      <c r="U640" s="63" t="str">
        <f>+IFERROR(IF(V640="#N/C","#N/C",INDEX(Taxonomy_UniqueValues!D:D,MATCH(V640,Taxonomy_UniqueValues!E:E,0))),"#N/C")</f>
        <v>#N/C</v>
      </c>
      <c r="V640" s="63" t="str">
        <f>+IFERROR(IF(W640="#N/C","#N/C",INDEX(Taxonomy_UniqueValues!E:E,MATCH(W640,Taxonomy_UniqueValues!F:F,0))),"#N/C")</f>
        <v>#N/C</v>
      </c>
      <c r="W640" s="63" t="str">
        <f>+IFERROR(IF(X640="#N/C","#N/C",IF(X640="-",INDEX(Taxonomy_UniqueValues!F:F,MATCH(Y640,Taxonomy_UniqueValues!H:H,0)),INDEX(Taxonomy_UniqueValues!F:F,MATCH(X640,Taxonomy_UniqueValues!G:G,0)))),"#N/C")</f>
        <v>#N/C</v>
      </c>
      <c r="X640" s="63" t="str">
        <f>+IFERROR(IF(Y640="#N/C","#N/C",INDEX(Taxonomy_UniqueValues!G:G,MATCH(Y640,Taxonomy_UniqueValues!H:H,0))),"#N/C")</f>
        <v>#N/C</v>
      </c>
      <c r="Y640" s="65" t="str">
        <f>+IFERROR(IF(Z640="#N/C","#N/C",INDEX(Taxonomy_UniqueValues!H:H,MATCH(Z640,Taxonomy_UniqueValues!I:I,0))),"#N/C")</f>
        <v>#N/C</v>
      </c>
      <c r="Z640" s="64" t="s">
        <v>36</v>
      </c>
    </row>
    <row r="641" spans="1:26" x14ac:dyDescent="0.3">
      <c r="A641" s="3">
        <v>111</v>
      </c>
      <c r="B641" s="38" t="str">
        <f t="shared" si="66"/>
        <v>FAIR-D3_111</v>
      </c>
      <c r="C641" s="39" t="s">
        <v>526</v>
      </c>
      <c r="D641" s="4">
        <f t="shared" si="64"/>
        <v>45164</v>
      </c>
      <c r="E641" s="1" t="s">
        <v>662</v>
      </c>
      <c r="F641" s="1" t="s">
        <v>663</v>
      </c>
      <c r="G641" s="2">
        <v>45164.7442592593</v>
      </c>
      <c r="H641" s="2">
        <v>45164.759282407402</v>
      </c>
      <c r="I641" s="40">
        <f t="shared" si="65"/>
        <v>1.5023148102045525E-2</v>
      </c>
      <c r="J641" s="41" t="s">
        <v>45</v>
      </c>
      <c r="K641" s="42" t="s">
        <v>34</v>
      </c>
      <c r="L641" s="42" t="s">
        <v>45</v>
      </c>
      <c r="M641" s="6">
        <v>111</v>
      </c>
      <c r="N641" s="5" t="str">
        <f t="shared" si="62"/>
        <v>FAIR-D3/111</v>
      </c>
      <c r="O641" s="4" t="str">
        <f>IF(ISBLANK(E641),"",IF(E641=F641, "1 video",CONCATENATE((+COUNTIFS(Video_List!$A:$A,Monitoring!C641,Video_List!$D:$D,"&lt;=" &amp;Monitoring!H641)-COUNTIFS(Video_List!$A:$A,Monitoring!C641,Video_List!$D:$D,"&lt;=" &amp;Monitoring!G641))+1," videos")))</f>
        <v>8 videos</v>
      </c>
      <c r="P641" s="61" t="str">
        <f t="shared" si="67"/>
        <v>no</v>
      </c>
      <c r="Q641" s="62" t="s">
        <v>34</v>
      </c>
      <c r="R641" s="63" t="str">
        <f>+IFERROR(IF(S641="#N/C","#N/C",INDEX(Taxonomy_UniqueValues!A:A,MATCH(S641,Taxonomy_UniqueValues!B:B,0))),"#N/C")</f>
        <v>Insecta</v>
      </c>
      <c r="S641" s="63" t="str">
        <f>+IFERROR(IF(T641="#N/C","#N/C",INDEX(Taxonomy_UniqueValues!B:B,MATCH(T641,Taxonomy_UniqueValues!C:C,0))),"#N/C")</f>
        <v>Diptera</v>
      </c>
      <c r="T641" s="63" t="s">
        <v>48</v>
      </c>
      <c r="U641" s="63" t="str">
        <f>+IFERROR(IF(V641="#N/C","#N/C",INDEX(Taxonomy_UniqueValues!D:D,MATCH(V641,Taxonomy_UniqueValues!E:E,0))),"#N/C")</f>
        <v>#N/C</v>
      </c>
      <c r="V641" s="63" t="str">
        <f>+IFERROR(IF(W641="#N/C","#N/C",INDEX(Taxonomy_UniqueValues!E:E,MATCH(W641,Taxonomy_UniqueValues!F:F,0))),"#N/C")</f>
        <v>#N/C</v>
      </c>
      <c r="W641" s="63" t="str">
        <f>+IFERROR(IF(X641="#N/C","#N/C",IF(X641="-",INDEX(Taxonomy_UniqueValues!F:F,MATCH(Y641,Taxonomy_UniqueValues!H:H,0)),INDEX(Taxonomy_UniqueValues!F:F,MATCH(X641,Taxonomy_UniqueValues!G:G,0)))),"#N/C")</f>
        <v>#N/C</v>
      </c>
      <c r="X641" s="63" t="str">
        <f>+IFERROR(IF(Y641="#N/C","#N/C",INDEX(Taxonomy_UniqueValues!G:G,MATCH(Y641,Taxonomy_UniqueValues!H:H,0))),"#N/C")</f>
        <v>#N/C</v>
      </c>
      <c r="Y641" s="65" t="str">
        <f>+IFERROR(IF(Z641="#N/C","#N/C",INDEX(Taxonomy_UniqueValues!H:H,MATCH(Z641,Taxonomy_UniqueValues!I:I,0))),"#N/C")</f>
        <v>#N/C</v>
      </c>
      <c r="Z641" s="64" t="s">
        <v>36</v>
      </c>
    </row>
    <row r="642" spans="1:26" x14ac:dyDescent="0.3">
      <c r="A642" s="3">
        <v>112</v>
      </c>
      <c r="B642" s="38" t="str">
        <f t="shared" si="66"/>
        <v>FAIR-D3_112</v>
      </c>
      <c r="C642" s="39" t="s">
        <v>526</v>
      </c>
      <c r="D642" s="4">
        <f t="shared" si="64"/>
        <v>45165</v>
      </c>
      <c r="E642" s="1" t="s">
        <v>664</v>
      </c>
      <c r="F642" s="1" t="s">
        <v>664</v>
      </c>
      <c r="G642" s="2">
        <v>45165.405995370398</v>
      </c>
      <c r="H642" s="2">
        <v>45165.406400462998</v>
      </c>
      <c r="I642" s="40">
        <f t="shared" si="65"/>
        <v>4.0509259997634217E-4</v>
      </c>
      <c r="J642" s="41" t="s">
        <v>45</v>
      </c>
      <c r="K642" s="42" t="s">
        <v>31</v>
      </c>
      <c r="L642" s="42" t="s">
        <v>32</v>
      </c>
      <c r="M642" s="6">
        <v>112</v>
      </c>
      <c r="N642" s="5" t="str">
        <f t="shared" ref="N642:N705" si="68">IF(ISBLANK(C642),"",+CONCATENATE(C642,"/",M642))</f>
        <v>FAIR-D3/112</v>
      </c>
      <c r="O642" s="4" t="str">
        <f>IF(ISBLANK(E642),"",IF(E642=F642, "1 video",CONCATENATE((+COUNTIFS(Video_List!$A:$A,Monitoring!C642,Video_List!$D:$D,"&lt;=" &amp;Monitoring!H642)-COUNTIFS(Video_List!$A:$A,Monitoring!C642,Video_List!$D:$D,"&lt;=" &amp;Monitoring!G642))+1," videos")))</f>
        <v>1 video</v>
      </c>
      <c r="P642" s="61" t="str">
        <f t="shared" si="67"/>
        <v>no</v>
      </c>
      <c r="Q642" s="62" t="s">
        <v>34</v>
      </c>
      <c r="R642" s="63" t="str">
        <f>+IFERROR(IF(S642="#N/C","#N/C",INDEX(Taxonomy_UniqueValues!A:A,MATCH(S642,Taxonomy_UniqueValues!B:B,0))),"#N/C")</f>
        <v>Insecta</v>
      </c>
      <c r="S642" s="63" t="str">
        <f>+IFERROR(IF(T642="#N/C","#N/C",INDEX(Taxonomy_UniqueValues!B:B,MATCH(T642,Taxonomy_UniqueValues!C:C,0))),"#N/C")</f>
        <v>Diptera</v>
      </c>
      <c r="T642" s="63" t="s">
        <v>48</v>
      </c>
      <c r="U642" s="63" t="str">
        <f>+IFERROR(IF(V642="#N/C","#N/C",INDEX(Taxonomy_UniqueValues!D:D,MATCH(V642,Taxonomy_UniqueValues!E:E,0))),"#N/C")</f>
        <v>#N/C</v>
      </c>
      <c r="V642" s="63" t="str">
        <f>+IFERROR(IF(W642="#N/C","#N/C",INDEX(Taxonomy_UniqueValues!E:E,MATCH(W642,Taxonomy_UniqueValues!F:F,0))),"#N/C")</f>
        <v>#N/C</v>
      </c>
      <c r="W642" s="63" t="str">
        <f>+IFERROR(IF(X642="#N/C","#N/C",IF(X642="-",INDEX(Taxonomy_UniqueValues!F:F,MATCH(Y642,Taxonomy_UniqueValues!H:H,0)),INDEX(Taxonomy_UniqueValues!F:F,MATCH(X642,Taxonomy_UniqueValues!G:G,0)))),"#N/C")</f>
        <v>#N/C</v>
      </c>
      <c r="X642" s="63" t="str">
        <f>+IFERROR(IF(Y642="#N/C","#N/C",INDEX(Taxonomy_UniqueValues!G:G,MATCH(Y642,Taxonomy_UniqueValues!H:H,0))),"#N/C")</f>
        <v>#N/C</v>
      </c>
      <c r="Y642" s="65" t="str">
        <f>+IFERROR(IF(Z642="#N/C","#N/C",INDEX(Taxonomy_UniqueValues!H:H,MATCH(Z642,Taxonomy_UniqueValues!I:I,0))),"#N/C")</f>
        <v>#N/C</v>
      </c>
      <c r="Z642" s="64" t="s">
        <v>36</v>
      </c>
    </row>
    <row r="643" spans="1:26" x14ac:dyDescent="0.3">
      <c r="A643" s="3">
        <v>113</v>
      </c>
      <c r="B643" s="38" t="str">
        <f t="shared" si="66"/>
        <v>FAIR-D3_113</v>
      </c>
      <c r="C643" s="39" t="s">
        <v>526</v>
      </c>
      <c r="D643" s="4">
        <f t="shared" si="64"/>
        <v>45165</v>
      </c>
      <c r="E643" s="1" t="s">
        <v>665</v>
      </c>
      <c r="F643" s="1" t="s">
        <v>666</v>
      </c>
      <c r="G643" s="2">
        <v>45165.414953703701</v>
      </c>
      <c r="H643" s="2">
        <v>45165.416504629597</v>
      </c>
      <c r="I643" s="40">
        <f t="shared" si="65"/>
        <v>1.5509258955717087E-3</v>
      </c>
      <c r="J643" s="41" t="s">
        <v>45</v>
      </c>
      <c r="K643" s="42" t="s">
        <v>31</v>
      </c>
      <c r="L643" s="42" t="s">
        <v>32</v>
      </c>
      <c r="M643" s="6">
        <v>113</v>
      </c>
      <c r="N643" s="5" t="str">
        <f t="shared" si="68"/>
        <v>FAIR-D3/113</v>
      </c>
      <c r="O643" s="4" t="str">
        <f>IF(ISBLANK(E643),"",IF(E643=F643, "1 video",CONCATENATE((+COUNTIFS(Video_List!$A:$A,Monitoring!C643,Video_List!$D:$D,"&lt;=" &amp;Monitoring!H643)-COUNTIFS(Video_List!$A:$A,Monitoring!C643,Video_List!$D:$D,"&lt;=" &amp;Monitoring!G643))+1," videos")))</f>
        <v>2 videos</v>
      </c>
      <c r="P643" s="61" t="str">
        <f t="shared" si="67"/>
        <v>no</v>
      </c>
      <c r="Q643" s="62" t="s">
        <v>34</v>
      </c>
      <c r="R643" s="63" t="str">
        <f>+IFERROR(IF(S643="#N/C","#N/C",INDEX(Taxonomy_UniqueValues!A:A,MATCH(S643,Taxonomy_UniqueValues!B:B,0))),"#N/C")</f>
        <v>Insecta</v>
      </c>
      <c r="S643" s="63" t="str">
        <f>+IFERROR(IF(T643="#N/C","#N/C",INDEX(Taxonomy_UniqueValues!B:B,MATCH(T643,Taxonomy_UniqueValues!C:C,0))),"#N/C")</f>
        <v>Diptera</v>
      </c>
      <c r="T643" s="63" t="s">
        <v>48</v>
      </c>
      <c r="U643" s="63" t="str">
        <f>+IFERROR(IF(V643="#N/C","#N/C",INDEX(Taxonomy_UniqueValues!D:D,MATCH(V643,Taxonomy_UniqueValues!E:E,0))),"#N/C")</f>
        <v>#N/C</v>
      </c>
      <c r="V643" s="63" t="str">
        <f>+IFERROR(IF(W643="#N/C","#N/C",INDEX(Taxonomy_UniqueValues!E:E,MATCH(W643,Taxonomy_UniqueValues!F:F,0))),"#N/C")</f>
        <v>#N/C</v>
      </c>
      <c r="W643" s="63" t="str">
        <f>+IFERROR(IF(X643="#N/C","#N/C",IF(X643="-",INDEX(Taxonomy_UniqueValues!F:F,MATCH(Y643,Taxonomy_UniqueValues!H:H,0)),INDEX(Taxonomy_UniqueValues!F:F,MATCH(X643,Taxonomy_UniqueValues!G:G,0)))),"#N/C")</f>
        <v>#N/C</v>
      </c>
      <c r="X643" s="63" t="str">
        <f>+IFERROR(IF(Y643="#N/C","#N/C",INDEX(Taxonomy_UniqueValues!G:G,MATCH(Y643,Taxonomy_UniqueValues!H:H,0))),"#N/C")</f>
        <v>#N/C</v>
      </c>
      <c r="Y643" s="65" t="str">
        <f>+IFERROR(IF(Z643="#N/C","#N/C",INDEX(Taxonomy_UniqueValues!H:H,MATCH(Z643,Taxonomy_UniqueValues!I:I,0))),"#N/C")</f>
        <v>#N/C</v>
      </c>
      <c r="Z643" s="64" t="s">
        <v>36</v>
      </c>
    </row>
    <row r="644" spans="1:26" x14ac:dyDescent="0.3">
      <c r="A644" s="3">
        <v>114</v>
      </c>
      <c r="B644" s="38" t="str">
        <f t="shared" si="66"/>
        <v>FAIR-D3_114</v>
      </c>
      <c r="C644" s="39" t="s">
        <v>526</v>
      </c>
      <c r="D644" s="4">
        <f t="shared" si="64"/>
        <v>45165</v>
      </c>
      <c r="E644" s="1" t="s">
        <v>667</v>
      </c>
      <c r="F644" s="1" t="s">
        <v>668</v>
      </c>
      <c r="G644" s="2">
        <v>45165.439918981501</v>
      </c>
      <c r="H644" s="2">
        <v>45165.441250000003</v>
      </c>
      <c r="I644" s="40">
        <f t="shared" si="65"/>
        <v>1.3310185022419319E-3</v>
      </c>
      <c r="J644" s="41" t="s">
        <v>45</v>
      </c>
      <c r="K644" s="42" t="s">
        <v>34</v>
      </c>
      <c r="L644" s="42" t="s">
        <v>45</v>
      </c>
      <c r="M644" s="6">
        <v>114</v>
      </c>
      <c r="N644" s="5" t="str">
        <f t="shared" si="68"/>
        <v>FAIR-D3/114</v>
      </c>
      <c r="O644" s="4" t="str">
        <f>IF(ISBLANK(E644),"",IF(E644=F644, "1 video",CONCATENATE((+COUNTIFS(Video_List!$A:$A,Monitoring!C644,Video_List!$D:$D,"&lt;=" &amp;Monitoring!H644)-COUNTIFS(Video_List!$A:$A,Monitoring!C644,Video_List!$D:$D,"&lt;=" &amp;Monitoring!G644))+1," videos")))</f>
        <v>2 videos</v>
      </c>
      <c r="P644" s="61" t="str">
        <f t="shared" si="67"/>
        <v>no</v>
      </c>
      <c r="Q644" s="62" t="s">
        <v>34</v>
      </c>
      <c r="R644" s="63" t="str">
        <f>+IFERROR(IF(S644="#N/C","#N/C",INDEX(Taxonomy_UniqueValues!A:A,MATCH(S644,Taxonomy_UniqueValues!B:B,0))),"#N/C")</f>
        <v>Insecta</v>
      </c>
      <c r="S644" s="63" t="str">
        <f>+IFERROR(IF(T644="#N/C","#N/C",INDEX(Taxonomy_UniqueValues!B:B,MATCH(T644,Taxonomy_UniqueValues!C:C,0))),"#N/C")</f>
        <v>Diptera</v>
      </c>
      <c r="T644" s="63" t="s">
        <v>48</v>
      </c>
      <c r="U644" s="63" t="str">
        <f>+IFERROR(IF(V644="#N/C","#N/C",INDEX(Taxonomy_UniqueValues!D:D,MATCH(V644,Taxonomy_UniqueValues!E:E,0))),"#N/C")</f>
        <v>#N/C</v>
      </c>
      <c r="V644" s="63" t="str">
        <f>+IFERROR(IF(W644="#N/C","#N/C",INDEX(Taxonomy_UniqueValues!E:E,MATCH(W644,Taxonomy_UniqueValues!F:F,0))),"#N/C")</f>
        <v>#N/C</v>
      </c>
      <c r="W644" s="63" t="str">
        <f>+IFERROR(IF(X644="#N/C","#N/C",IF(X644="-",INDEX(Taxonomy_UniqueValues!F:F,MATCH(Y644,Taxonomy_UniqueValues!H:H,0)),INDEX(Taxonomy_UniqueValues!F:F,MATCH(X644,Taxonomy_UniqueValues!G:G,0)))),"#N/C")</f>
        <v>#N/C</v>
      </c>
      <c r="X644" s="63" t="str">
        <f>+IFERROR(IF(Y644="#N/C","#N/C",INDEX(Taxonomy_UniqueValues!G:G,MATCH(Y644,Taxonomy_UniqueValues!H:H,0))),"#N/C")</f>
        <v>#N/C</v>
      </c>
      <c r="Y644" s="65" t="str">
        <f>+IFERROR(IF(Z644="#N/C","#N/C",INDEX(Taxonomy_UniqueValues!H:H,MATCH(Z644,Taxonomy_UniqueValues!I:I,0))),"#N/C")</f>
        <v>#N/C</v>
      </c>
      <c r="Z644" s="64" t="s">
        <v>36</v>
      </c>
    </row>
    <row r="645" spans="1:26" x14ac:dyDescent="0.3">
      <c r="A645" s="3">
        <v>115</v>
      </c>
      <c r="B645" s="38" t="str">
        <f t="shared" si="66"/>
        <v>FAIR-D3_115</v>
      </c>
      <c r="C645" s="39" t="s">
        <v>526</v>
      </c>
      <c r="D645" s="4">
        <f t="shared" si="64"/>
        <v>45165</v>
      </c>
      <c r="E645" s="1" t="s">
        <v>669</v>
      </c>
      <c r="F645" s="1" t="s">
        <v>669</v>
      </c>
      <c r="G645" s="2">
        <v>45165.4429282407</v>
      </c>
      <c r="H645" s="2">
        <v>45165.444780092599</v>
      </c>
      <c r="I645" s="40">
        <f t="shared" si="65"/>
        <v>1.8518518991186284E-3</v>
      </c>
      <c r="J645" s="41" t="s">
        <v>45</v>
      </c>
      <c r="K645" s="42" t="s">
        <v>34</v>
      </c>
      <c r="L645" s="42" t="s">
        <v>45</v>
      </c>
      <c r="M645" s="6">
        <v>115</v>
      </c>
      <c r="N645" s="5" t="str">
        <f t="shared" si="68"/>
        <v>FAIR-D3/115</v>
      </c>
      <c r="O645" s="4" t="str">
        <f>IF(ISBLANK(E645),"",IF(E645=F645, "1 video",CONCATENATE((+COUNTIFS(Video_List!$A:$A,Monitoring!C645,Video_List!$D:$D,"&lt;=" &amp;Monitoring!H645)-COUNTIFS(Video_List!$A:$A,Monitoring!C645,Video_List!$D:$D,"&lt;=" &amp;Monitoring!G645))+1," videos")))</f>
        <v>1 video</v>
      </c>
      <c r="P645" s="61" t="str">
        <f t="shared" si="67"/>
        <v>yes</v>
      </c>
      <c r="Q645" s="62" t="s">
        <v>31</v>
      </c>
      <c r="R645" s="63" t="str">
        <f>+IFERROR(IF(S645="#N/C","#N/C",INDEX(Taxonomy_UniqueValues!A:A,MATCH(S645,Taxonomy_UniqueValues!B:B,0))),"#N/C")</f>
        <v>Insecta</v>
      </c>
      <c r="S645" s="63" t="str">
        <f>+IFERROR(IF(T645="#N/C","#N/C",INDEX(Taxonomy_UniqueValues!B:B,MATCH(T645,Taxonomy_UniqueValues!C:C,0))),"#N/C")</f>
        <v>Diptera</v>
      </c>
      <c r="T645" s="63" t="str">
        <f>+IFERROR(IF(V645="#N/C","#N/C",INDEX(Taxonomy_UniqueValues!C:C,MATCH(V645,Taxonomy_UniqueValues!E:E,0))),"#N/C")</f>
        <v>Brachycera</v>
      </c>
      <c r="U645" s="63" t="str">
        <f>+IFERROR(IF(V645="#N/C","#N/C",INDEX(Taxonomy_UniqueValues!D:D,MATCH(V645,Taxonomy_UniqueValues!E:E,0))),"#N/C")</f>
        <v>Muscomorpha</v>
      </c>
      <c r="V645" s="63" t="s">
        <v>35</v>
      </c>
      <c r="W645" s="63" t="str">
        <f>+IFERROR(IF(X645="#N/C","#N/C",IF(X645="-",INDEX(Taxonomy_UniqueValues!F:F,MATCH(Y645,Taxonomy_UniqueValues!H:H,0)),INDEX(Taxonomy_UniqueValues!F:F,MATCH(X645,Taxonomy_UniqueValues!G:G,0)))),"#N/C")</f>
        <v>#N/C</v>
      </c>
      <c r="X645" s="63" t="str">
        <f>+IFERROR(IF(Y645="#N/C","#N/C",INDEX(Taxonomy_UniqueValues!G:G,MATCH(Y645,Taxonomy_UniqueValues!H:H,0))),"#N/C")</f>
        <v>#N/C</v>
      </c>
      <c r="Y645" s="65" t="str">
        <f>+IFERROR(IF(Z645="#N/C","#N/C",INDEX(Taxonomy_UniqueValues!H:H,MATCH(Z645,Taxonomy_UniqueValues!I:I,0))),"#N/C")</f>
        <v>#N/C</v>
      </c>
      <c r="Z645" s="64" t="s">
        <v>36</v>
      </c>
    </row>
    <row r="646" spans="1:26" x14ac:dyDescent="0.3">
      <c r="A646" s="3">
        <v>116</v>
      </c>
      <c r="B646" s="38" t="str">
        <f t="shared" si="66"/>
        <v>FAIR-D3_116</v>
      </c>
      <c r="C646" s="39" t="s">
        <v>526</v>
      </c>
      <c r="D646" s="4">
        <f t="shared" si="64"/>
        <v>45165</v>
      </c>
      <c r="E646" s="1" t="s">
        <v>670</v>
      </c>
      <c r="F646" s="1" t="s">
        <v>671</v>
      </c>
      <c r="G646" s="2">
        <v>45165.445497685199</v>
      </c>
      <c r="H646" s="2">
        <v>45165.450462963003</v>
      </c>
      <c r="I646" s="40">
        <f t="shared" si="65"/>
        <v>4.9652778034214862E-3</v>
      </c>
      <c r="J646" s="41" t="s">
        <v>32</v>
      </c>
      <c r="K646" s="42" t="s">
        <v>34</v>
      </c>
      <c r="L646" s="42" t="s">
        <v>32</v>
      </c>
      <c r="M646" s="6">
        <v>116</v>
      </c>
      <c r="N646" s="5" t="str">
        <f t="shared" si="68"/>
        <v>FAIR-D3/116</v>
      </c>
      <c r="O646" s="4" t="str">
        <f>IF(ISBLANK(E646),"",IF(E646=F646, "1 video",CONCATENATE((+COUNTIFS(Video_List!$A:$A,Monitoring!C646,Video_List!$D:$D,"&lt;=" &amp;Monitoring!H646)-COUNTIFS(Video_List!$A:$A,Monitoring!C646,Video_List!$D:$D,"&lt;=" &amp;Monitoring!G646))+1," videos")))</f>
        <v>5 videos</v>
      </c>
      <c r="P646" s="61" t="str">
        <f t="shared" si="67"/>
        <v>yes</v>
      </c>
      <c r="Q646" s="62" t="s">
        <v>34</v>
      </c>
      <c r="R646" s="63" t="str">
        <f>+IFERROR(IF(S646="#N/C","#N/C",IF(S646=0,INDEX(Taxonomy_UniqueValues!A:A,MATCH(T646,Taxonomy_UniqueValues!C:C,0)),INDEX(Taxonomy_UniqueValues!A:A,MATCH(S646,Taxonomy_UniqueValues!B:B,0)))),"#N/C")</f>
        <v>Insecta</v>
      </c>
      <c r="S646" s="63" t="str">
        <f>+IFERROR(IF(T646="#N/C","#N/C",IF(T646=0,INDEX(Taxonomy_UniqueValues!B:B,MATCH(U646,Taxonomy_UniqueValues!D:D,0)),INDEX(Taxonomy_UniqueValues!B:B,MATCH(T646,Taxonomy_UniqueValues!C:C,0)))),"#N/C")</f>
        <v>Diptera</v>
      </c>
      <c r="T646" s="63" t="str">
        <f>+IFERROR(IF(U646="#N/C","#N/C",IF(U646=0,INDEX(Taxonomy_UniqueValues!C:C,MATCH(V646,Taxonomy_UniqueValues!E:E,0)),INDEX(Taxonomy_UniqueValues!C:C,MATCH(U646,Taxonomy_UniqueValues!D:D,0)))),"#N/C")</f>
        <v>Brachycera</v>
      </c>
      <c r="U646" s="63" t="str">
        <f>+IFERROR(IF(V646="#N/C","#N/C",IF(V646=0,INDEX(Taxonomy_UniqueValues!D:D,MATCH(W646,Taxonomy_UniqueValues!F:F,0)),INDEX(Taxonomy_UniqueValues!D:D,MATCH(V646,Taxonomy_UniqueValues!E:E,0)))),"#N/C")</f>
        <v>Muscomorpha</v>
      </c>
      <c r="V646" s="63" t="str">
        <f>+IFERROR(IF(W646="#N/C","#N/C",IF(W646=0,INDEX(Taxonomy_UniqueValues!E:E,MATCH(X646,Taxonomy_UniqueValues!G:G,0)),INDEX(Taxonomy_UniqueValues!E:E,MATCH(W646,Taxonomy_UniqueValues!F:F,0)))),"#N/C")</f>
        <v>Muscoidea</v>
      </c>
      <c r="W646" s="63" t="str">
        <f>+IFERROR(IF(X646="#N/C","#N/C",IF(X646=0,INDEX(Taxonomy_UniqueValues!F:F,MATCH(Y646,Taxonomy_UniqueValues!H:H,0)),INDEX(Taxonomy_UniqueValues!F:F,MATCH(X646,Taxonomy_UniqueValues!G:G,0)))),"#N/C")</f>
        <v>Fanniidae</v>
      </c>
      <c r="X646" s="63">
        <f>+IFERROR(IF(Y646="#N/C","#N/C",INDEX(Taxonomy_UniqueValues!G:G,MATCH(Y646,Taxonomy_UniqueValues!H:H,0))),"#N/C")</f>
        <v>0</v>
      </c>
      <c r="Y646" s="65" t="s">
        <v>38</v>
      </c>
      <c r="Z646" s="64" t="s">
        <v>36</v>
      </c>
    </row>
    <row r="647" spans="1:26" x14ac:dyDescent="0.3">
      <c r="A647" s="3">
        <v>117</v>
      </c>
      <c r="B647" s="38" t="str">
        <f t="shared" si="66"/>
        <v>FAIR-D3_117</v>
      </c>
      <c r="C647" s="39" t="s">
        <v>526</v>
      </c>
      <c r="D647" s="4">
        <f t="shared" si="64"/>
        <v>45165</v>
      </c>
      <c r="E647" s="1" t="s">
        <v>672</v>
      </c>
      <c r="F647" s="1" t="s">
        <v>672</v>
      </c>
      <c r="G647" s="2">
        <v>45165.462442129603</v>
      </c>
      <c r="H647" s="2">
        <v>45165.462581018503</v>
      </c>
      <c r="I647" s="40">
        <f t="shared" si="65"/>
        <v>1.388888995279558E-4</v>
      </c>
      <c r="J647" s="41" t="s">
        <v>45</v>
      </c>
      <c r="K647" s="42" t="s">
        <v>34</v>
      </c>
      <c r="L647" s="42" t="s">
        <v>45</v>
      </c>
      <c r="M647" s="6">
        <v>117</v>
      </c>
      <c r="N647" s="5" t="str">
        <f t="shared" si="68"/>
        <v>FAIR-D3/117</v>
      </c>
      <c r="O647" s="4" t="str">
        <f>IF(ISBLANK(E647),"",IF(E647=F647, "1 video",CONCATENATE((+COUNTIFS(Video_List!$A:$A,Monitoring!C647,Video_List!$D:$D,"&lt;=" &amp;Monitoring!H647)-COUNTIFS(Video_List!$A:$A,Monitoring!C647,Video_List!$D:$D,"&lt;=" &amp;Monitoring!G647))+1," videos")))</f>
        <v>1 video</v>
      </c>
      <c r="P647" s="61" t="str">
        <f t="shared" si="67"/>
        <v>no</v>
      </c>
      <c r="Q647" s="62" t="s">
        <v>34</v>
      </c>
      <c r="R647" s="63" t="str">
        <f>+IFERROR(IF(S647="#N/C","#N/C",INDEX(Taxonomy_UniqueValues!A:A,MATCH(S647,Taxonomy_UniqueValues!B:B,0))),"#N/C")</f>
        <v>Insecta</v>
      </c>
      <c r="S647" s="63" t="str">
        <f>+IFERROR(IF(T647="#N/C","#N/C",INDEX(Taxonomy_UniqueValues!B:B,MATCH(T647,Taxonomy_UniqueValues!C:C,0))),"#N/C")</f>
        <v>Diptera</v>
      </c>
      <c r="T647" s="63" t="s">
        <v>48</v>
      </c>
      <c r="U647" s="63" t="str">
        <f>+IFERROR(IF(V647="#N/C","#N/C",INDEX(Taxonomy_UniqueValues!D:D,MATCH(V647,Taxonomy_UniqueValues!E:E,0))),"#N/C")</f>
        <v>#N/C</v>
      </c>
      <c r="V647" s="63" t="str">
        <f>+IFERROR(IF(W647="#N/C","#N/C",INDEX(Taxonomy_UniqueValues!E:E,MATCH(W647,Taxonomy_UniqueValues!F:F,0))),"#N/C")</f>
        <v>#N/C</v>
      </c>
      <c r="W647" s="63" t="str">
        <f>+IFERROR(IF(X647="#N/C","#N/C",IF(X647="-",INDEX(Taxonomy_UniqueValues!F:F,MATCH(Y647,Taxonomy_UniqueValues!H:H,0)),INDEX(Taxonomy_UniqueValues!F:F,MATCH(X647,Taxonomy_UniqueValues!G:G,0)))),"#N/C")</f>
        <v>#N/C</v>
      </c>
      <c r="X647" s="63" t="str">
        <f>+IFERROR(IF(Y647="#N/C","#N/C",INDEX(Taxonomy_UniqueValues!G:G,MATCH(Y647,Taxonomy_UniqueValues!H:H,0))),"#N/C")</f>
        <v>#N/C</v>
      </c>
      <c r="Y647" s="65" t="str">
        <f>+IFERROR(IF(Z647="#N/C","#N/C",INDEX(Taxonomy_UniqueValues!H:H,MATCH(Z647,Taxonomy_UniqueValues!I:I,0))),"#N/C")</f>
        <v>#N/C</v>
      </c>
      <c r="Z647" s="64" t="s">
        <v>36</v>
      </c>
    </row>
    <row r="648" spans="1:26" x14ac:dyDescent="0.3">
      <c r="A648" s="3">
        <v>118</v>
      </c>
      <c r="B648" s="38" t="str">
        <f t="shared" si="66"/>
        <v>FAIR-D3_118</v>
      </c>
      <c r="C648" s="39" t="s">
        <v>526</v>
      </c>
      <c r="D648" s="4">
        <f t="shared" si="64"/>
        <v>45165</v>
      </c>
      <c r="E648" s="1" t="s">
        <v>673</v>
      </c>
      <c r="F648" s="1" t="s">
        <v>673</v>
      </c>
      <c r="G648" s="2">
        <v>45165.467800925901</v>
      </c>
      <c r="H648" s="2">
        <v>45165.469386574099</v>
      </c>
      <c r="I648" s="40">
        <f t="shared" si="65"/>
        <v>1.585648198670242E-3</v>
      </c>
      <c r="J648" s="41" t="s">
        <v>45</v>
      </c>
      <c r="K648" s="42" t="s">
        <v>34</v>
      </c>
      <c r="L648" s="42" t="s">
        <v>45</v>
      </c>
      <c r="M648" s="6">
        <v>118</v>
      </c>
      <c r="N648" s="5" t="str">
        <f t="shared" si="68"/>
        <v>FAIR-D3/118</v>
      </c>
      <c r="O648" s="4" t="str">
        <f>IF(ISBLANK(E648),"",IF(E648=F648, "1 video",CONCATENATE((+COUNTIFS(Video_List!$A:$A,Monitoring!C648,Video_List!$D:$D,"&lt;=" &amp;Monitoring!H648)-COUNTIFS(Video_List!$A:$A,Monitoring!C648,Video_List!$D:$D,"&lt;=" &amp;Monitoring!G648))+1," videos")))</f>
        <v>1 video</v>
      </c>
      <c r="P648" s="61" t="str">
        <f t="shared" si="67"/>
        <v>no</v>
      </c>
      <c r="Q648" s="62" t="s">
        <v>34</v>
      </c>
      <c r="R648" s="63" t="str">
        <f>+IFERROR(IF(S648="#N/C","#N/C",INDEX(Taxonomy_UniqueValues!A:A,MATCH(S648,Taxonomy_UniqueValues!B:B,0))),"#N/C")</f>
        <v>Insecta</v>
      </c>
      <c r="S648" s="63" t="str">
        <f>+IFERROR(IF(T648="#N/C","#N/C",INDEX(Taxonomy_UniqueValues!B:B,MATCH(T648,Taxonomy_UniqueValues!C:C,0))),"#N/C")</f>
        <v>Diptera</v>
      </c>
      <c r="T648" s="63" t="s">
        <v>48</v>
      </c>
      <c r="U648" s="63" t="str">
        <f>+IFERROR(IF(V648="#N/C","#N/C",INDEX(Taxonomy_UniqueValues!D:D,MATCH(V648,Taxonomy_UniqueValues!E:E,0))),"#N/C")</f>
        <v>#N/C</v>
      </c>
      <c r="V648" s="63" t="str">
        <f>+IFERROR(IF(W648="#N/C","#N/C",INDEX(Taxonomy_UniqueValues!E:E,MATCH(W648,Taxonomy_UniqueValues!F:F,0))),"#N/C")</f>
        <v>#N/C</v>
      </c>
      <c r="W648" s="63" t="str">
        <f>+IFERROR(IF(X648="#N/C","#N/C",IF(X648="-",INDEX(Taxonomy_UniqueValues!F:F,MATCH(Y648,Taxonomy_UniqueValues!H:H,0)),INDEX(Taxonomy_UniqueValues!F:F,MATCH(X648,Taxonomy_UniqueValues!G:G,0)))),"#N/C")</f>
        <v>#N/C</v>
      </c>
      <c r="X648" s="63" t="str">
        <f>+IFERROR(IF(Y648="#N/C","#N/C",INDEX(Taxonomy_UniqueValues!G:G,MATCH(Y648,Taxonomy_UniqueValues!H:H,0))),"#N/C")</f>
        <v>#N/C</v>
      </c>
      <c r="Y648" s="65" t="str">
        <f>+IFERROR(IF(Z648="#N/C","#N/C",INDEX(Taxonomy_UniqueValues!H:H,MATCH(Z648,Taxonomy_UniqueValues!I:I,0))),"#N/C")</f>
        <v>#N/C</v>
      </c>
      <c r="Z648" s="64" t="s">
        <v>36</v>
      </c>
    </row>
    <row r="649" spans="1:26" x14ac:dyDescent="0.3">
      <c r="A649" s="3">
        <v>119</v>
      </c>
      <c r="B649" s="38" t="str">
        <f t="shared" si="66"/>
        <v>FAIR-D3_119</v>
      </c>
      <c r="C649" s="39" t="s">
        <v>526</v>
      </c>
      <c r="D649" s="4">
        <f t="shared" si="64"/>
        <v>45165</v>
      </c>
      <c r="E649" s="1" t="s">
        <v>674</v>
      </c>
      <c r="F649" s="1" t="s">
        <v>675</v>
      </c>
      <c r="G649" s="2">
        <v>45165.471979166701</v>
      </c>
      <c r="H649" s="2">
        <v>45165.473043981503</v>
      </c>
      <c r="I649" s="40">
        <f t="shared" si="65"/>
        <v>1.0648148017935455E-3</v>
      </c>
      <c r="J649" s="41" t="s">
        <v>45</v>
      </c>
      <c r="K649" s="42" t="s">
        <v>34</v>
      </c>
      <c r="L649" s="42" t="s">
        <v>30</v>
      </c>
      <c r="M649" s="6">
        <v>119</v>
      </c>
      <c r="N649" s="5" t="str">
        <f t="shared" si="68"/>
        <v>FAIR-D3/119</v>
      </c>
      <c r="O649" s="4" t="str">
        <f>IF(ISBLANK(E649),"",IF(E649=F649, "1 video",CONCATENATE((+COUNTIFS(Video_List!$A:$A,Monitoring!C649,Video_List!$D:$D,"&lt;=" &amp;Monitoring!H649)-COUNTIFS(Video_List!$A:$A,Monitoring!C649,Video_List!$D:$D,"&lt;=" &amp;Monitoring!G649))+1," videos")))</f>
        <v>2 videos</v>
      </c>
      <c r="P649" s="61" t="str">
        <f t="shared" si="67"/>
        <v>no</v>
      </c>
      <c r="Q649" s="62" t="s">
        <v>34</v>
      </c>
      <c r="R649" s="63" t="str">
        <f>+IFERROR(IF(S649="#N/C","#N/C",INDEX(Taxonomy_UniqueValues!A:A,MATCH(S649,Taxonomy_UniqueValues!B:B,0))),"#N/C")</f>
        <v>Insecta</v>
      </c>
      <c r="S649" s="63" t="str">
        <f>+IFERROR(IF(T649="#N/C","#N/C",INDEX(Taxonomy_UniqueValues!B:B,MATCH(T649,Taxonomy_UniqueValues!C:C,0))),"#N/C")</f>
        <v>Diptera</v>
      </c>
      <c r="T649" s="63" t="s">
        <v>48</v>
      </c>
      <c r="U649" s="63" t="str">
        <f>+IFERROR(IF(V649="#N/C","#N/C",INDEX(Taxonomy_UniqueValues!D:D,MATCH(V649,Taxonomy_UniqueValues!E:E,0))),"#N/C")</f>
        <v>#N/C</v>
      </c>
      <c r="V649" s="63" t="str">
        <f>+IFERROR(IF(W649="#N/C","#N/C",INDEX(Taxonomy_UniqueValues!E:E,MATCH(W649,Taxonomy_UniqueValues!F:F,0))),"#N/C")</f>
        <v>#N/C</v>
      </c>
      <c r="W649" s="63" t="str">
        <f>+IFERROR(IF(X649="#N/C","#N/C",IF(X649="-",INDEX(Taxonomy_UniqueValues!F:F,MATCH(Y649,Taxonomy_UniqueValues!H:H,0)),INDEX(Taxonomy_UniqueValues!F:F,MATCH(X649,Taxonomy_UniqueValues!G:G,0)))),"#N/C")</f>
        <v>#N/C</v>
      </c>
      <c r="X649" s="63" t="str">
        <f>+IFERROR(IF(Y649="#N/C","#N/C",INDEX(Taxonomy_UniqueValues!G:G,MATCH(Y649,Taxonomy_UniqueValues!H:H,0))),"#N/C")</f>
        <v>#N/C</v>
      </c>
      <c r="Y649" s="65" t="str">
        <f>+IFERROR(IF(Z649="#N/C","#N/C",INDEX(Taxonomy_UniqueValues!H:H,MATCH(Z649,Taxonomy_UniqueValues!I:I,0))),"#N/C")</f>
        <v>#N/C</v>
      </c>
      <c r="Z649" s="64" t="s">
        <v>36</v>
      </c>
    </row>
    <row r="650" spans="1:26" x14ac:dyDescent="0.3">
      <c r="A650" s="3">
        <v>120</v>
      </c>
      <c r="B650" s="38" t="str">
        <f t="shared" si="66"/>
        <v>FAIR-D3_120</v>
      </c>
      <c r="C650" s="39" t="s">
        <v>526</v>
      </c>
      <c r="D650" s="4">
        <f t="shared" si="64"/>
        <v>45165</v>
      </c>
      <c r="E650" s="1" t="s">
        <v>676</v>
      </c>
      <c r="F650" s="1" t="s">
        <v>676</v>
      </c>
      <c r="G650" s="2">
        <v>45165.4735069444</v>
      </c>
      <c r="H650" s="2">
        <v>45165.473761574103</v>
      </c>
      <c r="I650" s="40">
        <f t="shared" si="65"/>
        <v>2.5462970370426774E-4</v>
      </c>
      <c r="J650" s="41" t="s">
        <v>45</v>
      </c>
      <c r="K650" s="42" t="s">
        <v>34</v>
      </c>
      <c r="L650" s="42" t="s">
        <v>30</v>
      </c>
      <c r="M650" s="6">
        <v>120</v>
      </c>
      <c r="N650" s="5" t="str">
        <f t="shared" si="68"/>
        <v>FAIR-D3/120</v>
      </c>
      <c r="O650" s="4" t="str">
        <f>IF(ISBLANK(E650),"",IF(E650=F650, "1 video",CONCATENATE((+COUNTIFS(Video_List!$A:$A,Monitoring!C650,Video_List!$D:$D,"&lt;=" &amp;Monitoring!H650)-COUNTIFS(Video_List!$A:$A,Monitoring!C650,Video_List!$D:$D,"&lt;=" &amp;Monitoring!G650))+1," videos")))</f>
        <v>1 video</v>
      </c>
      <c r="P650" s="61" t="str">
        <f t="shared" si="67"/>
        <v>yes</v>
      </c>
      <c r="Q650" s="62" t="s">
        <v>34</v>
      </c>
      <c r="R650" s="63" t="str">
        <f>+IFERROR(IF(S650="#N/C","#N/C",IF(S650=0,INDEX(Taxonomy_UniqueValues!A:A,MATCH(T650,Taxonomy_UniqueValues!C:C,0)),INDEX(Taxonomy_UniqueValues!A:A,MATCH(S650,Taxonomy_UniqueValues!B:B,0)))),"#N/C")</f>
        <v>Insecta</v>
      </c>
      <c r="S650" s="63" t="str">
        <f>+IFERROR(IF(T650="#N/C","#N/C",IF(T650=0,INDEX(Taxonomy_UniqueValues!B:B,MATCH(U650,Taxonomy_UniqueValues!D:D,0)),INDEX(Taxonomy_UniqueValues!B:B,MATCH(T650,Taxonomy_UniqueValues!C:C,0)))),"#N/C")</f>
        <v>Diptera</v>
      </c>
      <c r="T650" s="63" t="str">
        <f>+IFERROR(IF(U650="#N/C","#N/C",IF(U650=0,INDEX(Taxonomy_UniqueValues!C:C,MATCH(V650,Taxonomy_UniqueValues!E:E,0)),INDEX(Taxonomy_UniqueValues!C:C,MATCH(U650,Taxonomy_UniqueValues!D:D,0)))),"#N/C")</f>
        <v>Brachycera</v>
      </c>
      <c r="U650" s="63" t="str">
        <f>+IFERROR(IF(V650="#N/C","#N/C",IF(V650=0,INDEX(Taxonomy_UniqueValues!D:D,MATCH(W650,Taxonomy_UniqueValues!F:F,0)),INDEX(Taxonomy_UniqueValues!D:D,MATCH(V650,Taxonomy_UniqueValues!E:E,0)))),"#N/C")</f>
        <v>Muscomorpha</v>
      </c>
      <c r="V650" s="63" t="str">
        <f>+IFERROR(IF(W650="#N/C","#N/C",IF(W650=0,INDEX(Taxonomy_UniqueValues!E:E,MATCH(X650,Taxonomy_UniqueValues!G:G,0)),INDEX(Taxonomy_UniqueValues!E:E,MATCH(W650,Taxonomy_UniqueValues!F:F,0)))),"#N/C")</f>
        <v>Muscoidea</v>
      </c>
      <c r="W650" s="63" t="str">
        <f>+IFERROR(IF(X650="#N/C","#N/C",IF(X650=0,INDEX(Taxonomy_UniqueValues!F:F,MATCH(Y650,Taxonomy_UniqueValues!H:H,0)),INDEX(Taxonomy_UniqueValues!F:F,MATCH(X650,Taxonomy_UniqueValues!G:G,0)))),"#N/C")</f>
        <v>Fanniidae</v>
      </c>
      <c r="X650" s="63">
        <f>+IFERROR(IF(Y650="#N/C","#N/C",INDEX(Taxonomy_UniqueValues!G:G,MATCH(Y650,Taxonomy_UniqueValues!H:H,0))),"#N/C")</f>
        <v>0</v>
      </c>
      <c r="Y650" s="65" t="s">
        <v>38</v>
      </c>
      <c r="Z650" s="64" t="s">
        <v>36</v>
      </c>
    </row>
    <row r="651" spans="1:26" x14ac:dyDescent="0.3">
      <c r="A651" s="3">
        <v>121</v>
      </c>
      <c r="B651" s="38" t="str">
        <f t="shared" si="66"/>
        <v>FAIR-D3_121</v>
      </c>
      <c r="C651" s="39" t="s">
        <v>526</v>
      </c>
      <c r="D651" s="4">
        <f t="shared" si="64"/>
        <v>45165</v>
      </c>
      <c r="E651" s="1" t="s">
        <v>677</v>
      </c>
      <c r="F651" s="1" t="s">
        <v>677</v>
      </c>
      <c r="G651" s="2">
        <v>45165.478055555599</v>
      </c>
      <c r="H651" s="2">
        <v>45165.478981481501</v>
      </c>
      <c r="I651" s="40">
        <f t="shared" si="65"/>
        <v>9.2592590226558968E-4</v>
      </c>
      <c r="J651" s="41" t="s">
        <v>45</v>
      </c>
      <c r="K651" s="42" t="s">
        <v>34</v>
      </c>
      <c r="L651" s="42" t="s">
        <v>45</v>
      </c>
      <c r="M651" s="6">
        <v>121</v>
      </c>
      <c r="N651" s="5" t="str">
        <f t="shared" si="68"/>
        <v>FAIR-D3/121</v>
      </c>
      <c r="O651" s="4" t="str">
        <f>IF(ISBLANK(E651),"",IF(E651=F651, "1 video",CONCATENATE((+COUNTIFS(Video_List!$A:$A,Monitoring!C651,Video_List!$D:$D,"&lt;=" &amp;Monitoring!H651)-COUNTIFS(Video_List!$A:$A,Monitoring!C651,Video_List!$D:$D,"&lt;=" &amp;Monitoring!G651))+1," videos")))</f>
        <v>1 video</v>
      </c>
      <c r="P651" s="61" t="str">
        <f t="shared" si="67"/>
        <v>yes</v>
      </c>
      <c r="Q651" s="62" t="s">
        <v>31</v>
      </c>
      <c r="R651" s="63" t="str">
        <f>+IFERROR(IF(S651="#N/C","#N/C",INDEX(Taxonomy_UniqueValues!A:A,MATCH(S651,Taxonomy_UniqueValues!B:B,0))),"#N/C")</f>
        <v>Insecta</v>
      </c>
      <c r="S651" s="63" t="str">
        <f>+IFERROR(IF(T651="#N/C","#N/C",INDEX(Taxonomy_UniqueValues!B:B,MATCH(T651,Taxonomy_UniqueValues!C:C,0))),"#N/C")</f>
        <v>Diptera</v>
      </c>
      <c r="T651" s="63" t="str">
        <f>+IFERROR(IF(V651="#N/C","#N/C",INDEX(Taxonomy_UniqueValues!C:C,MATCH(V651,Taxonomy_UniqueValues!E:E,0))),"#N/C")</f>
        <v>Brachycera</v>
      </c>
      <c r="U651" s="63" t="str">
        <f>+IFERROR(IF(V651="#N/C","#N/C",INDEX(Taxonomy_UniqueValues!D:D,MATCH(V651,Taxonomy_UniqueValues!E:E,0))),"#N/C")</f>
        <v>Muscomorpha</v>
      </c>
      <c r="V651" s="63" t="str">
        <f>+IFERROR(IF(W651="#N/C","#N/C",INDEX(Taxonomy_UniqueValues!E:E,MATCH(W651,Taxonomy_UniqueValues!F:F,0))),"#N/C")</f>
        <v>Tephritoidea</v>
      </c>
      <c r="W651" s="63" t="str">
        <f>+IFERROR(IF(X651="#N/C","#N/C",IF(X651="-",INDEX(Taxonomy_UniqueValues!F:F,MATCH(Y651,Taxonomy_UniqueValues!H:H,0)),INDEX(Taxonomy_UniqueValues!F:F,MATCH(X651,Taxonomy_UniqueValues!G:G,0)))),"#N/C")</f>
        <v>Tephritidae</v>
      </c>
      <c r="X651" s="63" t="str">
        <f>+IFERROR(IF(Y651="#N/C","#N/C",INDEX(Taxonomy_UniqueValues!G:G,MATCH(Y651,Taxonomy_UniqueValues!H:H,0))),"#N/C")</f>
        <v>Tephritinae</v>
      </c>
      <c r="Y651" s="65" t="s">
        <v>678</v>
      </c>
      <c r="Z651" s="64" t="s">
        <v>36</v>
      </c>
    </row>
    <row r="652" spans="1:26" x14ac:dyDescent="0.3">
      <c r="A652" s="3">
        <v>122</v>
      </c>
      <c r="B652" s="38" t="str">
        <f t="shared" si="66"/>
        <v>FAIR-D3_122</v>
      </c>
      <c r="C652" s="39" t="s">
        <v>526</v>
      </c>
      <c r="D652" s="4">
        <f t="shared" si="64"/>
        <v>45165</v>
      </c>
      <c r="E652" s="1" t="s">
        <v>679</v>
      </c>
      <c r="F652" s="1" t="s">
        <v>679</v>
      </c>
      <c r="G652" s="2">
        <v>45165.487847222197</v>
      </c>
      <c r="H652" s="2">
        <v>45165.490358796298</v>
      </c>
      <c r="I652" s="40">
        <f t="shared" si="65"/>
        <v>2.5115741009358317E-3</v>
      </c>
      <c r="J652" s="41" t="s">
        <v>45</v>
      </c>
      <c r="K652" s="42" t="s">
        <v>31</v>
      </c>
      <c r="L652" s="42" t="s">
        <v>32</v>
      </c>
      <c r="M652" s="6">
        <v>122</v>
      </c>
      <c r="N652" s="5" t="str">
        <f t="shared" si="68"/>
        <v>FAIR-D3/122</v>
      </c>
      <c r="O652" s="4" t="str">
        <f>IF(ISBLANK(E652),"",IF(E652=F652, "1 video",CONCATENATE((+COUNTIFS(Video_List!$A:$A,Monitoring!C652,Video_List!$D:$D,"&lt;=" &amp;Monitoring!H652)-COUNTIFS(Video_List!$A:$A,Monitoring!C652,Video_List!$D:$D,"&lt;=" &amp;Monitoring!G652))+1," videos")))</f>
        <v>1 video</v>
      </c>
      <c r="P652" s="61" t="str">
        <f t="shared" si="67"/>
        <v>yes</v>
      </c>
      <c r="Q652" s="62" t="s">
        <v>34</v>
      </c>
      <c r="R652" s="63" t="str">
        <f>+IFERROR(IF(S652="#N/C","#N/C",IF(S652=0,INDEX(Taxonomy_UniqueValues!A:A,MATCH(T652,Taxonomy_UniqueValues!C:C,0)),INDEX(Taxonomy_UniqueValues!A:A,MATCH(S652,Taxonomy_UniqueValues!B:B,0)))),"#N/C")</f>
        <v>Insecta</v>
      </c>
      <c r="S652" s="63" t="str">
        <f>+IFERROR(IF(T652="#N/C","#N/C",IF(T652=0,INDEX(Taxonomy_UniqueValues!B:B,MATCH(U652,Taxonomy_UniqueValues!D:D,0)),INDEX(Taxonomy_UniqueValues!B:B,MATCH(T652,Taxonomy_UniqueValues!C:C,0)))),"#N/C")</f>
        <v>Diptera</v>
      </c>
      <c r="T652" s="63" t="str">
        <f>+IFERROR(IF(U652="#N/C","#N/C",IF(U652=0,INDEX(Taxonomy_UniqueValues!C:C,MATCH(V652,Taxonomy_UniqueValues!E:E,0)),INDEX(Taxonomy_UniqueValues!C:C,MATCH(U652,Taxonomy_UniqueValues!D:D,0)))),"#N/C")</f>
        <v>Brachycera</v>
      </c>
      <c r="U652" s="63" t="str">
        <f>+IFERROR(IF(V652="#N/C","#N/C",IF(V652=0,INDEX(Taxonomy_UniqueValues!D:D,MATCH(W652,Taxonomy_UniqueValues!F:F,0)),INDEX(Taxonomy_UniqueValues!D:D,MATCH(V652,Taxonomy_UniqueValues!E:E,0)))),"#N/C")</f>
        <v>Muscomorpha</v>
      </c>
      <c r="V652" s="63" t="str">
        <f>+IFERROR(IF(W652="#N/C","#N/C",IF(W652=0,INDEX(Taxonomy_UniqueValues!E:E,MATCH(X652,Taxonomy_UniqueValues!G:G,0)),INDEX(Taxonomy_UniqueValues!E:E,MATCH(W652,Taxonomy_UniqueValues!F:F,0)))),"#N/C")</f>
        <v>Muscoidea</v>
      </c>
      <c r="W652" s="63" t="str">
        <f>+IFERROR(IF(X652="#N/C","#N/C",IF(X652=0,INDEX(Taxonomy_UniqueValues!F:F,MATCH(Y652,Taxonomy_UniqueValues!H:H,0)),INDEX(Taxonomy_UniqueValues!F:F,MATCH(X652,Taxonomy_UniqueValues!G:G,0)))),"#N/C")</f>
        <v>Fanniidae</v>
      </c>
      <c r="X652" s="63">
        <f>+IFERROR(IF(Y652="#N/C","#N/C",INDEX(Taxonomy_UniqueValues!G:G,MATCH(Y652,Taxonomy_UniqueValues!H:H,0))),"#N/C")</f>
        <v>0</v>
      </c>
      <c r="Y652" s="65" t="s">
        <v>38</v>
      </c>
      <c r="Z652" s="64" t="s">
        <v>36</v>
      </c>
    </row>
    <row r="653" spans="1:26" x14ac:dyDescent="0.3">
      <c r="A653" s="3">
        <v>123</v>
      </c>
      <c r="B653" s="38" t="str">
        <f t="shared" si="66"/>
        <v>FAIR-D3_123</v>
      </c>
      <c r="C653" s="39" t="s">
        <v>526</v>
      </c>
      <c r="D653" s="4">
        <f t="shared" si="64"/>
        <v>45165</v>
      </c>
      <c r="E653" s="1" t="s">
        <v>679</v>
      </c>
      <c r="F653" s="1" t="s">
        <v>679</v>
      </c>
      <c r="G653" s="2">
        <v>45165.488576388903</v>
      </c>
      <c r="H653" s="2">
        <v>45165.488807870403</v>
      </c>
      <c r="I653" s="40">
        <f t="shared" si="65"/>
        <v>2.3148149921325967E-4</v>
      </c>
      <c r="J653" s="41" t="s">
        <v>30</v>
      </c>
      <c r="K653" s="42" t="s">
        <v>31</v>
      </c>
      <c r="L653" s="42" t="s">
        <v>32</v>
      </c>
      <c r="M653" s="6">
        <v>123</v>
      </c>
      <c r="N653" s="5" t="str">
        <f t="shared" si="68"/>
        <v>FAIR-D3/123</v>
      </c>
      <c r="O653" s="4" t="str">
        <f>IF(ISBLANK(E653),"",IF(E653=F653, "1 video",CONCATENATE((+COUNTIFS(Video_List!$A:$A,Monitoring!C653,Video_List!$D:$D,"&lt;=" &amp;Monitoring!H653)-COUNTIFS(Video_List!$A:$A,Monitoring!C653,Video_List!$D:$D,"&lt;=" &amp;Monitoring!G653))+1," videos")))</f>
        <v>1 video</v>
      </c>
      <c r="P653" s="61" t="str">
        <f t="shared" si="67"/>
        <v>yes</v>
      </c>
      <c r="Q653" s="62" t="s">
        <v>34</v>
      </c>
      <c r="R653" s="63" t="str">
        <f>+IFERROR(IF(S653="#N/C","#N/C",INDEX(Taxonomy_UniqueValues!A:A,MATCH(S653,Taxonomy_UniqueValues!B:B,0))),"#N/C")</f>
        <v>Insecta</v>
      </c>
      <c r="S653" s="63" t="str">
        <f>+IFERROR(IF(T653="#N/C","#N/C",INDEX(Taxonomy_UniqueValues!B:B,MATCH(T653,Taxonomy_UniqueValues!C:C,0))),"#N/C")</f>
        <v>Diptera</v>
      </c>
      <c r="T653" s="63" t="str">
        <f>+IFERROR(IF(V653="#N/C","#N/C",INDEX(Taxonomy_UniqueValues!C:C,MATCH(V653,Taxonomy_UniqueValues!E:E,0))),"#N/C")</f>
        <v>Brachycera</v>
      </c>
      <c r="U653" s="63" t="str">
        <f>+IFERROR(IF(V653="#N/C","#N/C",INDEX(Taxonomy_UniqueValues!D:D,MATCH(V653,Taxonomy_UniqueValues!E:E,0))),"#N/C")</f>
        <v>Muscomorpha</v>
      </c>
      <c r="V653" s="63" t="s">
        <v>35</v>
      </c>
      <c r="W653" s="63" t="str">
        <f>+IFERROR(IF(X653="#N/C","#N/C",IF(X653="-",INDEX(Taxonomy_UniqueValues!F:F,MATCH(Y653,Taxonomy_UniqueValues!H:H,0)),INDEX(Taxonomy_UniqueValues!F:F,MATCH(X653,Taxonomy_UniqueValues!G:G,0)))),"#N/C")</f>
        <v>#N/C</v>
      </c>
      <c r="X653" s="63" t="str">
        <f>+IFERROR(IF(Y653="#N/C","#N/C",INDEX(Taxonomy_UniqueValues!G:G,MATCH(Y653,Taxonomy_UniqueValues!H:H,0))),"#N/C")</f>
        <v>#N/C</v>
      </c>
      <c r="Y653" s="65" t="str">
        <f>+IFERROR(IF(Z653="#N/C","#N/C",INDEX(Taxonomy_UniqueValues!H:H,MATCH(Z653,Taxonomy_UniqueValues!I:I,0))),"#N/C")</f>
        <v>#N/C</v>
      </c>
      <c r="Z653" s="64" t="s">
        <v>36</v>
      </c>
    </row>
    <row r="654" spans="1:26" x14ac:dyDescent="0.3">
      <c r="A654" s="3">
        <v>124</v>
      </c>
      <c r="B654" s="38" t="str">
        <f t="shared" si="66"/>
        <v>FAIR-D3_124</v>
      </c>
      <c r="C654" s="39" t="s">
        <v>526</v>
      </c>
      <c r="D654" s="4">
        <f t="shared" si="64"/>
        <v>45165</v>
      </c>
      <c r="E654" s="1" t="s">
        <v>679</v>
      </c>
      <c r="F654" s="1" t="s">
        <v>679</v>
      </c>
      <c r="G654" s="2">
        <v>45165.489872685197</v>
      </c>
      <c r="H654" s="2">
        <v>45165.490694444401</v>
      </c>
      <c r="I654" s="40">
        <f t="shared" si="65"/>
        <v>8.2175920397276059E-4</v>
      </c>
      <c r="J654" s="41" t="s">
        <v>32</v>
      </c>
      <c r="K654" s="42" t="s">
        <v>34</v>
      </c>
      <c r="L654" s="42" t="s">
        <v>32</v>
      </c>
      <c r="M654" s="6">
        <v>124</v>
      </c>
      <c r="N654" s="5" t="str">
        <f t="shared" si="68"/>
        <v>FAIR-D3/124</v>
      </c>
      <c r="O654" s="4" t="str">
        <f>IF(ISBLANK(E654),"",IF(E654=F654, "1 video",CONCATENATE((+COUNTIFS(Video_List!$A:$A,Monitoring!C654,Video_List!$D:$D,"&lt;=" &amp;Monitoring!H654)-COUNTIFS(Video_List!$A:$A,Monitoring!C654,Video_List!$D:$D,"&lt;=" &amp;Monitoring!G654))+1," videos")))</f>
        <v>1 video</v>
      </c>
      <c r="P654" s="61" t="str">
        <f t="shared" ref="P654:P685" si="69">+IF(R654="#N/C","-",IF(V654="#N/C","no","yes"))</f>
        <v>yes</v>
      </c>
      <c r="Q654" s="62" t="s">
        <v>34</v>
      </c>
      <c r="R654" s="63" t="str">
        <f>+IFERROR(IF(S654="#N/C","#N/C",IF(S654=0,INDEX(Taxonomy_UniqueValues!A:A,MATCH(T654,Taxonomy_UniqueValues!C:C,0)),INDEX(Taxonomy_UniqueValues!A:A,MATCH(S654,Taxonomy_UniqueValues!B:B,0)))),"#N/C")</f>
        <v>Insecta</v>
      </c>
      <c r="S654" s="63" t="str">
        <f>+IFERROR(IF(T654="#N/C","#N/C",IF(T654=0,INDEX(Taxonomy_UniqueValues!B:B,MATCH(U654,Taxonomy_UniqueValues!D:D,0)),INDEX(Taxonomy_UniqueValues!B:B,MATCH(T654,Taxonomy_UniqueValues!C:C,0)))),"#N/C")</f>
        <v>Diptera</v>
      </c>
      <c r="T654" s="63" t="str">
        <f>+IFERROR(IF(U654="#N/C","#N/C",IF(U654=0,INDEX(Taxonomy_UniqueValues!C:C,MATCH(V654,Taxonomy_UniqueValues!E:E,0)),INDEX(Taxonomy_UniqueValues!C:C,MATCH(U654,Taxonomy_UniqueValues!D:D,0)))),"#N/C")</f>
        <v>Brachycera</v>
      </c>
      <c r="U654" s="63" t="str">
        <f>+IFERROR(IF(V654="#N/C","#N/C",IF(V654=0,INDEX(Taxonomy_UniqueValues!D:D,MATCH(W654,Taxonomy_UniqueValues!F:F,0)),INDEX(Taxonomy_UniqueValues!D:D,MATCH(V654,Taxonomy_UniqueValues!E:E,0)))),"#N/C")</f>
        <v>Muscomorpha</v>
      </c>
      <c r="V654" s="63" t="str">
        <f>+IFERROR(IF(W654="#N/C","#N/C",IF(W654=0,INDEX(Taxonomy_UniqueValues!E:E,MATCH(X654,Taxonomy_UniqueValues!G:G,0)),INDEX(Taxonomy_UniqueValues!E:E,MATCH(W654,Taxonomy_UniqueValues!F:F,0)))),"#N/C")</f>
        <v>Muscoidea</v>
      </c>
      <c r="W654" s="63" t="str">
        <f>+IFERROR(IF(X654="#N/C","#N/C",IF(X654=0,INDEX(Taxonomy_UniqueValues!F:F,MATCH(Y654,Taxonomy_UniqueValues!H:H,0)),INDEX(Taxonomy_UniqueValues!F:F,MATCH(X654,Taxonomy_UniqueValues!G:G,0)))),"#N/C")</f>
        <v>Fanniidae</v>
      </c>
      <c r="X654" s="63">
        <f>+IFERROR(IF(Y654="#N/C","#N/C",INDEX(Taxonomy_UniqueValues!G:G,MATCH(Y654,Taxonomy_UniqueValues!H:H,0))),"#N/C")</f>
        <v>0</v>
      </c>
      <c r="Y654" s="65" t="s">
        <v>38</v>
      </c>
      <c r="Z654" s="64" t="s">
        <v>36</v>
      </c>
    </row>
    <row r="655" spans="1:26" x14ac:dyDescent="0.3">
      <c r="A655" s="3">
        <v>125</v>
      </c>
      <c r="B655" s="38" t="str">
        <f t="shared" si="66"/>
        <v>FAIR-D3_125</v>
      </c>
      <c r="C655" s="39" t="s">
        <v>526</v>
      </c>
      <c r="D655" s="4">
        <f t="shared" si="64"/>
        <v>45165</v>
      </c>
      <c r="E655" s="1" t="s">
        <v>680</v>
      </c>
      <c r="F655" s="1" t="s">
        <v>680</v>
      </c>
      <c r="G655" s="2">
        <v>45165.494745370401</v>
      </c>
      <c r="H655" s="2">
        <v>45165.495069444398</v>
      </c>
      <c r="I655" s="40">
        <f t="shared" si="65"/>
        <v>3.2407399703515694E-4</v>
      </c>
      <c r="J655" s="41" t="s">
        <v>30</v>
      </c>
      <c r="K655" s="42" t="s">
        <v>31</v>
      </c>
      <c r="L655" s="42" t="s">
        <v>32</v>
      </c>
      <c r="M655" s="6">
        <v>125</v>
      </c>
      <c r="N655" s="5" t="str">
        <f t="shared" si="68"/>
        <v>FAIR-D3/125</v>
      </c>
      <c r="O655" s="4" t="str">
        <f>IF(ISBLANK(E655),"",IF(E655=F655, "1 video",CONCATENATE((+COUNTIFS(Video_List!$A:$A,Monitoring!C655,Video_List!$D:$D,"&lt;=" &amp;Monitoring!H655)-COUNTIFS(Video_List!$A:$A,Monitoring!C655,Video_List!$D:$D,"&lt;=" &amp;Monitoring!G655))+1," videos")))</f>
        <v>1 video</v>
      </c>
      <c r="P655" s="61" t="str">
        <f t="shared" si="69"/>
        <v>no</v>
      </c>
      <c r="Q655" s="62" t="s">
        <v>34</v>
      </c>
      <c r="R655" s="63" t="str">
        <f>+IFERROR(IF(S655="#N/C","#N/C",INDEX(Taxonomy_UniqueValues!A:A,MATCH(S655,Taxonomy_UniqueValues!B:B,0))),"#N/C")</f>
        <v>Insecta</v>
      </c>
      <c r="S655" s="63" t="str">
        <f>+IFERROR(IF(T655="#N/C","#N/C",INDEX(Taxonomy_UniqueValues!B:B,MATCH(T655,Taxonomy_UniqueValues!C:C,0))),"#N/C")</f>
        <v>Diptera</v>
      </c>
      <c r="T655" s="63" t="s">
        <v>48</v>
      </c>
      <c r="U655" s="63" t="str">
        <f>+IFERROR(IF(V655="#N/C","#N/C",INDEX(Taxonomy_UniqueValues!D:D,MATCH(V655,Taxonomy_UniqueValues!E:E,0))),"#N/C")</f>
        <v>#N/C</v>
      </c>
      <c r="V655" s="63" t="str">
        <f>+IFERROR(IF(W655="#N/C","#N/C",INDEX(Taxonomy_UniqueValues!E:E,MATCH(W655,Taxonomy_UniqueValues!F:F,0))),"#N/C")</f>
        <v>#N/C</v>
      </c>
      <c r="W655" s="63" t="str">
        <f>+IFERROR(IF(X655="#N/C","#N/C",IF(X655="-",INDEX(Taxonomy_UniqueValues!F:F,MATCH(Y655,Taxonomy_UniqueValues!H:H,0)),INDEX(Taxonomy_UniqueValues!F:F,MATCH(X655,Taxonomy_UniqueValues!G:G,0)))),"#N/C")</f>
        <v>#N/C</v>
      </c>
      <c r="X655" s="63" t="str">
        <f>+IFERROR(IF(Y655="#N/C","#N/C",INDEX(Taxonomy_UniqueValues!G:G,MATCH(Y655,Taxonomy_UniqueValues!H:H,0))),"#N/C")</f>
        <v>#N/C</v>
      </c>
      <c r="Y655" s="65" t="str">
        <f>+IFERROR(IF(Z655="#N/C","#N/C",INDEX(Taxonomy_UniqueValues!H:H,MATCH(Z655,Taxonomy_UniqueValues!I:I,0))),"#N/C")</f>
        <v>#N/C</v>
      </c>
      <c r="Z655" s="64" t="s">
        <v>36</v>
      </c>
    </row>
    <row r="656" spans="1:26" x14ac:dyDescent="0.3">
      <c r="A656" s="3">
        <v>126</v>
      </c>
      <c r="B656" s="38" t="str">
        <f t="shared" si="66"/>
        <v>FAIR-D3_126</v>
      </c>
      <c r="C656" s="39" t="s">
        <v>526</v>
      </c>
      <c r="D656" s="4">
        <f t="shared" si="64"/>
        <v>45165</v>
      </c>
      <c r="E656" s="1" t="s">
        <v>681</v>
      </c>
      <c r="F656" s="1" t="s">
        <v>682</v>
      </c>
      <c r="G656" s="2">
        <v>45165.502326388902</v>
      </c>
      <c r="H656" s="2">
        <v>45165.515138888899</v>
      </c>
      <c r="I656" s="40">
        <f t="shared" si="65"/>
        <v>1.2812499997380655E-2</v>
      </c>
      <c r="J656" s="41" t="s">
        <v>45</v>
      </c>
      <c r="K656" s="42" t="s">
        <v>34</v>
      </c>
      <c r="L656" s="42" t="s">
        <v>45</v>
      </c>
      <c r="M656" s="6">
        <v>126</v>
      </c>
      <c r="N656" s="5" t="str">
        <f t="shared" si="68"/>
        <v>FAIR-D3/126</v>
      </c>
      <c r="O656" s="4" t="str">
        <f>IF(ISBLANK(E656),"",IF(E656=F656, "1 video",CONCATENATE((+COUNTIFS(Video_List!$A:$A,Monitoring!C656,Video_List!$D:$D,"&lt;=" &amp;Monitoring!H656)-COUNTIFS(Video_List!$A:$A,Monitoring!C656,Video_List!$D:$D,"&lt;=" &amp;Monitoring!G656))+1," videos")))</f>
        <v>5 videos</v>
      </c>
      <c r="P656" s="61" t="str">
        <f t="shared" si="69"/>
        <v>no</v>
      </c>
      <c r="Q656" s="62" t="s">
        <v>34</v>
      </c>
      <c r="R656" s="63" t="str">
        <f>+IFERROR(IF(S656="#N/C","#N/C",INDEX(Taxonomy_UniqueValues!A:A,MATCH(S656,Taxonomy_UniqueValues!B:B,0))),"#N/C")</f>
        <v>Insecta</v>
      </c>
      <c r="S656" s="63" t="str">
        <f>+IFERROR(IF(T656="#N/C","#N/C",INDEX(Taxonomy_UniqueValues!B:B,MATCH(T656,Taxonomy_UniqueValues!C:C,0))),"#N/C")</f>
        <v>Diptera</v>
      </c>
      <c r="T656" s="63" t="s">
        <v>48</v>
      </c>
      <c r="U656" s="63" t="str">
        <f>+IFERROR(IF(V656="#N/C","#N/C",INDEX(Taxonomy_UniqueValues!D:D,MATCH(V656,Taxonomy_UniqueValues!E:E,0))),"#N/C")</f>
        <v>#N/C</v>
      </c>
      <c r="V656" s="63" t="str">
        <f>+IFERROR(IF(W656="#N/C","#N/C",INDEX(Taxonomy_UniqueValues!E:E,MATCH(W656,Taxonomy_UniqueValues!F:F,0))),"#N/C")</f>
        <v>#N/C</v>
      </c>
      <c r="W656" s="63" t="str">
        <f>+IFERROR(IF(X656="#N/C","#N/C",IF(X656="-",INDEX(Taxonomy_UniqueValues!F:F,MATCH(Y656,Taxonomy_UniqueValues!H:H,0)),INDEX(Taxonomy_UniqueValues!F:F,MATCH(X656,Taxonomy_UniqueValues!G:G,0)))),"#N/C")</f>
        <v>#N/C</v>
      </c>
      <c r="X656" s="63" t="str">
        <f>+IFERROR(IF(Y656="#N/C","#N/C",INDEX(Taxonomy_UniqueValues!G:G,MATCH(Y656,Taxonomy_UniqueValues!H:H,0))),"#N/C")</f>
        <v>#N/C</v>
      </c>
      <c r="Y656" s="65" t="str">
        <f>+IFERROR(IF(Z656="#N/C","#N/C",INDEX(Taxonomy_UniqueValues!H:H,MATCH(Z656,Taxonomy_UniqueValues!I:I,0))),"#N/C")</f>
        <v>#N/C</v>
      </c>
      <c r="Z656" s="64" t="s">
        <v>36</v>
      </c>
    </row>
    <row r="657" spans="1:26" x14ac:dyDescent="0.3">
      <c r="A657" s="3">
        <v>127</v>
      </c>
      <c r="B657" s="38" t="str">
        <f t="shared" si="66"/>
        <v>FAIR-D3_127</v>
      </c>
      <c r="C657" s="39" t="s">
        <v>526</v>
      </c>
      <c r="D657" s="4">
        <f t="shared" si="64"/>
        <v>45165</v>
      </c>
      <c r="E657" s="1" t="s">
        <v>683</v>
      </c>
      <c r="F657" s="1" t="s">
        <v>683</v>
      </c>
      <c r="G657" s="2">
        <v>45165.511863425898</v>
      </c>
      <c r="H657" s="2">
        <v>45165.512060185203</v>
      </c>
      <c r="I657" s="40">
        <f t="shared" si="65"/>
        <v>1.9675930525409058E-4</v>
      </c>
      <c r="J657" s="41" t="s">
        <v>30</v>
      </c>
      <c r="K657" s="42" t="s">
        <v>34</v>
      </c>
      <c r="L657" s="42" t="s">
        <v>32</v>
      </c>
      <c r="M657" s="6">
        <v>127</v>
      </c>
      <c r="N657" s="5" t="str">
        <f t="shared" si="68"/>
        <v>FAIR-D3/127</v>
      </c>
      <c r="O657" s="4" t="str">
        <f>IF(ISBLANK(E657),"",IF(E657=F657, "1 video",CONCATENATE((+COUNTIFS(Video_List!$A:$A,Monitoring!C657,Video_List!$D:$D,"&lt;=" &amp;Monitoring!H657)-COUNTIFS(Video_List!$A:$A,Monitoring!C657,Video_List!$D:$D,"&lt;=" &amp;Monitoring!G657))+1," videos")))</f>
        <v>1 video</v>
      </c>
      <c r="P657" s="61" t="str">
        <f t="shared" si="69"/>
        <v>no</v>
      </c>
      <c r="Q657" s="62" t="s">
        <v>34</v>
      </c>
      <c r="R657" s="63" t="str">
        <f>+IFERROR(IF(S657="#N/C","#N/C",INDEX(Taxonomy_UniqueValues!A:A,MATCH(S657,Taxonomy_UniqueValues!B:B,0))),"#N/C")</f>
        <v>Insecta</v>
      </c>
      <c r="S657" s="63" t="str">
        <f>+IFERROR(IF(T657="#N/C","#N/C",INDEX(Taxonomy_UniqueValues!B:B,MATCH(T657,Taxonomy_UniqueValues!C:C,0))),"#N/C")</f>
        <v>Diptera</v>
      </c>
      <c r="T657" s="63" t="s">
        <v>48</v>
      </c>
      <c r="U657" s="63" t="str">
        <f>+IFERROR(IF(V657="#N/C","#N/C",INDEX(Taxonomy_UniqueValues!D:D,MATCH(V657,Taxonomy_UniqueValues!E:E,0))),"#N/C")</f>
        <v>#N/C</v>
      </c>
      <c r="V657" s="63" t="str">
        <f>+IFERROR(IF(W657="#N/C","#N/C",INDEX(Taxonomy_UniqueValues!E:E,MATCH(W657,Taxonomy_UniqueValues!F:F,0))),"#N/C")</f>
        <v>#N/C</v>
      </c>
      <c r="W657" s="63" t="str">
        <f>+IFERROR(IF(X657="#N/C","#N/C",IF(X657="-",INDEX(Taxonomy_UniqueValues!F:F,MATCH(Y657,Taxonomy_UniqueValues!H:H,0)),INDEX(Taxonomy_UniqueValues!F:F,MATCH(X657,Taxonomy_UniqueValues!G:G,0)))),"#N/C")</f>
        <v>#N/C</v>
      </c>
      <c r="X657" s="63" t="str">
        <f>+IFERROR(IF(Y657="#N/C","#N/C",INDEX(Taxonomy_UniqueValues!G:G,MATCH(Y657,Taxonomy_UniqueValues!H:H,0))),"#N/C")</f>
        <v>#N/C</v>
      </c>
      <c r="Y657" s="65" t="str">
        <f>+IFERROR(IF(Z657="#N/C","#N/C",INDEX(Taxonomy_UniqueValues!H:H,MATCH(Z657,Taxonomy_UniqueValues!I:I,0))),"#N/C")</f>
        <v>#N/C</v>
      </c>
      <c r="Z657" s="64" t="s">
        <v>36</v>
      </c>
    </row>
    <row r="658" spans="1:26" x14ac:dyDescent="0.3">
      <c r="A658" s="3">
        <v>128</v>
      </c>
      <c r="B658" s="38" t="str">
        <f t="shared" si="66"/>
        <v>FAIR-D3_128</v>
      </c>
      <c r="C658" s="39" t="s">
        <v>526</v>
      </c>
      <c r="D658" s="4">
        <f t="shared" si="64"/>
        <v>45165</v>
      </c>
      <c r="E658" s="1" t="s">
        <v>684</v>
      </c>
      <c r="F658" s="1" t="s">
        <v>684</v>
      </c>
      <c r="G658" s="2">
        <v>45165.5167013889</v>
      </c>
      <c r="H658" s="2">
        <v>45165.517187500001</v>
      </c>
      <c r="I658" s="40">
        <f t="shared" si="65"/>
        <v>4.8611110105412081E-4</v>
      </c>
      <c r="J658" s="41" t="s">
        <v>45</v>
      </c>
      <c r="K658" s="42" t="s">
        <v>31</v>
      </c>
      <c r="L658" s="42" t="s">
        <v>32</v>
      </c>
      <c r="M658" s="6">
        <v>128</v>
      </c>
      <c r="N658" s="5" t="str">
        <f t="shared" si="68"/>
        <v>FAIR-D3/128</v>
      </c>
      <c r="O658" s="4" t="str">
        <f>IF(ISBLANK(E658),"",IF(E658=F658, "1 video",CONCATENATE((+COUNTIFS(Video_List!$A:$A,Monitoring!C658,Video_List!$D:$D,"&lt;=" &amp;Monitoring!H658)-COUNTIFS(Video_List!$A:$A,Monitoring!C658,Video_List!$D:$D,"&lt;=" &amp;Monitoring!G658))+1," videos")))</f>
        <v>1 video</v>
      </c>
      <c r="P658" s="61" t="str">
        <f t="shared" si="69"/>
        <v>yes</v>
      </c>
      <c r="Q658" s="62" t="s">
        <v>34</v>
      </c>
      <c r="R658" s="63" t="str">
        <f>+IFERROR(IF(S658="#N/C","#N/C",IF(S658=0,INDEX(Taxonomy_UniqueValues!A:A,MATCH(T658,Taxonomy_UniqueValues!C:C,0)),INDEX(Taxonomy_UniqueValues!A:A,MATCH(S658,Taxonomy_UniqueValues!B:B,0)))),"#N/C")</f>
        <v>Insecta</v>
      </c>
      <c r="S658" s="63" t="str">
        <f>+IFERROR(IF(T658="#N/C","#N/C",IF(T658=0,INDEX(Taxonomy_UniqueValues!B:B,MATCH(U658,Taxonomy_UniqueValues!D:D,0)),INDEX(Taxonomy_UniqueValues!B:B,MATCH(T658,Taxonomy_UniqueValues!C:C,0)))),"#N/C")</f>
        <v>Diptera</v>
      </c>
      <c r="T658" s="63" t="str">
        <f>+IFERROR(IF(U658="#N/C","#N/C",IF(U658=0,INDEX(Taxonomy_UniqueValues!C:C,MATCH(V658,Taxonomy_UniqueValues!E:E,0)),INDEX(Taxonomy_UniqueValues!C:C,MATCH(U658,Taxonomy_UniqueValues!D:D,0)))),"#N/C")</f>
        <v>Brachycera</v>
      </c>
      <c r="U658" s="63" t="str">
        <f>+IFERROR(IF(V658="#N/C","#N/C",IF(V658=0,INDEX(Taxonomy_UniqueValues!D:D,MATCH(W658,Taxonomy_UniqueValues!F:F,0)),INDEX(Taxonomy_UniqueValues!D:D,MATCH(V658,Taxonomy_UniqueValues!E:E,0)))),"#N/C")</f>
        <v>Muscomorpha</v>
      </c>
      <c r="V658" s="63" t="str">
        <f>+IFERROR(IF(W658="#N/C","#N/C",IF(W658=0,INDEX(Taxonomy_UniqueValues!E:E,MATCH(X658,Taxonomy_UniqueValues!G:G,0)),INDEX(Taxonomy_UniqueValues!E:E,MATCH(W658,Taxonomy_UniqueValues!F:F,0)))),"#N/C")</f>
        <v>Muscoidea</v>
      </c>
      <c r="W658" s="63" t="str">
        <f>+IFERROR(IF(X658="#N/C","#N/C",IF(X658=0,INDEX(Taxonomy_UniqueValues!F:F,MATCH(Y658,Taxonomy_UniqueValues!H:H,0)),INDEX(Taxonomy_UniqueValues!F:F,MATCH(X658,Taxonomy_UniqueValues!G:G,0)))),"#N/C")</f>
        <v>Fanniidae</v>
      </c>
      <c r="X658" s="63">
        <f>+IFERROR(IF(Y658="#N/C","#N/C",INDEX(Taxonomy_UniqueValues!G:G,MATCH(Y658,Taxonomy_UniqueValues!H:H,0))),"#N/C")</f>
        <v>0</v>
      </c>
      <c r="Y658" s="65" t="s">
        <v>38</v>
      </c>
      <c r="Z658" s="64" t="s">
        <v>36</v>
      </c>
    </row>
    <row r="659" spans="1:26" x14ac:dyDescent="0.3">
      <c r="A659" s="3">
        <v>129</v>
      </c>
      <c r="B659" s="38" t="str">
        <f t="shared" si="66"/>
        <v>FAIR-D3_129</v>
      </c>
      <c r="C659" s="39" t="s">
        <v>526</v>
      </c>
      <c r="D659" s="4">
        <f t="shared" ref="D659:D722" si="70">IF(ISBLANK(E659),"",+VALUE(MID(E659, FIND("_", E659)+1,10)))</f>
        <v>45165</v>
      </c>
      <c r="E659" s="1" t="s">
        <v>685</v>
      </c>
      <c r="F659" s="1" t="s">
        <v>685</v>
      </c>
      <c r="G659" s="2">
        <v>45165.519930555602</v>
      </c>
      <c r="H659" s="2">
        <v>45165.520497685196</v>
      </c>
      <c r="I659" s="40">
        <f t="shared" ref="I659:I722" si="71">IF(G659=0,"",H659-G659)</f>
        <v>5.6712959485594183E-4</v>
      </c>
      <c r="J659" s="41" t="s">
        <v>45</v>
      </c>
      <c r="K659" s="42" t="s">
        <v>31</v>
      </c>
      <c r="L659" s="42" t="s">
        <v>32</v>
      </c>
      <c r="M659" s="6">
        <v>129</v>
      </c>
      <c r="N659" s="5" t="str">
        <f t="shared" si="68"/>
        <v>FAIR-D3/129</v>
      </c>
      <c r="O659" s="4" t="str">
        <f>IF(ISBLANK(E659),"",IF(E659=F659, "1 video",CONCATENATE((+COUNTIFS(Video_List!$A:$A,Monitoring!C659,Video_List!$D:$D,"&lt;=" &amp;Monitoring!H659)-COUNTIFS(Video_List!$A:$A,Monitoring!C659,Video_List!$D:$D,"&lt;=" &amp;Monitoring!G659))+1," videos")))</f>
        <v>1 video</v>
      </c>
      <c r="P659" s="61" t="str">
        <f t="shared" si="69"/>
        <v>no</v>
      </c>
      <c r="Q659" s="62" t="s">
        <v>34</v>
      </c>
      <c r="R659" s="63" t="str">
        <f>+IFERROR(IF(S659="#N/C","#N/C",INDEX(Taxonomy_UniqueValues!A:A,MATCH(S659,Taxonomy_UniqueValues!B:B,0))),"#N/C")</f>
        <v>Insecta</v>
      </c>
      <c r="S659" s="63" t="str">
        <f>+IFERROR(IF(T659="#N/C","#N/C",INDEX(Taxonomy_UniqueValues!B:B,MATCH(T659,Taxonomy_UniqueValues!C:C,0))),"#N/C")</f>
        <v>Diptera</v>
      </c>
      <c r="T659" s="63" t="s">
        <v>48</v>
      </c>
      <c r="U659" s="63" t="str">
        <f>+IFERROR(IF(V659="#N/C","#N/C",INDEX(Taxonomy_UniqueValues!D:D,MATCH(V659,Taxonomy_UniqueValues!E:E,0))),"#N/C")</f>
        <v>#N/C</v>
      </c>
      <c r="V659" s="63" t="str">
        <f>+IFERROR(IF(W659="#N/C","#N/C",INDEX(Taxonomy_UniqueValues!E:E,MATCH(W659,Taxonomy_UniqueValues!F:F,0))),"#N/C")</f>
        <v>#N/C</v>
      </c>
      <c r="W659" s="63" t="str">
        <f>+IFERROR(IF(X659="#N/C","#N/C",IF(X659="-",INDEX(Taxonomy_UniqueValues!F:F,MATCH(Y659,Taxonomy_UniqueValues!H:H,0)),INDEX(Taxonomy_UniqueValues!F:F,MATCH(X659,Taxonomy_UniqueValues!G:G,0)))),"#N/C")</f>
        <v>#N/C</v>
      </c>
      <c r="X659" s="63" t="str">
        <f>+IFERROR(IF(Y659="#N/C","#N/C",INDEX(Taxonomy_UniqueValues!G:G,MATCH(Y659,Taxonomy_UniqueValues!H:H,0))),"#N/C")</f>
        <v>#N/C</v>
      </c>
      <c r="Y659" s="65" t="str">
        <f>+IFERROR(IF(Z659="#N/C","#N/C",INDEX(Taxonomy_UniqueValues!H:H,MATCH(Z659,Taxonomy_UniqueValues!I:I,0))),"#N/C")</f>
        <v>#N/C</v>
      </c>
      <c r="Z659" s="64" t="s">
        <v>36</v>
      </c>
    </row>
    <row r="660" spans="1:26" x14ac:dyDescent="0.3">
      <c r="A660" s="3">
        <v>130</v>
      </c>
      <c r="B660" s="38" t="str">
        <f t="shared" si="66"/>
        <v>FAIR-D3_130</v>
      </c>
      <c r="C660" s="39" t="s">
        <v>526</v>
      </c>
      <c r="D660" s="4">
        <f t="shared" si="70"/>
        <v>45165</v>
      </c>
      <c r="E660" s="1" t="s">
        <v>686</v>
      </c>
      <c r="F660" s="1" t="s">
        <v>686</v>
      </c>
      <c r="G660" s="2">
        <v>45165.533217592601</v>
      </c>
      <c r="H660" s="2">
        <v>45165.534143518496</v>
      </c>
      <c r="I660" s="40">
        <f t="shared" si="71"/>
        <v>9.2592589498963207E-4</v>
      </c>
      <c r="J660" s="41" t="s">
        <v>45</v>
      </c>
      <c r="K660" s="42" t="s">
        <v>34</v>
      </c>
      <c r="L660" s="42" t="s">
        <v>32</v>
      </c>
      <c r="M660" s="6">
        <v>130</v>
      </c>
      <c r="N660" s="5" t="str">
        <f t="shared" si="68"/>
        <v>FAIR-D3/130</v>
      </c>
      <c r="O660" s="4" t="str">
        <f>IF(ISBLANK(E660),"",IF(E660=F660, "1 video",CONCATENATE((+COUNTIFS(Video_List!$A:$A,Monitoring!C660,Video_List!$D:$D,"&lt;=" &amp;Monitoring!H660)-COUNTIFS(Video_List!$A:$A,Monitoring!C660,Video_List!$D:$D,"&lt;=" &amp;Monitoring!G660))+1," videos")))</f>
        <v>1 video</v>
      </c>
      <c r="P660" s="61" t="str">
        <f t="shared" si="69"/>
        <v>no</v>
      </c>
      <c r="Q660" s="62" t="s">
        <v>34</v>
      </c>
      <c r="R660" s="63" t="str">
        <f>+IFERROR(IF(S660="#N/C","#N/C",INDEX(Taxonomy_UniqueValues!A:A,MATCH(S660,Taxonomy_UniqueValues!B:B,0))),"#N/C")</f>
        <v>Insecta</v>
      </c>
      <c r="S660" s="63" t="str">
        <f>+IFERROR(IF(T660="#N/C","#N/C",INDEX(Taxonomy_UniqueValues!B:B,MATCH(T660,Taxonomy_UniqueValues!C:C,0))),"#N/C")</f>
        <v>Diptera</v>
      </c>
      <c r="T660" s="63" t="s">
        <v>48</v>
      </c>
      <c r="U660" s="63" t="str">
        <f>+IFERROR(IF(V660="#N/C","#N/C",INDEX(Taxonomy_UniqueValues!D:D,MATCH(V660,Taxonomy_UniqueValues!E:E,0))),"#N/C")</f>
        <v>#N/C</v>
      </c>
      <c r="V660" s="63" t="str">
        <f>+IFERROR(IF(W660="#N/C","#N/C",INDEX(Taxonomy_UniqueValues!E:E,MATCH(W660,Taxonomy_UniqueValues!F:F,0))),"#N/C")</f>
        <v>#N/C</v>
      </c>
      <c r="W660" s="63" t="str">
        <f>+IFERROR(IF(X660="#N/C","#N/C",IF(X660="-",INDEX(Taxonomy_UniqueValues!F:F,MATCH(Y660,Taxonomy_UniqueValues!H:H,0)),INDEX(Taxonomy_UniqueValues!F:F,MATCH(X660,Taxonomy_UniqueValues!G:G,0)))),"#N/C")</f>
        <v>#N/C</v>
      </c>
      <c r="X660" s="63" t="str">
        <f>+IFERROR(IF(Y660="#N/C","#N/C",INDEX(Taxonomy_UniqueValues!G:G,MATCH(Y660,Taxonomy_UniqueValues!H:H,0))),"#N/C")</f>
        <v>#N/C</v>
      </c>
      <c r="Y660" s="65" t="str">
        <f>+IFERROR(IF(Z660="#N/C","#N/C",INDEX(Taxonomy_UniqueValues!H:H,MATCH(Z660,Taxonomy_UniqueValues!I:I,0))),"#N/C")</f>
        <v>#N/C</v>
      </c>
      <c r="Z660" s="64" t="s">
        <v>36</v>
      </c>
    </row>
    <row r="661" spans="1:26" x14ac:dyDescent="0.3">
      <c r="A661" s="3">
        <v>131</v>
      </c>
      <c r="B661" s="38" t="str">
        <f t="shared" si="66"/>
        <v>FAIR-D3_131</v>
      </c>
      <c r="C661" s="39" t="s">
        <v>526</v>
      </c>
      <c r="D661" s="4">
        <f t="shared" si="70"/>
        <v>45165</v>
      </c>
      <c r="E661" s="1" t="s">
        <v>686</v>
      </c>
      <c r="F661" s="1" t="s">
        <v>686</v>
      </c>
      <c r="G661" s="2">
        <v>45165.533715277801</v>
      </c>
      <c r="H661" s="2">
        <v>45165.534143518496</v>
      </c>
      <c r="I661" s="40">
        <f t="shared" si="71"/>
        <v>4.2824069532798603E-4</v>
      </c>
      <c r="J661" s="41" t="s">
        <v>30</v>
      </c>
      <c r="K661" s="42" t="s">
        <v>31</v>
      </c>
      <c r="L661" s="42" t="s">
        <v>32</v>
      </c>
      <c r="M661" s="6">
        <v>131</v>
      </c>
      <c r="N661" s="5" t="str">
        <f t="shared" si="68"/>
        <v>FAIR-D3/131</v>
      </c>
      <c r="O661" s="4" t="str">
        <f>IF(ISBLANK(E661),"",IF(E661=F661, "1 video",CONCATENATE((+COUNTIFS(Video_List!$A:$A,Monitoring!C661,Video_List!$D:$D,"&lt;=" &amp;Monitoring!H661)-COUNTIFS(Video_List!$A:$A,Monitoring!C661,Video_List!$D:$D,"&lt;=" &amp;Monitoring!G661))+1," videos")))</f>
        <v>1 video</v>
      </c>
      <c r="P661" s="61" t="str">
        <f t="shared" si="69"/>
        <v>yes</v>
      </c>
      <c r="Q661" s="62" t="s">
        <v>31</v>
      </c>
      <c r="R661" s="63" t="str">
        <f>+IFERROR(IF(S661="#N/C","#N/C",INDEX(Taxonomy_UniqueValues!A:A,MATCH(S661,Taxonomy_UniqueValues!B:B,0))),"#N/C")</f>
        <v>Insecta</v>
      </c>
      <c r="S661" s="63" t="str">
        <f>+IFERROR(IF(T661="#N/C","#N/C",INDEX(Taxonomy_UniqueValues!B:B,MATCH(T661,Taxonomy_UniqueValues!C:C,0))),"#N/C")</f>
        <v>Diptera</v>
      </c>
      <c r="T661" s="63" t="str">
        <f>+IFERROR(IF(V661="#N/C","#N/C",INDEX(Taxonomy_UniqueValues!C:C,MATCH(V661,Taxonomy_UniqueValues!E:E,0))),"#N/C")</f>
        <v>Brachycera</v>
      </c>
      <c r="U661" s="63" t="str">
        <f>+IFERROR(IF(V661="#N/C","#N/C",INDEX(Taxonomy_UniqueValues!D:D,MATCH(V661,Taxonomy_UniqueValues!E:E,0))),"#N/C")</f>
        <v>Muscomorpha</v>
      </c>
      <c r="V661" s="63" t="s">
        <v>35</v>
      </c>
      <c r="W661" s="63" t="str">
        <f>+IFERROR(IF(X661="#N/C","#N/C",IF(X661="-",INDEX(Taxonomy_UniqueValues!F:F,MATCH(Y661,Taxonomy_UniqueValues!H:H,0)),INDEX(Taxonomy_UniqueValues!F:F,MATCH(X661,Taxonomy_UniqueValues!G:G,0)))),"#N/C")</f>
        <v>#N/C</v>
      </c>
      <c r="X661" s="63" t="str">
        <f>+IFERROR(IF(Y661="#N/C","#N/C",INDEX(Taxonomy_UniqueValues!G:G,MATCH(Y661,Taxonomy_UniqueValues!H:H,0))),"#N/C")</f>
        <v>#N/C</v>
      </c>
      <c r="Y661" s="65" t="str">
        <f>+IFERROR(IF(Z661="#N/C","#N/C",INDEX(Taxonomy_UniqueValues!H:H,MATCH(Z661,Taxonomy_UniqueValues!I:I,0))),"#N/C")</f>
        <v>#N/C</v>
      </c>
      <c r="Z661" s="64" t="s">
        <v>36</v>
      </c>
    </row>
    <row r="662" spans="1:26" x14ac:dyDescent="0.3">
      <c r="A662" s="3">
        <v>132</v>
      </c>
      <c r="B662" s="38" t="str">
        <f t="shared" si="66"/>
        <v>FAIR-D3_132</v>
      </c>
      <c r="C662" s="39" t="s">
        <v>526</v>
      </c>
      <c r="D662" s="4">
        <f t="shared" si="70"/>
        <v>45165</v>
      </c>
      <c r="E662" s="1" t="s">
        <v>687</v>
      </c>
      <c r="F662" s="1" t="s">
        <v>687</v>
      </c>
      <c r="G662" s="2">
        <v>45165.555983796301</v>
      </c>
      <c r="H662" s="2">
        <v>45165.5562615741</v>
      </c>
      <c r="I662" s="40">
        <f t="shared" si="71"/>
        <v>2.777777990559116E-4</v>
      </c>
      <c r="J662" s="41" t="s">
        <v>30</v>
      </c>
      <c r="K662" s="42" t="s">
        <v>31</v>
      </c>
      <c r="L662" s="42" t="s">
        <v>32</v>
      </c>
      <c r="M662" s="6">
        <v>132</v>
      </c>
      <c r="N662" s="5" t="str">
        <f t="shared" si="68"/>
        <v>FAIR-D3/132</v>
      </c>
      <c r="O662" s="4" t="str">
        <f>IF(ISBLANK(E662),"",IF(E662=F662, "1 video",CONCATENATE((+COUNTIFS(Video_List!$A:$A,Monitoring!C662,Video_List!$D:$D,"&lt;=" &amp;Monitoring!H662)-COUNTIFS(Video_List!$A:$A,Monitoring!C662,Video_List!$D:$D,"&lt;=" &amp;Monitoring!G662))+1," videos")))</f>
        <v>1 video</v>
      </c>
      <c r="P662" s="61" t="str">
        <f t="shared" si="69"/>
        <v>yes</v>
      </c>
      <c r="Q662" s="62" t="s">
        <v>34</v>
      </c>
      <c r="R662" s="63" t="str">
        <f>+IFERROR(IF(S662="#N/C","#N/C",INDEX(Taxonomy_UniqueValues!A:A,MATCH(S662,Taxonomy_UniqueValues!B:B,0))),"#N/C")</f>
        <v>Insecta</v>
      </c>
      <c r="S662" s="63" t="str">
        <f>+IFERROR(IF(T662="#N/C","#N/C",INDEX(Taxonomy_UniqueValues!B:B,MATCH(T662,Taxonomy_UniqueValues!C:C,0))),"#N/C")</f>
        <v>Diptera</v>
      </c>
      <c r="T662" s="63" t="str">
        <f>+IFERROR(IF(V662="#N/C","#N/C",INDEX(Taxonomy_UniqueValues!C:C,MATCH(V662,Taxonomy_UniqueValues!E:E,0))),"#N/C")</f>
        <v>Brachycera</v>
      </c>
      <c r="U662" s="63" t="str">
        <f>+IFERROR(IF(V662="#N/C","#N/C",INDEX(Taxonomy_UniqueValues!D:D,MATCH(V662,Taxonomy_UniqueValues!E:E,0))),"#N/C")</f>
        <v>Muscomorpha</v>
      </c>
      <c r="V662" s="63" t="s">
        <v>35</v>
      </c>
      <c r="W662" s="63" t="str">
        <f>+IFERROR(IF(X662="#N/C","#N/C",IF(X662="-",INDEX(Taxonomy_UniqueValues!F:F,MATCH(Y662,Taxonomy_UniqueValues!H:H,0)),INDEX(Taxonomy_UniqueValues!F:F,MATCH(X662,Taxonomy_UniqueValues!G:G,0)))),"#N/C")</f>
        <v>#N/C</v>
      </c>
      <c r="X662" s="63" t="str">
        <f>+IFERROR(IF(Y662="#N/C","#N/C",INDEX(Taxonomy_UniqueValues!G:G,MATCH(Y662,Taxonomy_UniqueValues!H:H,0))),"#N/C")</f>
        <v>#N/C</v>
      </c>
      <c r="Y662" s="65" t="str">
        <f>+IFERROR(IF(Z662="#N/C","#N/C",INDEX(Taxonomy_UniqueValues!H:H,MATCH(Z662,Taxonomy_UniqueValues!I:I,0))),"#N/C")</f>
        <v>#N/C</v>
      </c>
      <c r="Z662" s="64" t="s">
        <v>36</v>
      </c>
    </row>
    <row r="663" spans="1:26" x14ac:dyDescent="0.3">
      <c r="A663" s="3">
        <v>133</v>
      </c>
      <c r="B663" s="38" t="str">
        <f t="shared" si="66"/>
        <v>FAIR-D3_133</v>
      </c>
      <c r="C663" s="39" t="s">
        <v>526</v>
      </c>
      <c r="D663" s="4">
        <f t="shared" si="70"/>
        <v>45165</v>
      </c>
      <c r="E663" s="1" t="s">
        <v>688</v>
      </c>
      <c r="F663" s="1" t="s">
        <v>688</v>
      </c>
      <c r="G663" s="2">
        <v>45165.570567129602</v>
      </c>
      <c r="H663" s="2">
        <v>45165.570694444403</v>
      </c>
      <c r="I663" s="40">
        <f t="shared" si="71"/>
        <v>1.2731480092043057E-4</v>
      </c>
      <c r="J663" s="41" t="s">
        <v>30</v>
      </c>
      <c r="K663" s="42" t="s">
        <v>34</v>
      </c>
      <c r="L663" s="42" t="s">
        <v>32</v>
      </c>
      <c r="M663" s="6">
        <v>133</v>
      </c>
      <c r="N663" s="5" t="str">
        <f t="shared" si="68"/>
        <v>FAIR-D3/133</v>
      </c>
      <c r="O663" s="4" t="str">
        <f>IF(ISBLANK(E663),"",IF(E663=F663, "1 video",CONCATENATE((+COUNTIFS(Video_List!$A:$A,Monitoring!C663,Video_List!$D:$D,"&lt;=" &amp;Monitoring!H663)-COUNTIFS(Video_List!$A:$A,Monitoring!C663,Video_List!$D:$D,"&lt;=" &amp;Monitoring!G663))+1," videos")))</f>
        <v>1 video</v>
      </c>
      <c r="P663" s="61" t="str">
        <f t="shared" si="69"/>
        <v>yes</v>
      </c>
      <c r="Q663" s="62" t="s">
        <v>31</v>
      </c>
      <c r="R663" s="63" t="str">
        <f>+IFERROR(IF(S663="#N/C","#N/C",INDEX(Taxonomy_UniqueValues!A:A,MATCH(S663,Taxonomy_UniqueValues!B:B,0))),"#N/C")</f>
        <v>Insecta</v>
      </c>
      <c r="S663" s="63" t="str">
        <f>+IFERROR(IF(T663="#N/C","#N/C",INDEX(Taxonomy_UniqueValues!B:B,MATCH(T663,Taxonomy_UniqueValues!C:C,0))),"#N/C")</f>
        <v>Hymenoptera</v>
      </c>
      <c r="T663" s="63" t="str">
        <f>+IFERROR(IF(V663="#N/C","#N/C",INDEX(Taxonomy_UniqueValues!C:C,MATCH(V663,Taxonomy_UniqueValues!E:E,0))),"#N/C")</f>
        <v>Apocrita</v>
      </c>
      <c r="U663" s="63" t="str">
        <f>+IFERROR(IF(V663="#N/C","#N/C",INDEX(Taxonomy_UniqueValues!D:D,MATCH(V663,Taxonomy_UniqueValues!E:E,0))),"#N/C")</f>
        <v>Aculeata</v>
      </c>
      <c r="V663" s="63" t="str">
        <f>+IFERROR(IF(W663="#N/C","#N/C",INDEX(Taxonomy_UniqueValues!E:E,MATCH(W663,Taxonomy_UniqueValues!F:F,0))),"#N/C")</f>
        <v>Vespoidea</v>
      </c>
      <c r="W663" s="63" t="str">
        <f>+IFERROR(IF(X663="#N/C","#N/C",IF(X663="-",INDEX(Taxonomy_UniqueValues!F:F,MATCH(Y663,Taxonomy_UniqueValues!H:H,0)),INDEX(Taxonomy_UniqueValues!F:F,MATCH(X663,Taxonomy_UniqueValues!G:G,0)))),"#N/C")</f>
        <v>Vespidae</v>
      </c>
      <c r="X663" s="63" t="str">
        <f>+IFERROR(IF(Y663="#N/C","#N/C",INDEX(Taxonomy_UniqueValues!G:G,MATCH(Y663,Taxonomy_UniqueValues!H:H,0))),"#N/C")</f>
        <v>Vespinae</v>
      </c>
      <c r="Y663" s="65" t="s">
        <v>57</v>
      </c>
      <c r="Z663" s="64" t="s">
        <v>36</v>
      </c>
    </row>
    <row r="664" spans="1:26" x14ac:dyDescent="0.3">
      <c r="A664" s="3">
        <v>134</v>
      </c>
      <c r="B664" s="38" t="str">
        <f t="shared" si="66"/>
        <v>FAIR-D3_134</v>
      </c>
      <c r="C664" s="39" t="s">
        <v>526</v>
      </c>
      <c r="D664" s="4">
        <f t="shared" si="70"/>
        <v>45165</v>
      </c>
      <c r="E664" s="1" t="s">
        <v>689</v>
      </c>
      <c r="F664" s="1" t="s">
        <v>690</v>
      </c>
      <c r="G664" s="2">
        <v>45165.600509259297</v>
      </c>
      <c r="H664" s="2">
        <v>45165.6023263889</v>
      </c>
      <c r="I664" s="40">
        <f t="shared" si="71"/>
        <v>1.8171296032960527E-3</v>
      </c>
      <c r="J664" s="41" t="s">
        <v>30</v>
      </c>
      <c r="K664" s="42" t="s">
        <v>31</v>
      </c>
      <c r="L664" s="42" t="s">
        <v>32</v>
      </c>
      <c r="M664" s="6">
        <v>134</v>
      </c>
      <c r="N664" s="5" t="str">
        <f t="shared" si="68"/>
        <v>FAIR-D3/134</v>
      </c>
      <c r="O664" s="4" t="str">
        <f>IF(ISBLANK(E664),"",IF(E664=F664, "1 video",CONCATENATE((+COUNTIFS(Video_List!$A:$A,Monitoring!C664,Video_List!$D:$D,"&lt;=" &amp;Monitoring!H664)-COUNTIFS(Video_List!$A:$A,Monitoring!C664,Video_List!$D:$D,"&lt;=" &amp;Monitoring!G664))+1," videos")))</f>
        <v>2 videos</v>
      </c>
      <c r="P664" s="61" t="str">
        <f t="shared" si="69"/>
        <v>no</v>
      </c>
      <c r="Q664" s="62" t="s">
        <v>34</v>
      </c>
      <c r="R664" s="63" t="str">
        <f>+IFERROR(IF(S664="#N/C","#N/C",INDEX(Taxonomy_UniqueValues!A:A,MATCH(S664,Taxonomy_UniqueValues!B:B,0))),"#N/C")</f>
        <v>Insecta</v>
      </c>
      <c r="S664" s="63" t="str">
        <f>+IFERROR(IF(T664="#N/C","#N/C",INDEX(Taxonomy_UniqueValues!B:B,MATCH(T664,Taxonomy_UniqueValues!C:C,0))),"#N/C")</f>
        <v>Diptera</v>
      </c>
      <c r="T664" s="63" t="s">
        <v>48</v>
      </c>
      <c r="U664" s="63" t="str">
        <f>+IFERROR(IF(V664="#N/C","#N/C",INDEX(Taxonomy_UniqueValues!D:D,MATCH(V664,Taxonomy_UniqueValues!E:E,0))),"#N/C")</f>
        <v>#N/C</v>
      </c>
      <c r="V664" s="63" t="str">
        <f>+IFERROR(IF(W664="#N/C","#N/C",INDEX(Taxonomy_UniqueValues!E:E,MATCH(W664,Taxonomy_UniqueValues!F:F,0))),"#N/C")</f>
        <v>#N/C</v>
      </c>
      <c r="W664" s="63" t="str">
        <f>+IFERROR(IF(X664="#N/C","#N/C",IF(X664="-",INDEX(Taxonomy_UniqueValues!F:F,MATCH(Y664,Taxonomy_UniqueValues!H:H,0)),INDEX(Taxonomy_UniqueValues!F:F,MATCH(X664,Taxonomy_UniqueValues!G:G,0)))),"#N/C")</f>
        <v>#N/C</v>
      </c>
      <c r="X664" s="63" t="str">
        <f>+IFERROR(IF(Y664="#N/C","#N/C",INDEX(Taxonomy_UniqueValues!G:G,MATCH(Y664,Taxonomy_UniqueValues!H:H,0))),"#N/C")</f>
        <v>#N/C</v>
      </c>
      <c r="Y664" s="65" t="str">
        <f>+IFERROR(IF(Z664="#N/C","#N/C",INDEX(Taxonomy_UniqueValues!H:H,MATCH(Z664,Taxonomy_UniqueValues!I:I,0))),"#N/C")</f>
        <v>#N/C</v>
      </c>
      <c r="Z664" s="64" t="s">
        <v>36</v>
      </c>
    </row>
    <row r="665" spans="1:26" x14ac:dyDescent="0.3">
      <c r="A665" s="3">
        <v>135</v>
      </c>
      <c r="B665" s="38" t="str">
        <f t="shared" si="66"/>
        <v>FAIR-D3_135</v>
      </c>
      <c r="C665" s="39" t="s">
        <v>526</v>
      </c>
      <c r="D665" s="4">
        <f t="shared" si="70"/>
        <v>45165</v>
      </c>
      <c r="E665" s="1" t="s">
        <v>691</v>
      </c>
      <c r="F665" s="1" t="s">
        <v>692</v>
      </c>
      <c r="G665" s="2">
        <v>45165.6121643519</v>
      </c>
      <c r="H665" s="2">
        <v>45165.617442129602</v>
      </c>
      <c r="I665" s="40">
        <f t="shared" si="71"/>
        <v>5.2777777018491179E-3</v>
      </c>
      <c r="J665" s="41" t="s">
        <v>45</v>
      </c>
      <c r="K665" s="42" t="s">
        <v>34</v>
      </c>
      <c r="L665" s="42" t="s">
        <v>45</v>
      </c>
      <c r="M665" s="6">
        <v>135</v>
      </c>
      <c r="N665" s="5" t="str">
        <f t="shared" si="68"/>
        <v>FAIR-D3/135</v>
      </c>
      <c r="O665" s="4" t="str">
        <f>IF(ISBLANK(E665),"",IF(E665=F665, "1 video",CONCATENATE((+COUNTIFS(Video_List!$A:$A,Monitoring!C665,Video_List!$D:$D,"&lt;=" &amp;Monitoring!H665)-COUNTIFS(Video_List!$A:$A,Monitoring!C665,Video_List!$D:$D,"&lt;=" &amp;Monitoring!G665))+1," videos")))</f>
        <v>5 videos</v>
      </c>
      <c r="P665" s="61" t="str">
        <f t="shared" si="69"/>
        <v>no</v>
      </c>
      <c r="Q665" s="62" t="s">
        <v>34</v>
      </c>
      <c r="R665" s="63" t="str">
        <f>+IFERROR(IF(S665="#N/C","#N/C",INDEX(Taxonomy_UniqueValues!A:A,MATCH(S665,Taxonomy_UniqueValues!B:B,0))),"#N/C")</f>
        <v>Insecta</v>
      </c>
      <c r="S665" s="63" t="str">
        <f>+IFERROR(IF(T665="#N/C","#N/C",INDEX(Taxonomy_UniqueValues!B:B,MATCH(T665,Taxonomy_UniqueValues!C:C,0))),"#N/C")</f>
        <v>Diptera</v>
      </c>
      <c r="T665" s="63" t="s">
        <v>48</v>
      </c>
      <c r="U665" s="63" t="str">
        <f>+IFERROR(IF(V665="#N/C","#N/C",INDEX(Taxonomy_UniqueValues!D:D,MATCH(V665,Taxonomy_UniqueValues!E:E,0))),"#N/C")</f>
        <v>#N/C</v>
      </c>
      <c r="V665" s="63" t="str">
        <f>+IFERROR(IF(W665="#N/C","#N/C",INDEX(Taxonomy_UniqueValues!E:E,MATCH(W665,Taxonomy_UniqueValues!F:F,0))),"#N/C")</f>
        <v>#N/C</v>
      </c>
      <c r="W665" s="63" t="str">
        <f>+IFERROR(IF(X665="#N/C","#N/C",IF(X665="-",INDEX(Taxonomy_UniqueValues!F:F,MATCH(Y665,Taxonomy_UniqueValues!H:H,0)),INDEX(Taxonomy_UniqueValues!F:F,MATCH(X665,Taxonomy_UniqueValues!G:G,0)))),"#N/C")</f>
        <v>#N/C</v>
      </c>
      <c r="X665" s="63" t="str">
        <f>+IFERROR(IF(Y665="#N/C","#N/C",INDEX(Taxonomy_UniqueValues!G:G,MATCH(Y665,Taxonomy_UniqueValues!H:H,0))),"#N/C")</f>
        <v>#N/C</v>
      </c>
      <c r="Y665" s="65" t="str">
        <f>+IFERROR(IF(Z665="#N/C","#N/C",INDEX(Taxonomy_UniqueValues!H:H,MATCH(Z665,Taxonomy_UniqueValues!I:I,0))),"#N/C")</f>
        <v>#N/C</v>
      </c>
      <c r="Z665" s="64" t="s">
        <v>36</v>
      </c>
    </row>
    <row r="666" spans="1:26" x14ac:dyDescent="0.3">
      <c r="A666" s="3">
        <v>136</v>
      </c>
      <c r="B666" s="38" t="str">
        <f t="shared" si="66"/>
        <v>FAIR-D3_136</v>
      </c>
      <c r="C666" s="39" t="s">
        <v>526</v>
      </c>
      <c r="D666" s="4">
        <f t="shared" si="70"/>
        <v>45165</v>
      </c>
      <c r="E666" s="1" t="s">
        <v>693</v>
      </c>
      <c r="F666" s="1" t="s">
        <v>692</v>
      </c>
      <c r="G666" s="2">
        <v>45165.614988425899</v>
      </c>
      <c r="H666" s="2">
        <v>45165.617083333302</v>
      </c>
      <c r="I666" s="40">
        <f t="shared" si="71"/>
        <v>2.0949074023519643E-3</v>
      </c>
      <c r="J666" s="41" t="s">
        <v>30</v>
      </c>
      <c r="K666" s="42" t="s">
        <v>34</v>
      </c>
      <c r="L666" s="42" t="s">
        <v>45</v>
      </c>
      <c r="M666" s="6">
        <v>136</v>
      </c>
      <c r="N666" s="5" t="str">
        <f t="shared" si="68"/>
        <v>FAIR-D3/136</v>
      </c>
      <c r="O666" s="4" t="str">
        <f>IF(ISBLANK(E666),"",IF(E666=F666, "1 video",CONCATENATE((+COUNTIFS(Video_List!$A:$A,Monitoring!C666,Video_List!$D:$D,"&lt;=" &amp;Monitoring!H666)-COUNTIFS(Video_List!$A:$A,Monitoring!C666,Video_List!$D:$D,"&lt;=" &amp;Monitoring!G666))+1," videos")))</f>
        <v>4 videos</v>
      </c>
      <c r="P666" s="61" t="str">
        <f t="shared" si="69"/>
        <v>no</v>
      </c>
      <c r="Q666" s="62" t="s">
        <v>34</v>
      </c>
      <c r="R666" s="63" t="str">
        <f>+IFERROR(IF(S666="#N/C","#N/C",INDEX(Taxonomy_UniqueValues!A:A,MATCH(S666,Taxonomy_UniqueValues!B:B,0))),"#N/C")</f>
        <v>Insecta</v>
      </c>
      <c r="S666" s="63" t="str">
        <f>+IFERROR(IF(T666="#N/C","#N/C",INDEX(Taxonomy_UniqueValues!B:B,MATCH(T666,Taxonomy_UniqueValues!C:C,0))),"#N/C")</f>
        <v>Diptera</v>
      </c>
      <c r="T666" s="63" t="s">
        <v>48</v>
      </c>
      <c r="U666" s="63" t="str">
        <f>+IFERROR(IF(V666="#N/C","#N/C",INDEX(Taxonomy_UniqueValues!D:D,MATCH(V666,Taxonomy_UniqueValues!E:E,0))),"#N/C")</f>
        <v>#N/C</v>
      </c>
      <c r="V666" s="63" t="str">
        <f>+IFERROR(IF(W666="#N/C","#N/C",INDEX(Taxonomy_UniqueValues!E:E,MATCH(W666,Taxonomy_UniqueValues!F:F,0))),"#N/C")</f>
        <v>#N/C</v>
      </c>
      <c r="W666" s="63" t="str">
        <f>+IFERROR(IF(X666="#N/C","#N/C",IF(X666="-",INDEX(Taxonomy_UniqueValues!F:F,MATCH(Y666,Taxonomy_UniqueValues!H:H,0)),INDEX(Taxonomy_UniqueValues!F:F,MATCH(X666,Taxonomy_UniqueValues!G:G,0)))),"#N/C")</f>
        <v>#N/C</v>
      </c>
      <c r="X666" s="63" t="str">
        <f>+IFERROR(IF(Y666="#N/C","#N/C",INDEX(Taxonomy_UniqueValues!G:G,MATCH(Y666,Taxonomy_UniqueValues!H:H,0))),"#N/C")</f>
        <v>#N/C</v>
      </c>
      <c r="Y666" s="65" t="str">
        <f>+IFERROR(IF(Z666="#N/C","#N/C",INDEX(Taxonomy_UniqueValues!H:H,MATCH(Z666,Taxonomy_UniqueValues!I:I,0))),"#N/C")</f>
        <v>#N/C</v>
      </c>
      <c r="Z666" s="64" t="s">
        <v>36</v>
      </c>
    </row>
    <row r="667" spans="1:26" x14ac:dyDescent="0.3">
      <c r="A667" s="3">
        <v>137</v>
      </c>
      <c r="B667" s="38" t="str">
        <f t="shared" si="66"/>
        <v>FAIR-D3_137</v>
      </c>
      <c r="C667" s="39" t="s">
        <v>526</v>
      </c>
      <c r="D667" s="4">
        <f t="shared" si="70"/>
        <v>45165</v>
      </c>
      <c r="E667" s="1" t="s">
        <v>694</v>
      </c>
      <c r="F667" s="1" t="s">
        <v>694</v>
      </c>
      <c r="G667" s="2">
        <v>45165.6343865741</v>
      </c>
      <c r="H667" s="2">
        <v>45165.635543981502</v>
      </c>
      <c r="I667" s="40">
        <f t="shared" si="71"/>
        <v>1.1574074014788494E-3</v>
      </c>
      <c r="J667" s="41" t="s">
        <v>45</v>
      </c>
      <c r="K667" s="42" t="s">
        <v>34</v>
      </c>
      <c r="L667" s="42" t="s">
        <v>45</v>
      </c>
      <c r="M667" s="6">
        <v>137</v>
      </c>
      <c r="N667" s="5" t="str">
        <f t="shared" si="68"/>
        <v>FAIR-D3/137</v>
      </c>
      <c r="O667" s="4" t="str">
        <f>IF(ISBLANK(E667),"",IF(E667=F667, "1 video",CONCATENATE((+COUNTIFS(Video_List!$A:$A,Monitoring!C667,Video_List!$D:$D,"&lt;=" &amp;Monitoring!H667)-COUNTIFS(Video_List!$A:$A,Monitoring!C667,Video_List!$D:$D,"&lt;=" &amp;Monitoring!G667))+1," videos")))</f>
        <v>1 video</v>
      </c>
      <c r="P667" s="61" t="str">
        <f t="shared" si="69"/>
        <v>yes</v>
      </c>
      <c r="Q667" s="62" t="s">
        <v>34</v>
      </c>
      <c r="R667" s="63" t="str">
        <f>+IFERROR(IF(S667="#N/C","#N/C",IF(S667=0,INDEX(Taxonomy_UniqueValues!A:A,MATCH(T667,Taxonomy_UniqueValues!C:C,0)),INDEX(Taxonomy_UniqueValues!A:A,MATCH(S667,Taxonomy_UniqueValues!B:B,0)))),"#N/C")</f>
        <v>Insecta</v>
      </c>
      <c r="S667" s="63" t="str">
        <f>+IFERROR(IF(T667="#N/C","#N/C",IF(T667=0,INDEX(Taxonomy_UniqueValues!B:B,MATCH(U667,Taxonomy_UniqueValues!D:D,0)),INDEX(Taxonomy_UniqueValues!B:B,MATCH(T667,Taxonomy_UniqueValues!C:C,0)))),"#N/C")</f>
        <v>Diptera</v>
      </c>
      <c r="T667" s="63" t="str">
        <f>+IFERROR(IF(U667="#N/C","#N/C",IF(U667=0,INDEX(Taxonomy_UniqueValues!C:C,MATCH(V667,Taxonomy_UniqueValues!E:E,0)),INDEX(Taxonomy_UniqueValues!C:C,MATCH(U667,Taxonomy_UniqueValues!D:D,0)))),"#N/C")</f>
        <v>Brachycera</v>
      </c>
      <c r="U667" s="63" t="str">
        <f>+IFERROR(IF(V667="#N/C","#N/C",IF(V667=0,INDEX(Taxonomy_UniqueValues!D:D,MATCH(W667,Taxonomy_UniqueValues!F:F,0)),INDEX(Taxonomy_UniqueValues!D:D,MATCH(V667,Taxonomy_UniqueValues!E:E,0)))),"#N/C")</f>
        <v>Muscomorpha</v>
      </c>
      <c r="V667" s="63" t="str">
        <f>+IFERROR(IF(W667="#N/C","#N/C",IF(W667=0,INDEX(Taxonomy_UniqueValues!E:E,MATCH(X667,Taxonomy_UniqueValues!G:G,0)),INDEX(Taxonomy_UniqueValues!E:E,MATCH(W667,Taxonomy_UniqueValues!F:F,0)))),"#N/C")</f>
        <v>Muscoidea</v>
      </c>
      <c r="W667" s="63" t="str">
        <f>+IFERROR(IF(X667="#N/C","#N/C",IF(X667=0,INDEX(Taxonomy_UniqueValues!F:F,MATCH(Y667,Taxonomy_UniqueValues!H:H,0)),INDEX(Taxonomy_UniqueValues!F:F,MATCH(X667,Taxonomy_UniqueValues!G:G,0)))),"#N/C")</f>
        <v>Fanniidae</v>
      </c>
      <c r="X667" s="63">
        <f>+IFERROR(IF(Y667="#N/C","#N/C",INDEX(Taxonomy_UniqueValues!G:G,MATCH(Y667,Taxonomy_UniqueValues!H:H,0))),"#N/C")</f>
        <v>0</v>
      </c>
      <c r="Y667" s="65" t="s">
        <v>38</v>
      </c>
      <c r="Z667" s="64" t="s">
        <v>36</v>
      </c>
    </row>
    <row r="668" spans="1:26" x14ac:dyDescent="0.3">
      <c r="A668" s="3">
        <v>138</v>
      </c>
      <c r="B668" s="38" t="str">
        <f t="shared" si="66"/>
        <v>FAIR-D3_138</v>
      </c>
      <c r="C668" s="39" t="s">
        <v>526</v>
      </c>
      <c r="D668" s="4">
        <f t="shared" si="70"/>
        <v>45165</v>
      </c>
      <c r="E668" s="1" t="s">
        <v>695</v>
      </c>
      <c r="F668" s="1" t="s">
        <v>695</v>
      </c>
      <c r="G668" s="2">
        <v>45165.648715277799</v>
      </c>
      <c r="H668" s="2">
        <v>45165.649016203701</v>
      </c>
      <c r="I668" s="40">
        <f t="shared" si="71"/>
        <v>3.0092590168351308E-4</v>
      </c>
      <c r="J668" s="41" t="s">
        <v>30</v>
      </c>
      <c r="K668" s="42" t="s">
        <v>34</v>
      </c>
      <c r="L668" s="42" t="s">
        <v>45</v>
      </c>
      <c r="M668" s="6">
        <v>138</v>
      </c>
      <c r="N668" s="5" t="str">
        <f t="shared" si="68"/>
        <v>FAIR-D3/138</v>
      </c>
      <c r="O668" s="4" t="str">
        <f>IF(ISBLANK(E668),"",IF(E668=F668, "1 video",CONCATENATE((+COUNTIFS(Video_List!$A:$A,Monitoring!C668,Video_List!$D:$D,"&lt;=" &amp;Monitoring!H668)-COUNTIFS(Video_List!$A:$A,Monitoring!C668,Video_List!$D:$D,"&lt;=" &amp;Monitoring!G668))+1," videos")))</f>
        <v>1 video</v>
      </c>
      <c r="P668" s="61" t="str">
        <f t="shared" si="69"/>
        <v>yes</v>
      </c>
      <c r="Q668" s="62" t="s">
        <v>34</v>
      </c>
      <c r="R668" s="63" t="str">
        <f>+IFERROR(IF(S668="#N/C","#N/C",INDEX(Taxonomy_UniqueValues!A:A,MATCH(S668,Taxonomy_UniqueValues!B:B,0))),"#N/C")</f>
        <v>Insecta</v>
      </c>
      <c r="S668" s="63" t="str">
        <f>+IFERROR(IF(T668="#N/C","#N/C",INDEX(Taxonomy_UniqueValues!B:B,MATCH(T668,Taxonomy_UniqueValues!C:C,0))),"#N/C")</f>
        <v>Diptera</v>
      </c>
      <c r="T668" s="63" t="str">
        <f>+IFERROR(IF(V668="#N/C","#N/C",INDEX(Taxonomy_UniqueValues!C:C,MATCH(V668,Taxonomy_UniqueValues!E:E,0))),"#N/C")</f>
        <v>Brachycera</v>
      </c>
      <c r="U668" s="63" t="str">
        <f>+IFERROR(IF(V668="#N/C","#N/C",INDEX(Taxonomy_UniqueValues!D:D,MATCH(V668,Taxonomy_UniqueValues!E:E,0))),"#N/C")</f>
        <v>Muscomorpha</v>
      </c>
      <c r="V668" s="63" t="s">
        <v>35</v>
      </c>
      <c r="W668" s="63" t="str">
        <f>+IFERROR(IF(X668="#N/C","#N/C",IF(X668="-",INDEX(Taxonomy_UniqueValues!F:F,MATCH(Y668,Taxonomy_UniqueValues!H:H,0)),INDEX(Taxonomy_UniqueValues!F:F,MATCH(X668,Taxonomy_UniqueValues!G:G,0)))),"#N/C")</f>
        <v>#N/C</v>
      </c>
      <c r="X668" s="63" t="str">
        <f>+IFERROR(IF(Y668="#N/C","#N/C",INDEX(Taxonomy_UniqueValues!G:G,MATCH(Y668,Taxonomy_UniqueValues!H:H,0))),"#N/C")</f>
        <v>#N/C</v>
      </c>
      <c r="Y668" s="65" t="str">
        <f>+IFERROR(IF(Z668="#N/C","#N/C",INDEX(Taxonomy_UniqueValues!H:H,MATCH(Z668,Taxonomy_UniqueValues!I:I,0))),"#N/C")</f>
        <v>#N/C</v>
      </c>
      <c r="Z668" s="64" t="s">
        <v>36</v>
      </c>
    </row>
    <row r="669" spans="1:26" x14ac:dyDescent="0.3">
      <c r="A669" s="3">
        <v>139</v>
      </c>
      <c r="B669" s="38" t="str">
        <f t="shared" si="66"/>
        <v>FAIR-D3_139</v>
      </c>
      <c r="C669" s="39" t="s">
        <v>526</v>
      </c>
      <c r="D669" s="4">
        <f t="shared" si="70"/>
        <v>45165</v>
      </c>
      <c r="E669" s="1" t="s">
        <v>696</v>
      </c>
      <c r="F669" s="1" t="s">
        <v>696</v>
      </c>
      <c r="G669" s="2">
        <v>45165.654502314799</v>
      </c>
      <c r="H669" s="2">
        <v>45165.654652777797</v>
      </c>
      <c r="I669" s="40">
        <f t="shared" si="71"/>
        <v>1.5046299813548103E-4</v>
      </c>
      <c r="J669" s="41" t="s">
        <v>45</v>
      </c>
      <c r="K669" s="42" t="s">
        <v>34</v>
      </c>
      <c r="L669" s="42" t="s">
        <v>45</v>
      </c>
      <c r="M669" s="6">
        <v>139</v>
      </c>
      <c r="N669" s="5" t="str">
        <f t="shared" si="68"/>
        <v>FAIR-D3/139</v>
      </c>
      <c r="O669" s="4" t="str">
        <f>IF(ISBLANK(E669),"",IF(E669=F669, "1 video",CONCATENATE((+COUNTIFS(Video_List!$A:$A,Monitoring!C669,Video_List!$D:$D,"&lt;=" &amp;Monitoring!H669)-COUNTIFS(Video_List!$A:$A,Monitoring!C669,Video_List!$D:$D,"&lt;=" &amp;Monitoring!G669))+1," videos")))</f>
        <v>1 video</v>
      </c>
      <c r="P669" s="61" t="str">
        <f t="shared" si="69"/>
        <v>no</v>
      </c>
      <c r="Q669" s="62" t="s">
        <v>34</v>
      </c>
      <c r="R669" s="63" t="str">
        <f>+IFERROR(IF(S669="#N/C","#N/C",INDEX(Taxonomy_UniqueValues!A:A,MATCH(S669,Taxonomy_UniqueValues!B:B,0))),"#N/C")</f>
        <v>Insecta</v>
      </c>
      <c r="S669" s="63" t="str">
        <f>+IFERROR(IF(T669="#N/C","#N/C",INDEX(Taxonomy_UniqueValues!B:B,MATCH(T669,Taxonomy_UniqueValues!C:C,0))),"#N/C")</f>
        <v>Diptera</v>
      </c>
      <c r="T669" s="63" t="s">
        <v>48</v>
      </c>
      <c r="U669" s="63" t="str">
        <f>+IFERROR(IF(V669="#N/C","#N/C",INDEX(Taxonomy_UniqueValues!D:D,MATCH(V669,Taxonomy_UniqueValues!E:E,0))),"#N/C")</f>
        <v>#N/C</v>
      </c>
      <c r="V669" s="63" t="str">
        <f>+IFERROR(IF(W669="#N/C","#N/C",INDEX(Taxonomy_UniqueValues!E:E,MATCH(W669,Taxonomy_UniqueValues!F:F,0))),"#N/C")</f>
        <v>#N/C</v>
      </c>
      <c r="W669" s="63" t="str">
        <f>+IFERROR(IF(X669="#N/C","#N/C",IF(X669="-",INDEX(Taxonomy_UniqueValues!F:F,MATCH(Y669,Taxonomy_UniqueValues!H:H,0)),INDEX(Taxonomy_UniqueValues!F:F,MATCH(X669,Taxonomy_UniqueValues!G:G,0)))),"#N/C")</f>
        <v>#N/C</v>
      </c>
      <c r="X669" s="63" t="str">
        <f>+IFERROR(IF(Y669="#N/C","#N/C",INDEX(Taxonomy_UniqueValues!G:G,MATCH(Y669,Taxonomy_UniqueValues!H:H,0))),"#N/C")</f>
        <v>#N/C</v>
      </c>
      <c r="Y669" s="65" t="str">
        <f>+IFERROR(IF(Z669="#N/C","#N/C",INDEX(Taxonomy_UniqueValues!H:H,MATCH(Z669,Taxonomy_UniqueValues!I:I,0))),"#N/C")</f>
        <v>#N/C</v>
      </c>
      <c r="Z669" s="64" t="s">
        <v>36</v>
      </c>
    </row>
    <row r="670" spans="1:26" x14ac:dyDescent="0.3">
      <c r="A670" s="3">
        <v>140</v>
      </c>
      <c r="B670" s="38" t="str">
        <f t="shared" si="66"/>
        <v>FAIR-D3_140</v>
      </c>
      <c r="C670" s="39" t="s">
        <v>526</v>
      </c>
      <c r="D670" s="4">
        <f t="shared" si="70"/>
        <v>45165</v>
      </c>
      <c r="E670" s="1" t="s">
        <v>697</v>
      </c>
      <c r="F670" s="1" t="s">
        <v>697</v>
      </c>
      <c r="G670" s="2">
        <v>45165.706724536998</v>
      </c>
      <c r="H670" s="2">
        <v>45165.706851851901</v>
      </c>
      <c r="I670" s="40">
        <f t="shared" si="71"/>
        <v>1.2731490278383717E-4</v>
      </c>
      <c r="J670" s="41" t="s">
        <v>45</v>
      </c>
      <c r="K670" s="42" t="s">
        <v>34</v>
      </c>
      <c r="L670" s="42" t="s">
        <v>30</v>
      </c>
      <c r="M670" s="6">
        <v>140</v>
      </c>
      <c r="N670" s="5" t="str">
        <f t="shared" si="68"/>
        <v>FAIR-D3/140</v>
      </c>
      <c r="O670" s="4" t="str">
        <f>IF(ISBLANK(E670),"",IF(E670=F670, "1 video",CONCATENATE((+COUNTIFS(Video_List!$A:$A,Monitoring!C670,Video_List!$D:$D,"&lt;=" &amp;Monitoring!H670)-COUNTIFS(Video_List!$A:$A,Monitoring!C670,Video_List!$D:$D,"&lt;=" &amp;Monitoring!G670))+1," videos")))</f>
        <v>1 video</v>
      </c>
      <c r="P670" s="61" t="str">
        <f t="shared" si="69"/>
        <v>no</v>
      </c>
      <c r="Q670" s="62" t="s">
        <v>34</v>
      </c>
      <c r="R670" s="63" t="str">
        <f>+IFERROR(IF(S670="#N/C","#N/C",INDEX(Taxonomy_UniqueValues!A:A,MATCH(S670,Taxonomy_UniqueValues!B:B,0))),"#N/C")</f>
        <v>Insecta</v>
      </c>
      <c r="S670" s="63" t="str">
        <f>+IFERROR(IF(T670="#N/C","#N/C",INDEX(Taxonomy_UniqueValues!B:B,MATCH(T670,Taxonomy_UniqueValues!C:C,0))),"#N/C")</f>
        <v>Diptera</v>
      </c>
      <c r="T670" s="63" t="s">
        <v>48</v>
      </c>
      <c r="U670" s="63" t="str">
        <f>+IFERROR(IF(V670="#N/C","#N/C",INDEX(Taxonomy_UniqueValues!D:D,MATCH(V670,Taxonomy_UniqueValues!E:E,0))),"#N/C")</f>
        <v>#N/C</v>
      </c>
      <c r="V670" s="63" t="str">
        <f>+IFERROR(IF(W670="#N/C","#N/C",INDEX(Taxonomy_UniqueValues!E:E,MATCH(W670,Taxonomy_UniqueValues!F:F,0))),"#N/C")</f>
        <v>#N/C</v>
      </c>
      <c r="W670" s="63" t="str">
        <f>+IFERROR(IF(X670="#N/C","#N/C",IF(X670="-",INDEX(Taxonomy_UniqueValues!F:F,MATCH(Y670,Taxonomy_UniqueValues!H:H,0)),INDEX(Taxonomy_UniqueValues!F:F,MATCH(X670,Taxonomy_UniqueValues!G:G,0)))),"#N/C")</f>
        <v>#N/C</v>
      </c>
      <c r="X670" s="63" t="str">
        <f>+IFERROR(IF(Y670="#N/C","#N/C",INDEX(Taxonomy_UniqueValues!G:G,MATCH(Y670,Taxonomy_UniqueValues!H:H,0))),"#N/C")</f>
        <v>#N/C</v>
      </c>
      <c r="Y670" s="65" t="str">
        <f>+IFERROR(IF(Z670="#N/C","#N/C",INDEX(Taxonomy_UniqueValues!H:H,MATCH(Z670,Taxonomy_UniqueValues!I:I,0))),"#N/C")</f>
        <v>#N/C</v>
      </c>
      <c r="Z670" s="64" t="s">
        <v>36</v>
      </c>
    </row>
    <row r="671" spans="1:26" x14ac:dyDescent="0.3">
      <c r="A671" s="3">
        <v>141</v>
      </c>
      <c r="B671" s="38" t="str">
        <f t="shared" si="66"/>
        <v>FAIR-D3_141</v>
      </c>
      <c r="C671" s="39" t="s">
        <v>526</v>
      </c>
      <c r="D671" s="4">
        <f t="shared" si="70"/>
        <v>45165</v>
      </c>
      <c r="E671" s="1" t="s">
        <v>698</v>
      </c>
      <c r="F671" s="1" t="s">
        <v>699</v>
      </c>
      <c r="G671" s="2">
        <v>45165.749618055597</v>
      </c>
      <c r="H671" s="2">
        <v>45165.755983796298</v>
      </c>
      <c r="I671" s="40">
        <f t="shared" si="71"/>
        <v>6.3657407008577138E-3</v>
      </c>
      <c r="J671" s="41" t="s">
        <v>45</v>
      </c>
      <c r="K671" s="42" t="s">
        <v>34</v>
      </c>
      <c r="L671" s="42" t="s">
        <v>45</v>
      </c>
      <c r="M671" s="6">
        <v>141</v>
      </c>
      <c r="N671" s="5" t="str">
        <f t="shared" si="68"/>
        <v>FAIR-D3/141</v>
      </c>
      <c r="O671" s="4" t="str">
        <f>IF(ISBLANK(E671),"",IF(E671=F671, "1 video",CONCATENATE((+COUNTIFS(Video_List!$A:$A,Monitoring!C671,Video_List!$D:$D,"&lt;=" &amp;Monitoring!H671)-COUNTIFS(Video_List!$A:$A,Monitoring!C671,Video_List!$D:$D,"&lt;=" &amp;Monitoring!G671))+1," videos")))</f>
        <v>3 videos</v>
      </c>
      <c r="P671" s="61" t="str">
        <f t="shared" si="69"/>
        <v>yes</v>
      </c>
      <c r="Q671" s="62" t="s">
        <v>34</v>
      </c>
      <c r="R671" s="63" t="str">
        <f>+IFERROR(IF(S671="#N/C","#N/C",IF(S671=0,INDEX(Taxonomy_UniqueValues!A:A,MATCH(T671,Taxonomy_UniqueValues!C:C,0)),INDEX(Taxonomy_UniqueValues!A:A,MATCH(S671,Taxonomy_UniqueValues!B:B,0)))),"#N/C")</f>
        <v>Insecta</v>
      </c>
      <c r="S671" s="63" t="str">
        <f>+IFERROR(IF(T671="#N/C","#N/C",IF(T671=0,INDEX(Taxonomy_UniqueValues!B:B,MATCH(U671,Taxonomy_UniqueValues!D:D,0)),INDEX(Taxonomy_UniqueValues!B:B,MATCH(T671,Taxonomy_UniqueValues!C:C,0)))),"#N/C")</f>
        <v>Diptera</v>
      </c>
      <c r="T671" s="63" t="str">
        <f>+IFERROR(IF(U671="#N/C","#N/C",IF(U671=0,INDEX(Taxonomy_UniqueValues!C:C,MATCH(V671,Taxonomy_UniqueValues!E:E,0)),INDEX(Taxonomy_UniqueValues!C:C,MATCH(U671,Taxonomy_UniqueValues!D:D,0)))),"#N/C")</f>
        <v>Brachycera</v>
      </c>
      <c r="U671" s="63" t="str">
        <f>+IFERROR(IF(V671="#N/C","#N/C",IF(V671=0,INDEX(Taxonomy_UniqueValues!D:D,MATCH(W671,Taxonomy_UniqueValues!F:F,0)),INDEX(Taxonomy_UniqueValues!D:D,MATCH(V671,Taxonomy_UniqueValues!E:E,0)))),"#N/C")</f>
        <v>Muscomorpha</v>
      </c>
      <c r="V671" s="63" t="str">
        <f>+IFERROR(IF(W671="#N/C","#N/C",IF(W671=0,INDEX(Taxonomy_UniqueValues!E:E,MATCH(X671,Taxonomy_UniqueValues!G:G,0)),INDEX(Taxonomy_UniqueValues!E:E,MATCH(W671,Taxonomy_UniqueValues!F:F,0)))),"#N/C")</f>
        <v>Muscoidea</v>
      </c>
      <c r="W671" s="63" t="str">
        <f>+IFERROR(IF(X671="#N/C","#N/C",IF(X671=0,INDEX(Taxonomy_UniqueValues!F:F,MATCH(Y671,Taxonomy_UniqueValues!H:H,0)),INDEX(Taxonomy_UniqueValues!F:F,MATCH(X671,Taxonomy_UniqueValues!G:G,0)))),"#N/C")</f>
        <v>Fanniidae</v>
      </c>
      <c r="X671" s="63">
        <f>+IFERROR(IF(Y671="#N/C","#N/C",INDEX(Taxonomy_UniqueValues!G:G,MATCH(Y671,Taxonomy_UniqueValues!H:H,0))),"#N/C")</f>
        <v>0</v>
      </c>
      <c r="Y671" s="65" t="s">
        <v>38</v>
      </c>
      <c r="Z671" s="64" t="s">
        <v>36</v>
      </c>
    </row>
    <row r="672" spans="1:26" x14ac:dyDescent="0.3">
      <c r="A672" s="3">
        <v>142</v>
      </c>
      <c r="B672" s="38" t="str">
        <f t="shared" si="66"/>
        <v>FAIR-D3_142</v>
      </c>
      <c r="C672" s="39" t="s">
        <v>526</v>
      </c>
      <c r="D672" s="4">
        <f t="shared" si="70"/>
        <v>45174</v>
      </c>
      <c r="E672" s="1" t="s">
        <v>700</v>
      </c>
      <c r="F672" s="1" t="s">
        <v>700</v>
      </c>
      <c r="G672" s="2">
        <v>45174.360925925903</v>
      </c>
      <c r="H672" s="2">
        <v>45174.3614930556</v>
      </c>
      <c r="I672" s="40">
        <f t="shared" si="71"/>
        <v>5.6712969671934843E-4</v>
      </c>
      <c r="J672" s="41" t="s">
        <v>30</v>
      </c>
      <c r="K672" s="42" t="s">
        <v>31</v>
      </c>
      <c r="L672" s="42" t="s">
        <v>32</v>
      </c>
      <c r="M672" s="6">
        <v>142</v>
      </c>
      <c r="N672" s="5" t="str">
        <f t="shared" si="68"/>
        <v>FAIR-D3/142</v>
      </c>
      <c r="O672" s="4" t="str">
        <f>IF(ISBLANK(E672),"",IF(E672=F672, "1 video",CONCATENATE((+COUNTIFS(Video_List!$A:$A,Monitoring!C672,Video_List!$D:$D,"&lt;=" &amp;Monitoring!H672)-COUNTIFS(Video_List!$A:$A,Monitoring!C672,Video_List!$D:$D,"&lt;=" &amp;Monitoring!G672))+1," videos")))</f>
        <v>1 video</v>
      </c>
      <c r="P672" s="61" t="str">
        <f t="shared" si="69"/>
        <v>yes</v>
      </c>
      <c r="Q672" s="62" t="s">
        <v>34</v>
      </c>
      <c r="R672" s="63" t="str">
        <f>+IFERROR(IF(S672="#N/C","#N/C",INDEX(Taxonomy_UniqueValues!A:A,MATCH(S672,Taxonomy_UniqueValues!B:B,0))),"#N/C")</f>
        <v>Insecta</v>
      </c>
      <c r="S672" s="63" t="str">
        <f>+IFERROR(IF(T672="#N/C","#N/C",INDEX(Taxonomy_UniqueValues!B:B,MATCH(T672,Taxonomy_UniqueValues!C:C,0))),"#N/C")</f>
        <v>Diptera</v>
      </c>
      <c r="T672" s="63" t="str">
        <f>+IFERROR(IF(V672="#N/C","#N/C",INDEX(Taxonomy_UniqueValues!C:C,MATCH(V672,Taxonomy_UniqueValues!E:E,0))),"#N/C")</f>
        <v>Brachycera</v>
      </c>
      <c r="U672" s="63" t="str">
        <f>+IFERROR(IF(V672="#N/C","#N/C",INDEX(Taxonomy_UniqueValues!D:D,MATCH(V672,Taxonomy_UniqueValues!E:E,0))),"#N/C")</f>
        <v>Muscomorpha</v>
      </c>
      <c r="V672" s="63" t="s">
        <v>35</v>
      </c>
      <c r="W672" s="63" t="str">
        <f>+IFERROR(IF(X672="#N/C","#N/C",IF(X672="-",INDEX(Taxonomy_UniqueValues!F:F,MATCH(Y672,Taxonomy_UniqueValues!H:H,0)),INDEX(Taxonomy_UniqueValues!F:F,MATCH(X672,Taxonomy_UniqueValues!G:G,0)))),"#N/C")</f>
        <v>#N/C</v>
      </c>
      <c r="X672" s="63" t="str">
        <f>+IFERROR(IF(Y672="#N/C","#N/C",INDEX(Taxonomy_UniqueValues!G:G,MATCH(Y672,Taxonomy_UniqueValues!H:H,0))),"#N/C")</f>
        <v>#N/C</v>
      </c>
      <c r="Y672" s="65" t="str">
        <f>+IFERROR(IF(Z672="#N/C","#N/C",INDEX(Taxonomy_UniqueValues!H:H,MATCH(Z672,Taxonomy_UniqueValues!I:I,0))),"#N/C")</f>
        <v>#N/C</v>
      </c>
      <c r="Z672" s="64" t="s">
        <v>36</v>
      </c>
    </row>
    <row r="673" spans="1:26" x14ac:dyDescent="0.3">
      <c r="A673" s="3">
        <v>143</v>
      </c>
      <c r="B673" s="38" t="str">
        <f t="shared" si="66"/>
        <v>FAIR-D3_143</v>
      </c>
      <c r="C673" s="39" t="s">
        <v>526</v>
      </c>
      <c r="D673" s="4">
        <f t="shared" si="70"/>
        <v>45174</v>
      </c>
      <c r="E673" s="1" t="s">
        <v>701</v>
      </c>
      <c r="F673" s="1" t="s">
        <v>701</v>
      </c>
      <c r="G673" s="2">
        <v>45174.5788888889</v>
      </c>
      <c r="H673" s="2">
        <v>45174.578958333303</v>
      </c>
      <c r="I673" s="40">
        <f t="shared" si="71"/>
        <v>6.9444402470253408E-5</v>
      </c>
      <c r="J673" s="41" t="s">
        <v>30</v>
      </c>
      <c r="K673" s="42" t="s">
        <v>31</v>
      </c>
      <c r="L673" s="42" t="s">
        <v>32</v>
      </c>
      <c r="M673" s="6">
        <v>143</v>
      </c>
      <c r="N673" s="5" t="str">
        <f t="shared" si="68"/>
        <v>FAIR-D3/143</v>
      </c>
      <c r="O673" s="4" t="str">
        <f>IF(ISBLANK(E673),"",IF(E673=F673, "1 video",CONCATENATE((+COUNTIFS(Video_List!$A:$A,Monitoring!C673,Video_List!$D:$D,"&lt;=" &amp;Monitoring!H673)-COUNTIFS(Video_List!$A:$A,Monitoring!C673,Video_List!$D:$D,"&lt;=" &amp;Monitoring!G673))+1," videos")))</f>
        <v>1 video</v>
      </c>
      <c r="P673" s="61" t="str">
        <f t="shared" si="69"/>
        <v>yes</v>
      </c>
      <c r="Q673" s="62" t="s">
        <v>34</v>
      </c>
      <c r="R673" s="63" t="str">
        <f>+IFERROR(IF(S673="#N/C","#N/C",INDEX(Taxonomy_UniqueValues!A:A,MATCH(S673,Taxonomy_UniqueValues!B:B,0))),"#N/C")</f>
        <v>Insecta</v>
      </c>
      <c r="S673" s="63" t="str">
        <f>+IFERROR(IF(T673="#N/C","#N/C",INDEX(Taxonomy_UniqueValues!B:B,MATCH(T673,Taxonomy_UniqueValues!C:C,0))),"#N/C")</f>
        <v>Diptera</v>
      </c>
      <c r="T673" s="63" t="str">
        <f>+IFERROR(IF(V673="#N/C","#N/C",INDEX(Taxonomy_UniqueValues!C:C,MATCH(V673,Taxonomy_UniqueValues!E:E,0))),"#N/C")</f>
        <v>Brachycera</v>
      </c>
      <c r="U673" s="63" t="str">
        <f>+IFERROR(IF(V673="#N/C","#N/C",INDEX(Taxonomy_UniqueValues!D:D,MATCH(V673,Taxonomy_UniqueValues!E:E,0))),"#N/C")</f>
        <v>Muscomorpha</v>
      </c>
      <c r="V673" s="63" t="s">
        <v>35</v>
      </c>
      <c r="W673" s="63" t="str">
        <f>+IFERROR(IF(X673="#N/C","#N/C",IF(X673="-",INDEX(Taxonomy_UniqueValues!F:F,MATCH(Y673,Taxonomy_UniqueValues!H:H,0)),INDEX(Taxonomy_UniqueValues!F:F,MATCH(X673,Taxonomy_UniqueValues!G:G,0)))),"#N/C")</f>
        <v>#N/C</v>
      </c>
      <c r="X673" s="63" t="str">
        <f>+IFERROR(IF(Y673="#N/C","#N/C",INDEX(Taxonomy_UniqueValues!G:G,MATCH(Y673,Taxonomy_UniqueValues!H:H,0))),"#N/C")</f>
        <v>#N/C</v>
      </c>
      <c r="Y673" s="65" t="str">
        <f>+IFERROR(IF(Z673="#N/C","#N/C",INDEX(Taxonomy_UniqueValues!H:H,MATCH(Z673,Taxonomy_UniqueValues!I:I,0))),"#N/C")</f>
        <v>#N/C</v>
      </c>
      <c r="Z673" s="64" t="s">
        <v>36</v>
      </c>
    </row>
    <row r="674" spans="1:26" x14ac:dyDescent="0.3">
      <c r="A674" s="3">
        <v>144</v>
      </c>
      <c r="B674" s="38" t="str">
        <f t="shared" si="66"/>
        <v>FAIR-D3_144</v>
      </c>
      <c r="C674" s="39" t="s">
        <v>526</v>
      </c>
      <c r="D674" s="4">
        <f t="shared" si="70"/>
        <v>45174</v>
      </c>
      <c r="E674" s="1" t="s">
        <v>702</v>
      </c>
      <c r="F674" s="1" t="s">
        <v>703</v>
      </c>
      <c r="G674" s="2">
        <v>45174.623773148101</v>
      </c>
      <c r="H674" s="2">
        <v>45174.6261689815</v>
      </c>
      <c r="I674" s="40">
        <f t="shared" si="71"/>
        <v>2.3958333986229263E-3</v>
      </c>
      <c r="J674" s="41" t="s">
        <v>30</v>
      </c>
      <c r="K674" s="42" t="s">
        <v>34</v>
      </c>
      <c r="L674" s="42" t="s">
        <v>32</v>
      </c>
      <c r="M674" s="6">
        <v>144</v>
      </c>
      <c r="N674" s="5" t="str">
        <f t="shared" si="68"/>
        <v>FAIR-D3/144</v>
      </c>
      <c r="O674" s="4" t="str">
        <f>IF(ISBLANK(E674),"",IF(E674=F674, "1 video",CONCATENATE((+COUNTIFS(Video_List!$A:$A,Monitoring!C674,Video_List!$D:$D,"&lt;=" &amp;Monitoring!H674)-COUNTIFS(Video_List!$A:$A,Monitoring!C674,Video_List!$D:$D,"&lt;=" &amp;Monitoring!G674))+1," videos")))</f>
        <v>2 videos</v>
      </c>
      <c r="P674" s="61" t="str">
        <f t="shared" si="69"/>
        <v>no</v>
      </c>
      <c r="Q674" s="62" t="s">
        <v>31</v>
      </c>
      <c r="R674" s="63" t="str">
        <f>+IFERROR(IF(S674="#N/C","#N/C",INDEX(Taxonomy_UniqueValues!A:A,MATCH(S674,Taxonomy_UniqueValues!B:B,0))),"#N/C")</f>
        <v>Insecta</v>
      </c>
      <c r="S674" s="63" t="str">
        <f>+IFERROR(IF(T674="#N/C","#N/C",INDEX(Taxonomy_UniqueValues!B:B,MATCH(T674,Taxonomy_UniqueValues!C:C,0))),"#N/C")</f>
        <v>Diptera</v>
      </c>
      <c r="T674" s="63" t="s">
        <v>48</v>
      </c>
      <c r="U674" s="63" t="str">
        <f>+IFERROR(IF(V674="#N/C","#N/C",INDEX(Taxonomy_UniqueValues!D:D,MATCH(V674,Taxonomy_UniqueValues!E:E,0))),"#N/C")</f>
        <v>#N/C</v>
      </c>
      <c r="V674" s="63" t="str">
        <f>+IFERROR(IF(W674="#N/C","#N/C",INDEX(Taxonomy_UniqueValues!E:E,MATCH(W674,Taxonomy_UniqueValues!F:F,0))),"#N/C")</f>
        <v>#N/C</v>
      </c>
      <c r="W674" s="63" t="str">
        <f>+IFERROR(IF(X674="#N/C","#N/C",IF(X674="-",INDEX(Taxonomy_UniqueValues!F:F,MATCH(Y674,Taxonomy_UniqueValues!H:H,0)),INDEX(Taxonomy_UniqueValues!F:F,MATCH(X674,Taxonomy_UniqueValues!G:G,0)))),"#N/C")</f>
        <v>#N/C</v>
      </c>
      <c r="X674" s="63" t="str">
        <f>+IFERROR(IF(Y674="#N/C","#N/C",INDEX(Taxonomy_UniqueValues!G:G,MATCH(Y674,Taxonomy_UniqueValues!H:H,0))),"#N/C")</f>
        <v>#N/C</v>
      </c>
      <c r="Y674" s="65" t="str">
        <f>+IFERROR(IF(Z674="#N/C","#N/C",INDEX(Taxonomy_UniqueValues!H:H,MATCH(Z674,Taxonomy_UniqueValues!I:I,0))),"#N/C")</f>
        <v>#N/C</v>
      </c>
      <c r="Z674" s="64" t="s">
        <v>36</v>
      </c>
    </row>
    <row r="675" spans="1:26" x14ac:dyDescent="0.3">
      <c r="A675" s="3">
        <v>145</v>
      </c>
      <c r="B675" s="38" t="str">
        <f t="shared" si="66"/>
        <v>FAIR-D3_145</v>
      </c>
      <c r="C675" s="39" t="s">
        <v>526</v>
      </c>
      <c r="D675" s="4">
        <f t="shared" si="70"/>
        <v>45174</v>
      </c>
      <c r="E675" s="1" t="s">
        <v>704</v>
      </c>
      <c r="F675" s="1" t="s">
        <v>704</v>
      </c>
      <c r="G675" s="2">
        <v>45174.639699074098</v>
      </c>
      <c r="H675" s="2">
        <v>45174.639780092599</v>
      </c>
      <c r="I675" s="40">
        <f t="shared" si="71"/>
        <v>8.1018501077778637E-5</v>
      </c>
      <c r="J675" s="41" t="s">
        <v>30</v>
      </c>
      <c r="K675" s="42" t="s">
        <v>31</v>
      </c>
      <c r="L675" s="42" t="s">
        <v>32</v>
      </c>
      <c r="M675" s="6">
        <v>145</v>
      </c>
      <c r="N675" s="5" t="str">
        <f t="shared" si="68"/>
        <v>FAIR-D3/145</v>
      </c>
      <c r="O675" s="4" t="str">
        <f>IF(ISBLANK(E675),"",IF(E675=F675, "1 video",CONCATENATE((+COUNTIFS(Video_List!$A:$A,Monitoring!C675,Video_List!$D:$D,"&lt;=" &amp;Monitoring!H675)-COUNTIFS(Video_List!$A:$A,Monitoring!C675,Video_List!$D:$D,"&lt;=" &amp;Monitoring!G675))+1," videos")))</f>
        <v>1 video</v>
      </c>
      <c r="P675" s="61" t="str">
        <f t="shared" si="69"/>
        <v>yes</v>
      </c>
      <c r="Q675" s="62" t="s">
        <v>34</v>
      </c>
      <c r="R675" s="63" t="str">
        <f>+IFERROR(IF(S675="#N/C","#N/C",INDEX(Taxonomy_UniqueValues!A:A,MATCH(S675,Taxonomy_UniqueValues!B:B,0))),"#N/C")</f>
        <v>Insecta</v>
      </c>
      <c r="S675" s="63" t="str">
        <f>+IFERROR(IF(T675="#N/C","#N/C",INDEX(Taxonomy_UniqueValues!B:B,MATCH(T675,Taxonomy_UniqueValues!C:C,0))),"#N/C")</f>
        <v>Diptera</v>
      </c>
      <c r="T675" s="63" t="str">
        <f>+IFERROR(IF(V675="#N/C","#N/C",INDEX(Taxonomy_UniqueValues!C:C,MATCH(V675,Taxonomy_UniqueValues!E:E,0))),"#N/C")</f>
        <v>Brachycera</v>
      </c>
      <c r="U675" s="63" t="str">
        <f>+IFERROR(IF(V675="#N/C","#N/C",INDEX(Taxonomy_UniqueValues!D:D,MATCH(V675,Taxonomy_UniqueValues!E:E,0))),"#N/C")</f>
        <v>Muscomorpha</v>
      </c>
      <c r="V675" s="63" t="s">
        <v>35</v>
      </c>
      <c r="W675" s="63" t="str">
        <f>+IFERROR(IF(X675="#N/C","#N/C",IF(X675="-",INDEX(Taxonomy_UniqueValues!F:F,MATCH(Y675,Taxonomy_UniqueValues!H:H,0)),INDEX(Taxonomy_UniqueValues!F:F,MATCH(X675,Taxonomy_UniqueValues!G:G,0)))),"#N/C")</f>
        <v>#N/C</v>
      </c>
      <c r="X675" s="63" t="str">
        <f>+IFERROR(IF(Y675="#N/C","#N/C",INDEX(Taxonomy_UniqueValues!G:G,MATCH(Y675,Taxonomy_UniqueValues!H:H,0))),"#N/C")</f>
        <v>#N/C</v>
      </c>
      <c r="Y675" s="65" t="str">
        <f>+IFERROR(IF(Z675="#N/C","#N/C",INDEX(Taxonomy_UniqueValues!H:H,MATCH(Z675,Taxonomy_UniqueValues!I:I,0))),"#N/C")</f>
        <v>#N/C</v>
      </c>
      <c r="Z675" s="64" t="s">
        <v>36</v>
      </c>
    </row>
    <row r="676" spans="1:26" x14ac:dyDescent="0.3">
      <c r="A676" s="3">
        <v>146</v>
      </c>
      <c r="B676" s="38" t="str">
        <f t="shared" si="66"/>
        <v>FAIR-D3_146</v>
      </c>
      <c r="C676" s="39" t="s">
        <v>526</v>
      </c>
      <c r="D676" s="4">
        <f t="shared" si="70"/>
        <v>45175</v>
      </c>
      <c r="E676" s="1" t="s">
        <v>705</v>
      </c>
      <c r="F676" s="1" t="s">
        <v>705</v>
      </c>
      <c r="G676" s="2">
        <v>45175.396666666697</v>
      </c>
      <c r="H676" s="2">
        <v>45175.396898148101</v>
      </c>
      <c r="I676" s="40">
        <f t="shared" si="71"/>
        <v>2.3148140462581068E-4</v>
      </c>
      <c r="J676" s="41" t="s">
        <v>45</v>
      </c>
      <c r="K676" s="42" t="s">
        <v>34</v>
      </c>
      <c r="L676" s="42" t="s">
        <v>32</v>
      </c>
      <c r="M676" s="6">
        <v>146</v>
      </c>
      <c r="N676" s="5" t="str">
        <f t="shared" si="68"/>
        <v>FAIR-D3/146</v>
      </c>
      <c r="O676" s="4" t="str">
        <f>IF(ISBLANK(E676),"",IF(E676=F676, "1 video",CONCATENATE((+COUNTIFS(Video_List!$A:$A,Monitoring!C676,Video_List!$D:$D,"&lt;=" &amp;Monitoring!H676)-COUNTIFS(Video_List!$A:$A,Monitoring!C676,Video_List!$D:$D,"&lt;=" &amp;Monitoring!G676))+1," videos")))</f>
        <v>1 video</v>
      </c>
      <c r="P676" s="61" t="str">
        <f t="shared" si="69"/>
        <v>no</v>
      </c>
      <c r="Q676" s="62" t="s">
        <v>34</v>
      </c>
      <c r="R676" s="63" t="str">
        <f>+IFERROR(IF(S676="#N/C","#N/C",INDEX(Taxonomy_UniqueValues!A:A,MATCH(S676,Taxonomy_UniqueValues!B:B,0))),"#N/C")</f>
        <v>Insecta</v>
      </c>
      <c r="S676" s="63" t="str">
        <f>+IFERROR(IF(T676="#N/C","#N/C",INDEX(Taxonomy_UniqueValues!B:B,MATCH(T676,Taxonomy_UniqueValues!C:C,0))),"#N/C")</f>
        <v>Diptera</v>
      </c>
      <c r="T676" s="63" t="s">
        <v>48</v>
      </c>
      <c r="U676" s="63" t="str">
        <f>+IFERROR(IF(V676="#N/C","#N/C",INDEX(Taxonomy_UniqueValues!D:D,MATCH(V676,Taxonomy_UniqueValues!E:E,0))),"#N/C")</f>
        <v>#N/C</v>
      </c>
      <c r="V676" s="63" t="str">
        <f>+IFERROR(IF(W676="#N/C","#N/C",INDEX(Taxonomy_UniqueValues!E:E,MATCH(W676,Taxonomy_UniqueValues!F:F,0))),"#N/C")</f>
        <v>#N/C</v>
      </c>
      <c r="W676" s="63" t="str">
        <f>+IFERROR(IF(X676="#N/C","#N/C",IF(X676="-",INDEX(Taxonomy_UniqueValues!F:F,MATCH(Y676,Taxonomy_UniqueValues!H:H,0)),INDEX(Taxonomy_UniqueValues!F:F,MATCH(X676,Taxonomy_UniqueValues!G:G,0)))),"#N/C")</f>
        <v>#N/C</v>
      </c>
      <c r="X676" s="63" t="str">
        <f>+IFERROR(IF(Y676="#N/C","#N/C",INDEX(Taxonomy_UniqueValues!G:G,MATCH(Y676,Taxonomy_UniqueValues!H:H,0))),"#N/C")</f>
        <v>#N/C</v>
      </c>
      <c r="Y676" s="65" t="str">
        <f>+IFERROR(IF(Z676="#N/C","#N/C",INDEX(Taxonomy_UniqueValues!H:H,MATCH(Z676,Taxonomy_UniqueValues!I:I,0))),"#N/C")</f>
        <v>#N/C</v>
      </c>
      <c r="Z676" s="64" t="s">
        <v>36</v>
      </c>
    </row>
    <row r="677" spans="1:26" x14ac:dyDescent="0.3">
      <c r="A677" s="3">
        <v>147</v>
      </c>
      <c r="B677" s="38" t="str">
        <f t="shared" ref="B677:B740" si="72">+_xlfn.CONCAT(C677,"_",A677)</f>
        <v>FAIR-D3_147</v>
      </c>
      <c r="C677" s="39" t="s">
        <v>526</v>
      </c>
      <c r="D677" s="4">
        <f t="shared" si="70"/>
        <v>45175</v>
      </c>
      <c r="E677" s="1" t="s">
        <v>706</v>
      </c>
      <c r="F677" s="1" t="s">
        <v>706</v>
      </c>
      <c r="G677" s="2">
        <v>45175.423622685201</v>
      </c>
      <c r="H677" s="2">
        <v>45175.423842592601</v>
      </c>
      <c r="I677" s="40">
        <f t="shared" si="71"/>
        <v>2.1990740060573444E-4</v>
      </c>
      <c r="J677" s="41" t="s">
        <v>30</v>
      </c>
      <c r="K677" s="42" t="s">
        <v>34</v>
      </c>
      <c r="L677" s="42" t="s">
        <v>45</v>
      </c>
      <c r="M677" s="6">
        <v>147</v>
      </c>
      <c r="N677" s="5" t="str">
        <f t="shared" si="68"/>
        <v>FAIR-D3/147</v>
      </c>
      <c r="O677" s="4" t="str">
        <f>IF(ISBLANK(E677),"",IF(E677=F677, "1 video",CONCATENATE((+COUNTIFS(Video_List!$A:$A,Monitoring!C677,Video_List!$D:$D,"&lt;=" &amp;Monitoring!H677)-COUNTIFS(Video_List!$A:$A,Monitoring!C677,Video_List!$D:$D,"&lt;=" &amp;Monitoring!G677))+1," videos")))</f>
        <v>1 video</v>
      </c>
      <c r="P677" s="61" t="str">
        <f t="shared" si="69"/>
        <v>yes</v>
      </c>
      <c r="Q677" s="62" t="s">
        <v>34</v>
      </c>
      <c r="R677" s="63" t="str">
        <f>+IFERROR(IF(S677="#N/C","#N/C",INDEX(Taxonomy_UniqueValues!A:A,MATCH(S677,Taxonomy_UniqueValues!B:B,0))),"#N/C")</f>
        <v>Insecta</v>
      </c>
      <c r="S677" s="63" t="str">
        <f>+IFERROR(IF(T677="#N/C","#N/C",INDEX(Taxonomy_UniqueValues!B:B,MATCH(T677,Taxonomy_UniqueValues!C:C,0))),"#N/C")</f>
        <v>Coleoptera</v>
      </c>
      <c r="T677" s="63" t="str">
        <f>+IFERROR(IF(V677="#N/C","#N/C",INDEX(Taxonomy_UniqueValues!C:C,MATCH(V677,Taxonomy_UniqueValues!E:E,0))),"#N/C")</f>
        <v>Polyphaga</v>
      </c>
      <c r="U677" s="63" t="str">
        <f>+IFERROR(IF(V677="#N/C","#N/C",INDEX(Taxonomy_UniqueValues!D:D,MATCH(V677,Taxonomy_UniqueValues!E:E,0))),"#N/C")</f>
        <v>Cucujiformia</v>
      </c>
      <c r="V677" s="63" t="str">
        <f>+IFERROR(IF(W677="#N/C","#N/C",INDEX(Taxonomy_UniqueValues!E:E,MATCH(W677,Taxonomy_UniqueValues!F:F,0))),"#N/C")</f>
        <v>Coccinelloidea</v>
      </c>
      <c r="W677" s="63" t="str">
        <f>+IFERROR(IF(X677="#N/C","#N/C",IF(X677="-",INDEX(Taxonomy_UniqueValues!F:F,MATCH(Y677,Taxonomy_UniqueValues!H:H,0)),INDEX(Taxonomy_UniqueValues!F:F,MATCH(X677,Taxonomy_UniqueValues!G:G,0)))),"#N/C")</f>
        <v>Coccinellidae</v>
      </c>
      <c r="X677" s="63" t="str">
        <f>+IFERROR(IF(Y677="#N/C","#N/C",INDEX(Taxonomy_UniqueValues!G:G,MATCH(Y677,Taxonomy_UniqueValues!H:H,0))),"#N/C")</f>
        <v>Coccinellinae</v>
      </c>
      <c r="Y677" s="65" t="s">
        <v>330</v>
      </c>
      <c r="Z677" s="64" t="s">
        <v>36</v>
      </c>
    </row>
    <row r="678" spans="1:26" x14ac:dyDescent="0.3">
      <c r="A678" s="3">
        <v>148</v>
      </c>
      <c r="B678" s="38" t="str">
        <f t="shared" si="72"/>
        <v>FAIR-D3_148</v>
      </c>
      <c r="C678" s="39" t="s">
        <v>526</v>
      </c>
      <c r="D678" s="4">
        <f t="shared" si="70"/>
        <v>45175</v>
      </c>
      <c r="E678" s="1" t="s">
        <v>707</v>
      </c>
      <c r="F678" s="1" t="s">
        <v>707</v>
      </c>
      <c r="G678" s="2">
        <v>45175.426296296297</v>
      </c>
      <c r="H678" s="2">
        <v>45175.426354166702</v>
      </c>
      <c r="I678" s="40">
        <f t="shared" si="71"/>
        <v>5.7870405726134777E-5</v>
      </c>
      <c r="J678" s="41" t="s">
        <v>30</v>
      </c>
      <c r="K678" s="42" t="s">
        <v>31</v>
      </c>
      <c r="L678" s="42" t="s">
        <v>32</v>
      </c>
      <c r="M678" s="6">
        <v>148</v>
      </c>
      <c r="N678" s="5" t="str">
        <f t="shared" si="68"/>
        <v>FAIR-D3/148</v>
      </c>
      <c r="O678" s="4" t="str">
        <f>IF(ISBLANK(E678),"",IF(E678=F678, "1 video",CONCATENATE((+COUNTIFS(Video_List!$A:$A,Monitoring!C678,Video_List!$D:$D,"&lt;=" &amp;Monitoring!H678)-COUNTIFS(Video_List!$A:$A,Monitoring!C678,Video_List!$D:$D,"&lt;=" &amp;Monitoring!G678))+1," videos")))</f>
        <v>1 video</v>
      </c>
      <c r="P678" s="61" t="str">
        <f t="shared" si="69"/>
        <v>yes</v>
      </c>
      <c r="Q678" s="62" t="s">
        <v>34</v>
      </c>
      <c r="R678" s="63" t="str">
        <f>+IFERROR(IF(S678="#N/C","#N/C",INDEX(Taxonomy_UniqueValues!A:A,MATCH(S678,Taxonomy_UniqueValues!B:B,0))),"#N/C")</f>
        <v>Insecta</v>
      </c>
      <c r="S678" s="63" t="str">
        <f>+IFERROR(IF(T678="#N/C","#N/C",INDEX(Taxonomy_UniqueValues!B:B,MATCH(T678,Taxonomy_UniqueValues!C:C,0))),"#N/C")</f>
        <v>Diptera</v>
      </c>
      <c r="T678" s="63" t="str">
        <f>+IFERROR(IF(V678="#N/C","#N/C",INDEX(Taxonomy_UniqueValues!C:C,MATCH(V678,Taxonomy_UniqueValues!E:E,0))),"#N/C")</f>
        <v>Brachycera</v>
      </c>
      <c r="U678" s="63" t="str">
        <f>+IFERROR(IF(V678="#N/C","#N/C",INDEX(Taxonomy_UniqueValues!D:D,MATCH(V678,Taxonomy_UniqueValues!E:E,0))),"#N/C")</f>
        <v>Muscomorpha</v>
      </c>
      <c r="V678" s="63" t="str">
        <f>+IFERROR(IF(W678="#N/C","#N/C",INDEX(Taxonomy_UniqueValues!E:E,MATCH(W678,Taxonomy_UniqueValues!F:F,0))),"#N/C")</f>
        <v>Oestroidea</v>
      </c>
      <c r="W678" s="63" t="s">
        <v>572</v>
      </c>
      <c r="X678" s="63" t="str">
        <f>+IFERROR(IF(Y678="#N/C","#N/C",INDEX(Taxonomy_UniqueValues!G:G,MATCH(Y678,Taxonomy_UniqueValues!H:H,0))),"#N/C")</f>
        <v>#N/C</v>
      </c>
      <c r="Y678" s="65" t="str">
        <f>+IFERROR(IF(Z678="#N/C","#N/C",INDEX(Taxonomy_UniqueValues!H:H,MATCH(Z678,Taxonomy_UniqueValues!I:I,0))),"#N/C")</f>
        <v>#N/C</v>
      </c>
      <c r="Z678" s="64" t="s">
        <v>36</v>
      </c>
    </row>
    <row r="679" spans="1:26" x14ac:dyDescent="0.3">
      <c r="A679" s="3">
        <v>149</v>
      </c>
      <c r="B679" s="38" t="str">
        <f t="shared" si="72"/>
        <v>FAIR-D3_149</v>
      </c>
      <c r="C679" s="39" t="s">
        <v>526</v>
      </c>
      <c r="D679" s="4">
        <f t="shared" si="70"/>
        <v>45175</v>
      </c>
      <c r="E679" s="1" t="s">
        <v>708</v>
      </c>
      <c r="F679" s="1" t="s">
        <v>709</v>
      </c>
      <c r="G679" s="2">
        <v>45175.452395833301</v>
      </c>
      <c r="H679" s="2">
        <v>45175.4820833333</v>
      </c>
      <c r="I679" s="40">
        <f t="shared" si="71"/>
        <v>2.9687499998544808E-2</v>
      </c>
      <c r="J679" s="41" t="s">
        <v>45</v>
      </c>
      <c r="K679" s="42" t="s">
        <v>31</v>
      </c>
      <c r="L679" s="42" t="s">
        <v>32</v>
      </c>
      <c r="M679" s="6">
        <v>149</v>
      </c>
      <c r="N679" s="5" t="str">
        <f t="shared" si="68"/>
        <v>FAIR-D3/149</v>
      </c>
      <c r="O679" s="4" t="str">
        <f>IF(ISBLANK(E679),"",IF(E679=F679, "1 video",CONCATENATE((+COUNTIFS(Video_List!$A:$A,Monitoring!C679,Video_List!$D:$D,"&lt;=" &amp;Monitoring!H679)-COUNTIFS(Video_List!$A:$A,Monitoring!C679,Video_List!$D:$D,"&lt;=" &amp;Monitoring!G679))+1," videos")))</f>
        <v>4 videos</v>
      </c>
      <c r="P679" s="61" t="str">
        <f t="shared" si="69"/>
        <v>yes</v>
      </c>
      <c r="Q679" s="62" t="s">
        <v>34</v>
      </c>
      <c r="R679" s="63" t="str">
        <f>+IFERROR(IF(S679="#N/C","#N/C",INDEX(Taxonomy_UniqueValues!A:A,MATCH(S679,Taxonomy_UniqueValues!B:B,0))),"#N/C")</f>
        <v>Insecta</v>
      </c>
      <c r="S679" s="63" t="str">
        <f>+IFERROR(IF(T679="#N/C","#N/C",INDEX(Taxonomy_UniqueValues!B:B,MATCH(T679,Taxonomy_UniqueValues!C:C,0))),"#N/C")</f>
        <v>Coleoptera</v>
      </c>
      <c r="T679" s="63" t="str">
        <f>+IFERROR(IF(V679="#N/C","#N/C",INDEX(Taxonomy_UniqueValues!C:C,MATCH(V679,Taxonomy_UniqueValues!E:E,0))),"#N/C")</f>
        <v>Polyphaga</v>
      </c>
      <c r="U679" s="63" t="str">
        <f>+IFERROR(IF(V679="#N/C","#N/C",INDEX(Taxonomy_UniqueValues!D:D,MATCH(V679,Taxonomy_UniqueValues!E:E,0))),"#N/C")</f>
        <v>Cucujiformia</v>
      </c>
      <c r="V679" s="63" t="str">
        <f>+IFERROR(IF(W679="#N/C","#N/C",INDEX(Taxonomy_UniqueValues!E:E,MATCH(W679,Taxonomy_UniqueValues!F:F,0))),"#N/C")</f>
        <v>Coccinelloidea</v>
      </c>
      <c r="W679" s="63" t="str">
        <f>+IFERROR(IF(X679="#N/C","#N/C",INDEX(Taxonomy_UniqueValues!F:F,MATCH(X679,Taxonomy_UniqueValues!G:G,0))),"#N/C")</f>
        <v>Coccinellidae</v>
      </c>
      <c r="X679" s="63" t="str">
        <f>+IFERROR(IF(Y679="#N/C","#N/C",INDEX(Taxonomy_UniqueValues!G:G,MATCH(Y679,Taxonomy_UniqueValues!H:H,0))),"#N/C")</f>
        <v>Coccinellinae</v>
      </c>
      <c r="Y679" s="65" t="s">
        <v>330</v>
      </c>
      <c r="Z679" s="64" t="s">
        <v>36</v>
      </c>
    </row>
    <row r="680" spans="1:26" x14ac:dyDescent="0.3">
      <c r="A680" s="3">
        <v>150</v>
      </c>
      <c r="B680" s="38" t="str">
        <f t="shared" si="72"/>
        <v>FAIR-D3_150</v>
      </c>
      <c r="C680" s="39" t="s">
        <v>526</v>
      </c>
      <c r="D680" s="4">
        <f t="shared" si="70"/>
        <v>45175</v>
      </c>
      <c r="E680" s="1" t="s">
        <v>710</v>
      </c>
      <c r="F680" s="1" t="s">
        <v>710</v>
      </c>
      <c r="G680" s="2">
        <v>45175.480057870402</v>
      </c>
      <c r="H680" s="2">
        <v>45175.480104166701</v>
      </c>
      <c r="I680" s="40">
        <f t="shared" si="71"/>
        <v>4.6296299842651933E-5</v>
      </c>
      <c r="J680" s="41" t="s">
        <v>30</v>
      </c>
      <c r="K680" s="42" t="s">
        <v>31</v>
      </c>
      <c r="L680" s="42" t="s">
        <v>32</v>
      </c>
      <c r="M680" s="6">
        <v>150</v>
      </c>
      <c r="N680" s="5" t="str">
        <f t="shared" si="68"/>
        <v>FAIR-D3/150</v>
      </c>
      <c r="O680" s="4" t="str">
        <f>IF(ISBLANK(E680),"",IF(E680=F680, "1 video",CONCATENATE((+COUNTIFS(Video_List!$A:$A,Monitoring!C680,Video_List!$D:$D,"&lt;=" &amp;Monitoring!H680)-COUNTIFS(Video_List!$A:$A,Monitoring!C680,Video_List!$D:$D,"&lt;=" &amp;Monitoring!G680))+1," videos")))</f>
        <v>1 video</v>
      </c>
      <c r="P680" s="61" t="str">
        <f t="shared" si="69"/>
        <v>yes</v>
      </c>
      <c r="Q680" s="62" t="s">
        <v>34</v>
      </c>
      <c r="R680" s="63" t="str">
        <f>+IFERROR(IF(S680="#N/C","#N/C",IF(S680=0,INDEX(Taxonomy_UniqueValues!A:A,MATCH(T680,Taxonomy_UniqueValues!C:C,0)),INDEX(Taxonomy_UniqueValues!A:A,MATCH(S680,Taxonomy_UniqueValues!B:B,0)))),"#N/C")</f>
        <v>Insecta</v>
      </c>
      <c r="S680" s="63" t="str">
        <f>+IFERROR(IF(T680="#N/C","#N/C",IF(T680=0,INDEX(Taxonomy_UniqueValues!B:B,MATCH(U680,Taxonomy_UniqueValues!D:D,0)),INDEX(Taxonomy_UniqueValues!B:B,MATCH(T680,Taxonomy_UniqueValues!C:C,0)))),"#N/C")</f>
        <v>Diptera</v>
      </c>
      <c r="T680" s="63" t="str">
        <f>+IFERROR(IF(U680="#N/C","#N/C",IF(U680=0,INDEX(Taxonomy_UniqueValues!C:C,MATCH(V680,Taxonomy_UniqueValues!E:E,0)),INDEX(Taxonomy_UniqueValues!C:C,MATCH(U680,Taxonomy_UniqueValues!D:D,0)))),"#N/C")</f>
        <v>Brachycera</v>
      </c>
      <c r="U680" s="63" t="str">
        <f>+IFERROR(IF(V680="#N/C","#N/C",IF(V680=0,INDEX(Taxonomy_UniqueValues!D:D,MATCH(W680,Taxonomy_UniqueValues!F:F,0)),INDEX(Taxonomy_UniqueValues!D:D,MATCH(V680,Taxonomy_UniqueValues!E:E,0)))),"#N/C")</f>
        <v>Muscomorpha</v>
      </c>
      <c r="V680" s="63" t="str">
        <f>+IFERROR(IF(W680="#N/C","#N/C",IF(W680=0,INDEX(Taxonomy_UniqueValues!E:E,MATCH(X680,Taxonomy_UniqueValues!G:G,0)),INDEX(Taxonomy_UniqueValues!E:E,MATCH(W680,Taxonomy_UniqueValues!F:F,0)))),"#N/C")</f>
        <v>Muscoidea</v>
      </c>
      <c r="W680" s="63" t="str">
        <f>+IFERROR(IF(X680="#N/C","#N/C",IF(X680=0,INDEX(Taxonomy_UniqueValues!F:F,MATCH(Y680,Taxonomy_UniqueValues!H:H,0)),INDEX(Taxonomy_UniqueValues!F:F,MATCH(X680,Taxonomy_UniqueValues!G:G,0)))),"#N/C")</f>
        <v>Fanniidae</v>
      </c>
      <c r="X680" s="63">
        <f>+IFERROR(IF(Y680="#N/C","#N/C",INDEX(Taxonomy_UniqueValues!G:G,MATCH(Y680,Taxonomy_UniqueValues!H:H,0))),"#N/C")</f>
        <v>0</v>
      </c>
      <c r="Y680" s="65" t="s">
        <v>38</v>
      </c>
      <c r="Z680" s="64" t="s">
        <v>36</v>
      </c>
    </row>
    <row r="681" spans="1:26" x14ac:dyDescent="0.3">
      <c r="A681" s="3">
        <v>151</v>
      </c>
      <c r="B681" s="38" t="str">
        <f t="shared" si="72"/>
        <v>FAIR-D3_151</v>
      </c>
      <c r="C681" s="39" t="s">
        <v>526</v>
      </c>
      <c r="D681" s="4">
        <f t="shared" si="70"/>
        <v>45175</v>
      </c>
      <c r="E681" s="1" t="s">
        <v>711</v>
      </c>
      <c r="F681" s="1" t="s">
        <v>711</v>
      </c>
      <c r="G681" s="2">
        <v>45175.5027430556</v>
      </c>
      <c r="H681" s="2">
        <v>45175.502800925897</v>
      </c>
      <c r="I681" s="40">
        <f t="shared" si="71"/>
        <v>5.7870296586770564E-5</v>
      </c>
      <c r="J681" s="41" t="s">
        <v>45</v>
      </c>
      <c r="K681" s="42" t="s">
        <v>31</v>
      </c>
      <c r="L681" s="42" t="s">
        <v>32</v>
      </c>
      <c r="M681" s="6">
        <v>151</v>
      </c>
      <c r="N681" s="5" t="str">
        <f t="shared" si="68"/>
        <v>FAIR-D3/151</v>
      </c>
      <c r="O681" s="4" t="str">
        <f>IF(ISBLANK(E681),"",IF(E681=F681, "1 video",CONCATENATE((+COUNTIFS(Video_List!$A:$A,Monitoring!C681,Video_List!$D:$D,"&lt;=" &amp;Monitoring!H681)-COUNTIFS(Video_List!$A:$A,Monitoring!C681,Video_List!$D:$D,"&lt;=" &amp;Monitoring!G681))+1," videos")))</f>
        <v>1 video</v>
      </c>
      <c r="P681" s="61" t="str">
        <f t="shared" si="69"/>
        <v>yes</v>
      </c>
      <c r="Q681" s="62" t="s">
        <v>31</v>
      </c>
      <c r="R681" s="63" t="str">
        <f>+IFERROR(IF(S681="#N/C","#N/C",INDEX(Taxonomy_UniqueValues!A:A,MATCH(S681,Taxonomy_UniqueValues!B:B,0))),"#N/C")</f>
        <v>Insecta</v>
      </c>
      <c r="S681" s="63" t="str">
        <f>+IFERROR(IF(T681="#N/C","#N/C",INDEX(Taxonomy_UniqueValues!B:B,MATCH(T681,Taxonomy_UniqueValues!C:C,0))),"#N/C")</f>
        <v>Diptera</v>
      </c>
      <c r="T681" s="63" t="str">
        <f>+IFERROR(IF(V681="#N/C","#N/C",INDEX(Taxonomy_UniqueValues!C:C,MATCH(V681,Taxonomy_UniqueValues!E:E,0))),"#N/C")</f>
        <v>Brachycera</v>
      </c>
      <c r="U681" s="63" t="str">
        <f>+IFERROR(IF(V681="#N/C","#N/C",INDEX(Taxonomy_UniqueValues!D:D,MATCH(V681,Taxonomy_UniqueValues!E:E,0))),"#N/C")</f>
        <v>Muscomorpha</v>
      </c>
      <c r="V681" s="63" t="str">
        <f>+IFERROR(IF(W681="#N/C","#N/C",INDEX(Taxonomy_UniqueValues!E:E,MATCH(W681,Taxonomy_UniqueValues!F:F,0))),"#N/C")</f>
        <v>Ephydroidea</v>
      </c>
      <c r="W681" s="63" t="str">
        <f>+IFERROR(IF(X681="#N/C","#N/C",INDEX(Taxonomy_UniqueValues!F:F,MATCH(X681,Taxonomy_UniqueValues!G:G,0))),"#N/C")</f>
        <v>Ephydroidae</v>
      </c>
      <c r="X681" s="63" t="str">
        <f>+IFERROR(IF(Y681="#N/C","#N/C",INDEX(Taxonomy_UniqueValues!G:G,MATCH(Y681,Taxonomy_UniqueValues!H:H,0))),"#N/C")</f>
        <v>Hydrelliinae</v>
      </c>
      <c r="Y681" s="65" t="s">
        <v>712</v>
      </c>
      <c r="Z681" s="64" t="s">
        <v>36</v>
      </c>
    </row>
    <row r="682" spans="1:26" x14ac:dyDescent="0.3">
      <c r="A682" s="3">
        <v>152</v>
      </c>
      <c r="B682" s="38" t="str">
        <f t="shared" si="72"/>
        <v>FAIR-D3_152</v>
      </c>
      <c r="C682" s="39" t="s">
        <v>526</v>
      </c>
      <c r="D682" s="4">
        <f t="shared" si="70"/>
        <v>45175</v>
      </c>
      <c r="E682" s="1" t="s">
        <v>713</v>
      </c>
      <c r="F682" s="1" t="s">
        <v>713</v>
      </c>
      <c r="G682" s="2">
        <v>45175.672442129602</v>
      </c>
      <c r="H682" s="2">
        <v>45175.672939814802</v>
      </c>
      <c r="I682" s="40">
        <f t="shared" si="71"/>
        <v>4.9768519966164604E-4</v>
      </c>
      <c r="J682" s="41" t="s">
        <v>45</v>
      </c>
      <c r="K682" s="42" t="s">
        <v>34</v>
      </c>
      <c r="L682" s="42" t="s">
        <v>45</v>
      </c>
      <c r="M682" s="6">
        <v>152</v>
      </c>
      <c r="N682" s="5" t="str">
        <f t="shared" si="68"/>
        <v>FAIR-D3/152</v>
      </c>
      <c r="O682" s="4" t="str">
        <f>IF(ISBLANK(E682),"",IF(E682=F682, "1 video",CONCATENATE((+COUNTIFS(Video_List!$A:$A,Monitoring!C682,Video_List!$D:$D,"&lt;=" &amp;Monitoring!H682)-COUNTIFS(Video_List!$A:$A,Monitoring!C682,Video_List!$D:$D,"&lt;=" &amp;Monitoring!G682))+1," videos")))</f>
        <v>1 video</v>
      </c>
      <c r="P682" s="61" t="str">
        <f t="shared" si="69"/>
        <v>yes</v>
      </c>
      <c r="Q682" s="62" t="s">
        <v>31</v>
      </c>
      <c r="R682" s="63" t="str">
        <f>+IFERROR(IF(S682="#N/C","#N/C",INDEX(Taxonomy_UniqueValues!A:A,MATCH(S682,Taxonomy_UniqueValues!B:B,0))),"#N/C")</f>
        <v>Insecta</v>
      </c>
      <c r="S682" s="63" t="str">
        <f>+IFERROR(IF(T682="#N/C","#N/C",INDEX(Taxonomy_UniqueValues!B:B,MATCH(T682,Taxonomy_UniqueValues!C:C,0))),"#N/C")</f>
        <v>Coleoptera</v>
      </c>
      <c r="T682" s="63" t="str">
        <f>+IFERROR(IF(V682="#N/C","#N/C",INDEX(Taxonomy_UniqueValues!C:C,MATCH(V682,Taxonomy_UniqueValues!E:E,0))),"#N/C")</f>
        <v>Polyphaga</v>
      </c>
      <c r="U682" s="63" t="str">
        <f>+IFERROR(IF(V682="#N/C","#N/C",INDEX(Taxonomy_UniqueValues!D:D,MATCH(V682,Taxonomy_UniqueValues!E:E,0))),"#N/C")</f>
        <v>Cucujiformia</v>
      </c>
      <c r="V682" s="63" t="str">
        <f>+IFERROR(IF(W682="#N/C","#N/C",INDEX(Taxonomy_UniqueValues!E:E,MATCH(W682,Taxonomy_UniqueValues!F:F,0))),"#N/C")</f>
        <v>Coccinelloidea</v>
      </c>
      <c r="W682" s="63" t="str">
        <f>+IFERROR(IF(X682="#N/C","#N/C",INDEX(Taxonomy_UniqueValues!F:F,MATCH(X682,Taxonomy_UniqueValues!G:G,0))),"#N/C")</f>
        <v>Coccinellidae</v>
      </c>
      <c r="X682" s="63" t="str">
        <f>+IFERROR(IF(Y682="#N/C","#N/C",INDEX(Taxonomy_UniqueValues!G:G,MATCH(Y682,Taxonomy_UniqueValues!H:H,0))),"#N/C")</f>
        <v>Coccinellinae</v>
      </c>
      <c r="Y682" s="65" t="s">
        <v>714</v>
      </c>
      <c r="Z682" s="64" t="s">
        <v>36</v>
      </c>
    </row>
    <row r="683" spans="1:26" x14ac:dyDescent="0.3">
      <c r="A683" s="3">
        <v>153</v>
      </c>
      <c r="B683" s="38" t="str">
        <f t="shared" si="72"/>
        <v>FAIR-D3_153</v>
      </c>
      <c r="C683" s="39" t="s">
        <v>526</v>
      </c>
      <c r="D683" s="4">
        <f t="shared" si="70"/>
        <v>45176</v>
      </c>
      <c r="E683" s="1" t="s">
        <v>715</v>
      </c>
      <c r="F683" s="1" t="s">
        <v>715</v>
      </c>
      <c r="G683" s="2">
        <v>45176.519895833299</v>
      </c>
      <c r="H683" s="2">
        <v>45176.520196759302</v>
      </c>
      <c r="I683" s="40">
        <f t="shared" si="71"/>
        <v>3.0092600354691967E-4</v>
      </c>
      <c r="J683" s="41" t="s">
        <v>45</v>
      </c>
      <c r="K683" s="42" t="s">
        <v>34</v>
      </c>
      <c r="L683" s="42" t="s">
        <v>45</v>
      </c>
      <c r="M683" s="6">
        <v>153</v>
      </c>
      <c r="N683" s="5" t="str">
        <f t="shared" si="68"/>
        <v>FAIR-D3/153</v>
      </c>
      <c r="O683" s="4" t="str">
        <f>IF(ISBLANK(E683),"",IF(E683=F683, "1 video",CONCATENATE((+COUNTIFS(Video_List!$A:$A,Monitoring!C683,Video_List!$D:$D,"&lt;=" &amp;Monitoring!H683)-COUNTIFS(Video_List!$A:$A,Monitoring!C683,Video_List!$D:$D,"&lt;=" &amp;Monitoring!G683))+1," videos")))</f>
        <v>1 video</v>
      </c>
      <c r="P683" s="61" t="str">
        <f t="shared" si="69"/>
        <v>yes</v>
      </c>
      <c r="Q683" s="62" t="s">
        <v>34</v>
      </c>
      <c r="R683" s="63" t="str">
        <f>+IFERROR(IF(S683="#N/C","#N/C",IF(S683=0,INDEX(Taxonomy_UniqueValues!A:A,MATCH(T683,Taxonomy_UniqueValues!C:C,0)),INDEX(Taxonomy_UniqueValues!A:A,MATCH(S683,Taxonomy_UniqueValues!B:B,0)))),"#N/C")</f>
        <v>Insecta</v>
      </c>
      <c r="S683" s="63" t="str">
        <f>+IFERROR(IF(T683="#N/C","#N/C",IF(T683=0,INDEX(Taxonomy_UniqueValues!B:B,MATCH(U683,Taxonomy_UniqueValues!D:D,0)),INDEX(Taxonomy_UniqueValues!B:B,MATCH(T683,Taxonomy_UniqueValues!C:C,0)))),"#N/C")</f>
        <v>Diptera</v>
      </c>
      <c r="T683" s="63" t="str">
        <f>+IFERROR(IF(U683="#N/C","#N/C",IF(U683=0,INDEX(Taxonomy_UniqueValues!C:C,MATCH(V683,Taxonomy_UniqueValues!E:E,0)),INDEX(Taxonomy_UniqueValues!C:C,MATCH(U683,Taxonomy_UniqueValues!D:D,0)))),"#N/C")</f>
        <v>Brachycera</v>
      </c>
      <c r="U683" s="63" t="str">
        <f>+IFERROR(IF(V683="#N/C","#N/C",IF(V683=0,INDEX(Taxonomy_UniqueValues!D:D,MATCH(W683,Taxonomy_UniqueValues!F:F,0)),INDEX(Taxonomy_UniqueValues!D:D,MATCH(V683,Taxonomy_UniqueValues!E:E,0)))),"#N/C")</f>
        <v>Muscomorpha</v>
      </c>
      <c r="V683" s="63" t="str">
        <f>+IFERROR(IF(W683="#N/C","#N/C",IF(W683=0,INDEX(Taxonomy_UniqueValues!E:E,MATCH(X683,Taxonomy_UniqueValues!G:G,0)),INDEX(Taxonomy_UniqueValues!E:E,MATCH(W683,Taxonomy_UniqueValues!F:F,0)))),"#N/C")</f>
        <v>Muscoidea</v>
      </c>
      <c r="W683" s="63" t="str">
        <f>+IFERROR(IF(X683="#N/C","#N/C",IF(X683=0,INDEX(Taxonomy_UniqueValues!F:F,MATCH(Y683,Taxonomy_UniqueValues!H:H,0)),INDEX(Taxonomy_UniqueValues!F:F,MATCH(X683,Taxonomy_UniqueValues!G:G,0)))),"#N/C")</f>
        <v>Fanniidae</v>
      </c>
      <c r="X683" s="63">
        <f>+IFERROR(IF(Y683="#N/C","#N/C",INDEX(Taxonomy_UniqueValues!G:G,MATCH(Y683,Taxonomy_UniqueValues!H:H,0))),"#N/C")</f>
        <v>0</v>
      </c>
      <c r="Y683" s="65" t="s">
        <v>38</v>
      </c>
      <c r="Z683" s="64" t="s">
        <v>36</v>
      </c>
    </row>
    <row r="684" spans="1:26" x14ac:dyDescent="0.3">
      <c r="A684" s="3">
        <v>154</v>
      </c>
      <c r="B684" s="38" t="str">
        <f t="shared" si="72"/>
        <v>FAIR-D3_154</v>
      </c>
      <c r="C684" s="39" t="s">
        <v>526</v>
      </c>
      <c r="D684" s="4">
        <f t="shared" si="70"/>
        <v>45176</v>
      </c>
      <c r="E684" s="1" t="s">
        <v>716</v>
      </c>
      <c r="F684" s="1" t="s">
        <v>716</v>
      </c>
      <c r="G684" s="2">
        <v>45176.5773611111</v>
      </c>
      <c r="H684" s="2">
        <v>45176.577557870398</v>
      </c>
      <c r="I684" s="40">
        <f t="shared" si="71"/>
        <v>1.9675929797813296E-4</v>
      </c>
      <c r="J684" s="41" t="s">
        <v>30</v>
      </c>
      <c r="K684" s="42" t="s">
        <v>34</v>
      </c>
      <c r="L684" s="42" t="s">
        <v>32</v>
      </c>
      <c r="M684" s="6">
        <v>154</v>
      </c>
      <c r="N684" s="5" t="str">
        <f t="shared" si="68"/>
        <v>FAIR-D3/154</v>
      </c>
      <c r="O684" s="4" t="str">
        <f>IF(ISBLANK(E684),"",IF(E684=F684, "1 video",CONCATENATE((+COUNTIFS(Video_List!$A:$A,Monitoring!C684,Video_List!$D:$D,"&lt;=" &amp;Monitoring!H684)-COUNTIFS(Video_List!$A:$A,Monitoring!C684,Video_List!$D:$D,"&lt;=" &amp;Monitoring!G684))+1," videos")))</f>
        <v>1 video</v>
      </c>
      <c r="P684" s="61" t="str">
        <f t="shared" si="69"/>
        <v>yes</v>
      </c>
      <c r="Q684" s="62" t="s">
        <v>34</v>
      </c>
      <c r="R684" s="63" t="str">
        <f>+IFERROR(IF(S684="#N/C","#N/C",INDEX(Taxonomy_UniqueValues!A:A,MATCH(S684,Taxonomy_UniqueValues!B:B,0))),"#N/C")</f>
        <v>Insecta</v>
      </c>
      <c r="S684" s="63" t="str">
        <f>+IFERROR(IF(T684="#N/C","#N/C",INDEX(Taxonomy_UniqueValues!B:B,MATCH(T684,Taxonomy_UniqueValues!C:C,0))),"#N/C")</f>
        <v>Diptera</v>
      </c>
      <c r="T684" s="63" t="str">
        <f>+IFERROR(IF(V684="#N/C","#N/C",INDEX(Taxonomy_UniqueValues!C:C,MATCH(V684,Taxonomy_UniqueValues!E:E,0))),"#N/C")</f>
        <v>Brachycera</v>
      </c>
      <c r="U684" s="63" t="str">
        <f>+IFERROR(IF(V684="#N/C","#N/C",INDEX(Taxonomy_UniqueValues!D:D,MATCH(V684,Taxonomy_UniqueValues!E:E,0))),"#N/C")</f>
        <v>Muscomorpha</v>
      </c>
      <c r="V684" s="63" t="s">
        <v>35</v>
      </c>
      <c r="W684" s="63" t="str">
        <f>+IFERROR(IF(X684="#N/C","#N/C",INDEX(Taxonomy_UniqueValues!F:F,MATCH(X684,Taxonomy_UniqueValues!G:G,0))),"#N/C")</f>
        <v>#N/C</v>
      </c>
      <c r="X684" s="63" t="str">
        <f>+IFERROR(IF(Y684="#N/C","#N/C",INDEX(Taxonomy_UniqueValues!G:G,MATCH(Y684,Taxonomy_UniqueValues!H:H,0))),"#N/C")</f>
        <v>#N/C</v>
      </c>
      <c r="Y684" s="65" t="str">
        <f>+IFERROR(IF(Z684="#N/C","#N/C",INDEX(Taxonomy_UniqueValues!H:H,MATCH(Z684,Taxonomy_UniqueValues!I:I,0))),"#N/C")</f>
        <v>#N/C</v>
      </c>
      <c r="Z684" s="64" t="s">
        <v>36</v>
      </c>
    </row>
    <row r="685" spans="1:26" x14ac:dyDescent="0.3">
      <c r="A685" s="3">
        <v>155</v>
      </c>
      <c r="B685" s="38" t="str">
        <f t="shared" si="72"/>
        <v>FAIR-D3_155</v>
      </c>
      <c r="C685" s="39" t="s">
        <v>526</v>
      </c>
      <c r="D685" s="4">
        <f t="shared" si="70"/>
        <v>45176</v>
      </c>
      <c r="E685" s="1" t="s">
        <v>717</v>
      </c>
      <c r="F685" s="1" t="s">
        <v>717</v>
      </c>
      <c r="G685" s="2">
        <v>45176.660208333298</v>
      </c>
      <c r="H685" s="2">
        <v>45176.660358796304</v>
      </c>
      <c r="I685" s="40">
        <f t="shared" si="71"/>
        <v>1.5046300541143864E-4</v>
      </c>
      <c r="J685" s="41" t="s">
        <v>30</v>
      </c>
      <c r="K685" s="42" t="s">
        <v>31</v>
      </c>
      <c r="L685" s="42" t="s">
        <v>32</v>
      </c>
      <c r="M685" s="6">
        <v>155</v>
      </c>
      <c r="N685" s="5" t="str">
        <f t="shared" si="68"/>
        <v>FAIR-D3/155</v>
      </c>
      <c r="O685" s="4" t="str">
        <f>IF(ISBLANK(E685),"",IF(E685=F685, "1 video",CONCATENATE((+COUNTIFS(Video_List!$A:$A,Monitoring!C685,Video_List!$D:$D,"&lt;=" &amp;Monitoring!H685)-COUNTIFS(Video_List!$A:$A,Monitoring!C685,Video_List!$D:$D,"&lt;=" &amp;Monitoring!G685))+1," videos")))</f>
        <v>1 video</v>
      </c>
      <c r="P685" s="61" t="str">
        <f t="shared" si="69"/>
        <v>yes</v>
      </c>
      <c r="Q685" s="62" t="s">
        <v>31</v>
      </c>
      <c r="R685" s="63" t="str">
        <f>+IFERROR(IF(S685="#N/C","#N/C",INDEX(Taxonomy_UniqueValues!A:A,MATCH(S685,Taxonomy_UniqueValues!B:B,0))),"#N/C")</f>
        <v>Insecta</v>
      </c>
      <c r="S685" s="63" t="str">
        <f>+IFERROR(IF(T685="#N/C","#N/C",INDEX(Taxonomy_UniqueValues!B:B,MATCH(T685,Taxonomy_UniqueValues!C:C,0))),"#N/C")</f>
        <v>Diptera</v>
      </c>
      <c r="T685" s="63" t="str">
        <f>+IFERROR(IF(V685="#N/C","#N/C",INDEX(Taxonomy_UniqueValues!C:C,MATCH(V685,Taxonomy_UniqueValues!E:E,0))),"#N/C")</f>
        <v>Brachycera</v>
      </c>
      <c r="U685" s="63" t="str">
        <f>+IFERROR(IF(V685="#N/C","#N/C",INDEX(Taxonomy_UniqueValues!D:D,MATCH(V685,Taxonomy_UniqueValues!E:E,0))),"#N/C")</f>
        <v>Muscomorpha</v>
      </c>
      <c r="V685" s="63" t="str">
        <f>+IFERROR(IF(W685="#N/C","#N/C",INDEX(Taxonomy_UniqueValues!E:E,MATCH(W685,Taxonomy_UniqueValues!F:F,0))),"#N/C")</f>
        <v>Muscoidea</v>
      </c>
      <c r="W685" s="63" t="str">
        <f>+IFERROR(IF(X685="#N/C","#N/C",INDEX(Taxonomy_UniqueValues!F:F,MATCH(X685,Taxonomy_UniqueValues!G:G,0))),"#N/C")</f>
        <v>Muscidae</v>
      </c>
      <c r="X685" s="63" t="str">
        <f>+IFERROR(IF(Y685="#N/C","#N/C",INDEX(Taxonomy_UniqueValues!G:G,MATCH(Y685,Taxonomy_UniqueValues!H:H,0))),"#N/C")</f>
        <v>Muscinae</v>
      </c>
      <c r="Y685" s="65" t="s">
        <v>718</v>
      </c>
      <c r="Z685" s="64" t="s">
        <v>36</v>
      </c>
    </row>
    <row r="686" spans="1:26" x14ac:dyDescent="0.3">
      <c r="A686" s="3">
        <v>156</v>
      </c>
      <c r="B686" s="38" t="str">
        <f t="shared" si="72"/>
        <v>FAIR-D3_156</v>
      </c>
      <c r="C686" s="39" t="s">
        <v>526</v>
      </c>
      <c r="D686" s="4">
        <f t="shared" si="70"/>
        <v>45176</v>
      </c>
      <c r="E686" s="1" t="s">
        <v>719</v>
      </c>
      <c r="F686" s="1" t="s">
        <v>720</v>
      </c>
      <c r="G686" s="2">
        <v>45176.719618055598</v>
      </c>
      <c r="H686" s="2">
        <v>45176.721145833297</v>
      </c>
      <c r="I686" s="40">
        <f t="shared" si="71"/>
        <v>1.5277776983566582E-3</v>
      </c>
      <c r="J686" s="41" t="s">
        <v>30</v>
      </c>
      <c r="K686" s="42" t="s">
        <v>31</v>
      </c>
      <c r="L686" s="42" t="s">
        <v>32</v>
      </c>
      <c r="M686" s="6">
        <v>156</v>
      </c>
      <c r="N686" s="5" t="str">
        <f t="shared" si="68"/>
        <v>FAIR-D3/156</v>
      </c>
      <c r="O686" s="4" t="str">
        <f>IF(ISBLANK(E686),"",IF(E686=F686, "1 video",CONCATENATE((+COUNTIFS(Video_List!$A:$A,Monitoring!C686,Video_List!$D:$D,"&lt;=" &amp;Monitoring!H686)-COUNTIFS(Video_List!$A:$A,Monitoring!C686,Video_List!$D:$D,"&lt;=" &amp;Monitoring!G686))+1," videos")))</f>
        <v>2 videos</v>
      </c>
      <c r="P686" s="61" t="str">
        <f t="shared" ref="P686:P719" si="73">+IF(R686="#N/C","-",IF(V686="#N/C","no","yes"))</f>
        <v>yes</v>
      </c>
      <c r="Q686" s="62" t="s">
        <v>31</v>
      </c>
      <c r="R686" s="63" t="str">
        <f>+IFERROR(IF(S686="#N/C","#N/C",INDEX(Taxonomy_UniqueValues!A:A,MATCH(S686,Taxonomy_UniqueValues!B:B,0))),"#N/C")</f>
        <v>Insecta</v>
      </c>
      <c r="S686" s="63" t="str">
        <f>+IFERROR(IF(T686="#N/C","#N/C",INDEX(Taxonomy_UniqueValues!B:B,MATCH(T686,Taxonomy_UniqueValues!C:C,0))),"#N/C")</f>
        <v>Diptera</v>
      </c>
      <c r="T686" s="63" t="str">
        <f>+IFERROR(IF(V686="#N/C","#N/C",INDEX(Taxonomy_UniqueValues!C:C,MATCH(V686,Taxonomy_UniqueValues!E:E,0))),"#N/C")</f>
        <v>Brachycera</v>
      </c>
      <c r="U686" s="63" t="str">
        <f>+IFERROR(IF(V686="#N/C","#N/C",INDEX(Taxonomy_UniqueValues!D:D,MATCH(V686,Taxonomy_UniqueValues!E:E,0))),"#N/C")</f>
        <v>Asilomorpha</v>
      </c>
      <c r="V686" s="63" t="str">
        <f>+IFERROR(IF(W686="#N/C","#N/C",INDEX(Taxonomy_UniqueValues!E:E,MATCH(W686,Taxonomy_UniqueValues!F:F,0))),"#N/C")</f>
        <v>Asiloidea</v>
      </c>
      <c r="W686" s="63" t="str">
        <f>+IFERROR(IF(X686="#N/C","#N/C",INDEX(Taxonomy_UniqueValues!F:F,MATCH(X686,Taxonomy_UniqueValues!G:G,0))),"#N/C")</f>
        <v>Asilidae</v>
      </c>
      <c r="X686" s="63" t="str">
        <f>+IFERROR(IF(Y686="#N/C","#N/C",INDEX(Taxonomy_UniqueValues!G:G,MATCH(Y686,Taxonomy_UniqueValues!H:H,0))),"#N/C")</f>
        <v>Asilinae</v>
      </c>
      <c r="Y686" s="65" t="s">
        <v>551</v>
      </c>
      <c r="Z686" s="64" t="s">
        <v>36</v>
      </c>
    </row>
    <row r="687" spans="1:26" x14ac:dyDescent="0.3">
      <c r="A687" s="3">
        <v>157</v>
      </c>
      <c r="B687" s="38" t="str">
        <f t="shared" si="72"/>
        <v>FAIR-D3_157</v>
      </c>
      <c r="C687" s="39" t="s">
        <v>526</v>
      </c>
      <c r="D687" s="4">
        <f t="shared" si="70"/>
        <v>45177</v>
      </c>
      <c r="E687" s="1" t="s">
        <v>721</v>
      </c>
      <c r="F687" s="1" t="s">
        <v>722</v>
      </c>
      <c r="G687" s="2">
        <v>45177.306423611102</v>
      </c>
      <c r="H687" s="2">
        <v>45177.336192129602</v>
      </c>
      <c r="I687" s="40">
        <f t="shared" si="71"/>
        <v>2.9768518499622587E-2</v>
      </c>
      <c r="J687" s="41" t="s">
        <v>45</v>
      </c>
      <c r="K687" s="42" t="s">
        <v>31</v>
      </c>
      <c r="L687" s="42" t="s">
        <v>32</v>
      </c>
      <c r="M687" s="6">
        <v>157</v>
      </c>
      <c r="N687" s="5" t="str">
        <f t="shared" si="68"/>
        <v>FAIR-D3/157</v>
      </c>
      <c r="O687" s="4" t="str">
        <f>IF(ISBLANK(E687),"",IF(E687=F687, "1 video",CONCATENATE((+COUNTIFS(Video_List!$A:$A,Monitoring!C687,Video_List!$D:$D,"&lt;=" &amp;Monitoring!H687)-COUNTIFS(Video_List!$A:$A,Monitoring!C687,Video_List!$D:$D,"&lt;=" &amp;Monitoring!G687))+1," videos")))</f>
        <v>17 videos</v>
      </c>
      <c r="P687" s="61" t="str">
        <f t="shared" si="73"/>
        <v>no</v>
      </c>
      <c r="Q687" s="62" t="s">
        <v>34</v>
      </c>
      <c r="R687" s="63" t="str">
        <f>+IFERROR(IF(S687="#N/C","#N/C",INDEX(Taxonomy_UniqueValues!A:A,MATCH(S687,Taxonomy_UniqueValues!B:B,0))),"#N/C")</f>
        <v>Insecta</v>
      </c>
      <c r="S687" s="63" t="str">
        <f>+IFERROR(IF(T687="#N/C","#N/C",INDEX(Taxonomy_UniqueValues!B:B,MATCH(T687,Taxonomy_UniqueValues!C:C,0))),"#N/C")</f>
        <v>Diptera</v>
      </c>
      <c r="T687" s="63" t="s">
        <v>48</v>
      </c>
      <c r="U687" s="63" t="str">
        <f>+IFERROR(IF(V687="#N/C","#N/C",INDEX(Taxonomy_UniqueValues!D:D,MATCH(V687,Taxonomy_UniqueValues!E:E,0))),"#N/C")</f>
        <v>#N/C</v>
      </c>
      <c r="V687" s="63" t="str">
        <f>+IFERROR(IF(W687="#N/C","#N/C",INDEX(Taxonomy_UniqueValues!E:E,MATCH(W687,Taxonomy_UniqueValues!F:F,0))),"#N/C")</f>
        <v>#N/C</v>
      </c>
      <c r="W687" s="63" t="str">
        <f>+IFERROR(IF(X687="#N/C","#N/C",INDEX(Taxonomy_UniqueValues!F:F,MATCH(X687,Taxonomy_UniqueValues!G:G,0))),"#N/C")</f>
        <v>#N/C</v>
      </c>
      <c r="X687" s="63" t="str">
        <f>+IFERROR(IF(Y687="#N/C","#N/C",INDEX(Taxonomy_UniqueValues!G:G,MATCH(Y687,Taxonomy_UniqueValues!H:H,0))),"#N/C")</f>
        <v>#N/C</v>
      </c>
      <c r="Y687" s="65" t="str">
        <f>+IFERROR(IF(Z687="#N/C","#N/C",INDEX(Taxonomy_UniqueValues!H:H,MATCH(Z687,Taxonomy_UniqueValues!I:I,0))),"#N/C")</f>
        <v>#N/C</v>
      </c>
      <c r="Z687" s="64" t="s">
        <v>36</v>
      </c>
    </row>
    <row r="688" spans="1:26" x14ac:dyDescent="0.3">
      <c r="A688" s="3">
        <v>158</v>
      </c>
      <c r="B688" s="38" t="str">
        <f t="shared" si="72"/>
        <v>FAIR-D3_158</v>
      </c>
      <c r="C688" s="39" t="s">
        <v>526</v>
      </c>
      <c r="D688" s="4">
        <f t="shared" si="70"/>
        <v>45177</v>
      </c>
      <c r="E688" s="1" t="s">
        <v>723</v>
      </c>
      <c r="F688" s="1" t="s">
        <v>723</v>
      </c>
      <c r="G688" s="2">
        <v>45177.418738425898</v>
      </c>
      <c r="H688" s="2">
        <v>45177.419085648202</v>
      </c>
      <c r="I688" s="40">
        <f t="shared" si="71"/>
        <v>3.4722230338957161E-4</v>
      </c>
      <c r="J688" s="41" t="s">
        <v>45</v>
      </c>
      <c r="K688" s="42" t="s">
        <v>34</v>
      </c>
      <c r="L688" s="42" t="s">
        <v>45</v>
      </c>
      <c r="M688" s="6">
        <v>158</v>
      </c>
      <c r="N688" s="5" t="str">
        <f t="shared" si="68"/>
        <v>FAIR-D3/158</v>
      </c>
      <c r="O688" s="4" t="str">
        <f>IF(ISBLANK(E688),"",IF(E688=F688, "1 video",CONCATENATE((+COUNTIFS(Video_List!$A:$A,Monitoring!C688,Video_List!$D:$D,"&lt;=" &amp;Monitoring!H688)-COUNTIFS(Video_List!$A:$A,Monitoring!C688,Video_List!$D:$D,"&lt;=" &amp;Monitoring!G688))+1," videos")))</f>
        <v>1 video</v>
      </c>
      <c r="P688" s="61" t="str">
        <f t="shared" si="73"/>
        <v>yes</v>
      </c>
      <c r="Q688" s="62" t="s">
        <v>31</v>
      </c>
      <c r="R688" s="63" t="str">
        <f>+IFERROR(IF(S688="#N/C","#N/C",INDEX(Taxonomy_UniqueValues!A:A,MATCH(S688,Taxonomy_UniqueValues!B:B,0))),"#N/C")</f>
        <v>Arachnida</v>
      </c>
      <c r="S688" s="63" t="str">
        <f>+IFERROR(IF(T688="#N/C","#N/C",INDEX(Taxonomy_UniqueValues!B:B,MATCH(T688,Taxonomy_UniqueValues!C:C,0))),"#N/C")</f>
        <v>Araneae</v>
      </c>
      <c r="T688" s="63" t="str">
        <f>+IFERROR(IF(V688="#N/C","#N/C",INDEX(Taxonomy_UniqueValues!C:C,MATCH(V688,Taxonomy_UniqueValues!E:E,0))),"#N/C")</f>
        <v>Arneomorphae</v>
      </c>
      <c r="U688" s="63" t="str">
        <f>+IFERROR(IF(V688="#N/C","#N/C",INDEX(Taxonomy_UniqueValues!D:D,MATCH(V688,Taxonomy_UniqueValues!E:E,0))),"#N/C")</f>
        <v>Araneomorphae</v>
      </c>
      <c r="V688" s="63" t="str">
        <f>+IFERROR(IF(W688="#N/C","#N/C",INDEX(Taxonomy_UniqueValues!E:E,MATCH(W688,Taxonomy_UniqueValues!F:F,0))),"#N/C")</f>
        <v>Dictynoidea</v>
      </c>
      <c r="W688" s="63" t="str">
        <f>+IFERROR(IF(X688="#N/C","#N/C",INDEX(Taxonomy_UniqueValues!F:F,MATCH(X688,Taxonomy_UniqueValues!G:G,0))),"#N/C")</f>
        <v>Anyphaenidae</v>
      </c>
      <c r="X688" s="63" t="str">
        <f>+IFERROR(IF(Y688="#N/C","#N/C",INDEX(Taxonomy_UniqueValues!G:G,MATCH(Y688,Taxonomy_UniqueValues!H:H,0))),"#N/C")</f>
        <v>Anyphaeninae</v>
      </c>
      <c r="Y688" s="65" t="s">
        <v>724</v>
      </c>
      <c r="Z688" s="64" t="s">
        <v>36</v>
      </c>
    </row>
    <row r="689" spans="1:26" x14ac:dyDescent="0.3">
      <c r="A689" s="3">
        <v>159</v>
      </c>
      <c r="B689" s="38" t="str">
        <f t="shared" si="72"/>
        <v>FAIR-D3_159</v>
      </c>
      <c r="C689" s="39" t="s">
        <v>526</v>
      </c>
      <c r="D689" s="4">
        <f t="shared" si="70"/>
        <v>45177</v>
      </c>
      <c r="E689" s="1" t="s">
        <v>725</v>
      </c>
      <c r="F689" s="1" t="s">
        <v>725</v>
      </c>
      <c r="G689" s="2">
        <v>45177.516215277799</v>
      </c>
      <c r="H689" s="2">
        <v>45177.516365740703</v>
      </c>
      <c r="I689" s="40">
        <f t="shared" si="71"/>
        <v>1.5046290354803205E-4</v>
      </c>
      <c r="J689" s="41" t="s">
        <v>45</v>
      </c>
      <c r="K689" s="42" t="s">
        <v>31</v>
      </c>
      <c r="L689" s="42" t="s">
        <v>32</v>
      </c>
      <c r="M689" s="6">
        <v>159</v>
      </c>
      <c r="N689" s="5" t="str">
        <f t="shared" si="68"/>
        <v>FAIR-D3/159</v>
      </c>
      <c r="O689" s="4" t="str">
        <f>IF(ISBLANK(E689),"",IF(E689=F689, "1 video",CONCATENATE((+COUNTIFS(Video_List!$A:$A,Monitoring!C689,Video_List!$D:$D,"&lt;=" &amp;Monitoring!H689)-COUNTIFS(Video_List!$A:$A,Monitoring!C689,Video_List!$D:$D,"&lt;=" &amp;Monitoring!G689))+1," videos")))</f>
        <v>1 video</v>
      </c>
      <c r="P689" s="61" t="str">
        <f t="shared" si="73"/>
        <v>yes</v>
      </c>
      <c r="Q689" s="62" t="s">
        <v>31</v>
      </c>
      <c r="R689" s="63" t="str">
        <f>+IFERROR(IF(S689="#N/C","#N/C",INDEX(Taxonomy_UniqueValues!A:A,MATCH(S689,Taxonomy_UniqueValues!B:B,0))),"#N/C")</f>
        <v>Insecta</v>
      </c>
      <c r="S689" s="63" t="str">
        <f>+IFERROR(IF(T689="#N/C","#N/C",INDEX(Taxonomy_UniqueValues!B:B,MATCH(T689,Taxonomy_UniqueValues!C:C,0))),"#N/C")</f>
        <v>Diptera</v>
      </c>
      <c r="T689" s="63" t="str">
        <f>+IFERROR(IF(V689="#N/C","#N/C",INDEX(Taxonomy_UniqueValues!C:C,MATCH(V689,Taxonomy_UniqueValues!E:E,0))),"#N/C")</f>
        <v>Brachycera</v>
      </c>
      <c r="U689" s="63" t="str">
        <f>+IFERROR(IF(V689="#N/C","#N/C",INDEX(Taxonomy_UniqueValues!D:D,MATCH(V689,Taxonomy_UniqueValues!E:E,0))),"#N/C")</f>
        <v>Muscomorpha</v>
      </c>
      <c r="V689" s="63" t="str">
        <f>+IFERROR(IF(W689="#N/C","#N/C",INDEX(Taxonomy_UniqueValues!E:E,MATCH(W689,Taxonomy_UniqueValues!F:F,0))),"#N/C")</f>
        <v>Lauxanioidea</v>
      </c>
      <c r="W689" s="63" t="str">
        <f>+IFERROR(IF(X689="#N/C","#N/C",INDEX(Taxonomy_UniqueValues!F:F,MATCH(X689,Taxonomy_UniqueValues!G:G,0))),"#N/C")</f>
        <v>Lauxaniidae</v>
      </c>
      <c r="X689" s="63" t="str">
        <f>+IFERROR(IF(Y689="#N/C","#N/C",INDEX(Taxonomy_UniqueValues!G:G,MATCH(Y689,Taxonomy_UniqueValues!H:H,0))),"#N/C")</f>
        <v>Lauxaniinae</v>
      </c>
      <c r="Y689" s="65" t="s">
        <v>726</v>
      </c>
      <c r="Z689" s="64" t="s">
        <v>36</v>
      </c>
    </row>
    <row r="690" spans="1:26" x14ac:dyDescent="0.3">
      <c r="A690" s="3">
        <v>160</v>
      </c>
      <c r="B690" s="38" t="str">
        <f t="shared" si="72"/>
        <v>FAIR-D3_160</v>
      </c>
      <c r="C690" s="39" t="s">
        <v>526</v>
      </c>
      <c r="D690" s="4">
        <f t="shared" si="70"/>
        <v>45177</v>
      </c>
      <c r="E690" s="1" t="s">
        <v>727</v>
      </c>
      <c r="F690" s="1" t="s">
        <v>727</v>
      </c>
      <c r="G690" s="2">
        <v>45177.588125000002</v>
      </c>
      <c r="H690" s="2">
        <v>45177.588738425897</v>
      </c>
      <c r="I690" s="40">
        <f t="shared" si="71"/>
        <v>6.1342589469859377E-4</v>
      </c>
      <c r="J690" s="41" t="s">
        <v>32</v>
      </c>
      <c r="K690" s="42" t="s">
        <v>31</v>
      </c>
      <c r="L690" s="42" t="s">
        <v>32</v>
      </c>
      <c r="M690" s="6">
        <v>160</v>
      </c>
      <c r="N690" s="5" t="str">
        <f t="shared" si="68"/>
        <v>FAIR-D3/160</v>
      </c>
      <c r="O690" s="4" t="str">
        <f>IF(ISBLANK(E690),"",IF(E690=F690, "1 video",CONCATENATE((+COUNTIFS(Video_List!$A:$A,Monitoring!C690,Video_List!$D:$D,"&lt;=" &amp;Monitoring!H690)-COUNTIFS(Video_List!$A:$A,Monitoring!C690,Video_List!$D:$D,"&lt;=" &amp;Monitoring!G690))+1," videos")))</f>
        <v>1 video</v>
      </c>
      <c r="P690" s="61" t="str">
        <f t="shared" si="73"/>
        <v>no</v>
      </c>
      <c r="Q690" s="62" t="s">
        <v>34</v>
      </c>
      <c r="R690" s="63" t="str">
        <f>+IFERROR(IF(S690="#N/C","#N/C",INDEX(Taxonomy_UniqueValues!A:A,MATCH(S690,Taxonomy_UniqueValues!B:B,0))),"#N/C")</f>
        <v>Insecta</v>
      </c>
      <c r="S690" s="63" t="str">
        <f>+IFERROR(IF(T690="#N/C","#N/C",INDEX(Taxonomy_UniqueValues!B:B,MATCH(T690,Taxonomy_UniqueValues!C:C,0))),"#N/C")</f>
        <v>Diptera</v>
      </c>
      <c r="T690" s="63" t="s">
        <v>48</v>
      </c>
      <c r="U690" s="63" t="str">
        <f>+IFERROR(IF(V690="#N/C","#N/C",INDEX(Taxonomy_UniqueValues!D:D,MATCH(V690,Taxonomy_UniqueValues!E:E,0))),"#N/C")</f>
        <v>#N/C</v>
      </c>
      <c r="V690" s="63" t="str">
        <f>+IFERROR(IF(W690="#N/C","#N/C",INDEX(Taxonomy_UniqueValues!E:E,MATCH(W690,Taxonomy_UniqueValues!F:F,0))),"#N/C")</f>
        <v>#N/C</v>
      </c>
      <c r="W690" s="63" t="str">
        <f>+IFERROR(IF(X690="#N/C","#N/C",INDEX(Taxonomy_UniqueValues!F:F,MATCH(X690,Taxonomy_UniqueValues!G:G,0))),"#N/C")</f>
        <v>#N/C</v>
      </c>
      <c r="X690" s="63" t="str">
        <f>+IFERROR(IF(Y690="#N/C","#N/C",INDEX(Taxonomy_UniqueValues!G:G,MATCH(Y690,Taxonomy_UniqueValues!H:H,0))),"#N/C")</f>
        <v>#N/C</v>
      </c>
      <c r="Y690" s="65" t="str">
        <f>+IFERROR(IF(Z690="#N/C","#N/C",INDEX(Taxonomy_UniqueValues!H:H,MATCH(Z690,Taxonomy_UniqueValues!I:I,0))),"#N/C")</f>
        <v>#N/C</v>
      </c>
      <c r="Z690" s="64" t="s">
        <v>36</v>
      </c>
    </row>
    <row r="691" spans="1:26" x14ac:dyDescent="0.3">
      <c r="A691" s="3">
        <v>161</v>
      </c>
      <c r="B691" s="38" t="str">
        <f t="shared" si="72"/>
        <v>FAIR-D3_161</v>
      </c>
      <c r="C691" s="39" t="s">
        <v>526</v>
      </c>
      <c r="D691" s="4">
        <f t="shared" si="70"/>
        <v>45177</v>
      </c>
      <c r="E691" s="1" t="s">
        <v>728</v>
      </c>
      <c r="F691" s="1" t="s">
        <v>728</v>
      </c>
      <c r="G691" s="2">
        <v>45177.7648148148</v>
      </c>
      <c r="H691" s="2">
        <v>45177.765069444402</v>
      </c>
      <c r="I691" s="40">
        <f t="shared" si="71"/>
        <v>2.5462960184086114E-4</v>
      </c>
      <c r="J691" s="41" t="s">
        <v>45</v>
      </c>
      <c r="K691" s="42" t="s">
        <v>31</v>
      </c>
      <c r="L691" s="42" t="s">
        <v>32</v>
      </c>
      <c r="M691" s="6">
        <v>161</v>
      </c>
      <c r="N691" s="5" t="str">
        <f t="shared" si="68"/>
        <v>FAIR-D3/161</v>
      </c>
      <c r="O691" s="4" t="str">
        <f>IF(ISBLANK(E691),"",IF(E691=F691, "1 video",CONCATENATE((+COUNTIFS(Video_List!$A:$A,Monitoring!C691,Video_List!$D:$D,"&lt;=" &amp;Monitoring!H691)-COUNTIFS(Video_List!$A:$A,Monitoring!C691,Video_List!$D:$D,"&lt;=" &amp;Monitoring!G691))+1," videos")))</f>
        <v>1 video</v>
      </c>
      <c r="P691" s="61" t="str">
        <f t="shared" si="73"/>
        <v>yes</v>
      </c>
      <c r="Q691" s="62" t="s">
        <v>31</v>
      </c>
      <c r="R691" s="63" t="str">
        <f>+IFERROR(IF(S691="#N/C","#N/C",INDEX(Taxonomy_UniqueValues!A:A,MATCH(S691,Taxonomy_UniqueValues!B:B,0))),"#N/C")</f>
        <v>Insecta</v>
      </c>
      <c r="S691" s="63" t="str">
        <f>+IFERROR(IF(T691="#N/C","#N/C",INDEX(Taxonomy_UniqueValues!B:B,MATCH(T691,Taxonomy_UniqueValues!C:C,0))),"#N/C")</f>
        <v>Hymenoptera</v>
      </c>
      <c r="T691" s="63" t="str">
        <f>+IFERROR(IF(V691="#N/C","#N/C",INDEX(Taxonomy_UniqueValues!C:C,MATCH(V691,Taxonomy_UniqueValues!E:E,0))),"#N/C")</f>
        <v>Apocrita</v>
      </c>
      <c r="U691" s="63" t="str">
        <f>+IFERROR(IF(V691="#N/C","#N/C",INDEX(Taxonomy_UniqueValues!D:D,MATCH(V691,Taxonomy_UniqueValues!E:E,0))),"#N/C")</f>
        <v>Parasitica</v>
      </c>
      <c r="V691" s="63" t="str">
        <f>+IFERROR(IF(W691="#N/C","#N/C",INDEX(Taxonomy_UniqueValues!E:E,MATCH(W691,Taxonomy_UniqueValues!F:F,0))),"#N/C")</f>
        <v>Ichneumonoidea</v>
      </c>
      <c r="W691" s="63" t="str">
        <f>+IFERROR(IF(X691="#N/C","#N/C",INDEX(Taxonomy_UniqueValues!F:F,MATCH(X691,Taxonomy_UniqueValues!G:G,0))),"#N/C")</f>
        <v>Ichneumonidae</v>
      </c>
      <c r="X691" s="63" t="str">
        <f>+IFERROR(IF(Y691="#N/C","#N/C",INDEX(Taxonomy_UniqueValues!G:G,MATCH(Y691,Taxonomy_UniqueValues!H:H,0))),"#N/C")</f>
        <v>Xoridinae</v>
      </c>
      <c r="Y691" s="65" t="s">
        <v>729</v>
      </c>
      <c r="Z691" s="64" t="s">
        <v>36</v>
      </c>
    </row>
    <row r="692" spans="1:26" x14ac:dyDescent="0.3">
      <c r="A692" s="3">
        <v>162</v>
      </c>
      <c r="B692" s="38" t="str">
        <f t="shared" si="72"/>
        <v>FAIR-D3_162</v>
      </c>
      <c r="C692" s="39" t="s">
        <v>526</v>
      </c>
      <c r="D692" s="4">
        <f t="shared" si="70"/>
        <v>45178</v>
      </c>
      <c r="E692" s="1" t="s">
        <v>730</v>
      </c>
      <c r="F692" s="1" t="s">
        <v>731</v>
      </c>
      <c r="G692" s="2">
        <v>45178.341099537</v>
      </c>
      <c r="H692" s="2">
        <v>45178.348206018498</v>
      </c>
      <c r="I692" s="40">
        <f t="shared" si="71"/>
        <v>7.1064814983401448E-3</v>
      </c>
      <c r="J692" s="41" t="s">
        <v>45</v>
      </c>
      <c r="K692" s="42" t="s">
        <v>34</v>
      </c>
      <c r="L692" s="42" t="s">
        <v>45</v>
      </c>
      <c r="M692" s="6">
        <v>162</v>
      </c>
      <c r="N692" s="5" t="str">
        <f t="shared" si="68"/>
        <v>FAIR-D3/162</v>
      </c>
      <c r="O692" s="4" t="str">
        <f>IF(ISBLANK(E692),"",IF(E692=F692, "1 video",CONCATENATE((+COUNTIFS(Video_List!$A:$A,Monitoring!C692,Video_List!$D:$D,"&lt;=" &amp;Monitoring!H692)-COUNTIFS(Video_List!$A:$A,Monitoring!C692,Video_List!$D:$D,"&lt;=" &amp;Monitoring!G692))+1," videos")))</f>
        <v>3 videos</v>
      </c>
      <c r="P692" s="61" t="str">
        <f t="shared" si="73"/>
        <v>no</v>
      </c>
      <c r="Q692" s="62" t="s">
        <v>34</v>
      </c>
      <c r="R692" s="63" t="str">
        <f>+IFERROR(IF(S692="#N/C","#N/C",INDEX(Taxonomy_UniqueValues!A:A,MATCH(S692,Taxonomy_UniqueValues!B:B,0))),"#N/C")</f>
        <v>Insecta</v>
      </c>
      <c r="S692" s="63" t="str">
        <f>+IFERROR(IF(T692="#N/C","#N/C",INDEX(Taxonomy_UniqueValues!B:B,MATCH(T692,Taxonomy_UniqueValues!C:C,0))),"#N/C")</f>
        <v>Diptera</v>
      </c>
      <c r="T692" s="63" t="s">
        <v>48</v>
      </c>
      <c r="U692" s="63" t="str">
        <f>+IFERROR(IF(V692="#N/C","#N/C",INDEX(Taxonomy_UniqueValues!D:D,MATCH(V692,Taxonomy_UniqueValues!E:E,0))),"#N/C")</f>
        <v>#N/C</v>
      </c>
      <c r="V692" s="63" t="str">
        <f>+IFERROR(IF(W692="#N/C","#N/C",INDEX(Taxonomy_UniqueValues!E:E,MATCH(W692,Taxonomy_UniqueValues!F:F,0))),"#N/C")</f>
        <v>#N/C</v>
      </c>
      <c r="W692" s="63" t="str">
        <f>+IFERROR(IF(X692="#N/C","#N/C",INDEX(Taxonomy_UniqueValues!F:F,MATCH(X692,Taxonomy_UniqueValues!G:G,0))),"#N/C")</f>
        <v>#N/C</v>
      </c>
      <c r="X692" s="63" t="str">
        <f>+IFERROR(IF(Y692="#N/C","#N/C",INDEX(Taxonomy_UniqueValues!G:G,MATCH(Y692,Taxonomy_UniqueValues!H:H,0))),"#N/C")</f>
        <v>#N/C</v>
      </c>
      <c r="Y692" s="65" t="str">
        <f>+IFERROR(IF(Z692="#N/C","#N/C",INDEX(Taxonomy_UniqueValues!H:H,MATCH(Z692,Taxonomy_UniqueValues!I:I,0))),"#N/C")</f>
        <v>#N/C</v>
      </c>
      <c r="Z692" s="64" t="s">
        <v>36</v>
      </c>
    </row>
    <row r="693" spans="1:26" x14ac:dyDescent="0.3">
      <c r="A693" s="3">
        <v>163</v>
      </c>
      <c r="B693" s="38" t="str">
        <f t="shared" si="72"/>
        <v>FAIR-D3_163</v>
      </c>
      <c r="C693" s="39" t="s">
        <v>526</v>
      </c>
      <c r="D693" s="4">
        <f t="shared" si="70"/>
        <v>45178</v>
      </c>
      <c r="E693" s="1" t="s">
        <v>732</v>
      </c>
      <c r="F693" s="1" t="s">
        <v>733</v>
      </c>
      <c r="G693" s="2">
        <v>45178.431793981501</v>
      </c>
      <c r="H693" s="2">
        <v>45178.574583333299</v>
      </c>
      <c r="I693" s="40">
        <f t="shared" si="71"/>
        <v>0.14278935179754626</v>
      </c>
      <c r="J693" s="41" t="s">
        <v>30</v>
      </c>
      <c r="K693" s="42" t="s">
        <v>34</v>
      </c>
      <c r="L693" s="42" t="s">
        <v>45</v>
      </c>
      <c r="M693" s="6">
        <v>163</v>
      </c>
      <c r="N693" s="5" t="str">
        <f t="shared" si="68"/>
        <v>FAIR-D3/163</v>
      </c>
      <c r="O693" s="4" t="str">
        <f>IF(ISBLANK(E693),"",IF(E693=F693, "1 video",CONCATENATE((+COUNTIFS(Video_List!$A:$A,Monitoring!C693,Video_List!$D:$D,"&lt;=" &amp;Monitoring!H693)-COUNTIFS(Video_List!$A:$A,Monitoring!C693,Video_List!$D:$D,"&lt;=" &amp;Monitoring!G693))+1," videos")))</f>
        <v>19 videos</v>
      </c>
      <c r="P693" s="61" t="str">
        <f t="shared" si="73"/>
        <v>yes</v>
      </c>
      <c r="Q693" s="62" t="s">
        <v>31</v>
      </c>
      <c r="R693" s="63" t="str">
        <f>+IFERROR(IF(S693="#N/C","#N/C",INDEX(Taxonomy_UniqueValues!A:A,MATCH(S693,Taxonomy_UniqueValues!B:B,0))),"#N/C")</f>
        <v>Insecta</v>
      </c>
      <c r="S693" s="63" t="str">
        <f>+IFERROR(IF(T693="#N/C","#N/C",INDEX(Taxonomy_UniqueValues!B:B,MATCH(T693,Taxonomy_UniqueValues!C:C,0))),"#N/C")</f>
        <v>Diptera</v>
      </c>
      <c r="T693" s="63" t="str">
        <f>+IFERROR(IF(V693="#N/C","#N/C",INDEX(Taxonomy_UniqueValues!C:C,MATCH(V693,Taxonomy_UniqueValues!E:E,0))),"#N/C")</f>
        <v>Nematocera</v>
      </c>
      <c r="U693" s="63" t="str">
        <f>+IFERROR(IF(V693="#N/C","#N/C",INDEX(Taxonomy_UniqueValues!D:D,MATCH(V693,Taxonomy_UniqueValues!E:E,0))),"#N/C")</f>
        <v>Culicomorpha</v>
      </c>
      <c r="V693" s="63" t="str">
        <f>+IFERROR(IF(W693="#N/C","#N/C",INDEX(Taxonomy_UniqueValues!E:E,MATCH(W693,Taxonomy_UniqueValues!F:F,0))),"#N/C")</f>
        <v>Chironomoidea</v>
      </c>
      <c r="W693" s="63" t="str">
        <f>+IFERROR(IF(X693="#N/C","#N/C",INDEX(Taxonomy_UniqueValues!F:F,MATCH(X693,Taxonomy_UniqueValues!G:G,0))),"#N/C")</f>
        <v>Chironomidae</v>
      </c>
      <c r="X693" s="63" t="str">
        <f>+IFERROR(IF(Y693="#N/C","#N/C",INDEX(Taxonomy_UniqueValues!G:G,MATCH(Y693,Taxonomy_UniqueValues!H:H,0))),"#N/C")</f>
        <v>Chironominae</v>
      </c>
      <c r="Y693" s="65" t="s">
        <v>735</v>
      </c>
      <c r="Z693" s="64" t="s">
        <v>36</v>
      </c>
    </row>
    <row r="694" spans="1:26" x14ac:dyDescent="0.3">
      <c r="A694" s="3">
        <v>164</v>
      </c>
      <c r="B694" s="38" t="str">
        <f t="shared" si="72"/>
        <v>FAIR-D3_164</v>
      </c>
      <c r="C694" s="39" t="s">
        <v>526</v>
      </c>
      <c r="D694" s="4">
        <f t="shared" si="70"/>
        <v>45178</v>
      </c>
      <c r="E694" s="1" t="s">
        <v>736</v>
      </c>
      <c r="F694" s="1" t="s">
        <v>736</v>
      </c>
      <c r="G694" s="2">
        <v>45178.471863425897</v>
      </c>
      <c r="H694" s="2">
        <v>45178.471909722197</v>
      </c>
      <c r="I694" s="40">
        <f t="shared" si="71"/>
        <v>4.6296299842651933E-5</v>
      </c>
      <c r="J694" s="41" t="s">
        <v>30</v>
      </c>
      <c r="K694" s="42" t="s">
        <v>34</v>
      </c>
      <c r="L694" s="42" t="s">
        <v>32</v>
      </c>
      <c r="M694" s="6">
        <v>164</v>
      </c>
      <c r="N694" s="5" t="str">
        <f t="shared" si="68"/>
        <v>FAIR-D3/164</v>
      </c>
      <c r="O694" s="4" t="str">
        <f>IF(ISBLANK(E694),"",IF(E694=F694, "1 video",CONCATENATE((+COUNTIFS(Video_List!$A:$A,Monitoring!C694,Video_List!$D:$D,"&lt;=" &amp;Monitoring!H694)-COUNTIFS(Video_List!$A:$A,Monitoring!C694,Video_List!$D:$D,"&lt;=" &amp;Monitoring!G694))+1," videos")))</f>
        <v>1 video</v>
      </c>
      <c r="P694" s="61" t="str">
        <f t="shared" si="73"/>
        <v>yes</v>
      </c>
      <c r="Q694" s="62" t="s">
        <v>34</v>
      </c>
      <c r="R694" s="63" t="str">
        <f>+IFERROR(IF(S694="#N/C","#N/C",INDEX(Taxonomy_UniqueValues!A:A,MATCH(S694,Taxonomy_UniqueValues!B:B,0))),"#N/C")</f>
        <v>Insecta</v>
      </c>
      <c r="S694" s="63" t="str">
        <f>+IFERROR(IF(T694="#N/C","#N/C",INDEX(Taxonomy_UniqueValues!B:B,MATCH(T694,Taxonomy_UniqueValues!C:C,0))),"#N/C")</f>
        <v>Diptera</v>
      </c>
      <c r="T694" s="63" t="str">
        <f>+IFERROR(IF(V694="#N/C","#N/C",INDEX(Taxonomy_UniqueValues!C:C,MATCH(V694,Taxonomy_UniqueValues!E:E,0))),"#N/C")</f>
        <v>Brachycera</v>
      </c>
      <c r="U694" s="63" t="str">
        <f>+IFERROR(IF(V694="#N/C","#N/C",INDEX(Taxonomy_UniqueValues!D:D,MATCH(V694,Taxonomy_UniqueValues!E:E,0))),"#N/C")</f>
        <v>Muscomorpha</v>
      </c>
      <c r="V694" s="63" t="s">
        <v>112</v>
      </c>
      <c r="W694" s="63" t="str">
        <f>+IFERROR(IF(X694="#N/C","#N/C",INDEX(Taxonomy_UniqueValues!F:F,MATCH(X694,Taxonomy_UniqueValues!G:G,0))),"#N/C")</f>
        <v>#N/C</v>
      </c>
      <c r="X694" s="63" t="str">
        <f>+IFERROR(IF(Y694="#N/C","#N/C",INDEX(Taxonomy_UniqueValues!G:G,MATCH(Y694,Taxonomy_UniqueValues!H:H,0))),"#N/C")</f>
        <v>#N/C</v>
      </c>
      <c r="Y694" s="65" t="str">
        <f>+IFERROR(IF(Z694="#N/C","#N/C",INDEX(Taxonomy_UniqueValues!H:H,MATCH(Z694,Taxonomy_UniqueValues!I:I,0))),"#N/C")</f>
        <v>#N/C</v>
      </c>
      <c r="Z694" s="64" t="s">
        <v>36</v>
      </c>
    </row>
    <row r="695" spans="1:26" x14ac:dyDescent="0.3">
      <c r="A695" s="3">
        <v>165</v>
      </c>
      <c r="B695" s="38" t="str">
        <f t="shared" si="72"/>
        <v>FAIR-D3_165</v>
      </c>
      <c r="C695" s="39" t="s">
        <v>526</v>
      </c>
      <c r="D695" s="4">
        <f t="shared" si="70"/>
        <v>45178</v>
      </c>
      <c r="E695" s="1" t="s">
        <v>737</v>
      </c>
      <c r="F695" s="1" t="s">
        <v>737</v>
      </c>
      <c r="G695" s="2">
        <v>45178.703865740703</v>
      </c>
      <c r="H695" s="2">
        <v>45178.704976851899</v>
      </c>
      <c r="I695" s="40">
        <f t="shared" si="71"/>
        <v>1.1111111962236464E-3</v>
      </c>
      <c r="J695" s="41" t="s">
        <v>30</v>
      </c>
      <c r="K695" s="42" t="s">
        <v>34</v>
      </c>
      <c r="L695" s="42" t="s">
        <v>32</v>
      </c>
      <c r="M695" s="6">
        <v>165</v>
      </c>
      <c r="N695" s="5" t="str">
        <f t="shared" si="68"/>
        <v>FAIR-D3/165</v>
      </c>
      <c r="O695" s="4" t="str">
        <f>IF(ISBLANK(E695),"",IF(E695=F695, "1 video",CONCATENATE((+COUNTIFS(Video_List!$A:$A,Monitoring!C695,Video_List!$D:$D,"&lt;=" &amp;Monitoring!H695)-COUNTIFS(Video_List!$A:$A,Monitoring!C695,Video_List!$D:$D,"&lt;=" &amp;Monitoring!G695))+1," videos")))</f>
        <v>1 video</v>
      </c>
      <c r="P695" s="61" t="str">
        <f t="shared" si="73"/>
        <v>yes</v>
      </c>
      <c r="Q695" s="62" t="s">
        <v>34</v>
      </c>
      <c r="R695" s="63" t="str">
        <f>+IFERROR(IF(S695="#N/C","#N/C",INDEX(Taxonomy_UniqueValues!A:A,MATCH(S695,Taxonomy_UniqueValues!B:B,0))),"#N/C")</f>
        <v>Insecta</v>
      </c>
      <c r="S695" s="63" t="str">
        <f>+IFERROR(IF(T695="#N/C","#N/C",INDEX(Taxonomy_UniqueValues!B:B,MATCH(T695,Taxonomy_UniqueValues!C:C,0))),"#N/C")</f>
        <v>Coleoptera</v>
      </c>
      <c r="T695" s="63" t="str">
        <f>+IFERROR(IF(V695="#N/C","#N/C",INDEX(Taxonomy_UniqueValues!C:C,MATCH(V695,Taxonomy_UniqueValues!E:E,0))),"#N/C")</f>
        <v>Polyphaga</v>
      </c>
      <c r="U695" s="63" t="str">
        <f>+IFERROR(IF(V695="#N/C","#N/C",INDEX(Taxonomy_UniqueValues!D:D,MATCH(V695,Taxonomy_UniqueValues!E:E,0))),"#N/C")</f>
        <v>Cucujiformia</v>
      </c>
      <c r="V695" s="63" t="str">
        <f>+IFERROR(IF(W695="#N/C","#N/C",INDEX(Taxonomy_UniqueValues!E:E,MATCH(W695,Taxonomy_UniqueValues!F:F,0))),"#N/C")</f>
        <v>Coccinelloidea</v>
      </c>
      <c r="W695" s="63" t="str">
        <f>+IFERROR(IF(X695="#N/C","#N/C",INDEX(Taxonomy_UniqueValues!F:F,MATCH(X695,Taxonomy_UniqueValues!G:G,0))),"#N/C")</f>
        <v>Coccinellidae</v>
      </c>
      <c r="X695" s="63" t="str">
        <f>+IFERROR(IF(Y695="#N/C","#N/C",INDEX(Taxonomy_UniqueValues!G:G,MATCH(Y695,Taxonomy_UniqueValues!H:H,0))),"#N/C")</f>
        <v>Coccinellinae</v>
      </c>
      <c r="Y695" s="65" t="s">
        <v>330</v>
      </c>
      <c r="Z695" s="64" t="s">
        <v>36</v>
      </c>
    </row>
    <row r="696" spans="1:26" x14ac:dyDescent="0.3">
      <c r="A696" s="3">
        <v>166</v>
      </c>
      <c r="B696" s="38" t="str">
        <f t="shared" si="72"/>
        <v>FAIR-D3_166</v>
      </c>
      <c r="C696" s="39" t="s">
        <v>526</v>
      </c>
      <c r="D696" s="4">
        <f t="shared" si="70"/>
        <v>45178</v>
      </c>
      <c r="E696" s="1" t="s">
        <v>738</v>
      </c>
      <c r="F696" s="1" t="s">
        <v>738</v>
      </c>
      <c r="G696" s="2">
        <v>45178.765324074098</v>
      </c>
      <c r="H696" s="2">
        <v>45178.765497685199</v>
      </c>
      <c r="I696" s="40">
        <f t="shared" si="71"/>
        <v>1.736111007630825E-4</v>
      </c>
      <c r="J696" s="41" t="s">
        <v>30</v>
      </c>
      <c r="K696" s="42" t="s">
        <v>34</v>
      </c>
      <c r="L696" s="42" t="s">
        <v>32</v>
      </c>
      <c r="M696" s="6">
        <v>166</v>
      </c>
      <c r="N696" s="5" t="str">
        <f t="shared" si="68"/>
        <v>FAIR-D3/166</v>
      </c>
      <c r="O696" s="4" t="str">
        <f>IF(ISBLANK(E696),"",IF(E696=F696, "1 video",CONCATENATE((+COUNTIFS(Video_List!$A:$A,Monitoring!C696,Video_List!$D:$D,"&lt;=" &amp;Monitoring!H696)-COUNTIFS(Video_List!$A:$A,Monitoring!C696,Video_List!$D:$D,"&lt;=" &amp;Monitoring!G696))+1," videos")))</f>
        <v>1 video</v>
      </c>
      <c r="P696" s="61" t="str">
        <f t="shared" si="73"/>
        <v>yes</v>
      </c>
      <c r="Q696" s="62" t="s">
        <v>31</v>
      </c>
      <c r="R696" s="63" t="str">
        <f>+IFERROR(IF(S696="#N/C","#N/C",INDEX(Taxonomy_UniqueValues!A:A,MATCH(S696,Taxonomy_UniqueValues!B:B,0))),"#N/C")</f>
        <v>Insecta</v>
      </c>
      <c r="S696" s="63" t="str">
        <f>+IFERROR(IF(T696="#N/C","#N/C",INDEX(Taxonomy_UniqueValues!B:B,MATCH(T696,Taxonomy_UniqueValues!C:C,0))),"#N/C")</f>
        <v>Hemiptera</v>
      </c>
      <c r="T696" s="63" t="str">
        <f>+IFERROR(IF(V696="#N/C","#N/C",INDEX(Taxonomy_UniqueValues!C:C,MATCH(V696,Taxonomy_UniqueValues!E:E,0))),"#N/C")</f>
        <v>Heteroptera</v>
      </c>
      <c r="U696" s="63" t="str">
        <f>+IFERROR(IF(V696="#N/C","#N/C",INDEX(Taxonomy_UniqueValues!D:D,MATCH(V696,Taxonomy_UniqueValues!E:E,0))),"#N/C")</f>
        <v>Pentatomomorpha</v>
      </c>
      <c r="V696" s="63" t="str">
        <f>+IFERROR(IF(W696="#N/C","#N/C",INDEX(Taxonomy_UniqueValues!E:E,MATCH(W696,Taxonomy_UniqueValues!F:F,0))),"#N/C")</f>
        <v>Lygaeoidea</v>
      </c>
      <c r="W696" s="63" t="str">
        <f>+IFERROR(IF(X696="#N/C","#N/C",INDEX(Taxonomy_UniqueValues!F:F,MATCH(X696,Taxonomy_UniqueValues!G:G,0))),"#N/C")</f>
        <v>Rhyparochromidae</v>
      </c>
      <c r="X696" s="63" t="str">
        <f>+IFERROR(IF(Y696="#N/C","#N/C",INDEX(Taxonomy_UniqueValues!G:G,MATCH(Y696,Taxonomy_UniqueValues!H:H,0))),"#N/C")</f>
        <v>Rhyparochrominae</v>
      </c>
      <c r="Y696" s="65" t="s">
        <v>740</v>
      </c>
      <c r="Z696" s="64" t="s">
        <v>36</v>
      </c>
    </row>
    <row r="697" spans="1:26" x14ac:dyDescent="0.3">
      <c r="A697" s="3">
        <v>167</v>
      </c>
      <c r="B697" s="38" t="str">
        <f t="shared" si="72"/>
        <v>FAIR-D3_167</v>
      </c>
      <c r="C697" s="39" t="s">
        <v>526</v>
      </c>
      <c r="D697" s="4">
        <f t="shared" si="70"/>
        <v>45179</v>
      </c>
      <c r="E697" s="1" t="s">
        <v>741</v>
      </c>
      <c r="F697" s="1" t="s">
        <v>741</v>
      </c>
      <c r="G697" s="2">
        <v>45179.402766203697</v>
      </c>
      <c r="H697" s="2">
        <v>45179.402835648201</v>
      </c>
      <c r="I697" s="40">
        <f t="shared" si="71"/>
        <v>6.9444504333660007E-5</v>
      </c>
      <c r="J697" s="41" t="s">
        <v>30</v>
      </c>
      <c r="K697" s="42" t="s">
        <v>34</v>
      </c>
      <c r="L697" s="42" t="s">
        <v>32</v>
      </c>
      <c r="M697" s="6">
        <v>167</v>
      </c>
      <c r="N697" s="5" t="str">
        <f t="shared" si="68"/>
        <v>FAIR-D3/167</v>
      </c>
      <c r="O697" s="4" t="str">
        <f>IF(ISBLANK(E697),"",IF(E697=F697, "1 video",CONCATENATE((+COUNTIFS(Video_List!$A:$A,Monitoring!C697,Video_List!$D:$D,"&lt;=" &amp;Monitoring!H697)-COUNTIFS(Video_List!$A:$A,Monitoring!C697,Video_List!$D:$D,"&lt;=" &amp;Monitoring!G697))+1," videos")))</f>
        <v>1 video</v>
      </c>
      <c r="P697" s="61" t="str">
        <f t="shared" si="73"/>
        <v>yes</v>
      </c>
      <c r="Q697" s="62" t="s">
        <v>34</v>
      </c>
      <c r="R697" s="63" t="str">
        <f>+IFERROR(IF(S697="#N/C","#N/C",IF(S697=0,INDEX(Taxonomy_UniqueValues!A:A,MATCH(T697,Taxonomy_UniqueValues!C:C,0)),INDEX(Taxonomy_UniqueValues!A:A,MATCH(S697,Taxonomy_UniqueValues!B:B,0)))),"#N/C")</f>
        <v>Insecta</v>
      </c>
      <c r="S697" s="63" t="str">
        <f>+IFERROR(IF(T697="#N/C","#N/C",IF(T697=0,INDEX(Taxonomy_UniqueValues!B:B,MATCH(U697,Taxonomy_UniqueValues!D:D,0)),INDEX(Taxonomy_UniqueValues!B:B,MATCH(T697,Taxonomy_UniqueValues!C:C,0)))),"#N/C")</f>
        <v>Diptera</v>
      </c>
      <c r="T697" s="63" t="str">
        <f>+IFERROR(IF(U697="#N/C","#N/C",IF(U697=0,INDEX(Taxonomy_UniqueValues!C:C,MATCH(V697,Taxonomy_UniqueValues!E:E,0)),INDEX(Taxonomy_UniqueValues!C:C,MATCH(U697,Taxonomy_UniqueValues!D:D,0)))),"#N/C")</f>
        <v>Brachycera</v>
      </c>
      <c r="U697" s="63" t="str">
        <f>+IFERROR(IF(V697="#N/C","#N/C",IF(V697=0,INDEX(Taxonomy_UniqueValues!D:D,MATCH(W697,Taxonomy_UniqueValues!F:F,0)),INDEX(Taxonomy_UniqueValues!D:D,MATCH(V697,Taxonomy_UniqueValues!E:E,0)))),"#N/C")</f>
        <v>Muscomorpha</v>
      </c>
      <c r="V697" s="63" t="str">
        <f>+IFERROR(IF(W697="#N/C","#N/C",IF(W697=0,INDEX(Taxonomy_UniqueValues!E:E,MATCH(X697,Taxonomy_UniqueValues!G:G,0)),INDEX(Taxonomy_UniqueValues!E:E,MATCH(W697,Taxonomy_UniqueValues!F:F,0)))),"#N/C")</f>
        <v>Muscoidea</v>
      </c>
      <c r="W697" s="63" t="str">
        <f>+IFERROR(IF(X697="#N/C","#N/C",IF(X697=0,INDEX(Taxonomy_UniqueValues!F:F,MATCH(Y697,Taxonomy_UniqueValues!H:H,0)),INDEX(Taxonomy_UniqueValues!F:F,MATCH(X697,Taxonomy_UniqueValues!G:G,0)))),"#N/C")</f>
        <v>Fanniidae</v>
      </c>
      <c r="X697" s="63">
        <f>+IFERROR(IF(Y697="#N/C","#N/C",INDEX(Taxonomy_UniqueValues!G:G,MATCH(Y697,Taxonomy_UniqueValues!H:H,0))),"#N/C")</f>
        <v>0</v>
      </c>
      <c r="Y697" s="65" t="s">
        <v>38</v>
      </c>
      <c r="Z697" s="64" t="s">
        <v>36</v>
      </c>
    </row>
    <row r="698" spans="1:26" x14ac:dyDescent="0.3">
      <c r="A698" s="3">
        <v>168</v>
      </c>
      <c r="B698" s="38" t="str">
        <f t="shared" si="72"/>
        <v>FAIR-D3_168</v>
      </c>
      <c r="C698" s="39" t="s">
        <v>526</v>
      </c>
      <c r="D698" s="4">
        <f t="shared" si="70"/>
        <v>45179</v>
      </c>
      <c r="E698" s="1" t="s">
        <v>742</v>
      </c>
      <c r="F698" s="1" t="s">
        <v>742</v>
      </c>
      <c r="G698" s="2">
        <v>45179.407256944403</v>
      </c>
      <c r="H698" s="2">
        <v>45179.407337962999</v>
      </c>
      <c r="I698" s="40">
        <f t="shared" si="71"/>
        <v>8.1018595665227622E-5</v>
      </c>
      <c r="J698" s="41" t="s">
        <v>30</v>
      </c>
      <c r="K698" s="42" t="s">
        <v>31</v>
      </c>
      <c r="L698" s="42" t="s">
        <v>32</v>
      </c>
      <c r="M698" s="6">
        <v>168</v>
      </c>
      <c r="N698" s="5" t="str">
        <f t="shared" si="68"/>
        <v>FAIR-D3/168</v>
      </c>
      <c r="O698" s="4" t="str">
        <f>IF(ISBLANK(E698),"",IF(E698=F698, "1 video",CONCATENATE((+COUNTIFS(Video_List!$A:$A,Monitoring!C698,Video_List!$D:$D,"&lt;=" &amp;Monitoring!H698)-COUNTIFS(Video_List!$A:$A,Monitoring!C698,Video_List!$D:$D,"&lt;=" &amp;Monitoring!G698))+1," videos")))</f>
        <v>1 video</v>
      </c>
      <c r="P698" s="61" t="str">
        <f t="shared" si="73"/>
        <v>yes</v>
      </c>
      <c r="Q698" s="62" t="s">
        <v>34</v>
      </c>
      <c r="R698" s="63" t="str">
        <f>+IFERROR(IF(S698="#N/C","#N/C",INDEX(Taxonomy_UniqueValues!A:A,MATCH(S698,Taxonomy_UniqueValues!B:B,0))),"#N/C")</f>
        <v>Insecta</v>
      </c>
      <c r="S698" s="63" t="str">
        <f>+IFERROR(IF(T698="#N/C","#N/C",INDEX(Taxonomy_UniqueValues!B:B,MATCH(T698,Taxonomy_UniqueValues!C:C,0))),"#N/C")</f>
        <v>Diptera</v>
      </c>
      <c r="T698" s="63" t="str">
        <f>+IFERROR(IF(V698="#N/C","#N/C",INDEX(Taxonomy_UniqueValues!C:C,MATCH(V698,Taxonomy_UniqueValues!E:E,0))),"#N/C")</f>
        <v>Brachycera</v>
      </c>
      <c r="U698" s="63" t="str">
        <f>+IFERROR(IF(V698="#N/C","#N/C",INDEX(Taxonomy_UniqueValues!D:D,MATCH(V698,Taxonomy_UniqueValues!E:E,0))),"#N/C")</f>
        <v>Muscomorpha</v>
      </c>
      <c r="V698" s="63" t="str">
        <f>+IFERROR(IF(W698="#N/C","#N/C",INDEX(Taxonomy_UniqueValues!E:E,MATCH(W698,Taxonomy_UniqueValues!F:F,0))),"#N/C")</f>
        <v>Oestroidea</v>
      </c>
      <c r="W698" s="63" t="s">
        <v>572</v>
      </c>
      <c r="X698" s="63" t="str">
        <f>+IFERROR(IF(Y698="#N/C","#N/C",INDEX(Taxonomy_UniqueValues!G:G,MATCH(Y698,Taxonomy_UniqueValues!H:H,0))),"#N/C")</f>
        <v>#N/C</v>
      </c>
      <c r="Y698" s="65" t="str">
        <f>+IFERROR(IF(Z698="#N/C","#N/C",INDEX(Taxonomy_UniqueValues!H:H,MATCH(Z698,Taxonomy_UniqueValues!I:I,0))),"#N/C")</f>
        <v>#N/C</v>
      </c>
      <c r="Z698" s="64" t="s">
        <v>36</v>
      </c>
    </row>
    <row r="699" spans="1:26" x14ac:dyDescent="0.3">
      <c r="A699" s="3">
        <v>169</v>
      </c>
      <c r="B699" s="38" t="str">
        <f t="shared" si="72"/>
        <v>FAIR-D3_169</v>
      </c>
      <c r="C699" s="39" t="s">
        <v>526</v>
      </c>
      <c r="D699" s="4">
        <f t="shared" si="70"/>
        <v>45179</v>
      </c>
      <c r="E699" s="1" t="s">
        <v>743</v>
      </c>
      <c r="F699" s="1" t="s">
        <v>743</v>
      </c>
      <c r="G699" s="2">
        <v>45179.480370370402</v>
      </c>
      <c r="H699" s="2">
        <v>45179.481388888897</v>
      </c>
      <c r="I699" s="40">
        <f t="shared" si="71"/>
        <v>1.0185184946749359E-3</v>
      </c>
      <c r="J699" s="41" t="s">
        <v>30</v>
      </c>
      <c r="K699" s="42" t="s">
        <v>34</v>
      </c>
      <c r="L699" s="42" t="s">
        <v>32</v>
      </c>
      <c r="M699" s="6">
        <v>169</v>
      </c>
      <c r="N699" s="5" t="str">
        <f t="shared" si="68"/>
        <v>FAIR-D3/169</v>
      </c>
      <c r="O699" s="4" t="str">
        <f>IF(ISBLANK(E699),"",IF(E699=F699, "1 video",CONCATENATE((+COUNTIFS(Video_List!$A:$A,Monitoring!C699,Video_List!$D:$D,"&lt;=" &amp;Monitoring!H699)-COUNTIFS(Video_List!$A:$A,Monitoring!C699,Video_List!$D:$D,"&lt;=" &amp;Monitoring!G699))+1," videos")))</f>
        <v>1 video</v>
      </c>
      <c r="P699" s="61" t="str">
        <f t="shared" si="73"/>
        <v>yes</v>
      </c>
      <c r="Q699" s="62" t="s">
        <v>31</v>
      </c>
      <c r="R699" s="63" t="str">
        <f>+IFERROR(IF(S699="#N/C","#N/C",INDEX(Taxonomy_UniqueValues!A:A,MATCH(S699,Taxonomy_UniqueValues!B:B,0))),"#N/C")</f>
        <v>Insecta</v>
      </c>
      <c r="S699" s="63" t="str">
        <f>+IFERROR(IF(T699="#N/C","#N/C",INDEX(Taxonomy_UniqueValues!B:B,MATCH(T699,Taxonomy_UniqueValues!C:C,0))),"#N/C")</f>
        <v>Coleoptera</v>
      </c>
      <c r="T699" s="63" t="str">
        <f>+IFERROR(IF(V699="#N/C","#N/C",INDEX(Taxonomy_UniqueValues!C:C,MATCH(V699,Taxonomy_UniqueValues!E:E,0))),"#N/C")</f>
        <v>Polyphaga</v>
      </c>
      <c r="U699" s="63" t="str">
        <f>+IFERROR(IF(V699="#N/C","#N/C",INDEX(Taxonomy_UniqueValues!D:D,MATCH(V699,Taxonomy_UniqueValues!E:E,0))),"#N/C")</f>
        <v>Cucujiformia</v>
      </c>
      <c r="V699" s="63" t="str">
        <f>+IFERROR(IF(W699="#N/C","#N/C",INDEX(Taxonomy_UniqueValues!E:E,MATCH(W699,Taxonomy_UniqueValues!F:F,0))),"#N/C")</f>
        <v>Coccinelloidea</v>
      </c>
      <c r="W699" s="63" t="str">
        <f>+IFERROR(IF(X699="#N/C","#N/C",INDEX(Taxonomy_UniqueValues!F:F,MATCH(X699,Taxonomy_UniqueValues!G:G,0))),"#N/C")</f>
        <v>Coccinellidae</v>
      </c>
      <c r="X699" s="63" t="str">
        <f>+IFERROR(IF(Y699="#N/C","#N/C",INDEX(Taxonomy_UniqueValues!G:G,MATCH(Y699,Taxonomy_UniqueValues!H:H,0))),"#N/C")</f>
        <v>Coccinellinae</v>
      </c>
      <c r="Y699" s="65" t="s">
        <v>744</v>
      </c>
      <c r="Z699" s="64" t="s">
        <v>36</v>
      </c>
    </row>
    <row r="700" spans="1:26" x14ac:dyDescent="0.3">
      <c r="A700" s="3">
        <v>170</v>
      </c>
      <c r="B700" s="38" t="str">
        <f t="shared" si="72"/>
        <v>FAIR-D3_170</v>
      </c>
      <c r="C700" s="39" t="s">
        <v>526</v>
      </c>
      <c r="D700" s="4">
        <f t="shared" si="70"/>
        <v>45179</v>
      </c>
      <c r="E700" s="1" t="s">
        <v>745</v>
      </c>
      <c r="F700" s="1" t="s">
        <v>746</v>
      </c>
      <c r="G700" s="2">
        <v>45179.5047569444</v>
      </c>
      <c r="H700" s="2">
        <v>45179.506990740701</v>
      </c>
      <c r="I700" s="40">
        <f t="shared" si="71"/>
        <v>2.2337963018799201E-3</v>
      </c>
      <c r="J700" s="41" t="s">
        <v>30</v>
      </c>
      <c r="K700" s="42" t="s">
        <v>34</v>
      </c>
      <c r="L700" s="42" t="s">
        <v>45</v>
      </c>
      <c r="M700" s="6">
        <v>170</v>
      </c>
      <c r="N700" s="5" t="str">
        <f t="shared" si="68"/>
        <v>FAIR-D3/170</v>
      </c>
      <c r="O700" s="4" t="str">
        <f>IF(ISBLANK(E700),"",IF(E700=F700, "1 video",CONCATENATE((+COUNTIFS(Video_List!$A:$A,Monitoring!C700,Video_List!$D:$D,"&lt;=" &amp;Monitoring!H700)-COUNTIFS(Video_List!$A:$A,Monitoring!C700,Video_List!$D:$D,"&lt;=" &amp;Monitoring!G700))+1," videos")))</f>
        <v>3 videos</v>
      </c>
      <c r="P700" s="61" t="str">
        <f t="shared" si="73"/>
        <v>yes</v>
      </c>
      <c r="Q700" s="62" t="s">
        <v>34</v>
      </c>
      <c r="R700" s="63" t="str">
        <f>+IFERROR(IF(S700="#N/C","#N/C",INDEX(Taxonomy_UniqueValues!A:A,MATCH(S700,Taxonomy_UniqueValues!B:B,0))),"#N/C")</f>
        <v>Insecta</v>
      </c>
      <c r="S700" s="63" t="str">
        <f>+IFERROR(IF(T700="#N/C","#N/C",INDEX(Taxonomy_UniqueValues!B:B,MATCH(T700,Taxonomy_UniqueValues!C:C,0))),"#N/C")</f>
        <v>Diptera</v>
      </c>
      <c r="T700" s="63" t="str">
        <f>+IFERROR(IF(V700="#N/C","#N/C",INDEX(Taxonomy_UniqueValues!C:C,MATCH(V700,Taxonomy_UniqueValues!E:E,0))),"#N/C")</f>
        <v>Brachycera</v>
      </c>
      <c r="U700" s="63" t="str">
        <f>+IFERROR(IF(V700="#N/C","#N/C",INDEX(Taxonomy_UniqueValues!D:D,MATCH(V700,Taxonomy_UniqueValues!E:E,0))),"#N/C")</f>
        <v>Muscomorpha</v>
      </c>
      <c r="V700" s="63" t="s">
        <v>35</v>
      </c>
      <c r="W700" s="63" t="str">
        <f>+IFERROR(IF(X700="#N/C","#N/C",INDEX(Taxonomy_UniqueValues!F:F,MATCH(X700,Taxonomy_UniqueValues!G:G,0))),"#N/C")</f>
        <v>#N/C</v>
      </c>
      <c r="X700" s="63" t="str">
        <f>+IFERROR(IF(Y700="#N/C","#N/C",INDEX(Taxonomy_UniqueValues!G:G,MATCH(Y700,Taxonomy_UniqueValues!H:H,0))),"#N/C")</f>
        <v>#N/C</v>
      </c>
      <c r="Y700" s="65" t="str">
        <f>+IFERROR(IF(Z700="#N/C","#N/C",INDEX(Taxonomy_UniqueValues!H:H,MATCH(Z700,Taxonomy_UniqueValues!I:I,0))),"#N/C")</f>
        <v>#N/C</v>
      </c>
      <c r="Z700" s="64" t="s">
        <v>36</v>
      </c>
    </row>
    <row r="701" spans="1:26" x14ac:dyDescent="0.3">
      <c r="A701" s="3">
        <v>171</v>
      </c>
      <c r="B701" s="38" t="str">
        <f t="shared" si="72"/>
        <v>FAIR-D3_171</v>
      </c>
      <c r="C701" s="39" t="s">
        <v>526</v>
      </c>
      <c r="D701" s="4">
        <f t="shared" si="70"/>
        <v>45179</v>
      </c>
      <c r="E701" s="1" t="s">
        <v>747</v>
      </c>
      <c r="F701" s="1" t="s">
        <v>747</v>
      </c>
      <c r="G701" s="2">
        <v>45179.516608796301</v>
      </c>
      <c r="H701" s="2">
        <v>45179.516678240703</v>
      </c>
      <c r="I701" s="40">
        <f t="shared" si="71"/>
        <v>6.9444402470253408E-5</v>
      </c>
      <c r="J701" s="41" t="s">
        <v>30</v>
      </c>
      <c r="K701" s="42" t="s">
        <v>34</v>
      </c>
      <c r="L701" s="42" t="s">
        <v>32</v>
      </c>
      <c r="M701" s="6">
        <v>171</v>
      </c>
      <c r="N701" s="5" t="str">
        <f t="shared" si="68"/>
        <v>FAIR-D3/171</v>
      </c>
      <c r="O701" s="4" t="str">
        <f>IF(ISBLANK(E701),"",IF(E701=F701, "1 video",CONCATENATE((+COUNTIFS(Video_List!$A:$A,Monitoring!C701,Video_List!$D:$D,"&lt;=" &amp;Monitoring!H701)-COUNTIFS(Video_List!$A:$A,Monitoring!C701,Video_List!$D:$D,"&lt;=" &amp;Monitoring!G701))+1," videos")))</f>
        <v>1 video</v>
      </c>
      <c r="P701" s="61" t="str">
        <f t="shared" si="73"/>
        <v>yes</v>
      </c>
      <c r="Q701" s="62" t="s">
        <v>31</v>
      </c>
      <c r="R701" s="63" t="str">
        <f>+IFERROR(IF(S701="#N/C","#N/C",INDEX(Taxonomy_UniqueValues!A:A,MATCH(S701,Taxonomy_UniqueValues!B:B,0))),"#N/C")</f>
        <v>Insecta</v>
      </c>
      <c r="S701" s="63" t="str">
        <f>+IFERROR(IF(T701="#N/C","#N/C",INDEX(Taxonomy_UniqueValues!B:B,MATCH(T701,Taxonomy_UniqueValues!C:C,0))),"#N/C")</f>
        <v>Hymenoptera</v>
      </c>
      <c r="T701" s="63" t="str">
        <f>+IFERROR(IF(V701="#N/C","#N/C",INDEX(Taxonomy_UniqueValues!C:C,MATCH(V701,Taxonomy_UniqueValues!E:E,0))),"#N/C")</f>
        <v>Apocrita</v>
      </c>
      <c r="U701" s="63" t="str">
        <f>+IFERROR(IF(V701="#N/C","#N/C",INDEX(Taxonomy_UniqueValues!D:D,MATCH(V701,Taxonomy_UniqueValues!E:E,0))),"#N/C")</f>
        <v>Parasitica</v>
      </c>
      <c r="V701" s="63" t="str">
        <f>+IFERROR(IF(W701="#N/C","#N/C",INDEX(Taxonomy_UniqueValues!E:E,MATCH(W701,Taxonomy_UniqueValues!F:F,0))),"#N/C")</f>
        <v>Ichneumonoidea</v>
      </c>
      <c r="W701" s="63" t="str">
        <f>+IFERROR(IF(X701="#N/C","#N/C",INDEX(Taxonomy_UniqueValues!F:F,MATCH(X701,Taxonomy_UniqueValues!G:G,0))),"#N/C")</f>
        <v>Ichneumonidae</v>
      </c>
      <c r="X701" s="63" t="str">
        <f>+IFERROR(IF(Y701="#N/C","#N/C",INDEX(Taxonomy_UniqueValues!G:G,MATCH(Y701,Taxonomy_UniqueValues!H:H,0))),"#N/C")</f>
        <v>Campopleginae</v>
      </c>
      <c r="Y701" s="65" t="s">
        <v>748</v>
      </c>
      <c r="Z701" s="64" t="s">
        <v>36</v>
      </c>
    </row>
    <row r="702" spans="1:26" x14ac:dyDescent="0.3">
      <c r="A702" s="3">
        <v>172</v>
      </c>
      <c r="B702" s="38" t="str">
        <f t="shared" si="72"/>
        <v>FAIR-D3_172</v>
      </c>
      <c r="C702" s="39" t="s">
        <v>526</v>
      </c>
      <c r="D702" s="4">
        <f t="shared" si="70"/>
        <v>45179</v>
      </c>
      <c r="E702" s="1" t="s">
        <v>749</v>
      </c>
      <c r="F702" s="1" t="s">
        <v>749</v>
      </c>
      <c r="G702" s="2">
        <v>45179.546793981499</v>
      </c>
      <c r="H702" s="2">
        <v>45179.546875</v>
      </c>
      <c r="I702" s="40">
        <f t="shared" si="71"/>
        <v>8.1018501077778637E-5</v>
      </c>
      <c r="J702" s="41" t="s">
        <v>45</v>
      </c>
      <c r="K702" s="42" t="s">
        <v>31</v>
      </c>
      <c r="L702" s="42" t="s">
        <v>32</v>
      </c>
      <c r="M702" s="6">
        <v>172</v>
      </c>
      <c r="N702" s="5" t="str">
        <f t="shared" si="68"/>
        <v>FAIR-D3/172</v>
      </c>
      <c r="O702" s="4" t="str">
        <f>IF(ISBLANK(E702),"",IF(E702=F702, "1 video",CONCATENATE((+COUNTIFS(Video_List!$A:$A,Monitoring!C702,Video_List!$D:$D,"&lt;=" &amp;Monitoring!H702)-COUNTIFS(Video_List!$A:$A,Monitoring!C702,Video_List!$D:$D,"&lt;=" &amp;Monitoring!G702))+1," videos")))</f>
        <v>1 video</v>
      </c>
      <c r="P702" s="61" t="str">
        <f t="shared" si="73"/>
        <v>yes</v>
      </c>
      <c r="Q702" s="62" t="s">
        <v>31</v>
      </c>
      <c r="R702" s="63" t="str">
        <f>+IFERROR(IF(S702="#N/C","#N/C",INDEX(Taxonomy_UniqueValues!A:A,MATCH(S702,Taxonomy_UniqueValues!B:B,0))),"#N/C")</f>
        <v>Insecta</v>
      </c>
      <c r="S702" s="63" t="str">
        <f>+IFERROR(IF(T702="#N/C","#N/C",INDEX(Taxonomy_UniqueValues!B:B,MATCH(T702,Taxonomy_UniqueValues!C:C,0))),"#N/C")</f>
        <v>Hemiptera</v>
      </c>
      <c r="T702" s="63" t="str">
        <f>+IFERROR(IF(V702="#N/C","#N/C",INDEX(Taxonomy_UniqueValues!C:C,MATCH(V702,Taxonomy_UniqueValues!E:E,0))),"#N/C")</f>
        <v>Auchenorrhyncha</v>
      </c>
      <c r="U702" s="63" t="str">
        <f>+IFERROR(IF(V702="#N/C","#N/C",INDEX(Taxonomy_UniqueValues!D:D,MATCH(V702,Taxonomy_UniqueValues!E:E,0))),"#N/C")</f>
        <v>Cicadomorpha</v>
      </c>
      <c r="V702" s="63" t="str">
        <f>+IFERROR(IF(W702="#N/C","#N/C",INDEX(Taxonomy_UniqueValues!E:E,MATCH(W702,Taxonomy_UniqueValues!F:F,0))),"#N/C")</f>
        <v>Membracoidea</v>
      </c>
      <c r="W702" s="63" t="str">
        <f>+IFERROR(IF(X702="#N/C","#N/C",INDEX(Taxonomy_UniqueValues!F:F,MATCH(X702,Taxonomy_UniqueValues!G:G,0))),"#N/C")</f>
        <v>Cicadellidae</v>
      </c>
      <c r="X702" s="63" t="str">
        <f>+IFERROR(IF(Y702="#N/C","#N/C",INDEX(Taxonomy_UniqueValues!G:G,MATCH(Y702,Taxonomy_UniqueValues!H:H,0))),"#N/C")</f>
        <v>Deltocephalinae</v>
      </c>
      <c r="Y702" s="65" t="s">
        <v>575</v>
      </c>
      <c r="Z702" s="64" t="s">
        <v>36</v>
      </c>
    </row>
    <row r="703" spans="1:26" x14ac:dyDescent="0.3">
      <c r="A703" s="3">
        <v>173</v>
      </c>
      <c r="B703" s="38" t="str">
        <f t="shared" si="72"/>
        <v>FAIR-D3_173</v>
      </c>
      <c r="C703" s="39" t="s">
        <v>526</v>
      </c>
      <c r="D703" s="4">
        <f t="shared" si="70"/>
        <v>45179</v>
      </c>
      <c r="E703" s="1" t="s">
        <v>750</v>
      </c>
      <c r="F703" s="1" t="s">
        <v>750</v>
      </c>
      <c r="G703" s="2">
        <v>45179.593182870398</v>
      </c>
      <c r="H703" s="2">
        <v>45179.593668981499</v>
      </c>
      <c r="I703" s="40">
        <f t="shared" si="71"/>
        <v>4.8611110105412081E-4</v>
      </c>
      <c r="J703" s="41" t="s">
        <v>30</v>
      </c>
      <c r="K703" s="42" t="s">
        <v>34</v>
      </c>
      <c r="L703" s="42" t="s">
        <v>30</v>
      </c>
      <c r="M703" s="6">
        <v>173</v>
      </c>
      <c r="N703" s="5" t="str">
        <f t="shared" si="68"/>
        <v>FAIR-D3/173</v>
      </c>
      <c r="O703" s="4" t="str">
        <f>IF(ISBLANK(E703),"",IF(E703=F703, "1 video",CONCATENATE((+COUNTIFS(Video_List!$A:$A,Monitoring!C703,Video_List!$D:$D,"&lt;=" &amp;Monitoring!H703)-COUNTIFS(Video_List!$A:$A,Monitoring!C703,Video_List!$D:$D,"&lt;=" &amp;Monitoring!G703))+1," videos")))</f>
        <v>1 video</v>
      </c>
      <c r="P703" s="61" t="str">
        <f t="shared" si="73"/>
        <v>yes</v>
      </c>
      <c r="Q703" s="62" t="s">
        <v>34</v>
      </c>
      <c r="R703" s="63" t="str">
        <f>+IFERROR(IF(S703="#N/C","#N/C",INDEX(Taxonomy_UniqueValues!A:A,MATCH(S703,Taxonomy_UniqueValues!B:B,0))),"#N/C")</f>
        <v>Insecta</v>
      </c>
      <c r="S703" s="63" t="str">
        <f>+IFERROR(IF(T703="#N/C","#N/C",INDEX(Taxonomy_UniqueValues!B:B,MATCH(T703,Taxonomy_UniqueValues!C:C,0))),"#N/C")</f>
        <v>Diptera</v>
      </c>
      <c r="T703" s="63" t="str">
        <f>+IFERROR(IF(V703="#N/C","#N/C",INDEX(Taxonomy_UniqueValues!C:C,MATCH(V703,Taxonomy_UniqueValues!E:E,0))),"#N/C")</f>
        <v>Brachycera</v>
      </c>
      <c r="U703" s="63" t="str">
        <f>+IFERROR(IF(V703="#N/C","#N/C",INDEX(Taxonomy_UniqueValues!D:D,MATCH(V703,Taxonomy_UniqueValues!E:E,0))),"#N/C")</f>
        <v>Muscomorpha</v>
      </c>
      <c r="V703" s="63" t="s">
        <v>35</v>
      </c>
      <c r="W703" s="63" t="str">
        <f>+IFERROR(IF(X703="#N/C","#N/C",INDEX(Taxonomy_UniqueValues!F:F,MATCH(X703,Taxonomy_UniqueValues!G:G,0))),"#N/C")</f>
        <v>#N/C</v>
      </c>
      <c r="X703" s="63" t="str">
        <f>+IFERROR(IF(Y703="#N/C","#N/C",INDEX(Taxonomy_UniqueValues!G:G,MATCH(Y703,Taxonomy_UniqueValues!H:H,0))),"#N/C")</f>
        <v>#N/C</v>
      </c>
      <c r="Y703" s="65" t="str">
        <f>+IFERROR(IF(Z703="#N/C","#N/C",INDEX(Taxonomy_UniqueValues!H:H,MATCH(Z703,Taxonomy_UniqueValues!I:I,0))),"#N/C")</f>
        <v>#N/C</v>
      </c>
      <c r="Z703" s="64" t="s">
        <v>36</v>
      </c>
    </row>
    <row r="704" spans="1:26" x14ac:dyDescent="0.3">
      <c r="A704" s="3">
        <v>174</v>
      </c>
      <c r="B704" s="38" t="str">
        <f t="shared" si="72"/>
        <v>FAIR-D3_174</v>
      </c>
      <c r="C704" s="39" t="s">
        <v>526</v>
      </c>
      <c r="D704" s="4">
        <f t="shared" si="70"/>
        <v>45179</v>
      </c>
      <c r="E704" s="1" t="s">
        <v>751</v>
      </c>
      <c r="F704" s="1" t="s">
        <v>751</v>
      </c>
      <c r="G704" s="2">
        <v>45179.606365740699</v>
      </c>
      <c r="H704" s="2">
        <v>45179.606724537</v>
      </c>
      <c r="I704" s="40">
        <f t="shared" si="71"/>
        <v>3.5879630013369024E-4</v>
      </c>
      <c r="J704" s="41" t="s">
        <v>30</v>
      </c>
      <c r="K704" s="42" t="s">
        <v>34</v>
      </c>
      <c r="L704" s="42" t="s">
        <v>32</v>
      </c>
      <c r="M704" s="6">
        <v>174</v>
      </c>
      <c r="N704" s="5" t="str">
        <f t="shared" si="68"/>
        <v>FAIR-D3/174</v>
      </c>
      <c r="O704" s="4" t="str">
        <f>IF(ISBLANK(E704),"",IF(E704=F704, "1 video",CONCATENATE((+COUNTIFS(Video_List!$A:$A,Monitoring!C704,Video_List!$D:$D,"&lt;=" &amp;Monitoring!H704)-COUNTIFS(Video_List!$A:$A,Monitoring!C704,Video_List!$D:$D,"&lt;=" &amp;Monitoring!G704))+1," videos")))</f>
        <v>1 video</v>
      </c>
      <c r="P704" s="61" t="str">
        <f t="shared" si="73"/>
        <v>yes</v>
      </c>
      <c r="Q704" s="62" t="s">
        <v>31</v>
      </c>
      <c r="R704" s="63" t="str">
        <f>+IFERROR(IF(S704="#N/C","#N/C",INDEX(Taxonomy_UniqueValues!A:A,MATCH(S704,Taxonomy_UniqueValues!B:B,0))),"#N/C")</f>
        <v>Insecta</v>
      </c>
      <c r="S704" s="63" t="str">
        <f>+IFERROR(IF(T704="#N/C","#N/C",INDEX(Taxonomy_UniqueValues!B:B,MATCH(T704,Taxonomy_UniqueValues!C:C,0))),"#N/C")</f>
        <v>Coleoptera</v>
      </c>
      <c r="T704" s="63" t="str">
        <f>+IFERROR(IF(V704="#N/C","#N/C",INDEX(Taxonomy_UniqueValues!C:C,MATCH(V704,Taxonomy_UniqueValues!E:E,0))),"#N/C")</f>
        <v>Polyphaga</v>
      </c>
      <c r="U704" s="63" t="str">
        <f>+IFERROR(IF(V704="#N/C","#N/C",INDEX(Taxonomy_UniqueValues!D:D,MATCH(V704,Taxonomy_UniqueValues!E:E,0))),"#N/C")</f>
        <v>Cucujiformia</v>
      </c>
      <c r="V704" s="63" t="str">
        <f>+IFERROR(IF(W704="#N/C","#N/C",INDEX(Taxonomy_UniqueValues!E:E,MATCH(W704,Taxonomy_UniqueValues!F:F,0))),"#N/C")</f>
        <v>Coccinelloidea</v>
      </c>
      <c r="W704" s="63" t="str">
        <f>+IFERROR(IF(X704="#N/C","#N/C",INDEX(Taxonomy_UniqueValues!F:F,MATCH(X704,Taxonomy_UniqueValues!G:G,0))),"#N/C")</f>
        <v>Coccinellidae</v>
      </c>
      <c r="X704" s="63" t="str">
        <f>+IFERROR(IF(Y704="#N/C","#N/C",INDEX(Taxonomy_UniqueValues!G:G,MATCH(Y704,Taxonomy_UniqueValues!H:H,0))),"#N/C")</f>
        <v>Coccinellinae</v>
      </c>
      <c r="Y704" s="65" t="s">
        <v>330</v>
      </c>
      <c r="Z704" s="64" t="s">
        <v>36</v>
      </c>
    </row>
    <row r="705" spans="1:26" x14ac:dyDescent="0.3">
      <c r="A705" s="3">
        <v>175</v>
      </c>
      <c r="B705" s="38" t="str">
        <f t="shared" si="72"/>
        <v>FAIR-D3_175</v>
      </c>
      <c r="C705" s="39" t="s">
        <v>526</v>
      </c>
      <c r="D705" s="4">
        <f t="shared" si="70"/>
        <v>45179</v>
      </c>
      <c r="E705" s="1" t="s">
        <v>752</v>
      </c>
      <c r="F705" s="1" t="s">
        <v>752</v>
      </c>
      <c r="G705" s="2">
        <v>45179.630960648203</v>
      </c>
      <c r="H705" s="2">
        <v>45179.631018518499</v>
      </c>
      <c r="I705" s="40">
        <f t="shared" si="71"/>
        <v>5.7870296586770564E-5</v>
      </c>
      <c r="J705" s="41" t="s">
        <v>30</v>
      </c>
      <c r="K705" s="42" t="s">
        <v>31</v>
      </c>
      <c r="L705" s="42" t="s">
        <v>32</v>
      </c>
      <c r="M705" s="6">
        <v>175</v>
      </c>
      <c r="N705" s="5" t="str">
        <f t="shared" si="68"/>
        <v>FAIR-D3/175</v>
      </c>
      <c r="O705" s="4" t="str">
        <f>IF(ISBLANK(E705),"",IF(E705=F705, "1 video",CONCATENATE((+COUNTIFS(Video_List!$A:$A,Monitoring!C705,Video_List!$D:$D,"&lt;=" &amp;Monitoring!H705)-COUNTIFS(Video_List!$A:$A,Monitoring!C705,Video_List!$D:$D,"&lt;=" &amp;Monitoring!G705))+1," videos")))</f>
        <v>1 video</v>
      </c>
      <c r="P705" s="61" t="str">
        <f t="shared" si="73"/>
        <v>no</v>
      </c>
      <c r="Q705" s="62" t="s">
        <v>34</v>
      </c>
      <c r="R705" s="63" t="str">
        <f>+IFERROR(IF(S705="#N/C","#N/C",INDEX(Taxonomy_UniqueValues!A:A,MATCH(S705,Taxonomy_UniqueValues!B:B,0))),"#N/C")</f>
        <v>Insecta</v>
      </c>
      <c r="S705" s="63" t="str">
        <f>+IFERROR(IF(T705="#N/C","#N/C",INDEX(Taxonomy_UniqueValues!B:B,MATCH(T705,Taxonomy_UniqueValues!C:C,0))),"#N/C")</f>
        <v>Diptera</v>
      </c>
      <c r="T705" s="63" t="s">
        <v>48</v>
      </c>
      <c r="U705" s="63" t="str">
        <f>+IFERROR(IF(V705="#N/C","#N/C",INDEX(Taxonomy_UniqueValues!D:D,MATCH(V705,Taxonomy_UniqueValues!E:E,0))),"#N/C")</f>
        <v>#N/C</v>
      </c>
      <c r="V705" s="63" t="str">
        <f>+IFERROR(IF(W705="#N/C","#N/C",INDEX(Taxonomy_UniqueValues!E:E,MATCH(W705,Taxonomy_UniqueValues!F:F,0))),"#N/C")</f>
        <v>#N/C</v>
      </c>
      <c r="W705" s="63" t="str">
        <f>+IFERROR(IF(X705="#N/C","#N/C",INDEX(Taxonomy_UniqueValues!F:F,MATCH(X705,Taxonomy_UniqueValues!G:G,0))),"#N/C")</f>
        <v>#N/C</v>
      </c>
      <c r="X705" s="63" t="str">
        <f>+IFERROR(IF(Y705="#N/C","#N/C",INDEX(Taxonomy_UniqueValues!G:G,MATCH(Y705,Taxonomy_UniqueValues!H:H,0))),"#N/C")</f>
        <v>#N/C</v>
      </c>
      <c r="Y705" s="65" t="str">
        <f>+IFERROR(IF(Z705="#N/C","#N/C",INDEX(Taxonomy_UniqueValues!H:H,MATCH(Z705,Taxonomy_UniqueValues!I:I,0))),"#N/C")</f>
        <v>#N/C</v>
      </c>
      <c r="Z705" s="64" t="s">
        <v>36</v>
      </c>
    </row>
    <row r="706" spans="1:26" x14ac:dyDescent="0.3">
      <c r="A706" s="3">
        <v>176</v>
      </c>
      <c r="B706" s="38" t="str">
        <f t="shared" si="72"/>
        <v>FAIR-D3_176</v>
      </c>
      <c r="C706" s="39" t="s">
        <v>526</v>
      </c>
      <c r="D706" s="4">
        <f t="shared" si="70"/>
        <v>45180</v>
      </c>
      <c r="E706" s="1" t="s">
        <v>753</v>
      </c>
      <c r="F706" s="1" t="s">
        <v>753</v>
      </c>
      <c r="G706" s="2">
        <v>45180.437291666698</v>
      </c>
      <c r="H706" s="2">
        <v>45180.437569444402</v>
      </c>
      <c r="I706" s="40">
        <f t="shared" si="71"/>
        <v>2.7777770446846262E-4</v>
      </c>
      <c r="J706" s="41" t="s">
        <v>30</v>
      </c>
      <c r="K706" s="42" t="s">
        <v>31</v>
      </c>
      <c r="L706" s="42" t="s">
        <v>32</v>
      </c>
      <c r="M706" s="6">
        <v>176</v>
      </c>
      <c r="N706" s="5" t="str">
        <f t="shared" ref="N706:N769" si="74">IF(ISBLANK(C706),"",+CONCATENATE(C706,"/",M706))</f>
        <v>FAIR-D3/176</v>
      </c>
      <c r="O706" s="4" t="str">
        <f>IF(ISBLANK(E706),"",IF(E706=F706, "1 video",CONCATENATE((+COUNTIFS(Video_List!$A:$A,Monitoring!C706,Video_List!$D:$D,"&lt;=" &amp;Monitoring!H706)-COUNTIFS(Video_List!$A:$A,Monitoring!C706,Video_List!$D:$D,"&lt;=" &amp;Monitoring!G706))+1," videos")))</f>
        <v>1 video</v>
      </c>
      <c r="P706" s="61" t="str">
        <f t="shared" si="73"/>
        <v>yes</v>
      </c>
      <c r="Q706" s="62" t="s">
        <v>31</v>
      </c>
      <c r="R706" s="63" t="str">
        <f>+IFERROR(IF(S706="#N/C","#N/C",INDEX(Taxonomy_UniqueValues!A:A,MATCH(S706,Taxonomy_UniqueValues!B:B,0))),"#N/C")</f>
        <v>Insecta</v>
      </c>
      <c r="S706" s="63" t="str">
        <f>+IFERROR(IF(T706="#N/C","#N/C",INDEX(Taxonomy_UniqueValues!B:B,MATCH(T706,Taxonomy_UniqueValues!C:C,0))),"#N/C")</f>
        <v>Diptera</v>
      </c>
      <c r="T706" s="63" t="str">
        <f>+IFERROR(IF(V706="#N/C","#N/C",INDEX(Taxonomy_UniqueValues!C:C,MATCH(V706,Taxonomy_UniqueValues!E:E,0))),"#N/C")</f>
        <v>Brachycera</v>
      </c>
      <c r="U706" s="63" t="str">
        <f>+IFERROR(IF(V706="#N/C","#N/C",INDEX(Taxonomy_UniqueValues!D:D,MATCH(V706,Taxonomy_UniqueValues!E:E,0))),"#N/C")</f>
        <v>Muscomorpha</v>
      </c>
      <c r="V706" s="63" t="str">
        <f>+IFERROR(IF(W706="#N/C","#N/C",INDEX(Taxonomy_UniqueValues!E:E,MATCH(W706,Taxonomy_UniqueValues!F:F,0))),"#N/C")</f>
        <v>Oestroidea</v>
      </c>
      <c r="W706" s="63" t="s">
        <v>65</v>
      </c>
      <c r="X706" s="63" t="str">
        <f>+IFERROR(IF(Y706="#N/C","#N/C",INDEX(Taxonomy_UniqueValues!G:G,MATCH(Y706,Taxonomy_UniqueValues!H:H,0))),"#N/C")</f>
        <v>#N/C</v>
      </c>
      <c r="Y706" s="65" t="str">
        <f>+IFERROR(IF(Z706="#N/C","#N/C",INDEX(Taxonomy_UniqueValues!H:H,MATCH(Z706,Taxonomy_UniqueValues!I:I,0))),"#N/C")</f>
        <v>#N/C</v>
      </c>
      <c r="Z706" s="64" t="s">
        <v>36</v>
      </c>
    </row>
    <row r="707" spans="1:26" x14ac:dyDescent="0.3">
      <c r="A707" s="3">
        <v>177</v>
      </c>
      <c r="B707" s="38" t="str">
        <f t="shared" si="72"/>
        <v>FAIR-D3_177</v>
      </c>
      <c r="C707" s="39" t="s">
        <v>526</v>
      </c>
      <c r="D707" s="4">
        <f t="shared" si="70"/>
        <v>45180</v>
      </c>
      <c r="E707" s="1" t="s">
        <v>754</v>
      </c>
      <c r="F707" s="1" t="s">
        <v>755</v>
      </c>
      <c r="G707" s="2">
        <v>45180.4387615741</v>
      </c>
      <c r="H707" s="2">
        <v>45180.462789351899</v>
      </c>
      <c r="I707" s="40">
        <f t="shared" si="71"/>
        <v>2.402777779934695E-2</v>
      </c>
      <c r="J707" s="41" t="s">
        <v>30</v>
      </c>
      <c r="K707" s="42" t="s">
        <v>31</v>
      </c>
      <c r="L707" s="42" t="s">
        <v>32</v>
      </c>
      <c r="M707" s="6">
        <v>177</v>
      </c>
      <c r="N707" s="5" t="str">
        <f t="shared" si="74"/>
        <v>FAIR-D3/177</v>
      </c>
      <c r="O707" s="4" t="str">
        <f>IF(ISBLANK(E707),"",IF(E707=F707, "1 video",CONCATENATE((+COUNTIFS(Video_List!$A:$A,Monitoring!C707,Video_List!$D:$D,"&lt;=" &amp;Monitoring!H707)-COUNTIFS(Video_List!$A:$A,Monitoring!C707,Video_List!$D:$D,"&lt;=" &amp;Monitoring!G707))+1," videos")))</f>
        <v>8 videos</v>
      </c>
      <c r="P707" s="61" t="str">
        <f t="shared" si="73"/>
        <v>no</v>
      </c>
      <c r="Q707" s="62" t="s">
        <v>34</v>
      </c>
      <c r="R707" s="63" t="str">
        <f>+IFERROR(IF(S707="#N/C","#N/C",INDEX(Taxonomy_UniqueValues!A:A,MATCH(S707,Taxonomy_UniqueValues!B:B,0))),"#N/C")</f>
        <v>Insecta</v>
      </c>
      <c r="S707" s="63" t="str">
        <f>+IFERROR(IF(T707="#N/C","#N/C",INDEX(Taxonomy_UniqueValues!B:B,MATCH(T707,Taxonomy_UniqueValues!C:C,0))),"#N/C")</f>
        <v>Diptera</v>
      </c>
      <c r="T707" s="63" t="s">
        <v>48</v>
      </c>
      <c r="U707" s="63" t="str">
        <f>+IFERROR(IF(V707="#N/C","#N/C",INDEX(Taxonomy_UniqueValues!D:D,MATCH(V707,Taxonomy_UniqueValues!E:E,0))),"#N/C")</f>
        <v>#N/C</v>
      </c>
      <c r="V707" s="63" t="str">
        <f>+IFERROR(IF(W707="#N/C","#N/C",INDEX(Taxonomy_UniqueValues!E:E,MATCH(W707,Taxonomy_UniqueValues!F:F,0))),"#N/C")</f>
        <v>#N/C</v>
      </c>
      <c r="W707" s="63" t="str">
        <f>+IFERROR(IF(X707="#N/C","#N/C",INDEX(Taxonomy_UniqueValues!F:F,MATCH(X707,Taxonomy_UniqueValues!G:G,0))),"#N/C")</f>
        <v>#N/C</v>
      </c>
      <c r="X707" s="63" t="str">
        <f>+IFERROR(IF(Y707="#N/C","#N/C",INDEX(Taxonomy_UniqueValues!G:G,MATCH(Y707,Taxonomy_UniqueValues!H:H,0))),"#N/C")</f>
        <v>#N/C</v>
      </c>
      <c r="Y707" s="65" t="str">
        <f>+IFERROR(IF(Z707="#N/C","#N/C",INDEX(Taxonomy_UniqueValues!H:H,MATCH(Z707,Taxonomy_UniqueValues!I:I,0))),"#N/C")</f>
        <v>#N/C</v>
      </c>
      <c r="Z707" s="64" t="s">
        <v>36</v>
      </c>
    </row>
    <row r="708" spans="1:26" x14ac:dyDescent="0.3">
      <c r="A708" s="3">
        <v>178</v>
      </c>
      <c r="B708" s="38" t="str">
        <f t="shared" si="72"/>
        <v>FAIR-D3_178</v>
      </c>
      <c r="C708" s="39" t="s">
        <v>526</v>
      </c>
      <c r="D708" s="4">
        <f t="shared" si="70"/>
        <v>45180</v>
      </c>
      <c r="E708" s="1" t="s">
        <v>756</v>
      </c>
      <c r="F708" s="1" t="s">
        <v>756</v>
      </c>
      <c r="G708" s="2">
        <v>45180.504016203697</v>
      </c>
      <c r="H708" s="2">
        <v>45180.505034722199</v>
      </c>
      <c r="I708" s="40">
        <f t="shared" si="71"/>
        <v>1.0185185019508936E-3</v>
      </c>
      <c r="J708" s="41" t="s">
        <v>30</v>
      </c>
      <c r="K708" s="42" t="s">
        <v>34</v>
      </c>
      <c r="L708" s="42" t="s">
        <v>32</v>
      </c>
      <c r="M708" s="6">
        <v>178</v>
      </c>
      <c r="N708" s="5" t="str">
        <f t="shared" si="74"/>
        <v>FAIR-D3/178</v>
      </c>
      <c r="O708" s="4" t="str">
        <f>IF(ISBLANK(E708),"",IF(E708=F708, "1 video",CONCATENATE((+COUNTIFS(Video_List!$A:$A,Monitoring!C708,Video_List!$D:$D,"&lt;=" &amp;Monitoring!H708)-COUNTIFS(Video_List!$A:$A,Monitoring!C708,Video_List!$D:$D,"&lt;=" &amp;Monitoring!G708))+1," videos")))</f>
        <v>1 video</v>
      </c>
      <c r="P708" s="61" t="str">
        <f t="shared" si="73"/>
        <v>yes</v>
      </c>
      <c r="Q708" s="62" t="s">
        <v>34</v>
      </c>
      <c r="R708" s="63" t="str">
        <f>+IFERROR(IF(S708="#N/C","#N/C",INDEX(Taxonomy_UniqueValues!A:A,MATCH(S708,Taxonomy_UniqueValues!B:B,0))),"#N/C")</f>
        <v>Insecta</v>
      </c>
      <c r="S708" s="63" t="str">
        <f>+IFERROR(IF(T708="#N/C","#N/C",INDEX(Taxonomy_UniqueValues!B:B,MATCH(T708,Taxonomy_UniqueValues!C:C,0))),"#N/C")</f>
        <v>Coleoptera</v>
      </c>
      <c r="T708" s="63" t="str">
        <f>+IFERROR(IF(V708="#N/C","#N/C",INDEX(Taxonomy_UniqueValues!C:C,MATCH(V708,Taxonomy_UniqueValues!E:E,0))),"#N/C")</f>
        <v>Polyphaga</v>
      </c>
      <c r="U708" s="63" t="str">
        <f>+IFERROR(IF(V708="#N/C","#N/C",INDEX(Taxonomy_UniqueValues!D:D,MATCH(V708,Taxonomy_UniqueValues!E:E,0))),"#N/C")</f>
        <v>Cucujiformia</v>
      </c>
      <c r="V708" s="63" t="str">
        <f>+IFERROR(IF(W708="#N/C","#N/C",INDEX(Taxonomy_UniqueValues!E:E,MATCH(W708,Taxonomy_UniqueValues!F:F,0))),"#N/C")</f>
        <v>Coccinelloidea</v>
      </c>
      <c r="W708" s="63" t="str">
        <f>+IFERROR(IF(X708="#N/C","#N/C",INDEX(Taxonomy_UniqueValues!F:F,MATCH(X708,Taxonomy_UniqueValues!G:G,0))),"#N/C")</f>
        <v>Coccinellidae</v>
      </c>
      <c r="X708" s="63" t="str">
        <f>+IFERROR(IF(Y708="#N/C","#N/C",INDEX(Taxonomy_UniqueValues!G:G,MATCH(Y708,Taxonomy_UniqueValues!H:H,0))),"#N/C")</f>
        <v>Coccinellinae</v>
      </c>
      <c r="Y708" s="65" t="s">
        <v>330</v>
      </c>
      <c r="Z708" s="64" t="s">
        <v>36</v>
      </c>
    </row>
    <row r="709" spans="1:26" x14ac:dyDescent="0.3">
      <c r="A709" s="3">
        <v>179</v>
      </c>
      <c r="B709" s="38" t="str">
        <f t="shared" si="72"/>
        <v>FAIR-D3_179</v>
      </c>
      <c r="C709" s="39" t="s">
        <v>526</v>
      </c>
      <c r="D709" s="4">
        <f t="shared" si="70"/>
        <v>45180</v>
      </c>
      <c r="E709" s="1" t="s">
        <v>757</v>
      </c>
      <c r="F709" s="1" t="s">
        <v>757</v>
      </c>
      <c r="G709" s="2">
        <v>45180.764374999999</v>
      </c>
      <c r="H709" s="2">
        <v>45180.7644560185</v>
      </c>
      <c r="I709" s="40">
        <f t="shared" si="71"/>
        <v>8.1018501077778637E-5</v>
      </c>
      <c r="J709" s="41" t="s">
        <v>30</v>
      </c>
      <c r="K709" s="42" t="s">
        <v>31</v>
      </c>
      <c r="L709" s="42" t="s">
        <v>32</v>
      </c>
      <c r="M709" s="6">
        <v>179</v>
      </c>
      <c r="N709" s="5" t="str">
        <f t="shared" si="74"/>
        <v>FAIR-D3/179</v>
      </c>
      <c r="O709" s="4" t="str">
        <f>IF(ISBLANK(E709),"",IF(E709=F709, "1 video",CONCATENATE((+COUNTIFS(Video_List!$A:$A,Monitoring!C709,Video_List!$D:$D,"&lt;=" &amp;Monitoring!H709)-COUNTIFS(Video_List!$A:$A,Monitoring!C709,Video_List!$D:$D,"&lt;=" &amp;Monitoring!G709))+1," videos")))</f>
        <v>1 video</v>
      </c>
      <c r="P709" s="61" t="str">
        <f t="shared" si="73"/>
        <v>yes</v>
      </c>
      <c r="Q709" s="62" t="s">
        <v>34</v>
      </c>
      <c r="R709" s="63" t="str">
        <f>+IFERROR(IF(S709="#N/C","#N/C",INDEX(Taxonomy_UniqueValues!A:A,MATCH(S709,Taxonomy_UniqueValues!B:B,0))),"#N/C")</f>
        <v>Insecta</v>
      </c>
      <c r="S709" s="63" t="str">
        <f>+IFERROR(IF(T709="#N/C","#N/C",INDEX(Taxonomy_UniqueValues!B:B,MATCH(T709,Taxonomy_UniqueValues!C:C,0))),"#N/C")</f>
        <v>Diptera</v>
      </c>
      <c r="T709" s="63" t="str">
        <f>+IFERROR(IF(V709="#N/C","#N/C",INDEX(Taxonomy_UniqueValues!C:C,MATCH(V709,Taxonomy_UniqueValues!E:E,0))),"#N/C")</f>
        <v>Brachycera</v>
      </c>
      <c r="U709" s="63" t="str">
        <f>+IFERROR(IF(V709="#N/C","#N/C",INDEX(Taxonomy_UniqueValues!D:D,MATCH(V709,Taxonomy_UniqueValues!E:E,0))),"#N/C")</f>
        <v>Muscomorpha</v>
      </c>
      <c r="V709" s="63" t="s">
        <v>35</v>
      </c>
      <c r="W709" s="63" t="str">
        <f>+IFERROR(IF(X709="#N/C","#N/C",INDEX(Taxonomy_UniqueValues!F:F,MATCH(X709,Taxonomy_UniqueValues!G:G,0))),"#N/C")</f>
        <v>#N/C</v>
      </c>
      <c r="X709" s="63" t="str">
        <f>+IFERROR(IF(Y709="#N/C","#N/C",INDEX(Taxonomy_UniqueValues!G:G,MATCH(Y709,Taxonomy_UniqueValues!H:H,0))),"#N/C")</f>
        <v>#N/C</v>
      </c>
      <c r="Y709" s="65" t="str">
        <f>+IFERROR(IF(Z709="#N/C","#N/C",INDEX(Taxonomy_UniqueValues!H:H,MATCH(Z709,Taxonomy_UniqueValues!I:I,0))),"#N/C")</f>
        <v>#N/C</v>
      </c>
      <c r="Z709" s="64" t="s">
        <v>36</v>
      </c>
    </row>
    <row r="710" spans="1:26" x14ac:dyDescent="0.3">
      <c r="A710" s="3">
        <v>180</v>
      </c>
      <c r="B710" s="38" t="str">
        <f t="shared" si="72"/>
        <v>FAIR-D3_180</v>
      </c>
      <c r="C710" s="39" t="s">
        <v>526</v>
      </c>
      <c r="D710" s="4">
        <f t="shared" si="70"/>
        <v>45166</v>
      </c>
      <c r="E710" s="1" t="s">
        <v>758</v>
      </c>
      <c r="F710" s="1" t="s">
        <v>759</v>
      </c>
      <c r="G710" s="2">
        <v>45166.341145833299</v>
      </c>
      <c r="H710" s="2">
        <v>45166.342638888898</v>
      </c>
      <c r="I710" s="40">
        <f t="shared" si="71"/>
        <v>1.4930555989849381E-3</v>
      </c>
      <c r="J710" s="41" t="s">
        <v>45</v>
      </c>
      <c r="K710" s="42" t="s">
        <v>31</v>
      </c>
      <c r="L710" s="42" t="s">
        <v>32</v>
      </c>
      <c r="M710" s="6">
        <v>180</v>
      </c>
      <c r="N710" s="5" t="str">
        <f t="shared" si="74"/>
        <v>FAIR-D3/180</v>
      </c>
      <c r="O710" s="4" t="str">
        <f>IF(ISBLANK(E710),"",IF(E710=F710, "1 video",CONCATENATE((+COUNTIFS(Video_List!$A:$A,Monitoring!C710,Video_List!$D:$D,"&lt;=" &amp;Monitoring!H710)-COUNTIFS(Video_List!$A:$A,Monitoring!C710,Video_List!$D:$D,"&lt;=" &amp;Monitoring!G710))+1," videos")))</f>
        <v>2 videos</v>
      </c>
      <c r="P710" s="61" t="str">
        <f t="shared" si="73"/>
        <v>no</v>
      </c>
      <c r="Q710" s="62" t="s">
        <v>34</v>
      </c>
      <c r="R710" s="63" t="str">
        <f>+IFERROR(IF(S710="#N/C","#N/C",INDEX(Taxonomy_UniqueValues!A:A,MATCH(S710,Taxonomy_UniqueValues!B:B,0))),"#N/C")</f>
        <v>Insecta</v>
      </c>
      <c r="S710" s="63" t="str">
        <f>+IFERROR(IF(T710="#N/C","#N/C",INDEX(Taxonomy_UniqueValues!B:B,MATCH(T710,Taxonomy_UniqueValues!C:C,0))),"#N/C")</f>
        <v>Diptera</v>
      </c>
      <c r="T710" s="63" t="s">
        <v>48</v>
      </c>
      <c r="U710" s="63" t="str">
        <f>+IFERROR(IF(V710="#N/C","#N/C",INDEX(Taxonomy_UniqueValues!D:D,MATCH(V710,Taxonomy_UniqueValues!E:E,0))),"#N/C")</f>
        <v>#N/C</v>
      </c>
      <c r="V710" s="63" t="str">
        <f>+IFERROR(IF(W710="#N/C","#N/C",INDEX(Taxonomy_UniqueValues!E:E,MATCH(W710,Taxonomy_UniqueValues!F:F,0))),"#N/C")</f>
        <v>#N/C</v>
      </c>
      <c r="W710" s="63" t="str">
        <f>+IFERROR(IF(X710="#N/C","#N/C",INDEX(Taxonomy_UniqueValues!F:F,MATCH(X710,Taxonomy_UniqueValues!G:G,0))),"#N/C")</f>
        <v>#N/C</v>
      </c>
      <c r="X710" s="63" t="str">
        <f>+IFERROR(IF(Y710="#N/C","#N/C",INDEX(Taxonomy_UniqueValues!G:G,MATCH(Y710,Taxonomy_UniqueValues!H:H,0))),"#N/C")</f>
        <v>#N/C</v>
      </c>
      <c r="Y710" s="65" t="str">
        <f>+IFERROR(IF(Z710="#N/C","#N/C",INDEX(Taxonomy_UniqueValues!H:H,MATCH(Z710,Taxonomy_UniqueValues!I:I,0))),"#N/C")</f>
        <v>#N/C</v>
      </c>
      <c r="Z710" s="64" t="s">
        <v>36</v>
      </c>
    </row>
    <row r="711" spans="1:26" x14ac:dyDescent="0.3">
      <c r="A711" s="3">
        <v>181</v>
      </c>
      <c r="B711" s="38" t="str">
        <f t="shared" si="72"/>
        <v>FAIR-D3_181</v>
      </c>
      <c r="C711" s="39" t="s">
        <v>526</v>
      </c>
      <c r="D711" s="4">
        <f t="shared" si="70"/>
        <v>45166</v>
      </c>
      <c r="E711" s="1" t="s">
        <v>760</v>
      </c>
      <c r="F711" s="1" t="s">
        <v>760</v>
      </c>
      <c r="G711" s="2">
        <v>45166.3826736111</v>
      </c>
      <c r="H711" s="2">
        <v>45166.382916666698</v>
      </c>
      <c r="I711" s="40">
        <f t="shared" si="71"/>
        <v>2.430555978207849E-4</v>
      </c>
      <c r="J711" s="41" t="s">
        <v>45</v>
      </c>
      <c r="K711" s="42" t="s">
        <v>34</v>
      </c>
      <c r="L711" s="42" t="s">
        <v>45</v>
      </c>
      <c r="M711" s="6">
        <v>181</v>
      </c>
      <c r="N711" s="5" t="str">
        <f t="shared" si="74"/>
        <v>FAIR-D3/181</v>
      </c>
      <c r="O711" s="4" t="str">
        <f>IF(ISBLANK(E711),"",IF(E711=F711, "1 video",CONCATENATE((+COUNTIFS(Video_List!$A:$A,Monitoring!C711,Video_List!$D:$D,"&lt;=" &amp;Monitoring!H711)-COUNTIFS(Video_List!$A:$A,Monitoring!C711,Video_List!$D:$D,"&lt;=" &amp;Monitoring!G711))+1," videos")))</f>
        <v>1 video</v>
      </c>
      <c r="P711" s="61" t="str">
        <f t="shared" si="73"/>
        <v>no</v>
      </c>
      <c r="Q711" s="62" t="s">
        <v>34</v>
      </c>
      <c r="R711" s="63" t="str">
        <f>+IFERROR(IF(S711="#N/C","#N/C",INDEX(Taxonomy_UniqueValues!A:A,MATCH(S711,Taxonomy_UniqueValues!B:B,0))),"#N/C")</f>
        <v>Insecta</v>
      </c>
      <c r="S711" s="63" t="str">
        <f>+IFERROR(IF(T711="#N/C","#N/C",INDEX(Taxonomy_UniqueValues!B:B,MATCH(T711,Taxonomy_UniqueValues!C:C,0))),"#N/C")</f>
        <v>Diptera</v>
      </c>
      <c r="T711" s="63" t="s">
        <v>48</v>
      </c>
      <c r="U711" s="63" t="str">
        <f>+IFERROR(IF(V711="#N/C","#N/C",INDEX(Taxonomy_UniqueValues!D:D,MATCH(V711,Taxonomy_UniqueValues!E:E,0))),"#N/C")</f>
        <v>#N/C</v>
      </c>
      <c r="V711" s="63" t="str">
        <f>+IFERROR(IF(W711="#N/C","#N/C",INDEX(Taxonomy_UniqueValues!E:E,MATCH(W711,Taxonomy_UniqueValues!F:F,0))),"#N/C")</f>
        <v>#N/C</v>
      </c>
      <c r="W711" s="63" t="str">
        <f>+IFERROR(IF(X711="#N/C","#N/C",INDEX(Taxonomy_UniqueValues!F:F,MATCH(X711,Taxonomy_UniqueValues!G:G,0))),"#N/C")</f>
        <v>#N/C</v>
      </c>
      <c r="X711" s="63" t="str">
        <f>+IFERROR(IF(Y711="#N/C","#N/C",INDEX(Taxonomy_UniqueValues!G:G,MATCH(Y711,Taxonomy_UniqueValues!H:H,0))),"#N/C")</f>
        <v>#N/C</v>
      </c>
      <c r="Y711" s="65" t="str">
        <f>+IFERROR(IF(Z711="#N/C","#N/C",INDEX(Taxonomy_UniqueValues!H:H,MATCH(Z711,Taxonomy_UniqueValues!I:I,0))),"#N/C")</f>
        <v>#N/C</v>
      </c>
      <c r="Z711" s="64" t="s">
        <v>36</v>
      </c>
    </row>
    <row r="712" spans="1:26" x14ac:dyDescent="0.3">
      <c r="A712" s="3">
        <v>182</v>
      </c>
      <c r="B712" s="38" t="str">
        <f t="shared" si="72"/>
        <v>FAIR-D3_182</v>
      </c>
      <c r="C712" s="39" t="s">
        <v>526</v>
      </c>
      <c r="D712" s="4">
        <f t="shared" si="70"/>
        <v>45166</v>
      </c>
      <c r="E712" s="1" t="s">
        <v>761</v>
      </c>
      <c r="F712" s="1" t="s">
        <v>762</v>
      </c>
      <c r="G712" s="2">
        <v>45166.460879629602</v>
      </c>
      <c r="H712" s="2">
        <v>45166.466423611098</v>
      </c>
      <c r="I712" s="40">
        <f t="shared" si="71"/>
        <v>5.5439814968849532E-3</v>
      </c>
      <c r="J712" s="41" t="s">
        <v>45</v>
      </c>
      <c r="K712" s="42" t="s">
        <v>34</v>
      </c>
      <c r="L712" s="42" t="s">
        <v>32</v>
      </c>
      <c r="M712" s="6">
        <v>182</v>
      </c>
      <c r="N712" s="5" t="str">
        <f t="shared" si="74"/>
        <v>FAIR-D3/182</v>
      </c>
      <c r="O712" s="4" t="str">
        <f>IF(ISBLANK(E712),"",IF(E712=F712, "1 video",CONCATENATE((+COUNTIFS(Video_List!$A:$A,Monitoring!C712,Video_List!$D:$D,"&lt;=" &amp;Monitoring!H712)-COUNTIFS(Video_List!$A:$A,Monitoring!C712,Video_List!$D:$D,"&lt;=" &amp;Monitoring!G712))+1," videos")))</f>
        <v>3 videos</v>
      </c>
      <c r="P712" s="61" t="str">
        <f t="shared" si="73"/>
        <v>no</v>
      </c>
      <c r="Q712" s="62" t="s">
        <v>34</v>
      </c>
      <c r="R712" s="63" t="str">
        <f>+IFERROR(IF(S712="#N/C","#N/C",INDEX(Taxonomy_UniqueValues!A:A,MATCH(S712,Taxonomy_UniqueValues!B:B,0))),"#N/C")</f>
        <v>Insecta</v>
      </c>
      <c r="S712" s="63" t="str">
        <f>+IFERROR(IF(T712="#N/C","#N/C",INDEX(Taxonomy_UniqueValues!B:B,MATCH(T712,Taxonomy_UniqueValues!C:C,0))),"#N/C")</f>
        <v>Diptera</v>
      </c>
      <c r="T712" s="63" t="s">
        <v>48</v>
      </c>
      <c r="U712" s="63" t="str">
        <f>+IFERROR(IF(V712="#N/C","#N/C",INDEX(Taxonomy_UniqueValues!D:D,MATCH(V712,Taxonomy_UniqueValues!E:E,0))),"#N/C")</f>
        <v>#N/C</v>
      </c>
      <c r="V712" s="63" t="str">
        <f>+IFERROR(IF(W712="#N/C","#N/C",INDEX(Taxonomy_UniqueValues!E:E,MATCH(W712,Taxonomy_UniqueValues!F:F,0))),"#N/C")</f>
        <v>#N/C</v>
      </c>
      <c r="W712" s="63" t="str">
        <f>+IFERROR(IF(X712="#N/C","#N/C",INDEX(Taxonomy_UniqueValues!F:F,MATCH(X712,Taxonomy_UniqueValues!G:G,0))),"#N/C")</f>
        <v>#N/C</v>
      </c>
      <c r="X712" s="63" t="str">
        <f>+IFERROR(IF(Y712="#N/C","#N/C",INDEX(Taxonomy_UniqueValues!G:G,MATCH(Y712,Taxonomy_UniqueValues!H:H,0))),"#N/C")</f>
        <v>#N/C</v>
      </c>
      <c r="Y712" s="65" t="str">
        <f>+IFERROR(IF(Z712="#N/C","#N/C",INDEX(Taxonomy_UniqueValues!H:H,MATCH(Z712,Taxonomy_UniqueValues!I:I,0))),"#N/C")</f>
        <v>#N/C</v>
      </c>
      <c r="Z712" s="64" t="s">
        <v>36</v>
      </c>
    </row>
    <row r="713" spans="1:26" x14ac:dyDescent="0.3">
      <c r="A713" s="3">
        <v>183</v>
      </c>
      <c r="B713" s="38" t="str">
        <f t="shared" si="72"/>
        <v>FAIR-D3_183</v>
      </c>
      <c r="C713" s="39" t="s">
        <v>526</v>
      </c>
      <c r="D713" s="4">
        <f t="shared" si="70"/>
        <v>45166</v>
      </c>
      <c r="E713" s="1" t="s">
        <v>763</v>
      </c>
      <c r="F713" s="1" t="s">
        <v>764</v>
      </c>
      <c r="G713" s="2">
        <v>45166.470706018503</v>
      </c>
      <c r="H713" s="2">
        <v>45166.472905092603</v>
      </c>
      <c r="I713" s="40">
        <f t="shared" si="71"/>
        <v>2.1990741006447934E-3</v>
      </c>
      <c r="J713" s="41" t="s">
        <v>30</v>
      </c>
      <c r="K713" s="42" t="s">
        <v>31</v>
      </c>
      <c r="L713" s="42" t="s">
        <v>32</v>
      </c>
      <c r="M713" s="6">
        <v>183</v>
      </c>
      <c r="N713" s="5" t="str">
        <f t="shared" si="74"/>
        <v>FAIR-D3/183</v>
      </c>
      <c r="O713" s="4" t="str">
        <f>IF(ISBLANK(E713),"",IF(E713=F713, "1 video",CONCATENATE((+COUNTIFS(Video_List!$A:$A,Monitoring!C713,Video_List!$D:$D,"&lt;=" &amp;Monitoring!H713)-COUNTIFS(Video_List!$A:$A,Monitoring!C713,Video_List!$D:$D,"&lt;=" &amp;Monitoring!G713))+1," videos")))</f>
        <v>2 videos</v>
      </c>
      <c r="P713" s="61" t="str">
        <f t="shared" si="73"/>
        <v>yes</v>
      </c>
      <c r="Q713" s="62" t="s">
        <v>34</v>
      </c>
      <c r="R713" s="63" t="str">
        <f>+IFERROR(IF(S713="#N/C","#N/C",INDEX(Taxonomy_UniqueValues!A:A,MATCH(S713,Taxonomy_UniqueValues!B:B,0))),"#N/C")</f>
        <v>Insecta</v>
      </c>
      <c r="S713" s="63" t="str">
        <f>+IFERROR(IF(T713="#N/C","#N/C",INDEX(Taxonomy_UniqueValues!B:B,MATCH(T713,Taxonomy_UniqueValues!C:C,0))),"#N/C")</f>
        <v>Diptera</v>
      </c>
      <c r="T713" s="63" t="str">
        <f>+IFERROR(IF(V713="#N/C","#N/C",INDEX(Taxonomy_UniqueValues!C:C,MATCH(V713,Taxonomy_UniqueValues!E:E,0))),"#N/C")</f>
        <v>Brachycera</v>
      </c>
      <c r="U713" s="63" t="str">
        <f>+IFERROR(IF(V713="#N/C","#N/C",INDEX(Taxonomy_UniqueValues!D:D,MATCH(V713,Taxonomy_UniqueValues!E:E,0))),"#N/C")</f>
        <v>Muscomorpha</v>
      </c>
      <c r="V713" s="63" t="s">
        <v>35</v>
      </c>
      <c r="W713" s="63" t="str">
        <f>+IFERROR(IF(X713="#N/C","#N/C",INDEX(Taxonomy_UniqueValues!F:F,MATCH(X713,Taxonomy_UniqueValues!G:G,0))),"#N/C")</f>
        <v>#N/C</v>
      </c>
      <c r="X713" s="63" t="str">
        <f>+IFERROR(IF(Y713="#N/C","#N/C",INDEX(Taxonomy_UniqueValues!G:G,MATCH(Y713,Taxonomy_UniqueValues!H:H,0))),"#N/C")</f>
        <v>#N/C</v>
      </c>
      <c r="Y713" s="65" t="str">
        <f>+IFERROR(IF(Z713="#N/C","#N/C",INDEX(Taxonomy_UniqueValues!H:H,MATCH(Z713,Taxonomy_UniqueValues!I:I,0))),"#N/C")</f>
        <v>#N/C</v>
      </c>
      <c r="Z713" s="64" t="s">
        <v>36</v>
      </c>
    </row>
    <row r="714" spans="1:26" x14ac:dyDescent="0.3">
      <c r="A714" s="3">
        <v>184</v>
      </c>
      <c r="B714" s="38" t="str">
        <f t="shared" si="72"/>
        <v>FAIR-D3_184</v>
      </c>
      <c r="C714" s="39" t="s">
        <v>526</v>
      </c>
      <c r="D714" s="4">
        <f t="shared" si="70"/>
        <v>45166</v>
      </c>
      <c r="E714" s="1" t="s">
        <v>3754</v>
      </c>
      <c r="F714" s="1" t="s">
        <v>765</v>
      </c>
      <c r="G714" s="2">
        <v>45166.520081018498</v>
      </c>
      <c r="H714" s="2">
        <v>45166.523553240702</v>
      </c>
      <c r="I714" s="40">
        <f t="shared" si="71"/>
        <v>3.4722222044365481E-3</v>
      </c>
      <c r="J714" s="41" t="s">
        <v>45</v>
      </c>
      <c r="K714" s="42" t="s">
        <v>31</v>
      </c>
      <c r="L714" s="42" t="s">
        <v>32</v>
      </c>
      <c r="M714" s="6">
        <v>184</v>
      </c>
      <c r="N714" s="5" t="str">
        <f t="shared" si="74"/>
        <v>FAIR-D3/184</v>
      </c>
      <c r="O714" s="4" t="str">
        <f>IF(ISBLANK(E714),"",IF(E714=F714, "1 video",CONCATENATE((+COUNTIFS(Video_List!$A:$A,Monitoring!C714,Video_List!$D:$D,"&lt;=" &amp;Monitoring!H714)-COUNTIFS(Video_List!$A:$A,Monitoring!C714,Video_List!$D:$D,"&lt;=" &amp;Monitoring!G714))+1," videos")))</f>
        <v>4 videos</v>
      </c>
      <c r="P714" s="61" t="str">
        <f t="shared" si="73"/>
        <v>yes</v>
      </c>
      <c r="Q714" s="62" t="s">
        <v>34</v>
      </c>
      <c r="R714" s="63" t="str">
        <f>+IFERROR(IF(S714="#N/C","#N/C",IF(S714=0,INDEX(Taxonomy_UniqueValues!A:A,MATCH(T714,Taxonomy_UniqueValues!C:C,0)),INDEX(Taxonomy_UniqueValues!A:A,MATCH(S714,Taxonomy_UniqueValues!B:B,0)))),"#N/C")</f>
        <v>Insecta</v>
      </c>
      <c r="S714" s="63" t="str">
        <f>+IFERROR(IF(T714="#N/C","#N/C",IF(T714=0,INDEX(Taxonomy_UniqueValues!B:B,MATCH(U714,Taxonomy_UniqueValues!D:D,0)),INDEX(Taxonomy_UniqueValues!B:B,MATCH(T714,Taxonomy_UniqueValues!C:C,0)))),"#N/C")</f>
        <v>Diptera</v>
      </c>
      <c r="T714" s="63" t="str">
        <f>+IFERROR(IF(U714="#N/C","#N/C",IF(U714=0,INDEX(Taxonomy_UniqueValues!C:C,MATCH(V714,Taxonomy_UniqueValues!E:E,0)),INDEX(Taxonomy_UniqueValues!C:C,MATCH(U714,Taxonomy_UniqueValues!D:D,0)))),"#N/C")</f>
        <v>Brachycera</v>
      </c>
      <c r="U714" s="63" t="str">
        <f>+IFERROR(IF(V714="#N/C","#N/C",IF(V714=0,INDEX(Taxonomy_UniqueValues!D:D,MATCH(W714,Taxonomy_UniqueValues!F:F,0)),INDEX(Taxonomy_UniqueValues!D:D,MATCH(V714,Taxonomy_UniqueValues!E:E,0)))),"#N/C")</f>
        <v>Muscomorpha</v>
      </c>
      <c r="V714" s="63" t="str">
        <f>+IFERROR(IF(W714="#N/C","#N/C",IF(W714=0,INDEX(Taxonomy_UniqueValues!E:E,MATCH(X714,Taxonomy_UniqueValues!G:G,0)),INDEX(Taxonomy_UniqueValues!E:E,MATCH(W714,Taxonomy_UniqueValues!F:F,0)))),"#N/C")</f>
        <v>Muscoidea</v>
      </c>
      <c r="W714" s="63" t="str">
        <f>+IFERROR(IF(X714="#N/C","#N/C",IF(X714=0,INDEX(Taxonomy_UniqueValues!F:F,MATCH(Y714,Taxonomy_UniqueValues!H:H,0)),INDEX(Taxonomy_UniqueValues!F:F,MATCH(X714,Taxonomy_UniqueValues!G:G,0)))),"#N/C")</f>
        <v>Fanniidae</v>
      </c>
      <c r="X714" s="63">
        <f>+IFERROR(IF(Y714="#N/C","#N/C",INDEX(Taxonomy_UniqueValues!G:G,MATCH(Y714,Taxonomy_UniqueValues!H:H,0))),"#N/C")</f>
        <v>0</v>
      </c>
      <c r="Y714" s="65" t="s">
        <v>38</v>
      </c>
      <c r="Z714" s="64" t="s">
        <v>36</v>
      </c>
    </row>
    <row r="715" spans="1:26" x14ac:dyDescent="0.3">
      <c r="A715" s="3">
        <v>185</v>
      </c>
      <c r="B715" s="38" t="str">
        <f t="shared" si="72"/>
        <v>FAIR-D3_185</v>
      </c>
      <c r="C715" s="39" t="s">
        <v>526</v>
      </c>
      <c r="D715" s="4">
        <f t="shared" si="70"/>
        <v>45167</v>
      </c>
      <c r="E715" s="1" t="s">
        <v>766</v>
      </c>
      <c r="F715" s="1" t="s">
        <v>767</v>
      </c>
      <c r="G715" s="2">
        <v>45167.408738425896</v>
      </c>
      <c r="H715" s="2">
        <v>45167.415972222203</v>
      </c>
      <c r="I715" s="40">
        <f t="shared" si="71"/>
        <v>7.2337963065365329E-3</v>
      </c>
      <c r="J715" s="41" t="s">
        <v>45</v>
      </c>
      <c r="K715" s="42" t="s">
        <v>34</v>
      </c>
      <c r="L715" s="42" t="s">
        <v>45</v>
      </c>
      <c r="M715" s="6">
        <v>185</v>
      </c>
      <c r="N715" s="5" t="str">
        <f t="shared" si="74"/>
        <v>FAIR-D3/185</v>
      </c>
      <c r="O715" s="4" t="str">
        <f>IF(ISBLANK(E715),"",IF(E715=F715, "1 video",CONCATENATE((+COUNTIFS(Video_List!$A:$A,Monitoring!C715,Video_List!$D:$D,"&lt;=" &amp;Monitoring!H715)-COUNTIFS(Video_List!$A:$A,Monitoring!C715,Video_List!$D:$D,"&lt;=" &amp;Monitoring!G715))+1," videos")))</f>
        <v>5 videos</v>
      </c>
      <c r="P715" s="61" t="str">
        <f t="shared" si="73"/>
        <v>no</v>
      </c>
      <c r="Q715" s="62" t="s">
        <v>34</v>
      </c>
      <c r="R715" s="63" t="str">
        <f>+IFERROR(IF(S715="#N/C","#N/C",INDEX(Taxonomy_UniqueValues!A:A,MATCH(S715,Taxonomy_UniqueValues!B:B,0))),"#N/C")</f>
        <v>Insecta</v>
      </c>
      <c r="S715" s="63" t="str">
        <f>+IFERROR(IF(T715="#N/C","#N/C",INDEX(Taxonomy_UniqueValues!B:B,MATCH(T715,Taxonomy_UniqueValues!C:C,0))),"#N/C")</f>
        <v>Diptera</v>
      </c>
      <c r="T715" s="63" t="s">
        <v>48</v>
      </c>
      <c r="U715" s="63" t="str">
        <f>+IFERROR(IF(V715="#N/C","#N/C",INDEX(Taxonomy_UniqueValues!D:D,MATCH(V715,Taxonomy_UniqueValues!E:E,0))),"#N/C")</f>
        <v>#N/C</v>
      </c>
      <c r="V715" s="63" t="str">
        <f>+IFERROR(IF(W715="#N/C","#N/C",INDEX(Taxonomy_UniqueValues!E:E,MATCH(W715,Taxonomy_UniqueValues!F:F,0))),"#N/C")</f>
        <v>#N/C</v>
      </c>
      <c r="W715" s="63" t="str">
        <f>+IFERROR(IF(X715="#N/C","#N/C",IF(X715="-",INDEX(Taxonomy_UniqueValues!F:F,MATCH(Y715,Taxonomy_UniqueValues!H:H,0)),INDEX(Taxonomy_UniqueValues!F:F,MATCH(X715,Taxonomy_UniqueValues!G:G,0)))),"#N/C")</f>
        <v>#N/C</v>
      </c>
      <c r="X715" s="63" t="str">
        <f>+IFERROR(IF(Y715="#N/C","#N/C",INDEX(Taxonomy_UniqueValues!G:G,MATCH(Y715,Taxonomy_UniqueValues!H:H,0))),"#N/C")</f>
        <v>#N/C</v>
      </c>
      <c r="Y715" s="65" t="str">
        <f>+IFERROR(IF(Z715="#N/C","#N/C",INDEX(Taxonomy_UniqueValues!H:H,MATCH(Z715,Taxonomy_UniqueValues!I:I,0))),"#N/C")</f>
        <v>#N/C</v>
      </c>
      <c r="Z715" s="64" t="s">
        <v>36</v>
      </c>
    </row>
    <row r="716" spans="1:26" x14ac:dyDescent="0.3">
      <c r="A716" s="3">
        <v>186</v>
      </c>
      <c r="B716" s="38" t="str">
        <f t="shared" si="72"/>
        <v>FAIR-D3_186</v>
      </c>
      <c r="C716" s="39" t="s">
        <v>526</v>
      </c>
      <c r="D716" s="4">
        <f t="shared" si="70"/>
        <v>45167</v>
      </c>
      <c r="E716" s="1" t="s">
        <v>768</v>
      </c>
      <c r="F716" s="1" t="s">
        <v>769</v>
      </c>
      <c r="G716" s="2">
        <v>45167.563275462999</v>
      </c>
      <c r="H716" s="2">
        <v>45167.569571759297</v>
      </c>
      <c r="I716" s="40">
        <f t="shared" si="71"/>
        <v>6.2962962983874604E-3</v>
      </c>
      <c r="J716" s="41" t="s">
        <v>30</v>
      </c>
      <c r="K716" s="42" t="s">
        <v>34</v>
      </c>
      <c r="L716" s="42" t="s">
        <v>32</v>
      </c>
      <c r="M716" s="6">
        <v>186</v>
      </c>
      <c r="N716" s="5" t="str">
        <f t="shared" si="74"/>
        <v>FAIR-D3/186</v>
      </c>
      <c r="O716" s="4" t="str">
        <f>IF(ISBLANK(E716),"",IF(E716=F716, "1 video",CONCATENATE((+COUNTIFS(Video_List!$A:$A,Monitoring!C716,Video_List!$D:$D,"&lt;=" &amp;Monitoring!H716)-COUNTIFS(Video_List!$A:$A,Monitoring!C716,Video_List!$D:$D,"&lt;=" &amp;Monitoring!G716))+1," videos")))</f>
        <v>4 videos</v>
      </c>
      <c r="P716" s="61" t="str">
        <f t="shared" si="73"/>
        <v>no</v>
      </c>
      <c r="Q716" s="62" t="s">
        <v>34</v>
      </c>
      <c r="R716" s="63" t="str">
        <f>+IFERROR(IF(S716="#N/C","#N/C",INDEX(Taxonomy_UniqueValues!A:A,MATCH(S716,Taxonomy_UniqueValues!B:B,0))),"#N/C")</f>
        <v>Insecta</v>
      </c>
      <c r="S716" s="63" t="str">
        <f>+IFERROR(IF(T716="#N/C","#N/C",INDEX(Taxonomy_UniqueValues!B:B,MATCH(T716,Taxonomy_UniqueValues!C:C,0))),"#N/C")</f>
        <v>Diptera</v>
      </c>
      <c r="T716" s="63" t="s">
        <v>48</v>
      </c>
      <c r="U716" s="63" t="str">
        <f>+IFERROR(IF(V716="#N/C","#N/C",INDEX(Taxonomy_UniqueValues!D:D,MATCH(V716,Taxonomy_UniqueValues!E:E,0))),"#N/C")</f>
        <v>#N/C</v>
      </c>
      <c r="V716" s="63" t="str">
        <f>+IFERROR(IF(W716="#N/C","#N/C",INDEX(Taxonomy_UniqueValues!E:E,MATCH(W716,Taxonomy_UniqueValues!F:F,0))),"#N/C")</f>
        <v>#N/C</v>
      </c>
      <c r="W716" s="63" t="str">
        <f>+IFERROR(IF(X716="#N/C","#N/C",IF(X716="-",INDEX(Taxonomy_UniqueValues!F:F,MATCH(Y716,Taxonomy_UniqueValues!H:H,0)),INDEX(Taxonomy_UniqueValues!F:F,MATCH(X716,Taxonomy_UniqueValues!G:G,0)))),"#N/C")</f>
        <v>#N/C</v>
      </c>
      <c r="X716" s="63" t="str">
        <f>+IFERROR(IF(Y716="#N/C","#N/C",INDEX(Taxonomy_UniqueValues!G:G,MATCH(Y716,Taxonomy_UniqueValues!H:H,0))),"#N/C")</f>
        <v>#N/C</v>
      </c>
      <c r="Y716" s="65" t="str">
        <f>+IFERROR(IF(Z716="#N/C","#N/C",INDEX(Taxonomy_UniqueValues!H:H,MATCH(Z716,Taxonomy_UniqueValues!I:I,0))),"#N/C")</f>
        <v>#N/C</v>
      </c>
      <c r="Z716" s="64" t="s">
        <v>36</v>
      </c>
    </row>
    <row r="717" spans="1:26" x14ac:dyDescent="0.3">
      <c r="A717" s="3">
        <v>187</v>
      </c>
      <c r="B717" s="38" t="str">
        <f t="shared" si="72"/>
        <v>FAIR-D3_187</v>
      </c>
      <c r="C717" s="39" t="s">
        <v>526</v>
      </c>
      <c r="D717" s="4">
        <f t="shared" si="70"/>
        <v>45167</v>
      </c>
      <c r="E717" s="1" t="s">
        <v>770</v>
      </c>
      <c r="F717" s="1" t="s">
        <v>771</v>
      </c>
      <c r="G717" s="2">
        <v>45167.5792013889</v>
      </c>
      <c r="H717" s="2">
        <v>45167.5878240741</v>
      </c>
      <c r="I717" s="40">
        <f t="shared" si="71"/>
        <v>8.6226851999526843E-3</v>
      </c>
      <c r="J717" s="41" t="s">
        <v>45</v>
      </c>
      <c r="K717" s="42" t="s">
        <v>34</v>
      </c>
      <c r="L717" s="42" t="s">
        <v>32</v>
      </c>
      <c r="M717" s="6">
        <v>187</v>
      </c>
      <c r="N717" s="5" t="str">
        <f t="shared" si="74"/>
        <v>FAIR-D3/187</v>
      </c>
      <c r="O717" s="4" t="str">
        <f>IF(ISBLANK(E717),"",IF(E717=F717, "1 video",CONCATENATE((+COUNTIFS(Video_List!$A:$A,Monitoring!C717,Video_List!$D:$D,"&lt;=" &amp;Monitoring!H717)-COUNTIFS(Video_List!$A:$A,Monitoring!C717,Video_List!$D:$D,"&lt;=" &amp;Monitoring!G717))+1," videos")))</f>
        <v>4 videos</v>
      </c>
      <c r="P717" s="61" t="str">
        <f t="shared" si="73"/>
        <v>no</v>
      </c>
      <c r="Q717" s="62" t="s">
        <v>34</v>
      </c>
      <c r="R717" s="63" t="str">
        <f>+IFERROR(IF(S717="#N/C","#N/C",INDEX(Taxonomy_UniqueValues!A:A,MATCH(S717,Taxonomy_UniqueValues!B:B,0))),"#N/C")</f>
        <v>Insecta</v>
      </c>
      <c r="S717" s="63" t="str">
        <f>+IFERROR(IF(T717="#N/C","#N/C",INDEX(Taxonomy_UniqueValues!B:B,MATCH(T717,Taxonomy_UniqueValues!C:C,0))),"#N/C")</f>
        <v>Diptera</v>
      </c>
      <c r="T717" s="63" t="s">
        <v>48</v>
      </c>
      <c r="U717" s="63" t="str">
        <f>+IFERROR(IF(V717="#N/C","#N/C",INDEX(Taxonomy_UniqueValues!D:D,MATCH(V717,Taxonomy_UniqueValues!E:E,0))),"#N/C")</f>
        <v>#N/C</v>
      </c>
      <c r="V717" s="63" t="str">
        <f>+IFERROR(IF(W717="#N/C","#N/C",INDEX(Taxonomy_UniqueValues!E:E,MATCH(W717,Taxonomy_UniqueValues!F:F,0))),"#N/C")</f>
        <v>#N/C</v>
      </c>
      <c r="W717" s="63" t="str">
        <f>+IFERROR(IF(X717="#N/C","#N/C",IF(X717="-",INDEX(Taxonomy_UniqueValues!F:F,MATCH(Y717,Taxonomy_UniqueValues!H:H,0)),INDEX(Taxonomy_UniqueValues!F:F,MATCH(X717,Taxonomy_UniqueValues!G:G,0)))),"#N/C")</f>
        <v>#N/C</v>
      </c>
      <c r="X717" s="63" t="str">
        <f>+IFERROR(IF(Y717="#N/C","#N/C",INDEX(Taxonomy_UniqueValues!G:G,MATCH(Y717,Taxonomy_UniqueValues!H:H,0))),"#N/C")</f>
        <v>#N/C</v>
      </c>
      <c r="Y717" s="65" t="str">
        <f>+IFERROR(IF(Z717="#N/C","#N/C",INDEX(Taxonomy_UniqueValues!H:H,MATCH(Z717,Taxonomy_UniqueValues!I:I,0))),"#N/C")</f>
        <v>#N/C</v>
      </c>
      <c r="Z717" s="64" t="s">
        <v>36</v>
      </c>
    </row>
    <row r="718" spans="1:26" x14ac:dyDescent="0.3">
      <c r="A718" s="3">
        <v>188</v>
      </c>
      <c r="B718" s="38" t="str">
        <f t="shared" si="72"/>
        <v>FAIR-D3_188</v>
      </c>
      <c r="C718" s="39" t="s">
        <v>526</v>
      </c>
      <c r="D718" s="4">
        <f t="shared" si="70"/>
        <v>45167</v>
      </c>
      <c r="E718" s="1" t="s">
        <v>772</v>
      </c>
      <c r="F718" s="1" t="s">
        <v>773</v>
      </c>
      <c r="G718" s="2">
        <v>45167.584236111099</v>
      </c>
      <c r="H718" s="2">
        <v>45167.586886574099</v>
      </c>
      <c r="I718" s="40">
        <f t="shared" si="71"/>
        <v>2.6504630004637875E-3</v>
      </c>
      <c r="J718" s="41" t="s">
        <v>45</v>
      </c>
      <c r="K718" s="42" t="s">
        <v>31</v>
      </c>
      <c r="L718" s="42" t="s">
        <v>32</v>
      </c>
      <c r="M718" s="6">
        <v>188</v>
      </c>
      <c r="N718" s="5" t="str">
        <f t="shared" si="74"/>
        <v>FAIR-D3/188</v>
      </c>
      <c r="O718" s="4" t="str">
        <f>IF(ISBLANK(E718),"",IF(E718=F718, "1 video",CONCATENATE((+COUNTIFS(Video_List!$A:$A,Monitoring!C718,Video_List!$D:$D,"&lt;=" &amp;Monitoring!H718)-COUNTIFS(Video_List!$A:$A,Monitoring!C718,Video_List!$D:$D,"&lt;=" &amp;Monitoring!G718))+1," videos")))</f>
        <v>2 videos</v>
      </c>
      <c r="P718" s="61" t="str">
        <f t="shared" si="73"/>
        <v>no</v>
      </c>
      <c r="Q718" s="62" t="s">
        <v>34</v>
      </c>
      <c r="R718" s="63" t="str">
        <f>+IFERROR(IF(S718="#N/C","#N/C",INDEX(Taxonomy_UniqueValues!A:A,MATCH(S718,Taxonomy_UniqueValues!B:B,0))),"#N/C")</f>
        <v>Insecta</v>
      </c>
      <c r="S718" s="63" t="str">
        <f>+IFERROR(IF(T718="#N/C","#N/C",INDEX(Taxonomy_UniqueValues!B:B,MATCH(T718,Taxonomy_UniqueValues!C:C,0))),"#N/C")</f>
        <v>Diptera</v>
      </c>
      <c r="T718" s="63" t="s">
        <v>48</v>
      </c>
      <c r="U718" s="63" t="str">
        <f>+IFERROR(IF(V718="#N/C","#N/C",INDEX(Taxonomy_UniqueValues!D:D,MATCH(V718,Taxonomy_UniqueValues!E:E,0))),"#N/C")</f>
        <v>#N/C</v>
      </c>
      <c r="V718" s="63" t="str">
        <f>+IFERROR(IF(W718="#N/C","#N/C",INDEX(Taxonomy_UniqueValues!E:E,MATCH(W718,Taxonomy_UniqueValues!F:F,0))),"#N/C")</f>
        <v>#N/C</v>
      </c>
      <c r="W718" s="63" t="str">
        <f>+IFERROR(IF(X718="#N/C","#N/C",IF(X718="-",INDEX(Taxonomy_UniqueValues!F:F,MATCH(Y718,Taxonomy_UniqueValues!H:H,0)),INDEX(Taxonomy_UniqueValues!F:F,MATCH(X718,Taxonomy_UniqueValues!G:G,0)))),"#N/C")</f>
        <v>#N/C</v>
      </c>
      <c r="X718" s="63" t="str">
        <f>+IFERROR(IF(Y718="#N/C","#N/C",INDEX(Taxonomy_UniqueValues!G:G,MATCH(Y718,Taxonomy_UniqueValues!H:H,0))),"#N/C")</f>
        <v>#N/C</v>
      </c>
      <c r="Y718" s="65" t="str">
        <f>+IFERROR(IF(Z718="#N/C","#N/C",INDEX(Taxonomy_UniqueValues!H:H,MATCH(Z718,Taxonomy_UniqueValues!I:I,0))),"#N/C")</f>
        <v>#N/C</v>
      </c>
      <c r="Z718" s="64" t="s">
        <v>36</v>
      </c>
    </row>
    <row r="719" spans="1:26" x14ac:dyDescent="0.3">
      <c r="A719" s="3">
        <v>189</v>
      </c>
      <c r="B719" s="38" t="str">
        <f t="shared" si="72"/>
        <v>FAIR-D3_189</v>
      </c>
      <c r="C719" s="39" t="s">
        <v>526</v>
      </c>
      <c r="D719" s="4">
        <f t="shared" si="70"/>
        <v>45167</v>
      </c>
      <c r="E719" s="1" t="s">
        <v>771</v>
      </c>
      <c r="F719" s="1" t="s">
        <v>774</v>
      </c>
      <c r="G719" s="2">
        <v>45167.587685185201</v>
      </c>
      <c r="H719" s="2">
        <v>45167.590115740699</v>
      </c>
      <c r="I719" s="40">
        <f t="shared" si="71"/>
        <v>2.4305554979946464E-3</v>
      </c>
      <c r="J719" s="41" t="s">
        <v>45</v>
      </c>
      <c r="K719" s="42" t="s">
        <v>34</v>
      </c>
      <c r="L719" s="42" t="s">
        <v>32</v>
      </c>
      <c r="M719" s="6">
        <v>189</v>
      </c>
      <c r="N719" s="5" t="str">
        <f t="shared" si="74"/>
        <v>FAIR-D3/189</v>
      </c>
      <c r="O719" s="4" t="str">
        <f>IF(ISBLANK(E719),"",IF(E719=F719, "1 video",CONCATENATE((+COUNTIFS(Video_List!$A:$A,Monitoring!C719,Video_List!$D:$D,"&lt;=" &amp;Monitoring!H719)-COUNTIFS(Video_List!$A:$A,Monitoring!C719,Video_List!$D:$D,"&lt;=" &amp;Monitoring!G719))+1," videos")))</f>
        <v>3 videos</v>
      </c>
      <c r="P719" s="61" t="str">
        <f t="shared" si="73"/>
        <v>yes</v>
      </c>
      <c r="Q719" s="62" t="s">
        <v>31</v>
      </c>
      <c r="R719" s="63" t="str">
        <f>+IFERROR(IF(S719="#N/C","#N/C",IF(S719=0,INDEX(Taxonomy_UniqueValues!A:A,MATCH(T719,Taxonomy_UniqueValues!C:C,0)),INDEX(Taxonomy_UniqueValues!A:A,MATCH(S719,Taxonomy_UniqueValues!B:B,0)))),"#N/C")</f>
        <v>Insecta</v>
      </c>
      <c r="S719" s="63" t="str">
        <f>+IFERROR(IF(T719="#N/C","#N/C",IF(T719=0,INDEX(Taxonomy_UniqueValues!B:B,MATCH(U719,Taxonomy_UniqueValues!D:D,0)),INDEX(Taxonomy_UniqueValues!B:B,MATCH(T719,Taxonomy_UniqueValues!C:C,0)))),"#N/C")</f>
        <v>Diptera</v>
      </c>
      <c r="T719" s="63" t="str">
        <f>+IFERROR(IF(U719="#N/C","#N/C",IF(U719=0,INDEX(Taxonomy_UniqueValues!C:C,MATCH(V719,Taxonomy_UniqueValues!E:E,0)),INDEX(Taxonomy_UniqueValues!C:C,MATCH(U719,Taxonomy_UniqueValues!D:D,0)))),"#N/C")</f>
        <v>Brachycera</v>
      </c>
      <c r="U719" s="63" t="str">
        <f>+IFERROR(IF(V719="#N/C","#N/C",IF(V719=0,INDEX(Taxonomy_UniqueValues!D:D,MATCH(W719,Taxonomy_UniqueValues!F:F,0)),INDEX(Taxonomy_UniqueValues!D:D,MATCH(V719,Taxonomy_UniqueValues!E:E,0)))),"#N/C")</f>
        <v>Muscomorpha</v>
      </c>
      <c r="V719" s="63" t="str">
        <f>+IFERROR(IF(W719="#N/C","#N/C",IF(W719=0,INDEX(Taxonomy_UniqueValues!E:E,MATCH(X719,Taxonomy_UniqueValues!G:G,0)),INDEX(Taxonomy_UniqueValues!E:E,MATCH(W719,Taxonomy_UniqueValues!F:F,0)))),"#N/C")</f>
        <v>Muscoidea</v>
      </c>
      <c r="W719" s="63" t="str">
        <f>+IFERROR(IF(X719="#N/C","#N/C",IF(X719=0,INDEX(Taxonomy_UniqueValues!F:F,MATCH(Y719,Taxonomy_UniqueValues!H:H,0)),INDEX(Taxonomy_UniqueValues!F:F,MATCH(X719,Taxonomy_UniqueValues!G:G,0)))),"#N/C")</f>
        <v>Fanniidae</v>
      </c>
      <c r="X719" s="63">
        <f>+IFERROR(IF(Y719="#N/C","#N/C",INDEX(Taxonomy_UniqueValues!G:G,MATCH(Y719,Taxonomy_UniqueValues!H:H,0))),"#N/C")</f>
        <v>0</v>
      </c>
      <c r="Y719" s="65" t="s">
        <v>38</v>
      </c>
      <c r="Z719" s="64" t="s">
        <v>36</v>
      </c>
    </row>
    <row r="720" spans="1:26" x14ac:dyDescent="0.3">
      <c r="A720" s="3">
        <v>190</v>
      </c>
      <c r="B720" s="38" t="str">
        <f t="shared" si="72"/>
        <v>FAIR-D3_190</v>
      </c>
      <c r="C720" s="39" t="s">
        <v>526</v>
      </c>
      <c r="D720" s="4">
        <f t="shared" si="70"/>
        <v>45167</v>
      </c>
      <c r="E720" s="1" t="s">
        <v>775</v>
      </c>
      <c r="F720" s="1" t="s">
        <v>776</v>
      </c>
      <c r="G720" s="2">
        <v>45167.594988425903</v>
      </c>
      <c r="H720" s="2">
        <v>45167.613506944399</v>
      </c>
      <c r="I720" s="40">
        <f t="shared" si="71"/>
        <v>1.8518518496421166E-2</v>
      </c>
      <c r="J720" s="41" t="s">
        <v>45</v>
      </c>
      <c r="K720" s="42" t="s">
        <v>34</v>
      </c>
      <c r="L720" s="42" t="s">
        <v>45</v>
      </c>
      <c r="M720" s="6">
        <v>190</v>
      </c>
      <c r="N720" s="5" t="str">
        <f t="shared" si="74"/>
        <v>FAIR-D3/190</v>
      </c>
      <c r="O720" s="4" t="str">
        <f>IF(ISBLANK(E720),"",IF(E720=F720, "1 video",CONCATENATE((+COUNTIFS(Video_List!$A:$A,Monitoring!C720,Video_List!$D:$D,"&lt;=" &amp;Monitoring!H720)-COUNTIFS(Video_List!$A:$A,Monitoring!C720,Video_List!$D:$D,"&lt;=" &amp;Monitoring!G720))+1," videos")))</f>
        <v>8 videos</v>
      </c>
      <c r="P720" s="61" t="s">
        <v>34</v>
      </c>
      <c r="Q720" s="62" t="s">
        <v>34</v>
      </c>
      <c r="R720" s="63" t="str">
        <f>+IFERROR(IF(S720="#N/C","#N/C",INDEX(Taxonomy_UniqueValues!A:A,MATCH(S720,Taxonomy_UniqueValues!B:B,0))),"#N/C")</f>
        <v>Insecta</v>
      </c>
      <c r="S720" s="63" t="str">
        <f>+IFERROR(IF(T720="#N/C","#N/C",INDEX(Taxonomy_UniqueValues!B:B,MATCH(T720,Taxonomy_UniqueValues!C:C,0))),"#N/C")</f>
        <v>Diptera</v>
      </c>
      <c r="T720" s="63" t="s">
        <v>48</v>
      </c>
      <c r="U720" s="63" t="str">
        <f>+IFERROR(IF(V720="#N/C","#N/C",INDEX(Taxonomy_UniqueValues!D:D,MATCH(V720,Taxonomy_UniqueValues!E:E,0))),"#N/C")</f>
        <v>#N/C</v>
      </c>
      <c r="V720" s="63" t="str">
        <f>+IFERROR(IF(W720="#N/C","#N/C",INDEX(Taxonomy_UniqueValues!E:E,MATCH(W720,Taxonomy_UniqueValues!F:F,0))),"#N/C")</f>
        <v>#N/C</v>
      </c>
      <c r="W720" s="63" t="str">
        <f>+IFERROR(IF(X720="#N/C","#N/C",IF(X720="-",INDEX(Taxonomy_UniqueValues!F:F,MATCH(Y720,Taxonomy_UniqueValues!H:H,0)),INDEX(Taxonomy_UniqueValues!F:F,MATCH(X720,Taxonomy_UniqueValues!G:G,0)))),"#N/C")</f>
        <v>#N/C</v>
      </c>
      <c r="X720" s="63" t="str">
        <f>+IFERROR(IF(Y720="#N/C","#N/C",INDEX(Taxonomy_UniqueValues!G:G,MATCH(Y720,Taxonomy_UniqueValues!H:H,0))),"#N/C")</f>
        <v>#N/C</v>
      </c>
      <c r="Y720" s="65" t="str">
        <f>+IFERROR(IF(Z720="#N/C","#N/C",INDEX(Taxonomy_UniqueValues!H:H,MATCH(Z720,Taxonomy_UniqueValues!I:I,0))),"#N/C")</f>
        <v>#N/C</v>
      </c>
      <c r="Z720" s="64" t="s">
        <v>36</v>
      </c>
    </row>
    <row r="721" spans="1:26" x14ac:dyDescent="0.3">
      <c r="A721" s="3">
        <v>191</v>
      </c>
      <c r="B721" s="38" t="str">
        <f t="shared" si="72"/>
        <v>FAIR-D3_191</v>
      </c>
      <c r="C721" s="39" t="s">
        <v>526</v>
      </c>
      <c r="D721" s="4">
        <f t="shared" si="70"/>
        <v>45167</v>
      </c>
      <c r="E721" s="1" t="s">
        <v>777</v>
      </c>
      <c r="F721" s="1" t="s">
        <v>777</v>
      </c>
      <c r="G721" s="2">
        <v>45167.617835648103</v>
      </c>
      <c r="H721" s="2">
        <v>45167.617962962999</v>
      </c>
      <c r="I721" s="40">
        <f t="shared" si="71"/>
        <v>1.2731489550787956E-4</v>
      </c>
      <c r="J721" s="41" t="s">
        <v>45</v>
      </c>
      <c r="K721" s="42" t="s">
        <v>34</v>
      </c>
      <c r="L721" s="42" t="s">
        <v>45</v>
      </c>
      <c r="M721" s="6">
        <v>191</v>
      </c>
      <c r="N721" s="5" t="str">
        <f t="shared" si="74"/>
        <v>FAIR-D3/191</v>
      </c>
      <c r="O721" s="4" t="str">
        <f>IF(ISBLANK(E721),"",IF(E721=F721, "1 video",CONCATENATE((+COUNTIFS(Video_List!$A:$A,Monitoring!C721,Video_List!$D:$D,"&lt;=" &amp;Monitoring!H721)-COUNTIFS(Video_List!$A:$A,Monitoring!C721,Video_List!$D:$D,"&lt;=" &amp;Monitoring!G721))+1," videos")))</f>
        <v>1 video</v>
      </c>
      <c r="P721" s="61" t="str">
        <f>+IF(R721="#N/C","-",IF(V721="#N/C","no","yes"))</f>
        <v>no</v>
      </c>
      <c r="Q721" s="62" t="s">
        <v>34</v>
      </c>
      <c r="R721" s="63" t="str">
        <f>+IFERROR(IF(S721="#N/C","#N/C",INDEX(Taxonomy_UniqueValues!A:A,MATCH(S721,Taxonomy_UniqueValues!B:B,0))),"#N/C")</f>
        <v>Insecta</v>
      </c>
      <c r="S721" s="63" t="str">
        <f>+IFERROR(IF(T721="#N/C","#N/C",INDEX(Taxonomy_UniqueValues!B:B,MATCH(T721,Taxonomy_UniqueValues!C:C,0))),"#N/C")</f>
        <v>Diptera</v>
      </c>
      <c r="T721" s="63" t="s">
        <v>48</v>
      </c>
      <c r="U721" s="63" t="str">
        <f>+IFERROR(IF(V721="#N/C","#N/C",INDEX(Taxonomy_UniqueValues!D:D,MATCH(V721,Taxonomy_UniqueValues!E:E,0))),"#N/C")</f>
        <v>#N/C</v>
      </c>
      <c r="V721" s="63" t="str">
        <f>+IFERROR(IF(W721="#N/C","#N/C",INDEX(Taxonomy_UniqueValues!E:E,MATCH(W721,Taxonomy_UniqueValues!F:F,0))),"#N/C")</f>
        <v>#N/C</v>
      </c>
      <c r="W721" s="63" t="str">
        <f>+IFERROR(IF(X721="#N/C","#N/C",IF(X721="-",INDEX(Taxonomy_UniqueValues!F:F,MATCH(Y721,Taxonomy_UniqueValues!H:H,0)),INDEX(Taxonomy_UniqueValues!F:F,MATCH(X721,Taxonomy_UniqueValues!G:G,0)))),"#N/C")</f>
        <v>#N/C</v>
      </c>
      <c r="X721" s="63" t="str">
        <f>+IFERROR(IF(Y721="#N/C","#N/C",INDEX(Taxonomy_UniqueValues!G:G,MATCH(Y721,Taxonomy_UniqueValues!H:H,0))),"#N/C")</f>
        <v>#N/C</v>
      </c>
      <c r="Y721" s="65" t="str">
        <f>+IFERROR(IF(Z721="#N/C","#N/C",INDEX(Taxonomy_UniqueValues!H:H,MATCH(Z721,Taxonomy_UniqueValues!I:I,0))),"#N/C")</f>
        <v>#N/C</v>
      </c>
      <c r="Z721" s="64" t="s">
        <v>36</v>
      </c>
    </row>
    <row r="722" spans="1:26" x14ac:dyDescent="0.3">
      <c r="A722" s="3">
        <v>192</v>
      </c>
      <c r="B722" s="38" t="str">
        <f t="shared" si="72"/>
        <v>FAIR-D3_192</v>
      </c>
      <c r="C722" s="39" t="s">
        <v>526</v>
      </c>
      <c r="D722" s="4">
        <f t="shared" si="70"/>
        <v>45167</v>
      </c>
      <c r="E722" s="1" t="s">
        <v>778</v>
      </c>
      <c r="F722" s="1" t="s">
        <v>779</v>
      </c>
      <c r="G722" s="2">
        <v>45167.619583333297</v>
      </c>
      <c r="H722" s="2">
        <v>45167.636701388903</v>
      </c>
      <c r="I722" s="40">
        <f t="shared" si="71"/>
        <v>1.7118055606260896E-2</v>
      </c>
      <c r="J722" s="41" t="s">
        <v>30</v>
      </c>
      <c r="K722" s="42" t="s">
        <v>34</v>
      </c>
      <c r="L722" s="42" t="s">
        <v>32</v>
      </c>
      <c r="M722" s="6">
        <v>192</v>
      </c>
      <c r="N722" s="5" t="str">
        <f t="shared" si="74"/>
        <v>FAIR-D3/192</v>
      </c>
      <c r="O722" s="4" t="str">
        <f>IF(ISBLANK(E722),"",IF(E722=F722, "1 video",CONCATENATE((+COUNTIFS(Video_List!$A:$A,Monitoring!C722,Video_List!$D:$D,"&lt;=" &amp;Monitoring!H722)-COUNTIFS(Video_List!$A:$A,Monitoring!C722,Video_List!$D:$D,"&lt;=" &amp;Monitoring!G722))+1," videos")))</f>
        <v>10 videos</v>
      </c>
      <c r="P722" s="61" t="str">
        <f>+IF(R722="#N/C","-",IF(V722="#N/C","no","yes"))</f>
        <v>yes</v>
      </c>
      <c r="Q722" s="62" t="s">
        <v>34</v>
      </c>
      <c r="R722" s="63" t="str">
        <f>+IFERROR(IF(S722="#N/C","#N/C",INDEX(Taxonomy_UniqueValues!A:A,MATCH(S722,Taxonomy_UniqueValues!B:B,0))),"#N/C")</f>
        <v>Insecta</v>
      </c>
      <c r="S722" s="63" t="str">
        <f>+IFERROR(IF(T722="#N/C","#N/C",INDEX(Taxonomy_UniqueValues!B:B,MATCH(T722,Taxonomy_UniqueValues!C:C,0))),"#N/C")</f>
        <v>Diptera</v>
      </c>
      <c r="T722" s="63" t="str">
        <f>+IFERROR(IF(V722="#N/C","#N/C",INDEX(Taxonomy_UniqueValues!C:C,MATCH(V722,Taxonomy_UniqueValues!E:E,0))),"#N/C")</f>
        <v>Brachycera</v>
      </c>
      <c r="U722" s="63" t="str">
        <f>+IFERROR(IF(V722="#N/C","#N/C",INDEX(Taxonomy_UniqueValues!D:D,MATCH(V722,Taxonomy_UniqueValues!E:E,0))),"#N/C")</f>
        <v>Muscomorpha</v>
      </c>
      <c r="V722" s="63" t="s">
        <v>35</v>
      </c>
      <c r="W722" s="63" t="str">
        <f>+IFERROR(IF(X722="#N/C","#N/C",IF(X722="-",INDEX(Taxonomy_UniqueValues!F:F,MATCH(Y722,Taxonomy_UniqueValues!H:H,0)),INDEX(Taxonomy_UniqueValues!F:F,MATCH(X722,Taxonomy_UniqueValues!G:G,0)))),"#N/C")</f>
        <v>#N/C</v>
      </c>
      <c r="X722" s="63" t="str">
        <f>+IFERROR(IF(Y722="#N/C","#N/C",INDEX(Taxonomy_UniqueValues!G:G,MATCH(Y722,Taxonomy_UniqueValues!H:H,0))),"#N/C")</f>
        <v>#N/C</v>
      </c>
      <c r="Y722" s="65" t="str">
        <f>+IFERROR(IF(Z722="#N/C","#N/C",INDEX(Taxonomy_UniqueValues!H:H,MATCH(Z722,Taxonomy_UniqueValues!I:I,0))),"#N/C")</f>
        <v>#N/C</v>
      </c>
      <c r="Z722" s="64" t="s">
        <v>36</v>
      </c>
    </row>
    <row r="723" spans="1:26" x14ac:dyDescent="0.3">
      <c r="A723" s="3">
        <v>193</v>
      </c>
      <c r="B723" s="38" t="str">
        <f t="shared" si="72"/>
        <v>FAIR-D3_193</v>
      </c>
      <c r="C723" s="39" t="s">
        <v>526</v>
      </c>
      <c r="D723" s="4">
        <f t="shared" ref="D723:D786" si="75">IF(ISBLANK(E723),"",+VALUE(MID(E723, FIND("_", E723)+1,10)))</f>
        <v>45167</v>
      </c>
      <c r="E723" s="1" t="s">
        <v>780</v>
      </c>
      <c r="F723" s="1" t="s">
        <v>780</v>
      </c>
      <c r="G723" s="2">
        <v>45167.630624999998</v>
      </c>
      <c r="H723" s="2">
        <v>45167.630752314799</v>
      </c>
      <c r="I723" s="40">
        <f t="shared" ref="I723:I786" si="76">IF(G723=0,"",H723-G723)</f>
        <v>1.2731480092043057E-4</v>
      </c>
      <c r="J723" s="41" t="s">
        <v>45</v>
      </c>
      <c r="K723" s="42" t="s">
        <v>34</v>
      </c>
      <c r="L723" s="42" t="s">
        <v>45</v>
      </c>
      <c r="M723" s="6">
        <v>193</v>
      </c>
      <c r="N723" s="5" t="str">
        <f t="shared" si="74"/>
        <v>FAIR-D3/193</v>
      </c>
      <c r="O723" s="4" t="str">
        <f>IF(ISBLANK(E723),"",IF(E723=F723, "1 video",CONCATENATE((+COUNTIFS(Video_List!$A:$A,Monitoring!C723,Video_List!$D:$D,"&lt;=" &amp;Monitoring!H723)-COUNTIFS(Video_List!$A:$A,Monitoring!C723,Video_List!$D:$D,"&lt;=" &amp;Monitoring!G723))+1," videos")))</f>
        <v>1 video</v>
      </c>
      <c r="P723" s="61" t="str">
        <f>+IF(R723="#N/C","-",IF(V723="#N/C","no","yes"))</f>
        <v>yes</v>
      </c>
      <c r="Q723" s="62" t="s">
        <v>34</v>
      </c>
      <c r="R723" s="63" t="str">
        <f>+IFERROR(IF(S723="#N/C","#N/C",INDEX(Taxonomy_UniqueValues!A:A,MATCH(S723,Taxonomy_UniqueValues!B:B,0))),"#N/C")</f>
        <v>Insecta</v>
      </c>
      <c r="S723" s="63" t="str">
        <f>+IFERROR(IF(T723="#N/C","#N/C",INDEX(Taxonomy_UniqueValues!B:B,MATCH(T723,Taxonomy_UniqueValues!C:C,0))),"#N/C")</f>
        <v>Diptera</v>
      </c>
      <c r="T723" s="63" t="s">
        <v>48</v>
      </c>
      <c r="U723" s="63" t="str">
        <f>+IFERROR(IF(V723="#N/C","#N/C",INDEX(Taxonomy_UniqueValues!D:D,MATCH(V723,Taxonomy_UniqueValues!E:E,0))),"#N/C")</f>
        <v>Muscomorpha</v>
      </c>
      <c r="V723" s="63" t="str">
        <f>+IFERROR(IF(W723="#N/C","#N/C",INDEX(Taxonomy_UniqueValues!E:E,MATCH(W723,Taxonomy_UniqueValues!F:F,0))),"#N/C")</f>
        <v>Sciomyzoidea</v>
      </c>
      <c r="W723" s="63" t="s">
        <v>781</v>
      </c>
      <c r="X723" s="63" t="str">
        <f>+IFERROR(IF(Y723="#N/C","#N/C",INDEX(Taxonomy_UniqueValues!G:G,MATCH(Y723,Taxonomy_UniqueValues!H:H,0))),"#N/C")</f>
        <v>#N/C</v>
      </c>
      <c r="Y723" s="65" t="str">
        <f>+IFERROR(IF(Z723="#N/C","#N/C",INDEX(Taxonomy_UniqueValues!H:H,MATCH(Z723,Taxonomy_UniqueValues!I:I,0))),"#N/C")</f>
        <v>#N/C</v>
      </c>
      <c r="Z723" s="64" t="s">
        <v>36</v>
      </c>
    </row>
    <row r="724" spans="1:26" x14ac:dyDescent="0.3">
      <c r="A724" s="3">
        <v>194</v>
      </c>
      <c r="B724" s="38" t="str">
        <f t="shared" si="72"/>
        <v>FAIR-D3_194</v>
      </c>
      <c r="C724" s="39" t="s">
        <v>526</v>
      </c>
      <c r="D724" s="4">
        <f t="shared" si="75"/>
        <v>45167</v>
      </c>
      <c r="E724" s="1" t="s">
        <v>782</v>
      </c>
      <c r="F724" s="1" t="s">
        <v>782</v>
      </c>
      <c r="G724" s="2">
        <v>45167.652812499997</v>
      </c>
      <c r="H724" s="2">
        <v>45167.653032407397</v>
      </c>
      <c r="I724" s="40">
        <f t="shared" si="76"/>
        <v>2.1990740060573444E-4</v>
      </c>
      <c r="J724" s="41" t="s">
        <v>45</v>
      </c>
      <c r="K724" s="42" t="s">
        <v>34</v>
      </c>
      <c r="L724" s="42" t="s">
        <v>45</v>
      </c>
      <c r="M724" s="6">
        <v>194</v>
      </c>
      <c r="N724" s="5" t="str">
        <f t="shared" si="74"/>
        <v>FAIR-D3/194</v>
      </c>
      <c r="O724" s="4" t="str">
        <f>IF(ISBLANK(E724),"",IF(E724=F724, "1 video",CONCATENATE((+COUNTIFS(Video_List!$A:$A,Monitoring!C724,Video_List!$D:$D,"&lt;=" &amp;Monitoring!H724)-COUNTIFS(Video_List!$A:$A,Monitoring!C724,Video_List!$D:$D,"&lt;=" &amp;Monitoring!G724))+1," videos")))</f>
        <v>1 video</v>
      </c>
      <c r="P724" s="61" t="str">
        <f>+IF(R724="#N/C","-",IF(V724="#N/C","no","yes"))</f>
        <v>no</v>
      </c>
      <c r="Q724" s="62" t="s">
        <v>34</v>
      </c>
      <c r="R724" s="63" t="str">
        <f>+IFERROR(IF(S724="#N/C","#N/C",INDEX(Taxonomy_UniqueValues!A:A,MATCH(S724,Taxonomy_UniqueValues!B:B,0))),"#N/C")</f>
        <v>Insecta</v>
      </c>
      <c r="S724" s="63" t="str">
        <f>+IFERROR(IF(T724="#N/C","#N/C",INDEX(Taxonomy_UniqueValues!B:B,MATCH(T724,Taxonomy_UniqueValues!C:C,0))),"#N/C")</f>
        <v>Diptera</v>
      </c>
      <c r="T724" s="63" t="s">
        <v>48</v>
      </c>
      <c r="U724" s="63" t="str">
        <f>+IFERROR(IF(V724="#N/C","#N/C",INDEX(Taxonomy_UniqueValues!D:D,MATCH(V724,Taxonomy_UniqueValues!E:E,0))),"#N/C")</f>
        <v>#N/C</v>
      </c>
      <c r="V724" s="63" t="str">
        <f>+IFERROR(IF(W724="#N/C","#N/C",INDEX(Taxonomy_UniqueValues!E:E,MATCH(W724,Taxonomy_UniqueValues!F:F,0))),"#N/C")</f>
        <v>#N/C</v>
      </c>
      <c r="W724" s="63" t="str">
        <f>+IFERROR(IF(X724="#N/C","#N/C",IF(X724="-",INDEX(Taxonomy_UniqueValues!F:F,MATCH(Y724,Taxonomy_UniqueValues!H:H,0)),INDEX(Taxonomy_UniqueValues!F:F,MATCH(X724,Taxonomy_UniqueValues!G:G,0)))),"#N/C")</f>
        <v>#N/C</v>
      </c>
      <c r="X724" s="63" t="str">
        <f>+IFERROR(IF(Y724="#N/C","#N/C",INDEX(Taxonomy_UniqueValues!G:G,MATCH(Y724,Taxonomy_UniqueValues!H:H,0))),"#N/C")</f>
        <v>#N/C</v>
      </c>
      <c r="Y724" s="65" t="str">
        <f>+IFERROR(IF(Z724="#N/C","#N/C",INDEX(Taxonomy_UniqueValues!H:H,MATCH(Z724,Taxonomy_UniqueValues!I:I,0))),"#N/C")</f>
        <v>#N/C</v>
      </c>
      <c r="Z724" s="64" t="s">
        <v>36</v>
      </c>
    </row>
    <row r="725" spans="1:26" x14ac:dyDescent="0.3">
      <c r="A725" s="3">
        <v>195</v>
      </c>
      <c r="B725" s="38" t="str">
        <f t="shared" si="72"/>
        <v>FAIR-D3_195</v>
      </c>
      <c r="C725" s="39" t="s">
        <v>526</v>
      </c>
      <c r="D725" s="4">
        <f t="shared" si="75"/>
        <v>45167</v>
      </c>
      <c r="E725" s="1" t="s">
        <v>783</v>
      </c>
      <c r="F725" s="1" t="s">
        <v>784</v>
      </c>
      <c r="G725" s="2">
        <v>45167.708796296298</v>
      </c>
      <c r="H725" s="2">
        <v>45167.7113425926</v>
      </c>
      <c r="I725" s="40">
        <f t="shared" si="76"/>
        <v>2.5462963021709584E-3</v>
      </c>
      <c r="J725" s="41" t="s">
        <v>30</v>
      </c>
      <c r="K725" s="42" t="s">
        <v>34</v>
      </c>
      <c r="L725" s="42" t="s">
        <v>32</v>
      </c>
      <c r="M725" s="6">
        <v>195</v>
      </c>
      <c r="N725" s="5" t="str">
        <f t="shared" si="74"/>
        <v>FAIR-D3/195</v>
      </c>
      <c r="O725" s="4" t="str">
        <f>IF(ISBLANK(E725),"",IF(E725=F725, "1 video",CONCATENATE((+COUNTIFS(Video_List!$A:$A,Monitoring!C725,Video_List!$D:$D,"&lt;=" &amp;Monitoring!H725)-COUNTIFS(Video_List!$A:$A,Monitoring!C725,Video_List!$D:$D,"&lt;=" &amp;Monitoring!G725))+1," videos")))</f>
        <v>3 videos</v>
      </c>
      <c r="P725" s="61" t="str">
        <f>+IF(R725="#N/C","-",IF(V725="#N/C","no","yes"))</f>
        <v>yes</v>
      </c>
      <c r="Q725" s="62" t="s">
        <v>34</v>
      </c>
      <c r="R725" s="63" t="str">
        <f>+IFERROR(IF(S725="#N/C","#N/C",INDEX(Taxonomy_UniqueValues!A:A,MATCH(S725,Taxonomy_UniqueValues!B:B,0))),"#N/C")</f>
        <v>Insecta</v>
      </c>
      <c r="S725" s="63" t="str">
        <f>+IFERROR(IF(T725="#N/C","#N/C",INDEX(Taxonomy_UniqueValues!B:B,MATCH(T725,Taxonomy_UniqueValues!C:C,0))),"#N/C")</f>
        <v>Diptera</v>
      </c>
      <c r="T725" s="63" t="str">
        <f>+IFERROR(IF(V725="#N/C","#N/C",INDEX(Taxonomy_UniqueValues!C:C,MATCH(V725,Taxonomy_UniqueValues!E:E,0))),"#N/C")</f>
        <v>Brachycera</v>
      </c>
      <c r="U725" s="63" t="str">
        <f>+IFERROR(IF(V725="#N/C","#N/C",INDEX(Taxonomy_UniqueValues!D:D,MATCH(V725,Taxonomy_UniqueValues!E:E,0))),"#N/C")</f>
        <v>Muscomorpha</v>
      </c>
      <c r="V725" s="63" t="s">
        <v>35</v>
      </c>
      <c r="W725" s="63" t="str">
        <f>+IFERROR(IF(X725="#N/C","#N/C",IF(X725="-",INDEX(Taxonomy_UniqueValues!F:F,MATCH(Y725,Taxonomy_UniqueValues!H:H,0)),INDEX(Taxonomy_UniqueValues!F:F,MATCH(X725,Taxonomy_UniqueValues!G:G,0)))),"#N/C")</f>
        <v>#N/C</v>
      </c>
      <c r="X725" s="63" t="str">
        <f>+IFERROR(IF(Y725="#N/C","#N/C",INDEX(Taxonomy_UniqueValues!G:G,MATCH(Y725,Taxonomy_UniqueValues!H:H,0))),"#N/C")</f>
        <v>#N/C</v>
      </c>
      <c r="Y725" s="65" t="str">
        <f>+IFERROR(IF(Z725="#N/C","#N/C",INDEX(Taxonomy_UniqueValues!H:H,MATCH(Z725,Taxonomy_UniqueValues!I:I,0))),"#N/C")</f>
        <v>#N/C</v>
      </c>
      <c r="Z725" s="64" t="s">
        <v>36</v>
      </c>
    </row>
    <row r="726" spans="1:26" x14ac:dyDescent="0.3">
      <c r="A726" s="3">
        <v>196</v>
      </c>
      <c r="B726" s="38" t="str">
        <f t="shared" si="72"/>
        <v>FAIR-D3_196</v>
      </c>
      <c r="C726" s="39" t="s">
        <v>526</v>
      </c>
      <c r="D726" s="4">
        <f t="shared" si="75"/>
        <v>45167</v>
      </c>
      <c r="E726" s="1" t="s">
        <v>784</v>
      </c>
      <c r="F726" s="1" t="s">
        <v>785</v>
      </c>
      <c r="G726" s="2">
        <v>45167.71125</v>
      </c>
      <c r="H726" s="2">
        <v>45167.761701388903</v>
      </c>
      <c r="I726" s="40">
        <f t="shared" si="76"/>
        <v>5.0451388902729377E-2</v>
      </c>
      <c r="J726" s="41" t="s">
        <v>30</v>
      </c>
      <c r="K726" s="42" t="s">
        <v>34</v>
      </c>
      <c r="L726" s="42" t="s">
        <v>32</v>
      </c>
      <c r="M726" s="6">
        <v>196</v>
      </c>
      <c r="N726" s="5" t="str">
        <f t="shared" si="74"/>
        <v>FAIR-D3/196</v>
      </c>
      <c r="O726" s="4" t="str">
        <f>IF(ISBLANK(E726),"",IF(E726=F726, "1 video",CONCATENATE((+COUNTIFS(Video_List!$A:$A,Monitoring!C726,Video_List!$D:$D,"&lt;=" &amp;Monitoring!H726)-COUNTIFS(Video_List!$A:$A,Monitoring!C726,Video_List!$D:$D,"&lt;=" &amp;Monitoring!G726))+1," videos")))</f>
        <v>8 videos</v>
      </c>
      <c r="P726" s="61" t="s">
        <v>31</v>
      </c>
      <c r="Q726" s="62" t="s">
        <v>31</v>
      </c>
      <c r="R726" s="63" t="str">
        <f>+IFERROR(IF(S726="#N/C","#N/C",INDEX(Taxonomy_UniqueValues!A:A,MATCH(S726,Taxonomy_UniqueValues!B:B,0))),"#N/C")</f>
        <v>Insecta</v>
      </c>
      <c r="S726" s="63" t="str">
        <f>+IFERROR(IF(T726="#N/C","#N/C",INDEX(Taxonomy_UniqueValues!B:B,MATCH(T726,Taxonomy_UniqueValues!C:C,0))),"#N/C")</f>
        <v>Hymenoptera</v>
      </c>
      <c r="T726" s="63" t="str">
        <f>+IFERROR(IF(V726="#N/C","#N/C",INDEX(Taxonomy_UniqueValues!C:C,MATCH(V726,Taxonomy_UniqueValues!E:E,0))),"#N/C")</f>
        <v>Symphyta</v>
      </c>
      <c r="U726" s="63">
        <f>+IFERROR(IF(V726="#N/C","#N/C",INDEX(Taxonomy_UniqueValues!D:D,MATCH(V726,Taxonomy_UniqueValues!E:E,0))),"#N/C")</f>
        <v>0</v>
      </c>
      <c r="V726" s="63" t="str">
        <f>+IFERROR(IF(W726="#N/C","#N/C",INDEX(Taxonomy_UniqueValues!E:E,MATCH(W726,Taxonomy_UniqueValues!F:F,0))),"#N/C")</f>
        <v>Tenthredinoidea</v>
      </c>
      <c r="W726" s="63" t="str">
        <f>+IFERROR(IF(X726="#N/C","#N/C",IF(X726="-",INDEX(Taxonomy_UniqueValues!F:F,MATCH(Y726,Taxonomy_UniqueValues!H:H,0)),INDEX(Taxonomy_UniqueValues!F:F,MATCH(X726,Taxonomy_UniqueValues!G:G,0)))),"#N/C")</f>
        <v>Tenthredinidae</v>
      </c>
      <c r="X726" s="63" t="str">
        <f>+IFERROR(IF(Y726="#N/C","#N/C",INDEX(Taxonomy_UniqueValues!G:G,MATCH(Y726,Taxonomy_UniqueValues!H:H,0))),"#N/C")</f>
        <v>Athaliinae</v>
      </c>
      <c r="Y726" s="65" t="s">
        <v>786</v>
      </c>
      <c r="Z726" s="64" t="s">
        <v>36</v>
      </c>
    </row>
    <row r="727" spans="1:26" x14ac:dyDescent="0.3">
      <c r="A727" s="3">
        <v>197</v>
      </c>
      <c r="B727" s="38" t="str">
        <f t="shared" si="72"/>
        <v>FAIR-D3_197</v>
      </c>
      <c r="C727" s="39" t="s">
        <v>526</v>
      </c>
      <c r="D727" s="4">
        <f t="shared" si="75"/>
        <v>45167</v>
      </c>
      <c r="E727" s="1" t="s">
        <v>787</v>
      </c>
      <c r="F727" s="1" t="s">
        <v>787</v>
      </c>
      <c r="G727" s="2">
        <v>45167.715196759302</v>
      </c>
      <c r="H727" s="2">
        <v>45167.716296296298</v>
      </c>
      <c r="I727" s="40">
        <f t="shared" si="76"/>
        <v>1.0995369957527146E-3</v>
      </c>
      <c r="J727" s="41" t="s">
        <v>30</v>
      </c>
      <c r="K727" s="42" t="s">
        <v>31</v>
      </c>
      <c r="L727" s="42" t="s">
        <v>45</v>
      </c>
      <c r="M727" s="6">
        <v>197</v>
      </c>
      <c r="N727" s="5" t="str">
        <f t="shared" si="74"/>
        <v>FAIR-D3/197</v>
      </c>
      <c r="O727" s="4" t="str">
        <f>IF(ISBLANK(E727),"",IF(E727=F727, "1 video",CONCATENATE((+COUNTIFS(Video_List!$A:$A,Monitoring!C727,Video_List!$D:$D,"&lt;=" &amp;Monitoring!H727)-COUNTIFS(Video_List!$A:$A,Monitoring!C727,Video_List!$D:$D,"&lt;=" &amp;Monitoring!G727))+1," videos")))</f>
        <v>1 video</v>
      </c>
      <c r="P727" s="61" t="str">
        <f t="shared" ref="P727:P740" si="77">+IF(R727="#N/C","-",IF(V727="#N/C","no","yes"))</f>
        <v>no</v>
      </c>
      <c r="Q727" s="62" t="s">
        <v>34</v>
      </c>
      <c r="R727" s="63" t="str">
        <f>+IFERROR(IF(S727="#N/C","#N/C",INDEX(Taxonomy_UniqueValues!A:A,MATCH(S727,Taxonomy_UniqueValues!B:B,0))),"#N/C")</f>
        <v>Insecta</v>
      </c>
      <c r="S727" s="63" t="str">
        <f>+IFERROR(IF(T727="#N/C","#N/C",INDEX(Taxonomy_UniqueValues!B:B,MATCH(T727,Taxonomy_UniqueValues!C:C,0))),"#N/C")</f>
        <v>Diptera</v>
      </c>
      <c r="T727" s="63" t="s">
        <v>48</v>
      </c>
      <c r="U727" s="63" t="str">
        <f>+IFERROR(IF(V727="#N/C","#N/C",INDEX(Taxonomy_UniqueValues!D:D,MATCH(V727,Taxonomy_UniqueValues!E:E,0))),"#N/C")</f>
        <v>#N/C</v>
      </c>
      <c r="V727" s="63" t="str">
        <f>+IFERROR(IF(W727="#N/C","#N/C",INDEX(Taxonomy_UniqueValues!E:E,MATCH(W727,Taxonomy_UniqueValues!F:F,0))),"#N/C")</f>
        <v>#N/C</v>
      </c>
      <c r="W727" s="63" t="str">
        <f>+IFERROR(IF(X727="#N/C","#N/C",IF(X727="-",INDEX(Taxonomy_UniqueValues!F:F,MATCH(Y727,Taxonomy_UniqueValues!H:H,0)),INDEX(Taxonomy_UniqueValues!F:F,MATCH(X727,Taxonomy_UniqueValues!G:G,0)))),"#N/C")</f>
        <v>#N/C</v>
      </c>
      <c r="X727" s="63" t="str">
        <f>+IFERROR(IF(Y727="#N/C","#N/C",INDEX(Taxonomy_UniqueValues!G:G,MATCH(Y727,Taxonomy_UniqueValues!H:H,0))),"#N/C")</f>
        <v>#N/C</v>
      </c>
      <c r="Y727" s="65" t="str">
        <f>+IFERROR(IF(Z727="#N/C","#N/C",INDEX(Taxonomy_UniqueValues!H:H,MATCH(Z727,Taxonomy_UniqueValues!I:I,0))),"#N/C")</f>
        <v>#N/C</v>
      </c>
      <c r="Z727" s="64" t="s">
        <v>36</v>
      </c>
    </row>
    <row r="728" spans="1:26" x14ac:dyDescent="0.3">
      <c r="A728" s="3">
        <v>198</v>
      </c>
      <c r="B728" s="38" t="str">
        <f t="shared" si="72"/>
        <v>FAIR-D3_198</v>
      </c>
      <c r="C728" s="39" t="s">
        <v>526</v>
      </c>
      <c r="D728" s="4">
        <f t="shared" si="75"/>
        <v>45167</v>
      </c>
      <c r="E728" s="1" t="s">
        <v>788</v>
      </c>
      <c r="F728" s="1" t="s">
        <v>789</v>
      </c>
      <c r="G728" s="2">
        <v>45167.746249999997</v>
      </c>
      <c r="H728" s="2">
        <v>45167.748032407399</v>
      </c>
      <c r="I728" s="40">
        <f t="shared" si="76"/>
        <v>1.782407402060926E-3</v>
      </c>
      <c r="J728" s="41" t="s">
        <v>30</v>
      </c>
      <c r="K728" s="42" t="s">
        <v>34</v>
      </c>
      <c r="L728" s="42" t="s">
        <v>32</v>
      </c>
      <c r="M728" s="6">
        <v>198</v>
      </c>
      <c r="N728" s="5" t="str">
        <f t="shared" si="74"/>
        <v>FAIR-D3/198</v>
      </c>
      <c r="O728" s="4" t="str">
        <f>IF(ISBLANK(E728),"",IF(E728=F728, "1 video",CONCATENATE((+COUNTIFS(Video_List!$A:$A,Monitoring!C728,Video_List!$D:$D,"&lt;=" &amp;Monitoring!H728)-COUNTIFS(Video_List!$A:$A,Monitoring!C728,Video_List!$D:$D,"&lt;=" &amp;Monitoring!G728))+1," videos")))</f>
        <v>3 videos</v>
      </c>
      <c r="P728" s="61" t="str">
        <f t="shared" si="77"/>
        <v>no</v>
      </c>
      <c r="Q728" s="62" t="s">
        <v>34</v>
      </c>
      <c r="R728" s="63" t="str">
        <f>+IFERROR(IF(S728="#N/C","#N/C",INDEX(Taxonomy_UniqueValues!A:A,MATCH(S728,Taxonomy_UniqueValues!B:B,0))),"#N/C")</f>
        <v>Insecta</v>
      </c>
      <c r="S728" s="63" t="str">
        <f>+IFERROR(IF(T728="#N/C","#N/C",INDEX(Taxonomy_UniqueValues!B:B,MATCH(T728,Taxonomy_UniqueValues!C:C,0))),"#N/C")</f>
        <v>Diptera</v>
      </c>
      <c r="T728" s="63" t="s">
        <v>48</v>
      </c>
      <c r="U728" s="63" t="str">
        <f>+IFERROR(IF(V728="#N/C","#N/C",INDEX(Taxonomy_UniqueValues!D:D,MATCH(V728,Taxonomy_UniqueValues!E:E,0))),"#N/C")</f>
        <v>#N/C</v>
      </c>
      <c r="V728" s="63" t="str">
        <f>+IFERROR(IF(W728="#N/C","#N/C",INDEX(Taxonomy_UniqueValues!E:E,MATCH(W728,Taxonomy_UniqueValues!F:F,0))),"#N/C")</f>
        <v>#N/C</v>
      </c>
      <c r="W728" s="63" t="str">
        <f>+IFERROR(IF(X728="#N/C","#N/C",IF(X728="-",INDEX(Taxonomy_UniqueValues!F:F,MATCH(Y728,Taxonomy_UniqueValues!H:H,0)),INDEX(Taxonomy_UniqueValues!F:F,MATCH(X728,Taxonomy_UniqueValues!G:G,0)))),"#N/C")</f>
        <v>#N/C</v>
      </c>
      <c r="X728" s="63" t="str">
        <f>+IFERROR(IF(Y728="#N/C","#N/C",INDEX(Taxonomy_UniqueValues!G:G,MATCH(Y728,Taxonomy_UniqueValues!H:H,0))),"#N/C")</f>
        <v>#N/C</v>
      </c>
      <c r="Y728" s="65" t="str">
        <f>+IFERROR(IF(Z728="#N/C","#N/C",INDEX(Taxonomy_UniqueValues!H:H,MATCH(Z728,Taxonomy_UniqueValues!I:I,0))),"#N/C")</f>
        <v>#N/C</v>
      </c>
      <c r="Z728" s="64" t="s">
        <v>36</v>
      </c>
    </row>
    <row r="729" spans="1:26" x14ac:dyDescent="0.3">
      <c r="A729" s="3">
        <v>199</v>
      </c>
      <c r="B729" s="38" t="str">
        <f t="shared" si="72"/>
        <v>FAIR-D3_199</v>
      </c>
      <c r="C729" s="39" t="s">
        <v>526</v>
      </c>
      <c r="D729" s="4">
        <f t="shared" si="75"/>
        <v>45167</v>
      </c>
      <c r="E729" s="1" t="s">
        <v>790</v>
      </c>
      <c r="F729" s="1" t="s">
        <v>790</v>
      </c>
      <c r="G729" s="2">
        <v>45167.767268518503</v>
      </c>
      <c r="H729" s="2">
        <v>45167.767754629604</v>
      </c>
      <c r="I729" s="40">
        <f t="shared" si="76"/>
        <v>4.8611110105412081E-4</v>
      </c>
      <c r="J729" s="41" t="s">
        <v>30</v>
      </c>
      <c r="K729" s="42" t="s">
        <v>31</v>
      </c>
      <c r="L729" s="42" t="s">
        <v>32</v>
      </c>
      <c r="M729" s="6">
        <v>199</v>
      </c>
      <c r="N729" s="5" t="str">
        <f t="shared" si="74"/>
        <v>FAIR-D3/199</v>
      </c>
      <c r="O729" s="4" t="str">
        <f>IF(ISBLANK(E729),"",IF(E729=F729, "1 video",CONCATENATE((+COUNTIFS(Video_List!$A:$A,Monitoring!C729,Video_List!$D:$D,"&lt;=" &amp;Monitoring!H729)-COUNTIFS(Video_List!$A:$A,Monitoring!C729,Video_List!$D:$D,"&lt;=" &amp;Monitoring!G729))+1," videos")))</f>
        <v>1 video</v>
      </c>
      <c r="P729" s="61" t="str">
        <f t="shared" si="77"/>
        <v>yes</v>
      </c>
      <c r="Q729" s="62" t="s">
        <v>34</v>
      </c>
      <c r="R729" s="63" t="str">
        <f>+IFERROR(IF(S729="#N/C","#N/C",INDEX(Taxonomy_UniqueValues!A:A,MATCH(S729,Taxonomy_UniqueValues!B:B,0))),"#N/C")</f>
        <v>Insecta</v>
      </c>
      <c r="S729" s="63" t="str">
        <f>+IFERROR(IF(T729="#N/C","#N/C",INDEX(Taxonomy_UniqueValues!B:B,MATCH(T729,Taxonomy_UniqueValues!C:C,0))),"#N/C")</f>
        <v>Diptera</v>
      </c>
      <c r="T729" s="63" t="str">
        <f>+IFERROR(IF(V729="#N/C","#N/C",INDEX(Taxonomy_UniqueValues!C:C,MATCH(V729,Taxonomy_UniqueValues!E:E,0))),"#N/C")</f>
        <v>Brachycera</v>
      </c>
      <c r="U729" s="63" t="str">
        <f>+IFERROR(IF(V729="#N/C","#N/C",INDEX(Taxonomy_UniqueValues!D:D,MATCH(V729,Taxonomy_UniqueValues!E:E,0))),"#N/C")</f>
        <v>Muscomorpha</v>
      </c>
      <c r="V729" s="63" t="s">
        <v>35</v>
      </c>
      <c r="W729" s="63" t="str">
        <f>+IFERROR(IF(X729="#N/C","#N/C",IF(X729="-",INDEX(Taxonomy_UniqueValues!F:F,MATCH(Y729,Taxonomy_UniqueValues!H:H,0)),INDEX(Taxonomy_UniqueValues!F:F,MATCH(X729,Taxonomy_UniqueValues!G:G,0)))),"#N/C")</f>
        <v>#N/C</v>
      </c>
      <c r="X729" s="63" t="str">
        <f>+IFERROR(IF(Y729="#N/C","#N/C",INDEX(Taxonomy_UniqueValues!G:G,MATCH(Y729,Taxonomy_UniqueValues!H:H,0))),"#N/C")</f>
        <v>#N/C</v>
      </c>
      <c r="Y729" s="65" t="str">
        <f>+IFERROR(IF(Z729="#N/C","#N/C",INDEX(Taxonomy_UniqueValues!H:H,MATCH(Z729,Taxonomy_UniqueValues!I:I,0))),"#N/C")</f>
        <v>#N/C</v>
      </c>
      <c r="Z729" s="64" t="s">
        <v>36</v>
      </c>
    </row>
    <row r="730" spans="1:26" x14ac:dyDescent="0.3">
      <c r="A730" s="3">
        <v>200</v>
      </c>
      <c r="B730" s="38" t="str">
        <f t="shared" si="72"/>
        <v>FAIR-D3_200</v>
      </c>
      <c r="C730" s="39" t="s">
        <v>526</v>
      </c>
      <c r="D730" s="4">
        <f t="shared" si="75"/>
        <v>45168</v>
      </c>
      <c r="E730" s="1" t="s">
        <v>791</v>
      </c>
      <c r="F730" s="1" t="s">
        <v>791</v>
      </c>
      <c r="G730" s="2">
        <v>45168.379525463002</v>
      </c>
      <c r="H730" s="2">
        <v>45168.380671296298</v>
      </c>
      <c r="I730" s="40">
        <f t="shared" si="76"/>
        <v>1.1458332955953665E-3</v>
      </c>
      <c r="J730" s="41" t="s">
        <v>30</v>
      </c>
      <c r="K730" s="42" t="s">
        <v>31</v>
      </c>
      <c r="L730" s="42" t="s">
        <v>32</v>
      </c>
      <c r="M730" s="6">
        <v>200</v>
      </c>
      <c r="N730" s="5" t="str">
        <f t="shared" si="74"/>
        <v>FAIR-D3/200</v>
      </c>
      <c r="O730" s="4" t="str">
        <f>IF(ISBLANK(E730),"",IF(E730=F730, "1 video",CONCATENATE((+COUNTIFS(Video_List!$A:$A,Monitoring!C730,Video_List!$D:$D,"&lt;=" &amp;Monitoring!H730)-COUNTIFS(Video_List!$A:$A,Monitoring!C730,Video_List!$D:$D,"&lt;=" &amp;Monitoring!G730))+1," videos")))</f>
        <v>1 video</v>
      </c>
      <c r="P730" s="61" t="str">
        <f t="shared" si="77"/>
        <v>yes</v>
      </c>
      <c r="Q730" s="62" t="s">
        <v>34</v>
      </c>
      <c r="R730" s="63" t="str">
        <f>+IFERROR(IF(S730="#N/C","#N/C",IF(S730=0,INDEX(Taxonomy_UniqueValues!A:A,MATCH(T730,Taxonomy_UniqueValues!C:C,0)),INDEX(Taxonomy_UniqueValues!A:A,MATCH(S730,Taxonomy_UniqueValues!B:B,0)))),"#N/C")</f>
        <v>Insecta</v>
      </c>
      <c r="S730" s="63" t="str">
        <f>+IFERROR(IF(T730="#N/C","#N/C",IF(T730=0,INDEX(Taxonomy_UniqueValues!B:B,MATCH(U730,Taxonomy_UniqueValues!D:D,0)),INDEX(Taxonomy_UniqueValues!B:B,MATCH(T730,Taxonomy_UniqueValues!C:C,0)))),"#N/C")</f>
        <v>Diptera</v>
      </c>
      <c r="T730" s="63" t="str">
        <f>+IFERROR(IF(U730="#N/C","#N/C",IF(U730=0,INDEX(Taxonomy_UniqueValues!C:C,MATCH(V730,Taxonomy_UniqueValues!E:E,0)),INDEX(Taxonomy_UniqueValues!C:C,MATCH(U730,Taxonomy_UniqueValues!D:D,0)))),"#N/C")</f>
        <v>Brachycera</v>
      </c>
      <c r="U730" s="63" t="str">
        <f>+IFERROR(IF(V730="#N/C","#N/C",IF(V730=0,INDEX(Taxonomy_UniqueValues!D:D,MATCH(W730,Taxonomy_UniqueValues!F:F,0)),INDEX(Taxonomy_UniqueValues!D:D,MATCH(V730,Taxonomy_UniqueValues!E:E,0)))),"#N/C")</f>
        <v>Muscomorpha</v>
      </c>
      <c r="V730" s="63" t="str">
        <f>+IFERROR(IF(W730="#N/C","#N/C",IF(W730=0,INDEX(Taxonomy_UniqueValues!E:E,MATCH(X730,Taxonomy_UniqueValues!G:G,0)),INDEX(Taxonomy_UniqueValues!E:E,MATCH(W730,Taxonomy_UniqueValues!F:F,0)))),"#N/C")</f>
        <v>Muscoidea</v>
      </c>
      <c r="W730" s="63" t="str">
        <f>+IFERROR(IF(X730="#N/C","#N/C",IF(X730=0,INDEX(Taxonomy_UniqueValues!F:F,MATCH(Y730,Taxonomy_UniqueValues!H:H,0)),INDEX(Taxonomy_UniqueValues!F:F,MATCH(X730,Taxonomy_UniqueValues!G:G,0)))),"#N/C")</f>
        <v>Fanniidae</v>
      </c>
      <c r="X730" s="63">
        <f>+IFERROR(IF(Y730="#N/C","#N/C",INDEX(Taxonomy_UniqueValues!G:G,MATCH(Y730,Taxonomy_UniqueValues!H:H,0))),"#N/C")</f>
        <v>0</v>
      </c>
      <c r="Y730" s="65" t="s">
        <v>38</v>
      </c>
      <c r="Z730" s="64" t="s">
        <v>36</v>
      </c>
    </row>
    <row r="731" spans="1:26" x14ac:dyDescent="0.3">
      <c r="A731" s="3">
        <v>201</v>
      </c>
      <c r="B731" s="38" t="str">
        <f t="shared" si="72"/>
        <v>FAIR-D3_201</v>
      </c>
      <c r="C731" s="39" t="s">
        <v>526</v>
      </c>
      <c r="D731" s="4">
        <f t="shared" si="75"/>
        <v>45168</v>
      </c>
      <c r="E731" s="1" t="s">
        <v>792</v>
      </c>
      <c r="F731" s="1" t="s">
        <v>792</v>
      </c>
      <c r="G731" s="2">
        <v>45168.420717592599</v>
      </c>
      <c r="H731" s="2">
        <v>45168.4215625</v>
      </c>
      <c r="I731" s="40">
        <f t="shared" si="76"/>
        <v>8.4490740118781105E-4</v>
      </c>
      <c r="J731" s="41" t="s">
        <v>45</v>
      </c>
      <c r="K731" s="42" t="s">
        <v>31</v>
      </c>
      <c r="L731" s="42" t="s">
        <v>32</v>
      </c>
      <c r="M731" s="6">
        <v>201</v>
      </c>
      <c r="N731" s="5" t="str">
        <f t="shared" si="74"/>
        <v>FAIR-D3/201</v>
      </c>
      <c r="O731" s="4" t="str">
        <f>IF(ISBLANK(E731),"",IF(E731=F731, "1 video",CONCATENATE((+COUNTIFS(Video_List!$A:$A,Monitoring!C731,Video_List!$D:$D,"&lt;=" &amp;Monitoring!H731)-COUNTIFS(Video_List!$A:$A,Monitoring!C731,Video_List!$D:$D,"&lt;=" &amp;Monitoring!G731))+1," videos")))</f>
        <v>1 video</v>
      </c>
      <c r="P731" s="61" t="str">
        <f t="shared" si="77"/>
        <v>no</v>
      </c>
      <c r="Q731" s="62" t="s">
        <v>34</v>
      </c>
      <c r="R731" s="63" t="str">
        <f>+IFERROR(IF(S731="#N/C","#N/C",INDEX(Taxonomy_UniqueValues!A:A,MATCH(S731,Taxonomy_UniqueValues!B:B,0))),"#N/C")</f>
        <v>Insecta</v>
      </c>
      <c r="S731" s="63" t="str">
        <f>+IFERROR(IF(T731="#N/C","#N/C",INDEX(Taxonomy_UniqueValues!B:B,MATCH(T731,Taxonomy_UniqueValues!C:C,0))),"#N/C")</f>
        <v>Diptera</v>
      </c>
      <c r="T731" s="63" t="s">
        <v>48</v>
      </c>
      <c r="U731" s="63" t="str">
        <f>+IFERROR(IF(V731="#N/C","#N/C",INDEX(Taxonomy_UniqueValues!D:D,MATCH(V731,Taxonomy_UniqueValues!E:E,0))),"#N/C")</f>
        <v>#N/C</v>
      </c>
      <c r="V731" s="63" t="str">
        <f>+IFERROR(IF(W731="#N/C","#N/C",INDEX(Taxonomy_UniqueValues!E:E,MATCH(W731,Taxonomy_UniqueValues!F:F,0))),"#N/C")</f>
        <v>#N/C</v>
      </c>
      <c r="W731" s="63" t="str">
        <f>+IFERROR(IF(X731="#N/C","#N/C",IF(X731="-",INDEX(Taxonomy_UniqueValues!F:F,MATCH(Y731,Taxonomy_UniqueValues!H:H,0)),INDEX(Taxonomy_UniqueValues!F:F,MATCH(X731,Taxonomy_UniqueValues!G:G,0)))),"#N/C")</f>
        <v>#N/C</v>
      </c>
      <c r="X731" s="63" t="str">
        <f>+IFERROR(IF(Y731="#N/C","#N/C",INDEX(Taxonomy_UniqueValues!G:G,MATCH(Y731,Taxonomy_UniqueValues!H:H,0))),"#N/C")</f>
        <v>#N/C</v>
      </c>
      <c r="Y731" s="65" t="str">
        <f>+IFERROR(IF(Z731="#N/C","#N/C",INDEX(Taxonomy_UniqueValues!H:H,MATCH(Z731,Taxonomy_UniqueValues!I:I,0))),"#N/C")</f>
        <v>#N/C</v>
      </c>
      <c r="Z731" s="64" t="s">
        <v>36</v>
      </c>
    </row>
    <row r="732" spans="1:26" x14ac:dyDescent="0.3">
      <c r="A732" s="3">
        <v>202</v>
      </c>
      <c r="B732" s="38" t="str">
        <f t="shared" si="72"/>
        <v>FAIR-D3_202</v>
      </c>
      <c r="C732" s="39" t="s">
        <v>526</v>
      </c>
      <c r="D732" s="4">
        <f t="shared" si="75"/>
        <v>45168</v>
      </c>
      <c r="E732" s="1" t="s">
        <v>793</v>
      </c>
      <c r="F732" s="1" t="s">
        <v>794</v>
      </c>
      <c r="G732" s="2">
        <v>45168.4355208333</v>
      </c>
      <c r="H732" s="2">
        <v>45168.4375925926</v>
      </c>
      <c r="I732" s="40">
        <f t="shared" si="76"/>
        <v>2.0717592997243628E-3</v>
      </c>
      <c r="J732" s="41" t="s">
        <v>30</v>
      </c>
      <c r="K732" s="42" t="s">
        <v>31</v>
      </c>
      <c r="L732" s="42" t="s">
        <v>45</v>
      </c>
      <c r="M732" s="6">
        <v>202</v>
      </c>
      <c r="N732" s="5" t="str">
        <f t="shared" si="74"/>
        <v>FAIR-D3/202</v>
      </c>
      <c r="O732" s="4" t="str">
        <f>IF(ISBLANK(E732),"",IF(E732=F732, "1 video",CONCATENATE((+COUNTIFS(Video_List!$A:$A,Monitoring!C732,Video_List!$D:$D,"&lt;=" &amp;Monitoring!H732)-COUNTIFS(Video_List!$A:$A,Monitoring!C732,Video_List!$D:$D,"&lt;=" &amp;Monitoring!G732))+1," videos")))</f>
        <v>2 videos</v>
      </c>
      <c r="P732" s="61" t="str">
        <f t="shared" si="77"/>
        <v>yes</v>
      </c>
      <c r="Q732" s="62" t="s">
        <v>34</v>
      </c>
      <c r="R732" s="63" t="str">
        <f>+IFERROR(IF(S732="#N/C","#N/C",IF(S732=0,INDEX(Taxonomy_UniqueValues!A:A,MATCH(T732,Taxonomy_UniqueValues!C:C,0)),INDEX(Taxonomy_UniqueValues!A:A,MATCH(S732,Taxonomy_UniqueValues!B:B,0)))),"#N/C")</f>
        <v>Insecta</v>
      </c>
      <c r="S732" s="63" t="str">
        <f>+IFERROR(IF(T732="#N/C","#N/C",IF(T732=0,INDEX(Taxonomy_UniqueValues!B:B,MATCH(U732,Taxonomy_UniqueValues!D:D,0)),INDEX(Taxonomy_UniqueValues!B:B,MATCH(T732,Taxonomy_UniqueValues!C:C,0)))),"#N/C")</f>
        <v>Diptera</v>
      </c>
      <c r="T732" s="63" t="str">
        <f>+IFERROR(IF(U732="#N/C","#N/C",IF(U732=0,INDEX(Taxonomy_UniqueValues!C:C,MATCH(V732,Taxonomy_UniqueValues!E:E,0)),INDEX(Taxonomy_UniqueValues!C:C,MATCH(U732,Taxonomy_UniqueValues!D:D,0)))),"#N/C")</f>
        <v>Brachycera</v>
      </c>
      <c r="U732" s="63" t="str">
        <f>+IFERROR(IF(V732="#N/C","#N/C",IF(V732=0,INDEX(Taxonomy_UniqueValues!D:D,MATCH(W732,Taxonomy_UniqueValues!F:F,0)),INDEX(Taxonomy_UniqueValues!D:D,MATCH(V732,Taxonomy_UniqueValues!E:E,0)))),"#N/C")</f>
        <v>Muscomorpha</v>
      </c>
      <c r="V732" s="63" t="str">
        <f>+IFERROR(IF(W732="#N/C","#N/C",IF(W732=0,INDEX(Taxonomy_UniqueValues!E:E,MATCH(X732,Taxonomy_UniqueValues!G:G,0)),INDEX(Taxonomy_UniqueValues!E:E,MATCH(W732,Taxonomy_UniqueValues!F:F,0)))),"#N/C")</f>
        <v>Muscoidea</v>
      </c>
      <c r="W732" s="63" t="str">
        <f>+IFERROR(IF(X732="#N/C","#N/C",IF(X732=0,INDEX(Taxonomy_UniqueValues!F:F,MATCH(Y732,Taxonomy_UniqueValues!H:H,0)),INDEX(Taxonomy_UniqueValues!F:F,MATCH(X732,Taxonomy_UniqueValues!G:G,0)))),"#N/C")</f>
        <v>Fanniidae</v>
      </c>
      <c r="X732" s="63">
        <f>+IFERROR(IF(Y732="#N/C","#N/C",INDEX(Taxonomy_UniqueValues!G:G,MATCH(Y732,Taxonomy_UniqueValues!H:H,0))),"#N/C")</f>
        <v>0</v>
      </c>
      <c r="Y732" s="65" t="s">
        <v>38</v>
      </c>
      <c r="Z732" s="64" t="s">
        <v>36</v>
      </c>
    </row>
    <row r="733" spans="1:26" x14ac:dyDescent="0.3">
      <c r="A733" s="3">
        <v>203</v>
      </c>
      <c r="B733" s="38" t="str">
        <f t="shared" si="72"/>
        <v>FAIR-D3_203</v>
      </c>
      <c r="C733" s="39" t="s">
        <v>526</v>
      </c>
      <c r="D733" s="4">
        <f t="shared" si="75"/>
        <v>45168</v>
      </c>
      <c r="E733" s="1" t="s">
        <v>795</v>
      </c>
      <c r="F733" s="1" t="s">
        <v>795</v>
      </c>
      <c r="G733" s="2">
        <v>45168.454537037003</v>
      </c>
      <c r="H733" s="2">
        <v>45168.4550115741</v>
      </c>
      <c r="I733" s="40">
        <f t="shared" si="76"/>
        <v>4.7453709703404456E-4</v>
      </c>
      <c r="J733" s="41" t="s">
        <v>30</v>
      </c>
      <c r="K733" s="42" t="s">
        <v>31</v>
      </c>
      <c r="L733" s="42" t="s">
        <v>32</v>
      </c>
      <c r="M733" s="6">
        <v>203</v>
      </c>
      <c r="N733" s="5" t="str">
        <f t="shared" si="74"/>
        <v>FAIR-D3/203</v>
      </c>
      <c r="O733" s="4" t="str">
        <f>IF(ISBLANK(E733),"",IF(E733=F733, "1 video",CONCATENATE((+COUNTIFS(Video_List!$A:$A,Monitoring!C733,Video_List!$D:$D,"&lt;=" &amp;Monitoring!H733)-COUNTIFS(Video_List!$A:$A,Monitoring!C733,Video_List!$D:$D,"&lt;=" &amp;Monitoring!G733))+1," videos")))</f>
        <v>1 video</v>
      </c>
      <c r="P733" s="61" t="str">
        <f t="shared" si="77"/>
        <v>no</v>
      </c>
      <c r="Q733" s="62" t="s">
        <v>34</v>
      </c>
      <c r="R733" s="63" t="str">
        <f>+IFERROR(IF(S733="#N/C","#N/C",INDEX(Taxonomy_UniqueValues!A:A,MATCH(S733,Taxonomy_UniqueValues!B:B,0))),"#N/C")</f>
        <v>Insecta</v>
      </c>
      <c r="S733" s="63" t="str">
        <f>+IFERROR(IF(T733="#N/C","#N/C",INDEX(Taxonomy_UniqueValues!B:B,MATCH(T733,Taxonomy_UniqueValues!C:C,0))),"#N/C")</f>
        <v>Diptera</v>
      </c>
      <c r="T733" s="63" t="s">
        <v>48</v>
      </c>
      <c r="U733" s="63" t="str">
        <f>+IFERROR(IF(V733="#N/C","#N/C",INDEX(Taxonomy_UniqueValues!D:D,MATCH(V733,Taxonomy_UniqueValues!E:E,0))),"#N/C")</f>
        <v>#N/C</v>
      </c>
      <c r="V733" s="63" t="str">
        <f>+IFERROR(IF(W733="#N/C","#N/C",INDEX(Taxonomy_UniqueValues!E:E,MATCH(W733,Taxonomy_UniqueValues!F:F,0))),"#N/C")</f>
        <v>#N/C</v>
      </c>
      <c r="W733" s="63" t="str">
        <f>+IFERROR(IF(X733="#N/C","#N/C",IF(X733="-",INDEX(Taxonomy_UniqueValues!F:F,MATCH(Y733,Taxonomy_UniqueValues!H:H,0)),INDEX(Taxonomy_UniqueValues!F:F,MATCH(X733,Taxonomy_UniqueValues!G:G,0)))),"#N/C")</f>
        <v>#N/C</v>
      </c>
      <c r="X733" s="63" t="str">
        <f>+IFERROR(IF(Y733="#N/C","#N/C",INDEX(Taxonomy_UniqueValues!G:G,MATCH(Y733,Taxonomy_UniqueValues!H:H,0))),"#N/C")</f>
        <v>#N/C</v>
      </c>
      <c r="Y733" s="65" t="str">
        <f>+IFERROR(IF(Z733="#N/C","#N/C",INDEX(Taxonomy_UniqueValues!H:H,MATCH(Z733,Taxonomy_UniqueValues!I:I,0))),"#N/C")</f>
        <v>#N/C</v>
      </c>
      <c r="Z733" s="64" t="s">
        <v>36</v>
      </c>
    </row>
    <row r="734" spans="1:26" x14ac:dyDescent="0.3">
      <c r="A734" s="3">
        <v>204</v>
      </c>
      <c r="B734" s="38" t="str">
        <f t="shared" si="72"/>
        <v>FAIR-D3_204</v>
      </c>
      <c r="C734" s="39" t="s">
        <v>526</v>
      </c>
      <c r="D734" s="4">
        <f t="shared" si="75"/>
        <v>45168</v>
      </c>
      <c r="E734" s="1" t="s">
        <v>796</v>
      </c>
      <c r="F734" s="1" t="s">
        <v>796</v>
      </c>
      <c r="G734" s="2">
        <v>45168.465798611098</v>
      </c>
      <c r="H734" s="2">
        <v>45168.466192129599</v>
      </c>
      <c r="I734" s="40">
        <f t="shared" si="76"/>
        <v>3.9351850136881694E-4</v>
      </c>
      <c r="J734" s="41" t="s">
        <v>45</v>
      </c>
      <c r="K734" s="42" t="s">
        <v>31</v>
      </c>
      <c r="L734" s="42" t="s">
        <v>32</v>
      </c>
      <c r="M734" s="6">
        <v>204</v>
      </c>
      <c r="N734" s="5" t="str">
        <f t="shared" si="74"/>
        <v>FAIR-D3/204</v>
      </c>
      <c r="O734" s="4" t="str">
        <f>IF(ISBLANK(E734),"",IF(E734=F734, "1 video",CONCATENATE((+COUNTIFS(Video_List!$A:$A,Monitoring!C734,Video_List!$D:$D,"&lt;=" &amp;Monitoring!H734)-COUNTIFS(Video_List!$A:$A,Monitoring!C734,Video_List!$D:$D,"&lt;=" &amp;Monitoring!G734))+1," videos")))</f>
        <v>1 video</v>
      </c>
      <c r="P734" s="61" t="str">
        <f t="shared" si="77"/>
        <v>no</v>
      </c>
      <c r="Q734" s="62" t="s">
        <v>34</v>
      </c>
      <c r="R734" s="63" t="str">
        <f>+IFERROR(IF(S734="#N/C","#N/C",INDEX(Taxonomy_UniqueValues!A:A,MATCH(S734,Taxonomy_UniqueValues!B:B,0))),"#N/C")</f>
        <v>Insecta</v>
      </c>
      <c r="S734" s="63" t="str">
        <f>+IFERROR(IF(T734="#N/C","#N/C",INDEX(Taxonomy_UniqueValues!B:B,MATCH(T734,Taxonomy_UniqueValues!C:C,0))),"#N/C")</f>
        <v>Diptera</v>
      </c>
      <c r="T734" s="63" t="s">
        <v>48</v>
      </c>
      <c r="U734" s="63" t="str">
        <f>+IFERROR(IF(V734="#N/C","#N/C",INDEX(Taxonomy_UniqueValues!D:D,MATCH(V734,Taxonomy_UniqueValues!E:E,0))),"#N/C")</f>
        <v>#N/C</v>
      </c>
      <c r="V734" s="63" t="str">
        <f>+IFERROR(IF(W734="#N/C","#N/C",INDEX(Taxonomy_UniqueValues!E:E,MATCH(W734,Taxonomy_UniqueValues!F:F,0))),"#N/C")</f>
        <v>#N/C</v>
      </c>
      <c r="W734" s="63" t="str">
        <f>+IFERROR(IF(X734="#N/C","#N/C",IF(X734="-",INDEX(Taxonomy_UniqueValues!F:F,MATCH(Y734,Taxonomy_UniqueValues!H:H,0)),INDEX(Taxonomy_UniqueValues!F:F,MATCH(X734,Taxonomy_UniqueValues!G:G,0)))),"#N/C")</f>
        <v>#N/C</v>
      </c>
      <c r="X734" s="63" t="str">
        <f>+IFERROR(IF(Y734="#N/C","#N/C",INDEX(Taxonomy_UniqueValues!G:G,MATCH(Y734,Taxonomy_UniqueValues!H:H,0))),"#N/C")</f>
        <v>#N/C</v>
      </c>
      <c r="Y734" s="65" t="str">
        <f>+IFERROR(IF(Z734="#N/C","#N/C",INDEX(Taxonomy_UniqueValues!H:H,MATCH(Z734,Taxonomy_UniqueValues!I:I,0))),"#N/C")</f>
        <v>#N/C</v>
      </c>
      <c r="Z734" s="64" t="s">
        <v>36</v>
      </c>
    </row>
    <row r="735" spans="1:26" x14ac:dyDescent="0.3">
      <c r="A735" s="3">
        <v>205</v>
      </c>
      <c r="B735" s="38" t="str">
        <f t="shared" si="72"/>
        <v>FAIR-D3_205</v>
      </c>
      <c r="C735" s="39" t="s">
        <v>526</v>
      </c>
      <c r="D735" s="4">
        <f t="shared" si="75"/>
        <v>45168</v>
      </c>
      <c r="E735" s="1" t="s">
        <v>797</v>
      </c>
      <c r="F735" s="1" t="s">
        <v>798</v>
      </c>
      <c r="G735" s="2">
        <v>45168.483726851897</v>
      </c>
      <c r="H735" s="2">
        <v>45168.488263888903</v>
      </c>
      <c r="I735" s="40">
        <f t="shared" si="76"/>
        <v>4.5370370062300935E-3</v>
      </c>
      <c r="J735" s="41" t="s">
        <v>45</v>
      </c>
      <c r="K735" s="42" t="s">
        <v>31</v>
      </c>
      <c r="L735" s="42" t="s">
        <v>32</v>
      </c>
      <c r="M735" s="6">
        <v>205</v>
      </c>
      <c r="N735" s="5" t="str">
        <f t="shared" si="74"/>
        <v>FAIR-D3/205</v>
      </c>
      <c r="O735" s="4" t="str">
        <f>IF(ISBLANK(E735),"",IF(E735=F735, "1 video",CONCATENATE((+COUNTIFS(Video_List!$A:$A,Monitoring!C735,Video_List!$D:$D,"&lt;=" &amp;Monitoring!H735)-COUNTIFS(Video_List!$A:$A,Monitoring!C735,Video_List!$D:$D,"&lt;=" &amp;Monitoring!G735))+1," videos")))</f>
        <v>3 videos</v>
      </c>
      <c r="P735" s="61" t="str">
        <f t="shared" si="77"/>
        <v>yes</v>
      </c>
      <c r="Q735" s="62" t="s">
        <v>34</v>
      </c>
      <c r="R735" s="63" t="str">
        <f>+IFERROR(IF(S735="#N/C","#N/C",INDEX(Taxonomy_UniqueValues!A:A,MATCH(S735,Taxonomy_UniqueValues!B:B,0))),"#N/C")</f>
        <v>Insecta</v>
      </c>
      <c r="S735" s="63" t="str">
        <f>+IFERROR(IF(T735="#N/C","#N/C",INDEX(Taxonomy_UniqueValues!B:B,MATCH(T735,Taxonomy_UniqueValues!C:C,0))),"#N/C")</f>
        <v>Diptera</v>
      </c>
      <c r="T735" s="63" t="str">
        <f>+IFERROR(IF(V735="#N/C","#N/C",INDEX(Taxonomy_UniqueValues!C:C,MATCH(V735,Taxonomy_UniqueValues!E:E,0))),"#N/C")</f>
        <v>Brachycera</v>
      </c>
      <c r="U735" s="63" t="str">
        <f>+IFERROR(IF(V735="#N/C","#N/C",INDEX(Taxonomy_UniqueValues!D:D,MATCH(V735,Taxonomy_UniqueValues!E:E,0))),"#N/C")</f>
        <v>Muscomorpha</v>
      </c>
      <c r="V735" s="63" t="s">
        <v>35</v>
      </c>
      <c r="W735" s="63" t="str">
        <f>+IFERROR(IF(X735="#N/C","#N/C",IF(X735="-",INDEX(Taxonomy_UniqueValues!F:F,MATCH(Y735,Taxonomy_UniqueValues!H:H,0)),INDEX(Taxonomy_UniqueValues!F:F,MATCH(X735,Taxonomy_UniqueValues!G:G,0)))),"#N/C")</f>
        <v>#N/C</v>
      </c>
      <c r="X735" s="63" t="str">
        <f>+IFERROR(IF(Y735="#N/C","#N/C",INDEX(Taxonomy_UniqueValues!G:G,MATCH(Y735,Taxonomy_UniqueValues!H:H,0))),"#N/C")</f>
        <v>#N/C</v>
      </c>
      <c r="Y735" s="65" t="str">
        <f>+IFERROR(IF(Z735="#N/C","#N/C",INDEX(Taxonomy_UniqueValues!H:H,MATCH(Z735,Taxonomy_UniqueValues!I:I,0))),"#N/C")</f>
        <v>#N/C</v>
      </c>
      <c r="Z735" s="64" t="s">
        <v>36</v>
      </c>
    </row>
    <row r="736" spans="1:26" x14ac:dyDescent="0.3">
      <c r="A736" s="3">
        <v>206</v>
      </c>
      <c r="B736" s="38" t="str">
        <f t="shared" si="72"/>
        <v>FAIR-D3_206</v>
      </c>
      <c r="C736" s="39" t="s">
        <v>526</v>
      </c>
      <c r="D736" s="4">
        <f t="shared" si="75"/>
        <v>45168</v>
      </c>
      <c r="E736" s="1" t="s">
        <v>799</v>
      </c>
      <c r="F736" s="1" t="s">
        <v>799</v>
      </c>
      <c r="G736" s="2">
        <v>45168.501793981501</v>
      </c>
      <c r="H736" s="2">
        <v>45168.502465277801</v>
      </c>
      <c r="I736" s="40">
        <f t="shared" si="76"/>
        <v>6.7129630042472854E-4</v>
      </c>
      <c r="J736" s="41" t="s">
        <v>45</v>
      </c>
      <c r="K736" s="42" t="s">
        <v>34</v>
      </c>
      <c r="L736" s="42" t="s">
        <v>45</v>
      </c>
      <c r="M736" s="6">
        <v>206</v>
      </c>
      <c r="N736" s="5" t="str">
        <f t="shared" si="74"/>
        <v>FAIR-D3/206</v>
      </c>
      <c r="O736" s="4" t="str">
        <f>IF(ISBLANK(E736),"",IF(E736=F736, "1 video",CONCATENATE((+COUNTIFS(Video_List!$A:$A,Monitoring!C736,Video_List!$D:$D,"&lt;=" &amp;Monitoring!H736)-COUNTIFS(Video_List!$A:$A,Monitoring!C736,Video_List!$D:$D,"&lt;=" &amp;Monitoring!G736))+1," videos")))</f>
        <v>1 video</v>
      </c>
      <c r="P736" s="61" t="str">
        <f t="shared" si="77"/>
        <v>no</v>
      </c>
      <c r="Q736" s="62" t="s">
        <v>34</v>
      </c>
      <c r="R736" s="63" t="str">
        <f>+IFERROR(IF(S736="#N/C","#N/C",INDEX(Taxonomy_UniqueValues!A:A,MATCH(S736,Taxonomy_UniqueValues!B:B,0))),"#N/C")</f>
        <v>Insecta</v>
      </c>
      <c r="S736" s="63" t="str">
        <f>+IFERROR(IF(T736="#N/C","#N/C",INDEX(Taxonomy_UniqueValues!B:B,MATCH(T736,Taxonomy_UniqueValues!C:C,0))),"#N/C")</f>
        <v>Diptera</v>
      </c>
      <c r="T736" s="63" t="s">
        <v>48</v>
      </c>
      <c r="U736" s="63" t="str">
        <f>+IFERROR(IF(V736="#N/C","#N/C",INDEX(Taxonomy_UniqueValues!D:D,MATCH(V736,Taxonomy_UniqueValues!E:E,0))),"#N/C")</f>
        <v>#N/C</v>
      </c>
      <c r="V736" s="63" t="str">
        <f>+IFERROR(IF(W736="#N/C","#N/C",INDEX(Taxonomy_UniqueValues!E:E,MATCH(W736,Taxonomy_UniqueValues!F:F,0))),"#N/C")</f>
        <v>#N/C</v>
      </c>
      <c r="W736" s="63" t="str">
        <f>+IFERROR(IF(X736="#N/C","#N/C",IF(X736="-",INDEX(Taxonomy_UniqueValues!F:F,MATCH(Y736,Taxonomy_UniqueValues!H:H,0)),INDEX(Taxonomy_UniqueValues!F:F,MATCH(X736,Taxonomy_UniqueValues!G:G,0)))),"#N/C")</f>
        <v>#N/C</v>
      </c>
      <c r="X736" s="63" t="str">
        <f>+IFERROR(IF(Y736="#N/C","#N/C",INDEX(Taxonomy_UniqueValues!G:G,MATCH(Y736,Taxonomy_UniqueValues!H:H,0))),"#N/C")</f>
        <v>#N/C</v>
      </c>
      <c r="Y736" s="65" t="str">
        <f>+IFERROR(IF(Z736="#N/C","#N/C",INDEX(Taxonomy_UniqueValues!H:H,MATCH(Z736,Taxonomy_UniqueValues!I:I,0))),"#N/C")</f>
        <v>#N/C</v>
      </c>
      <c r="Z736" s="64" t="s">
        <v>36</v>
      </c>
    </row>
    <row r="737" spans="1:26" x14ac:dyDescent="0.3">
      <c r="A737" s="3">
        <v>207</v>
      </c>
      <c r="B737" s="38" t="str">
        <f t="shared" si="72"/>
        <v>FAIR-D3_207</v>
      </c>
      <c r="C737" s="39" t="s">
        <v>526</v>
      </c>
      <c r="D737" s="4">
        <f t="shared" si="75"/>
        <v>45168</v>
      </c>
      <c r="E737" s="1" t="s">
        <v>800</v>
      </c>
      <c r="F737" s="1" t="s">
        <v>800</v>
      </c>
      <c r="G737" s="2">
        <v>45168.508148148103</v>
      </c>
      <c r="H737" s="2">
        <v>45168.5083101852</v>
      </c>
      <c r="I737" s="40">
        <f t="shared" si="76"/>
        <v>1.6203709674300626E-4</v>
      </c>
      <c r="J737" s="41" t="s">
        <v>30</v>
      </c>
      <c r="K737" s="42" t="s">
        <v>34</v>
      </c>
      <c r="L737" s="42" t="s">
        <v>45</v>
      </c>
      <c r="M737" s="6">
        <v>207</v>
      </c>
      <c r="N737" s="5" t="str">
        <f t="shared" si="74"/>
        <v>FAIR-D3/207</v>
      </c>
      <c r="O737" s="4" t="str">
        <f>IF(ISBLANK(E737),"",IF(E737=F737, "1 video",CONCATENATE((+COUNTIFS(Video_List!$A:$A,Monitoring!C737,Video_List!$D:$D,"&lt;=" &amp;Monitoring!H737)-COUNTIFS(Video_List!$A:$A,Monitoring!C737,Video_List!$D:$D,"&lt;=" &amp;Monitoring!G737))+1," videos")))</f>
        <v>1 video</v>
      </c>
      <c r="P737" s="61" t="str">
        <f t="shared" si="77"/>
        <v>yes</v>
      </c>
      <c r="Q737" s="62" t="s">
        <v>34</v>
      </c>
      <c r="R737" s="63" t="str">
        <f>+IFERROR(IF(S737="#N/C","#N/C",IF(S737=0,INDEX(Taxonomy_UniqueValues!A:A,MATCH(T737,Taxonomy_UniqueValues!C:C,0)),INDEX(Taxonomy_UniqueValues!A:A,MATCH(S737,Taxonomy_UniqueValues!B:B,0)))),"#N/C")</f>
        <v>Insecta</v>
      </c>
      <c r="S737" s="63" t="str">
        <f>+IFERROR(IF(T737="#N/C","#N/C",IF(T737=0,INDEX(Taxonomy_UniqueValues!B:B,MATCH(U737,Taxonomy_UniqueValues!D:D,0)),INDEX(Taxonomy_UniqueValues!B:B,MATCH(T737,Taxonomy_UniqueValues!C:C,0)))),"#N/C")</f>
        <v>Diptera</v>
      </c>
      <c r="T737" s="63" t="str">
        <f>+IFERROR(IF(U737="#N/C","#N/C",IF(U737=0,INDEX(Taxonomy_UniqueValues!C:C,MATCH(V737,Taxonomy_UniqueValues!E:E,0)),INDEX(Taxonomy_UniqueValues!C:C,MATCH(U737,Taxonomy_UniqueValues!D:D,0)))),"#N/C")</f>
        <v>Brachycera</v>
      </c>
      <c r="U737" s="63" t="str">
        <f>+IFERROR(IF(V737="#N/C","#N/C",IF(V737=0,INDEX(Taxonomy_UniqueValues!D:D,MATCH(W737,Taxonomy_UniqueValues!F:F,0)),INDEX(Taxonomy_UniqueValues!D:D,MATCH(V737,Taxonomy_UniqueValues!E:E,0)))),"#N/C")</f>
        <v>Muscomorpha</v>
      </c>
      <c r="V737" s="63" t="str">
        <f>+IFERROR(IF(W737="#N/C","#N/C",IF(W737=0,INDEX(Taxonomy_UniqueValues!E:E,MATCH(X737,Taxonomy_UniqueValues!G:G,0)),INDEX(Taxonomy_UniqueValues!E:E,MATCH(W737,Taxonomy_UniqueValues!F:F,0)))),"#N/C")</f>
        <v>Muscoidea</v>
      </c>
      <c r="W737" s="63" t="str">
        <f>+IFERROR(IF(X737="#N/C","#N/C",IF(X737=0,INDEX(Taxonomy_UniqueValues!F:F,MATCH(Y737,Taxonomy_UniqueValues!H:H,0)),INDEX(Taxonomy_UniqueValues!F:F,MATCH(X737,Taxonomy_UniqueValues!G:G,0)))),"#N/C")</f>
        <v>Fanniidae</v>
      </c>
      <c r="X737" s="63">
        <f>+IFERROR(IF(Y737="#N/C","#N/C",INDEX(Taxonomy_UniqueValues!G:G,MATCH(Y737,Taxonomy_UniqueValues!H:H,0))),"#N/C")</f>
        <v>0</v>
      </c>
      <c r="Y737" s="65" t="s">
        <v>38</v>
      </c>
      <c r="Z737" s="64" t="s">
        <v>36</v>
      </c>
    </row>
    <row r="738" spans="1:26" x14ac:dyDescent="0.3">
      <c r="A738" s="3">
        <v>208</v>
      </c>
      <c r="B738" s="38" t="str">
        <f t="shared" si="72"/>
        <v>FAIR-D3_208</v>
      </c>
      <c r="C738" s="39" t="s">
        <v>526</v>
      </c>
      <c r="D738" s="4">
        <f t="shared" si="75"/>
        <v>45168</v>
      </c>
      <c r="E738" s="1" t="s">
        <v>801</v>
      </c>
      <c r="F738" s="1" t="s">
        <v>801</v>
      </c>
      <c r="G738" s="2">
        <v>45168.521087963003</v>
      </c>
      <c r="H738" s="2">
        <v>45168.5211921296</v>
      </c>
      <c r="I738" s="40">
        <f t="shared" si="76"/>
        <v>1.041665964294225E-4</v>
      </c>
      <c r="J738" s="41" t="s">
        <v>30</v>
      </c>
      <c r="K738" s="42" t="s">
        <v>31</v>
      </c>
      <c r="L738" s="42" t="s">
        <v>32</v>
      </c>
      <c r="M738" s="6">
        <v>208</v>
      </c>
      <c r="N738" s="5" t="str">
        <f t="shared" si="74"/>
        <v>FAIR-D3/208</v>
      </c>
      <c r="O738" s="4" t="str">
        <f>IF(ISBLANK(E738),"",IF(E738=F738, "1 video",CONCATENATE((+COUNTIFS(Video_List!$A:$A,Monitoring!C738,Video_List!$D:$D,"&lt;=" &amp;Monitoring!H738)-COUNTIFS(Video_List!$A:$A,Monitoring!C738,Video_List!$D:$D,"&lt;=" &amp;Monitoring!G738))+1," videos")))</f>
        <v>1 video</v>
      </c>
      <c r="P738" s="61" t="str">
        <f t="shared" si="77"/>
        <v>yes</v>
      </c>
      <c r="Q738" s="62" t="s">
        <v>31</v>
      </c>
      <c r="R738" s="63" t="str">
        <f>+IFERROR(IF(S738="#N/C","#N/C",INDEX(Taxonomy_UniqueValues!A:A,MATCH(S738,Taxonomy_UniqueValues!B:B,0))),"#N/C")</f>
        <v>Insecta</v>
      </c>
      <c r="S738" s="63" t="str">
        <f>+IFERROR(IF(T738="#N/C","#N/C",INDEX(Taxonomy_UniqueValues!B:B,MATCH(T738,Taxonomy_UniqueValues!C:C,0))),"#N/C")</f>
        <v>Hymenoptera</v>
      </c>
      <c r="T738" s="63" t="str">
        <f>+IFERROR(IF(V738="#N/C","#N/C",INDEX(Taxonomy_UniqueValues!C:C,MATCH(V738,Taxonomy_UniqueValues!E:E,0))),"#N/C")</f>
        <v>Apocrita</v>
      </c>
      <c r="U738" s="63" t="str">
        <f>+IFERROR(IF(V738="#N/C","#N/C",INDEX(Taxonomy_UniqueValues!D:D,MATCH(V738,Taxonomy_UniqueValues!E:E,0))),"#N/C")</f>
        <v>Aculeata</v>
      </c>
      <c r="V738" s="63" t="str">
        <f>+IFERROR(IF(W738="#N/C","#N/C",INDEX(Taxonomy_UniqueValues!E:E,MATCH(W738,Taxonomy_UniqueValues!F:F,0))),"#N/C")</f>
        <v>Vespoidea</v>
      </c>
      <c r="W738" s="63" t="str">
        <f>+IFERROR(IF(X738="#N/C","#N/C",IF(X738="-",INDEX(Taxonomy_UniqueValues!F:F,MATCH(Y738,Taxonomy_UniqueValues!H:H,0)),INDEX(Taxonomy_UniqueValues!F:F,MATCH(X738,Taxonomy_UniqueValues!G:G,0)))),"#N/C")</f>
        <v>Vespidae</v>
      </c>
      <c r="X738" s="63" t="str">
        <f>+IFERROR(IF(Y738="#N/C","#N/C",INDEX(Taxonomy_UniqueValues!G:G,MATCH(Y738,Taxonomy_UniqueValues!H:H,0))),"#N/C")</f>
        <v>Vespinae</v>
      </c>
      <c r="Y738" s="65" t="s">
        <v>57</v>
      </c>
      <c r="Z738" s="64" t="s">
        <v>36</v>
      </c>
    </row>
    <row r="739" spans="1:26" x14ac:dyDescent="0.3">
      <c r="A739" s="3">
        <v>209</v>
      </c>
      <c r="B739" s="38" t="str">
        <f t="shared" si="72"/>
        <v>FAIR-D3_209</v>
      </c>
      <c r="C739" s="39" t="s">
        <v>526</v>
      </c>
      <c r="D739" s="4">
        <f t="shared" si="75"/>
        <v>45168</v>
      </c>
      <c r="E739" s="1" t="s">
        <v>802</v>
      </c>
      <c r="F739" s="1" t="s">
        <v>802</v>
      </c>
      <c r="G739" s="2">
        <v>45168.527939814798</v>
      </c>
      <c r="H739" s="2">
        <v>45168.528055555602</v>
      </c>
      <c r="I739" s="40">
        <f t="shared" si="76"/>
        <v>1.1574080417631194E-4</v>
      </c>
      <c r="J739" s="41" t="s">
        <v>45</v>
      </c>
      <c r="K739" s="42" t="s">
        <v>34</v>
      </c>
      <c r="L739" s="42" t="s">
        <v>45</v>
      </c>
      <c r="M739" s="6">
        <v>209</v>
      </c>
      <c r="N739" s="5" t="str">
        <f t="shared" si="74"/>
        <v>FAIR-D3/209</v>
      </c>
      <c r="O739" s="4" t="str">
        <f>IF(ISBLANK(E739),"",IF(E739=F739, "1 video",CONCATENATE((+COUNTIFS(Video_List!$A:$A,Monitoring!C739,Video_List!$D:$D,"&lt;=" &amp;Monitoring!H739)-COUNTIFS(Video_List!$A:$A,Monitoring!C739,Video_List!$D:$D,"&lt;=" &amp;Monitoring!G739))+1," videos")))</f>
        <v>1 video</v>
      </c>
      <c r="P739" s="61" t="str">
        <f t="shared" si="77"/>
        <v>no</v>
      </c>
      <c r="Q739" s="62" t="s">
        <v>34</v>
      </c>
      <c r="R739" s="63" t="str">
        <f>+IFERROR(IF(S739="#N/C","#N/C",INDEX(Taxonomy_UniqueValues!A:A,MATCH(S739,Taxonomy_UniqueValues!B:B,0))),"#N/C")</f>
        <v>Insecta</v>
      </c>
      <c r="S739" s="63" t="s">
        <v>287</v>
      </c>
      <c r="T739" s="63" t="str">
        <f>+IFERROR(IF(V739="#N/C","#N/C",INDEX(Taxonomy_UniqueValues!C:C,MATCH(V739,Taxonomy_UniqueValues!E:E,0))),"#N/C")</f>
        <v>#N/C</v>
      </c>
      <c r="U739" s="63" t="str">
        <f>+IFERROR(IF(V739="#N/C","#N/C",INDEX(Taxonomy_UniqueValues!D:D,MATCH(V739,Taxonomy_UniqueValues!E:E,0))),"#N/C")</f>
        <v>#N/C</v>
      </c>
      <c r="V739" s="63" t="str">
        <f>+IFERROR(IF(W739="#N/C","#N/C",INDEX(Taxonomy_UniqueValues!E:E,MATCH(W739,Taxonomy_UniqueValues!F:F,0))),"#N/C")</f>
        <v>#N/C</v>
      </c>
      <c r="W739" s="63" t="str">
        <f>+IFERROR(IF(X739="#N/C","#N/C",IF(X739="-",INDEX(Taxonomy_UniqueValues!F:F,MATCH(Y739,Taxonomy_UniqueValues!H:H,0)),INDEX(Taxonomy_UniqueValues!F:F,MATCH(X739,Taxonomy_UniqueValues!G:G,0)))),"#N/C")</f>
        <v>#N/C</v>
      </c>
      <c r="X739" s="63" t="str">
        <f>+IFERROR(IF(Y739="#N/C","#N/C",INDEX(Taxonomy_UniqueValues!G:G,MATCH(Y739,Taxonomy_UniqueValues!H:H,0))),"#N/C")</f>
        <v>#N/C</v>
      </c>
      <c r="Y739" s="65" t="str">
        <f>+IFERROR(IF(Z739="#N/C","#N/C",INDEX(Taxonomy_UniqueValues!H:H,MATCH(Z739,Taxonomy_UniqueValues!I:I,0))),"#N/C")</f>
        <v>#N/C</v>
      </c>
      <c r="Z739" s="64" t="s">
        <v>36</v>
      </c>
    </row>
    <row r="740" spans="1:26" x14ac:dyDescent="0.3">
      <c r="A740" s="3">
        <v>210</v>
      </c>
      <c r="B740" s="38" t="str">
        <f t="shared" si="72"/>
        <v>FAIR-D3_210</v>
      </c>
      <c r="C740" s="39" t="s">
        <v>526</v>
      </c>
      <c r="D740" s="4">
        <f t="shared" si="75"/>
        <v>45168</v>
      </c>
      <c r="E740" s="1" t="s">
        <v>803</v>
      </c>
      <c r="F740" s="1" t="s">
        <v>803</v>
      </c>
      <c r="G740" s="2">
        <v>45168.553368055596</v>
      </c>
      <c r="H740" s="2">
        <v>45168.553657407399</v>
      </c>
      <c r="I740" s="40">
        <f t="shared" si="76"/>
        <v>2.8935180307598785E-4</v>
      </c>
      <c r="J740" s="41" t="s">
        <v>30</v>
      </c>
      <c r="K740" s="42" t="s">
        <v>34</v>
      </c>
      <c r="L740" s="42" t="s">
        <v>32</v>
      </c>
      <c r="M740" s="6">
        <v>210</v>
      </c>
      <c r="N740" s="5" t="str">
        <f t="shared" si="74"/>
        <v>FAIR-D3/210</v>
      </c>
      <c r="O740" s="4" t="str">
        <f>IF(ISBLANK(E740),"",IF(E740=F740, "1 video",CONCATENATE((+COUNTIFS(Video_List!$A:$A,Monitoring!C740,Video_List!$D:$D,"&lt;=" &amp;Monitoring!H740)-COUNTIFS(Video_List!$A:$A,Monitoring!C740,Video_List!$D:$D,"&lt;=" &amp;Monitoring!G740))+1," videos")))</f>
        <v>1 video</v>
      </c>
      <c r="P740" s="61" t="str">
        <f t="shared" si="77"/>
        <v>yes</v>
      </c>
      <c r="Q740" s="62" t="s">
        <v>31</v>
      </c>
      <c r="R740" s="63" t="str">
        <f>+IFERROR(IF(S740="#N/C","#N/C",INDEX(Taxonomy_UniqueValues!A:A,MATCH(S740,Taxonomy_UniqueValues!B:B,0))),"#N/C")</f>
        <v>Insecta</v>
      </c>
      <c r="S740" s="63" t="str">
        <f>+IFERROR(IF(T740="#N/C","#N/C",INDEX(Taxonomy_UniqueValues!B:B,MATCH(T740,Taxonomy_UniqueValues!C:C,0))),"#N/C")</f>
        <v>Hymenoptera</v>
      </c>
      <c r="T740" s="63" t="str">
        <f>+IFERROR(IF(V740="#N/C","#N/C",INDEX(Taxonomy_UniqueValues!C:C,MATCH(V740,Taxonomy_UniqueValues!E:E,0))),"#N/C")</f>
        <v>Apocrita</v>
      </c>
      <c r="U740" s="63" t="str">
        <f>+IFERROR(IF(V740="#N/C","#N/C",INDEX(Taxonomy_UniqueValues!D:D,MATCH(V740,Taxonomy_UniqueValues!E:E,0))),"#N/C")</f>
        <v>Aculeata</v>
      </c>
      <c r="V740" s="63" t="str">
        <f>+IFERROR(IF(W740="#N/C","#N/C",INDEX(Taxonomy_UniqueValues!E:E,MATCH(W740,Taxonomy_UniqueValues!F:F,0))),"#N/C")</f>
        <v>Vespoidea</v>
      </c>
      <c r="W740" s="63" t="str">
        <f>+IFERROR(IF(X740="#N/C","#N/C",IF(X740="-",INDEX(Taxonomy_UniqueValues!F:F,MATCH(Y740,Taxonomy_UniqueValues!H:H,0)),INDEX(Taxonomy_UniqueValues!F:F,MATCH(X740,Taxonomy_UniqueValues!G:G,0)))),"#N/C")</f>
        <v>Vespidae</v>
      </c>
      <c r="X740" s="63" t="str">
        <f>+IFERROR(IF(Y740="#N/C","#N/C",INDEX(Taxonomy_UniqueValues!G:G,MATCH(Y740,Taxonomy_UniqueValues!H:H,0))),"#N/C")</f>
        <v>Vespinae</v>
      </c>
      <c r="Y740" s="65" t="s">
        <v>57</v>
      </c>
      <c r="Z740" s="64" t="s">
        <v>36</v>
      </c>
    </row>
    <row r="741" spans="1:26" x14ac:dyDescent="0.3">
      <c r="A741" s="3">
        <v>211</v>
      </c>
      <c r="B741" s="38" t="str">
        <f t="shared" ref="B741:B804" si="78">+_xlfn.CONCAT(C741,"_",A741)</f>
        <v>FAIR-D3_211</v>
      </c>
      <c r="C741" s="39" t="s">
        <v>526</v>
      </c>
      <c r="D741" s="4">
        <f t="shared" si="75"/>
        <v>45168</v>
      </c>
      <c r="E741" s="1" t="s">
        <v>804</v>
      </c>
      <c r="F741" s="1" t="s">
        <v>804</v>
      </c>
      <c r="G741" s="2">
        <v>45168.557546296302</v>
      </c>
      <c r="H741" s="2">
        <v>45168.559305555602</v>
      </c>
      <c r="I741" s="40">
        <f t="shared" si="76"/>
        <v>1.7592592994333245E-3</v>
      </c>
      <c r="J741" s="41" t="s">
        <v>30</v>
      </c>
      <c r="K741" s="42" t="s">
        <v>34</v>
      </c>
      <c r="L741" s="42" t="s">
        <v>32</v>
      </c>
      <c r="M741" s="6">
        <v>211</v>
      </c>
      <c r="N741" s="5" t="str">
        <f t="shared" si="74"/>
        <v>FAIR-D3/211</v>
      </c>
      <c r="O741" s="4" t="str">
        <f>IF(ISBLANK(E741),"",IF(E741=F741, "1 video",CONCATENATE((+COUNTIFS(Video_List!$A:$A,Monitoring!C741,Video_List!$D:$D,"&lt;=" &amp;Monitoring!H741)-COUNTIFS(Video_List!$A:$A,Monitoring!C741,Video_List!$D:$D,"&lt;=" &amp;Monitoring!G741))+1," videos")))</f>
        <v>1 video</v>
      </c>
      <c r="P741" s="61" t="s">
        <v>31</v>
      </c>
      <c r="Q741" s="62" t="s">
        <v>31</v>
      </c>
      <c r="R741" s="63" t="str">
        <f>+IFERROR(IF(S741="#N/C","#N/C",INDEX(Taxonomy_UniqueValues!A:A,MATCH(S741,Taxonomy_UniqueValues!B:B,0))),"#N/C")</f>
        <v>Insecta</v>
      </c>
      <c r="S741" s="63" t="str">
        <f>+IFERROR(IF(T741="#N/C","#N/C",INDEX(Taxonomy_UniqueValues!B:B,MATCH(T741,Taxonomy_UniqueValues!C:C,0))),"#N/C")</f>
        <v>Hymenoptera</v>
      </c>
      <c r="T741" s="63" t="str">
        <f>+IFERROR(IF(V741="#N/C","#N/C",INDEX(Taxonomy_UniqueValues!C:C,MATCH(V741,Taxonomy_UniqueValues!E:E,0))),"#N/C")</f>
        <v>Symphyta</v>
      </c>
      <c r="U741" s="63">
        <f>+IFERROR(IF(V741="#N/C","#N/C",INDEX(Taxonomy_UniqueValues!D:D,MATCH(V741,Taxonomy_UniqueValues!E:E,0))),"#N/C")</f>
        <v>0</v>
      </c>
      <c r="V741" s="63" t="str">
        <f>+IFERROR(IF(W741="#N/C","#N/C",INDEX(Taxonomy_UniqueValues!E:E,MATCH(W741,Taxonomy_UniqueValues!F:F,0))),"#N/C")</f>
        <v>Tenthredinoidea</v>
      </c>
      <c r="W741" s="63" t="str">
        <f>+IFERROR(IF(X741="#N/C","#N/C",IF(X741="-",INDEX(Taxonomy_UniqueValues!F:F,MATCH(Y741,Taxonomy_UniqueValues!H:H,0)),INDEX(Taxonomy_UniqueValues!F:F,MATCH(X741,Taxonomy_UniqueValues!G:G,0)))),"#N/C")</f>
        <v>Tenthredinidae</v>
      </c>
      <c r="X741" s="63" t="str">
        <f>+IFERROR(IF(Y741="#N/C","#N/C",INDEX(Taxonomy_UniqueValues!G:G,MATCH(Y741,Taxonomy_UniqueValues!H:H,0))),"#N/C")</f>
        <v>Athaliinae</v>
      </c>
      <c r="Y741" s="65" t="s">
        <v>786</v>
      </c>
      <c r="Z741" s="64" t="s">
        <v>36</v>
      </c>
    </row>
    <row r="742" spans="1:26" x14ac:dyDescent="0.3">
      <c r="A742" s="3">
        <v>212</v>
      </c>
      <c r="B742" s="38" t="str">
        <f t="shared" si="78"/>
        <v>FAIR-D3_212</v>
      </c>
      <c r="C742" s="39" t="s">
        <v>526</v>
      </c>
      <c r="D742" s="4">
        <f t="shared" si="75"/>
        <v>45168</v>
      </c>
      <c r="E742" s="1" t="s">
        <v>805</v>
      </c>
      <c r="F742" s="1" t="s">
        <v>805</v>
      </c>
      <c r="G742" s="2">
        <v>45168.573923611097</v>
      </c>
      <c r="H742" s="2">
        <v>45168.574050925898</v>
      </c>
      <c r="I742" s="40">
        <f t="shared" si="76"/>
        <v>1.2731480092043057E-4</v>
      </c>
      <c r="J742" s="41" t="s">
        <v>30</v>
      </c>
      <c r="K742" s="42" t="s">
        <v>34</v>
      </c>
      <c r="L742" s="42" t="s">
        <v>32</v>
      </c>
      <c r="M742" s="6">
        <v>212</v>
      </c>
      <c r="N742" s="5" t="str">
        <f t="shared" si="74"/>
        <v>FAIR-D3/212</v>
      </c>
      <c r="O742" s="4" t="str">
        <f>IF(ISBLANK(E742),"",IF(E742=F742, "1 video",CONCATENATE((+COUNTIFS(Video_List!$A:$A,Monitoring!C742,Video_List!$D:$D,"&lt;=" &amp;Monitoring!H742)-COUNTIFS(Video_List!$A:$A,Monitoring!C742,Video_List!$D:$D,"&lt;=" &amp;Monitoring!G742))+1," videos")))</f>
        <v>1 video</v>
      </c>
      <c r="P742" s="61" t="str">
        <f>+IF(R742="#N/C","-",IF(V742="#N/C","no","yes"))</f>
        <v>yes</v>
      </c>
      <c r="Q742" s="62" t="s">
        <v>31</v>
      </c>
      <c r="R742" s="63" t="str">
        <f>+IFERROR(IF(S742="#N/C","#N/C",INDEX(Taxonomy_UniqueValues!A:A,MATCH(S742,Taxonomy_UniqueValues!B:B,0))),"#N/C")</f>
        <v>Insecta</v>
      </c>
      <c r="S742" s="63" t="str">
        <f>+IFERROR(IF(T742="#N/C","#N/C",INDEX(Taxonomy_UniqueValues!B:B,MATCH(T742,Taxonomy_UniqueValues!C:C,0))),"#N/C")</f>
        <v>Diptera</v>
      </c>
      <c r="T742" s="63" t="str">
        <f>+IFERROR(IF(V742="#N/C","#N/C",INDEX(Taxonomy_UniqueValues!C:C,MATCH(V742,Taxonomy_UniqueValues!E:E,0))),"#N/C")</f>
        <v>Brachycera</v>
      </c>
      <c r="U742" s="63" t="str">
        <f>+IFERROR(IF(V742="#N/C","#N/C",INDEX(Taxonomy_UniqueValues!D:D,MATCH(V742,Taxonomy_UniqueValues!E:E,0))),"#N/C")</f>
        <v>Muscomorpha</v>
      </c>
      <c r="V742" s="63" t="str">
        <f>+IFERROR(IF(W742="#N/C","#N/C",INDEX(Taxonomy_UniqueValues!E:E,MATCH(W742,Taxonomy_UniqueValues!F:F,0))),"#N/C")</f>
        <v>Oestroidea</v>
      </c>
      <c r="W742" s="63" t="str">
        <f>+IFERROR(IF(X742="#N/C","#N/C",IF(X742="-",INDEX(Taxonomy_UniqueValues!F:F,MATCH(Y742,Taxonomy_UniqueValues!H:H,0)),INDEX(Taxonomy_UniqueValues!F:F,MATCH(X742,Taxonomy_UniqueValues!G:G,0)))),"#N/C")</f>
        <v>Tachinidae</v>
      </c>
      <c r="X742" s="63" t="str">
        <f>+IFERROR(IF(Y742="#N/C","#N/C",INDEX(Taxonomy_UniqueValues!G:G,MATCH(Y742,Taxonomy_UniqueValues!H:H,0))),"#N/C")</f>
        <v>Tachininae</v>
      </c>
      <c r="Y742" s="65" t="s">
        <v>640</v>
      </c>
      <c r="Z742" s="64" t="s">
        <v>36</v>
      </c>
    </row>
    <row r="743" spans="1:26" x14ac:dyDescent="0.3">
      <c r="A743" s="3">
        <v>213</v>
      </c>
      <c r="B743" s="38" t="str">
        <f t="shared" si="78"/>
        <v>FAIR-D3_213</v>
      </c>
      <c r="C743" s="39" t="s">
        <v>526</v>
      </c>
      <c r="D743" s="4">
        <f t="shared" si="75"/>
        <v>45168</v>
      </c>
      <c r="E743" s="1" t="s">
        <v>806</v>
      </c>
      <c r="F743" s="1" t="s">
        <v>806</v>
      </c>
      <c r="G743" s="2">
        <v>45168.577546296299</v>
      </c>
      <c r="H743" s="2">
        <v>45168.577708333301</v>
      </c>
      <c r="I743" s="40">
        <f t="shared" si="76"/>
        <v>1.6203700215555727E-4</v>
      </c>
      <c r="J743" s="41" t="s">
        <v>45</v>
      </c>
      <c r="K743" s="42" t="s">
        <v>31</v>
      </c>
      <c r="L743" s="42" t="s">
        <v>32</v>
      </c>
      <c r="M743" s="6">
        <v>213</v>
      </c>
      <c r="N743" s="5" t="str">
        <f t="shared" si="74"/>
        <v>FAIR-D3/213</v>
      </c>
      <c r="O743" s="4" t="str">
        <f>IF(ISBLANK(E743),"",IF(E743=F743, "1 video",CONCATENATE((+COUNTIFS(Video_List!$A:$A,Monitoring!C743,Video_List!$D:$D,"&lt;=" &amp;Monitoring!H743)-COUNTIFS(Video_List!$A:$A,Monitoring!C743,Video_List!$D:$D,"&lt;=" &amp;Monitoring!G743))+1," videos")))</f>
        <v>1 video</v>
      </c>
      <c r="P743" s="61" t="str">
        <f>+IF(R743="#N/C","-",IF(V743="#N/C","no","yes"))</f>
        <v>yes</v>
      </c>
      <c r="Q743" s="62" t="s">
        <v>34</v>
      </c>
      <c r="R743" s="63" t="str">
        <f>+IFERROR(IF(S743="#N/C","#N/C",IF(S743=0,INDEX(Taxonomy_UniqueValues!A:A,MATCH(T743,Taxonomy_UniqueValues!C:C,0)),INDEX(Taxonomy_UniqueValues!A:A,MATCH(S743,Taxonomy_UniqueValues!B:B,0)))),"#N/C")</f>
        <v>Insecta</v>
      </c>
      <c r="S743" s="63" t="str">
        <f>+IFERROR(IF(T743="#N/C","#N/C",IF(T743=0,INDEX(Taxonomy_UniqueValues!B:B,MATCH(U743,Taxonomy_UniqueValues!D:D,0)),INDEX(Taxonomy_UniqueValues!B:B,MATCH(T743,Taxonomy_UniqueValues!C:C,0)))),"#N/C")</f>
        <v>Diptera</v>
      </c>
      <c r="T743" s="63" t="str">
        <f>+IFERROR(IF(U743="#N/C","#N/C",IF(U743=0,INDEX(Taxonomy_UniqueValues!C:C,MATCH(V743,Taxonomy_UniqueValues!E:E,0)),INDEX(Taxonomy_UniqueValues!C:C,MATCH(U743,Taxonomy_UniqueValues!D:D,0)))),"#N/C")</f>
        <v>Brachycera</v>
      </c>
      <c r="U743" s="63" t="str">
        <f>+IFERROR(IF(V743="#N/C","#N/C",IF(V743=0,INDEX(Taxonomy_UniqueValues!D:D,MATCH(W743,Taxonomy_UniqueValues!F:F,0)),INDEX(Taxonomy_UniqueValues!D:D,MATCH(V743,Taxonomy_UniqueValues!E:E,0)))),"#N/C")</f>
        <v>Muscomorpha</v>
      </c>
      <c r="V743" s="63" t="str">
        <f>+IFERROR(IF(W743="#N/C","#N/C",IF(W743=0,INDEX(Taxonomy_UniqueValues!E:E,MATCH(X743,Taxonomy_UniqueValues!G:G,0)),INDEX(Taxonomy_UniqueValues!E:E,MATCH(W743,Taxonomy_UniqueValues!F:F,0)))),"#N/C")</f>
        <v>Muscoidea</v>
      </c>
      <c r="W743" s="63" t="str">
        <f>+IFERROR(IF(X743="#N/C","#N/C",IF(X743=0,INDEX(Taxonomy_UniqueValues!F:F,MATCH(Y743,Taxonomy_UniqueValues!H:H,0)),INDEX(Taxonomy_UniqueValues!F:F,MATCH(X743,Taxonomy_UniqueValues!G:G,0)))),"#N/C")</f>
        <v>Fanniidae</v>
      </c>
      <c r="X743" s="63">
        <f>+IFERROR(IF(Y743="#N/C","#N/C",INDEX(Taxonomy_UniqueValues!G:G,MATCH(Y743,Taxonomy_UniqueValues!H:H,0))),"#N/C")</f>
        <v>0</v>
      </c>
      <c r="Y743" s="65" t="s">
        <v>38</v>
      </c>
      <c r="Z743" s="64" t="s">
        <v>36</v>
      </c>
    </row>
    <row r="744" spans="1:26" x14ac:dyDescent="0.3">
      <c r="A744" s="3">
        <v>214</v>
      </c>
      <c r="B744" s="38" t="str">
        <f t="shared" si="78"/>
        <v>FAIR-D3_214</v>
      </c>
      <c r="C744" s="39" t="s">
        <v>526</v>
      </c>
      <c r="D744" s="4">
        <f t="shared" si="75"/>
        <v>45168</v>
      </c>
      <c r="E744" s="1" t="s">
        <v>807</v>
      </c>
      <c r="F744" s="1" t="s">
        <v>807</v>
      </c>
      <c r="G744" s="2">
        <v>45168.584930555597</v>
      </c>
      <c r="H744" s="2">
        <v>45168.5851736111</v>
      </c>
      <c r="I744" s="40">
        <f t="shared" si="76"/>
        <v>2.4305550323333591E-4</v>
      </c>
      <c r="J744" s="41" t="s">
        <v>30</v>
      </c>
      <c r="K744" s="42" t="s">
        <v>34</v>
      </c>
      <c r="L744" s="42" t="s">
        <v>32</v>
      </c>
      <c r="M744" s="6">
        <v>214</v>
      </c>
      <c r="N744" s="5" t="str">
        <f t="shared" si="74"/>
        <v>FAIR-D3/214</v>
      </c>
      <c r="O744" s="4" t="str">
        <f>IF(ISBLANK(E744),"",IF(E744=F744, "1 video",CONCATENATE((+COUNTIFS(Video_List!$A:$A,Monitoring!C744,Video_List!$D:$D,"&lt;=" &amp;Monitoring!H744)-COUNTIFS(Video_List!$A:$A,Monitoring!C744,Video_List!$D:$D,"&lt;=" &amp;Monitoring!G744))+1," videos")))</f>
        <v>1 video</v>
      </c>
      <c r="P744" s="61" t="s">
        <v>31</v>
      </c>
      <c r="Q744" s="62" t="s">
        <v>31</v>
      </c>
      <c r="R744" s="63" t="str">
        <f>+IFERROR(IF(S744="#N/C","#N/C",INDEX(Taxonomy_UniqueValues!A:A,MATCH(S744,Taxonomy_UniqueValues!B:B,0))),"#N/C")</f>
        <v>Insecta</v>
      </c>
      <c r="S744" s="63" t="str">
        <f>+IFERROR(IF(T744="#N/C","#N/C",INDEX(Taxonomy_UniqueValues!B:B,MATCH(T744,Taxonomy_UniqueValues!C:C,0))),"#N/C")</f>
        <v>Diptera</v>
      </c>
      <c r="T744" s="63" t="str">
        <f>+IFERROR(IF(V744="#N/C","#N/C",INDEX(Taxonomy_UniqueValues!C:C,MATCH(V744,Taxonomy_UniqueValues!E:E,0))),"#N/C")</f>
        <v>Brachycera</v>
      </c>
      <c r="U744" s="63" t="str">
        <f>+IFERROR(IF(V744="#N/C","#N/C",INDEX(Taxonomy_UniqueValues!D:D,MATCH(V744,Taxonomy_UniqueValues!E:E,0))),"#N/C")</f>
        <v>Muscomorpha</v>
      </c>
      <c r="V744" s="63" t="str">
        <f>+IFERROR(IF(W744="#N/C","#N/C",INDEX(Taxonomy_UniqueValues!E:E,MATCH(W744,Taxonomy_UniqueValues!F:F,0))),"#N/C")</f>
        <v>Syrphoidea</v>
      </c>
      <c r="W744" s="63" t="str">
        <f>+IFERROR(IF(X744="#N/C","#N/C",IF(X744="-",INDEX(Taxonomy_UniqueValues!F:F,MATCH(Y744,Taxonomy_UniqueValues!H:H,0)),INDEX(Taxonomy_UniqueValues!F:F,MATCH(X744,Taxonomy_UniqueValues!G:G,0)))),"#N/C")</f>
        <v>Syrphidae</v>
      </c>
      <c r="X744" s="63" t="str">
        <f>+IFERROR(IF(Y744="#N/C","#N/C",INDEX(Taxonomy_UniqueValues!G:G,MATCH(Y744,Taxonomy_UniqueValues!H:H,0))),"#N/C")</f>
        <v>Eristalinae</v>
      </c>
      <c r="Y744" s="65" t="s">
        <v>808</v>
      </c>
      <c r="Z744" s="64" t="s">
        <v>36</v>
      </c>
    </row>
    <row r="745" spans="1:26" x14ac:dyDescent="0.3">
      <c r="A745" s="3">
        <v>215</v>
      </c>
      <c r="B745" s="38" t="str">
        <f t="shared" si="78"/>
        <v>FAIR-D3_215</v>
      </c>
      <c r="C745" s="39" t="s">
        <v>526</v>
      </c>
      <c r="D745" s="4">
        <f t="shared" si="75"/>
        <v>45168</v>
      </c>
      <c r="E745" s="1" t="s">
        <v>809</v>
      </c>
      <c r="F745" s="1" t="s">
        <v>810</v>
      </c>
      <c r="G745" s="2">
        <v>45168.6542708333</v>
      </c>
      <c r="H745" s="2">
        <v>45168.656215277799</v>
      </c>
      <c r="I745" s="40">
        <f t="shared" si="76"/>
        <v>1.9444444988039322E-3</v>
      </c>
      <c r="J745" s="41" t="s">
        <v>30</v>
      </c>
      <c r="K745" s="42" t="s">
        <v>31</v>
      </c>
      <c r="L745" s="42" t="s">
        <v>32</v>
      </c>
      <c r="M745" s="6">
        <v>215</v>
      </c>
      <c r="N745" s="5" t="str">
        <f t="shared" si="74"/>
        <v>FAIR-D3/215</v>
      </c>
      <c r="O745" s="4" t="str">
        <f>IF(ISBLANK(E745),"",IF(E745=F745, "1 video",CONCATENATE((+COUNTIFS(Video_List!$A:$A,Monitoring!C745,Video_List!$D:$D,"&lt;=" &amp;Monitoring!H745)-COUNTIFS(Video_List!$A:$A,Monitoring!C745,Video_List!$D:$D,"&lt;=" &amp;Monitoring!G745))+1," videos")))</f>
        <v>3 videos</v>
      </c>
      <c r="P745" s="61" t="str">
        <f t="shared" ref="P745:P757" si="79">+IF(R745="#N/C","-",IF(V745="#N/C","no","yes"))</f>
        <v>no</v>
      </c>
      <c r="Q745" s="62" t="s">
        <v>34</v>
      </c>
      <c r="R745" s="63" t="str">
        <f>+IFERROR(IF(S745="#N/C","#N/C",INDEX(Taxonomy_UniqueValues!A:A,MATCH(S745,Taxonomy_UniqueValues!B:B,0))),"#N/C")</f>
        <v>Insecta</v>
      </c>
      <c r="S745" s="63" t="str">
        <f>+IFERROR(IF(T745="#N/C","#N/C",INDEX(Taxonomy_UniqueValues!B:B,MATCH(T745,Taxonomy_UniqueValues!C:C,0))),"#N/C")</f>
        <v>Diptera</v>
      </c>
      <c r="T745" s="63" t="s">
        <v>48</v>
      </c>
      <c r="U745" s="63" t="str">
        <f>+IFERROR(IF(V745="#N/C","#N/C",INDEX(Taxonomy_UniqueValues!D:D,MATCH(V745,Taxonomy_UniqueValues!E:E,0))),"#N/C")</f>
        <v>#N/C</v>
      </c>
      <c r="V745" s="63" t="str">
        <f>+IFERROR(IF(W745="#N/C","#N/C",INDEX(Taxonomy_UniqueValues!E:E,MATCH(W745,Taxonomy_UniqueValues!F:F,0))),"#N/C")</f>
        <v>#N/C</v>
      </c>
      <c r="W745" s="63" t="str">
        <f>+IFERROR(IF(X745="#N/C","#N/C",IF(X745="-",INDEX(Taxonomy_UniqueValues!F:F,MATCH(Y745,Taxonomy_UniqueValues!H:H,0)),INDEX(Taxonomy_UniqueValues!F:F,MATCH(X745,Taxonomy_UniqueValues!G:G,0)))),"#N/C")</f>
        <v>#N/C</v>
      </c>
      <c r="X745" s="63" t="str">
        <f>+IFERROR(IF(Y745="#N/C","#N/C",INDEX(Taxonomy_UniqueValues!G:G,MATCH(Y745,Taxonomy_UniqueValues!H:H,0))),"#N/C")</f>
        <v>#N/C</v>
      </c>
      <c r="Y745" s="65" t="str">
        <f>+IFERROR(IF(Z745="#N/C","#N/C",INDEX(Taxonomy_UniqueValues!H:H,MATCH(Z745,Taxonomy_UniqueValues!I:I,0))),"#N/C")</f>
        <v>#N/C</v>
      </c>
      <c r="Z745" s="64" t="s">
        <v>36</v>
      </c>
    </row>
    <row r="746" spans="1:26" x14ac:dyDescent="0.3">
      <c r="A746" s="3">
        <v>216</v>
      </c>
      <c r="B746" s="38" t="str">
        <f t="shared" si="78"/>
        <v>FAIR-D3_216</v>
      </c>
      <c r="C746" s="39" t="s">
        <v>526</v>
      </c>
      <c r="D746" s="4">
        <f t="shared" si="75"/>
        <v>45168</v>
      </c>
      <c r="E746" s="1" t="s">
        <v>811</v>
      </c>
      <c r="F746" s="1" t="s">
        <v>811</v>
      </c>
      <c r="G746" s="2">
        <v>45168.658217592601</v>
      </c>
      <c r="H746" s="2">
        <v>45168.658287036997</v>
      </c>
      <c r="I746" s="40">
        <f t="shared" si="76"/>
        <v>6.9444395194295794E-5</v>
      </c>
      <c r="J746" s="41" t="s">
        <v>45</v>
      </c>
      <c r="K746" s="42" t="s">
        <v>31</v>
      </c>
      <c r="L746" s="42" t="s">
        <v>32</v>
      </c>
      <c r="M746" s="6">
        <v>216</v>
      </c>
      <c r="N746" s="5" t="str">
        <f t="shared" si="74"/>
        <v>FAIR-D3/216</v>
      </c>
      <c r="O746" s="4" t="str">
        <f>IF(ISBLANK(E746),"",IF(E746=F746, "1 video",CONCATENATE((+COUNTIFS(Video_List!$A:$A,Monitoring!C746,Video_List!$D:$D,"&lt;=" &amp;Monitoring!H746)-COUNTIFS(Video_List!$A:$A,Monitoring!C746,Video_List!$D:$D,"&lt;=" &amp;Monitoring!G746))+1," videos")))</f>
        <v>1 video</v>
      </c>
      <c r="P746" s="61" t="str">
        <f t="shared" si="79"/>
        <v>no</v>
      </c>
      <c r="Q746" s="62" t="s">
        <v>34</v>
      </c>
      <c r="R746" s="63" t="str">
        <f>+IFERROR(IF(S746="#N/C","#N/C",INDEX(Taxonomy_UniqueValues!A:A,MATCH(S746,Taxonomy_UniqueValues!B:B,0))),"#N/C")</f>
        <v>Insecta</v>
      </c>
      <c r="S746" s="63" t="str">
        <f>+IFERROR(IF(T746="#N/C","#N/C",INDEX(Taxonomy_UniqueValues!B:B,MATCH(T746,Taxonomy_UniqueValues!C:C,0))),"#N/C")</f>
        <v>Diptera</v>
      </c>
      <c r="T746" s="63" t="s">
        <v>48</v>
      </c>
      <c r="U746" s="63" t="str">
        <f>+IFERROR(IF(V746="#N/C","#N/C",INDEX(Taxonomy_UniqueValues!D:D,MATCH(V746,Taxonomy_UniqueValues!E:E,0))),"#N/C")</f>
        <v>#N/C</v>
      </c>
      <c r="V746" s="63" t="str">
        <f>+IFERROR(IF(W746="#N/C","#N/C",INDEX(Taxonomy_UniqueValues!E:E,MATCH(W746,Taxonomy_UniqueValues!F:F,0))),"#N/C")</f>
        <v>#N/C</v>
      </c>
      <c r="W746" s="63" t="str">
        <f>+IFERROR(IF(X746="#N/C","#N/C",IF(X746="-",INDEX(Taxonomy_UniqueValues!F:F,MATCH(Y746,Taxonomy_UniqueValues!H:H,0)),INDEX(Taxonomy_UniqueValues!F:F,MATCH(X746,Taxonomy_UniqueValues!G:G,0)))),"#N/C")</f>
        <v>#N/C</v>
      </c>
      <c r="X746" s="63" t="str">
        <f>+IFERROR(IF(Y746="#N/C","#N/C",INDEX(Taxonomy_UniqueValues!G:G,MATCH(Y746,Taxonomy_UniqueValues!H:H,0))),"#N/C")</f>
        <v>#N/C</v>
      </c>
      <c r="Y746" s="65" t="str">
        <f>+IFERROR(IF(Z746="#N/C","#N/C",INDEX(Taxonomy_UniqueValues!H:H,MATCH(Z746,Taxonomy_UniqueValues!I:I,0))),"#N/C")</f>
        <v>#N/C</v>
      </c>
      <c r="Z746" s="64" t="s">
        <v>36</v>
      </c>
    </row>
    <row r="747" spans="1:26" x14ac:dyDescent="0.3">
      <c r="A747" s="3">
        <v>217</v>
      </c>
      <c r="B747" s="38" t="str">
        <f t="shared" si="78"/>
        <v>FAIR-D3_217</v>
      </c>
      <c r="C747" s="39" t="s">
        <v>526</v>
      </c>
      <c r="D747" s="4">
        <f t="shared" si="75"/>
        <v>45168</v>
      </c>
      <c r="E747" s="1" t="s">
        <v>812</v>
      </c>
      <c r="F747" s="1" t="s">
        <v>813</v>
      </c>
      <c r="G747" s="2">
        <v>45168.6809490741</v>
      </c>
      <c r="H747" s="2">
        <v>45168.690798611096</v>
      </c>
      <c r="I747" s="40">
        <f t="shared" si="76"/>
        <v>9.8495369966258295E-3</v>
      </c>
      <c r="J747" s="41" t="s">
        <v>30</v>
      </c>
      <c r="K747" s="42" t="s">
        <v>34</v>
      </c>
      <c r="L747" s="42" t="s">
        <v>45</v>
      </c>
      <c r="M747" s="6">
        <v>217</v>
      </c>
      <c r="N747" s="5" t="str">
        <f t="shared" si="74"/>
        <v>FAIR-D3/217</v>
      </c>
      <c r="O747" s="4" t="str">
        <f>IF(ISBLANK(E747),"",IF(E747=F747, "1 video",CONCATENATE((+COUNTIFS(Video_List!$A:$A,Monitoring!C747,Video_List!$D:$D,"&lt;=" &amp;Monitoring!H747)-COUNTIFS(Video_List!$A:$A,Monitoring!C747,Video_List!$D:$D,"&lt;=" &amp;Monitoring!G747))+1," videos")))</f>
        <v>5 videos</v>
      </c>
      <c r="P747" s="61" t="str">
        <f t="shared" si="79"/>
        <v>no</v>
      </c>
      <c r="Q747" s="62" t="s">
        <v>34</v>
      </c>
      <c r="R747" s="63" t="str">
        <f>+IFERROR(IF(S747="#N/C","#N/C",INDEX(Taxonomy_UniqueValues!A:A,MATCH(S747,Taxonomy_UniqueValues!B:B,0))),"#N/C")</f>
        <v>Insecta</v>
      </c>
      <c r="S747" s="63" t="str">
        <f>+IFERROR(IF(T747="#N/C","#N/C",INDEX(Taxonomy_UniqueValues!B:B,MATCH(T747,Taxonomy_UniqueValues!C:C,0))),"#N/C")</f>
        <v>Diptera</v>
      </c>
      <c r="T747" s="63" t="s">
        <v>48</v>
      </c>
      <c r="U747" s="63" t="str">
        <f>+IFERROR(IF(V747="#N/C","#N/C",INDEX(Taxonomy_UniqueValues!D:D,MATCH(V747,Taxonomy_UniqueValues!E:E,0))),"#N/C")</f>
        <v>#N/C</v>
      </c>
      <c r="V747" s="63" t="str">
        <f>+IFERROR(IF(W747="#N/C","#N/C",INDEX(Taxonomy_UniqueValues!E:E,MATCH(W747,Taxonomy_UniqueValues!F:F,0))),"#N/C")</f>
        <v>#N/C</v>
      </c>
      <c r="W747" s="63" t="str">
        <f>+IFERROR(IF(X747="#N/C","#N/C",IF(X747="-",INDEX(Taxonomy_UniqueValues!F:F,MATCH(Y747,Taxonomy_UniqueValues!H:H,0)),INDEX(Taxonomy_UniqueValues!F:F,MATCH(X747,Taxonomy_UniqueValues!G:G,0)))),"#N/C")</f>
        <v>#N/C</v>
      </c>
      <c r="X747" s="63" t="str">
        <f>+IFERROR(IF(Y747="#N/C","#N/C",INDEX(Taxonomy_UniqueValues!G:G,MATCH(Y747,Taxonomy_UniqueValues!H:H,0))),"#N/C")</f>
        <v>#N/C</v>
      </c>
      <c r="Y747" s="65" t="str">
        <f>+IFERROR(IF(Z747="#N/C","#N/C",INDEX(Taxonomy_UniqueValues!H:H,MATCH(Z747,Taxonomy_UniqueValues!I:I,0))),"#N/C")</f>
        <v>#N/C</v>
      </c>
      <c r="Z747" s="64" t="s">
        <v>36</v>
      </c>
    </row>
    <row r="748" spans="1:26" x14ac:dyDescent="0.3">
      <c r="A748" s="3">
        <v>218</v>
      </c>
      <c r="B748" s="38" t="str">
        <f t="shared" si="78"/>
        <v>FAIR-D3_218</v>
      </c>
      <c r="C748" s="39" t="s">
        <v>526</v>
      </c>
      <c r="D748" s="4">
        <f t="shared" si="75"/>
        <v>45168</v>
      </c>
      <c r="E748" s="1" t="s">
        <v>814</v>
      </c>
      <c r="F748" s="1" t="s">
        <v>815</v>
      </c>
      <c r="G748" s="2">
        <v>45168.721620370401</v>
      </c>
      <c r="H748" s="2">
        <v>45168.728530092601</v>
      </c>
      <c r="I748" s="40">
        <f t="shared" si="76"/>
        <v>6.9097222003620118E-3</v>
      </c>
      <c r="J748" s="41" t="s">
        <v>45</v>
      </c>
      <c r="K748" s="42" t="s">
        <v>34</v>
      </c>
      <c r="L748" s="42" t="s">
        <v>45</v>
      </c>
      <c r="M748" s="6">
        <v>218</v>
      </c>
      <c r="N748" s="5" t="str">
        <f t="shared" si="74"/>
        <v>FAIR-D3/218</v>
      </c>
      <c r="O748" s="4" t="str">
        <f>IF(ISBLANK(E748),"",IF(E748=F748, "1 video",CONCATENATE((+COUNTIFS(Video_List!$A:$A,Monitoring!C748,Video_List!$D:$D,"&lt;=" &amp;Monitoring!H748)-COUNTIFS(Video_List!$A:$A,Monitoring!C748,Video_List!$D:$D,"&lt;=" &amp;Monitoring!G748))+1," videos")))</f>
        <v>4 videos</v>
      </c>
      <c r="P748" s="61" t="str">
        <f t="shared" si="79"/>
        <v>yes</v>
      </c>
      <c r="Q748" s="62" t="s">
        <v>31</v>
      </c>
      <c r="R748" s="63" t="str">
        <f>+IFERROR(IF(S748="#N/C","#N/C",INDEX(Taxonomy_UniqueValues!A:A,MATCH(S748,Taxonomy_UniqueValues!B:B,0))),"#N/C")</f>
        <v>Insecta</v>
      </c>
      <c r="S748" s="63" t="str">
        <f>+IFERROR(IF(T748="#N/C","#N/C",INDEX(Taxonomy_UniqueValues!B:B,MATCH(T748,Taxonomy_UniqueValues!C:C,0))),"#N/C")</f>
        <v>Diptera</v>
      </c>
      <c r="T748" s="63" t="str">
        <f>+IFERROR(IF(V748="#N/C","#N/C",INDEX(Taxonomy_UniqueValues!C:C,MATCH(V748,Taxonomy_UniqueValues!E:E,0))),"#N/C")</f>
        <v>Nematocera</v>
      </c>
      <c r="U748" s="63" t="str">
        <f>+IFERROR(IF(V748="#N/C","#N/C",INDEX(Taxonomy_UniqueValues!D:D,MATCH(V748,Taxonomy_UniqueValues!E:E,0))),"#N/C")</f>
        <v>Bibionomorpha</v>
      </c>
      <c r="V748" s="63" t="str">
        <f>+IFERROR(IF(W748="#N/C","#N/C",INDEX(Taxonomy_UniqueValues!E:E,MATCH(W748,Taxonomy_UniqueValues!F:F,0))),"#N/C")</f>
        <v>Bibionoidea</v>
      </c>
      <c r="W748" s="63" t="str">
        <f>+IFERROR(IF(X748="#N/C","#N/C",IF(X748="-",INDEX(Taxonomy_UniqueValues!F:F,MATCH(Y748,Taxonomy_UniqueValues!H:H,0)),INDEX(Taxonomy_UniqueValues!F:F,MATCH(X748,Taxonomy_UniqueValues!G:G,0)))),"#N/C")</f>
        <v>Bibionidae</v>
      </c>
      <c r="X748" s="63" t="str">
        <f>+IFERROR(IF(Y748="#N/C","#N/C",INDEX(Taxonomy_UniqueValues!G:G,MATCH(Y748,Taxonomy_UniqueValues!H:H,0))),"#N/C")</f>
        <v>Bibioninae</v>
      </c>
      <c r="Y748" s="65" t="s">
        <v>564</v>
      </c>
      <c r="Z748" s="64" t="s">
        <v>36</v>
      </c>
    </row>
    <row r="749" spans="1:26" x14ac:dyDescent="0.3">
      <c r="A749" s="3">
        <v>219</v>
      </c>
      <c r="B749" s="38" t="str">
        <f t="shared" si="78"/>
        <v>FAIR-D3_219</v>
      </c>
      <c r="C749" s="39" t="s">
        <v>526</v>
      </c>
      <c r="D749" s="4">
        <f t="shared" si="75"/>
        <v>45169</v>
      </c>
      <c r="E749" s="1" t="s">
        <v>816</v>
      </c>
      <c r="F749" s="1" t="s">
        <v>817</v>
      </c>
      <c r="G749" s="2">
        <v>45169.395810185197</v>
      </c>
      <c r="H749" s="2">
        <v>45169.396805555603</v>
      </c>
      <c r="I749" s="40">
        <f t="shared" si="76"/>
        <v>9.9537040659924969E-4</v>
      </c>
      <c r="J749" s="41" t="s">
        <v>45</v>
      </c>
      <c r="K749" s="42" t="s">
        <v>34</v>
      </c>
      <c r="L749" s="42" t="s">
        <v>32</v>
      </c>
      <c r="M749" s="6">
        <v>219</v>
      </c>
      <c r="N749" s="5" t="str">
        <f t="shared" si="74"/>
        <v>FAIR-D3/219</v>
      </c>
      <c r="O749" s="4" t="str">
        <f>IF(ISBLANK(E749),"",IF(E749=F749, "1 video",CONCATENATE((+COUNTIFS(Video_List!$A:$A,Monitoring!C749,Video_List!$D:$D,"&lt;=" &amp;Monitoring!H749)-COUNTIFS(Video_List!$A:$A,Monitoring!C749,Video_List!$D:$D,"&lt;=" &amp;Monitoring!G749))+1," videos")))</f>
        <v>2 videos</v>
      </c>
      <c r="P749" s="61" t="str">
        <f t="shared" si="79"/>
        <v>yes</v>
      </c>
      <c r="Q749" s="62" t="s">
        <v>34</v>
      </c>
      <c r="R749" s="63" t="str">
        <f>+IFERROR(IF(S749="#N/C","#N/C",IF(S749=0,INDEX(Taxonomy_UniqueValues!A:A,MATCH(T749,Taxonomy_UniqueValues!C:C,0)),INDEX(Taxonomy_UniqueValues!A:A,MATCH(S749,Taxonomy_UniqueValues!B:B,0)))),"#N/C")</f>
        <v>Insecta</v>
      </c>
      <c r="S749" s="63" t="str">
        <f>+IFERROR(IF(T749="#N/C","#N/C",IF(T749=0,INDEX(Taxonomy_UniqueValues!B:B,MATCH(U749,Taxonomy_UniqueValues!D:D,0)),INDEX(Taxonomy_UniqueValues!B:B,MATCH(T749,Taxonomy_UniqueValues!C:C,0)))),"#N/C")</f>
        <v>Diptera</v>
      </c>
      <c r="T749" s="63" t="str">
        <f>+IFERROR(IF(U749="#N/C","#N/C",IF(U749=0,INDEX(Taxonomy_UniqueValues!C:C,MATCH(V749,Taxonomy_UniqueValues!E:E,0)),INDEX(Taxonomy_UniqueValues!C:C,MATCH(U749,Taxonomy_UniqueValues!D:D,0)))),"#N/C")</f>
        <v>Brachycera</v>
      </c>
      <c r="U749" s="63" t="str">
        <f>+IFERROR(IF(V749="#N/C","#N/C",IF(V749=0,INDEX(Taxonomy_UniqueValues!D:D,MATCH(W749,Taxonomy_UniqueValues!F:F,0)),INDEX(Taxonomy_UniqueValues!D:D,MATCH(V749,Taxonomy_UniqueValues!E:E,0)))),"#N/C")</f>
        <v>Muscomorpha</v>
      </c>
      <c r="V749" s="63" t="str">
        <f>+IFERROR(IF(W749="#N/C","#N/C",IF(W749=0,INDEX(Taxonomy_UniqueValues!E:E,MATCH(X749,Taxonomy_UniqueValues!G:G,0)),INDEX(Taxonomy_UniqueValues!E:E,MATCH(W749,Taxonomy_UniqueValues!F:F,0)))),"#N/C")</f>
        <v>Muscoidea</v>
      </c>
      <c r="W749" s="63" t="str">
        <f>+IFERROR(IF(X749="#N/C","#N/C",IF(X749=0,INDEX(Taxonomy_UniqueValues!F:F,MATCH(Y749,Taxonomy_UniqueValues!H:H,0)),INDEX(Taxonomy_UniqueValues!F:F,MATCH(X749,Taxonomy_UniqueValues!G:G,0)))),"#N/C")</f>
        <v>Fanniidae</v>
      </c>
      <c r="X749" s="63">
        <f>+IFERROR(IF(Y749="#N/C","#N/C",INDEX(Taxonomy_UniqueValues!G:G,MATCH(Y749,Taxonomy_UniqueValues!H:H,0))),"#N/C")</f>
        <v>0</v>
      </c>
      <c r="Y749" s="65" t="s">
        <v>38</v>
      </c>
      <c r="Z749" s="64" t="s">
        <v>36</v>
      </c>
    </row>
    <row r="750" spans="1:26" x14ac:dyDescent="0.3">
      <c r="A750" s="3">
        <v>220</v>
      </c>
      <c r="B750" s="38" t="str">
        <f t="shared" si="78"/>
        <v>FAIR-D3_220</v>
      </c>
      <c r="C750" s="39" t="s">
        <v>526</v>
      </c>
      <c r="D750" s="4">
        <f t="shared" si="75"/>
        <v>45169</v>
      </c>
      <c r="E750" s="1" t="s">
        <v>818</v>
      </c>
      <c r="F750" s="1" t="s">
        <v>819</v>
      </c>
      <c r="G750" s="2">
        <v>45169.478622685201</v>
      </c>
      <c r="H750" s="2">
        <v>45169.4828009259</v>
      </c>
      <c r="I750" s="40">
        <f t="shared" si="76"/>
        <v>4.1782406988204457E-3</v>
      </c>
      <c r="J750" s="41" t="s">
        <v>45</v>
      </c>
      <c r="K750" s="42" t="s">
        <v>31</v>
      </c>
      <c r="L750" s="42" t="s">
        <v>32</v>
      </c>
      <c r="M750" s="6">
        <v>220</v>
      </c>
      <c r="N750" s="5" t="str">
        <f t="shared" si="74"/>
        <v>FAIR-D3/220</v>
      </c>
      <c r="O750" s="4" t="str">
        <f>IF(ISBLANK(E750),"",IF(E750=F750, "1 video",CONCATENATE((+COUNTIFS(Video_List!$A:$A,Monitoring!C750,Video_List!$D:$D,"&lt;=" &amp;Monitoring!H750)-COUNTIFS(Video_List!$A:$A,Monitoring!C750,Video_List!$D:$D,"&lt;=" &amp;Monitoring!G750))+1," videos")))</f>
        <v>2 videos</v>
      </c>
      <c r="P750" s="61" t="str">
        <f t="shared" si="79"/>
        <v>yes</v>
      </c>
      <c r="Q750" s="62" t="s">
        <v>31</v>
      </c>
      <c r="R750" s="63" t="str">
        <f>+IFERROR(IF(S750="#N/C","#N/C",INDEX(Taxonomy_UniqueValues!A:A,MATCH(S750,Taxonomy_UniqueValues!B:B,0))),"#N/C")</f>
        <v>Insecta</v>
      </c>
      <c r="S750" s="63" t="str">
        <f>+IFERROR(IF(T750="#N/C","#N/C",INDEX(Taxonomy_UniqueValues!B:B,MATCH(T750,Taxonomy_UniqueValues!C:C,0))),"#N/C")</f>
        <v>Diptera</v>
      </c>
      <c r="T750" s="63" t="str">
        <f>+IFERROR(IF(V750="#N/C","#N/C",INDEX(Taxonomy_UniqueValues!C:C,MATCH(V750,Taxonomy_UniqueValues!E:E,0))),"#N/C")</f>
        <v>Brachycera</v>
      </c>
      <c r="U750" s="63" t="str">
        <f>+IFERROR(IF(V750="#N/C","#N/C",INDEX(Taxonomy_UniqueValues!D:D,MATCH(V750,Taxonomy_UniqueValues!E:E,0))),"#N/C")</f>
        <v>Muscomorpha</v>
      </c>
      <c r="V750" s="63" t="str">
        <f>+IFERROR(IF(W750="#N/C","#N/C",INDEX(Taxonomy_UniqueValues!E:E,MATCH(W750,Taxonomy_UniqueValues!F:F,0))),"#N/C")</f>
        <v>Lauxanioidea</v>
      </c>
      <c r="W750" s="63" t="str">
        <f>+IFERROR(IF(X750="#N/C","#N/C",IF(X750="-",INDEX(Taxonomy_UniqueValues!F:F,MATCH(Y750,Taxonomy_UniqueValues!H:H,0)),INDEX(Taxonomy_UniqueValues!F:F,MATCH(X750,Taxonomy_UniqueValues!G:G,0)))),"#N/C")</f>
        <v>Lauxaniidae</v>
      </c>
      <c r="X750" s="63" t="s">
        <v>205</v>
      </c>
      <c r="Y750" s="65" t="str">
        <f>+IFERROR(IF(Z750="#N/C","#N/C",INDEX(Taxonomy_UniqueValues!H:H,MATCH(Z750,Taxonomy_UniqueValues!I:I,0))),"#N/C")</f>
        <v>#N/C</v>
      </c>
      <c r="Z750" s="64" t="s">
        <v>36</v>
      </c>
    </row>
    <row r="751" spans="1:26" x14ac:dyDescent="0.3">
      <c r="A751" s="3">
        <v>221</v>
      </c>
      <c r="B751" s="38" t="str">
        <f t="shared" si="78"/>
        <v>FAIR-D3_221</v>
      </c>
      <c r="C751" s="39" t="s">
        <v>526</v>
      </c>
      <c r="D751" s="4">
        <f t="shared" si="75"/>
        <v>45169</v>
      </c>
      <c r="E751" s="1" t="s">
        <v>820</v>
      </c>
      <c r="F751" s="1" t="s">
        <v>821</v>
      </c>
      <c r="G751" s="2">
        <v>45169.522245370397</v>
      </c>
      <c r="H751" s="2">
        <v>45169.525289351899</v>
      </c>
      <c r="I751" s="40">
        <f t="shared" si="76"/>
        <v>3.0439815018326044E-3</v>
      </c>
      <c r="J751" s="41" t="s">
        <v>45</v>
      </c>
      <c r="K751" s="42" t="s">
        <v>34</v>
      </c>
      <c r="L751" s="42" t="s">
        <v>32</v>
      </c>
      <c r="M751" s="6">
        <v>221</v>
      </c>
      <c r="N751" s="5" t="str">
        <f t="shared" si="74"/>
        <v>FAIR-D3/221</v>
      </c>
      <c r="O751" s="4" t="str">
        <f>IF(ISBLANK(E751),"",IF(E751=F751, "1 video",CONCATENATE((+COUNTIFS(Video_List!$A:$A,Monitoring!C751,Video_List!$D:$D,"&lt;=" &amp;Monitoring!H751)-COUNTIFS(Video_List!$A:$A,Monitoring!C751,Video_List!$D:$D,"&lt;=" &amp;Monitoring!G751))+1," videos")))</f>
        <v>4 videos</v>
      </c>
      <c r="P751" s="61" t="str">
        <f t="shared" si="79"/>
        <v>yes</v>
      </c>
      <c r="Q751" s="62" t="s">
        <v>34</v>
      </c>
      <c r="R751" s="63" t="str">
        <f>+IFERROR(IF(S751="#N/C","#N/C",IF(S751=0,INDEX(Taxonomy_UniqueValues!A:A,MATCH(T751,Taxonomy_UniqueValues!C:C,0)),INDEX(Taxonomy_UniqueValues!A:A,MATCH(S751,Taxonomy_UniqueValues!B:B,0)))),"#N/C")</f>
        <v>Insecta</v>
      </c>
      <c r="S751" s="63" t="str">
        <f>+IFERROR(IF(T751="#N/C","#N/C",IF(T751=0,INDEX(Taxonomy_UniqueValues!B:B,MATCH(U751,Taxonomy_UniqueValues!D:D,0)),INDEX(Taxonomy_UniqueValues!B:B,MATCH(T751,Taxonomy_UniqueValues!C:C,0)))),"#N/C")</f>
        <v>Diptera</v>
      </c>
      <c r="T751" s="63" t="str">
        <f>+IFERROR(IF(U751="#N/C","#N/C",IF(U751=0,INDEX(Taxonomy_UniqueValues!C:C,MATCH(V751,Taxonomy_UniqueValues!E:E,0)),INDEX(Taxonomy_UniqueValues!C:C,MATCH(U751,Taxonomy_UniqueValues!D:D,0)))),"#N/C")</f>
        <v>Brachycera</v>
      </c>
      <c r="U751" s="63" t="str">
        <f>+IFERROR(IF(V751="#N/C","#N/C",IF(V751=0,INDEX(Taxonomy_UniqueValues!D:D,MATCH(W751,Taxonomy_UniqueValues!F:F,0)),INDEX(Taxonomy_UniqueValues!D:D,MATCH(V751,Taxonomy_UniqueValues!E:E,0)))),"#N/C")</f>
        <v>Muscomorpha</v>
      </c>
      <c r="V751" s="63" t="str">
        <f>+IFERROR(IF(W751="#N/C","#N/C",IF(W751=0,INDEX(Taxonomy_UniqueValues!E:E,MATCH(X751,Taxonomy_UniqueValues!G:G,0)),INDEX(Taxonomy_UniqueValues!E:E,MATCH(W751,Taxonomy_UniqueValues!F:F,0)))),"#N/C")</f>
        <v>Muscoidea</v>
      </c>
      <c r="W751" s="63" t="str">
        <f>+IFERROR(IF(X751="#N/C","#N/C",IF(X751=0,INDEX(Taxonomy_UniqueValues!F:F,MATCH(Y751,Taxonomy_UniqueValues!H:H,0)),INDEX(Taxonomy_UniqueValues!F:F,MATCH(X751,Taxonomy_UniqueValues!G:G,0)))),"#N/C")</f>
        <v>Fanniidae</v>
      </c>
      <c r="X751" s="63">
        <f>+IFERROR(IF(Y751="#N/C","#N/C",INDEX(Taxonomy_UniqueValues!G:G,MATCH(Y751,Taxonomy_UniqueValues!H:H,0))),"#N/C")</f>
        <v>0</v>
      </c>
      <c r="Y751" s="65" t="s">
        <v>38</v>
      </c>
      <c r="Z751" s="64" t="s">
        <v>36</v>
      </c>
    </row>
    <row r="752" spans="1:26" x14ac:dyDescent="0.3">
      <c r="A752" s="3">
        <v>222</v>
      </c>
      <c r="B752" s="38" t="str">
        <f t="shared" si="78"/>
        <v>FAIR-D3_222</v>
      </c>
      <c r="C752" s="39" t="s">
        <v>526</v>
      </c>
      <c r="D752" s="4">
        <f t="shared" si="75"/>
        <v>45169</v>
      </c>
      <c r="E752" s="1" t="s">
        <v>822</v>
      </c>
      <c r="F752" s="1" t="s">
        <v>822</v>
      </c>
      <c r="G752" s="2">
        <v>45169.606724537</v>
      </c>
      <c r="H752" s="2">
        <v>45169.606782407398</v>
      </c>
      <c r="I752" s="40">
        <f t="shared" si="76"/>
        <v>5.7870398450177163E-5</v>
      </c>
      <c r="J752" s="41" t="s">
        <v>32</v>
      </c>
      <c r="K752" s="42" t="s">
        <v>31</v>
      </c>
      <c r="L752" s="42" t="s">
        <v>32</v>
      </c>
      <c r="M752" s="6">
        <v>222</v>
      </c>
      <c r="N752" s="5" t="str">
        <f t="shared" si="74"/>
        <v>FAIR-D3/222</v>
      </c>
      <c r="O752" s="4" t="str">
        <f>IF(ISBLANK(E752),"",IF(E752=F752, "1 video",CONCATENATE((+COUNTIFS(Video_List!$A:$A,Monitoring!C752,Video_List!$D:$D,"&lt;=" &amp;Monitoring!H752)-COUNTIFS(Video_List!$A:$A,Monitoring!C752,Video_List!$D:$D,"&lt;=" &amp;Monitoring!G752))+1," videos")))</f>
        <v>1 video</v>
      </c>
      <c r="P752" s="61" t="str">
        <f t="shared" si="79"/>
        <v>no</v>
      </c>
      <c r="Q752" s="62" t="s">
        <v>34</v>
      </c>
      <c r="R752" s="63" t="str">
        <f>+IFERROR(IF(S752="#N/C","#N/C",INDEX(Taxonomy_UniqueValues!A:A,MATCH(S752,Taxonomy_UniqueValues!B:B,0))),"#N/C")</f>
        <v>Insecta</v>
      </c>
      <c r="S752" s="63" t="str">
        <f>+IFERROR(IF(T752="#N/C","#N/C",INDEX(Taxonomy_UniqueValues!B:B,MATCH(T752,Taxonomy_UniqueValues!C:C,0))),"#N/C")</f>
        <v>Diptera</v>
      </c>
      <c r="T752" s="63" t="s">
        <v>48</v>
      </c>
      <c r="U752" s="63" t="str">
        <f>+IFERROR(IF(V752="#N/C","#N/C",INDEX(Taxonomy_UniqueValues!D:D,MATCH(V752,Taxonomy_UniqueValues!E:E,0))),"#N/C")</f>
        <v>#N/C</v>
      </c>
      <c r="V752" s="63" t="str">
        <f>+IFERROR(IF(W752="#N/C","#N/C",INDEX(Taxonomy_UniqueValues!E:E,MATCH(W752,Taxonomy_UniqueValues!F:F,0))),"#N/C")</f>
        <v>#N/C</v>
      </c>
      <c r="W752" s="63" t="str">
        <f>+IFERROR(IF(X752="#N/C","#N/C",IF(X752="-",INDEX(Taxonomy_UniqueValues!F:F,MATCH(Y752,Taxonomy_UniqueValues!H:H,0)),INDEX(Taxonomy_UniqueValues!F:F,MATCH(X752,Taxonomy_UniqueValues!G:G,0)))),"#N/C")</f>
        <v>#N/C</v>
      </c>
      <c r="X752" s="63" t="str">
        <f>+IFERROR(IF(Y752="#N/C","#N/C",INDEX(Taxonomy_UniqueValues!G:G,MATCH(Y752,Taxonomy_UniqueValues!H:H,0))),"#N/C")</f>
        <v>#N/C</v>
      </c>
      <c r="Y752" s="65" t="str">
        <f>+IFERROR(IF(Z752="#N/C","#N/C",INDEX(Taxonomy_UniqueValues!H:H,MATCH(Z752,Taxonomy_UniqueValues!I:I,0))),"#N/C")</f>
        <v>#N/C</v>
      </c>
      <c r="Z752" s="64" t="s">
        <v>36</v>
      </c>
    </row>
    <row r="753" spans="1:26" x14ac:dyDescent="0.3">
      <c r="A753" s="3">
        <v>223</v>
      </c>
      <c r="B753" s="38" t="str">
        <f t="shared" si="78"/>
        <v>FAIR-D3_223</v>
      </c>
      <c r="C753" s="39" t="s">
        <v>526</v>
      </c>
      <c r="D753" s="4">
        <f t="shared" si="75"/>
        <v>45169</v>
      </c>
      <c r="E753" s="1" t="s">
        <v>823</v>
      </c>
      <c r="F753" s="1" t="s">
        <v>824</v>
      </c>
      <c r="G753" s="2">
        <v>45169.610011574099</v>
      </c>
      <c r="H753" s="2">
        <v>45169.615636574097</v>
      </c>
      <c r="I753" s="40">
        <f t="shared" si="76"/>
        <v>5.6249999979627319E-3</v>
      </c>
      <c r="J753" s="41" t="s">
        <v>45</v>
      </c>
      <c r="K753" s="42" t="s">
        <v>34</v>
      </c>
      <c r="L753" s="42" t="s">
        <v>45</v>
      </c>
      <c r="M753" s="6">
        <v>223</v>
      </c>
      <c r="N753" s="5" t="str">
        <f t="shared" si="74"/>
        <v>FAIR-D3/223</v>
      </c>
      <c r="O753" s="4" t="str">
        <f>IF(ISBLANK(E753),"",IF(E753=F753, "1 video",CONCATENATE((+COUNTIFS(Video_List!$A:$A,Monitoring!C753,Video_List!$D:$D,"&lt;=" &amp;Monitoring!H753)-COUNTIFS(Video_List!$A:$A,Monitoring!C753,Video_List!$D:$D,"&lt;=" &amp;Monitoring!G753))+1," videos")))</f>
        <v>3 videos</v>
      </c>
      <c r="P753" s="61" t="str">
        <f t="shared" si="79"/>
        <v>yes</v>
      </c>
      <c r="Q753" s="62" t="s">
        <v>34</v>
      </c>
      <c r="R753" s="63" t="str">
        <f>+IFERROR(IF(S753="#N/C","#N/C",INDEX(Taxonomy_UniqueValues!A:A,MATCH(S753,Taxonomy_UniqueValues!B:B,0))),"#N/C")</f>
        <v>Insecta</v>
      </c>
      <c r="S753" s="63" t="str">
        <f>+IFERROR(IF(T753="#N/C","#N/C",INDEX(Taxonomy_UniqueValues!B:B,MATCH(T753,Taxonomy_UniqueValues!C:C,0))),"#N/C")</f>
        <v>Diptera</v>
      </c>
      <c r="T753" s="63" t="str">
        <f>+IFERROR(IF(V753="#N/C","#N/C",INDEX(Taxonomy_UniqueValues!C:C,MATCH(V753,Taxonomy_UniqueValues!E:E,0))),"#N/C")</f>
        <v>Brachycera</v>
      </c>
      <c r="U753" s="63" t="str">
        <f>+IFERROR(IF(V753="#N/C","#N/C",INDEX(Taxonomy_UniqueValues!D:D,MATCH(V753,Taxonomy_UniqueValues!E:E,0))),"#N/C")</f>
        <v>Muscomorpha</v>
      </c>
      <c r="V753" s="63" t="s">
        <v>35</v>
      </c>
      <c r="W753" s="63" t="str">
        <f>+IFERROR(IF(X753="#N/C","#N/C",IF(X753="-",INDEX(Taxonomy_UniqueValues!F:F,MATCH(Y753,Taxonomy_UniqueValues!H:H,0)),INDEX(Taxonomy_UniqueValues!F:F,MATCH(X753,Taxonomy_UniqueValues!G:G,0)))),"#N/C")</f>
        <v>#N/C</v>
      </c>
      <c r="X753" s="63" t="str">
        <f>+IFERROR(IF(Y753="#N/C","#N/C",INDEX(Taxonomy_UniqueValues!G:G,MATCH(Y753,Taxonomy_UniqueValues!H:H,0))),"#N/C")</f>
        <v>#N/C</v>
      </c>
      <c r="Y753" s="65" t="str">
        <f>+IFERROR(IF(Z753="#N/C","#N/C",INDEX(Taxonomy_UniqueValues!H:H,MATCH(Z753,Taxonomy_UniqueValues!I:I,0))),"#N/C")</f>
        <v>#N/C</v>
      </c>
      <c r="Z753" s="64" t="s">
        <v>36</v>
      </c>
    </row>
    <row r="754" spans="1:26" x14ac:dyDescent="0.3">
      <c r="A754" s="3">
        <v>224</v>
      </c>
      <c r="B754" s="38" t="str">
        <f t="shared" si="78"/>
        <v>FAIR-D3_224</v>
      </c>
      <c r="C754" s="39" t="s">
        <v>526</v>
      </c>
      <c r="D754" s="4">
        <f t="shared" si="75"/>
        <v>45169</v>
      </c>
      <c r="E754" s="1" t="s">
        <v>825</v>
      </c>
      <c r="F754" s="1" t="s">
        <v>825</v>
      </c>
      <c r="G754" s="2">
        <v>45169.617986111101</v>
      </c>
      <c r="H754" s="2">
        <v>45169.618472222202</v>
      </c>
      <c r="I754" s="40">
        <f t="shared" si="76"/>
        <v>4.8611110105412081E-4</v>
      </c>
      <c r="J754" s="41" t="s">
        <v>45</v>
      </c>
      <c r="K754" s="42" t="s">
        <v>31</v>
      </c>
      <c r="L754" s="42" t="s">
        <v>32</v>
      </c>
      <c r="M754" s="6">
        <v>224</v>
      </c>
      <c r="N754" s="5" t="str">
        <f t="shared" si="74"/>
        <v>FAIR-D3/224</v>
      </c>
      <c r="O754" s="4" t="str">
        <f>IF(ISBLANK(E754),"",IF(E754=F754, "1 video",CONCATENATE((+COUNTIFS(Video_List!$A:$A,Monitoring!C754,Video_List!$D:$D,"&lt;=" &amp;Monitoring!H754)-COUNTIFS(Video_List!$A:$A,Monitoring!C754,Video_List!$D:$D,"&lt;=" &amp;Monitoring!G754))+1," videos")))</f>
        <v>1 video</v>
      </c>
      <c r="P754" s="61" t="str">
        <f t="shared" si="79"/>
        <v>no</v>
      </c>
      <c r="Q754" s="62" t="s">
        <v>34</v>
      </c>
      <c r="R754" s="63" t="str">
        <f>+IFERROR(IF(S754="#N/C","#N/C",INDEX(Taxonomy_UniqueValues!A:A,MATCH(S754,Taxonomy_UniqueValues!B:B,0))),"#N/C")</f>
        <v>Insecta</v>
      </c>
      <c r="S754" s="63" t="str">
        <f>+IFERROR(IF(T754="#N/C","#N/C",INDEX(Taxonomy_UniqueValues!B:B,MATCH(T754,Taxonomy_UniqueValues!C:C,0))),"#N/C")</f>
        <v>Diptera</v>
      </c>
      <c r="T754" s="63" t="s">
        <v>48</v>
      </c>
      <c r="U754" s="63" t="str">
        <f>+IFERROR(IF(V754="#N/C","#N/C",INDEX(Taxonomy_UniqueValues!D:D,MATCH(V754,Taxonomy_UniqueValues!E:E,0))),"#N/C")</f>
        <v>#N/C</v>
      </c>
      <c r="V754" s="63" t="str">
        <f>+IFERROR(IF(W754="#N/C","#N/C",INDEX(Taxonomy_UniqueValues!E:E,MATCH(W754,Taxonomy_UniqueValues!F:F,0))),"#N/C")</f>
        <v>#N/C</v>
      </c>
      <c r="W754" s="63" t="str">
        <f>+IFERROR(IF(X754="#N/C","#N/C",IF(X754="-",INDEX(Taxonomy_UniqueValues!F:F,MATCH(Y754,Taxonomy_UniqueValues!H:H,0)),INDEX(Taxonomy_UniqueValues!F:F,MATCH(X754,Taxonomy_UniqueValues!G:G,0)))),"#N/C")</f>
        <v>#N/C</v>
      </c>
      <c r="X754" s="63" t="str">
        <f>+IFERROR(IF(Y754="#N/C","#N/C",INDEX(Taxonomy_UniqueValues!G:G,MATCH(Y754,Taxonomy_UniqueValues!H:H,0))),"#N/C")</f>
        <v>#N/C</v>
      </c>
      <c r="Y754" s="65" t="str">
        <f>+IFERROR(IF(Z754="#N/C","#N/C",INDEX(Taxonomy_UniqueValues!H:H,MATCH(Z754,Taxonomy_UniqueValues!I:I,0))),"#N/C")</f>
        <v>#N/C</v>
      </c>
      <c r="Z754" s="64" t="s">
        <v>36</v>
      </c>
    </row>
    <row r="755" spans="1:26" x14ac:dyDescent="0.3">
      <c r="A755" s="3">
        <v>225</v>
      </c>
      <c r="B755" s="38" t="str">
        <f t="shared" si="78"/>
        <v>FAIR-D3_225</v>
      </c>
      <c r="C755" s="39" t="s">
        <v>526</v>
      </c>
      <c r="D755" s="4">
        <f t="shared" si="75"/>
        <v>45169</v>
      </c>
      <c r="E755" s="1" t="s">
        <v>826</v>
      </c>
      <c r="F755" s="1" t="s">
        <v>826</v>
      </c>
      <c r="G755" s="2">
        <v>45169.638078703698</v>
      </c>
      <c r="H755" s="2">
        <v>45169.638171296298</v>
      </c>
      <c r="I755" s="40">
        <f t="shared" si="76"/>
        <v>9.2592599685303867E-5</v>
      </c>
      <c r="J755" s="41" t="s">
        <v>45</v>
      </c>
      <c r="K755" s="42" t="s">
        <v>31</v>
      </c>
      <c r="L755" s="42" t="s">
        <v>32</v>
      </c>
      <c r="M755" s="6">
        <v>225</v>
      </c>
      <c r="N755" s="5" t="str">
        <f t="shared" si="74"/>
        <v>FAIR-D3/225</v>
      </c>
      <c r="O755" s="4" t="str">
        <f>IF(ISBLANK(E755),"",IF(E755=F755, "1 video",CONCATENATE((+COUNTIFS(Video_List!$A:$A,Monitoring!C755,Video_List!$D:$D,"&lt;=" &amp;Monitoring!H755)-COUNTIFS(Video_List!$A:$A,Monitoring!C755,Video_List!$D:$D,"&lt;=" &amp;Monitoring!G755))+1," videos")))</f>
        <v>1 video</v>
      </c>
      <c r="P755" s="61" t="str">
        <f t="shared" si="79"/>
        <v>yes</v>
      </c>
      <c r="Q755" s="62" t="s">
        <v>31</v>
      </c>
      <c r="R755" s="63" t="str">
        <f>+IFERROR(IF(S755="#N/C","#N/C",IF(S755=0,INDEX(Taxonomy_UniqueValues!A:A,MATCH(T755,Taxonomy_UniqueValues!C:C,0)),INDEX(Taxonomy_UniqueValues!A:A,MATCH(S755,Taxonomy_UniqueValues!B:B,0)))),"#N/C")</f>
        <v>Insecta</v>
      </c>
      <c r="S755" s="63" t="str">
        <f>+IFERROR(IF(T755="#N/C","#N/C",IF(T755=0,INDEX(Taxonomy_UniqueValues!B:B,MATCH(U755,Taxonomy_UniqueValues!D:D,0)),INDEX(Taxonomy_UniqueValues!B:B,MATCH(T755,Taxonomy_UniqueValues!C:C,0)))),"#N/C")</f>
        <v>Diptera</v>
      </c>
      <c r="T755" s="63" t="str">
        <f>+IFERROR(IF(U755="#N/C","#N/C",IF(U755=0,INDEX(Taxonomy_UniqueValues!C:C,MATCH(V755,Taxonomy_UniqueValues!E:E,0)),INDEX(Taxonomy_UniqueValues!C:C,MATCH(U755,Taxonomy_UniqueValues!D:D,0)))),"#N/C")</f>
        <v>Brachycera</v>
      </c>
      <c r="U755" s="63" t="str">
        <f>+IFERROR(IF(V755="#N/C","#N/C",IF(V755=0,INDEX(Taxonomy_UniqueValues!D:D,MATCH(W755,Taxonomy_UniqueValues!F:F,0)),INDEX(Taxonomy_UniqueValues!D:D,MATCH(V755,Taxonomy_UniqueValues!E:E,0)))),"#N/C")</f>
        <v>Muscomorpha</v>
      </c>
      <c r="V755" s="63" t="str">
        <f>+IFERROR(IF(W755="#N/C","#N/C",IF(W755=0,INDEX(Taxonomy_UniqueValues!E:E,MATCH(X755,Taxonomy_UniqueValues!G:G,0)),INDEX(Taxonomy_UniqueValues!E:E,MATCH(W755,Taxonomy_UniqueValues!F:F,0)))),"#N/C")</f>
        <v>Muscoidea</v>
      </c>
      <c r="W755" s="63" t="str">
        <f>+IFERROR(IF(X755="#N/C","#N/C",IF(X755=0,INDEX(Taxonomy_UniqueValues!F:F,MATCH(Y755,Taxonomy_UniqueValues!H:H,0)),INDEX(Taxonomy_UniqueValues!F:F,MATCH(X755,Taxonomy_UniqueValues!G:G,0)))),"#N/C")</f>
        <v>Fanniidae</v>
      </c>
      <c r="X755" s="63">
        <f>+IFERROR(IF(Y755="#N/C","#N/C",INDEX(Taxonomy_UniqueValues!G:G,MATCH(Y755,Taxonomy_UniqueValues!H:H,0))),"#N/C")</f>
        <v>0</v>
      </c>
      <c r="Y755" s="65" t="s">
        <v>38</v>
      </c>
      <c r="Z755" s="64" t="s">
        <v>36</v>
      </c>
    </row>
    <row r="756" spans="1:26" x14ac:dyDescent="0.3">
      <c r="A756" s="3">
        <v>226</v>
      </c>
      <c r="B756" s="38" t="str">
        <f t="shared" si="78"/>
        <v>FAIR-D3_226</v>
      </c>
      <c r="C756" s="39" t="s">
        <v>526</v>
      </c>
      <c r="D756" s="4">
        <f t="shared" si="75"/>
        <v>45169</v>
      </c>
      <c r="E756" s="1" t="s">
        <v>827</v>
      </c>
      <c r="F756" s="1" t="s">
        <v>827</v>
      </c>
      <c r="G756" s="2">
        <v>45169.715185185203</v>
      </c>
      <c r="H756" s="2">
        <v>45169.715347222198</v>
      </c>
      <c r="I756" s="40">
        <f t="shared" si="76"/>
        <v>1.6203699487959966E-4</v>
      </c>
      <c r="J756" s="41" t="s">
        <v>45</v>
      </c>
      <c r="K756" s="42" t="s">
        <v>34</v>
      </c>
      <c r="L756" s="42" t="s">
        <v>45</v>
      </c>
      <c r="M756" s="6">
        <v>226</v>
      </c>
      <c r="N756" s="5" t="str">
        <f t="shared" si="74"/>
        <v>FAIR-D3/226</v>
      </c>
      <c r="O756" s="4" t="str">
        <f>IF(ISBLANK(E756),"",IF(E756=F756, "1 video",CONCATENATE((+COUNTIFS(Video_List!$A:$A,Monitoring!C756,Video_List!$D:$D,"&lt;=" &amp;Monitoring!H756)-COUNTIFS(Video_List!$A:$A,Monitoring!C756,Video_List!$D:$D,"&lt;=" &amp;Monitoring!G756))+1," videos")))</f>
        <v>1 video</v>
      </c>
      <c r="P756" s="61" t="str">
        <f t="shared" si="79"/>
        <v>no</v>
      </c>
      <c r="Q756" s="62" t="s">
        <v>34</v>
      </c>
      <c r="R756" s="63" t="str">
        <f>+IFERROR(IF(S756="#N/C","#N/C",INDEX(Taxonomy_UniqueValues!A:A,MATCH(S756,Taxonomy_UniqueValues!B:B,0))),"#N/C")</f>
        <v>Insecta</v>
      </c>
      <c r="S756" s="63" t="str">
        <f>+IFERROR(IF(T756="#N/C","#N/C",INDEX(Taxonomy_UniqueValues!B:B,MATCH(T756,Taxonomy_UniqueValues!C:C,0))),"#N/C")</f>
        <v>Diptera</v>
      </c>
      <c r="T756" s="63" t="s">
        <v>48</v>
      </c>
      <c r="U756" s="63" t="str">
        <f>+IFERROR(IF(V756="#N/C","#N/C",INDEX(Taxonomy_UniqueValues!D:D,MATCH(V756,Taxonomy_UniqueValues!E:E,0))),"#N/C")</f>
        <v>#N/C</v>
      </c>
      <c r="V756" s="63" t="str">
        <f>+IFERROR(IF(W756="#N/C","#N/C",INDEX(Taxonomy_UniqueValues!E:E,MATCH(W756,Taxonomy_UniqueValues!F:F,0))),"#N/C")</f>
        <v>#N/C</v>
      </c>
      <c r="W756" s="63" t="str">
        <f>+IFERROR(IF(X756="#N/C","#N/C",IF(X756="-",INDEX(Taxonomy_UniqueValues!F:F,MATCH(Y756,Taxonomy_UniqueValues!H:H,0)),INDEX(Taxonomy_UniqueValues!F:F,MATCH(X756,Taxonomy_UniqueValues!G:G,0)))),"#N/C")</f>
        <v>#N/C</v>
      </c>
      <c r="X756" s="63" t="str">
        <f>+IFERROR(IF(Y756="#N/C","#N/C",INDEX(Taxonomy_UniqueValues!G:G,MATCH(Y756,Taxonomy_UniqueValues!H:H,0))),"#N/C")</f>
        <v>#N/C</v>
      </c>
      <c r="Y756" s="65" t="str">
        <f>+IFERROR(IF(Z756="#N/C","#N/C",INDEX(Taxonomy_UniqueValues!H:H,MATCH(Z756,Taxonomy_UniqueValues!I:I,0))),"#N/C")</f>
        <v>#N/C</v>
      </c>
      <c r="Z756" s="64" t="s">
        <v>36</v>
      </c>
    </row>
    <row r="757" spans="1:26" x14ac:dyDescent="0.3">
      <c r="A757" s="3">
        <v>227</v>
      </c>
      <c r="B757" s="38" t="str">
        <f t="shared" si="78"/>
        <v>FAIR-D3_227</v>
      </c>
      <c r="C757" s="39" t="s">
        <v>526</v>
      </c>
      <c r="D757" s="4">
        <f t="shared" si="75"/>
        <v>45169</v>
      </c>
      <c r="E757" s="1" t="s">
        <v>828</v>
      </c>
      <c r="F757" s="1" t="s">
        <v>828</v>
      </c>
      <c r="G757" s="2">
        <v>45169.752268518503</v>
      </c>
      <c r="H757" s="2">
        <v>45169.752546296302</v>
      </c>
      <c r="I757" s="40">
        <f t="shared" si="76"/>
        <v>2.777777990559116E-4</v>
      </c>
      <c r="J757" s="41" t="s">
        <v>45</v>
      </c>
      <c r="K757" s="42" t="s">
        <v>31</v>
      </c>
      <c r="L757" s="42" t="s">
        <v>32</v>
      </c>
      <c r="M757" s="6">
        <v>227</v>
      </c>
      <c r="N757" s="5" t="str">
        <f t="shared" si="74"/>
        <v>FAIR-D3/227</v>
      </c>
      <c r="O757" s="4" t="str">
        <f>IF(ISBLANK(E757),"",IF(E757=F757, "1 video",CONCATENATE((+COUNTIFS(Video_List!$A:$A,Monitoring!C757,Video_List!$D:$D,"&lt;=" &amp;Monitoring!H757)-COUNTIFS(Video_List!$A:$A,Monitoring!C757,Video_List!$D:$D,"&lt;=" &amp;Monitoring!G757))+1," videos")))</f>
        <v>1 video</v>
      </c>
      <c r="P757" s="61" t="str">
        <f t="shared" si="79"/>
        <v>no</v>
      </c>
      <c r="Q757" s="62" t="s">
        <v>34</v>
      </c>
      <c r="R757" s="63" t="str">
        <f>+IFERROR(IF(S757="#N/C","#N/C",INDEX(Taxonomy_UniqueValues!A:A,MATCH(S757,Taxonomy_UniqueValues!B:B,0))),"#N/C")</f>
        <v>Insecta</v>
      </c>
      <c r="S757" s="63" t="str">
        <f>+IFERROR(IF(T757="#N/C","#N/C",INDEX(Taxonomy_UniqueValues!B:B,MATCH(T757,Taxonomy_UniqueValues!C:C,0))),"#N/C")</f>
        <v>Diptera</v>
      </c>
      <c r="T757" s="63" t="s">
        <v>48</v>
      </c>
      <c r="U757" s="63" t="str">
        <f>+IFERROR(IF(V757="#N/C","#N/C",INDEX(Taxonomy_UniqueValues!D:D,MATCH(V757,Taxonomy_UniqueValues!E:E,0))),"#N/C")</f>
        <v>#N/C</v>
      </c>
      <c r="V757" s="63" t="str">
        <f>+IFERROR(IF(W757="#N/C","#N/C",INDEX(Taxonomy_UniqueValues!E:E,MATCH(W757,Taxonomy_UniqueValues!F:F,0))),"#N/C")</f>
        <v>#N/C</v>
      </c>
      <c r="W757" s="63" t="str">
        <f>+IFERROR(IF(X757="#N/C","#N/C",IF(X757="-",INDEX(Taxonomy_UniqueValues!F:F,MATCH(Y757,Taxonomy_UniqueValues!H:H,0)),INDEX(Taxonomy_UniqueValues!F:F,MATCH(X757,Taxonomy_UniqueValues!G:G,0)))),"#N/C")</f>
        <v>#N/C</v>
      </c>
      <c r="X757" s="63" t="str">
        <f>+IFERROR(IF(Y757="#N/C","#N/C",INDEX(Taxonomy_UniqueValues!G:G,MATCH(Y757,Taxonomy_UniqueValues!H:H,0))),"#N/C")</f>
        <v>#N/C</v>
      </c>
      <c r="Y757" s="65" t="str">
        <f>+IFERROR(IF(Z757="#N/C","#N/C",INDEX(Taxonomy_UniqueValues!H:H,MATCH(Z757,Taxonomy_UniqueValues!I:I,0))),"#N/C")</f>
        <v>#N/C</v>
      </c>
      <c r="Z757" s="64" t="s">
        <v>36</v>
      </c>
    </row>
    <row r="758" spans="1:26" x14ac:dyDescent="0.3">
      <c r="A758" s="3">
        <v>228</v>
      </c>
      <c r="B758" s="38" t="str">
        <f t="shared" si="78"/>
        <v>FAIR-D3_228</v>
      </c>
      <c r="C758" s="39" t="s">
        <v>526</v>
      </c>
      <c r="D758" s="4">
        <f t="shared" si="75"/>
        <v>45169</v>
      </c>
      <c r="E758" s="1" t="s">
        <v>829</v>
      </c>
      <c r="F758" s="1" t="s">
        <v>829</v>
      </c>
      <c r="G758" s="2">
        <v>45169.764710648102</v>
      </c>
      <c r="H758" s="2">
        <v>45169.764872685198</v>
      </c>
      <c r="I758" s="40">
        <f t="shared" si="76"/>
        <v>1.6203709674300626E-4</v>
      </c>
      <c r="J758" s="41" t="s">
        <v>30</v>
      </c>
      <c r="K758" s="42" t="s">
        <v>34</v>
      </c>
      <c r="L758" s="42" t="s">
        <v>45</v>
      </c>
      <c r="M758" s="6">
        <v>228</v>
      </c>
      <c r="N758" s="5" t="str">
        <f t="shared" si="74"/>
        <v>FAIR-D3/228</v>
      </c>
      <c r="O758" s="4" t="str">
        <f>IF(ISBLANK(E758),"",IF(E758=F758, "1 video",CONCATENATE((+COUNTIFS(Video_List!$A:$A,Monitoring!C758,Video_List!$D:$D,"&lt;=" &amp;Monitoring!H758)-COUNTIFS(Video_List!$A:$A,Monitoring!C758,Video_List!$D:$D,"&lt;=" &amp;Monitoring!G758))+1," videos")))</f>
        <v>1 video</v>
      </c>
      <c r="P758" s="61" t="s">
        <v>34</v>
      </c>
      <c r="Q758" s="62" t="s">
        <v>34</v>
      </c>
      <c r="R758" s="63" t="str">
        <f>+IFERROR(IF(S758="#N/C","#N/C",INDEX(Taxonomy_UniqueValues!A:A,MATCH(S758,Taxonomy_UniqueValues!B:B,0))),"#N/C")</f>
        <v>Insecta</v>
      </c>
      <c r="S758" s="63" t="str">
        <f>+IFERROR(IF(T758="#N/C","#N/C",INDEX(Taxonomy_UniqueValues!B:B,MATCH(T758,Taxonomy_UniqueValues!C:C,0))),"#N/C")</f>
        <v>Diptera</v>
      </c>
      <c r="T758" s="63" t="s">
        <v>48</v>
      </c>
      <c r="U758" s="63" t="str">
        <f>+IFERROR(IF(V758="#N/C","#N/C",INDEX(Taxonomy_UniqueValues!D:D,MATCH(V758,Taxonomy_UniqueValues!E:E,0))),"#N/C")</f>
        <v>#N/C</v>
      </c>
      <c r="V758" s="63" t="str">
        <f>+IFERROR(IF(W758="#N/C","#N/C",INDEX(Taxonomy_UniqueValues!E:E,MATCH(W758,Taxonomy_UniqueValues!F:F,0))),"#N/C")</f>
        <v>#N/C</v>
      </c>
      <c r="W758" s="63" t="str">
        <f>+IFERROR(IF(X758="#N/C","#N/C",IF(X758="-",INDEX(Taxonomy_UniqueValues!F:F,MATCH(Y758,Taxonomy_UniqueValues!H:H,0)),INDEX(Taxonomy_UniqueValues!F:F,MATCH(X758,Taxonomy_UniqueValues!G:G,0)))),"#N/C")</f>
        <v>#N/C</v>
      </c>
      <c r="X758" s="63" t="str">
        <f>+IFERROR(IF(Y758="#N/C","#N/C",INDEX(Taxonomy_UniqueValues!G:G,MATCH(Y758,Taxonomy_UniqueValues!H:H,0))),"#N/C")</f>
        <v>#N/C</v>
      </c>
      <c r="Y758" s="65" t="str">
        <f>+IFERROR(IF(Z758="#N/C","#N/C",INDEX(Taxonomy_UniqueValues!H:H,MATCH(Z758,Taxonomy_UniqueValues!I:I,0))),"#N/C")</f>
        <v>#N/C</v>
      </c>
      <c r="Z758" s="64" t="s">
        <v>36</v>
      </c>
    </row>
    <row r="759" spans="1:26" x14ac:dyDescent="0.3">
      <c r="A759" s="3">
        <v>229</v>
      </c>
      <c r="B759" s="38" t="str">
        <f t="shared" si="78"/>
        <v>FAIR-D3_229</v>
      </c>
      <c r="C759" s="39" t="s">
        <v>526</v>
      </c>
      <c r="D759" s="4">
        <f t="shared" si="75"/>
        <v>45170</v>
      </c>
      <c r="E759" s="1" t="s">
        <v>830</v>
      </c>
      <c r="F759" s="1" t="s">
        <v>831</v>
      </c>
      <c r="G759" s="2">
        <v>45170.323240740698</v>
      </c>
      <c r="H759" s="2">
        <v>45170.330752314803</v>
      </c>
      <c r="I759" s="40">
        <f t="shared" si="76"/>
        <v>7.5115741055924445E-3</v>
      </c>
      <c r="J759" s="41" t="s">
        <v>45</v>
      </c>
      <c r="K759" s="42" t="s">
        <v>34</v>
      </c>
      <c r="L759" s="42" t="s">
        <v>32</v>
      </c>
      <c r="M759" s="6">
        <v>229</v>
      </c>
      <c r="N759" s="5" t="str">
        <f t="shared" si="74"/>
        <v>FAIR-D3/229</v>
      </c>
      <c r="O759" s="4" t="str">
        <f>IF(ISBLANK(E759),"",IF(E759=F759, "1 video",CONCATENATE((+COUNTIFS(Video_List!$A:$A,Monitoring!C759,Video_List!$D:$D,"&lt;=" &amp;Monitoring!H759)-COUNTIFS(Video_List!$A:$A,Monitoring!C759,Video_List!$D:$D,"&lt;=" &amp;Monitoring!G759))+1," videos")))</f>
        <v>5 videos</v>
      </c>
      <c r="P759" s="61" t="str">
        <f t="shared" ref="P759:P776" si="80">+IF(R759="#N/C","-",IF(V759="#N/C","no","yes"))</f>
        <v>no</v>
      </c>
      <c r="Q759" s="62" t="s">
        <v>34</v>
      </c>
      <c r="R759" s="63" t="str">
        <f>+IFERROR(IF(S759="#N/C","#N/C",INDEX(Taxonomy_UniqueValues!A:A,MATCH(S759,Taxonomy_UniqueValues!B:B,0))),"#N/C")</f>
        <v>Insecta</v>
      </c>
      <c r="S759" s="63" t="str">
        <f>+IFERROR(IF(T759="#N/C","#N/C",INDEX(Taxonomy_UniqueValues!B:B,MATCH(T759,Taxonomy_UniqueValues!C:C,0))),"#N/C")</f>
        <v>Diptera</v>
      </c>
      <c r="T759" s="63" t="s">
        <v>48</v>
      </c>
      <c r="U759" s="63" t="str">
        <f>+IFERROR(IF(V759="#N/C","#N/C",INDEX(Taxonomy_UniqueValues!D:D,MATCH(V759,Taxonomy_UniqueValues!E:E,0))),"#N/C")</f>
        <v>#N/C</v>
      </c>
      <c r="V759" s="63" t="str">
        <f>+IFERROR(IF(W759="#N/C","#N/C",INDEX(Taxonomy_UniqueValues!E:E,MATCH(W759,Taxonomy_UniqueValues!F:F,0))),"#N/C")</f>
        <v>#N/C</v>
      </c>
      <c r="W759" s="63" t="str">
        <f>+IFERROR(IF(X759="#N/C","#N/C",IF(X759="-",INDEX(Taxonomy_UniqueValues!F:F,MATCH(Y759,Taxonomy_UniqueValues!H:H,0)),INDEX(Taxonomy_UniqueValues!F:F,MATCH(X759,Taxonomy_UniqueValues!G:G,0)))),"#N/C")</f>
        <v>#N/C</v>
      </c>
      <c r="X759" s="63" t="str">
        <f>+IFERROR(IF(Y759="#N/C","#N/C",INDEX(Taxonomy_UniqueValues!G:G,MATCH(Y759,Taxonomy_UniqueValues!H:H,0))),"#N/C")</f>
        <v>#N/C</v>
      </c>
      <c r="Y759" s="65" t="str">
        <f>+IFERROR(IF(Z759="#N/C","#N/C",INDEX(Taxonomy_UniqueValues!H:H,MATCH(Z759,Taxonomy_UniqueValues!I:I,0))),"#N/C")</f>
        <v>#N/C</v>
      </c>
      <c r="Z759" s="64" t="s">
        <v>36</v>
      </c>
    </row>
    <row r="760" spans="1:26" x14ac:dyDescent="0.3">
      <c r="A760" s="3">
        <v>279</v>
      </c>
      <c r="B760" s="38" t="str">
        <f t="shared" si="78"/>
        <v>FAIR-D3_279</v>
      </c>
      <c r="C760" s="39" t="s">
        <v>526</v>
      </c>
      <c r="D760" s="4">
        <f t="shared" si="75"/>
        <v>45170</v>
      </c>
      <c r="E760" s="1" t="s">
        <v>830</v>
      </c>
      <c r="F760" s="1" t="s">
        <v>832</v>
      </c>
      <c r="G760" s="2">
        <v>45170.323240740698</v>
      </c>
      <c r="H760" s="2">
        <v>45170.750787037003</v>
      </c>
      <c r="I760" s="40">
        <f t="shared" si="76"/>
        <v>0.42754629630508134</v>
      </c>
      <c r="J760" s="41" t="s">
        <v>45</v>
      </c>
      <c r="K760" s="42" t="s">
        <v>34</v>
      </c>
      <c r="L760" s="42" t="s">
        <v>45</v>
      </c>
      <c r="M760" s="6">
        <v>279</v>
      </c>
      <c r="N760" s="5" t="str">
        <f t="shared" si="74"/>
        <v>FAIR-D3/279</v>
      </c>
      <c r="O760" s="4" t="str">
        <f>IF(ISBLANK(E760),"",IF(E760=F760, "1 video",CONCATENATE((+COUNTIFS(Video_List!$A:$A,Monitoring!C760,Video_List!$D:$D,"&lt;=" &amp;Monitoring!H760)-COUNTIFS(Video_List!$A:$A,Monitoring!C760,Video_List!$D:$D,"&lt;=" &amp;Monitoring!G760))+1," videos")))</f>
        <v>39 videos</v>
      </c>
      <c r="P760" s="61" t="str">
        <f t="shared" si="80"/>
        <v>yes</v>
      </c>
      <c r="Q760" s="62" t="s">
        <v>34</v>
      </c>
      <c r="R760" s="65" t="str">
        <f>+IFERROR(IF(S760="#N/C","#N/C",INDEX(Taxonomy_UniqueValues!A:A,MATCH(S760,Taxonomy_UniqueValues!B:B,0))),"#N/C")</f>
        <v>Insecta</v>
      </c>
      <c r="S760" s="65" t="str">
        <f>+IFERROR(IF(T760="#N/C","#N/C",INDEX(Taxonomy_UniqueValues!B:B,MATCH(T760,Taxonomy_UniqueValues!C:C,0))),"#N/C")</f>
        <v>Lepidoptera</v>
      </c>
      <c r="T760" s="65" t="str">
        <f>+IFERROR(IF(V760="#N/C","#N/C",INDEX(Taxonomy_UniqueValues!C:C,MATCH(V760,Taxonomy_UniqueValues!E:E,0))),"#N/C")</f>
        <v>Glossata</v>
      </c>
      <c r="U760" s="63" t="str">
        <f>+IFERROR(IF(V760="#N/C","#N/C",INDEX(Taxonomy_UniqueValues!D:D,MATCH(V760,Taxonomy_UniqueValues!E:E,0))),"#N/C")</f>
        <v>Heterocera</v>
      </c>
      <c r="V760" s="65" t="str">
        <f>+IFERROR(IF(W760="#N/C","#N/C",INDEX(Taxonomy_UniqueValues!E:E,MATCH(W760,Taxonomy_UniqueValues!F:F,0))),"#N/C")</f>
        <v>Noctuoidea</v>
      </c>
      <c r="W760" s="65" t="s">
        <v>834</v>
      </c>
      <c r="X760" s="65" t="str">
        <f>+IFERROR(IF(Y760="#N/C","#N/C",INDEX(Taxonomy_UniqueValues!G:G,MATCH(Y760,Taxonomy_UniqueValues!H:H,0))),"#N/C")</f>
        <v>#N/C</v>
      </c>
      <c r="Y760" s="65" t="str">
        <f>+IFERROR(IF(Z760="#N/C","#N/C",INDEX(Taxonomy_UniqueValues!H:H,MATCH(Z760,Taxonomy_UniqueValues!I:I,0))),"#N/C")</f>
        <v>#N/C</v>
      </c>
      <c r="Z760" s="64" t="s">
        <v>36</v>
      </c>
    </row>
    <row r="761" spans="1:26" x14ac:dyDescent="0.3">
      <c r="A761" s="3">
        <v>230</v>
      </c>
      <c r="B761" s="38" t="str">
        <f t="shared" si="78"/>
        <v>FAIR-D3_230</v>
      </c>
      <c r="C761" s="39" t="s">
        <v>526</v>
      </c>
      <c r="D761" s="4">
        <f t="shared" si="75"/>
        <v>45170</v>
      </c>
      <c r="E761" s="1" t="s">
        <v>835</v>
      </c>
      <c r="F761" s="1" t="s">
        <v>836</v>
      </c>
      <c r="G761" s="2">
        <v>45170.340046296304</v>
      </c>
      <c r="H761" s="2">
        <v>45170.356006944399</v>
      </c>
      <c r="I761" s="40">
        <f t="shared" si="76"/>
        <v>1.5960648095642682E-2</v>
      </c>
      <c r="J761" s="41" t="s">
        <v>30</v>
      </c>
      <c r="K761" s="42" t="s">
        <v>34</v>
      </c>
      <c r="L761" s="42" t="s">
        <v>45</v>
      </c>
      <c r="M761" s="6">
        <v>230</v>
      </c>
      <c r="N761" s="5" t="str">
        <f t="shared" si="74"/>
        <v>FAIR-D3/230</v>
      </c>
      <c r="O761" s="4" t="str">
        <f>IF(ISBLANK(E761),"",IF(E761=F761, "1 video",CONCATENATE((+COUNTIFS(Video_List!$A:$A,Monitoring!C761,Video_List!$D:$D,"&lt;=" &amp;Monitoring!H761)-COUNTIFS(Video_List!$A:$A,Monitoring!C761,Video_List!$D:$D,"&lt;=" &amp;Monitoring!G761))+1," videos")))</f>
        <v>5 videos</v>
      </c>
      <c r="P761" s="61" t="str">
        <f t="shared" si="80"/>
        <v>no</v>
      </c>
      <c r="Q761" s="62" t="s">
        <v>34</v>
      </c>
      <c r="R761" s="63" t="str">
        <f>+IFERROR(IF(S761="#N/C","#N/C",INDEX(Taxonomy_UniqueValues!A:A,MATCH(S761,Taxonomy_UniqueValues!B:B,0))),"#N/C")</f>
        <v>Insecta</v>
      </c>
      <c r="S761" s="63" t="str">
        <f>+IFERROR(IF(T761="#N/C","#N/C",INDEX(Taxonomy_UniqueValues!B:B,MATCH(T761,Taxonomy_UniqueValues!C:C,0))),"#N/C")</f>
        <v>Diptera</v>
      </c>
      <c r="T761" s="63" t="s">
        <v>48</v>
      </c>
      <c r="U761" s="63" t="str">
        <f>+IFERROR(IF(V761="#N/C","#N/C",INDEX(Taxonomy_UniqueValues!D:D,MATCH(V761,Taxonomy_UniqueValues!E:E,0))),"#N/C")</f>
        <v>#N/C</v>
      </c>
      <c r="V761" s="63" t="str">
        <f>+IFERROR(IF(W761="#N/C","#N/C",INDEX(Taxonomy_UniqueValues!E:E,MATCH(W761,Taxonomy_UniqueValues!F:F,0))),"#N/C")</f>
        <v>#N/C</v>
      </c>
      <c r="W761" s="63" t="str">
        <f>+IFERROR(IF(X761="#N/C","#N/C",IF(X761="-",INDEX(Taxonomy_UniqueValues!F:F,MATCH(Y761,Taxonomy_UniqueValues!H:H,0)),INDEX(Taxonomy_UniqueValues!F:F,MATCH(X761,Taxonomy_UniqueValues!G:G,0)))),"#N/C")</f>
        <v>#N/C</v>
      </c>
      <c r="X761" s="63" t="str">
        <f>+IFERROR(IF(Y761="#N/C","#N/C",INDEX(Taxonomy_UniqueValues!G:G,MATCH(Y761,Taxonomy_UniqueValues!H:H,0))),"#N/C")</f>
        <v>#N/C</v>
      </c>
      <c r="Y761" s="65" t="str">
        <f>+IFERROR(IF(Z761="#N/C","#N/C",INDEX(Taxonomy_UniqueValues!H:H,MATCH(Z761,Taxonomy_UniqueValues!I:I,0))),"#N/C")</f>
        <v>#N/C</v>
      </c>
      <c r="Z761" s="64" t="s">
        <v>36</v>
      </c>
    </row>
    <row r="762" spans="1:26" x14ac:dyDescent="0.3">
      <c r="A762" s="3">
        <v>231</v>
      </c>
      <c r="B762" s="38" t="str">
        <f t="shared" si="78"/>
        <v>FAIR-D3_231</v>
      </c>
      <c r="C762" s="39" t="s">
        <v>526</v>
      </c>
      <c r="D762" s="4">
        <f t="shared" si="75"/>
        <v>45170</v>
      </c>
      <c r="E762" s="1" t="s">
        <v>837</v>
      </c>
      <c r="F762" s="1" t="s">
        <v>837</v>
      </c>
      <c r="G762" s="2">
        <v>45170.371319444399</v>
      </c>
      <c r="H762" s="2">
        <v>45170.371458333299</v>
      </c>
      <c r="I762" s="40">
        <f t="shared" si="76"/>
        <v>1.388888995279558E-4</v>
      </c>
      <c r="J762" s="41" t="s">
        <v>45</v>
      </c>
      <c r="K762" s="42" t="s">
        <v>34</v>
      </c>
      <c r="L762" s="42" t="s">
        <v>45</v>
      </c>
      <c r="M762" s="6">
        <v>231</v>
      </c>
      <c r="N762" s="5" t="str">
        <f t="shared" si="74"/>
        <v>FAIR-D3/231</v>
      </c>
      <c r="O762" s="4" t="str">
        <f>IF(ISBLANK(E762),"",IF(E762=F762, "1 video",CONCATENATE((+COUNTIFS(Video_List!$A:$A,Monitoring!C762,Video_List!$D:$D,"&lt;=" &amp;Monitoring!H762)-COUNTIFS(Video_List!$A:$A,Monitoring!C762,Video_List!$D:$D,"&lt;=" &amp;Monitoring!G762))+1," videos")))</f>
        <v>1 video</v>
      </c>
      <c r="P762" s="61" t="str">
        <f t="shared" si="80"/>
        <v>no</v>
      </c>
      <c r="Q762" s="62" t="s">
        <v>34</v>
      </c>
      <c r="R762" s="63" t="s">
        <v>86</v>
      </c>
      <c r="S762" s="63" t="str">
        <f>+IFERROR(IF(T762="#N/C","#N/C",INDEX(Taxonomy_UniqueValues!B:B,MATCH(T762,Taxonomy_UniqueValues!C:C,0))),"#N/C")</f>
        <v>#N/C</v>
      </c>
      <c r="T762" s="63" t="str">
        <f>+IFERROR(IF(V762="#N/C","#N/C",INDEX(Taxonomy_UniqueValues!C:C,MATCH(V762,Taxonomy_UniqueValues!E:E,0))),"#N/C")</f>
        <v>#N/C</v>
      </c>
      <c r="U762" s="63" t="str">
        <f>+IFERROR(IF(V762="#N/C","#N/C",INDEX(Taxonomy_UniqueValues!D:D,MATCH(V762,Taxonomy_UniqueValues!E:E,0))),"#N/C")</f>
        <v>#N/C</v>
      </c>
      <c r="V762" s="63" t="str">
        <f>+IFERROR(IF(W762="#N/C","#N/C",INDEX(Taxonomy_UniqueValues!E:E,MATCH(W762,Taxonomy_UniqueValues!F:F,0))),"#N/C")</f>
        <v>#N/C</v>
      </c>
      <c r="W762" s="63" t="str">
        <f>+IFERROR(IF(X762="#N/C","#N/C",IF(X762="-",INDEX(Taxonomy_UniqueValues!F:F,MATCH(Y762,Taxonomy_UniqueValues!H:H,0)),INDEX(Taxonomy_UniqueValues!F:F,MATCH(X762,Taxonomy_UniqueValues!G:G,0)))),"#N/C")</f>
        <v>#N/C</v>
      </c>
      <c r="X762" s="63" t="str">
        <f>+IFERROR(IF(Y762="#N/C","#N/C",INDEX(Taxonomy_UniqueValues!G:G,MATCH(Y762,Taxonomy_UniqueValues!H:H,0))),"#N/C")</f>
        <v>#N/C</v>
      </c>
      <c r="Y762" s="65" t="str">
        <f>+IFERROR(IF(Z762="#N/C","#N/C",INDEX(Taxonomy_UniqueValues!H:H,MATCH(Z762,Taxonomy_UniqueValues!I:I,0))),"#N/C")</f>
        <v>#N/C</v>
      </c>
      <c r="Z762" s="64" t="s">
        <v>36</v>
      </c>
    </row>
    <row r="763" spans="1:26" x14ac:dyDescent="0.3">
      <c r="A763" s="3">
        <v>232</v>
      </c>
      <c r="B763" s="38" t="str">
        <f t="shared" si="78"/>
        <v>FAIR-D3_232</v>
      </c>
      <c r="C763" s="39" t="s">
        <v>526</v>
      </c>
      <c r="D763" s="4">
        <f t="shared" si="75"/>
        <v>45170</v>
      </c>
      <c r="E763" s="1" t="s">
        <v>838</v>
      </c>
      <c r="F763" s="1" t="s">
        <v>838</v>
      </c>
      <c r="G763" s="2">
        <v>45170.378240740698</v>
      </c>
      <c r="H763" s="2">
        <v>45170.378391203703</v>
      </c>
      <c r="I763" s="40">
        <f t="shared" si="76"/>
        <v>1.5046300541143864E-4</v>
      </c>
      <c r="J763" s="41" t="s">
        <v>45</v>
      </c>
      <c r="K763" s="42" t="s">
        <v>34</v>
      </c>
      <c r="L763" s="42" t="s">
        <v>45</v>
      </c>
      <c r="M763" s="6">
        <v>232</v>
      </c>
      <c r="N763" s="5" t="str">
        <f t="shared" si="74"/>
        <v>FAIR-D3/232</v>
      </c>
      <c r="O763" s="4" t="str">
        <f>IF(ISBLANK(E763),"",IF(E763=F763, "1 video",CONCATENATE((+COUNTIFS(Video_List!$A:$A,Monitoring!C763,Video_List!$D:$D,"&lt;=" &amp;Monitoring!H763)-COUNTIFS(Video_List!$A:$A,Monitoring!C763,Video_List!$D:$D,"&lt;=" &amp;Monitoring!G763))+1," videos")))</f>
        <v>1 video</v>
      </c>
      <c r="P763" s="61" t="str">
        <f t="shared" si="80"/>
        <v>no</v>
      </c>
      <c r="Q763" s="62" t="s">
        <v>34</v>
      </c>
      <c r="R763" s="63" t="str">
        <f>+IFERROR(IF(S763="#N/C","#N/C",INDEX(Taxonomy_UniqueValues!A:A,MATCH(S763,Taxonomy_UniqueValues!B:B,0))),"#N/C")</f>
        <v>Insecta</v>
      </c>
      <c r="S763" s="63" t="str">
        <f>+IFERROR(IF(T763="#N/C","#N/C",INDEX(Taxonomy_UniqueValues!B:B,MATCH(T763,Taxonomy_UniqueValues!C:C,0))),"#N/C")</f>
        <v>Diptera</v>
      </c>
      <c r="T763" s="63" t="s">
        <v>48</v>
      </c>
      <c r="U763" s="63" t="str">
        <f>+IFERROR(IF(V763="#N/C","#N/C",INDEX(Taxonomy_UniqueValues!D:D,MATCH(V763,Taxonomy_UniqueValues!E:E,0))),"#N/C")</f>
        <v>#N/C</v>
      </c>
      <c r="V763" s="63" t="str">
        <f>+IFERROR(IF(W763="#N/C","#N/C",INDEX(Taxonomy_UniqueValues!E:E,MATCH(W763,Taxonomy_UniqueValues!F:F,0))),"#N/C")</f>
        <v>#N/C</v>
      </c>
      <c r="W763" s="63" t="str">
        <f>+IFERROR(IF(X763="#N/C","#N/C",IF(X763="-",INDEX(Taxonomy_UniqueValues!F:F,MATCH(Y763,Taxonomy_UniqueValues!H:H,0)),INDEX(Taxonomy_UniqueValues!F:F,MATCH(X763,Taxonomy_UniqueValues!G:G,0)))),"#N/C")</f>
        <v>#N/C</v>
      </c>
      <c r="X763" s="63" t="str">
        <f>+IFERROR(IF(Y763="#N/C","#N/C",INDEX(Taxonomy_UniqueValues!G:G,MATCH(Y763,Taxonomy_UniqueValues!H:H,0))),"#N/C")</f>
        <v>#N/C</v>
      </c>
      <c r="Y763" s="65" t="str">
        <f>+IFERROR(IF(Z763="#N/C","#N/C",INDEX(Taxonomy_UniqueValues!H:H,MATCH(Z763,Taxonomy_UniqueValues!I:I,0))),"#N/C")</f>
        <v>#N/C</v>
      </c>
      <c r="Z763" s="64" t="s">
        <v>36</v>
      </c>
    </row>
    <row r="764" spans="1:26" x14ac:dyDescent="0.3">
      <c r="A764" s="3">
        <v>233</v>
      </c>
      <c r="B764" s="38" t="str">
        <f t="shared" si="78"/>
        <v>FAIR-D3_233</v>
      </c>
      <c r="C764" s="39" t="s">
        <v>526</v>
      </c>
      <c r="D764" s="4">
        <f t="shared" si="75"/>
        <v>45170</v>
      </c>
      <c r="E764" s="1" t="s">
        <v>839</v>
      </c>
      <c r="F764" s="1" t="s">
        <v>840</v>
      </c>
      <c r="G764" s="2">
        <v>45170.417939814797</v>
      </c>
      <c r="H764" s="2">
        <v>45170.422511574099</v>
      </c>
      <c r="I764" s="40">
        <f t="shared" si="76"/>
        <v>4.5717593020526692E-3</v>
      </c>
      <c r="J764" s="41" t="s">
        <v>30</v>
      </c>
      <c r="K764" s="42" t="s">
        <v>34</v>
      </c>
      <c r="L764" s="42" t="s">
        <v>32</v>
      </c>
      <c r="M764" s="6">
        <v>233</v>
      </c>
      <c r="N764" s="5" t="str">
        <f t="shared" si="74"/>
        <v>FAIR-D3/233</v>
      </c>
      <c r="O764" s="4" t="str">
        <f>IF(ISBLANK(E764),"",IF(E764=F764, "1 video",CONCATENATE((+COUNTIFS(Video_List!$A:$A,Monitoring!C764,Video_List!$D:$D,"&lt;=" &amp;Monitoring!H764)-COUNTIFS(Video_List!$A:$A,Monitoring!C764,Video_List!$D:$D,"&lt;=" &amp;Monitoring!G764))+1," videos")))</f>
        <v>5 videos</v>
      </c>
      <c r="P764" s="61" t="str">
        <f t="shared" si="80"/>
        <v>no</v>
      </c>
      <c r="Q764" s="62" t="s">
        <v>34</v>
      </c>
      <c r="R764" s="63" t="str">
        <f>+IFERROR(IF(S764="#N/C","#N/C",INDEX(Taxonomy_UniqueValues!A:A,MATCH(S764,Taxonomy_UniqueValues!B:B,0))),"#N/C")</f>
        <v>Insecta</v>
      </c>
      <c r="S764" s="63" t="str">
        <f>+IFERROR(IF(T764="#N/C","#N/C",INDEX(Taxonomy_UniqueValues!B:B,MATCH(T764,Taxonomy_UniqueValues!C:C,0))),"#N/C")</f>
        <v>Diptera</v>
      </c>
      <c r="T764" s="63" t="s">
        <v>48</v>
      </c>
      <c r="U764" s="63" t="str">
        <f>+IFERROR(IF(V764="#N/C","#N/C",INDEX(Taxonomy_UniqueValues!D:D,MATCH(V764,Taxonomy_UniqueValues!E:E,0))),"#N/C")</f>
        <v>#N/C</v>
      </c>
      <c r="V764" s="63" t="str">
        <f>+IFERROR(IF(W764="#N/C","#N/C",INDEX(Taxonomy_UniqueValues!E:E,MATCH(W764,Taxonomy_UniqueValues!F:F,0))),"#N/C")</f>
        <v>#N/C</v>
      </c>
      <c r="W764" s="63" t="str">
        <f>+IFERROR(IF(X764="#N/C","#N/C",IF(X764="-",INDEX(Taxonomy_UniqueValues!F:F,MATCH(Y764,Taxonomy_UniqueValues!H:H,0)),INDEX(Taxonomy_UniqueValues!F:F,MATCH(X764,Taxonomy_UniqueValues!G:G,0)))),"#N/C")</f>
        <v>#N/C</v>
      </c>
      <c r="X764" s="63" t="str">
        <f>+IFERROR(IF(Y764="#N/C","#N/C",INDEX(Taxonomy_UniqueValues!G:G,MATCH(Y764,Taxonomy_UniqueValues!H:H,0))),"#N/C")</f>
        <v>#N/C</v>
      </c>
      <c r="Y764" s="65" t="str">
        <f>+IFERROR(IF(Z764="#N/C","#N/C",INDEX(Taxonomy_UniqueValues!H:H,MATCH(Z764,Taxonomy_UniqueValues!I:I,0))),"#N/C")</f>
        <v>#N/C</v>
      </c>
      <c r="Z764" s="64" t="s">
        <v>36</v>
      </c>
    </row>
    <row r="765" spans="1:26" x14ac:dyDescent="0.3">
      <c r="A765" s="3">
        <v>234</v>
      </c>
      <c r="B765" s="38" t="str">
        <f t="shared" si="78"/>
        <v>FAIR-D3_234</v>
      </c>
      <c r="C765" s="39" t="s">
        <v>526</v>
      </c>
      <c r="D765" s="4">
        <f t="shared" si="75"/>
        <v>45170</v>
      </c>
      <c r="E765" s="1" t="s">
        <v>841</v>
      </c>
      <c r="F765" s="1" t="s">
        <v>842</v>
      </c>
      <c r="G765" s="2">
        <v>45170.434432870403</v>
      </c>
      <c r="H765" s="2">
        <v>45170.441874999997</v>
      </c>
      <c r="I765" s="40">
        <f t="shared" si="76"/>
        <v>7.4421295939828269E-3</v>
      </c>
      <c r="J765" s="41" t="s">
        <v>45</v>
      </c>
      <c r="K765" s="42" t="s">
        <v>34</v>
      </c>
      <c r="L765" s="42" t="s">
        <v>45</v>
      </c>
      <c r="M765" s="6">
        <v>234</v>
      </c>
      <c r="N765" s="5" t="str">
        <f t="shared" si="74"/>
        <v>FAIR-D3/234</v>
      </c>
      <c r="O765" s="4" t="str">
        <f>IF(ISBLANK(E765),"",IF(E765=F765, "1 video",CONCATENATE((+COUNTIFS(Video_List!$A:$A,Monitoring!C765,Video_List!$D:$D,"&lt;=" &amp;Monitoring!H765)-COUNTIFS(Video_List!$A:$A,Monitoring!C765,Video_List!$D:$D,"&lt;=" &amp;Monitoring!G765))+1," videos")))</f>
        <v>3 videos</v>
      </c>
      <c r="P765" s="61" t="str">
        <f t="shared" si="80"/>
        <v>no</v>
      </c>
      <c r="Q765" s="62" t="s">
        <v>34</v>
      </c>
      <c r="R765" s="63" t="str">
        <f>+IFERROR(IF(S765="#N/C","#N/C",INDEX(Taxonomy_UniqueValues!A:A,MATCH(S765,Taxonomy_UniqueValues!B:B,0))),"#N/C")</f>
        <v>Insecta</v>
      </c>
      <c r="S765" s="63" t="str">
        <f>+IFERROR(IF(T765="#N/C","#N/C",INDEX(Taxonomy_UniqueValues!B:B,MATCH(T765,Taxonomy_UniqueValues!C:C,0))),"#N/C")</f>
        <v>Diptera</v>
      </c>
      <c r="T765" s="63" t="s">
        <v>48</v>
      </c>
      <c r="U765" s="63" t="str">
        <f>+IFERROR(IF(V765="#N/C","#N/C",INDEX(Taxonomy_UniqueValues!D:D,MATCH(V765,Taxonomy_UniqueValues!E:E,0))),"#N/C")</f>
        <v>#N/C</v>
      </c>
      <c r="V765" s="63" t="str">
        <f>+IFERROR(IF(W765="#N/C","#N/C",INDEX(Taxonomy_UniqueValues!E:E,MATCH(W765,Taxonomy_UniqueValues!F:F,0))),"#N/C")</f>
        <v>#N/C</v>
      </c>
      <c r="W765" s="63" t="str">
        <f>+IFERROR(IF(X765="#N/C","#N/C",IF(X765="-",INDEX(Taxonomy_UniqueValues!F:F,MATCH(Y765,Taxonomy_UniqueValues!H:H,0)),INDEX(Taxonomy_UniqueValues!F:F,MATCH(X765,Taxonomy_UniqueValues!G:G,0)))),"#N/C")</f>
        <v>#N/C</v>
      </c>
      <c r="X765" s="63" t="str">
        <f>+IFERROR(IF(Y765="#N/C","#N/C",INDEX(Taxonomy_UniqueValues!G:G,MATCH(Y765,Taxonomy_UniqueValues!H:H,0))),"#N/C")</f>
        <v>#N/C</v>
      </c>
      <c r="Y765" s="65" t="str">
        <f>+IFERROR(IF(Z765="#N/C","#N/C",INDEX(Taxonomy_UniqueValues!H:H,MATCH(Z765,Taxonomy_UniqueValues!I:I,0))),"#N/C")</f>
        <v>#N/C</v>
      </c>
      <c r="Z765" s="64" t="s">
        <v>36</v>
      </c>
    </row>
    <row r="766" spans="1:26" x14ac:dyDescent="0.3">
      <c r="A766" s="3">
        <v>235</v>
      </c>
      <c r="B766" s="38" t="str">
        <f t="shared" si="78"/>
        <v>FAIR-D3_235</v>
      </c>
      <c r="C766" s="39" t="s">
        <v>526</v>
      </c>
      <c r="D766" s="4">
        <f t="shared" si="75"/>
        <v>45170</v>
      </c>
      <c r="E766" s="1" t="s">
        <v>843</v>
      </c>
      <c r="F766" s="1" t="s">
        <v>844</v>
      </c>
      <c r="G766" s="2">
        <v>45170.477789351899</v>
      </c>
      <c r="H766" s="2">
        <v>45170.4851851852</v>
      </c>
      <c r="I766" s="40">
        <f t="shared" si="76"/>
        <v>7.3958333014161326E-3</v>
      </c>
      <c r="J766" s="41" t="s">
        <v>45</v>
      </c>
      <c r="K766" s="42" t="s">
        <v>34</v>
      </c>
      <c r="L766" s="42" t="s">
        <v>45</v>
      </c>
      <c r="M766" s="6">
        <v>235</v>
      </c>
      <c r="N766" s="5" t="str">
        <f t="shared" si="74"/>
        <v>FAIR-D3/235</v>
      </c>
      <c r="O766" s="4" t="str">
        <f>IF(ISBLANK(E766),"",IF(E766=F766, "1 video",CONCATENATE((+COUNTIFS(Video_List!$A:$A,Monitoring!C766,Video_List!$D:$D,"&lt;=" &amp;Monitoring!H766)-COUNTIFS(Video_List!$A:$A,Monitoring!C766,Video_List!$D:$D,"&lt;=" &amp;Monitoring!G766))+1," videos")))</f>
        <v>3 videos</v>
      </c>
      <c r="P766" s="61" t="str">
        <f t="shared" si="80"/>
        <v>no</v>
      </c>
      <c r="Q766" s="62" t="s">
        <v>34</v>
      </c>
      <c r="R766" s="63" t="s">
        <v>86</v>
      </c>
      <c r="S766" s="63" t="str">
        <f>+IFERROR(IF(T766="#N/C","#N/C",INDEX(Taxonomy_UniqueValues!B:B,MATCH(T766,Taxonomy_UniqueValues!C:C,0))),"#N/C")</f>
        <v>#N/C</v>
      </c>
      <c r="T766" s="63" t="str">
        <f>+IFERROR(IF(V766="#N/C","#N/C",INDEX(Taxonomy_UniqueValues!C:C,MATCH(V766,Taxonomy_UniqueValues!E:E,0))),"#N/C")</f>
        <v>#N/C</v>
      </c>
      <c r="U766" s="63" t="str">
        <f>+IFERROR(IF(V766="#N/C","#N/C",INDEX(Taxonomy_UniqueValues!D:D,MATCH(V766,Taxonomy_UniqueValues!E:E,0))),"#N/C")</f>
        <v>#N/C</v>
      </c>
      <c r="V766" s="63" t="str">
        <f>+IFERROR(IF(W766="#N/C","#N/C",INDEX(Taxonomy_UniqueValues!E:E,MATCH(W766,Taxonomy_UniqueValues!F:F,0))),"#N/C")</f>
        <v>#N/C</v>
      </c>
      <c r="W766" s="63" t="str">
        <f>+IFERROR(IF(X766="#N/C","#N/C",IF(X766="-",INDEX(Taxonomy_UniqueValues!F:F,MATCH(Y766,Taxonomy_UniqueValues!H:H,0)),INDEX(Taxonomy_UniqueValues!F:F,MATCH(X766,Taxonomy_UniqueValues!G:G,0)))),"#N/C")</f>
        <v>#N/C</v>
      </c>
      <c r="X766" s="63" t="str">
        <f>+IFERROR(IF(Y766="#N/C","#N/C",INDEX(Taxonomy_UniqueValues!G:G,MATCH(Y766,Taxonomy_UniqueValues!H:H,0))),"#N/C")</f>
        <v>#N/C</v>
      </c>
      <c r="Y766" s="65" t="str">
        <f>+IFERROR(IF(Z766="#N/C","#N/C",INDEX(Taxonomy_UniqueValues!H:H,MATCH(Z766,Taxonomy_UniqueValues!I:I,0))),"#N/C")</f>
        <v>#N/C</v>
      </c>
      <c r="Z766" s="64" t="s">
        <v>36</v>
      </c>
    </row>
    <row r="767" spans="1:26" x14ac:dyDescent="0.3">
      <c r="A767" s="3">
        <v>236</v>
      </c>
      <c r="B767" s="38" t="str">
        <f t="shared" si="78"/>
        <v>FAIR-D3_236</v>
      </c>
      <c r="C767" s="39" t="s">
        <v>526</v>
      </c>
      <c r="D767" s="4">
        <f t="shared" si="75"/>
        <v>45170</v>
      </c>
      <c r="E767" s="1" t="s">
        <v>845</v>
      </c>
      <c r="F767" s="1" t="s">
        <v>845</v>
      </c>
      <c r="G767" s="2">
        <v>45170.535462963002</v>
      </c>
      <c r="H767" s="2">
        <v>45170.535752314798</v>
      </c>
      <c r="I767" s="40">
        <f t="shared" si="76"/>
        <v>2.8935179580003023E-4</v>
      </c>
      <c r="J767" s="41" t="s">
        <v>32</v>
      </c>
      <c r="K767" s="42" t="s">
        <v>31</v>
      </c>
      <c r="L767" s="42" t="s">
        <v>32</v>
      </c>
      <c r="M767" s="6">
        <v>236</v>
      </c>
      <c r="N767" s="5" t="str">
        <f t="shared" si="74"/>
        <v>FAIR-D3/236</v>
      </c>
      <c r="O767" s="4" t="str">
        <f>IF(ISBLANK(E767),"",IF(E767=F767, "1 video",CONCATENATE((+COUNTIFS(Video_List!$A:$A,Monitoring!C767,Video_List!$D:$D,"&lt;=" &amp;Monitoring!H767)-COUNTIFS(Video_List!$A:$A,Monitoring!C767,Video_List!$D:$D,"&lt;=" &amp;Monitoring!G767))+1," videos")))</f>
        <v>1 video</v>
      </c>
      <c r="P767" s="61" t="str">
        <f t="shared" si="80"/>
        <v>no</v>
      </c>
      <c r="Q767" s="62" t="s">
        <v>34</v>
      </c>
      <c r="R767" s="63" t="str">
        <f>+IFERROR(IF(S767="#N/C","#N/C",INDEX(Taxonomy_UniqueValues!A:A,MATCH(S767,Taxonomy_UniqueValues!B:B,0))),"#N/C")</f>
        <v>Insecta</v>
      </c>
      <c r="S767" s="63" t="str">
        <f>+IFERROR(IF(T767="#N/C","#N/C",INDEX(Taxonomy_UniqueValues!B:B,MATCH(T767,Taxonomy_UniqueValues!C:C,0))),"#N/C")</f>
        <v>Diptera</v>
      </c>
      <c r="T767" s="63" t="s">
        <v>48</v>
      </c>
      <c r="U767" s="63" t="str">
        <f>+IFERROR(IF(V767="#N/C","#N/C",INDEX(Taxonomy_UniqueValues!D:D,MATCH(V767,Taxonomy_UniqueValues!E:E,0))),"#N/C")</f>
        <v>#N/C</v>
      </c>
      <c r="V767" s="63" t="str">
        <f>+IFERROR(IF(W767="#N/C","#N/C",INDEX(Taxonomy_UniqueValues!E:E,MATCH(W767,Taxonomy_UniqueValues!F:F,0))),"#N/C")</f>
        <v>#N/C</v>
      </c>
      <c r="W767" s="63" t="str">
        <f>+IFERROR(IF(X767="#N/C","#N/C",IF(X767="-",INDEX(Taxonomy_UniqueValues!F:F,MATCH(Y767,Taxonomy_UniqueValues!H:H,0)),INDEX(Taxonomy_UniqueValues!F:F,MATCH(X767,Taxonomy_UniqueValues!G:G,0)))),"#N/C")</f>
        <v>#N/C</v>
      </c>
      <c r="X767" s="63" t="str">
        <f>+IFERROR(IF(Y767="#N/C","#N/C",INDEX(Taxonomy_UniqueValues!G:G,MATCH(Y767,Taxonomy_UniqueValues!H:H,0))),"#N/C")</f>
        <v>#N/C</v>
      </c>
      <c r="Y767" s="65" t="str">
        <f>+IFERROR(IF(Z767="#N/C","#N/C",INDEX(Taxonomy_UniqueValues!H:H,MATCH(Z767,Taxonomy_UniqueValues!I:I,0))),"#N/C")</f>
        <v>#N/C</v>
      </c>
      <c r="Z767" s="64" t="s">
        <v>36</v>
      </c>
    </row>
    <row r="768" spans="1:26" x14ac:dyDescent="0.3">
      <c r="A768" s="3">
        <v>237</v>
      </c>
      <c r="B768" s="38" t="str">
        <f t="shared" si="78"/>
        <v>FAIR-D3_237</v>
      </c>
      <c r="C768" s="39" t="s">
        <v>526</v>
      </c>
      <c r="D768" s="4">
        <f t="shared" si="75"/>
        <v>45170</v>
      </c>
      <c r="E768" s="1" t="s">
        <v>846</v>
      </c>
      <c r="F768" s="1" t="s">
        <v>846</v>
      </c>
      <c r="G768" s="2">
        <v>45170.573518518497</v>
      </c>
      <c r="H768" s="2">
        <v>45170.573587963001</v>
      </c>
      <c r="I768" s="40">
        <f t="shared" si="76"/>
        <v>6.9444504333660007E-5</v>
      </c>
      <c r="J768" s="41" t="s">
        <v>30</v>
      </c>
      <c r="K768" s="42" t="s">
        <v>34</v>
      </c>
      <c r="L768" s="42" t="s">
        <v>32</v>
      </c>
      <c r="M768" s="6">
        <v>237</v>
      </c>
      <c r="N768" s="5" t="str">
        <f t="shared" si="74"/>
        <v>FAIR-D3/237</v>
      </c>
      <c r="O768" s="4" t="str">
        <f>IF(ISBLANK(E768),"",IF(E768=F768, "1 video",CONCATENATE((+COUNTIFS(Video_List!$A:$A,Monitoring!C768,Video_List!$D:$D,"&lt;=" &amp;Monitoring!H768)-COUNTIFS(Video_List!$A:$A,Monitoring!C768,Video_List!$D:$D,"&lt;=" &amp;Monitoring!G768))+1," videos")))</f>
        <v>1 video</v>
      </c>
      <c r="P768" s="61" t="str">
        <f t="shared" si="80"/>
        <v>yes</v>
      </c>
      <c r="Q768" s="62" t="s">
        <v>31</v>
      </c>
      <c r="R768" s="63" t="str">
        <f>+IFERROR(IF(S768="#N/C","#N/C",INDEX(Taxonomy_UniqueValues!A:A,MATCH(S768,Taxonomy_UniqueValues!B:B,0))),"#N/C")</f>
        <v>Insecta</v>
      </c>
      <c r="S768" s="63" t="str">
        <f>+IFERROR(IF(T768="#N/C","#N/C",INDEX(Taxonomy_UniqueValues!B:B,MATCH(T768,Taxonomy_UniqueValues!C:C,0))),"#N/C")</f>
        <v>Diptera</v>
      </c>
      <c r="T768" s="63" t="str">
        <f>+IFERROR(IF(V768="#N/C","#N/C",INDEX(Taxonomy_UniqueValues!C:C,MATCH(V768,Taxonomy_UniqueValues!E:E,0))),"#N/C")</f>
        <v>Brachycera</v>
      </c>
      <c r="U768" s="63" t="str">
        <f>+IFERROR(IF(V768="#N/C","#N/C",INDEX(Taxonomy_UniqueValues!D:D,MATCH(V768,Taxonomy_UniqueValues!E:E,0))),"#N/C")</f>
        <v>Muscomorpha</v>
      </c>
      <c r="V768" s="63" t="s">
        <v>35</v>
      </c>
      <c r="W768" s="63" t="str">
        <f>+IFERROR(IF(X768="#N/C","#N/C",IF(X768="-",INDEX(Taxonomy_UniqueValues!F:F,MATCH(Y768,Taxonomy_UniqueValues!H:H,0)),INDEX(Taxonomy_UniqueValues!F:F,MATCH(X768,Taxonomy_UniqueValues!G:G,0)))),"#N/C")</f>
        <v>#N/C</v>
      </c>
      <c r="X768" s="63" t="str">
        <f>+IFERROR(IF(Y768="#N/C","#N/C",INDEX(Taxonomy_UniqueValues!G:G,MATCH(Y768,Taxonomy_UniqueValues!H:H,0))),"#N/C")</f>
        <v>#N/C</v>
      </c>
      <c r="Y768" s="65" t="str">
        <f>+IFERROR(IF(Z768="#N/C","#N/C",INDEX(Taxonomy_UniqueValues!H:H,MATCH(Z768,Taxonomy_UniqueValues!I:I,0))),"#N/C")</f>
        <v>#N/C</v>
      </c>
      <c r="Z768" s="64" t="s">
        <v>36</v>
      </c>
    </row>
    <row r="769" spans="1:26" x14ac:dyDescent="0.3">
      <c r="A769" s="3">
        <v>238</v>
      </c>
      <c r="B769" s="38" t="str">
        <f t="shared" si="78"/>
        <v>FAIR-D3_238</v>
      </c>
      <c r="C769" s="39" t="s">
        <v>526</v>
      </c>
      <c r="D769" s="4">
        <f t="shared" si="75"/>
        <v>45170</v>
      </c>
      <c r="E769" s="1" t="s">
        <v>847</v>
      </c>
      <c r="F769" s="1" t="s">
        <v>847</v>
      </c>
      <c r="G769" s="2">
        <v>45170.590046296304</v>
      </c>
      <c r="H769" s="2">
        <v>45170.590115740699</v>
      </c>
      <c r="I769" s="40">
        <f t="shared" si="76"/>
        <v>6.9444395194295794E-5</v>
      </c>
      <c r="J769" s="41" t="s">
        <v>45</v>
      </c>
      <c r="K769" s="42" t="s">
        <v>34</v>
      </c>
      <c r="L769" s="42" t="s">
        <v>32</v>
      </c>
      <c r="M769" s="6">
        <v>238</v>
      </c>
      <c r="N769" s="5" t="str">
        <f t="shared" si="74"/>
        <v>FAIR-D3/238</v>
      </c>
      <c r="O769" s="4" t="str">
        <f>IF(ISBLANK(E769),"",IF(E769=F769, "1 video",CONCATENATE((+COUNTIFS(Video_List!$A:$A,Monitoring!C769,Video_List!$D:$D,"&lt;=" &amp;Monitoring!H769)-COUNTIFS(Video_List!$A:$A,Monitoring!C769,Video_List!$D:$D,"&lt;=" &amp;Monitoring!G769))+1," videos")))</f>
        <v>1 video</v>
      </c>
      <c r="P769" s="61" t="str">
        <f t="shared" si="80"/>
        <v>no</v>
      </c>
      <c r="Q769" s="62" t="s">
        <v>34</v>
      </c>
      <c r="R769" s="63" t="str">
        <f>+IFERROR(IF(S769="#N/C","#N/C",INDEX(Taxonomy_UniqueValues!A:A,MATCH(S769,Taxonomy_UniqueValues!B:B,0))),"#N/C")</f>
        <v>Insecta</v>
      </c>
      <c r="S769" s="63" t="str">
        <f>+IFERROR(IF(T769="#N/C","#N/C",INDEX(Taxonomy_UniqueValues!B:B,MATCH(T769,Taxonomy_UniqueValues!C:C,0))),"#N/C")</f>
        <v>Diptera</v>
      </c>
      <c r="T769" s="63" t="s">
        <v>48</v>
      </c>
      <c r="U769" s="63" t="str">
        <f>+IFERROR(IF(V769="#N/C","#N/C",INDEX(Taxonomy_UniqueValues!D:D,MATCH(V769,Taxonomy_UniqueValues!E:E,0))),"#N/C")</f>
        <v>#N/C</v>
      </c>
      <c r="V769" s="63" t="str">
        <f>+IFERROR(IF(W769="#N/C","#N/C",INDEX(Taxonomy_UniqueValues!E:E,MATCH(W769,Taxonomy_UniqueValues!F:F,0))),"#N/C")</f>
        <v>#N/C</v>
      </c>
      <c r="W769" s="63" t="str">
        <f>+IFERROR(IF(X769="#N/C","#N/C",IF(X769="-",INDEX(Taxonomy_UniqueValues!F:F,MATCH(Y769,Taxonomy_UniqueValues!H:H,0)),INDEX(Taxonomy_UniqueValues!F:F,MATCH(X769,Taxonomy_UniqueValues!G:G,0)))),"#N/C")</f>
        <v>#N/C</v>
      </c>
      <c r="X769" s="63" t="str">
        <f>+IFERROR(IF(Y769="#N/C","#N/C",INDEX(Taxonomy_UniqueValues!G:G,MATCH(Y769,Taxonomy_UniqueValues!H:H,0))),"#N/C")</f>
        <v>#N/C</v>
      </c>
      <c r="Y769" s="65" t="str">
        <f>+IFERROR(IF(Z769="#N/C","#N/C",INDEX(Taxonomy_UniqueValues!H:H,MATCH(Z769,Taxonomy_UniqueValues!I:I,0))),"#N/C")</f>
        <v>#N/C</v>
      </c>
      <c r="Z769" s="64" t="s">
        <v>36</v>
      </c>
    </row>
    <row r="770" spans="1:26" x14ac:dyDescent="0.3">
      <c r="A770" s="3">
        <v>239</v>
      </c>
      <c r="B770" s="38" t="str">
        <f t="shared" si="78"/>
        <v>FAIR-D3_239</v>
      </c>
      <c r="C770" s="39" t="s">
        <v>526</v>
      </c>
      <c r="D770" s="4">
        <f t="shared" si="75"/>
        <v>45170</v>
      </c>
      <c r="E770" s="1" t="s">
        <v>848</v>
      </c>
      <c r="F770" s="1" t="s">
        <v>848</v>
      </c>
      <c r="G770" s="2">
        <v>45170.6167361111</v>
      </c>
      <c r="H770" s="2">
        <v>45170.617199074099</v>
      </c>
      <c r="I770" s="40">
        <f t="shared" si="76"/>
        <v>4.6296299842651933E-4</v>
      </c>
      <c r="J770" s="41" t="s">
        <v>30</v>
      </c>
      <c r="K770" s="42" t="s">
        <v>31</v>
      </c>
      <c r="L770" s="42" t="s">
        <v>32</v>
      </c>
      <c r="M770" s="43">
        <v>239</v>
      </c>
      <c r="N770" s="5" t="str">
        <f t="shared" ref="N770:N833" si="81">IF(ISBLANK(C770),"",+CONCATENATE(C770,"/",M770))</f>
        <v>FAIR-D3/239</v>
      </c>
      <c r="O770" s="4" t="str">
        <f>IF(ISBLANK(E770),"",IF(E770=F770, "1 video",CONCATENATE((+COUNTIFS(Video_List!$A:$A,Monitoring!C770,Video_List!$D:$D,"&lt;=" &amp;Monitoring!H770)-COUNTIFS(Video_List!$A:$A,Monitoring!C770,Video_List!$D:$D,"&lt;=" &amp;Monitoring!G770))+1," videos")))</f>
        <v>1 video</v>
      </c>
      <c r="P770" s="61" t="str">
        <f t="shared" si="80"/>
        <v>yes</v>
      </c>
      <c r="Q770" s="62" t="s">
        <v>31</v>
      </c>
      <c r="R770" s="63" t="str">
        <f>+IFERROR(IF(S770="#N/C","#N/C",INDEX(Taxonomy_UniqueValues!A:A,MATCH(S770,Taxonomy_UniqueValues!B:B,0))),"#N/C")</f>
        <v>Insecta</v>
      </c>
      <c r="S770" s="63" t="str">
        <f>+IFERROR(IF(T770="#N/C","#N/C",INDEX(Taxonomy_UniqueValues!B:B,MATCH(T770,Taxonomy_UniqueValues!C:C,0))),"#N/C")</f>
        <v>Diptera</v>
      </c>
      <c r="T770" s="63" t="str">
        <f>+IFERROR(IF(V770="#N/C","#N/C",INDEX(Taxonomy_UniqueValues!C:C,MATCH(V770,Taxonomy_UniqueValues!E:E,0))),"#N/C")</f>
        <v>Brachycera</v>
      </c>
      <c r="U770" s="63" t="str">
        <f>+IFERROR(IF(V770="#N/C","#N/C",INDEX(Taxonomy_UniqueValues!D:D,MATCH(V770,Taxonomy_UniqueValues!E:E,0))),"#N/C")</f>
        <v>Muscomorpha</v>
      </c>
      <c r="V770" s="63" t="str">
        <f>+IFERROR(IF(W770="#N/C","#N/C",INDEX(Taxonomy_UniqueValues!E:E,MATCH(W770,Taxonomy_UniqueValues!F:F,0))),"#N/C")</f>
        <v>Lauxanioidea</v>
      </c>
      <c r="W770" s="63" t="str">
        <f>+IFERROR(IF(X770="#N/C","#N/C",IF(X770="-",INDEX(Taxonomy_UniqueValues!F:F,MATCH(Y770,Taxonomy_UniqueValues!H:H,0)),INDEX(Taxonomy_UniqueValues!F:F,MATCH(X770,Taxonomy_UniqueValues!G:G,0)))),"#N/C")</f>
        <v>Lauxaniidae</v>
      </c>
      <c r="X770" s="63" t="str">
        <f>+IFERROR(IF(Y770="#N/C","#N/C",INDEX(Taxonomy_UniqueValues!G:G,MATCH(Y770,Taxonomy_UniqueValues!H:H,0))),"#N/C")</f>
        <v>Lauxaniinae</v>
      </c>
      <c r="Y770" s="65" t="s">
        <v>726</v>
      </c>
      <c r="Z770" s="64" t="s">
        <v>36</v>
      </c>
    </row>
    <row r="771" spans="1:26" x14ac:dyDescent="0.3">
      <c r="A771" s="3">
        <v>240</v>
      </c>
      <c r="B771" s="38" t="str">
        <f t="shared" si="78"/>
        <v>FAIR-D3_240</v>
      </c>
      <c r="C771" s="39" t="s">
        <v>526</v>
      </c>
      <c r="D771" s="4">
        <f t="shared" si="75"/>
        <v>45170</v>
      </c>
      <c r="E771" s="1" t="s">
        <v>849</v>
      </c>
      <c r="F771" s="1" t="s">
        <v>849</v>
      </c>
      <c r="G771" s="2">
        <v>45170.626875000002</v>
      </c>
      <c r="H771" s="2">
        <v>45170.626956018503</v>
      </c>
      <c r="I771" s="40">
        <f t="shared" si="76"/>
        <v>8.1018501077778637E-5</v>
      </c>
      <c r="J771" s="41" t="s">
        <v>30</v>
      </c>
      <c r="K771" s="42" t="s">
        <v>31</v>
      </c>
      <c r="L771" s="42" t="s">
        <v>32</v>
      </c>
      <c r="M771" s="43">
        <v>240</v>
      </c>
      <c r="N771" s="5" t="str">
        <f t="shared" si="81"/>
        <v>FAIR-D3/240</v>
      </c>
      <c r="O771" s="4" t="str">
        <f>IF(ISBLANK(E771),"",IF(E771=F771, "1 video",CONCATENATE((+COUNTIFS(Video_List!$A:$A,Monitoring!C771,Video_List!$D:$D,"&lt;=" &amp;Monitoring!H771)-COUNTIFS(Video_List!$A:$A,Monitoring!C771,Video_List!$D:$D,"&lt;=" &amp;Monitoring!G771))+1," videos")))</f>
        <v>1 video</v>
      </c>
      <c r="P771" s="61" t="str">
        <f t="shared" si="80"/>
        <v>yes</v>
      </c>
      <c r="Q771" s="62" t="s">
        <v>34</v>
      </c>
      <c r="R771" s="63" t="str">
        <f>+IFERROR(IF(S771="#N/C","#N/C",INDEX(Taxonomy_UniqueValues!A:A,MATCH(S771,Taxonomy_UniqueValues!B:B,0))),"#N/C")</f>
        <v>Insecta</v>
      </c>
      <c r="S771" s="63" t="str">
        <f>+IFERROR(IF(T771="#N/C","#N/C",INDEX(Taxonomy_UniqueValues!B:B,MATCH(T771,Taxonomy_UniqueValues!C:C,0))),"#N/C")</f>
        <v>Diptera</v>
      </c>
      <c r="T771" s="63" t="str">
        <f>+IFERROR(IF(V771="#N/C","#N/C",INDEX(Taxonomy_UniqueValues!C:C,MATCH(V771,Taxonomy_UniqueValues!E:E,0))),"#N/C")</f>
        <v>Brachycera</v>
      </c>
      <c r="U771" s="63" t="str">
        <f>+IFERROR(IF(V771="#N/C","#N/C",INDEX(Taxonomy_UniqueValues!D:D,MATCH(V771,Taxonomy_UniqueValues!E:E,0))),"#N/C")</f>
        <v>Muscomorpha</v>
      </c>
      <c r="V771" s="63" t="str">
        <f>+IFERROR(IF(W771="#N/C","#N/C",INDEX(Taxonomy_UniqueValues!E:E,MATCH(W771,Taxonomy_UniqueValues!F:F,0))),"#N/C")</f>
        <v>Oestroidea</v>
      </c>
      <c r="W771" s="63" t="s">
        <v>572</v>
      </c>
      <c r="X771" s="63" t="str">
        <f>+IFERROR(IF(Y771="#N/C","#N/C",INDEX(Taxonomy_UniqueValues!G:G,MATCH(Y771,Taxonomy_UniqueValues!H:H,0))),"#N/C")</f>
        <v>#N/C</v>
      </c>
      <c r="Y771" s="65" t="str">
        <f>+IFERROR(IF(Z771="#N/C","#N/C",INDEX(Taxonomy_UniqueValues!H:H,MATCH(Z771,Taxonomy_UniqueValues!I:I,0))),"#N/C")</f>
        <v>#N/C</v>
      </c>
      <c r="Z771" s="64" t="s">
        <v>36</v>
      </c>
    </row>
    <row r="772" spans="1:26" x14ac:dyDescent="0.3">
      <c r="A772" s="3">
        <v>241</v>
      </c>
      <c r="B772" s="38" t="str">
        <f t="shared" si="78"/>
        <v>FAIR-D3_241</v>
      </c>
      <c r="C772" s="39" t="s">
        <v>526</v>
      </c>
      <c r="D772" s="4">
        <f t="shared" si="75"/>
        <v>45170</v>
      </c>
      <c r="E772" s="1" t="s">
        <v>850</v>
      </c>
      <c r="F772" s="1" t="s">
        <v>850</v>
      </c>
      <c r="G772" s="2">
        <v>45170.659525463001</v>
      </c>
      <c r="H772" s="2">
        <v>45170.659756944398</v>
      </c>
      <c r="I772" s="40">
        <f t="shared" si="76"/>
        <v>2.3148139734985307E-4</v>
      </c>
      <c r="J772" s="41" t="s">
        <v>30</v>
      </c>
      <c r="K772" s="42" t="s">
        <v>31</v>
      </c>
      <c r="L772" s="42" t="s">
        <v>32</v>
      </c>
      <c r="M772" s="43">
        <v>241</v>
      </c>
      <c r="N772" s="5" t="str">
        <f t="shared" si="81"/>
        <v>FAIR-D3/241</v>
      </c>
      <c r="O772" s="4" t="str">
        <f>IF(ISBLANK(E772),"",IF(E772=F772, "1 video",CONCATENATE((+COUNTIFS(Video_List!$A:$A,Monitoring!C772,Video_List!$D:$D,"&lt;=" &amp;Monitoring!H772)-COUNTIFS(Video_List!$A:$A,Monitoring!C772,Video_List!$D:$D,"&lt;=" &amp;Monitoring!G772))+1," videos")))</f>
        <v>1 video</v>
      </c>
      <c r="P772" s="61" t="str">
        <f t="shared" si="80"/>
        <v>no</v>
      </c>
      <c r="Q772" s="62" t="s">
        <v>34</v>
      </c>
      <c r="R772" s="63" t="str">
        <f>+IFERROR(IF(S772="#N/C","#N/C",INDEX(Taxonomy_UniqueValues!A:A,MATCH(S772,Taxonomy_UniqueValues!B:B,0))),"#N/C")</f>
        <v>Insecta</v>
      </c>
      <c r="S772" s="63" t="str">
        <f>+IFERROR(IF(T772="#N/C","#N/C",INDEX(Taxonomy_UniqueValues!B:B,MATCH(T772,Taxonomy_UniqueValues!C:C,0))),"#N/C")</f>
        <v>Diptera</v>
      </c>
      <c r="T772" s="63" t="s">
        <v>48</v>
      </c>
      <c r="U772" s="63" t="str">
        <f>+IFERROR(IF(V772="#N/C","#N/C",INDEX(Taxonomy_UniqueValues!D:D,MATCH(V772,Taxonomy_UniqueValues!E:E,0))),"#N/C")</f>
        <v>#N/C</v>
      </c>
      <c r="V772" s="63" t="str">
        <f>+IFERROR(IF(W772="#N/C","#N/C",INDEX(Taxonomy_UniqueValues!E:E,MATCH(W772,Taxonomy_UniqueValues!F:F,0))),"#N/C")</f>
        <v>#N/C</v>
      </c>
      <c r="W772" s="63" t="str">
        <f>+IFERROR(IF(X772="#N/C","#N/C",IF(X772="-",INDEX(Taxonomy_UniqueValues!F:F,MATCH(Y772,Taxonomy_UniqueValues!H:H,0)),INDEX(Taxonomy_UniqueValues!F:F,MATCH(X772,Taxonomy_UniqueValues!G:G,0)))),"#N/C")</f>
        <v>#N/C</v>
      </c>
      <c r="X772" s="63" t="str">
        <f>+IFERROR(IF(Y772="#N/C","#N/C",INDEX(Taxonomy_UniqueValues!G:G,MATCH(Y772,Taxonomy_UniqueValues!H:H,0))),"#N/C")</f>
        <v>#N/C</v>
      </c>
      <c r="Y772" s="65" t="str">
        <f>+IFERROR(IF(Z772="#N/C","#N/C",INDEX(Taxonomy_UniqueValues!H:H,MATCH(Z772,Taxonomy_UniqueValues!I:I,0))),"#N/C")</f>
        <v>#N/C</v>
      </c>
      <c r="Z772" s="64" t="s">
        <v>36</v>
      </c>
    </row>
    <row r="773" spans="1:26" x14ac:dyDescent="0.3">
      <c r="A773" s="3">
        <v>242</v>
      </c>
      <c r="B773" s="38" t="str">
        <f t="shared" si="78"/>
        <v>FAIR-D3_242</v>
      </c>
      <c r="C773" s="39" t="s">
        <v>526</v>
      </c>
      <c r="D773" s="4">
        <f t="shared" si="75"/>
        <v>45170</v>
      </c>
      <c r="E773" s="1" t="s">
        <v>850</v>
      </c>
      <c r="F773" s="1" t="s">
        <v>850</v>
      </c>
      <c r="G773" s="2">
        <v>45170.659756944398</v>
      </c>
      <c r="H773" s="2">
        <v>45170.660451388903</v>
      </c>
      <c r="I773" s="40">
        <f t="shared" si="76"/>
        <v>6.9444450491573662E-4</v>
      </c>
      <c r="J773" s="41" t="s">
        <v>30</v>
      </c>
      <c r="K773" s="42" t="s">
        <v>34</v>
      </c>
      <c r="L773" s="42" t="s">
        <v>45</v>
      </c>
      <c r="M773" s="43">
        <v>242</v>
      </c>
      <c r="N773" s="5" t="str">
        <f t="shared" si="81"/>
        <v>FAIR-D3/242</v>
      </c>
      <c r="O773" s="4" t="str">
        <f>IF(ISBLANK(E773),"",IF(E773=F773, "1 video",CONCATENATE((+COUNTIFS(Video_List!$A:$A,Monitoring!C773,Video_List!$D:$D,"&lt;=" &amp;Monitoring!H773)-COUNTIFS(Video_List!$A:$A,Monitoring!C773,Video_List!$D:$D,"&lt;=" &amp;Monitoring!G773))+1," videos")))</f>
        <v>1 video</v>
      </c>
      <c r="P773" s="61" t="str">
        <f t="shared" si="80"/>
        <v>yes</v>
      </c>
      <c r="Q773" s="62" t="s">
        <v>31</v>
      </c>
      <c r="R773" s="63" t="str">
        <f>+IFERROR(IF(S773="#N/C","#N/C",INDEX(Taxonomy_UniqueValues!A:A,MATCH(S773,Taxonomy_UniqueValues!B:B,0))),"#N/C")</f>
        <v>Insecta</v>
      </c>
      <c r="S773" s="63" t="str">
        <f>+IFERROR(IF(T773="#N/C","#N/C",INDEX(Taxonomy_UniqueValues!B:B,MATCH(T773,Taxonomy_UniqueValues!C:C,0))),"#N/C")</f>
        <v>Diptera</v>
      </c>
      <c r="T773" s="63" t="s">
        <v>48</v>
      </c>
      <c r="U773" s="63" t="str">
        <f>+IFERROR(IF(V773="#N/C","#N/C",INDEX(Taxonomy_UniqueValues!D:D,MATCH(V773,Taxonomy_UniqueValues!E:E,0))),"#N/C")</f>
        <v>Muscomorpha</v>
      </c>
      <c r="V773" s="63" t="str">
        <f>+IFERROR(IF(W773="#N/C","#N/C",INDEX(Taxonomy_UniqueValues!E:E,MATCH(W773,Taxonomy_UniqueValues!F:F,0))),"#N/C")</f>
        <v>Sphaeroceroidea</v>
      </c>
      <c r="W773" s="63" t="s">
        <v>851</v>
      </c>
      <c r="X773" s="63" t="str">
        <f>+IFERROR(IF(Y773="#N/C","#N/C",INDEX(Taxonomy_UniqueValues!G:G,MATCH(Y773,Taxonomy_UniqueValues!H:H,0))),"#N/C")</f>
        <v>#N/C</v>
      </c>
      <c r="Y773" s="65" t="str">
        <f>+IFERROR(IF(Z773="#N/C","#N/C",INDEX(Taxonomy_UniqueValues!H:H,MATCH(Z773,Taxonomy_UniqueValues!I:I,0))),"#N/C")</f>
        <v>#N/C</v>
      </c>
      <c r="Z773" s="64" t="s">
        <v>36</v>
      </c>
    </row>
    <row r="774" spans="1:26" x14ac:dyDescent="0.3">
      <c r="A774" s="3">
        <v>243</v>
      </c>
      <c r="B774" s="38" t="str">
        <f t="shared" si="78"/>
        <v>FAIR-D3_243</v>
      </c>
      <c r="C774" s="39" t="s">
        <v>526</v>
      </c>
      <c r="D774" s="4">
        <f t="shared" si="75"/>
        <v>45170</v>
      </c>
      <c r="E774" s="1" t="s">
        <v>850</v>
      </c>
      <c r="F774" s="1" t="s">
        <v>850</v>
      </c>
      <c r="G774" s="2">
        <v>45170.660208333298</v>
      </c>
      <c r="H774" s="2">
        <v>45170.660405092603</v>
      </c>
      <c r="I774" s="40">
        <f t="shared" si="76"/>
        <v>1.9675930525409058E-4</v>
      </c>
      <c r="J774" s="41" t="s">
        <v>45</v>
      </c>
      <c r="K774" s="42" t="s">
        <v>34</v>
      </c>
      <c r="L774" s="42" t="s">
        <v>32</v>
      </c>
      <c r="M774" s="43">
        <v>243</v>
      </c>
      <c r="N774" s="5" t="str">
        <f t="shared" si="81"/>
        <v>FAIR-D3/243</v>
      </c>
      <c r="O774" s="4" t="str">
        <f>IF(ISBLANK(E774),"",IF(E774=F774, "1 video",CONCATENATE((+COUNTIFS(Video_List!$A:$A,Monitoring!C774,Video_List!$D:$D,"&lt;=" &amp;Monitoring!H774)-COUNTIFS(Video_List!$A:$A,Monitoring!C774,Video_List!$D:$D,"&lt;=" &amp;Monitoring!G774))+1," videos")))</f>
        <v>1 video</v>
      </c>
      <c r="P774" s="61" t="str">
        <f t="shared" si="80"/>
        <v>no</v>
      </c>
      <c r="Q774" s="62" t="s">
        <v>34</v>
      </c>
      <c r="R774" s="63" t="str">
        <f>+IFERROR(IF(S774="#N/C","#N/C",INDEX(Taxonomy_UniqueValues!A:A,MATCH(S774,Taxonomy_UniqueValues!B:B,0))),"#N/C")</f>
        <v>Insecta</v>
      </c>
      <c r="S774" s="63" t="str">
        <f>+IFERROR(IF(T774="#N/C","#N/C",INDEX(Taxonomy_UniqueValues!B:B,MATCH(T774,Taxonomy_UniqueValues!C:C,0))),"#N/C")</f>
        <v>Diptera</v>
      </c>
      <c r="T774" s="63" t="s">
        <v>48</v>
      </c>
      <c r="U774" s="63" t="str">
        <f>+IFERROR(IF(V774="#N/C","#N/C",INDEX(Taxonomy_UniqueValues!D:D,MATCH(V774,Taxonomy_UniqueValues!E:E,0))),"#N/C")</f>
        <v>#N/C</v>
      </c>
      <c r="V774" s="63" t="str">
        <f>+IFERROR(IF(W774="#N/C","#N/C",INDEX(Taxonomy_UniqueValues!E:E,MATCH(W774,Taxonomy_UniqueValues!F:F,0))),"#N/C")</f>
        <v>#N/C</v>
      </c>
      <c r="W774" s="63" t="str">
        <f>+IFERROR(IF(X774="#N/C","#N/C",IF(X774="-",INDEX(Taxonomy_UniqueValues!F:F,MATCH(Y774,Taxonomy_UniqueValues!H:H,0)),INDEX(Taxonomy_UniqueValues!F:F,MATCH(X774,Taxonomy_UniqueValues!G:G,0)))),"#N/C")</f>
        <v>#N/C</v>
      </c>
      <c r="X774" s="63" t="str">
        <f>+IFERROR(IF(Y774="#N/C","#N/C",INDEX(Taxonomy_UniqueValues!G:G,MATCH(Y774,Taxonomy_UniqueValues!H:H,0))),"#N/C")</f>
        <v>#N/C</v>
      </c>
      <c r="Y774" s="65" t="str">
        <f>+IFERROR(IF(Z774="#N/C","#N/C",INDEX(Taxonomy_UniqueValues!H:H,MATCH(Z774,Taxonomy_UniqueValues!I:I,0))),"#N/C")</f>
        <v>#N/C</v>
      </c>
      <c r="Z774" s="64" t="s">
        <v>36</v>
      </c>
    </row>
    <row r="775" spans="1:26" x14ac:dyDescent="0.3">
      <c r="A775" s="3">
        <v>244</v>
      </c>
      <c r="B775" s="38" t="str">
        <f t="shared" si="78"/>
        <v>FAIR-D3_244</v>
      </c>
      <c r="C775" s="39" t="s">
        <v>526</v>
      </c>
      <c r="D775" s="4">
        <f t="shared" si="75"/>
        <v>45170</v>
      </c>
      <c r="E775" s="1" t="s">
        <v>852</v>
      </c>
      <c r="F775" s="1" t="s">
        <v>852</v>
      </c>
      <c r="G775" s="2">
        <v>45170.6739930556</v>
      </c>
      <c r="H775" s="2">
        <v>45170.674317129597</v>
      </c>
      <c r="I775" s="40">
        <f t="shared" si="76"/>
        <v>3.2407399703515694E-4</v>
      </c>
      <c r="J775" s="41" t="s">
        <v>30</v>
      </c>
      <c r="K775" s="42" t="s">
        <v>31</v>
      </c>
      <c r="L775" s="42" t="s">
        <v>32</v>
      </c>
      <c r="M775" s="43">
        <v>244</v>
      </c>
      <c r="N775" s="5" t="str">
        <f t="shared" si="81"/>
        <v>FAIR-D3/244</v>
      </c>
      <c r="O775" s="4" t="str">
        <f>IF(ISBLANK(E775),"",IF(E775=F775, "1 video",CONCATENATE((+COUNTIFS(Video_List!$A:$A,Monitoring!C775,Video_List!$D:$D,"&lt;=" &amp;Monitoring!H775)-COUNTIFS(Video_List!$A:$A,Monitoring!C775,Video_List!$D:$D,"&lt;=" &amp;Monitoring!G775))+1," videos")))</f>
        <v>1 video</v>
      </c>
      <c r="P775" s="61" t="str">
        <f t="shared" si="80"/>
        <v>yes</v>
      </c>
      <c r="Q775" s="62" t="s">
        <v>31</v>
      </c>
      <c r="R775" s="63" t="str">
        <f>+IFERROR(IF(S775="#N/C","#N/C",INDEX(Taxonomy_UniqueValues!A:A,MATCH(S775,Taxonomy_UniqueValues!B:B,0))),"#N/C")</f>
        <v>Insecta</v>
      </c>
      <c r="S775" s="63" t="str">
        <f>+IFERROR(IF(T775="#N/C","#N/C",INDEX(Taxonomy_UniqueValues!B:B,MATCH(T775,Taxonomy_UniqueValues!C:C,0))),"#N/C")</f>
        <v>Diptera</v>
      </c>
      <c r="T775" s="63" t="str">
        <f>+IFERROR(IF(V775="#N/C","#N/C",INDEX(Taxonomy_UniqueValues!C:C,MATCH(V775,Taxonomy_UniqueValues!E:E,0))),"#N/C")</f>
        <v>Brachycera</v>
      </c>
      <c r="U775" s="63" t="str">
        <f>+IFERROR(IF(V775="#N/C","#N/C",INDEX(Taxonomy_UniqueValues!D:D,MATCH(V775,Taxonomy_UniqueValues!E:E,0))),"#N/C")</f>
        <v>Muscomorpha</v>
      </c>
      <c r="V775" s="63" t="str">
        <f>+IFERROR(IF(W775="#N/C","#N/C",INDEX(Taxonomy_UniqueValues!E:E,MATCH(W775,Taxonomy_UniqueValues!F:F,0))),"#N/C")</f>
        <v>Oestroidea</v>
      </c>
      <c r="W775" s="63" t="str">
        <f>+IFERROR(IF(X775="#N/C","#N/C",IF(X775="-",INDEX(Taxonomy_UniqueValues!F:F,MATCH(Y775,Taxonomy_UniqueValues!H:H,0)),INDEX(Taxonomy_UniqueValues!F:F,MATCH(X775,Taxonomy_UniqueValues!G:G,0)))),"#N/C")</f>
        <v>Calliphoridae</v>
      </c>
      <c r="X775" s="63" t="str">
        <f>+IFERROR(IF(Y775="#N/C","#N/C",INDEX(Taxonomy_UniqueValues!G:G,MATCH(Y775,Taxonomy_UniqueValues!H:H,0))),"#N/C")</f>
        <v>Calliphorinae</v>
      </c>
      <c r="Y775" s="65" t="s">
        <v>853</v>
      </c>
      <c r="Z775" s="64" t="s">
        <v>36</v>
      </c>
    </row>
    <row r="776" spans="1:26" x14ac:dyDescent="0.3">
      <c r="A776" s="3">
        <v>245</v>
      </c>
      <c r="B776" s="38" t="str">
        <f t="shared" si="78"/>
        <v>FAIR-D3_245</v>
      </c>
      <c r="C776" s="39" t="s">
        <v>526</v>
      </c>
      <c r="D776" s="4">
        <f t="shared" si="75"/>
        <v>45170</v>
      </c>
      <c r="E776" s="1" t="s">
        <v>832</v>
      </c>
      <c r="F776" s="1" t="s">
        <v>832</v>
      </c>
      <c r="G776" s="2">
        <v>45170.7496875</v>
      </c>
      <c r="H776" s="2">
        <v>45170.750752314802</v>
      </c>
      <c r="I776" s="40">
        <f t="shared" si="76"/>
        <v>1.0648148017935455E-3</v>
      </c>
      <c r="J776" s="41" t="s">
        <v>30</v>
      </c>
      <c r="K776" s="42" t="s">
        <v>31</v>
      </c>
      <c r="L776" s="42" t="s">
        <v>32</v>
      </c>
      <c r="M776" s="43">
        <v>245</v>
      </c>
      <c r="N776" s="5" t="str">
        <f t="shared" si="81"/>
        <v>FAIR-D3/245</v>
      </c>
      <c r="O776" s="4" t="str">
        <f>IF(ISBLANK(E776),"",IF(E776=F776, "1 video",CONCATENATE((+COUNTIFS(Video_List!$A:$A,Monitoring!C776,Video_List!$D:$D,"&lt;=" &amp;Monitoring!H776)-COUNTIFS(Video_List!$A:$A,Monitoring!C776,Video_List!$D:$D,"&lt;=" &amp;Monitoring!G776))+1," videos")))</f>
        <v>1 video</v>
      </c>
      <c r="P776" s="61" t="str">
        <f t="shared" si="80"/>
        <v>no</v>
      </c>
      <c r="Q776" s="62" t="s">
        <v>34</v>
      </c>
      <c r="R776" s="63" t="str">
        <f>+IFERROR(IF(S776="#N/C","#N/C",INDEX(Taxonomy_UniqueValues!A:A,MATCH(S776,Taxonomy_UniqueValues!B:B,0))),"#N/C")</f>
        <v>Insecta</v>
      </c>
      <c r="S776" s="63" t="str">
        <f>+IFERROR(IF(T776="#N/C","#N/C",INDEX(Taxonomy_UniqueValues!B:B,MATCH(T776,Taxonomy_UniqueValues!C:C,0))),"#N/C")</f>
        <v>Diptera</v>
      </c>
      <c r="T776" s="63" t="s">
        <v>48</v>
      </c>
      <c r="U776" s="63" t="str">
        <f>+IFERROR(IF(V776="#N/C","#N/C",INDEX(Taxonomy_UniqueValues!D:D,MATCH(V776,Taxonomy_UniqueValues!E:E,0))),"#N/C")</f>
        <v>#N/C</v>
      </c>
      <c r="V776" s="63" t="str">
        <f>+IFERROR(IF(W776="#N/C","#N/C",INDEX(Taxonomy_UniqueValues!E:E,MATCH(W776,Taxonomy_UniqueValues!F:F,0))),"#N/C")</f>
        <v>#N/C</v>
      </c>
      <c r="W776" s="63" t="str">
        <f>+IFERROR(IF(X776="#N/C","#N/C",IF(X776="-",INDEX(Taxonomy_UniqueValues!F:F,MATCH(Y776,Taxonomy_UniqueValues!H:H,0)),INDEX(Taxonomy_UniqueValues!F:F,MATCH(X776,Taxonomy_UniqueValues!G:G,0)))),"#N/C")</f>
        <v>#N/C</v>
      </c>
      <c r="X776" s="63" t="str">
        <f>+IFERROR(IF(Y776="#N/C","#N/C",INDEX(Taxonomy_UniqueValues!G:G,MATCH(Y776,Taxonomy_UniqueValues!H:H,0))),"#N/C")</f>
        <v>#N/C</v>
      </c>
      <c r="Y776" s="65" t="str">
        <f>+IFERROR(IF(Z776="#N/C","#N/C",INDEX(Taxonomy_UniqueValues!H:H,MATCH(Z776,Taxonomy_UniqueValues!I:I,0))),"#N/C")</f>
        <v>#N/C</v>
      </c>
      <c r="Z776" s="64" t="s">
        <v>36</v>
      </c>
    </row>
    <row r="777" spans="1:26" x14ac:dyDescent="0.3">
      <c r="A777" s="3">
        <v>246</v>
      </c>
      <c r="B777" s="38" t="str">
        <f t="shared" si="78"/>
        <v>FAIR-D3_246</v>
      </c>
      <c r="C777" s="39" t="s">
        <v>526</v>
      </c>
      <c r="D777" s="4">
        <f t="shared" si="75"/>
        <v>45171</v>
      </c>
      <c r="E777" s="1" t="s">
        <v>854</v>
      </c>
      <c r="F777" s="1" t="s">
        <v>854</v>
      </c>
      <c r="G777" s="2">
        <v>45171.346886574102</v>
      </c>
      <c r="H777" s="2">
        <v>45171.347465277802</v>
      </c>
      <c r="I777" s="40">
        <f t="shared" si="76"/>
        <v>5.7870370073942468E-4</v>
      </c>
      <c r="J777" s="41" t="s">
        <v>45</v>
      </c>
      <c r="K777" s="42" t="s">
        <v>34</v>
      </c>
      <c r="L777" s="42" t="s">
        <v>45</v>
      </c>
      <c r="M777" s="6">
        <v>246</v>
      </c>
      <c r="N777" s="5" t="str">
        <f t="shared" si="81"/>
        <v>FAIR-D3/246</v>
      </c>
      <c r="O777" s="4" t="str">
        <f>IF(ISBLANK(E777),"",IF(E777=F777, "1 video",CONCATENATE((+COUNTIFS(Video_List!$A:$A,Monitoring!C777,Video_List!$D:$D,"&lt;=" &amp;Monitoring!H777)-COUNTIFS(Video_List!$A:$A,Monitoring!C777,Video_List!$D:$D,"&lt;=" &amp;Monitoring!G777))+1," videos")))</f>
        <v>1 video</v>
      </c>
      <c r="P777" s="61" t="s">
        <v>31</v>
      </c>
      <c r="Q777" s="62" t="s">
        <v>34</v>
      </c>
      <c r="R777" s="63" t="str">
        <f>+IFERROR(IF(S777="#N/C","#N/C",IF(S777=0,INDEX(Taxonomy_UniqueValues!A:A,MATCH(T777,Taxonomy_UniqueValues!C:C,0)),INDEX(Taxonomy_UniqueValues!A:A,MATCH(S777,Taxonomy_UniqueValues!B:B,0)))),"#N/C")</f>
        <v>Insecta</v>
      </c>
      <c r="S777" s="63" t="str">
        <f>+IFERROR(IF(T777="#N/C","#N/C",IF(T777=0,INDEX(Taxonomy_UniqueValues!B:B,MATCH(U777,Taxonomy_UniqueValues!D:D,0)),INDEX(Taxonomy_UniqueValues!B:B,MATCH(T777,Taxonomy_UniqueValues!C:C,0)))),"#N/C")</f>
        <v>Diptera</v>
      </c>
      <c r="T777" s="63" t="str">
        <f>+IFERROR(IF(U777="#N/C","#N/C",IF(U777=0,INDEX(Taxonomy_UniqueValues!C:C,MATCH(V777,Taxonomy_UniqueValues!E:E,0)),INDEX(Taxonomy_UniqueValues!C:C,MATCH(U777,Taxonomy_UniqueValues!D:D,0)))),"#N/C")</f>
        <v>Brachycera</v>
      </c>
      <c r="U777" s="63" t="str">
        <f>+IFERROR(IF(V777="#N/C","#N/C",IF(V777=0,INDEX(Taxonomy_UniqueValues!D:D,MATCH(W777,Taxonomy_UniqueValues!F:F,0)),INDEX(Taxonomy_UniqueValues!D:D,MATCH(V777,Taxonomy_UniqueValues!E:E,0)))),"#N/C")</f>
        <v>Muscomorpha</v>
      </c>
      <c r="V777" s="63" t="str">
        <f>+IFERROR(IF(W777="#N/C","#N/C",IF(W777=0,INDEX(Taxonomy_UniqueValues!E:E,MATCH(X777,Taxonomy_UniqueValues!G:G,0)),INDEX(Taxonomy_UniqueValues!E:E,MATCH(W777,Taxonomy_UniqueValues!F:F,0)))),"#N/C")</f>
        <v>Muscoidea</v>
      </c>
      <c r="W777" s="63" t="str">
        <f>+IFERROR(IF(X777="#N/C","#N/C",IF(X777=0,INDEX(Taxonomy_UniqueValues!F:F,MATCH(Y777,Taxonomy_UniqueValues!H:H,0)),INDEX(Taxonomy_UniqueValues!F:F,MATCH(X777,Taxonomy_UniqueValues!G:G,0)))),"#N/C")</f>
        <v>Fanniidae</v>
      </c>
      <c r="X777" s="63">
        <f>+IFERROR(IF(Y777="#N/C","#N/C",INDEX(Taxonomy_UniqueValues!G:G,MATCH(Y777,Taxonomy_UniqueValues!H:H,0))),"#N/C")</f>
        <v>0</v>
      </c>
      <c r="Y777" s="65" t="s">
        <v>38</v>
      </c>
      <c r="Z777" s="64" t="s">
        <v>36</v>
      </c>
    </row>
    <row r="778" spans="1:26" x14ac:dyDescent="0.3">
      <c r="A778" s="3">
        <v>247</v>
      </c>
      <c r="B778" s="38" t="str">
        <f t="shared" si="78"/>
        <v>FAIR-D3_247</v>
      </c>
      <c r="C778" s="39" t="s">
        <v>526</v>
      </c>
      <c r="D778" s="4">
        <f t="shared" si="75"/>
        <v>45171</v>
      </c>
      <c r="E778" s="1" t="s">
        <v>855</v>
      </c>
      <c r="F778" s="1" t="s">
        <v>856</v>
      </c>
      <c r="G778" s="2">
        <v>45171.353692129604</v>
      </c>
      <c r="H778" s="2">
        <v>45171.3595138889</v>
      </c>
      <c r="I778" s="40">
        <f t="shared" si="76"/>
        <v>5.8217592959408648E-3</v>
      </c>
      <c r="J778" s="41" t="s">
        <v>45</v>
      </c>
      <c r="K778" s="42" t="s">
        <v>34</v>
      </c>
      <c r="L778" s="42" t="s">
        <v>32</v>
      </c>
      <c r="M778" s="6">
        <v>247</v>
      </c>
      <c r="N778" s="5" t="str">
        <f t="shared" si="81"/>
        <v>FAIR-D3/247</v>
      </c>
      <c r="O778" s="4" t="str">
        <f>IF(ISBLANK(E778),"",IF(E778=F778, "1 video",CONCATENATE((+COUNTIFS(Video_List!$A:$A,Monitoring!C778,Video_List!$D:$D,"&lt;=" &amp;Monitoring!H778)-COUNTIFS(Video_List!$A:$A,Monitoring!C778,Video_List!$D:$D,"&lt;=" &amp;Monitoring!G778))+1," videos")))</f>
        <v>3 videos</v>
      </c>
      <c r="P778" s="61" t="str">
        <f t="shared" ref="P778:P787" si="82">+IF(R778="#N/C","-",IF(V778="#N/C","no","yes"))</f>
        <v>yes</v>
      </c>
      <c r="Q778" s="62" t="s">
        <v>34</v>
      </c>
      <c r="R778" s="63" t="str">
        <f>+IFERROR(IF(S778="#N/C","#N/C",IF(S778=0,INDEX(Taxonomy_UniqueValues!A:A,MATCH(T778,Taxonomy_UniqueValues!C:C,0)),INDEX(Taxonomy_UniqueValues!A:A,MATCH(S778,Taxonomy_UniqueValues!B:B,0)))),"#N/C")</f>
        <v>Insecta</v>
      </c>
      <c r="S778" s="63" t="str">
        <f>+IFERROR(IF(T778="#N/C","#N/C",IF(T778=0,INDEX(Taxonomy_UniqueValues!B:B,MATCH(U778,Taxonomy_UniqueValues!D:D,0)),INDEX(Taxonomy_UniqueValues!B:B,MATCH(T778,Taxonomy_UniqueValues!C:C,0)))),"#N/C")</f>
        <v>Diptera</v>
      </c>
      <c r="T778" s="63" t="str">
        <f>+IFERROR(IF(U778="#N/C","#N/C",IF(U778=0,INDEX(Taxonomy_UniqueValues!C:C,MATCH(V778,Taxonomy_UniqueValues!E:E,0)),INDEX(Taxonomy_UniqueValues!C:C,MATCH(U778,Taxonomy_UniqueValues!D:D,0)))),"#N/C")</f>
        <v>Brachycera</v>
      </c>
      <c r="U778" s="63" t="str">
        <f>+IFERROR(IF(V778="#N/C","#N/C",IF(V778=0,INDEX(Taxonomy_UniqueValues!D:D,MATCH(W778,Taxonomy_UniqueValues!F:F,0)),INDEX(Taxonomy_UniqueValues!D:D,MATCH(V778,Taxonomy_UniqueValues!E:E,0)))),"#N/C")</f>
        <v>Muscomorpha</v>
      </c>
      <c r="V778" s="63" t="str">
        <f>+IFERROR(IF(W778="#N/C","#N/C",IF(W778=0,INDEX(Taxonomy_UniqueValues!E:E,MATCH(X778,Taxonomy_UniqueValues!G:G,0)),INDEX(Taxonomy_UniqueValues!E:E,MATCH(W778,Taxonomy_UniqueValues!F:F,0)))),"#N/C")</f>
        <v>Muscoidea</v>
      </c>
      <c r="W778" s="63" t="str">
        <f>+IFERROR(IF(X778="#N/C","#N/C",IF(X778=0,INDEX(Taxonomy_UniqueValues!F:F,MATCH(Y778,Taxonomy_UniqueValues!H:H,0)),INDEX(Taxonomy_UniqueValues!F:F,MATCH(X778,Taxonomy_UniqueValues!G:G,0)))),"#N/C")</f>
        <v>Fanniidae</v>
      </c>
      <c r="X778" s="63">
        <f>+IFERROR(IF(Y778="#N/C","#N/C",INDEX(Taxonomy_UniqueValues!G:G,MATCH(Y778,Taxonomy_UniqueValues!H:H,0))),"#N/C")</f>
        <v>0</v>
      </c>
      <c r="Y778" s="65" t="s">
        <v>38</v>
      </c>
      <c r="Z778" s="64" t="s">
        <v>36</v>
      </c>
    </row>
    <row r="779" spans="1:26" x14ac:dyDescent="0.3">
      <c r="A779" s="3">
        <v>248</v>
      </c>
      <c r="B779" s="38" t="str">
        <f t="shared" si="78"/>
        <v>FAIR-D3_248</v>
      </c>
      <c r="C779" s="39" t="s">
        <v>526</v>
      </c>
      <c r="D779" s="4">
        <f t="shared" si="75"/>
        <v>45171</v>
      </c>
      <c r="E779" s="1" t="s">
        <v>857</v>
      </c>
      <c r="F779" s="1" t="s">
        <v>857</v>
      </c>
      <c r="G779" s="2">
        <v>45171.5229861111</v>
      </c>
      <c r="H779" s="2">
        <v>45171.5234375</v>
      </c>
      <c r="I779" s="40">
        <f t="shared" si="76"/>
        <v>4.513888998189941E-4</v>
      </c>
      <c r="J779" s="41" t="s">
        <v>30</v>
      </c>
      <c r="K779" s="42" t="s">
        <v>34</v>
      </c>
      <c r="L779" s="42" t="s">
        <v>32</v>
      </c>
      <c r="M779" s="6">
        <v>248</v>
      </c>
      <c r="N779" s="5" t="str">
        <f t="shared" si="81"/>
        <v>FAIR-D3/248</v>
      </c>
      <c r="O779" s="4" t="str">
        <f>IF(ISBLANK(E779),"",IF(E779=F779, "1 video",CONCATENATE((+COUNTIFS(Video_List!$A:$A,Monitoring!C779,Video_List!$D:$D,"&lt;=" &amp;Monitoring!H779)-COUNTIFS(Video_List!$A:$A,Monitoring!C779,Video_List!$D:$D,"&lt;=" &amp;Monitoring!G779))+1," videos")))</f>
        <v>1 video</v>
      </c>
      <c r="P779" s="61" t="str">
        <f t="shared" si="82"/>
        <v>yes</v>
      </c>
      <c r="Q779" s="62" t="s">
        <v>34</v>
      </c>
      <c r="R779" s="63" t="str">
        <f>+IFERROR(IF(S779="#N/C","#N/C",INDEX(Taxonomy_UniqueValues!A:A,MATCH(S779,Taxonomy_UniqueValues!B:B,0))),"#N/C")</f>
        <v>Insecta</v>
      </c>
      <c r="S779" s="63" t="str">
        <f>+IFERROR(IF(T779="#N/C","#N/C",INDEX(Taxonomy_UniqueValues!B:B,MATCH(T779,Taxonomy_UniqueValues!C:C,0))),"#N/C")</f>
        <v>Coleoptera</v>
      </c>
      <c r="T779" s="63" t="str">
        <f>+IFERROR(IF(V779="#N/C","#N/C",INDEX(Taxonomy_UniqueValues!C:C,MATCH(V779,Taxonomy_UniqueValues!E:E,0))),"#N/C")</f>
        <v>Polyphaga</v>
      </c>
      <c r="U779" s="63" t="str">
        <f>+IFERROR(IF(V779="#N/C","#N/C",INDEX(Taxonomy_UniqueValues!D:D,MATCH(V779,Taxonomy_UniqueValues!E:E,0))),"#N/C")</f>
        <v>Cucujiformia</v>
      </c>
      <c r="V779" s="63" t="str">
        <f>+IFERROR(IF(W779="#N/C","#N/C",INDEX(Taxonomy_UniqueValues!E:E,MATCH(W779,Taxonomy_UniqueValues!F:F,0))),"#N/C")</f>
        <v>Coccinelloidea</v>
      </c>
      <c r="W779" s="63" t="str">
        <f>+IFERROR(IF(X779="#N/C","#N/C",IF(X779="-",INDEX(Taxonomy_UniqueValues!F:F,MATCH(Y779,Taxonomy_UniqueValues!H:H,0)),INDEX(Taxonomy_UniqueValues!F:F,MATCH(X779,Taxonomy_UniqueValues!G:G,0)))),"#N/C")</f>
        <v>Coccinellidae</v>
      </c>
      <c r="X779" s="63" t="str">
        <f>+IFERROR(IF(Y779="#N/C","#N/C",INDEX(Taxonomy_UniqueValues!G:G,MATCH(Y779,Taxonomy_UniqueValues!H:H,0))),"#N/C")</f>
        <v>Coccinellinae</v>
      </c>
      <c r="Y779" s="65" t="s">
        <v>330</v>
      </c>
      <c r="Z779" s="64" t="s">
        <v>36</v>
      </c>
    </row>
    <row r="780" spans="1:26" x14ac:dyDescent="0.3">
      <c r="A780" s="3">
        <v>249</v>
      </c>
      <c r="B780" s="38" t="str">
        <f t="shared" si="78"/>
        <v>FAIR-D3_249</v>
      </c>
      <c r="C780" s="39" t="s">
        <v>526</v>
      </c>
      <c r="D780" s="4">
        <f t="shared" si="75"/>
        <v>45171</v>
      </c>
      <c r="E780" s="1" t="s">
        <v>858</v>
      </c>
      <c r="F780" s="1" t="s">
        <v>858</v>
      </c>
      <c r="G780" s="2">
        <v>45171.542650463001</v>
      </c>
      <c r="H780" s="2">
        <v>45171.546643518501</v>
      </c>
      <c r="I780" s="40">
        <f t="shared" si="76"/>
        <v>3.993055499449838E-3</v>
      </c>
      <c r="J780" s="41" t="s">
        <v>30</v>
      </c>
      <c r="K780" s="42" t="s">
        <v>34</v>
      </c>
      <c r="L780" s="42" t="s">
        <v>30</v>
      </c>
      <c r="M780" s="6">
        <v>249</v>
      </c>
      <c r="N780" s="5" t="str">
        <f t="shared" si="81"/>
        <v>FAIR-D3/249</v>
      </c>
      <c r="O780" s="4" t="str">
        <f>IF(ISBLANK(E780),"",IF(E780=F780, "1 video",CONCATENATE((+COUNTIFS(Video_List!$A:$A,Monitoring!C780,Video_List!$D:$D,"&lt;=" &amp;Monitoring!H780)-COUNTIFS(Video_List!$A:$A,Monitoring!C780,Video_List!$D:$D,"&lt;=" &amp;Monitoring!G780))+1," videos")))</f>
        <v>1 video</v>
      </c>
      <c r="P780" s="61" t="str">
        <f t="shared" si="82"/>
        <v>yes</v>
      </c>
      <c r="Q780" s="62" t="s">
        <v>34</v>
      </c>
      <c r="R780" s="63" t="str">
        <f>+IFERROR(IF(S780="#N/C","#N/C",INDEX(Taxonomy_UniqueValues!A:A,MATCH(S780,Taxonomy_UniqueValues!B:B,0))),"#N/C")</f>
        <v>Insecta</v>
      </c>
      <c r="S780" s="63" t="str">
        <f>+IFERROR(IF(T780="#N/C","#N/C",INDEX(Taxonomy_UniqueValues!B:B,MATCH(T780,Taxonomy_UniqueValues!C:C,0))),"#N/C")</f>
        <v>Diptera</v>
      </c>
      <c r="T780" s="63" t="str">
        <f>+IFERROR(IF(V780="#N/C","#N/C",INDEX(Taxonomy_UniqueValues!C:C,MATCH(V780,Taxonomy_UniqueValues!E:E,0))),"#N/C")</f>
        <v>Brachycera</v>
      </c>
      <c r="U780" s="63" t="str">
        <f>+IFERROR(IF(V780="#N/C","#N/C",INDEX(Taxonomy_UniqueValues!D:D,MATCH(V780,Taxonomy_UniqueValues!E:E,0))),"#N/C")</f>
        <v>Muscomorpha</v>
      </c>
      <c r="V780" s="63" t="str">
        <f>+IFERROR(IF(W780="#N/C","#N/C",INDEX(Taxonomy_UniqueValues!E:E,MATCH(W780,Taxonomy_UniqueValues!F:F,0))),"#N/C")</f>
        <v>Oestroidea</v>
      </c>
      <c r="W780" s="63" t="str">
        <f>+IFERROR(IF(X780="#N/C","#N/C",IF(X780="-",INDEX(Taxonomy_UniqueValues!F:F,MATCH(Y780,Taxonomy_UniqueValues!H:H,0)),INDEX(Taxonomy_UniqueValues!F:F,MATCH(X780,Taxonomy_UniqueValues!G:G,0)))),"#N/C")</f>
        <v>Sarcophagidae</v>
      </c>
      <c r="X780" s="63" t="s">
        <v>311</v>
      </c>
      <c r="Y780" s="65" t="str">
        <f>+IFERROR(IF(Z780="#N/C","#N/C",INDEX(Taxonomy_UniqueValues!H:H,MATCH(Z780,Taxonomy_UniqueValues!I:I,0))),"#N/C")</f>
        <v>#N/C</v>
      </c>
      <c r="Z780" s="64" t="s">
        <v>36</v>
      </c>
    </row>
    <row r="781" spans="1:26" x14ac:dyDescent="0.3">
      <c r="A781" s="3">
        <v>250</v>
      </c>
      <c r="B781" s="38" t="str">
        <f t="shared" si="78"/>
        <v>FAIR-D3_250</v>
      </c>
      <c r="C781" s="39" t="s">
        <v>526</v>
      </c>
      <c r="D781" s="4">
        <f t="shared" si="75"/>
        <v>45171</v>
      </c>
      <c r="E781" s="1" t="s">
        <v>859</v>
      </c>
      <c r="F781" s="1" t="s">
        <v>859</v>
      </c>
      <c r="G781" s="2">
        <v>45171.571250000001</v>
      </c>
      <c r="H781" s="2">
        <v>45171.576261574097</v>
      </c>
      <c r="I781" s="40">
        <f t="shared" si="76"/>
        <v>5.0115740959881805E-3</v>
      </c>
      <c r="J781" s="41" t="s">
        <v>30</v>
      </c>
      <c r="K781" s="42" t="s">
        <v>31</v>
      </c>
      <c r="L781" s="42" t="s">
        <v>32</v>
      </c>
      <c r="M781" s="6">
        <v>250</v>
      </c>
      <c r="N781" s="5" t="str">
        <f t="shared" si="81"/>
        <v>FAIR-D3/250</v>
      </c>
      <c r="O781" s="4" t="str">
        <f>IF(ISBLANK(E781),"",IF(E781=F781, "1 video",CONCATENATE((+COUNTIFS(Video_List!$A:$A,Monitoring!C781,Video_List!$D:$D,"&lt;=" &amp;Monitoring!H781)-COUNTIFS(Video_List!$A:$A,Monitoring!C781,Video_List!$D:$D,"&lt;=" &amp;Monitoring!G781))+1," videos")))</f>
        <v>1 video</v>
      </c>
      <c r="P781" s="61" t="str">
        <f t="shared" si="82"/>
        <v>yes</v>
      </c>
      <c r="Q781" s="62" t="s">
        <v>31</v>
      </c>
      <c r="R781" s="63" t="str">
        <f>+IFERROR(IF(S781="#N/C","#N/C",INDEX(Taxonomy_UniqueValues!A:A,MATCH(S781,Taxonomy_UniqueValues!B:B,0))),"#N/C")</f>
        <v>Insecta</v>
      </c>
      <c r="S781" s="63" t="str">
        <f>+IFERROR(IF(T781="#N/C","#N/C",INDEX(Taxonomy_UniqueValues!B:B,MATCH(T781,Taxonomy_UniqueValues!C:C,0))),"#N/C")</f>
        <v>Coleoptera</v>
      </c>
      <c r="T781" s="63" t="str">
        <f>+IFERROR(IF(V781="#N/C","#N/C",INDEX(Taxonomy_UniqueValues!C:C,MATCH(V781,Taxonomy_UniqueValues!E:E,0))),"#N/C")</f>
        <v>Polyphaga</v>
      </c>
      <c r="U781" s="63" t="str">
        <f>+IFERROR(IF(V781="#N/C","#N/C",INDEX(Taxonomy_UniqueValues!D:D,MATCH(V781,Taxonomy_UniqueValues!E:E,0))),"#N/C")</f>
        <v>Cucujiformia</v>
      </c>
      <c r="V781" s="63" t="str">
        <f>+IFERROR(IF(W781="#N/C","#N/C",INDEX(Taxonomy_UniqueValues!E:E,MATCH(W781,Taxonomy_UniqueValues!F:F,0))),"#N/C")</f>
        <v>Coccinelloidea</v>
      </c>
      <c r="W781" s="63" t="str">
        <f>+IFERROR(IF(X781="#N/C","#N/C",IF(X781="-",INDEX(Taxonomy_UniqueValues!F:F,MATCH(Y781,Taxonomy_UniqueValues!H:H,0)),INDEX(Taxonomy_UniqueValues!F:F,MATCH(X781,Taxonomy_UniqueValues!G:G,0)))),"#N/C")</f>
        <v>Coccinellidae</v>
      </c>
      <c r="X781" s="63" t="str">
        <f>+IFERROR(IF(Y781="#N/C","#N/C",INDEX(Taxonomy_UniqueValues!G:G,MATCH(Y781,Taxonomy_UniqueValues!H:H,0))),"#N/C")</f>
        <v>Coccinellinae</v>
      </c>
      <c r="Y781" s="65" t="s">
        <v>330</v>
      </c>
      <c r="Z781" s="64" t="s">
        <v>36</v>
      </c>
    </row>
    <row r="782" spans="1:26" x14ac:dyDescent="0.3">
      <c r="A782" s="3">
        <v>251</v>
      </c>
      <c r="B782" s="38" t="str">
        <f t="shared" si="78"/>
        <v>FAIR-D3_251</v>
      </c>
      <c r="C782" s="39" t="s">
        <v>526</v>
      </c>
      <c r="D782" s="4">
        <f t="shared" si="75"/>
        <v>45171</v>
      </c>
      <c r="E782" s="1" t="s">
        <v>860</v>
      </c>
      <c r="F782" s="1" t="s">
        <v>861</v>
      </c>
      <c r="G782" s="2">
        <v>45171.662141203698</v>
      </c>
      <c r="H782" s="2">
        <v>45171.6777083333</v>
      </c>
      <c r="I782" s="40">
        <f t="shared" si="76"/>
        <v>1.5567129601549823E-2</v>
      </c>
      <c r="J782" s="41" t="s">
        <v>30</v>
      </c>
      <c r="K782" s="42" t="s">
        <v>34</v>
      </c>
      <c r="L782" s="42" t="s">
        <v>32</v>
      </c>
      <c r="M782" s="6">
        <v>251</v>
      </c>
      <c r="N782" s="5" t="str">
        <f t="shared" si="81"/>
        <v>FAIR-D3/251</v>
      </c>
      <c r="O782" s="4" t="str">
        <f>IF(ISBLANK(E782),"",IF(E782=F782, "1 video",CONCATENATE((+COUNTIFS(Video_List!$A:$A,Monitoring!C782,Video_List!$D:$D,"&lt;=" &amp;Monitoring!H782)-COUNTIFS(Video_List!$A:$A,Monitoring!C782,Video_List!$D:$D,"&lt;=" &amp;Monitoring!G782))+1," videos")))</f>
        <v>8 videos</v>
      </c>
      <c r="P782" s="61" t="str">
        <f t="shared" si="82"/>
        <v>yes</v>
      </c>
      <c r="Q782" s="62" t="s">
        <v>31</v>
      </c>
      <c r="R782" s="63" t="str">
        <f>+IFERROR(IF(S782="#N/C","#N/C",INDEX(Taxonomy_UniqueValues!A:A,MATCH(S782,Taxonomy_UniqueValues!B:B,0))),"#N/C")</f>
        <v>Insecta</v>
      </c>
      <c r="S782" s="63" t="str">
        <f>+IFERROR(IF(T782="#N/C","#N/C",INDEX(Taxonomy_UniqueValues!B:B,MATCH(T782,Taxonomy_UniqueValues!C:C,0))),"#N/C")</f>
        <v>Coleoptera</v>
      </c>
      <c r="T782" s="63" t="str">
        <f>+IFERROR(IF(V782="#N/C","#N/C",INDEX(Taxonomy_UniqueValues!C:C,MATCH(V782,Taxonomy_UniqueValues!E:E,0))),"#N/C")</f>
        <v>Polyphaga</v>
      </c>
      <c r="U782" s="63" t="str">
        <f>+IFERROR(IF(V782="#N/C","#N/C",INDEX(Taxonomy_UniqueValues!D:D,MATCH(V782,Taxonomy_UniqueValues!E:E,0))),"#N/C")</f>
        <v>Cucujiformia</v>
      </c>
      <c r="V782" s="63" t="str">
        <f>+IFERROR(IF(W782="#N/C","#N/C",INDEX(Taxonomy_UniqueValues!E:E,MATCH(W782,Taxonomy_UniqueValues!F:F,0))),"#N/C")</f>
        <v>Coccinelloidea</v>
      </c>
      <c r="W782" s="63" t="str">
        <f>+IFERROR(IF(X782="#N/C","#N/C",IF(X782="-",INDEX(Taxonomy_UniqueValues!F:F,MATCH(Y782,Taxonomy_UniqueValues!H:H,0)),INDEX(Taxonomy_UniqueValues!F:F,MATCH(X782,Taxonomy_UniqueValues!G:G,0)))),"#N/C")</f>
        <v>Coccinellidae</v>
      </c>
      <c r="X782" s="63" t="str">
        <f>+IFERROR(IF(Y782="#N/C","#N/C",INDEX(Taxonomy_UniqueValues!G:G,MATCH(Y782,Taxonomy_UniqueValues!H:H,0))),"#N/C")</f>
        <v>Coccinellinae</v>
      </c>
      <c r="Y782" s="65" t="s">
        <v>330</v>
      </c>
      <c r="Z782" s="64" t="s">
        <v>36</v>
      </c>
    </row>
    <row r="783" spans="1:26" x14ac:dyDescent="0.3">
      <c r="A783" s="3">
        <v>252</v>
      </c>
      <c r="B783" s="38" t="str">
        <f t="shared" si="78"/>
        <v>FAIR-D3_252</v>
      </c>
      <c r="C783" s="39" t="s">
        <v>526</v>
      </c>
      <c r="D783" s="4">
        <f t="shared" si="75"/>
        <v>45172</v>
      </c>
      <c r="E783" s="1" t="s">
        <v>862</v>
      </c>
      <c r="F783" s="1" t="s">
        <v>862</v>
      </c>
      <c r="G783" s="2">
        <v>45172.388819444401</v>
      </c>
      <c r="H783" s="2">
        <v>45172.389733796299</v>
      </c>
      <c r="I783" s="40">
        <f t="shared" si="76"/>
        <v>9.1435189824551344E-4</v>
      </c>
      <c r="J783" s="41" t="s">
        <v>45</v>
      </c>
      <c r="K783" s="42" t="s">
        <v>34</v>
      </c>
      <c r="L783" s="42" t="s">
        <v>32</v>
      </c>
      <c r="M783" s="45">
        <v>252</v>
      </c>
      <c r="N783" s="5" t="str">
        <f t="shared" si="81"/>
        <v>FAIR-D3/252</v>
      </c>
      <c r="O783" s="4" t="str">
        <f>IF(ISBLANK(E783),"",IF(E783=F783, "1 video",CONCATENATE((+COUNTIFS(Video_List!$A:$A,Monitoring!C783,Video_List!$D:$D,"&lt;=" &amp;Monitoring!H783)-COUNTIFS(Video_List!$A:$A,Monitoring!C783,Video_List!$D:$D,"&lt;=" &amp;Monitoring!G783))+1," videos")))</f>
        <v>1 video</v>
      </c>
      <c r="P783" s="61" t="str">
        <f t="shared" si="82"/>
        <v>yes</v>
      </c>
      <c r="Q783" s="62" t="s">
        <v>34</v>
      </c>
      <c r="R783" s="63" t="str">
        <f>+IFERROR(IF(S783="#N/C","#N/C",IF(S783=0,INDEX(Taxonomy_UniqueValues!A:A,MATCH(T783,Taxonomy_UniqueValues!C:C,0)),INDEX(Taxonomy_UniqueValues!A:A,MATCH(S783,Taxonomy_UniqueValues!B:B,0)))),"#N/C")</f>
        <v>Insecta</v>
      </c>
      <c r="S783" s="63" t="str">
        <f>+IFERROR(IF(T783="#N/C","#N/C",IF(T783=0,INDEX(Taxonomy_UniqueValues!B:B,MATCH(U783,Taxonomy_UniqueValues!D:D,0)),INDEX(Taxonomy_UniqueValues!B:B,MATCH(T783,Taxonomy_UniqueValues!C:C,0)))),"#N/C")</f>
        <v>Diptera</v>
      </c>
      <c r="T783" s="63" t="str">
        <f>+IFERROR(IF(U783="#N/C","#N/C",IF(U783=0,INDEX(Taxonomy_UniqueValues!C:C,MATCH(V783,Taxonomy_UniqueValues!E:E,0)),INDEX(Taxonomy_UniqueValues!C:C,MATCH(U783,Taxonomy_UniqueValues!D:D,0)))),"#N/C")</f>
        <v>Brachycera</v>
      </c>
      <c r="U783" s="63" t="str">
        <f>+IFERROR(IF(V783="#N/C","#N/C",IF(V783=0,INDEX(Taxonomy_UniqueValues!D:D,MATCH(W783,Taxonomy_UniqueValues!F:F,0)),INDEX(Taxonomy_UniqueValues!D:D,MATCH(V783,Taxonomy_UniqueValues!E:E,0)))),"#N/C")</f>
        <v>Muscomorpha</v>
      </c>
      <c r="V783" s="63" t="str">
        <f>+IFERROR(IF(W783="#N/C","#N/C",IF(W783=0,INDEX(Taxonomy_UniqueValues!E:E,MATCH(X783,Taxonomy_UniqueValues!G:G,0)),INDEX(Taxonomy_UniqueValues!E:E,MATCH(W783,Taxonomy_UniqueValues!F:F,0)))),"#N/C")</f>
        <v>Muscoidea</v>
      </c>
      <c r="W783" s="63" t="str">
        <f>+IFERROR(IF(X783="#N/C","#N/C",IF(X783=0,INDEX(Taxonomy_UniqueValues!F:F,MATCH(Y783,Taxonomy_UniqueValues!H:H,0)),INDEX(Taxonomy_UniqueValues!F:F,MATCH(X783,Taxonomy_UniqueValues!G:G,0)))),"#N/C")</f>
        <v>Fanniidae</v>
      </c>
      <c r="X783" s="63">
        <f>+IFERROR(IF(Y783="#N/C","#N/C",INDEX(Taxonomy_UniqueValues!G:G,MATCH(Y783,Taxonomy_UniqueValues!H:H,0))),"#N/C")</f>
        <v>0</v>
      </c>
      <c r="Y783" s="65" t="s">
        <v>38</v>
      </c>
      <c r="Z783" s="64" t="s">
        <v>36</v>
      </c>
    </row>
    <row r="784" spans="1:26" x14ac:dyDescent="0.3">
      <c r="A784" s="3">
        <v>253</v>
      </c>
      <c r="B784" s="38" t="str">
        <f t="shared" si="78"/>
        <v>FAIR-D3_253</v>
      </c>
      <c r="C784" s="39" t="s">
        <v>526</v>
      </c>
      <c r="D784" s="4">
        <f t="shared" si="75"/>
        <v>45172</v>
      </c>
      <c r="E784" s="1" t="s">
        <v>863</v>
      </c>
      <c r="F784" s="1" t="s">
        <v>863</v>
      </c>
      <c r="G784" s="2">
        <v>45172.509687500002</v>
      </c>
      <c r="H784" s="2">
        <v>45172.509872685201</v>
      </c>
      <c r="I784" s="40">
        <f t="shared" si="76"/>
        <v>1.8518519937060773E-4</v>
      </c>
      <c r="J784" s="41" t="s">
        <v>45</v>
      </c>
      <c r="K784" s="42" t="s">
        <v>34</v>
      </c>
      <c r="L784" s="42" t="s">
        <v>30</v>
      </c>
      <c r="M784" s="45">
        <v>253</v>
      </c>
      <c r="N784" s="5" t="str">
        <f t="shared" si="81"/>
        <v>FAIR-D3/253</v>
      </c>
      <c r="O784" s="4" t="str">
        <f>IF(ISBLANK(E784),"",IF(E784=F784, "1 video",CONCATENATE((+COUNTIFS(Video_List!$A:$A,Monitoring!C784,Video_List!$D:$D,"&lt;=" &amp;Monitoring!H784)-COUNTIFS(Video_List!$A:$A,Monitoring!C784,Video_List!$D:$D,"&lt;=" &amp;Monitoring!G784))+1," videos")))</f>
        <v>1 video</v>
      </c>
      <c r="P784" s="61" t="str">
        <f t="shared" si="82"/>
        <v>yes</v>
      </c>
      <c r="Q784" s="62" t="s">
        <v>34</v>
      </c>
      <c r="R784" s="63" t="str">
        <f>+IFERROR(IF(S784="#N/C","#N/C",IF(S784=0,INDEX(Taxonomy_UniqueValues!A:A,MATCH(T784,Taxonomy_UniqueValues!C:C,0)),INDEX(Taxonomy_UniqueValues!A:A,MATCH(S784,Taxonomy_UniqueValues!B:B,0)))),"#N/C")</f>
        <v>Insecta</v>
      </c>
      <c r="S784" s="63" t="str">
        <f>+IFERROR(IF(T784="#N/C","#N/C",IF(T784=0,INDEX(Taxonomy_UniqueValues!B:B,MATCH(U784,Taxonomy_UniqueValues!D:D,0)),INDEX(Taxonomy_UniqueValues!B:B,MATCH(T784,Taxonomy_UniqueValues!C:C,0)))),"#N/C")</f>
        <v>Diptera</v>
      </c>
      <c r="T784" s="63" t="str">
        <f>+IFERROR(IF(U784="#N/C","#N/C",IF(U784=0,INDEX(Taxonomy_UniqueValues!C:C,MATCH(V784,Taxonomy_UniqueValues!E:E,0)),INDEX(Taxonomy_UniqueValues!C:C,MATCH(U784,Taxonomy_UniqueValues!D:D,0)))),"#N/C")</f>
        <v>Brachycera</v>
      </c>
      <c r="U784" s="63" t="str">
        <f>+IFERROR(IF(V784="#N/C","#N/C",IF(V784=0,INDEX(Taxonomy_UniqueValues!D:D,MATCH(W784,Taxonomy_UniqueValues!F:F,0)),INDEX(Taxonomy_UniqueValues!D:D,MATCH(V784,Taxonomy_UniqueValues!E:E,0)))),"#N/C")</f>
        <v>Muscomorpha</v>
      </c>
      <c r="V784" s="63" t="str">
        <f>+IFERROR(IF(W784="#N/C","#N/C",IF(W784=0,INDEX(Taxonomy_UniqueValues!E:E,MATCH(X784,Taxonomy_UniqueValues!G:G,0)),INDEX(Taxonomy_UniqueValues!E:E,MATCH(W784,Taxonomy_UniqueValues!F:F,0)))),"#N/C")</f>
        <v>Muscoidea</v>
      </c>
      <c r="W784" s="63" t="str">
        <f>+IFERROR(IF(X784="#N/C","#N/C",IF(X784=0,INDEX(Taxonomy_UniqueValues!F:F,MATCH(Y784,Taxonomy_UniqueValues!H:H,0)),INDEX(Taxonomy_UniqueValues!F:F,MATCH(X784,Taxonomy_UniqueValues!G:G,0)))),"#N/C")</f>
        <v>Fanniidae</v>
      </c>
      <c r="X784" s="63">
        <f>+IFERROR(IF(Y784="#N/C","#N/C",INDEX(Taxonomy_UniqueValues!G:G,MATCH(Y784,Taxonomy_UniqueValues!H:H,0))),"#N/C")</f>
        <v>0</v>
      </c>
      <c r="Y784" s="65" t="s">
        <v>38</v>
      </c>
      <c r="Z784" s="64" t="s">
        <v>36</v>
      </c>
    </row>
    <row r="785" spans="1:26" x14ac:dyDescent="0.3">
      <c r="A785" s="3">
        <v>254</v>
      </c>
      <c r="B785" s="38" t="str">
        <f t="shared" si="78"/>
        <v>FAIR-D3_254</v>
      </c>
      <c r="C785" s="39" t="s">
        <v>526</v>
      </c>
      <c r="D785" s="4">
        <f t="shared" si="75"/>
        <v>45172</v>
      </c>
      <c r="E785" s="1" t="s">
        <v>864</v>
      </c>
      <c r="F785" s="1" t="s">
        <v>865</v>
      </c>
      <c r="G785" s="2">
        <v>45172.528101851902</v>
      </c>
      <c r="H785" s="2">
        <v>45172.5468287037</v>
      </c>
      <c r="I785" s="40">
        <f t="shared" si="76"/>
        <v>1.8726851798419375E-2</v>
      </c>
      <c r="J785" s="41" t="s">
        <v>30</v>
      </c>
      <c r="K785" s="42" t="s">
        <v>34</v>
      </c>
      <c r="L785" s="42" t="s">
        <v>30</v>
      </c>
      <c r="M785" s="45">
        <v>254</v>
      </c>
      <c r="N785" s="5" t="str">
        <f t="shared" si="81"/>
        <v>FAIR-D3/254</v>
      </c>
      <c r="O785" s="4" t="str">
        <f>IF(ISBLANK(E785),"",IF(E785=F785, "1 video",CONCATENATE((+COUNTIFS(Video_List!$A:$A,Monitoring!C785,Video_List!$D:$D,"&lt;=" &amp;Monitoring!H785)-COUNTIFS(Video_List!$A:$A,Monitoring!C785,Video_List!$D:$D,"&lt;=" &amp;Monitoring!G785))+1," videos")))</f>
        <v>9 videos</v>
      </c>
      <c r="P785" s="61" t="str">
        <f t="shared" si="82"/>
        <v>yes</v>
      </c>
      <c r="Q785" s="62" t="s">
        <v>34</v>
      </c>
      <c r="R785" s="63" t="str">
        <f>+IFERROR(IF(S785="#N/C","#N/C",INDEX(Taxonomy_UniqueValues!A:A,MATCH(S785,Taxonomy_UniqueValues!B:B,0))),"#N/C")</f>
        <v>Insecta</v>
      </c>
      <c r="S785" s="63" t="str">
        <f>+IFERROR(IF(T785="#N/C","#N/C",INDEX(Taxonomy_UniqueValues!B:B,MATCH(T785,Taxonomy_UniqueValues!C:C,0))),"#N/C")</f>
        <v>Diptera</v>
      </c>
      <c r="T785" s="63" t="str">
        <f>+IFERROR(IF(V785="#N/C","#N/C",INDEX(Taxonomy_UniqueValues!C:C,MATCH(V785,Taxonomy_UniqueValues!E:E,0))),"#N/C")</f>
        <v>Brachycera</v>
      </c>
      <c r="U785" s="63" t="str">
        <f>+IFERROR(IF(V785="#N/C","#N/C",INDEX(Taxonomy_UniqueValues!D:D,MATCH(V785,Taxonomy_UniqueValues!E:E,0))),"#N/C")</f>
        <v>Muscomorpha</v>
      </c>
      <c r="V785" s="63" t="s">
        <v>112</v>
      </c>
      <c r="W785" s="63" t="str">
        <f>+IFERROR(IF(X785="#N/C","#N/C",IF(X785="-",INDEX(Taxonomy_UniqueValues!F:F,MATCH(Y785,Taxonomy_UniqueValues!H:H,0)),INDEX(Taxonomy_UniqueValues!F:F,MATCH(X785,Taxonomy_UniqueValues!G:G,0)))),"#N/C")</f>
        <v>#N/C</v>
      </c>
      <c r="X785" s="63" t="str">
        <f>+IFERROR(IF(Y785="#N/C","#N/C",INDEX(Taxonomy_UniqueValues!G:G,MATCH(Y785,Taxonomy_UniqueValues!H:H,0))),"#N/C")</f>
        <v>#N/C</v>
      </c>
      <c r="Y785" s="65" t="str">
        <f>+IFERROR(IF(Z785="#N/C","#N/C",INDEX(Taxonomy_UniqueValues!H:H,MATCH(Z785,Taxonomy_UniqueValues!I:I,0))),"#N/C")</f>
        <v>#N/C</v>
      </c>
      <c r="Z785" s="64" t="s">
        <v>36</v>
      </c>
    </row>
    <row r="786" spans="1:26" x14ac:dyDescent="0.3">
      <c r="A786" s="3">
        <v>255</v>
      </c>
      <c r="B786" s="38" t="str">
        <f t="shared" si="78"/>
        <v>FAIR-D3_255</v>
      </c>
      <c r="C786" s="39" t="s">
        <v>526</v>
      </c>
      <c r="D786" s="4">
        <f t="shared" si="75"/>
        <v>45172</v>
      </c>
      <c r="E786" s="1" t="s">
        <v>866</v>
      </c>
      <c r="F786" s="1" t="s">
        <v>866</v>
      </c>
      <c r="G786" s="2">
        <v>45172.558981481503</v>
      </c>
      <c r="H786" s="2">
        <v>45172.559108796297</v>
      </c>
      <c r="I786" s="40">
        <f t="shared" si="76"/>
        <v>1.2731479364447296E-4</v>
      </c>
      <c r="J786" s="41" t="s">
        <v>30</v>
      </c>
      <c r="K786" s="42" t="s">
        <v>34</v>
      </c>
      <c r="L786" s="42" t="s">
        <v>32</v>
      </c>
      <c r="M786" s="45">
        <v>255</v>
      </c>
      <c r="N786" s="5" t="str">
        <f t="shared" si="81"/>
        <v>FAIR-D3/255</v>
      </c>
      <c r="O786" s="4" t="str">
        <f>IF(ISBLANK(E786),"",IF(E786=F786, "1 video",CONCATENATE((+COUNTIFS(Video_List!$A:$A,Monitoring!C786,Video_List!$D:$D,"&lt;=" &amp;Monitoring!H786)-COUNTIFS(Video_List!$A:$A,Monitoring!C786,Video_List!$D:$D,"&lt;=" &amp;Monitoring!G786))+1," videos")))</f>
        <v>1 video</v>
      </c>
      <c r="P786" s="61" t="str">
        <f t="shared" si="82"/>
        <v>yes</v>
      </c>
      <c r="Q786" s="62" t="s">
        <v>31</v>
      </c>
      <c r="R786" s="63" t="str">
        <f>+IFERROR(IF(S786="#N/C","#N/C",INDEX(Taxonomy_UniqueValues!A:A,MATCH(S786,Taxonomy_UniqueValues!B:B,0))),"#N/C")</f>
        <v>Insecta</v>
      </c>
      <c r="S786" s="63" t="str">
        <f>+IFERROR(IF(T786="#N/C","#N/C",INDEX(Taxonomy_UniqueValues!B:B,MATCH(T786,Taxonomy_UniqueValues!C:C,0))),"#N/C")</f>
        <v>Hymenoptera</v>
      </c>
      <c r="T786" s="63" t="str">
        <f>+IFERROR(IF(V786="#N/C","#N/C",INDEX(Taxonomy_UniqueValues!C:C,MATCH(V786,Taxonomy_UniqueValues!E:E,0))),"#N/C")</f>
        <v>Apocrita</v>
      </c>
      <c r="U786" s="63" t="str">
        <f>+IFERROR(IF(V786="#N/C","#N/C",INDEX(Taxonomy_UniqueValues!D:D,MATCH(V786,Taxonomy_UniqueValues!E:E,0))),"#N/C")</f>
        <v>Parasitica</v>
      </c>
      <c r="V786" s="63" t="str">
        <f>+IFERROR(IF(W786="#N/C","#N/C",INDEX(Taxonomy_UniqueValues!E:E,MATCH(W786,Taxonomy_UniqueValues!F:F,0))),"#N/C")</f>
        <v>Ichneumonoidea</v>
      </c>
      <c r="W786" s="63" t="s">
        <v>540</v>
      </c>
      <c r="X786" s="63" t="str">
        <f>+IFERROR(IF(Y786="#N/C","#N/C",INDEX(Taxonomy_UniqueValues!G:G,MATCH(Y786,Taxonomy_UniqueValues!H:H,0))),"#N/C")</f>
        <v>#N/C</v>
      </c>
      <c r="Y786" s="65" t="str">
        <f>+IFERROR(IF(Z786="#N/C","#N/C",INDEX(Taxonomy_UniqueValues!H:H,MATCH(Z786,Taxonomy_UniqueValues!I:I,0))),"#N/C")</f>
        <v>#N/C</v>
      </c>
      <c r="Z786" s="64" t="s">
        <v>36</v>
      </c>
    </row>
    <row r="787" spans="1:26" x14ac:dyDescent="0.3">
      <c r="A787" s="3">
        <v>256</v>
      </c>
      <c r="B787" s="38" t="str">
        <f t="shared" si="78"/>
        <v>FAIR-D3_256</v>
      </c>
      <c r="C787" s="39" t="s">
        <v>526</v>
      </c>
      <c r="D787" s="4">
        <f t="shared" ref="D787:D850" si="83">IF(ISBLANK(E787),"",+VALUE(MID(E787, FIND("_", E787)+1,10)))</f>
        <v>45172</v>
      </c>
      <c r="E787" s="1" t="s">
        <v>867</v>
      </c>
      <c r="F787" s="1" t="s">
        <v>867</v>
      </c>
      <c r="G787" s="2">
        <v>45172.5648842593</v>
      </c>
      <c r="H787" s="2">
        <v>45172.565011574101</v>
      </c>
      <c r="I787" s="40">
        <f t="shared" ref="I787:I809" si="84">IF(G787=0,"",H787-G787)</f>
        <v>1.2731480092043057E-4</v>
      </c>
      <c r="J787" s="41" t="s">
        <v>30</v>
      </c>
      <c r="K787" s="42" t="s">
        <v>34</v>
      </c>
      <c r="L787" s="42" t="s">
        <v>32</v>
      </c>
      <c r="M787" s="45">
        <v>256</v>
      </c>
      <c r="N787" s="5" t="str">
        <f t="shared" si="81"/>
        <v>FAIR-D3/256</v>
      </c>
      <c r="O787" s="4" t="str">
        <f>IF(ISBLANK(E787),"",IF(E787=F787, "1 video",CONCATENATE((+COUNTIFS(Video_List!$A:$A,Monitoring!C787,Video_List!$D:$D,"&lt;=" &amp;Monitoring!H787)-COUNTIFS(Video_List!$A:$A,Monitoring!C787,Video_List!$D:$D,"&lt;=" &amp;Monitoring!G787))+1," videos")))</f>
        <v>1 video</v>
      </c>
      <c r="P787" s="61" t="str">
        <f t="shared" si="82"/>
        <v>yes</v>
      </c>
      <c r="Q787" s="62" t="s">
        <v>31</v>
      </c>
      <c r="R787" s="63" t="str">
        <f>+IFERROR(IF(S787="#N/C","#N/C",INDEX(Taxonomy_UniqueValues!A:A,MATCH(S787,Taxonomy_UniqueValues!B:B,0))),"#N/C")</f>
        <v>Insecta</v>
      </c>
      <c r="S787" s="63" t="str">
        <f>+IFERROR(IF(T787="#N/C","#N/C",INDEX(Taxonomy_UniqueValues!B:B,MATCH(T787,Taxonomy_UniqueValues!C:C,0))),"#N/C")</f>
        <v>Diptera</v>
      </c>
      <c r="T787" s="63" t="str">
        <f>+IFERROR(IF(V787="#N/C","#N/C",INDEX(Taxonomy_UniqueValues!C:C,MATCH(V787,Taxonomy_UniqueValues!E:E,0))),"#N/C")</f>
        <v>Brachycera</v>
      </c>
      <c r="U787" s="63" t="str">
        <f>+IFERROR(IF(V787="#N/C","#N/C",INDEX(Taxonomy_UniqueValues!D:D,MATCH(V787,Taxonomy_UniqueValues!E:E,0))),"#N/C")</f>
        <v>Muscomorpha</v>
      </c>
      <c r="V787" s="63" t="str">
        <f>+IFERROR(IF(W787="#N/C","#N/C",INDEX(Taxonomy_UniqueValues!E:E,MATCH(W787,Taxonomy_UniqueValues!F:F,0))),"#N/C")</f>
        <v>Oestroidea</v>
      </c>
      <c r="W787" s="63" t="str">
        <f>+IFERROR(IF(X787="#N/C","#N/C",IF(X787="-",INDEX(Taxonomy_UniqueValues!F:F,MATCH(Y787,Taxonomy_UniqueValues!H:H,0)),INDEX(Taxonomy_UniqueValues!F:F,MATCH(X787,Taxonomy_UniqueValues!G:G,0)))),"#N/C")</f>
        <v>Tachinidae</v>
      </c>
      <c r="X787" s="63" t="str">
        <f>+IFERROR(IF(Y787="#N/C","#N/C",INDEX(Taxonomy_UniqueValues!G:G,MATCH(Y787,Taxonomy_UniqueValues!H:H,0))),"#N/C")</f>
        <v>Tachininae</v>
      </c>
      <c r="Y787" s="65" t="s">
        <v>640</v>
      </c>
      <c r="Z787" s="64" t="s">
        <v>36</v>
      </c>
    </row>
    <row r="788" spans="1:26" x14ac:dyDescent="0.3">
      <c r="A788" s="3">
        <v>257</v>
      </c>
      <c r="B788" s="38" t="str">
        <f t="shared" si="78"/>
        <v>FAIR-D3_257</v>
      </c>
      <c r="C788" s="39" t="s">
        <v>526</v>
      </c>
      <c r="D788" s="4">
        <f t="shared" si="83"/>
        <v>45172</v>
      </c>
      <c r="E788" s="1" t="s">
        <v>868</v>
      </c>
      <c r="F788" s="1" t="s">
        <v>869</v>
      </c>
      <c r="G788" s="2">
        <v>45172.591412037</v>
      </c>
      <c r="H788" s="2">
        <v>45172.592453703699</v>
      </c>
      <c r="I788" s="40">
        <f t="shared" si="84"/>
        <v>1.041666699165944E-3</v>
      </c>
      <c r="J788" s="41" t="s">
        <v>30</v>
      </c>
      <c r="K788" s="42" t="s">
        <v>34</v>
      </c>
      <c r="L788" s="42" t="s">
        <v>32</v>
      </c>
      <c r="M788" s="6">
        <v>257</v>
      </c>
      <c r="N788" s="5" t="str">
        <f t="shared" si="81"/>
        <v>FAIR-D3/257</v>
      </c>
      <c r="O788" s="4" t="str">
        <f>IF(ISBLANK(E788),"",IF(E788=F788, "1 video",CONCATENATE((+COUNTIFS(Video_List!$A:$A,Monitoring!C788,Video_List!$D:$D,"&lt;=" &amp;Monitoring!H788)-COUNTIFS(Video_List!$A:$A,Monitoring!C788,Video_List!$D:$D,"&lt;=" &amp;Monitoring!G788))+1," videos")))</f>
        <v>2 videos</v>
      </c>
      <c r="P788" s="61" t="s">
        <v>31</v>
      </c>
      <c r="Q788" s="62" t="s">
        <v>31</v>
      </c>
      <c r="R788" s="63" t="str">
        <f>+IFERROR(IF(S788="#N/C","#N/C",INDEX(Taxonomy_UniqueValues!A:A,MATCH(S788,Taxonomy_UniqueValues!B:B,0))),"#N/C")</f>
        <v>Insecta</v>
      </c>
      <c r="S788" s="63" t="str">
        <f>+IFERROR(IF(T788="#N/C","#N/C",INDEX(Taxonomy_UniqueValues!B:B,MATCH(T788,Taxonomy_UniqueValues!C:C,0))),"#N/C")</f>
        <v>Coleoptera</v>
      </c>
      <c r="T788" s="63" t="str">
        <f>+IFERROR(IF(V788="#N/C","#N/C",INDEX(Taxonomy_UniqueValues!C:C,MATCH(V788,Taxonomy_UniqueValues!E:E,0))),"#N/C")</f>
        <v>Polyphaga</v>
      </c>
      <c r="U788" s="63" t="str">
        <f>+IFERROR(IF(V788="#N/C","#N/C",INDEX(Taxonomy_UniqueValues!D:D,MATCH(V788,Taxonomy_UniqueValues!E:E,0))),"#N/C")</f>
        <v>Cucujiformia</v>
      </c>
      <c r="V788" s="63" t="str">
        <f>+IFERROR(IF(W788="#N/C","#N/C",INDEX(Taxonomy_UniqueValues!E:E,MATCH(W788,Taxonomy_UniqueValues!F:F,0))),"#N/C")</f>
        <v>Coccinelloidea</v>
      </c>
      <c r="W788" s="63" t="str">
        <f>+IFERROR(IF(X788="#N/C","#N/C",IF(X788="-",INDEX(Taxonomy_UniqueValues!F:F,MATCH(Y788,Taxonomy_UniqueValues!H:H,0)),INDEX(Taxonomy_UniqueValues!F:F,MATCH(X788,Taxonomy_UniqueValues!G:G,0)))),"#N/C")</f>
        <v>Coccinellidae</v>
      </c>
      <c r="X788" s="63" t="str">
        <f>+IFERROR(IF(Y788="#N/C","#N/C",INDEX(Taxonomy_UniqueValues!G:G,MATCH(Y788,Taxonomy_UniqueValues!H:H,0))),"#N/C")</f>
        <v>Coccinellinae</v>
      </c>
      <c r="Y788" s="65" t="s">
        <v>744</v>
      </c>
      <c r="Z788" s="64" t="s">
        <v>36</v>
      </c>
    </row>
    <row r="789" spans="1:26" x14ac:dyDescent="0.3">
      <c r="A789" s="3">
        <v>258</v>
      </c>
      <c r="B789" s="38" t="str">
        <f t="shared" si="78"/>
        <v>FAIR-D3_258</v>
      </c>
      <c r="C789" s="39" t="s">
        <v>526</v>
      </c>
      <c r="D789" s="4">
        <f t="shared" si="83"/>
        <v>45172</v>
      </c>
      <c r="E789" s="1" t="s">
        <v>870</v>
      </c>
      <c r="F789" s="1" t="s">
        <v>870</v>
      </c>
      <c r="G789" s="2">
        <v>45172.634803240697</v>
      </c>
      <c r="H789" s="2">
        <v>45172.6348842593</v>
      </c>
      <c r="I789" s="40">
        <f t="shared" si="84"/>
        <v>8.1018602941185236E-5</v>
      </c>
      <c r="J789" s="41" t="s">
        <v>45</v>
      </c>
      <c r="K789" s="42" t="s">
        <v>31</v>
      </c>
      <c r="L789" s="42" t="s">
        <v>32</v>
      </c>
      <c r="M789" s="6">
        <v>258</v>
      </c>
      <c r="N789" s="5" t="str">
        <f t="shared" si="81"/>
        <v>FAIR-D3/258</v>
      </c>
      <c r="O789" s="4" t="str">
        <f>IF(ISBLANK(E789),"",IF(E789=F789, "1 video",CONCATENATE((+COUNTIFS(Video_List!$A:$A,Monitoring!C789,Video_List!$D:$D,"&lt;=" &amp;Monitoring!H789)-COUNTIFS(Video_List!$A:$A,Monitoring!C789,Video_List!$D:$D,"&lt;=" &amp;Monitoring!G789))+1," videos")))</f>
        <v>1 video</v>
      </c>
      <c r="P789" s="61" t="str">
        <f>+IF(R789="#N/C","-",IF(V789="#N/C","no","yes"))</f>
        <v>no</v>
      </c>
      <c r="Q789" s="62" t="s">
        <v>34</v>
      </c>
      <c r="R789" s="63" t="s">
        <v>86</v>
      </c>
      <c r="S789" s="63" t="str">
        <f>+IFERROR(IF(T789="#N/C","#N/C",INDEX(Taxonomy_UniqueValues!B:B,MATCH(T789,Taxonomy_UniqueValues!C:C,0))),"#N/C")</f>
        <v>#N/C</v>
      </c>
      <c r="T789" s="63" t="str">
        <f>+IFERROR(IF(V789="#N/C","#N/C",INDEX(Taxonomy_UniqueValues!C:C,MATCH(V789,Taxonomy_UniqueValues!E:E,0))),"#N/C")</f>
        <v>#N/C</v>
      </c>
      <c r="U789" s="63" t="str">
        <f>+IFERROR(IF(V789="#N/C","#N/C",INDEX(Taxonomy_UniqueValues!D:D,MATCH(V789,Taxonomy_UniqueValues!E:E,0))),"#N/C")</f>
        <v>#N/C</v>
      </c>
      <c r="V789" s="63" t="str">
        <f>+IFERROR(IF(W789="#N/C","#N/C",INDEX(Taxonomy_UniqueValues!E:E,MATCH(W789,Taxonomy_UniqueValues!F:F,0))),"#N/C")</f>
        <v>#N/C</v>
      </c>
      <c r="W789" s="63" t="str">
        <f>+IFERROR(IF(X789="#N/C","#N/C",IF(X789="-",INDEX(Taxonomy_UniqueValues!F:F,MATCH(Y789,Taxonomy_UniqueValues!H:H,0)),INDEX(Taxonomy_UniqueValues!F:F,MATCH(X789,Taxonomy_UniqueValues!G:G,0)))),"#N/C")</f>
        <v>#N/C</v>
      </c>
      <c r="X789" s="63" t="str">
        <f>+IFERROR(IF(Y789="#N/C","#N/C",INDEX(Taxonomy_UniqueValues!G:G,MATCH(Y789,Taxonomy_UniqueValues!H:H,0))),"#N/C")</f>
        <v>#N/C</v>
      </c>
      <c r="Y789" s="65" t="str">
        <f>+IFERROR(IF(Z789="#N/C","#N/C",INDEX(Taxonomy_UniqueValues!H:H,MATCH(Z789,Taxonomy_UniqueValues!I:I,0))),"#N/C")</f>
        <v>#N/C</v>
      </c>
      <c r="Z789" s="64" t="s">
        <v>36</v>
      </c>
    </row>
    <row r="790" spans="1:26" x14ac:dyDescent="0.3">
      <c r="A790" s="3">
        <v>259</v>
      </c>
      <c r="B790" s="38" t="str">
        <f t="shared" si="78"/>
        <v>FAIR-D3_259</v>
      </c>
      <c r="C790" s="39" t="s">
        <v>526</v>
      </c>
      <c r="D790" s="4">
        <f t="shared" si="83"/>
        <v>45172</v>
      </c>
      <c r="E790" s="1" t="s">
        <v>870</v>
      </c>
      <c r="F790" s="1" t="s">
        <v>870</v>
      </c>
      <c r="G790" s="2">
        <v>45172.634803240697</v>
      </c>
      <c r="H790" s="2">
        <v>45172.634918981501</v>
      </c>
      <c r="I790" s="40">
        <f t="shared" si="84"/>
        <v>1.1574080417631194E-4</v>
      </c>
      <c r="J790" s="41" t="s">
        <v>30</v>
      </c>
      <c r="K790" s="42" t="s">
        <v>31</v>
      </c>
      <c r="L790" s="42" t="s">
        <v>32</v>
      </c>
      <c r="M790" s="6">
        <v>259</v>
      </c>
      <c r="N790" s="5" t="str">
        <f t="shared" si="81"/>
        <v>FAIR-D3/259</v>
      </c>
      <c r="O790" s="4" t="str">
        <f>IF(ISBLANK(E790),"",IF(E790=F790, "1 video",CONCATENATE((+COUNTIFS(Video_List!$A:$A,Monitoring!C790,Video_List!$D:$D,"&lt;=" &amp;Monitoring!H790)-COUNTIFS(Video_List!$A:$A,Monitoring!C790,Video_List!$D:$D,"&lt;=" &amp;Monitoring!G790))+1," videos")))</f>
        <v>1 video</v>
      </c>
      <c r="P790" s="61" t="str">
        <f>+IF(R790="#N/C","-",IF(V790="#N/C","no","yes"))</f>
        <v>yes</v>
      </c>
      <c r="Q790" s="62" t="s">
        <v>34</v>
      </c>
      <c r="R790" s="63" t="str">
        <f>+IFERROR(IF(S790="#N/C","#N/C",INDEX(Taxonomy_UniqueValues!A:A,MATCH(S790,Taxonomy_UniqueValues!B:B,0))),"#N/C")</f>
        <v>Insecta</v>
      </c>
      <c r="S790" s="63" t="str">
        <f>+IFERROR(IF(T790="#N/C","#N/C",INDEX(Taxonomy_UniqueValues!B:B,MATCH(T790,Taxonomy_UniqueValues!C:C,0))),"#N/C")</f>
        <v>Diptera</v>
      </c>
      <c r="T790" s="63" t="str">
        <f>+IFERROR(IF(V790="#N/C","#N/C",INDEX(Taxonomy_UniqueValues!C:C,MATCH(V790,Taxonomy_UniqueValues!E:E,0))),"#N/C")</f>
        <v>Brachycera</v>
      </c>
      <c r="U790" s="63" t="str">
        <f>+IFERROR(IF(V790="#N/C","#N/C",INDEX(Taxonomy_UniqueValues!D:D,MATCH(V790,Taxonomy_UniqueValues!E:E,0))),"#N/C")</f>
        <v>Muscomorpha</v>
      </c>
      <c r="V790" s="63" t="str">
        <f>+IFERROR(IF(W790="#N/C","#N/C",INDEX(Taxonomy_UniqueValues!E:E,MATCH(W790,Taxonomy_UniqueValues!F:F,0))),"#N/C")</f>
        <v>Oestroidea</v>
      </c>
      <c r="W790" s="63" t="str">
        <f>+IFERROR(IF(X790="#N/C","#N/C",IF(X790="-",INDEX(Taxonomy_UniqueValues!F:F,MATCH(Y790,Taxonomy_UniqueValues!H:H,0)),INDEX(Taxonomy_UniqueValues!F:F,MATCH(X790,Taxonomy_UniqueValues!G:G,0)))),"#N/C")</f>
        <v>Sarcophagidae</v>
      </c>
      <c r="X790" s="63" t="str">
        <f>+IFERROR(IF(Y790="#N/C","#N/C",INDEX(Taxonomy_UniqueValues!G:G,MATCH(Y790,Taxonomy_UniqueValues!H:H,0))),"#N/C")</f>
        <v>Sarcophaginae</v>
      </c>
      <c r="Y790" s="65" t="s">
        <v>321</v>
      </c>
      <c r="Z790" s="64" t="s">
        <v>36</v>
      </c>
    </row>
    <row r="791" spans="1:26" x14ac:dyDescent="0.3">
      <c r="A791" s="3">
        <v>260</v>
      </c>
      <c r="B791" s="38" t="str">
        <f t="shared" si="78"/>
        <v>FAIR-D3_260</v>
      </c>
      <c r="C791" s="39" t="s">
        <v>526</v>
      </c>
      <c r="D791" s="4">
        <f t="shared" si="83"/>
        <v>45172</v>
      </c>
      <c r="E791" s="1" t="s">
        <v>871</v>
      </c>
      <c r="F791" s="1" t="s">
        <v>871</v>
      </c>
      <c r="G791" s="2">
        <v>45172.750798611101</v>
      </c>
      <c r="H791" s="2">
        <v>45172.750833333303</v>
      </c>
      <c r="I791" s="40">
        <f t="shared" si="84"/>
        <v>3.4722201235126704E-5</v>
      </c>
      <c r="J791" s="41" t="s">
        <v>30</v>
      </c>
      <c r="K791" s="42" t="s">
        <v>31</v>
      </c>
      <c r="L791" s="42" t="s">
        <v>32</v>
      </c>
      <c r="M791" s="6">
        <v>260</v>
      </c>
      <c r="N791" s="5" t="str">
        <f t="shared" si="81"/>
        <v>FAIR-D3/260</v>
      </c>
      <c r="O791" s="4" t="str">
        <f>IF(ISBLANK(E791),"",IF(E791=F791, "1 video",CONCATENATE((+COUNTIFS(Video_List!$A:$A,Monitoring!C791,Video_List!$D:$D,"&lt;=" &amp;Monitoring!H791)-COUNTIFS(Video_List!$A:$A,Monitoring!C791,Video_List!$D:$D,"&lt;=" &amp;Monitoring!G791))+1," videos")))</f>
        <v>1 video</v>
      </c>
      <c r="P791" s="61" t="str">
        <f>+IF(R791="#N/C","-",IF(V791="#N/C","no","yes"))</f>
        <v>no</v>
      </c>
      <c r="Q791" s="62" t="s">
        <v>34</v>
      </c>
      <c r="R791" s="63" t="str">
        <f>+IFERROR(IF(S791="#N/C","#N/C",INDEX(Taxonomy_UniqueValues!A:A,MATCH(S791,Taxonomy_UniqueValues!B:B,0))),"#N/C")</f>
        <v>Insecta</v>
      </c>
      <c r="S791" s="63" t="str">
        <f>+IFERROR(IF(T791="#N/C","#N/C",INDEX(Taxonomy_UniqueValues!B:B,MATCH(T791,Taxonomy_UniqueValues!C:C,0))),"#N/C")</f>
        <v>Diptera</v>
      </c>
      <c r="T791" s="63" t="s">
        <v>48</v>
      </c>
      <c r="U791" s="63" t="str">
        <f>+IFERROR(IF(V791="#N/C","#N/C",INDEX(Taxonomy_UniqueValues!D:D,MATCH(V791,Taxonomy_UniqueValues!E:E,0))),"#N/C")</f>
        <v>#N/C</v>
      </c>
      <c r="V791" s="63" t="str">
        <f>+IFERROR(IF(W791="#N/C","#N/C",INDEX(Taxonomy_UniqueValues!E:E,MATCH(W791,Taxonomy_UniqueValues!F:F,0))),"#N/C")</f>
        <v>#N/C</v>
      </c>
      <c r="W791" s="63" t="str">
        <f>+IFERROR(IF(X791="#N/C","#N/C",IF(X791="-",INDEX(Taxonomy_UniqueValues!F:F,MATCH(Y791,Taxonomy_UniqueValues!H:H,0)),INDEX(Taxonomy_UniqueValues!F:F,MATCH(X791,Taxonomy_UniqueValues!G:G,0)))),"#N/C")</f>
        <v>#N/C</v>
      </c>
      <c r="X791" s="63" t="str">
        <f>+IFERROR(IF(Y791="#N/C","#N/C",INDEX(Taxonomy_UniqueValues!G:G,MATCH(Y791,Taxonomy_UniqueValues!H:H,0))),"#N/C")</f>
        <v>#N/C</v>
      </c>
      <c r="Y791" s="65" t="str">
        <f>+IFERROR(IF(Z791="#N/C","#N/C",INDEX(Taxonomy_UniqueValues!H:H,MATCH(Z791,Taxonomy_UniqueValues!I:I,0))),"#N/C")</f>
        <v>#N/C</v>
      </c>
      <c r="Z791" s="64" t="s">
        <v>36</v>
      </c>
    </row>
    <row r="792" spans="1:26" x14ac:dyDescent="0.3">
      <c r="A792" s="3">
        <v>261</v>
      </c>
      <c r="B792" s="38" t="str">
        <f t="shared" si="78"/>
        <v>FAIR-D3_261</v>
      </c>
      <c r="C792" s="39" t="s">
        <v>526</v>
      </c>
      <c r="D792" s="4">
        <f t="shared" si="83"/>
        <v>45172</v>
      </c>
      <c r="E792" s="1" t="s">
        <v>872</v>
      </c>
      <c r="F792" s="1" t="s">
        <v>872</v>
      </c>
      <c r="G792" s="2">
        <v>45172.751562500001</v>
      </c>
      <c r="H792" s="2">
        <v>45172.7516203704</v>
      </c>
      <c r="I792" s="40">
        <f t="shared" si="84"/>
        <v>5.7870398450177163E-5</v>
      </c>
      <c r="J792" s="41" t="s">
        <v>30</v>
      </c>
      <c r="K792" s="42" t="s">
        <v>31</v>
      </c>
      <c r="L792" s="42" t="s">
        <v>32</v>
      </c>
      <c r="M792" s="6">
        <v>261</v>
      </c>
      <c r="N792" s="5" t="str">
        <f t="shared" si="81"/>
        <v>FAIR-D3/261</v>
      </c>
      <c r="O792" s="4" t="str">
        <f>IF(ISBLANK(E792),"",IF(E792=F792, "1 video",CONCATENATE((+COUNTIFS(Video_List!$A:$A,Monitoring!C792,Video_List!$D:$D,"&lt;=" &amp;Monitoring!H792)-COUNTIFS(Video_List!$A:$A,Monitoring!C792,Video_List!$D:$D,"&lt;=" &amp;Monitoring!G792))+1," videos")))</f>
        <v>1 video</v>
      </c>
      <c r="P792" s="61" t="s">
        <v>31</v>
      </c>
      <c r="Q792" s="62" t="s">
        <v>31</v>
      </c>
      <c r="R792" s="63" t="str">
        <f>+IFERROR(IF(S792="#N/C","#N/C",INDEX(Taxonomy_UniqueValues!A:A,MATCH(S792,Taxonomy_UniqueValues!B:B,0))),"#N/C")</f>
        <v>Insecta</v>
      </c>
      <c r="S792" s="63" t="str">
        <f>+IFERROR(IF(T792="#N/C","#N/C",INDEX(Taxonomy_UniqueValues!B:B,MATCH(T792,Taxonomy_UniqueValues!C:C,0))),"#N/C")</f>
        <v>Diptera</v>
      </c>
      <c r="T792" s="63" t="str">
        <f>+IFERROR(IF(V792="#N/C","#N/C",INDEX(Taxonomy_UniqueValues!C:C,MATCH(V792,Taxonomy_UniqueValues!E:E,0))),"#N/C")</f>
        <v>Brachycera</v>
      </c>
      <c r="U792" s="63" t="str">
        <f>+IFERROR(IF(V792="#N/C","#N/C",INDEX(Taxonomy_UniqueValues!D:D,MATCH(V792,Taxonomy_UniqueValues!E:E,0))),"#N/C")</f>
        <v>Muscomorpha</v>
      </c>
      <c r="V792" s="63" t="str">
        <f>+IFERROR(IF(W792="#N/C","#N/C",INDEX(Taxonomy_UniqueValues!E:E,MATCH(W792,Taxonomy_UniqueValues!F:F,0))),"#N/C")</f>
        <v>Syrphoidea</v>
      </c>
      <c r="W792" s="63" t="str">
        <f>+IFERROR(IF(X792="#N/C","#N/C",IF(X792="-",INDEX(Taxonomy_UniqueValues!F:F,MATCH(Y792,Taxonomy_UniqueValues!H:H,0)),INDEX(Taxonomy_UniqueValues!F:F,MATCH(X792,Taxonomy_UniqueValues!G:G,0)))),"#N/C")</f>
        <v>Syrphidae</v>
      </c>
      <c r="X792" s="63" t="str">
        <f>+IFERROR(IF(Y792="#N/C","#N/C",INDEX(Taxonomy_UniqueValues!G:G,MATCH(Y792,Taxonomy_UniqueValues!H:H,0))),"#N/C")</f>
        <v>Syrphinae</v>
      </c>
      <c r="Y792" s="65" t="s">
        <v>873</v>
      </c>
      <c r="Z792" s="64" t="s">
        <v>36</v>
      </c>
    </row>
    <row r="793" spans="1:26" x14ac:dyDescent="0.3">
      <c r="A793" s="3">
        <v>262</v>
      </c>
      <c r="B793" s="38" t="str">
        <f t="shared" si="78"/>
        <v>FAIR-D3_262</v>
      </c>
      <c r="C793" s="39" t="s">
        <v>526</v>
      </c>
      <c r="D793" s="4">
        <f t="shared" si="83"/>
        <v>45172</v>
      </c>
      <c r="E793" s="1" t="s">
        <v>872</v>
      </c>
      <c r="F793" s="1" t="s">
        <v>872</v>
      </c>
      <c r="G793" s="2">
        <v>45172.751909722203</v>
      </c>
      <c r="H793" s="2">
        <v>45172.752326388902</v>
      </c>
      <c r="I793" s="40">
        <f t="shared" si="84"/>
        <v>4.166666985838674E-4</v>
      </c>
      <c r="J793" s="41" t="s">
        <v>30</v>
      </c>
      <c r="K793" s="42" t="s">
        <v>31</v>
      </c>
      <c r="L793" s="42" t="s">
        <v>32</v>
      </c>
      <c r="M793" s="6">
        <v>262</v>
      </c>
      <c r="N793" s="5" t="str">
        <f t="shared" si="81"/>
        <v>FAIR-D3/262</v>
      </c>
      <c r="O793" s="4" t="str">
        <f>IF(ISBLANK(E793),"",IF(E793=F793, "1 video",CONCATENATE((+COUNTIFS(Video_List!$A:$A,Monitoring!C793,Video_List!$D:$D,"&lt;=" &amp;Monitoring!H793)-COUNTIFS(Video_List!$A:$A,Monitoring!C793,Video_List!$D:$D,"&lt;=" &amp;Monitoring!G793))+1," videos")))</f>
        <v>1 video</v>
      </c>
      <c r="P793" s="61" t="str">
        <f>+IF(R793="#N/C","-",IF(V793="#N/C","no","yes"))</f>
        <v>yes</v>
      </c>
      <c r="Q793" s="62" t="s">
        <v>34</v>
      </c>
      <c r="R793" s="63" t="str">
        <f>+IFERROR(IF(S793="#N/C","#N/C",INDEX(Taxonomy_UniqueValues!A:A,MATCH(S793,Taxonomy_UniqueValues!B:B,0))),"#N/C")</f>
        <v>Insecta</v>
      </c>
      <c r="S793" s="63" t="str">
        <f>+IFERROR(IF(T793="#N/C","#N/C",INDEX(Taxonomy_UniqueValues!B:B,MATCH(T793,Taxonomy_UniqueValues!C:C,0))),"#N/C")</f>
        <v>Diptera</v>
      </c>
      <c r="T793" s="63" t="str">
        <f>+IFERROR(IF(V793="#N/C","#N/C",INDEX(Taxonomy_UniqueValues!C:C,MATCH(V793,Taxonomy_UniqueValues!E:E,0))),"#N/C")</f>
        <v>Brachycera</v>
      </c>
      <c r="U793" s="63" t="str">
        <f>+IFERROR(IF(V793="#N/C","#N/C",INDEX(Taxonomy_UniqueValues!D:D,MATCH(V793,Taxonomy_UniqueValues!E:E,0))),"#N/C")</f>
        <v>Muscomorpha</v>
      </c>
      <c r="V793" s="63" t="s">
        <v>35</v>
      </c>
      <c r="W793" s="63" t="str">
        <f>+IFERROR(IF(X793="#N/C","#N/C",IF(X793="-",INDEX(Taxonomy_UniqueValues!F:F,MATCH(Y793,Taxonomy_UniqueValues!H:H,0)),INDEX(Taxonomy_UniqueValues!F:F,MATCH(X793,Taxonomy_UniqueValues!G:G,0)))),"#N/C")</f>
        <v>#N/C</v>
      </c>
      <c r="X793" s="63" t="str">
        <f>+IFERROR(IF(Y793="#N/C","#N/C",INDEX(Taxonomy_UniqueValues!G:G,MATCH(Y793,Taxonomy_UniqueValues!H:H,0))),"#N/C")</f>
        <v>#N/C</v>
      </c>
      <c r="Y793" s="65" t="str">
        <f>+IFERROR(IF(Z793="#N/C","#N/C",INDEX(Taxonomy_UniqueValues!H:H,MATCH(Z793,Taxonomy_UniqueValues!I:I,0))),"#N/C")</f>
        <v>#N/C</v>
      </c>
      <c r="Z793" s="64" t="s">
        <v>36</v>
      </c>
    </row>
    <row r="794" spans="1:26" x14ac:dyDescent="0.3">
      <c r="A794" s="3">
        <v>263</v>
      </c>
      <c r="B794" s="38" t="str">
        <f t="shared" si="78"/>
        <v>FAIR-D3_263</v>
      </c>
      <c r="C794" s="39" t="s">
        <v>526</v>
      </c>
      <c r="D794" s="4">
        <f t="shared" si="83"/>
        <v>45173</v>
      </c>
      <c r="E794" s="1" t="s">
        <v>874</v>
      </c>
      <c r="F794" s="1" t="s">
        <v>875</v>
      </c>
      <c r="G794" s="2">
        <v>45173.315844907404</v>
      </c>
      <c r="H794" s="2">
        <v>45173.368622685201</v>
      </c>
      <c r="I794" s="40">
        <f t="shared" si="84"/>
        <v>5.2777777797018643E-2</v>
      </c>
      <c r="J794" s="41" t="s">
        <v>30</v>
      </c>
      <c r="K794" s="42" t="s">
        <v>31</v>
      </c>
      <c r="L794" s="42" t="s">
        <v>32</v>
      </c>
      <c r="M794" s="6">
        <v>263</v>
      </c>
      <c r="N794" s="5" t="str">
        <f t="shared" si="81"/>
        <v>FAIR-D3/263</v>
      </c>
      <c r="O794" s="4" t="str">
        <f>IF(ISBLANK(E794),"",IF(E794=F794, "1 video",CONCATENATE((+COUNTIFS(Video_List!$A:$A,Monitoring!C794,Video_List!$D:$D,"&lt;=" &amp;Monitoring!H794)-COUNTIFS(Video_List!$A:$A,Monitoring!C794,Video_List!$D:$D,"&lt;=" &amp;Monitoring!G794))+1," videos")))</f>
        <v>11 videos</v>
      </c>
      <c r="P794" s="61" t="str">
        <f>+IF(R794="#N/C","-",IF(V794="#N/C","no","yes"))</f>
        <v>yes</v>
      </c>
      <c r="Q794" s="62" t="s">
        <v>31</v>
      </c>
      <c r="R794" s="63" t="str">
        <f>+IFERROR(IF(S794="#N/C","#N/C",INDEX(Taxonomy_UniqueValues!A:A,MATCH(S794,Taxonomy_UniqueValues!B:B,0))),"#N/C")</f>
        <v>Insecta</v>
      </c>
      <c r="S794" s="63" t="str">
        <f>+IFERROR(IF(T794="#N/C","#N/C",INDEX(Taxonomy_UniqueValues!B:B,MATCH(T794,Taxonomy_UniqueValues!C:C,0))),"#N/C")</f>
        <v>Diptera</v>
      </c>
      <c r="T794" s="63" t="str">
        <f>+IFERROR(IF(V794="#N/C","#N/C",INDEX(Taxonomy_UniqueValues!C:C,MATCH(V794,Taxonomy_UniqueValues!E:E,0))),"#N/C")</f>
        <v>Brachycera</v>
      </c>
      <c r="U794" s="63" t="str">
        <f>+IFERROR(IF(V794="#N/C","#N/C",INDEX(Taxonomy_UniqueValues!D:D,MATCH(V794,Taxonomy_UniqueValues!E:E,0))),"#N/C")</f>
        <v>Asilomorpha</v>
      </c>
      <c r="V794" s="63" t="str">
        <f>+IFERROR(IF(W794="#N/C","#N/C",INDEX(Taxonomy_UniqueValues!E:E,MATCH(W794,Taxonomy_UniqueValues!F:F,0))),"#N/C")</f>
        <v>Asiloidea</v>
      </c>
      <c r="W794" s="63" t="str">
        <f>+IFERROR(IF(X794="#N/C","#N/C",IF(X794="-",INDEX(Taxonomy_UniqueValues!F:F,MATCH(Y794,Taxonomy_UniqueValues!H:H,0)),INDEX(Taxonomy_UniqueValues!F:F,MATCH(X794,Taxonomy_UniqueValues!G:G,0)))),"#N/C")</f>
        <v>Asilidae</v>
      </c>
      <c r="X794" s="63" t="s">
        <v>876</v>
      </c>
      <c r="Y794" s="65" t="str">
        <f>+IFERROR(IF(Z794="#N/C","#N/C",INDEX(Taxonomy_UniqueValues!H:H,MATCH(Z794,Taxonomy_UniqueValues!I:I,0))),"#N/C")</f>
        <v>#N/C</v>
      </c>
      <c r="Z794" s="64" t="s">
        <v>36</v>
      </c>
    </row>
    <row r="795" spans="1:26" x14ac:dyDescent="0.3">
      <c r="A795" s="3">
        <v>264</v>
      </c>
      <c r="B795" s="38" t="str">
        <f t="shared" si="78"/>
        <v>FAIR-D3_264</v>
      </c>
      <c r="C795" s="39" t="s">
        <v>526</v>
      </c>
      <c r="D795" s="4">
        <f t="shared" si="83"/>
        <v>45173</v>
      </c>
      <c r="E795" s="1" t="s">
        <v>877</v>
      </c>
      <c r="F795" s="1" t="s">
        <v>877</v>
      </c>
      <c r="G795" s="2">
        <v>45173.3827662037</v>
      </c>
      <c r="H795" s="2">
        <v>45173.383599537003</v>
      </c>
      <c r="I795" s="40">
        <f t="shared" si="84"/>
        <v>8.3333330258028582E-4</v>
      </c>
      <c r="J795" s="41" t="s">
        <v>45</v>
      </c>
      <c r="K795" s="42" t="s">
        <v>34</v>
      </c>
      <c r="L795" s="42" t="s">
        <v>32</v>
      </c>
      <c r="M795" s="6">
        <v>264</v>
      </c>
      <c r="N795" s="5" t="str">
        <f t="shared" si="81"/>
        <v>FAIR-D3/264</v>
      </c>
      <c r="O795" s="4" t="str">
        <f>IF(ISBLANK(E795),"",IF(E795=F795, "1 video",CONCATENATE((+COUNTIFS(Video_List!$A:$A,Monitoring!C795,Video_List!$D:$D,"&lt;=" &amp;Monitoring!H795)-COUNTIFS(Video_List!$A:$A,Monitoring!C795,Video_List!$D:$D,"&lt;=" &amp;Monitoring!G795))+1," videos")))</f>
        <v>1 video</v>
      </c>
      <c r="P795" s="61" t="str">
        <f>+IF(R795="#N/C","-",IF(V795="#N/C","no","yes"))</f>
        <v>no</v>
      </c>
      <c r="Q795" s="62" t="s">
        <v>34</v>
      </c>
      <c r="R795" s="63" t="str">
        <f>+IFERROR(IF(S795="#N/C","#N/C",INDEX(Taxonomy_UniqueValues!A:A,MATCH(S795,Taxonomy_UniqueValues!B:B,0))),"#N/C")</f>
        <v>Insecta</v>
      </c>
      <c r="S795" s="63" t="str">
        <f>+IFERROR(IF(T795="#N/C","#N/C",INDEX(Taxonomy_UniqueValues!B:B,MATCH(T795,Taxonomy_UniqueValues!C:C,0))),"#N/C")</f>
        <v>Diptera</v>
      </c>
      <c r="T795" s="63" t="s">
        <v>48</v>
      </c>
      <c r="U795" s="63" t="str">
        <f>+IFERROR(IF(V795="#N/C","#N/C",INDEX(Taxonomy_UniqueValues!D:D,MATCH(V795,Taxonomy_UniqueValues!E:E,0))),"#N/C")</f>
        <v>#N/C</v>
      </c>
      <c r="V795" s="63" t="str">
        <f>+IFERROR(IF(W795="#N/C","#N/C",INDEX(Taxonomy_UniqueValues!E:E,MATCH(W795,Taxonomy_UniqueValues!F:F,0))),"#N/C")</f>
        <v>#N/C</v>
      </c>
      <c r="W795" s="63" t="str">
        <f>+IFERROR(IF(X795="#N/C","#N/C",IF(X795="-",INDEX(Taxonomy_UniqueValues!F:F,MATCH(Y795,Taxonomy_UniqueValues!H:H,0)),INDEX(Taxonomy_UniqueValues!F:F,MATCH(X795,Taxonomy_UniqueValues!G:G,0)))),"#N/C")</f>
        <v>#N/C</v>
      </c>
      <c r="X795" s="63" t="str">
        <f>+IFERROR(IF(Y795="#N/C","#N/C",INDEX(Taxonomy_UniqueValues!G:G,MATCH(Y795,Taxonomy_UniqueValues!H:H,0))),"#N/C")</f>
        <v>#N/C</v>
      </c>
      <c r="Y795" s="65" t="str">
        <f>+IFERROR(IF(Z795="#N/C","#N/C",INDEX(Taxonomy_UniqueValues!H:H,MATCH(Z795,Taxonomy_UniqueValues!I:I,0))),"#N/C")</f>
        <v>#N/C</v>
      </c>
      <c r="Z795" s="64" t="s">
        <v>36</v>
      </c>
    </row>
    <row r="796" spans="1:26" x14ac:dyDescent="0.3">
      <c r="A796" s="3">
        <v>265</v>
      </c>
      <c r="B796" s="38" t="str">
        <f t="shared" si="78"/>
        <v>FAIR-D3_265</v>
      </c>
      <c r="C796" s="39" t="s">
        <v>526</v>
      </c>
      <c r="D796" s="4">
        <f t="shared" si="83"/>
        <v>45173</v>
      </c>
      <c r="E796" s="1" t="s">
        <v>878</v>
      </c>
      <c r="F796" s="1" t="s">
        <v>878</v>
      </c>
      <c r="G796" s="2">
        <v>45173.397592592599</v>
      </c>
      <c r="H796" s="2">
        <v>45173.397696759297</v>
      </c>
      <c r="I796" s="40">
        <f t="shared" si="84"/>
        <v>1.041666982928291E-4</v>
      </c>
      <c r="J796" s="41" t="s">
        <v>30</v>
      </c>
      <c r="K796" s="42" t="s">
        <v>31</v>
      </c>
      <c r="L796" s="42" t="s">
        <v>32</v>
      </c>
      <c r="M796" s="6">
        <v>265</v>
      </c>
      <c r="N796" s="5" t="str">
        <f t="shared" si="81"/>
        <v>FAIR-D3/265</v>
      </c>
      <c r="O796" s="4" t="str">
        <f>IF(ISBLANK(E796),"",IF(E796=F796, "1 video",CONCATENATE((+COUNTIFS(Video_List!$A:$A,Monitoring!C796,Video_List!$D:$D,"&lt;=" &amp;Monitoring!H796)-COUNTIFS(Video_List!$A:$A,Monitoring!C796,Video_List!$D:$D,"&lt;=" &amp;Monitoring!G796))+1," videos")))</f>
        <v>1 video</v>
      </c>
      <c r="P796" s="61" t="s">
        <v>31</v>
      </c>
      <c r="Q796" s="62" t="s">
        <v>31</v>
      </c>
      <c r="R796" s="63" t="str">
        <f>+IFERROR(IF(S796="#N/C","#N/C",INDEX(Taxonomy_UniqueValues!A:A,MATCH(S796,Taxonomy_UniqueValues!B:B,0))),"#N/C")</f>
        <v>Insecta</v>
      </c>
      <c r="S796" s="63" t="str">
        <f>+IFERROR(IF(T796="#N/C","#N/C",INDEX(Taxonomy_UniqueValues!B:B,MATCH(T796,Taxonomy_UniqueValues!C:C,0))),"#N/C")</f>
        <v>Diptera</v>
      </c>
      <c r="T796" s="63" t="str">
        <f>+IFERROR(IF(V796="#N/C","#N/C",INDEX(Taxonomy_UniqueValues!C:C,MATCH(V796,Taxonomy_UniqueValues!E:E,0))),"#N/C")</f>
        <v>Brachycera</v>
      </c>
      <c r="U796" s="63" t="str">
        <f>+IFERROR(IF(V796="#N/C","#N/C",INDEX(Taxonomy_UniqueValues!D:D,MATCH(V796,Taxonomy_UniqueValues!E:E,0))),"#N/C")</f>
        <v>Muscomorpha</v>
      </c>
      <c r="V796" s="63" t="str">
        <f>+IFERROR(IF(W796="#N/C","#N/C",INDEX(Taxonomy_UniqueValues!E:E,MATCH(W796,Taxonomy_UniqueValues!F:F,0))),"#N/C")</f>
        <v>Sphaeroceroidea</v>
      </c>
      <c r="W796" s="63" t="s">
        <v>879</v>
      </c>
      <c r="X796" s="63" t="str">
        <f>+IFERROR(IF(Y796="#N/C","#N/C",INDEX(Taxonomy_UniqueValues!G:G,MATCH(Y796,Taxonomy_UniqueValues!H:H,0))),"#N/C")</f>
        <v>#N/C</v>
      </c>
      <c r="Y796" s="65" t="str">
        <f>+IFERROR(IF(Z796="#N/C","#N/C",INDEX(Taxonomy_UniqueValues!H:H,MATCH(Z796,Taxonomy_UniqueValues!I:I,0))),"#N/C")</f>
        <v>#N/C</v>
      </c>
      <c r="Z796" s="64" t="s">
        <v>36</v>
      </c>
    </row>
    <row r="797" spans="1:26" x14ac:dyDescent="0.3">
      <c r="A797" s="3">
        <v>266</v>
      </c>
      <c r="B797" s="38" t="str">
        <f t="shared" si="78"/>
        <v>FAIR-D3_266</v>
      </c>
      <c r="C797" s="39" t="s">
        <v>526</v>
      </c>
      <c r="D797" s="4">
        <f t="shared" si="83"/>
        <v>45173</v>
      </c>
      <c r="E797" s="1" t="s">
        <v>880</v>
      </c>
      <c r="F797" s="1" t="s">
        <v>880</v>
      </c>
      <c r="G797" s="2">
        <v>45173.425115740698</v>
      </c>
      <c r="H797" s="2">
        <v>45173.425173611096</v>
      </c>
      <c r="I797" s="40">
        <f t="shared" si="84"/>
        <v>5.7870398450177163E-5</v>
      </c>
      <c r="J797" s="41" t="s">
        <v>30</v>
      </c>
      <c r="K797" s="42" t="s">
        <v>34</v>
      </c>
      <c r="L797" s="42" t="s">
        <v>32</v>
      </c>
      <c r="M797" s="6">
        <v>266</v>
      </c>
      <c r="N797" s="5" t="str">
        <f t="shared" si="81"/>
        <v>FAIR-D3/266</v>
      </c>
      <c r="O797" s="4" t="str">
        <f>IF(ISBLANK(E797),"",IF(E797=F797, "1 video",CONCATENATE((+COUNTIFS(Video_List!$A:$A,Monitoring!C797,Video_List!$D:$D,"&lt;=" &amp;Monitoring!H797)-COUNTIFS(Video_List!$A:$A,Monitoring!C797,Video_List!$D:$D,"&lt;=" &amp;Monitoring!G797))+1," videos")))</f>
        <v>1 video</v>
      </c>
      <c r="P797" s="61" t="str">
        <f>+IF(R797="#N/C","-",IF(V797="#N/C","no","yes"))</f>
        <v>yes</v>
      </c>
      <c r="Q797" s="62" t="s">
        <v>34</v>
      </c>
      <c r="R797" s="63" t="str">
        <f>+IFERROR(IF(S797="#N/C","#N/C",INDEX(Taxonomy_UniqueValues!A:A,MATCH(S797,Taxonomy_UniqueValues!B:B,0))),"#N/C")</f>
        <v>Insecta</v>
      </c>
      <c r="S797" s="63" t="str">
        <f>+IFERROR(IF(T797="#N/C","#N/C",INDEX(Taxonomy_UniqueValues!B:B,MATCH(T797,Taxonomy_UniqueValues!C:C,0))),"#N/C")</f>
        <v>Diptera</v>
      </c>
      <c r="T797" s="63" t="str">
        <f>+IFERROR(IF(V797="#N/C","#N/C",INDEX(Taxonomy_UniqueValues!C:C,MATCH(V797,Taxonomy_UniqueValues!E:E,0))),"#N/C")</f>
        <v>Brachycera</v>
      </c>
      <c r="U797" s="63" t="str">
        <f>+IFERROR(IF(V797="#N/C","#N/C",INDEX(Taxonomy_UniqueValues!D:D,MATCH(V797,Taxonomy_UniqueValues!E:E,0))),"#N/C")</f>
        <v>Muscomorpha</v>
      </c>
      <c r="V797" s="63" t="str">
        <f>+IFERROR(IF(W797="#N/C","#N/C",INDEX(Taxonomy_UniqueValues!E:E,MATCH(W797,Taxonomy_UniqueValues!F:F,0))),"#N/C")</f>
        <v>Oestroidea</v>
      </c>
      <c r="W797" s="63" t="str">
        <f>+IFERROR(IF(X797="#N/C","#N/C",IF(X797="-",INDEX(Taxonomy_UniqueValues!F:F,MATCH(Y797,Taxonomy_UniqueValues!H:H,0)),INDEX(Taxonomy_UniqueValues!F:F,MATCH(X797,Taxonomy_UniqueValues!G:G,0)))),"#N/C")</f>
        <v>Sarcophagidae</v>
      </c>
      <c r="X797" s="63" t="str">
        <f>+IFERROR(IF(Y797="#N/C","#N/C",INDEX(Taxonomy_UniqueValues!G:G,MATCH(Y797,Taxonomy_UniqueValues!H:H,0))),"#N/C")</f>
        <v>Sarcophaginae</v>
      </c>
      <c r="Y797" s="65" t="s">
        <v>321</v>
      </c>
      <c r="Z797" s="64" t="s">
        <v>36</v>
      </c>
    </row>
    <row r="798" spans="1:26" x14ac:dyDescent="0.3">
      <c r="A798" s="3">
        <v>267</v>
      </c>
      <c r="B798" s="38" t="str">
        <f t="shared" si="78"/>
        <v>FAIR-D3_267</v>
      </c>
      <c r="C798" s="39" t="s">
        <v>526</v>
      </c>
      <c r="D798" s="4">
        <f t="shared" si="83"/>
        <v>45173</v>
      </c>
      <c r="E798" s="1" t="s">
        <v>881</v>
      </c>
      <c r="F798" s="1" t="s">
        <v>881</v>
      </c>
      <c r="G798" s="2">
        <v>45173.723680555602</v>
      </c>
      <c r="H798" s="2">
        <v>45173.724212963003</v>
      </c>
      <c r="I798" s="40">
        <f t="shared" si="84"/>
        <v>5.3240740089677274E-4</v>
      </c>
      <c r="J798" s="41" t="s">
        <v>45</v>
      </c>
      <c r="K798" s="42" t="s">
        <v>31</v>
      </c>
      <c r="L798" s="42" t="s">
        <v>32</v>
      </c>
      <c r="M798" s="6">
        <v>267</v>
      </c>
      <c r="N798" s="5" t="str">
        <f t="shared" si="81"/>
        <v>FAIR-D3/267</v>
      </c>
      <c r="O798" s="4" t="str">
        <f>IF(ISBLANK(E798),"",IF(E798=F798, "1 video",CONCATENATE((+COUNTIFS(Video_List!$A:$A,Monitoring!C798,Video_List!$D:$D,"&lt;=" &amp;Monitoring!H798)-COUNTIFS(Video_List!$A:$A,Monitoring!C798,Video_List!$D:$D,"&lt;=" &amp;Monitoring!G798))+1," videos")))</f>
        <v>1 video</v>
      </c>
      <c r="P798" s="61" t="s">
        <v>31</v>
      </c>
      <c r="Q798" s="62" t="s">
        <v>31</v>
      </c>
      <c r="R798" s="63" t="str">
        <f>+IFERROR(IF(S798="#N/C","#N/C",INDEX(Taxonomy_UniqueValues!A:A,MATCH(S798,Taxonomy_UniqueValues!B:B,0))),"#N/C")</f>
        <v>Insecta</v>
      </c>
      <c r="S798" s="63" t="str">
        <f>+IFERROR(IF(T798="#N/C","#N/C",INDEX(Taxonomy_UniqueValues!B:B,MATCH(T798,Taxonomy_UniqueValues!C:C,0))),"#N/C")</f>
        <v>Coleoptera</v>
      </c>
      <c r="T798" s="63" t="str">
        <f>+IFERROR(IF(V798="#N/C","#N/C",INDEX(Taxonomy_UniqueValues!C:C,MATCH(V798,Taxonomy_UniqueValues!E:E,0))),"#N/C")</f>
        <v>Polyphaga</v>
      </c>
      <c r="U798" s="63" t="str">
        <f>+IFERROR(IF(V798="#N/C","#N/C",INDEX(Taxonomy_UniqueValues!D:D,MATCH(V798,Taxonomy_UniqueValues!E:E,0))),"#N/C")</f>
        <v>Cucujiformia</v>
      </c>
      <c r="V798" s="63" t="str">
        <f>+IFERROR(IF(W798="#N/C","#N/C",INDEX(Taxonomy_UniqueValues!E:E,MATCH(W798,Taxonomy_UniqueValues!F:F,0))),"#N/C")</f>
        <v>Coccinelloidea</v>
      </c>
      <c r="W798" s="63" t="str">
        <f>+IFERROR(IF(X798="#N/C","#N/C",IF(X798="-",INDEX(Taxonomy_UniqueValues!F:F,MATCH(Y798,Taxonomy_UniqueValues!H:H,0)),INDEX(Taxonomy_UniqueValues!F:F,MATCH(X798,Taxonomy_UniqueValues!G:G,0)))),"#N/C")</f>
        <v>Coccinellidae</v>
      </c>
      <c r="X798" s="63" t="s">
        <v>882</v>
      </c>
      <c r="Y798" s="65" t="str">
        <f>+IFERROR(IF(Z798="#N/C","#N/C",INDEX(Taxonomy_UniqueValues!H:H,MATCH(Z798,Taxonomy_UniqueValues!I:I,0))),"#N/C")</f>
        <v>#N/C</v>
      </c>
      <c r="Z798" s="64" t="s">
        <v>36</v>
      </c>
    </row>
    <row r="799" spans="1:26" x14ac:dyDescent="0.3">
      <c r="A799" s="3">
        <v>268</v>
      </c>
      <c r="B799" s="38" t="str">
        <f t="shared" si="78"/>
        <v>FAIR-D3_268</v>
      </c>
      <c r="C799" s="39" t="s">
        <v>526</v>
      </c>
      <c r="D799" s="4">
        <f t="shared" si="83"/>
        <v>45173</v>
      </c>
      <c r="E799" s="1" t="s">
        <v>881</v>
      </c>
      <c r="F799" s="1" t="s">
        <v>883</v>
      </c>
      <c r="G799" s="2">
        <v>45173.723680555602</v>
      </c>
      <c r="H799" s="2">
        <v>45173.752685185202</v>
      </c>
      <c r="I799" s="40">
        <f t="shared" si="84"/>
        <v>2.9004629599512555E-2</v>
      </c>
      <c r="J799" s="41" t="s">
        <v>30</v>
      </c>
      <c r="K799" s="42" t="s">
        <v>34</v>
      </c>
      <c r="L799" s="42" t="s">
        <v>32</v>
      </c>
      <c r="M799" s="6">
        <v>268</v>
      </c>
      <c r="N799" s="5" t="str">
        <f t="shared" si="81"/>
        <v>FAIR-D3/268</v>
      </c>
      <c r="O799" s="4" t="str">
        <f>IF(ISBLANK(E799),"",IF(E799=F799, "1 video",CONCATENATE((+COUNTIFS(Video_List!$A:$A,Monitoring!C799,Video_List!$D:$D,"&lt;=" &amp;Monitoring!H799)-COUNTIFS(Video_List!$A:$A,Monitoring!C799,Video_List!$D:$D,"&lt;=" &amp;Monitoring!G799))+1," videos")))</f>
        <v>3 videos</v>
      </c>
      <c r="P799" s="61" t="s">
        <v>31</v>
      </c>
      <c r="Q799" s="62" t="s">
        <v>31</v>
      </c>
      <c r="R799" s="63" t="str">
        <f>+IFERROR(IF(S799="#N/C","#N/C",INDEX(Taxonomy_UniqueValues!A:A,MATCH(S799,Taxonomy_UniqueValues!B:B,0))),"#N/C")</f>
        <v>Insecta</v>
      </c>
      <c r="S799" s="63" t="str">
        <f>+IFERROR(IF(T799="#N/C","#N/C",INDEX(Taxonomy_UniqueValues!B:B,MATCH(T799,Taxonomy_UniqueValues!C:C,0))),"#N/C")</f>
        <v>Lepidoptera</v>
      </c>
      <c r="T799" s="63" t="s">
        <v>884</v>
      </c>
      <c r="U799" s="63" t="str">
        <f>+IFERROR(IF(V799="#N/C","#N/C",INDEX(Taxonomy_UniqueValues!D:D,MATCH(V799,Taxonomy_UniqueValues!E:E,0))),"#N/C")</f>
        <v>Heterocera</v>
      </c>
      <c r="V799" s="63" t="str">
        <f>+IFERROR(IF(W799="#N/C","#N/C",INDEX(Taxonomy_UniqueValues!E:E,MATCH(W799,Taxonomy_UniqueValues!F:F,0))),"#N/C")</f>
        <v>Noctuoidea</v>
      </c>
      <c r="W799" s="63" t="str">
        <f>+IFERROR(IF(X799="#N/C","#N/C",IF(X799="-",INDEX(Taxonomy_UniqueValues!F:F,MATCH(Y799,Taxonomy_UniqueValues!H:H,0)),INDEX(Taxonomy_UniqueValues!F:F,MATCH(X799,Taxonomy_UniqueValues!G:G,0)))),"#N/C")</f>
        <v>Noctuidae</v>
      </c>
      <c r="X799" s="63" t="str">
        <f>+IFERROR(IF(Y799="#N/C","#N/C",INDEX(Taxonomy_UniqueValues!G:G,MATCH(Y799,Taxonomy_UniqueValues!H:H,0))),"#N/C")</f>
        <v>Noctuinae</v>
      </c>
      <c r="Y799" s="65" t="s">
        <v>885</v>
      </c>
      <c r="Z799" s="64" t="s">
        <v>36</v>
      </c>
    </row>
    <row r="800" spans="1:26" x14ac:dyDescent="0.3">
      <c r="A800" s="3">
        <v>269</v>
      </c>
      <c r="B800" s="38" t="str">
        <f t="shared" si="78"/>
        <v>FAIR-D3_269</v>
      </c>
      <c r="C800" s="39" t="s">
        <v>526</v>
      </c>
      <c r="D800" s="4">
        <f t="shared" si="83"/>
        <v>45181</v>
      </c>
      <c r="E800" s="1" t="s">
        <v>886</v>
      </c>
      <c r="F800" s="1" t="s">
        <v>886</v>
      </c>
      <c r="G800" s="2">
        <v>45181.3910300926</v>
      </c>
      <c r="H800" s="2">
        <v>45181.392233796301</v>
      </c>
      <c r="I800" s="40">
        <f t="shared" si="84"/>
        <v>1.2037037013215013E-3</v>
      </c>
      <c r="J800" s="41" t="s">
        <v>30</v>
      </c>
      <c r="K800" s="42" t="s">
        <v>31</v>
      </c>
      <c r="L800" s="42" t="s">
        <v>32</v>
      </c>
      <c r="M800" s="6">
        <v>269</v>
      </c>
      <c r="N800" s="5" t="str">
        <f t="shared" si="81"/>
        <v>FAIR-D3/269</v>
      </c>
      <c r="O800" s="4" t="str">
        <f>IF(ISBLANK(E800),"",IF(E800=F800, "1 video",CONCATENATE((+COUNTIFS(Video_List!$A:$A,Monitoring!C800,Video_List!$D:$D,"&lt;=" &amp;Monitoring!H800)-COUNTIFS(Video_List!$A:$A,Monitoring!C800,Video_List!$D:$D,"&lt;=" &amp;Monitoring!G800))+1," videos")))</f>
        <v>1 video</v>
      </c>
      <c r="P800" s="61" t="str">
        <f t="shared" ref="P800:P818" si="85">+IF(R800="#N/C","-",IF(V800="#N/C","no","yes"))</f>
        <v>yes</v>
      </c>
      <c r="Q800" s="62" t="s">
        <v>34</v>
      </c>
      <c r="R800" s="63" t="str">
        <f>+IFERROR(IF(S800="#N/C","#N/C",INDEX(Taxonomy_UniqueValues!A:A,MATCH(S800,Taxonomy_UniqueValues!B:B,0))),"#N/C")</f>
        <v>Insecta</v>
      </c>
      <c r="S800" s="63" t="str">
        <f>+IFERROR(IF(T800="#N/C","#N/C",INDEX(Taxonomy_UniqueValues!B:B,MATCH(T800,Taxonomy_UniqueValues!C:C,0))),"#N/C")</f>
        <v>Diptera</v>
      </c>
      <c r="T800" s="63" t="str">
        <f>+IFERROR(IF(V800="#N/C","#N/C",INDEX(Taxonomy_UniqueValues!C:C,MATCH(V800,Taxonomy_UniqueValues!E:E,0))),"#N/C")</f>
        <v>Brachycera</v>
      </c>
      <c r="U800" s="63" t="str">
        <f>+IFERROR(IF(V800="#N/C","#N/C",INDEX(Taxonomy_UniqueValues!D:D,MATCH(V800,Taxonomy_UniqueValues!E:E,0))),"#N/C")</f>
        <v>Muscomorpha</v>
      </c>
      <c r="V800" s="63" t="s">
        <v>35</v>
      </c>
      <c r="W800" s="63" t="str">
        <f>+IFERROR(IF(X800="#N/C","#N/C",IF(X800="-",INDEX(Taxonomy_UniqueValues!F:F,MATCH(Y800,Taxonomy_UniqueValues!H:H,0)),INDEX(Taxonomy_UniqueValues!F:F,MATCH(X800,Taxonomy_UniqueValues!G:G,0)))),"#N/C")</f>
        <v>#N/C</v>
      </c>
      <c r="X800" s="63" t="str">
        <f>+IFERROR(IF(Y800="#N/C","#N/C",INDEX(Taxonomy_UniqueValues!G:G,MATCH(Y800,Taxonomy_UniqueValues!H:H,0))),"#N/C")</f>
        <v>#N/C</v>
      </c>
      <c r="Y800" s="65" t="str">
        <f>+IFERROR(IF(Z800="#N/C","#N/C",INDEX(Taxonomy_UniqueValues!H:H,MATCH(Z800,Taxonomy_UniqueValues!I:I,0))),"#N/C")</f>
        <v>#N/C</v>
      </c>
      <c r="Z800" s="64" t="s">
        <v>36</v>
      </c>
    </row>
    <row r="801" spans="1:26" x14ac:dyDescent="0.3">
      <c r="A801" s="3">
        <v>270</v>
      </c>
      <c r="B801" s="38" t="str">
        <f t="shared" si="78"/>
        <v>FAIR-D3_270</v>
      </c>
      <c r="C801" s="39" t="s">
        <v>526</v>
      </c>
      <c r="D801" s="4">
        <f t="shared" si="83"/>
        <v>45181</v>
      </c>
      <c r="E801" s="1" t="s">
        <v>887</v>
      </c>
      <c r="F801" s="1" t="s">
        <v>887</v>
      </c>
      <c r="G801" s="2">
        <v>45181.405729166698</v>
      </c>
      <c r="H801" s="2">
        <v>45181.4057986111</v>
      </c>
      <c r="I801" s="40">
        <f t="shared" si="84"/>
        <v>6.9444402470253408E-5</v>
      </c>
      <c r="J801" s="41" t="s">
        <v>30</v>
      </c>
      <c r="K801" s="42" t="s">
        <v>31</v>
      </c>
      <c r="L801" s="42" t="s">
        <v>32</v>
      </c>
      <c r="M801" s="6">
        <v>270</v>
      </c>
      <c r="N801" s="5" t="str">
        <f t="shared" si="81"/>
        <v>FAIR-D3/270</v>
      </c>
      <c r="O801" s="4" t="str">
        <f>IF(ISBLANK(E801),"",IF(E801=F801, "1 video",CONCATENATE((+COUNTIFS(Video_List!$A:$A,Monitoring!C801,Video_List!$D:$D,"&lt;=" &amp;Monitoring!H801)-COUNTIFS(Video_List!$A:$A,Monitoring!C801,Video_List!$D:$D,"&lt;=" &amp;Monitoring!G801))+1," videos")))</f>
        <v>1 video</v>
      </c>
      <c r="P801" s="61" t="str">
        <f t="shared" si="85"/>
        <v>yes</v>
      </c>
      <c r="Q801" s="62" t="s">
        <v>34</v>
      </c>
      <c r="R801" s="63" t="str">
        <f>+IFERROR(IF(S801="#N/C","#N/C",INDEX(Taxonomy_UniqueValues!A:A,MATCH(S801,Taxonomy_UniqueValues!B:B,0))),"#N/C")</f>
        <v>Insecta</v>
      </c>
      <c r="S801" s="63" t="str">
        <f>+IFERROR(IF(T801="#N/C","#N/C",INDEX(Taxonomy_UniqueValues!B:B,MATCH(T801,Taxonomy_UniqueValues!C:C,0))),"#N/C")</f>
        <v>Diptera</v>
      </c>
      <c r="T801" s="63" t="str">
        <f>+IFERROR(IF(V801="#N/C","#N/C",INDEX(Taxonomy_UniqueValues!C:C,MATCH(V801,Taxonomy_UniqueValues!E:E,0))),"#N/C")</f>
        <v>Brachycera</v>
      </c>
      <c r="U801" s="63" t="str">
        <f>+IFERROR(IF(V801="#N/C","#N/C",INDEX(Taxonomy_UniqueValues!D:D,MATCH(V801,Taxonomy_UniqueValues!E:E,0))),"#N/C")</f>
        <v>Muscomorpha</v>
      </c>
      <c r="V801" s="63" t="s">
        <v>112</v>
      </c>
      <c r="W801" s="63" t="str">
        <f>+IFERROR(IF(X801="#N/C","#N/C",IF(X801="-",INDEX(Taxonomy_UniqueValues!F:F,MATCH(Y801,Taxonomy_UniqueValues!H:H,0)),INDEX(Taxonomy_UniqueValues!F:F,MATCH(X801,Taxonomy_UniqueValues!G:G,0)))),"#N/C")</f>
        <v>#N/C</v>
      </c>
      <c r="X801" s="63" t="str">
        <f>+IFERROR(IF(Y801="#N/C","#N/C",INDEX(Taxonomy_UniqueValues!G:G,MATCH(Y801,Taxonomy_UniqueValues!H:H,0))),"#N/C")</f>
        <v>#N/C</v>
      </c>
      <c r="Y801" s="65" t="str">
        <f>+IFERROR(IF(Z801="#N/C","#N/C",INDEX(Taxonomy_UniqueValues!H:H,MATCH(Z801,Taxonomy_UniqueValues!I:I,0))),"#N/C")</f>
        <v>#N/C</v>
      </c>
      <c r="Z801" s="64" t="s">
        <v>36</v>
      </c>
    </row>
    <row r="802" spans="1:26" x14ac:dyDescent="0.3">
      <c r="A802" s="3">
        <v>271</v>
      </c>
      <c r="B802" s="38" t="str">
        <f t="shared" si="78"/>
        <v>FAIR-D3_271</v>
      </c>
      <c r="C802" s="39" t="s">
        <v>526</v>
      </c>
      <c r="D802" s="4">
        <f t="shared" si="83"/>
        <v>45181</v>
      </c>
      <c r="E802" s="1" t="s">
        <v>888</v>
      </c>
      <c r="F802" s="1" t="s">
        <v>888</v>
      </c>
      <c r="G802" s="2">
        <v>45181.530567129601</v>
      </c>
      <c r="H802" s="2">
        <v>45181.530972222201</v>
      </c>
      <c r="I802" s="40">
        <f t="shared" si="84"/>
        <v>4.0509259997634217E-4</v>
      </c>
      <c r="J802" s="41" t="s">
        <v>30</v>
      </c>
      <c r="K802" s="42" t="s">
        <v>34</v>
      </c>
      <c r="L802" s="42" t="s">
        <v>32</v>
      </c>
      <c r="M802" s="6">
        <v>271</v>
      </c>
      <c r="N802" s="5" t="str">
        <f t="shared" si="81"/>
        <v>FAIR-D3/271</v>
      </c>
      <c r="O802" s="4" t="str">
        <f>IF(ISBLANK(E802),"",IF(E802=F802, "1 video",CONCATENATE((+COUNTIFS(Video_List!$A:$A,Monitoring!C802,Video_List!$D:$D,"&lt;=" &amp;Monitoring!H802)-COUNTIFS(Video_List!$A:$A,Monitoring!C802,Video_List!$D:$D,"&lt;=" &amp;Monitoring!G802))+1," videos")))</f>
        <v>1 video</v>
      </c>
      <c r="P802" s="61" t="str">
        <f t="shared" si="85"/>
        <v>no</v>
      </c>
      <c r="Q802" s="62" t="s">
        <v>34</v>
      </c>
      <c r="R802" s="63" t="str">
        <f>+IFERROR(IF(S802="#N/C","#N/C",INDEX(Taxonomy_UniqueValues!A:A,MATCH(S802,Taxonomy_UniqueValues!B:B,0))),"#N/C")</f>
        <v>Insecta</v>
      </c>
      <c r="S802" s="63" t="str">
        <f>+IFERROR(IF(T802="#N/C","#N/C",INDEX(Taxonomy_UniqueValues!B:B,MATCH(T802,Taxonomy_UniqueValues!C:C,0))),"#N/C")</f>
        <v>Diptera</v>
      </c>
      <c r="T802" s="63" t="s">
        <v>48</v>
      </c>
      <c r="U802" s="63" t="str">
        <f>+IFERROR(IF(V802="#N/C","#N/C",INDEX(Taxonomy_UniqueValues!D:D,MATCH(V802,Taxonomy_UniqueValues!E:E,0))),"#N/C")</f>
        <v>#N/C</v>
      </c>
      <c r="V802" s="63" t="str">
        <f>+IFERROR(IF(W802="#N/C","#N/C",INDEX(Taxonomy_UniqueValues!E:E,MATCH(W802,Taxonomy_UniqueValues!F:F,0))),"#N/C")</f>
        <v>#N/C</v>
      </c>
      <c r="W802" s="63" t="str">
        <f>+IFERROR(IF(X802="#N/C","#N/C",IF(X802="-",INDEX(Taxonomy_UniqueValues!F:F,MATCH(Y802,Taxonomy_UniqueValues!H:H,0)),INDEX(Taxonomy_UniqueValues!F:F,MATCH(X802,Taxonomy_UniqueValues!G:G,0)))),"#N/C")</f>
        <v>#N/C</v>
      </c>
      <c r="X802" s="63" t="str">
        <f>+IFERROR(IF(Y802="#N/C","#N/C",INDEX(Taxonomy_UniqueValues!G:G,MATCH(Y802,Taxonomy_UniqueValues!H:H,0))),"#N/C")</f>
        <v>#N/C</v>
      </c>
      <c r="Y802" s="65" t="str">
        <f>+IFERROR(IF(Z802="#N/C","#N/C",INDEX(Taxonomy_UniqueValues!H:H,MATCH(Z802,Taxonomy_UniqueValues!I:I,0))),"#N/C")</f>
        <v>#N/C</v>
      </c>
      <c r="Z802" s="64" t="s">
        <v>36</v>
      </c>
    </row>
    <row r="803" spans="1:26" x14ac:dyDescent="0.3">
      <c r="A803" s="3">
        <v>272</v>
      </c>
      <c r="B803" s="38" t="str">
        <f t="shared" si="78"/>
        <v>FAIR-D3_272</v>
      </c>
      <c r="C803" s="39" t="s">
        <v>526</v>
      </c>
      <c r="D803" s="4">
        <f t="shared" si="83"/>
        <v>45181</v>
      </c>
      <c r="E803" s="1" t="s">
        <v>889</v>
      </c>
      <c r="F803" s="1" t="s">
        <v>889</v>
      </c>
      <c r="G803" s="2">
        <v>45181.538194444402</v>
      </c>
      <c r="H803" s="2">
        <v>45181.538263888899</v>
      </c>
      <c r="I803" s="40">
        <f t="shared" si="84"/>
        <v>6.9444497057702392E-5</v>
      </c>
      <c r="J803" s="41" t="s">
        <v>30</v>
      </c>
      <c r="K803" s="42" t="s">
        <v>31</v>
      </c>
      <c r="L803" s="42" t="s">
        <v>32</v>
      </c>
      <c r="M803" s="6">
        <v>272</v>
      </c>
      <c r="N803" s="5" t="str">
        <f t="shared" si="81"/>
        <v>FAIR-D3/272</v>
      </c>
      <c r="O803" s="4" t="str">
        <f>IF(ISBLANK(E803),"",IF(E803=F803, "1 video",CONCATENATE((+COUNTIFS(Video_List!$A:$A,Monitoring!C803,Video_List!$D:$D,"&lt;=" &amp;Monitoring!H803)-COUNTIFS(Video_List!$A:$A,Monitoring!C803,Video_List!$D:$D,"&lt;=" &amp;Monitoring!G803))+1," videos")))</f>
        <v>1 video</v>
      </c>
      <c r="P803" s="61" t="str">
        <f t="shared" si="85"/>
        <v>yes</v>
      </c>
      <c r="Q803" s="62" t="s">
        <v>34</v>
      </c>
      <c r="R803" s="63" t="str">
        <f>+IFERROR(IF(S803="#N/C","#N/C",INDEX(Taxonomy_UniqueValues!A:A,MATCH(S803,Taxonomy_UniqueValues!B:B,0))),"#N/C")</f>
        <v>Insecta</v>
      </c>
      <c r="S803" s="63" t="str">
        <f>+IFERROR(IF(T803="#N/C","#N/C",INDEX(Taxonomy_UniqueValues!B:B,MATCH(T803,Taxonomy_UniqueValues!C:C,0))),"#N/C")</f>
        <v>Diptera</v>
      </c>
      <c r="T803" s="63" t="str">
        <f>+IFERROR(IF(V803="#N/C","#N/C",INDEX(Taxonomy_UniqueValues!C:C,MATCH(V803,Taxonomy_UniqueValues!E:E,0))),"#N/C")</f>
        <v>Brachycera</v>
      </c>
      <c r="U803" s="63" t="str">
        <f>+IFERROR(IF(V803="#N/C","#N/C",INDEX(Taxonomy_UniqueValues!D:D,MATCH(V803,Taxonomy_UniqueValues!E:E,0))),"#N/C")</f>
        <v>Muscomorpha</v>
      </c>
      <c r="V803" s="63" t="s">
        <v>35</v>
      </c>
      <c r="W803" s="63" t="str">
        <f>+IFERROR(IF(X803="#N/C","#N/C",IF(X803="-",INDEX(Taxonomy_UniqueValues!F:F,MATCH(Y803,Taxonomy_UniqueValues!H:H,0)),INDEX(Taxonomy_UniqueValues!F:F,MATCH(X803,Taxonomy_UniqueValues!G:G,0)))),"#N/C")</f>
        <v>#N/C</v>
      </c>
      <c r="X803" s="63" t="str">
        <f>+IFERROR(IF(Y803="#N/C","#N/C",INDEX(Taxonomy_UniqueValues!G:G,MATCH(Y803,Taxonomy_UniqueValues!H:H,0))),"#N/C")</f>
        <v>#N/C</v>
      </c>
      <c r="Y803" s="65" t="str">
        <f>+IFERROR(IF(Z803="#N/C","#N/C",INDEX(Taxonomy_UniqueValues!H:H,MATCH(Z803,Taxonomy_UniqueValues!I:I,0))),"#N/C")</f>
        <v>#N/C</v>
      </c>
      <c r="Z803" s="64" t="s">
        <v>36</v>
      </c>
    </row>
    <row r="804" spans="1:26" x14ac:dyDescent="0.3">
      <c r="A804" s="3">
        <v>273</v>
      </c>
      <c r="B804" s="38" t="str">
        <f t="shared" si="78"/>
        <v>FAIR-D3_273</v>
      </c>
      <c r="C804" s="39" t="s">
        <v>526</v>
      </c>
      <c r="D804" s="4">
        <f t="shared" si="83"/>
        <v>45181</v>
      </c>
      <c r="E804" s="1" t="s">
        <v>890</v>
      </c>
      <c r="F804" s="1" t="s">
        <v>890</v>
      </c>
      <c r="G804" s="2">
        <v>45181.7180324074</v>
      </c>
      <c r="H804" s="2">
        <v>45181.718807870398</v>
      </c>
      <c r="I804" s="40">
        <f t="shared" si="84"/>
        <v>7.7546299871755764E-4</v>
      </c>
      <c r="J804" s="41" t="s">
        <v>30</v>
      </c>
      <c r="K804" s="42" t="s">
        <v>34</v>
      </c>
      <c r="L804" s="42" t="s">
        <v>32</v>
      </c>
      <c r="M804" s="6">
        <v>273</v>
      </c>
      <c r="N804" s="5" t="str">
        <f t="shared" si="81"/>
        <v>FAIR-D3/273</v>
      </c>
      <c r="O804" s="4" t="str">
        <f>IF(ISBLANK(E804),"",IF(E804=F804, "1 video",CONCATENATE((+COUNTIFS(Video_List!$A:$A,Monitoring!C804,Video_List!$D:$D,"&lt;=" &amp;Monitoring!H804)-COUNTIFS(Video_List!$A:$A,Monitoring!C804,Video_List!$D:$D,"&lt;=" &amp;Monitoring!G804))+1," videos")))</f>
        <v>1 video</v>
      </c>
      <c r="P804" s="61" t="str">
        <f t="shared" si="85"/>
        <v>yes</v>
      </c>
      <c r="Q804" s="62" t="s">
        <v>31</v>
      </c>
      <c r="R804" s="63" t="str">
        <f>+IFERROR(IF(S804="#N/C","#N/C",INDEX(Taxonomy_UniqueValues!A:A,MATCH(S804,Taxonomy_UniqueValues!B:B,0))),"#N/C")</f>
        <v>Insecta</v>
      </c>
      <c r="S804" s="63" t="str">
        <f>+IFERROR(IF(T804="#N/C","#N/C",INDEX(Taxonomy_UniqueValues!B:B,MATCH(T804,Taxonomy_UniqueValues!C:C,0))),"#N/C")</f>
        <v>Coleoptera</v>
      </c>
      <c r="T804" s="63" t="str">
        <f>+IFERROR(IF(V804="#N/C","#N/C",INDEX(Taxonomy_UniqueValues!C:C,MATCH(V804,Taxonomy_UniqueValues!E:E,0))),"#N/C")</f>
        <v>Polyphaga</v>
      </c>
      <c r="U804" s="63" t="str">
        <f>+IFERROR(IF(V804="#N/C","#N/C",INDEX(Taxonomy_UniqueValues!D:D,MATCH(V804,Taxonomy_UniqueValues!E:E,0))),"#N/C")</f>
        <v>Cucujiformia</v>
      </c>
      <c r="V804" s="63" t="str">
        <f>+IFERROR(IF(W804="#N/C","#N/C",INDEX(Taxonomy_UniqueValues!E:E,MATCH(W804,Taxonomy_UniqueValues!F:F,0))),"#N/C")</f>
        <v>Coccinelloidea</v>
      </c>
      <c r="W804" s="63" t="str">
        <f>+IFERROR(IF(X804="#N/C","#N/C",IF(X804="-",INDEX(Taxonomy_UniqueValues!F:F,MATCH(Y804,Taxonomy_UniqueValues!H:H,0)),INDEX(Taxonomy_UniqueValues!F:F,MATCH(X804,Taxonomy_UniqueValues!G:G,0)))),"#N/C")</f>
        <v>Coccinellidae</v>
      </c>
      <c r="X804" s="63" t="str">
        <f>+IFERROR(IF(Y804="#N/C","#N/C",INDEX(Taxonomy_UniqueValues!G:G,MATCH(Y804,Taxonomy_UniqueValues!H:H,0))),"#N/C")</f>
        <v>Coccinellinae</v>
      </c>
      <c r="Y804" s="65" t="s">
        <v>330</v>
      </c>
      <c r="Z804" s="64" t="s">
        <v>36</v>
      </c>
    </row>
    <row r="805" spans="1:26" x14ac:dyDescent="0.3">
      <c r="A805" s="3">
        <v>274</v>
      </c>
      <c r="B805" s="38" t="str">
        <f t="shared" ref="B805:B868" si="86">+_xlfn.CONCAT(C805,"_",A805)</f>
        <v>FAIR-D3_274</v>
      </c>
      <c r="C805" s="39" t="s">
        <v>526</v>
      </c>
      <c r="D805" s="4">
        <f t="shared" si="83"/>
        <v>45181</v>
      </c>
      <c r="E805" s="1" t="s">
        <v>891</v>
      </c>
      <c r="F805" s="1" t="s">
        <v>891</v>
      </c>
      <c r="G805" s="2">
        <v>45181.756759259297</v>
      </c>
      <c r="H805" s="2">
        <v>45181.757187499999</v>
      </c>
      <c r="I805" s="40">
        <f t="shared" si="84"/>
        <v>4.2824070260394365E-4</v>
      </c>
      <c r="J805" s="41" t="s">
        <v>30</v>
      </c>
      <c r="K805" s="42" t="s">
        <v>31</v>
      </c>
      <c r="L805" s="42" t="s">
        <v>32</v>
      </c>
      <c r="M805" s="6">
        <v>274</v>
      </c>
      <c r="N805" s="5" t="str">
        <f t="shared" si="81"/>
        <v>FAIR-D3/274</v>
      </c>
      <c r="O805" s="4" t="str">
        <f>IF(ISBLANK(E805),"",IF(E805=F805, "1 video",CONCATENATE((+COUNTIFS(Video_List!$A:$A,Monitoring!C805,Video_List!$D:$D,"&lt;=" &amp;Monitoring!H805)-COUNTIFS(Video_List!$A:$A,Monitoring!C805,Video_List!$D:$D,"&lt;=" &amp;Monitoring!G805))+1," videos")))</f>
        <v>1 video</v>
      </c>
      <c r="P805" s="61" t="str">
        <f t="shared" si="85"/>
        <v>yes</v>
      </c>
      <c r="Q805" s="62" t="s">
        <v>34</v>
      </c>
      <c r="R805" s="63" t="str">
        <f>+IFERROR(IF(S805="#N/C","#N/C",INDEX(Taxonomy_UniqueValues!A:A,MATCH(S805,Taxonomy_UniqueValues!B:B,0))),"#N/C")</f>
        <v>Insecta</v>
      </c>
      <c r="S805" s="63" t="str">
        <f>+IFERROR(IF(T805="#N/C","#N/C",INDEX(Taxonomy_UniqueValues!B:B,MATCH(T805,Taxonomy_UniqueValues!C:C,0))),"#N/C")</f>
        <v>Diptera</v>
      </c>
      <c r="T805" s="63" t="str">
        <f>+IFERROR(IF(V805="#N/C","#N/C",INDEX(Taxonomy_UniqueValues!C:C,MATCH(V805,Taxonomy_UniqueValues!E:E,0))),"#N/C")</f>
        <v>Brachycera</v>
      </c>
      <c r="U805" s="63" t="str">
        <f>+IFERROR(IF(V805="#N/C","#N/C",INDEX(Taxonomy_UniqueValues!D:D,MATCH(V805,Taxonomy_UniqueValues!E:E,0))),"#N/C")</f>
        <v>Muscomorpha</v>
      </c>
      <c r="V805" s="63" t="str">
        <f>+IFERROR(IF(W805="#N/C","#N/C",INDEX(Taxonomy_UniqueValues!E:E,MATCH(W805,Taxonomy_UniqueValues!F:F,0))),"#N/C")</f>
        <v>Oestroidea</v>
      </c>
      <c r="W805" s="63" t="str">
        <f>+IFERROR(IF(X805="#N/C","#N/C",IF(X805="-",INDEX(Taxonomy_UniqueValues!F:F,MATCH(Y805,Taxonomy_UniqueValues!H:H,0)),INDEX(Taxonomy_UniqueValues!F:F,MATCH(X805,Taxonomy_UniqueValues!G:G,0)))),"#N/C")</f>
        <v>Sarcophagidae</v>
      </c>
      <c r="X805" s="63" t="str">
        <f>+IFERROR(IF(Y805="#N/C","#N/C",INDEX(Taxonomy_UniqueValues!G:G,MATCH(Y805,Taxonomy_UniqueValues!H:H,0))),"#N/C")</f>
        <v>Sarcophaginae</v>
      </c>
      <c r="Y805" s="65" t="s">
        <v>321</v>
      </c>
      <c r="Z805" s="64" t="s">
        <v>36</v>
      </c>
    </row>
    <row r="806" spans="1:26" x14ac:dyDescent="0.3">
      <c r="A806" s="3">
        <v>275</v>
      </c>
      <c r="B806" s="38" t="str">
        <f t="shared" si="86"/>
        <v>FAIR-D3_275</v>
      </c>
      <c r="C806" s="39" t="s">
        <v>526</v>
      </c>
      <c r="D806" s="4">
        <f t="shared" si="83"/>
        <v>45182</v>
      </c>
      <c r="E806" s="1" t="s">
        <v>892</v>
      </c>
      <c r="F806" s="1" t="s">
        <v>892</v>
      </c>
      <c r="G806" s="2">
        <v>45182.602511574099</v>
      </c>
      <c r="H806" s="2">
        <v>45182.602673611102</v>
      </c>
      <c r="I806" s="40">
        <f t="shared" si="84"/>
        <v>1.6203700215555727E-4</v>
      </c>
      <c r="J806" s="41" t="s">
        <v>45</v>
      </c>
      <c r="K806" s="42" t="s">
        <v>31</v>
      </c>
      <c r="L806" s="42" t="s">
        <v>32</v>
      </c>
      <c r="M806" s="6">
        <v>275</v>
      </c>
      <c r="N806" s="5" t="str">
        <f t="shared" si="81"/>
        <v>FAIR-D3/275</v>
      </c>
      <c r="O806" s="4" t="str">
        <f>IF(ISBLANK(E806),"",IF(E806=F806, "1 video",CONCATENATE((+COUNTIFS(Video_List!$A:$A,Monitoring!C806,Video_List!$D:$D,"&lt;=" &amp;Monitoring!H806)-COUNTIFS(Video_List!$A:$A,Monitoring!C806,Video_List!$D:$D,"&lt;=" &amp;Monitoring!G806))+1," videos")))</f>
        <v>1 video</v>
      </c>
      <c r="P806" s="61" t="str">
        <f t="shared" si="85"/>
        <v>yes</v>
      </c>
      <c r="Q806" s="62" t="s">
        <v>31</v>
      </c>
      <c r="R806" s="63" t="str">
        <f>+IFERROR(IF(S806="#N/C","#N/C",INDEX(Taxonomy_UniqueValues!A:A,MATCH(S806,Taxonomy_UniqueValues!B:B,0))),"#N/C")</f>
        <v>Insecta</v>
      </c>
      <c r="S806" s="63" t="str">
        <f>+IFERROR(IF(T806="#N/C","#N/C",INDEX(Taxonomy_UniqueValues!B:B,MATCH(T806,Taxonomy_UniqueValues!C:C,0))),"#N/C")</f>
        <v>Diptera</v>
      </c>
      <c r="T806" s="63" t="str">
        <f>+IFERROR(IF(V806="#N/C","#N/C",INDEX(Taxonomy_UniqueValues!C:C,MATCH(V806,Taxonomy_UniqueValues!E:E,0))),"#N/C")</f>
        <v>Brachycera</v>
      </c>
      <c r="U806" s="63" t="str">
        <f>+IFERROR(IF(V806="#N/C","#N/C",INDEX(Taxonomy_UniqueValues!D:D,MATCH(V806,Taxonomy_UniqueValues!E:E,0))),"#N/C")</f>
        <v>Muscomorpha</v>
      </c>
      <c r="V806" s="63" t="str">
        <f>+IFERROR(IF(W806="#N/C","#N/C",INDEX(Taxonomy_UniqueValues!E:E,MATCH(W806,Taxonomy_UniqueValues!F:F,0))),"#N/C")</f>
        <v>Sciomyzoidea</v>
      </c>
      <c r="W806" s="63" t="s">
        <v>781</v>
      </c>
      <c r="X806" s="63" t="str">
        <f>+IFERROR(IF(Y806="#N/C","#N/C",INDEX(Taxonomy_UniqueValues!G:G,MATCH(Y806,Taxonomy_UniqueValues!H:H,0))),"#N/C")</f>
        <v>#N/C</v>
      </c>
      <c r="Y806" s="65" t="str">
        <f>+IFERROR(IF(Z806="#N/C","#N/C",INDEX(Taxonomy_UniqueValues!H:H,MATCH(Z806,Taxonomy_UniqueValues!I:I,0))),"#N/C")</f>
        <v>#N/C</v>
      </c>
      <c r="Z806" s="64" t="s">
        <v>36</v>
      </c>
    </row>
    <row r="807" spans="1:26" x14ac:dyDescent="0.3">
      <c r="A807" s="3">
        <v>276</v>
      </c>
      <c r="B807" s="38" t="str">
        <f t="shared" si="86"/>
        <v>FAIR-D3_276</v>
      </c>
      <c r="C807" s="39" t="s">
        <v>526</v>
      </c>
      <c r="D807" s="4">
        <f t="shared" si="83"/>
        <v>45182</v>
      </c>
      <c r="E807" s="1" t="s">
        <v>893</v>
      </c>
      <c r="F807" s="1" t="s">
        <v>893</v>
      </c>
      <c r="G807" s="2">
        <v>45182.6199305556</v>
      </c>
      <c r="H807" s="2">
        <v>45182.620069444398</v>
      </c>
      <c r="I807" s="40">
        <f t="shared" si="84"/>
        <v>1.388887976645492E-4</v>
      </c>
      <c r="J807" s="41" t="s">
        <v>30</v>
      </c>
      <c r="K807" s="42" t="s">
        <v>31</v>
      </c>
      <c r="L807" s="42" t="s">
        <v>32</v>
      </c>
      <c r="M807" s="6">
        <v>276</v>
      </c>
      <c r="N807" s="5" t="str">
        <f t="shared" si="81"/>
        <v>FAIR-D3/276</v>
      </c>
      <c r="O807" s="4" t="str">
        <f>IF(ISBLANK(E807),"",IF(E807=F807, "1 video",CONCATENATE((+COUNTIFS(Video_List!$A:$A,Monitoring!C807,Video_List!$D:$D,"&lt;=" &amp;Monitoring!H807)-COUNTIFS(Video_List!$A:$A,Monitoring!C807,Video_List!$D:$D,"&lt;=" &amp;Monitoring!G807))+1," videos")))</f>
        <v>1 video</v>
      </c>
      <c r="P807" s="61" t="str">
        <f t="shared" si="85"/>
        <v>yes</v>
      </c>
      <c r="Q807" s="62" t="s">
        <v>34</v>
      </c>
      <c r="R807" s="63" t="str">
        <f>+IFERROR(IF(S807="#N/C","#N/C",INDEX(Taxonomy_UniqueValues!A:A,MATCH(S807,Taxonomy_UniqueValues!B:B,0))),"#N/C")</f>
        <v>Insecta</v>
      </c>
      <c r="S807" s="63" t="str">
        <f>+IFERROR(IF(T807="#N/C","#N/C",INDEX(Taxonomy_UniqueValues!B:B,MATCH(T807,Taxonomy_UniqueValues!C:C,0))),"#N/C")</f>
        <v>Diptera</v>
      </c>
      <c r="T807" s="63" t="str">
        <f>+IFERROR(IF(V807="#N/C","#N/C",INDEX(Taxonomy_UniqueValues!C:C,MATCH(V807,Taxonomy_UniqueValues!E:E,0))),"#N/C")</f>
        <v>Brachycera</v>
      </c>
      <c r="U807" s="63" t="str">
        <f>+IFERROR(IF(V807="#N/C","#N/C",INDEX(Taxonomy_UniqueValues!D:D,MATCH(V807,Taxonomy_UniqueValues!E:E,0))),"#N/C")</f>
        <v>Muscomorpha</v>
      </c>
      <c r="V807" s="63" t="str">
        <f>+IFERROR(IF(W807="#N/C","#N/C",INDEX(Taxonomy_UniqueValues!E:E,MATCH(W807,Taxonomy_UniqueValues!F:F,0))),"#N/C")</f>
        <v>Oestroidea</v>
      </c>
      <c r="W807" s="63" t="s">
        <v>572</v>
      </c>
      <c r="X807" s="63" t="str">
        <f>+IFERROR(IF(Y807="#N/C","#N/C",INDEX(Taxonomy_UniqueValues!G:G,MATCH(Y807,Taxonomy_UniqueValues!H:H,0))),"#N/C")</f>
        <v>#N/C</v>
      </c>
      <c r="Y807" s="65" t="str">
        <f>+IFERROR(IF(Z807="#N/C","#N/C",INDEX(Taxonomy_UniqueValues!H:H,MATCH(Z807,Taxonomy_UniqueValues!I:I,0))),"#N/C")</f>
        <v>#N/C</v>
      </c>
      <c r="Z807" s="64" t="s">
        <v>36</v>
      </c>
    </row>
    <row r="808" spans="1:26" x14ac:dyDescent="0.3">
      <c r="A808" s="3">
        <v>277</v>
      </c>
      <c r="B808" s="38" t="str">
        <f t="shared" si="86"/>
        <v>FAIR-D3_277</v>
      </c>
      <c r="C808" s="39" t="s">
        <v>526</v>
      </c>
      <c r="D808" s="4">
        <f t="shared" si="83"/>
        <v>45182</v>
      </c>
      <c r="E808" s="1" t="s">
        <v>894</v>
      </c>
      <c r="F808" s="1" t="s">
        <v>894</v>
      </c>
      <c r="G808" s="2">
        <v>45182.729421296302</v>
      </c>
      <c r="H808" s="2">
        <v>45182.730150463001</v>
      </c>
      <c r="I808" s="40">
        <f t="shared" si="84"/>
        <v>7.2916669887490571E-4</v>
      </c>
      <c r="J808" s="41" t="s">
        <v>30</v>
      </c>
      <c r="K808" s="42" t="s">
        <v>31</v>
      </c>
      <c r="L808" s="42" t="s">
        <v>32</v>
      </c>
      <c r="M808" s="6">
        <v>277</v>
      </c>
      <c r="N808" s="5" t="str">
        <f t="shared" si="81"/>
        <v>FAIR-D3/277</v>
      </c>
      <c r="O808" s="4" t="str">
        <f>IF(ISBLANK(E808),"",IF(E808=F808, "1 video",CONCATENATE((+COUNTIFS(Video_List!$A:$A,Monitoring!C808,Video_List!$D:$D,"&lt;=" &amp;Monitoring!H808)-COUNTIFS(Video_List!$A:$A,Monitoring!C808,Video_List!$D:$D,"&lt;=" &amp;Monitoring!G808))+1," videos")))</f>
        <v>1 video</v>
      </c>
      <c r="P808" s="61" t="str">
        <f t="shared" si="85"/>
        <v>no</v>
      </c>
      <c r="Q808" s="62" t="s">
        <v>34</v>
      </c>
      <c r="R808" s="63" t="str">
        <f>+IFERROR(IF(S808="#N/C","#N/C",INDEX(Taxonomy_UniqueValues!A:A,MATCH(S808,Taxonomy_UniqueValues!B:B,0))),"#N/C")</f>
        <v>Insecta</v>
      </c>
      <c r="S808" s="63" t="str">
        <f>+IFERROR(IF(T808="#N/C","#N/C",INDEX(Taxonomy_UniqueValues!B:B,MATCH(T808,Taxonomy_UniqueValues!C:C,0))),"#N/C")</f>
        <v>Diptera</v>
      </c>
      <c r="T808" s="63" t="s">
        <v>48</v>
      </c>
      <c r="U808" s="63" t="str">
        <f>+IFERROR(IF(V808="#N/C","#N/C",INDEX(Taxonomy_UniqueValues!D:D,MATCH(V808,Taxonomy_UniqueValues!E:E,0))),"#N/C")</f>
        <v>#N/C</v>
      </c>
      <c r="V808" s="63" t="str">
        <f>+IFERROR(IF(W808="#N/C","#N/C",INDEX(Taxonomy_UniqueValues!E:E,MATCH(W808,Taxonomy_UniqueValues!F:F,0))),"#N/C")</f>
        <v>#N/C</v>
      </c>
      <c r="W808" s="63" t="str">
        <f>+IFERROR(IF(X808="#N/C","#N/C",IF(X808="-",INDEX(Taxonomy_UniqueValues!F:F,MATCH(Y808,Taxonomy_UniqueValues!H:H,0)),INDEX(Taxonomy_UniqueValues!F:F,MATCH(X808,Taxonomy_UniqueValues!G:G,0)))),"#N/C")</f>
        <v>#N/C</v>
      </c>
      <c r="X808" s="63" t="str">
        <f>+IFERROR(IF(Y808="#N/C","#N/C",INDEX(Taxonomy_UniqueValues!G:G,MATCH(Y808,Taxonomy_UniqueValues!H:H,0))),"#N/C")</f>
        <v>#N/C</v>
      </c>
      <c r="Y808" s="65" t="str">
        <f>+IFERROR(IF(Z808="#N/C","#N/C",INDEX(Taxonomy_UniqueValues!H:H,MATCH(Z808,Taxonomy_UniqueValues!I:I,0))),"#N/C")</f>
        <v>#N/C</v>
      </c>
      <c r="Z808" s="64" t="s">
        <v>36</v>
      </c>
    </row>
    <row r="809" spans="1:26" x14ac:dyDescent="0.3">
      <c r="A809" s="3">
        <v>278</v>
      </c>
      <c r="B809" s="38" t="str">
        <f t="shared" si="86"/>
        <v>FAIR-D3_278</v>
      </c>
      <c r="C809" s="39" t="s">
        <v>526</v>
      </c>
      <c r="D809" s="4">
        <f t="shared" si="83"/>
        <v>45182</v>
      </c>
      <c r="E809" s="1" t="s">
        <v>895</v>
      </c>
      <c r="F809" s="1" t="s">
        <v>896</v>
      </c>
      <c r="G809" s="2">
        <v>45182.7566435185</v>
      </c>
      <c r="H809" s="2">
        <v>45182.757997685199</v>
      </c>
      <c r="I809" s="40">
        <f t="shared" si="84"/>
        <v>1.3541666994569823E-3</v>
      </c>
      <c r="J809" s="41" t="s">
        <v>30</v>
      </c>
      <c r="K809" s="42" t="s">
        <v>34</v>
      </c>
      <c r="L809" s="42" t="s">
        <v>32</v>
      </c>
      <c r="M809" s="6">
        <v>278</v>
      </c>
      <c r="N809" s="5" t="str">
        <f t="shared" si="81"/>
        <v>FAIR-D3/278</v>
      </c>
      <c r="O809" s="4" t="str">
        <f>IF(ISBLANK(E809),"",IF(E809=F809, "1 video",CONCATENATE((+COUNTIFS(Video_List!$A:$A,Monitoring!C809,Video_List!$D:$D,"&lt;=" &amp;Monitoring!H809)-COUNTIFS(Video_List!$A:$A,Monitoring!C809,Video_List!$D:$D,"&lt;=" &amp;Monitoring!G809))+1," videos")))</f>
        <v>2 videos</v>
      </c>
      <c r="P809" s="61" t="str">
        <f t="shared" si="85"/>
        <v>no</v>
      </c>
      <c r="Q809" s="62" t="s">
        <v>34</v>
      </c>
      <c r="R809" s="63" t="str">
        <f>+IFERROR(IF(S809="#N/C","#N/C",INDEX(Taxonomy_UniqueValues!A:A,MATCH(S809,Taxonomy_UniqueValues!B:B,0))),"#N/C")</f>
        <v>Insecta</v>
      </c>
      <c r="S809" s="63" t="str">
        <f>+IFERROR(IF(T809="#N/C","#N/C",INDEX(Taxonomy_UniqueValues!B:B,MATCH(T809,Taxonomy_UniqueValues!C:C,0))),"#N/C")</f>
        <v>Diptera</v>
      </c>
      <c r="T809" s="63" t="s">
        <v>48</v>
      </c>
      <c r="U809" s="63" t="str">
        <f>+IFERROR(IF(V809="#N/C","#N/C",INDEX(Taxonomy_UniqueValues!D:D,MATCH(V809,Taxonomy_UniqueValues!E:E,0))),"#N/C")</f>
        <v>#N/C</v>
      </c>
      <c r="V809" s="63" t="str">
        <f>+IFERROR(IF(W809="#N/C","#N/C",INDEX(Taxonomy_UniqueValues!E:E,MATCH(W809,Taxonomy_UniqueValues!F:F,0))),"#N/C")</f>
        <v>#N/C</v>
      </c>
      <c r="W809" s="63" t="str">
        <f>+IFERROR(IF(X809="#N/C","#N/C",IF(X809="-",INDEX(Taxonomy_UniqueValues!F:F,MATCH(Y809,Taxonomy_UniqueValues!H:H,0)),INDEX(Taxonomy_UniqueValues!F:F,MATCH(X809,Taxonomy_UniqueValues!G:G,0)))),"#N/C")</f>
        <v>#N/C</v>
      </c>
      <c r="X809" s="63" t="str">
        <f>+IFERROR(IF(Y809="#N/C","#N/C",INDEX(Taxonomy_UniqueValues!G:G,MATCH(Y809,Taxonomy_UniqueValues!H:H,0))),"#N/C")</f>
        <v>#N/C</v>
      </c>
      <c r="Y809" s="65" t="str">
        <f>+IFERROR(IF(Z809="#N/C","#N/C",INDEX(Taxonomy_UniqueValues!H:H,MATCH(Z809,Taxonomy_UniqueValues!I:I,0))),"#N/C")</f>
        <v>#N/C</v>
      </c>
      <c r="Z809" s="64" t="s">
        <v>36</v>
      </c>
    </row>
    <row r="810" spans="1:26" x14ac:dyDescent="0.3">
      <c r="A810" s="3">
        <v>1</v>
      </c>
      <c r="B810" s="38" t="str">
        <f t="shared" si="86"/>
        <v>FAIR-D4_1</v>
      </c>
      <c r="C810" s="39" t="s">
        <v>897</v>
      </c>
      <c r="D810" s="4">
        <f t="shared" si="83"/>
        <v>45161</v>
      </c>
      <c r="E810" s="1" t="s">
        <v>898</v>
      </c>
      <c r="F810" s="1" t="s">
        <v>898</v>
      </c>
      <c r="G810" s="2">
        <v>45161.374490740702</v>
      </c>
      <c r="H810" s="2">
        <v>45161.374560185199</v>
      </c>
      <c r="I810" s="46">
        <f t="shared" ref="I810:I873" si="87">IF(ISBLANK(E810),"",H810-G810)</f>
        <v>6.9444497057702392E-5</v>
      </c>
      <c r="J810" s="41" t="s">
        <v>30</v>
      </c>
      <c r="K810" s="42" t="s">
        <v>31</v>
      </c>
      <c r="L810" s="42" t="s">
        <v>32</v>
      </c>
      <c r="M810" s="6">
        <v>1</v>
      </c>
      <c r="N810" s="5" t="str">
        <f t="shared" si="81"/>
        <v>FAIR-D4/1</v>
      </c>
      <c r="O810" s="4" t="str">
        <f>IF(ISBLANK(E810),"",IF(E810=F810, "1 video",CONCATENATE((+COUNTIFS(Video_List!$A:$A,Monitoring!C810,Video_List!$D:$D,"&lt;=" &amp;Monitoring!H810)-COUNTIFS(Video_List!$A:$A,Monitoring!C810,Video_List!$D:$D,"&lt;=" &amp;Monitoring!G810))+1," videos")))</f>
        <v>1 video</v>
      </c>
      <c r="P810" s="61" t="str">
        <f t="shared" si="85"/>
        <v>yes</v>
      </c>
      <c r="Q810" s="62" t="s">
        <v>31</v>
      </c>
      <c r="R810" s="63" t="str">
        <f>+IFERROR(IF(S810="#N/C","#N/C",INDEX(Taxonomy_UniqueValues!A:A,MATCH(S810,Taxonomy_UniqueValues!B:B,0))),"#N/C")</f>
        <v>Insecta</v>
      </c>
      <c r="S810" s="63" t="str">
        <f>+IFERROR(IF(T810="#N/C","#N/C",INDEX(Taxonomy_UniqueValues!B:B,MATCH(T810,Taxonomy_UniqueValues!C:C,0))),"#N/C")</f>
        <v>Diptera</v>
      </c>
      <c r="T810" s="63" t="str">
        <f>+IFERROR(IF(V810="#N/C","#N/C",INDEX(Taxonomy_UniqueValues!C:C,MATCH(V810,Taxonomy_UniqueValues!E:E,0))),"#N/C")</f>
        <v>Brachycera</v>
      </c>
      <c r="U810" s="63" t="str">
        <f>+IFERROR(IF(V810="#N/C","#N/C",INDEX(Taxonomy_UniqueValues!D:D,MATCH(V810,Taxonomy_UniqueValues!E:E,0))),"#N/C")</f>
        <v>Muscomorpha</v>
      </c>
      <c r="V810" s="63" t="str">
        <f>+IFERROR(IF(W810="#N/C","#N/C",INDEX(Taxonomy_UniqueValues!E:E,MATCH(W810,Taxonomy_UniqueValues!F:F,0))),"#N/C")</f>
        <v>Syrphoidea</v>
      </c>
      <c r="W810" s="63" t="str">
        <f>+IFERROR(IF(X810="#N/C","#N/C",INDEX(Taxonomy_UniqueValues!F:F,MATCH(X810,Taxonomy_UniqueValues!G:G,0))),"#N/C")</f>
        <v>Syrphidae</v>
      </c>
      <c r="X810" s="63" t="str">
        <f>+IFERROR(IF(Y810="#N/C","#N/C",INDEX(Taxonomy_UniqueValues!G:G,MATCH(Y810,Taxonomy_UniqueValues!H:H,0))),"#N/C")</f>
        <v>Syrphinae</v>
      </c>
      <c r="Y810" s="65" t="s">
        <v>219</v>
      </c>
      <c r="Z810" s="64" t="s">
        <v>36</v>
      </c>
    </row>
    <row r="811" spans="1:26" x14ac:dyDescent="0.3">
      <c r="A811" s="3">
        <v>2</v>
      </c>
      <c r="B811" s="38" t="str">
        <f t="shared" si="86"/>
        <v>FAIR-D4_2</v>
      </c>
      <c r="C811" s="39" t="s">
        <v>897</v>
      </c>
      <c r="D811" s="4">
        <f t="shared" si="83"/>
        <v>45161</v>
      </c>
      <c r="E811" s="1" t="s">
        <v>899</v>
      </c>
      <c r="F811" s="1" t="s">
        <v>899</v>
      </c>
      <c r="G811" s="2">
        <v>45161.383460648198</v>
      </c>
      <c r="H811" s="2">
        <v>45161.383599537003</v>
      </c>
      <c r="I811" s="46">
        <f t="shared" si="87"/>
        <v>1.3888880494050682E-4</v>
      </c>
      <c r="J811" s="41" t="s">
        <v>30</v>
      </c>
      <c r="K811" s="42" t="s">
        <v>34</v>
      </c>
      <c r="L811" s="42" t="s">
        <v>32</v>
      </c>
      <c r="M811" s="6">
        <v>2</v>
      </c>
      <c r="N811" s="5" t="str">
        <f t="shared" si="81"/>
        <v>FAIR-D4/2</v>
      </c>
      <c r="O811" s="4" t="str">
        <f>IF(ISBLANK(E811),"",IF(E811=F811, "1 video",CONCATENATE((+COUNTIFS(Video_List!$A:$A,Monitoring!C811,Video_List!$D:$D,"&lt;=" &amp;Monitoring!H811)-COUNTIFS(Video_List!$A:$A,Monitoring!C811,Video_List!$D:$D,"&lt;=" &amp;Monitoring!G811))+1," videos")))</f>
        <v>1 video</v>
      </c>
      <c r="P811" s="61" t="str">
        <f t="shared" si="85"/>
        <v>yes</v>
      </c>
      <c r="Q811" s="62" t="s">
        <v>31</v>
      </c>
      <c r="R811" s="63" t="str">
        <f>+IFERROR(IF(S811="#N/C","#N/C",INDEX(Taxonomy_UniqueValues!A:A,MATCH(S811,Taxonomy_UniqueValues!B:B,0))),"#N/C")</f>
        <v>Insecta</v>
      </c>
      <c r="S811" s="63" t="str">
        <f>+IFERROR(IF(T811="#N/C","#N/C",INDEX(Taxonomy_UniqueValues!B:B,MATCH(T811,Taxonomy_UniqueValues!C:C,0))),"#N/C")</f>
        <v>Diptera</v>
      </c>
      <c r="T811" s="63" t="str">
        <f>+IFERROR(IF(V811="#N/C","#N/C",INDEX(Taxonomy_UniqueValues!C:C,MATCH(V811,Taxonomy_UniqueValues!E:E,0))),"#N/C")</f>
        <v>Brachycera</v>
      </c>
      <c r="U811" s="63" t="str">
        <f>+IFERROR(IF(V811="#N/C","#N/C",INDEX(Taxonomy_UniqueValues!D:D,MATCH(V811,Taxonomy_UniqueValues!E:E,0))),"#N/C")</f>
        <v>Muscomorpha</v>
      </c>
      <c r="V811" s="63" t="s">
        <v>35</v>
      </c>
      <c r="W811" s="63" t="str">
        <f>+IFERROR(IF(X811="#N/C","#N/C",INDEX(Taxonomy_UniqueValues!F:F,MATCH(X811,Taxonomy_UniqueValues!G:G,0))),"#N/C")</f>
        <v>#N/C</v>
      </c>
      <c r="X811" s="63" t="str">
        <f>+IFERROR(IF(Y811="#N/C","#N/C",INDEX(Taxonomy_UniqueValues!G:G,MATCH(Y811,Taxonomy_UniqueValues!H:H,0))),"#N/C")</f>
        <v>#N/C</v>
      </c>
      <c r="Y811" s="65" t="str">
        <f>+IFERROR(IF(Z811="#N/C","#N/C",INDEX(Taxonomy_UniqueValues!H:H,MATCH(Z811,Taxonomy_UniqueValues!I:I,0))),"#N/C")</f>
        <v>#N/C</v>
      </c>
      <c r="Z811" s="64" t="s">
        <v>36</v>
      </c>
    </row>
    <row r="812" spans="1:26" x14ac:dyDescent="0.3">
      <c r="A812" s="3">
        <v>3</v>
      </c>
      <c r="B812" s="38" t="str">
        <f t="shared" si="86"/>
        <v>FAIR-D4_3</v>
      </c>
      <c r="C812" s="39" t="s">
        <v>897</v>
      </c>
      <c r="D812" s="4">
        <f t="shared" si="83"/>
        <v>45161</v>
      </c>
      <c r="E812" s="1" t="s">
        <v>900</v>
      </c>
      <c r="F812" s="1" t="s">
        <v>900</v>
      </c>
      <c r="G812" s="2">
        <v>45161.398287037002</v>
      </c>
      <c r="H812" s="2">
        <v>45161.398506944402</v>
      </c>
      <c r="I812" s="46">
        <f t="shared" si="87"/>
        <v>2.1990740060573444E-4</v>
      </c>
      <c r="J812" s="41" t="s">
        <v>45</v>
      </c>
      <c r="K812" s="42" t="s">
        <v>34</v>
      </c>
      <c r="L812" s="42" t="s">
        <v>32</v>
      </c>
      <c r="M812" s="6">
        <v>3</v>
      </c>
      <c r="N812" s="5" t="str">
        <f t="shared" si="81"/>
        <v>FAIR-D4/3</v>
      </c>
      <c r="O812" s="4" t="str">
        <f>IF(ISBLANK(E812),"",IF(E812=F812, "1 video",CONCATENATE((+COUNTIFS(Video_List!$A:$A,Monitoring!C812,Video_List!$D:$D,"&lt;=" &amp;Monitoring!H812)-COUNTIFS(Video_List!$A:$A,Monitoring!C812,Video_List!$D:$D,"&lt;=" &amp;Monitoring!G812))+1," videos")))</f>
        <v>1 video</v>
      </c>
      <c r="P812" s="61" t="str">
        <f t="shared" si="85"/>
        <v>yes</v>
      </c>
      <c r="Q812" s="62" t="s">
        <v>34</v>
      </c>
      <c r="R812" s="63" t="str">
        <f>+IFERROR(IF(S812="#N/C","#N/C",IF(S812=0,INDEX(Taxonomy_UniqueValues!A:A,MATCH(T812,Taxonomy_UniqueValues!C:C,0)),INDEX(Taxonomy_UniqueValues!A:A,MATCH(S812,Taxonomy_UniqueValues!B:B,0)))),"#N/C")</f>
        <v>Insecta</v>
      </c>
      <c r="S812" s="63" t="str">
        <f>+IFERROR(IF(T812="#N/C","#N/C",IF(T812=0,INDEX(Taxonomy_UniqueValues!B:B,MATCH(U812,Taxonomy_UniqueValues!D:D,0)),INDEX(Taxonomy_UniqueValues!B:B,MATCH(T812,Taxonomy_UniqueValues!C:C,0)))),"#N/C")</f>
        <v>Diptera</v>
      </c>
      <c r="T812" s="63" t="str">
        <f>+IFERROR(IF(U812="#N/C","#N/C",IF(U812=0,INDEX(Taxonomy_UniqueValues!C:C,MATCH(V812,Taxonomy_UniqueValues!E:E,0)),INDEX(Taxonomy_UniqueValues!C:C,MATCH(U812,Taxonomy_UniqueValues!D:D,0)))),"#N/C")</f>
        <v>Brachycera</v>
      </c>
      <c r="U812" s="63" t="str">
        <f>+IFERROR(IF(V812="#N/C","#N/C",IF(V812=0,INDEX(Taxonomy_UniqueValues!D:D,MATCH(W812,Taxonomy_UniqueValues!F:F,0)),INDEX(Taxonomy_UniqueValues!D:D,MATCH(V812,Taxonomy_UniqueValues!E:E,0)))),"#N/C")</f>
        <v>Muscomorpha</v>
      </c>
      <c r="V812" s="63" t="str">
        <f>+IFERROR(IF(W812="#N/C","#N/C",IF(W812=0,INDEX(Taxonomy_UniqueValues!E:E,MATCH(X812,Taxonomy_UniqueValues!G:G,0)),INDEX(Taxonomy_UniqueValues!E:E,MATCH(W812,Taxonomy_UniqueValues!F:F,0)))),"#N/C")</f>
        <v>Muscoidea</v>
      </c>
      <c r="W812" s="63" t="str">
        <f>+IFERROR(IF(X812="#N/C","#N/C",IF(X812=0,INDEX(Taxonomy_UniqueValues!F:F,MATCH(Y812,Taxonomy_UniqueValues!H:H,0)),INDEX(Taxonomy_UniqueValues!F:F,MATCH(X812,Taxonomy_UniqueValues!G:G,0)))),"#N/C")</f>
        <v>Fanniidae</v>
      </c>
      <c r="X812" s="63">
        <f>+IFERROR(IF(Y812="#N/C","#N/C",INDEX(Taxonomy_UniqueValues!G:G,MATCH(Y812,Taxonomy_UniqueValues!H:H,0))),"#N/C")</f>
        <v>0</v>
      </c>
      <c r="Y812" s="65" t="s">
        <v>38</v>
      </c>
      <c r="Z812" s="64" t="s">
        <v>36</v>
      </c>
    </row>
    <row r="813" spans="1:26" x14ac:dyDescent="0.3">
      <c r="A813" s="3">
        <v>4</v>
      </c>
      <c r="B813" s="38" t="str">
        <f t="shared" si="86"/>
        <v>FAIR-D4_4</v>
      </c>
      <c r="C813" s="39" t="s">
        <v>897</v>
      </c>
      <c r="D813" s="4">
        <f t="shared" si="83"/>
        <v>45161</v>
      </c>
      <c r="E813" s="1" t="s">
        <v>901</v>
      </c>
      <c r="F813" s="1" t="s">
        <v>901</v>
      </c>
      <c r="G813" s="2">
        <v>45161.400381944499</v>
      </c>
      <c r="H813" s="2">
        <v>45161.400474536997</v>
      </c>
      <c r="I813" s="46">
        <f t="shared" si="87"/>
        <v>9.2592497821897268E-5</v>
      </c>
      <c r="J813" s="41" t="s">
        <v>30</v>
      </c>
      <c r="K813" s="42" t="s">
        <v>31</v>
      </c>
      <c r="L813" s="42" t="s">
        <v>32</v>
      </c>
      <c r="M813" s="6">
        <v>4</v>
      </c>
      <c r="N813" s="5" t="str">
        <f t="shared" si="81"/>
        <v>FAIR-D4/4</v>
      </c>
      <c r="O813" s="4" t="str">
        <f>IF(ISBLANK(E813),"",IF(E813=F813, "1 video",CONCATENATE((+COUNTIFS(Video_List!$A:$A,Monitoring!C813,Video_List!$D:$D,"&lt;=" &amp;Monitoring!H813)-COUNTIFS(Video_List!$A:$A,Monitoring!C813,Video_List!$D:$D,"&lt;=" &amp;Monitoring!G813))+1," videos")))</f>
        <v>1 video</v>
      </c>
      <c r="P813" s="61" t="str">
        <f t="shared" si="85"/>
        <v>yes</v>
      </c>
      <c r="Q813" s="62" t="s">
        <v>34</v>
      </c>
      <c r="R813" s="63" t="str">
        <f>+IFERROR(IF(S813="#N/C","#N/C",IF(S813=0,INDEX(Taxonomy_UniqueValues!A:A,MATCH(T813,Taxonomy_UniqueValues!C:C,0)),INDEX(Taxonomy_UniqueValues!A:A,MATCH(S813,Taxonomy_UniqueValues!B:B,0)))),"#N/C")</f>
        <v>Insecta</v>
      </c>
      <c r="S813" s="63" t="str">
        <f>+IFERROR(IF(T813="#N/C","#N/C",IF(T813=0,INDEX(Taxonomy_UniqueValues!B:B,MATCH(U813,Taxonomy_UniqueValues!D:D,0)),INDEX(Taxonomy_UniqueValues!B:B,MATCH(T813,Taxonomy_UniqueValues!C:C,0)))),"#N/C")</f>
        <v>Diptera</v>
      </c>
      <c r="T813" s="63" t="str">
        <f>+IFERROR(IF(U813="#N/C","#N/C",IF(U813=0,INDEX(Taxonomy_UniqueValues!C:C,MATCH(V813,Taxonomy_UniqueValues!E:E,0)),INDEX(Taxonomy_UniqueValues!C:C,MATCH(U813,Taxonomy_UniqueValues!D:D,0)))),"#N/C")</f>
        <v>Brachycera</v>
      </c>
      <c r="U813" s="63" t="str">
        <f>+IFERROR(IF(V813="#N/C","#N/C",IF(V813=0,INDEX(Taxonomy_UniqueValues!D:D,MATCH(W813,Taxonomy_UniqueValues!F:F,0)),INDEX(Taxonomy_UniqueValues!D:D,MATCH(V813,Taxonomy_UniqueValues!E:E,0)))),"#N/C")</f>
        <v>Muscomorpha</v>
      </c>
      <c r="V813" s="63" t="str">
        <f>+IFERROR(IF(W813="#N/C","#N/C",IF(W813=0,INDEX(Taxonomy_UniqueValues!E:E,MATCH(X813,Taxonomy_UniqueValues!G:G,0)),INDEX(Taxonomy_UniqueValues!E:E,MATCH(W813,Taxonomy_UniqueValues!F:F,0)))),"#N/C")</f>
        <v>Muscoidea</v>
      </c>
      <c r="W813" s="63" t="str">
        <f>+IFERROR(IF(X813="#N/C","#N/C",IF(X813=0,INDEX(Taxonomy_UniqueValues!F:F,MATCH(Y813,Taxonomy_UniqueValues!H:H,0)),INDEX(Taxonomy_UniqueValues!F:F,MATCH(X813,Taxonomy_UniqueValues!G:G,0)))),"#N/C")</f>
        <v>Fanniidae</v>
      </c>
      <c r="X813" s="63">
        <f>+IFERROR(IF(Y813="#N/C","#N/C",INDEX(Taxonomy_UniqueValues!G:G,MATCH(Y813,Taxonomy_UniqueValues!H:H,0))),"#N/C")</f>
        <v>0</v>
      </c>
      <c r="Y813" s="65" t="s">
        <v>38</v>
      </c>
      <c r="Z813" s="64" t="s">
        <v>36</v>
      </c>
    </row>
    <row r="814" spans="1:26" x14ac:dyDescent="0.3">
      <c r="A814" s="3">
        <v>5</v>
      </c>
      <c r="B814" s="38" t="str">
        <f t="shared" si="86"/>
        <v>FAIR-D4_5</v>
      </c>
      <c r="C814" s="39" t="s">
        <v>897</v>
      </c>
      <c r="D814" s="4">
        <f t="shared" si="83"/>
        <v>45161</v>
      </c>
      <c r="E814" s="1" t="s">
        <v>902</v>
      </c>
      <c r="F814" s="1" t="s">
        <v>902</v>
      </c>
      <c r="G814" s="2">
        <v>45161.4049421296</v>
      </c>
      <c r="H814" s="2">
        <v>45161.408067129603</v>
      </c>
      <c r="I814" s="46">
        <f t="shared" si="87"/>
        <v>3.125000002910383E-3</v>
      </c>
      <c r="J814" s="41" t="s">
        <v>30</v>
      </c>
      <c r="K814" s="42" t="s">
        <v>31</v>
      </c>
      <c r="L814" s="42" t="s">
        <v>32</v>
      </c>
      <c r="M814" s="6">
        <v>5</v>
      </c>
      <c r="N814" s="5" t="str">
        <f t="shared" si="81"/>
        <v>FAIR-D4/5</v>
      </c>
      <c r="O814" s="4" t="str">
        <f>IF(ISBLANK(E814),"",IF(E814=F814, "1 video",CONCATENATE((+COUNTIFS(Video_List!$A:$A,Monitoring!C814,Video_List!$D:$D,"&lt;=" &amp;Monitoring!H814)-COUNTIFS(Video_List!$A:$A,Monitoring!C814,Video_List!$D:$D,"&lt;=" &amp;Monitoring!G814))+1," videos")))</f>
        <v>1 video</v>
      </c>
      <c r="P814" s="61" t="str">
        <f t="shared" si="85"/>
        <v>yes</v>
      </c>
      <c r="Q814" s="62" t="s">
        <v>31</v>
      </c>
      <c r="R814" s="63" t="str">
        <f>+IFERROR(IF(S814="#N/C","#N/C",INDEX(Taxonomy_UniqueValues!A:A,MATCH(S814,Taxonomy_UniqueValues!B:B,0))),"#N/C")</f>
        <v>Insecta</v>
      </c>
      <c r="S814" s="63" t="str">
        <f>+IFERROR(IF(T814="#N/C","#N/C",INDEX(Taxonomy_UniqueValues!B:B,MATCH(T814,Taxonomy_UniqueValues!C:C,0))),"#N/C")</f>
        <v>Diptera</v>
      </c>
      <c r="T814" s="63" t="str">
        <f>+IFERROR(IF(V814="#N/C","#N/C",INDEX(Taxonomy_UniqueValues!C:C,MATCH(V814,Taxonomy_UniqueValues!E:E,0))),"#N/C")</f>
        <v>Brachycera</v>
      </c>
      <c r="U814" s="63" t="str">
        <f>+IFERROR(IF(V814="#N/C","#N/C",INDEX(Taxonomy_UniqueValues!D:D,MATCH(V814,Taxonomy_UniqueValues!E:E,0))),"#N/C")</f>
        <v>Muscomorpha</v>
      </c>
      <c r="V814" s="63" t="str">
        <f>+IFERROR(IF(W814="#N/C","#N/C",INDEX(Taxonomy_UniqueValues!E:E,MATCH(W814,Taxonomy_UniqueValues!F:F,0))),"#N/C")</f>
        <v>Syrphoidea</v>
      </c>
      <c r="W814" s="63" t="str">
        <f>+IFERROR(IF(X814="#N/C","#N/C",INDEX(Taxonomy_UniqueValues!F:F,MATCH(X814,Taxonomy_UniqueValues!G:G,0))),"#N/C")</f>
        <v>Syrphidae</v>
      </c>
      <c r="X814" s="63" t="s">
        <v>903</v>
      </c>
      <c r="Y814" s="65" t="s">
        <v>904</v>
      </c>
      <c r="Z814" s="64" t="s">
        <v>36</v>
      </c>
    </row>
    <row r="815" spans="1:26" x14ac:dyDescent="0.3">
      <c r="A815" s="3">
        <v>6</v>
      </c>
      <c r="B815" s="38" t="str">
        <f t="shared" si="86"/>
        <v>FAIR-D4_6</v>
      </c>
      <c r="C815" s="39" t="s">
        <v>897</v>
      </c>
      <c r="D815" s="4">
        <f t="shared" si="83"/>
        <v>45161</v>
      </c>
      <c r="E815" s="1" t="s">
        <v>905</v>
      </c>
      <c r="F815" s="1" t="s">
        <v>905</v>
      </c>
      <c r="G815" s="2">
        <v>45161.411979166704</v>
      </c>
      <c r="H815" s="2">
        <v>45161.412094907399</v>
      </c>
      <c r="I815" s="46">
        <f t="shared" si="87"/>
        <v>1.1574069503694773E-4</v>
      </c>
      <c r="J815" s="41" t="s">
        <v>30</v>
      </c>
      <c r="K815" s="42" t="s">
        <v>31</v>
      </c>
      <c r="L815" s="42" t="s">
        <v>32</v>
      </c>
      <c r="M815" s="6">
        <v>6</v>
      </c>
      <c r="N815" s="5" t="str">
        <f t="shared" si="81"/>
        <v>FAIR-D4/6</v>
      </c>
      <c r="O815" s="4" t="str">
        <f>IF(ISBLANK(E815),"",IF(E815=F815, "1 video",CONCATENATE((+COUNTIFS(Video_List!$A:$A,Monitoring!C815,Video_List!$D:$D,"&lt;=" &amp;Monitoring!H815)-COUNTIFS(Video_List!$A:$A,Monitoring!C815,Video_List!$D:$D,"&lt;=" &amp;Monitoring!G815))+1," videos")))</f>
        <v>1 video</v>
      </c>
      <c r="P815" s="61" t="str">
        <f t="shared" si="85"/>
        <v>yes</v>
      </c>
      <c r="Q815" s="62" t="s">
        <v>34</v>
      </c>
      <c r="R815" s="63" t="str">
        <f>+IFERROR(IF(S815="#N/C","#N/C",IF(S815=0,INDEX(Taxonomy_UniqueValues!A:A,MATCH(T815,Taxonomy_UniqueValues!C:C,0)),INDEX(Taxonomy_UniqueValues!A:A,MATCH(S815,Taxonomy_UniqueValues!B:B,0)))),"#N/C")</f>
        <v>Insecta</v>
      </c>
      <c r="S815" s="63" t="str">
        <f>+IFERROR(IF(T815="#N/C","#N/C",IF(T815=0,INDEX(Taxonomy_UniqueValues!B:B,MATCH(U815,Taxonomy_UniqueValues!D:D,0)),INDEX(Taxonomy_UniqueValues!B:B,MATCH(T815,Taxonomy_UniqueValues!C:C,0)))),"#N/C")</f>
        <v>Diptera</v>
      </c>
      <c r="T815" s="63" t="str">
        <f>+IFERROR(IF(U815="#N/C","#N/C",IF(U815=0,INDEX(Taxonomy_UniqueValues!C:C,MATCH(V815,Taxonomy_UniqueValues!E:E,0)),INDEX(Taxonomy_UniqueValues!C:C,MATCH(U815,Taxonomy_UniqueValues!D:D,0)))),"#N/C")</f>
        <v>Brachycera</v>
      </c>
      <c r="U815" s="63" t="str">
        <f>+IFERROR(IF(V815="#N/C","#N/C",IF(V815=0,INDEX(Taxonomy_UniqueValues!D:D,MATCH(W815,Taxonomy_UniqueValues!F:F,0)),INDEX(Taxonomy_UniqueValues!D:D,MATCH(V815,Taxonomy_UniqueValues!E:E,0)))),"#N/C")</f>
        <v>Muscomorpha</v>
      </c>
      <c r="V815" s="63" t="str">
        <f>+IFERROR(IF(W815="#N/C","#N/C",IF(W815=0,INDEX(Taxonomy_UniqueValues!E:E,MATCH(X815,Taxonomy_UniqueValues!G:G,0)),INDEX(Taxonomy_UniqueValues!E:E,MATCH(W815,Taxonomy_UniqueValues!F:F,0)))),"#N/C")</f>
        <v>Muscoidea</v>
      </c>
      <c r="W815" s="63" t="str">
        <f>+IFERROR(IF(X815="#N/C","#N/C",IF(X815=0,INDEX(Taxonomy_UniqueValues!F:F,MATCH(Y815,Taxonomy_UniqueValues!H:H,0)),INDEX(Taxonomy_UniqueValues!F:F,MATCH(X815,Taxonomy_UniqueValues!G:G,0)))),"#N/C")</f>
        <v>Fanniidae</v>
      </c>
      <c r="X815" s="63">
        <f>+IFERROR(IF(Y815="#N/C","#N/C",INDEX(Taxonomy_UniqueValues!G:G,MATCH(Y815,Taxonomy_UniqueValues!H:H,0))),"#N/C")</f>
        <v>0</v>
      </c>
      <c r="Y815" s="65" t="s">
        <v>38</v>
      </c>
      <c r="Z815" s="64" t="s">
        <v>36</v>
      </c>
    </row>
    <row r="816" spans="1:26" x14ac:dyDescent="0.3">
      <c r="A816" s="3">
        <v>7</v>
      </c>
      <c r="B816" s="38" t="str">
        <f t="shared" si="86"/>
        <v>FAIR-D4_7</v>
      </c>
      <c r="C816" s="39" t="s">
        <v>897</v>
      </c>
      <c r="D816" s="4">
        <f t="shared" si="83"/>
        <v>45161</v>
      </c>
      <c r="E816" s="1" t="s">
        <v>906</v>
      </c>
      <c r="F816" s="1" t="s">
        <v>906</v>
      </c>
      <c r="G816" s="2">
        <v>45161.423958333296</v>
      </c>
      <c r="H816" s="2">
        <v>45161.424097222203</v>
      </c>
      <c r="I816" s="46">
        <f t="shared" si="87"/>
        <v>1.3888890680391341E-4</v>
      </c>
      <c r="J816" s="41" t="s">
        <v>45</v>
      </c>
      <c r="K816" s="6" t="s">
        <v>31</v>
      </c>
      <c r="L816" s="6" t="s">
        <v>32</v>
      </c>
      <c r="M816" s="6">
        <v>7</v>
      </c>
      <c r="N816" s="5" t="str">
        <f t="shared" si="81"/>
        <v>FAIR-D4/7</v>
      </c>
      <c r="O816" s="4" t="str">
        <f>IF(ISBLANK(E816),"",IF(E816=F816, "1 video",CONCATENATE((+COUNTIFS(Video_List!$A:$A,Monitoring!C816,Video_List!$D:$D,"&lt;=" &amp;Monitoring!H816)-COUNTIFS(Video_List!$A:$A,Monitoring!C816,Video_List!$D:$D,"&lt;=" &amp;Monitoring!G816))+1," videos")))</f>
        <v>1 video</v>
      </c>
      <c r="P816" s="61" t="str">
        <f t="shared" si="85"/>
        <v>no</v>
      </c>
      <c r="Q816" s="63" t="s">
        <v>34</v>
      </c>
      <c r="R816" s="63" t="str">
        <f>+IFERROR(IF(S816="#N/C","#N/C",INDEX(Taxonomy_UniqueValues!A:A,MATCH(S816,Taxonomy_UniqueValues!B:B,0))),"#N/C")</f>
        <v>Insecta</v>
      </c>
      <c r="S816" s="63" t="s">
        <v>287</v>
      </c>
      <c r="T816" s="63" t="s">
        <v>48</v>
      </c>
      <c r="U816" s="63" t="str">
        <f>+IFERROR(IF(V816="#N/C","#N/C",INDEX(Taxonomy_UniqueValues!D:D,MATCH(V816,Taxonomy_UniqueValues!E:E,0))),"#N/C")</f>
        <v>#N/C</v>
      </c>
      <c r="V816" s="63" t="str">
        <f>+IFERROR(IF(W816="#N/C","#N/C",INDEX(Taxonomy_UniqueValues!E:E,MATCH(W816,Taxonomy_UniqueValues!F:F,0))),"#N/C")</f>
        <v>#N/C</v>
      </c>
      <c r="W816" s="63" t="str">
        <f>+IFERROR(IF(X816="#N/C","#N/C",INDEX(Taxonomy_UniqueValues!F:F,MATCH(X816,Taxonomy_UniqueValues!G:G,0))),"#N/C")</f>
        <v>#N/C</v>
      </c>
      <c r="X816" s="63" t="str">
        <f>+IFERROR(IF(Y816="#N/C","#N/C",INDEX(Taxonomy_UniqueValues!G:G,MATCH(Y816,Taxonomy_UniqueValues!H:H,0))),"#N/C")</f>
        <v>#N/C</v>
      </c>
      <c r="Y816" s="65" t="str">
        <f>+IFERROR(IF(Z816="#N/C","#N/C",INDEX(Taxonomy_UniqueValues!H:H,MATCH(Z816,Taxonomy_UniqueValues!I:I,0))),"#N/C")</f>
        <v>#N/C</v>
      </c>
      <c r="Z816" s="64" t="s">
        <v>36</v>
      </c>
    </row>
    <row r="817" spans="1:26" x14ac:dyDescent="0.3">
      <c r="A817" s="3">
        <v>8</v>
      </c>
      <c r="B817" s="38" t="str">
        <f t="shared" si="86"/>
        <v>FAIR-D4_8</v>
      </c>
      <c r="C817" s="39" t="s">
        <v>897</v>
      </c>
      <c r="D817" s="4">
        <f t="shared" si="83"/>
        <v>45161</v>
      </c>
      <c r="E817" s="1" t="s">
        <v>907</v>
      </c>
      <c r="F817" s="1" t="s">
        <v>907</v>
      </c>
      <c r="G817" s="2">
        <v>45161.427673611099</v>
      </c>
      <c r="H817" s="2">
        <v>45161.427731481497</v>
      </c>
      <c r="I817" s="46">
        <f t="shared" si="87"/>
        <v>5.7870398450177163E-5</v>
      </c>
      <c r="J817" s="41" t="s">
        <v>30</v>
      </c>
      <c r="K817" s="6" t="s">
        <v>31</v>
      </c>
      <c r="L817" s="6" t="s">
        <v>32</v>
      </c>
      <c r="M817" s="6">
        <v>8</v>
      </c>
      <c r="N817" s="5" t="str">
        <f t="shared" si="81"/>
        <v>FAIR-D4/8</v>
      </c>
      <c r="O817" s="4" t="str">
        <f>IF(ISBLANK(E817),"",IF(E817=F817, "1 video",CONCATENATE((+COUNTIFS(Video_List!$A:$A,Monitoring!C817,Video_List!$D:$D,"&lt;=" &amp;Monitoring!H817)-COUNTIFS(Video_List!$A:$A,Monitoring!C817,Video_List!$D:$D,"&lt;=" &amp;Monitoring!G817))+1," videos")))</f>
        <v>1 video</v>
      </c>
      <c r="P817" s="61" t="str">
        <f t="shared" si="85"/>
        <v>yes</v>
      </c>
      <c r="Q817" s="63" t="s">
        <v>31</v>
      </c>
      <c r="R817" s="63" t="str">
        <f>+IFERROR(IF(S817="#N/C","#N/C",INDEX(Taxonomy_UniqueValues!A:A,MATCH(S817,Taxonomy_UniqueValues!B:B,0))),"#N/C")</f>
        <v>Insecta</v>
      </c>
      <c r="S817" s="63" t="str">
        <f>+IFERROR(IF(T817="#N/C","#N/C",INDEX(Taxonomy_UniqueValues!B:B,MATCH(T817,Taxonomy_UniqueValues!C:C,0))),"#N/C")</f>
        <v>Diptera</v>
      </c>
      <c r="T817" s="63" t="str">
        <f>+IFERROR(IF(V817="#N/C","#N/C",INDEX(Taxonomy_UniqueValues!C:C,MATCH(V817,Taxonomy_UniqueValues!E:E,0))),"#N/C")</f>
        <v>Brachycera</v>
      </c>
      <c r="U817" s="63" t="str">
        <f>+IFERROR(IF(V817="#N/C","#N/C",INDEX(Taxonomy_UniqueValues!D:D,MATCH(V817,Taxonomy_UniqueValues!E:E,0))),"#N/C")</f>
        <v>Muscomorpha</v>
      </c>
      <c r="V817" s="63" t="str">
        <f>+IFERROR(IF(W817="#N/C","#N/C",INDEX(Taxonomy_UniqueValues!E:E,MATCH(W817,Taxonomy_UniqueValues!F:F,0))),"#N/C")</f>
        <v>Syrphoidea</v>
      </c>
      <c r="W817" s="63" t="str">
        <f>+IFERROR(IF(X817="#N/C","#N/C",INDEX(Taxonomy_UniqueValues!F:F,MATCH(X817,Taxonomy_UniqueValues!G:G,0))),"#N/C")</f>
        <v>Syrphidae</v>
      </c>
      <c r="X817" s="63" t="str">
        <f>+IFERROR(IF(Y817="#N/C","#N/C",INDEX(Taxonomy_UniqueValues!G:G,MATCH(Y817,Taxonomy_UniqueValues!H:H,0))),"#N/C")</f>
        <v>Syrphinae</v>
      </c>
      <c r="Y817" s="65" t="s">
        <v>333</v>
      </c>
      <c r="Z817" s="64" t="s">
        <v>36</v>
      </c>
    </row>
    <row r="818" spans="1:26" x14ac:dyDescent="0.3">
      <c r="A818" s="3">
        <v>9</v>
      </c>
      <c r="B818" s="38" t="str">
        <f t="shared" si="86"/>
        <v>FAIR-D4_9</v>
      </c>
      <c r="C818" s="39" t="s">
        <v>897</v>
      </c>
      <c r="D818" s="4">
        <f t="shared" si="83"/>
        <v>45161</v>
      </c>
      <c r="E818" s="1" t="s">
        <v>908</v>
      </c>
      <c r="F818" s="1" t="s">
        <v>908</v>
      </c>
      <c r="G818" s="2">
        <v>45161.440081018503</v>
      </c>
      <c r="H818" s="2">
        <v>45161.440486111103</v>
      </c>
      <c r="I818" s="46">
        <f t="shared" si="87"/>
        <v>4.0509259997634217E-4</v>
      </c>
      <c r="J818" s="41" t="s">
        <v>45</v>
      </c>
      <c r="K818" s="6" t="s">
        <v>34</v>
      </c>
      <c r="L818" s="6" t="s">
        <v>45</v>
      </c>
      <c r="M818" s="6">
        <v>9</v>
      </c>
      <c r="N818" s="5" t="str">
        <f t="shared" si="81"/>
        <v>FAIR-D4/9</v>
      </c>
      <c r="O818" s="4" t="str">
        <f>IF(ISBLANK(E818),"",IF(E818=F818, "1 video",CONCATENATE((+COUNTIFS(Video_List!$A:$A,Monitoring!C818,Video_List!$D:$D,"&lt;=" &amp;Monitoring!H818)-COUNTIFS(Video_List!$A:$A,Monitoring!C818,Video_List!$D:$D,"&lt;=" &amp;Monitoring!G818))+1," videos")))</f>
        <v>1 video</v>
      </c>
      <c r="P818" s="61" t="str">
        <f t="shared" si="85"/>
        <v>yes</v>
      </c>
      <c r="Q818" s="62" t="s">
        <v>31</v>
      </c>
      <c r="R818" s="63" t="str">
        <f>+IFERROR(IF(S818="#N/C","#N/C",INDEX(Taxonomy_UniqueValues!A:A,MATCH(S818,Taxonomy_UniqueValues!B:B,0))),"#N/C")</f>
        <v>Insecta</v>
      </c>
      <c r="S818" s="63" t="str">
        <f>+IFERROR(IF(T818="#N/C","#N/C",INDEX(Taxonomy_UniqueValues!B:B,MATCH(T818,Taxonomy_UniqueValues!C:C,0))),"#N/C")</f>
        <v>Coleoptera</v>
      </c>
      <c r="T818" s="63" t="str">
        <f>+IFERROR(IF(V818="#N/C","#N/C",INDEX(Taxonomy_UniqueValues!C:C,MATCH(V818,Taxonomy_UniqueValues!E:E,0))),"#N/C")</f>
        <v>Polyphaga</v>
      </c>
      <c r="U818" s="63" t="str">
        <f>+IFERROR(IF(V818="#N/C","#N/C",INDEX(Taxonomy_UniqueValues!D:D,MATCH(V818,Taxonomy_UniqueValues!E:E,0))),"#N/C")</f>
        <v>Cucujiformia</v>
      </c>
      <c r="V818" s="63" t="str">
        <f>+IFERROR(IF(W818="#N/C","#N/C",INDEX(Taxonomy_UniqueValues!E:E,MATCH(W818,Taxonomy_UniqueValues!F:F,0))),"#N/C")</f>
        <v>Chrysomeloidea</v>
      </c>
      <c r="W818" s="63" t="s">
        <v>910</v>
      </c>
      <c r="X818" s="63" t="s">
        <v>911</v>
      </c>
      <c r="Y818" s="65" t="s">
        <v>912</v>
      </c>
      <c r="Z818" s="64" t="s">
        <v>36</v>
      </c>
    </row>
    <row r="819" spans="1:26" x14ac:dyDescent="0.3">
      <c r="A819" s="3">
        <v>10</v>
      </c>
      <c r="B819" s="38" t="str">
        <f t="shared" si="86"/>
        <v>FAIR-D4_10</v>
      </c>
      <c r="C819" s="39" t="s">
        <v>897</v>
      </c>
      <c r="D819" s="4">
        <f t="shared" si="83"/>
        <v>45161</v>
      </c>
      <c r="E819" s="1" t="s">
        <v>908</v>
      </c>
      <c r="F819" s="1" t="s">
        <v>913</v>
      </c>
      <c r="G819" s="2">
        <v>45161.440081018503</v>
      </c>
      <c r="H819" s="2">
        <v>45161.466655092598</v>
      </c>
      <c r="I819" s="46">
        <f t="shared" si="87"/>
        <v>2.6574074094241951E-2</v>
      </c>
      <c r="J819" s="41" t="s">
        <v>30</v>
      </c>
      <c r="K819" s="6" t="s">
        <v>34</v>
      </c>
      <c r="L819" s="6" t="s">
        <v>32</v>
      </c>
      <c r="M819" s="6">
        <v>10</v>
      </c>
      <c r="N819" s="5" t="str">
        <f t="shared" si="81"/>
        <v>FAIR-D4/10</v>
      </c>
      <c r="O819" s="4" t="str">
        <f>IF(ISBLANK(E819),"",IF(E819=F819, "1 video",CONCATENATE((+COUNTIFS(Video_List!$A:$A,Monitoring!C819,Video_List!$D:$D,"&lt;=" &amp;Monitoring!H819)-COUNTIFS(Video_List!$A:$A,Monitoring!C819,Video_List!$D:$D,"&lt;=" &amp;Monitoring!G819))+1," videos")))</f>
        <v>9 videos</v>
      </c>
      <c r="P819" s="61" t="s">
        <v>34</v>
      </c>
      <c r="Q819" s="62" t="s">
        <v>34</v>
      </c>
      <c r="R819" s="63" t="str">
        <f>+IFERROR(IF(S819="#N/C","#N/C",INDEX(Taxonomy_UniqueValues!A:A,MATCH(S819,Taxonomy_UniqueValues!B:B,0))),"#N/C")</f>
        <v>Insecta</v>
      </c>
      <c r="S819" s="63" t="str">
        <f>+IFERROR(IF(T819="#N/C","#N/C",INDEX(Taxonomy_UniqueValues!B:B,MATCH(T819,Taxonomy_UniqueValues!C:C,0))),"#N/C")</f>
        <v>Coleoptera</v>
      </c>
      <c r="T819" s="63" t="str">
        <f>+IFERROR(IF(V819="#N/C","#N/C",INDEX(Taxonomy_UniqueValues!C:C,MATCH(V819,Taxonomy_UniqueValues!E:E,0))),"#N/C")</f>
        <v>Polyphaga</v>
      </c>
      <c r="U819" s="63" t="str">
        <f>+IFERROR(IF(V819="#N/C","#N/C",INDEX(Taxonomy_UniqueValues!D:D,MATCH(V819,Taxonomy_UniqueValues!E:E,0))),"#N/C")</f>
        <v>Cucujiformia</v>
      </c>
      <c r="V819" s="63" t="str">
        <f>+IFERROR(IF(W819="#N/C","#N/C",INDEX(Taxonomy_UniqueValues!E:E,MATCH(W819,Taxonomy_UniqueValues!F:F,0))),"#N/C")</f>
        <v>Coccinelloidea</v>
      </c>
      <c r="W819" s="63" t="str">
        <f>+IFERROR(IF(X819="#N/C","#N/C",INDEX(Taxonomy_UniqueValues!F:F,MATCH(X819,Taxonomy_UniqueValues!G:G,0))),"#N/C")</f>
        <v>Coccinellidae</v>
      </c>
      <c r="X819" s="63" t="s">
        <v>185</v>
      </c>
      <c r="Y819" s="65" t="str">
        <f>+IFERROR(IF(Z819="#N/C","#N/C",INDEX(Taxonomy_UniqueValues!H:H,MATCH(Z819,Taxonomy_UniqueValues!I:I,0))),"#N/C")</f>
        <v>#N/C</v>
      </c>
      <c r="Z819" s="64" t="s">
        <v>36</v>
      </c>
    </row>
    <row r="820" spans="1:26" x14ac:dyDescent="0.3">
      <c r="A820" s="3">
        <v>15</v>
      </c>
      <c r="B820" s="38" t="str">
        <f t="shared" si="86"/>
        <v>FAIR-D4_15</v>
      </c>
      <c r="C820" s="39" t="s">
        <v>897</v>
      </c>
      <c r="D820" s="4">
        <f t="shared" si="83"/>
        <v>45161</v>
      </c>
      <c r="E820" s="1" t="s">
        <v>908</v>
      </c>
      <c r="F820" s="1" t="s">
        <v>914</v>
      </c>
      <c r="G820" s="2">
        <v>45161.440081018503</v>
      </c>
      <c r="H820" s="2">
        <v>45161.482974537001</v>
      </c>
      <c r="I820" s="46">
        <f t="shared" si="87"/>
        <v>4.2893518497294281E-2</v>
      </c>
      <c r="J820" s="41" t="s">
        <v>45</v>
      </c>
      <c r="K820" s="42" t="s">
        <v>34</v>
      </c>
      <c r="L820" s="42" t="s">
        <v>45</v>
      </c>
      <c r="M820" s="6">
        <v>15</v>
      </c>
      <c r="N820" s="5" t="str">
        <f t="shared" si="81"/>
        <v>FAIR-D4/15</v>
      </c>
      <c r="O820" s="4" t="str">
        <f>IF(ISBLANK(E820),"",IF(E820=F820, "1 video",CONCATENATE((+COUNTIFS(Video_List!$A:$A,Monitoring!C820,Video_List!$D:$D,"&lt;=" &amp;Monitoring!H820)-COUNTIFS(Video_List!$A:$A,Monitoring!C820,Video_List!$D:$D,"&lt;=" &amp;Monitoring!G820))+1," videos")))</f>
        <v>12 videos</v>
      </c>
      <c r="P820" s="61" t="str">
        <f>+IF(R820="#N/C","-",IF(V820="#N/C","no","yes"))</f>
        <v>yes</v>
      </c>
      <c r="Q820" s="62" t="s">
        <v>31</v>
      </c>
      <c r="R820" s="63" t="str">
        <f>+IFERROR(IF(S820="#N/C","#N/C",INDEX(Taxonomy_UniqueValues!A:A,MATCH(S820,Taxonomy_UniqueValues!B:B,0))),"#N/C")</f>
        <v>Insecta</v>
      </c>
      <c r="S820" s="63" t="str">
        <f>+IFERROR(IF(T820="#N/C","#N/C",INDEX(Taxonomy_UniqueValues!B:B,MATCH(T820,Taxonomy_UniqueValues!C:C,0))),"#N/C")</f>
        <v>Neuroptera</v>
      </c>
      <c r="T820" s="63" t="str">
        <f>+IFERROR(IF(V820="#N/C","#N/C",INDEX(Taxonomy_UniqueValues!C:C,MATCH(V820,Taxonomy_UniqueValues!E:E,0))),"#N/C")</f>
        <v>Hemerobiiformia</v>
      </c>
      <c r="U820" s="63">
        <f>+IFERROR(IF(V820="#N/C","#N/C",INDEX(Taxonomy_UniqueValues!D:D,MATCH(V820,Taxonomy_UniqueValues!E:E,0))),"#N/C")</f>
        <v>0</v>
      </c>
      <c r="V820" s="63" t="str">
        <f>+IFERROR(IF(W820="#N/C","#N/C",INDEX(Taxonomy_UniqueValues!E:E,MATCH(W820,Taxonomy_UniqueValues!F:F,0))),"#N/C")</f>
        <v>Hemerobioidea</v>
      </c>
      <c r="W820" s="63" t="str">
        <f>+IFERROR(IF(X820="#N/C","#N/C",INDEX(Taxonomy_UniqueValues!F:F,MATCH(X820,Taxonomy_UniqueValues!G:G,0))),"#N/C")</f>
        <v>Chrysopidae</v>
      </c>
      <c r="X820" s="63" t="str">
        <f>+IFERROR(IF(Y820="#N/C","#N/C",INDEX(Taxonomy_UniqueValues!G:G,MATCH(Y820,Taxonomy_UniqueValues!H:H,0))),"#N/C")</f>
        <v>Chrysopinae</v>
      </c>
      <c r="Y820" s="65" t="s">
        <v>915</v>
      </c>
      <c r="Z820" s="64" t="s">
        <v>36</v>
      </c>
    </row>
    <row r="821" spans="1:26" x14ac:dyDescent="0.3">
      <c r="A821" s="3">
        <v>11</v>
      </c>
      <c r="B821" s="38" t="str">
        <f t="shared" si="86"/>
        <v>FAIR-D4_11</v>
      </c>
      <c r="C821" s="39" t="s">
        <v>897</v>
      </c>
      <c r="D821" s="4">
        <f t="shared" si="83"/>
        <v>45161</v>
      </c>
      <c r="E821" s="1" t="s">
        <v>916</v>
      </c>
      <c r="F821" s="1" t="s">
        <v>917</v>
      </c>
      <c r="G821" s="2">
        <v>45161.4535300926</v>
      </c>
      <c r="H821" s="2">
        <v>45161.458009259302</v>
      </c>
      <c r="I821" s="46">
        <f t="shared" si="87"/>
        <v>4.4791667023673654E-3</v>
      </c>
      <c r="J821" s="41" t="s">
        <v>30</v>
      </c>
      <c r="K821" s="6" t="s">
        <v>31</v>
      </c>
      <c r="L821" s="6" t="s">
        <v>32</v>
      </c>
      <c r="M821" s="6">
        <v>11</v>
      </c>
      <c r="N821" s="5" t="str">
        <f t="shared" si="81"/>
        <v>FAIR-D4/11</v>
      </c>
      <c r="O821" s="4" t="str">
        <f>IF(ISBLANK(E821),"",IF(E821=F821, "1 video",CONCATENATE((+COUNTIFS(Video_List!$A:$A,Monitoring!C821,Video_List!$D:$D,"&lt;=" &amp;Monitoring!H821)-COUNTIFS(Video_List!$A:$A,Monitoring!C821,Video_List!$D:$D,"&lt;=" &amp;Monitoring!G821))+1," videos")))</f>
        <v>4 videos</v>
      </c>
      <c r="P821" s="61" t="str">
        <f>+IF(R821="#N/C","-",IF(V821="#N/C","no","yes"))</f>
        <v>yes</v>
      </c>
      <c r="Q821" s="63" t="s">
        <v>34</v>
      </c>
      <c r="R821" s="63" t="str">
        <f>+IFERROR(IF(S821="#N/C","#N/C",INDEX(Taxonomy_UniqueValues!A:A,MATCH(S821,Taxonomy_UniqueValues!B:B,0))),"#N/C")</f>
        <v>Insecta</v>
      </c>
      <c r="S821" s="63" t="str">
        <f>+IFERROR(IF(T821="#N/C","#N/C",INDEX(Taxonomy_UniqueValues!B:B,MATCH(T821,Taxonomy_UniqueValues!C:C,0))),"#N/C")</f>
        <v>Diptera</v>
      </c>
      <c r="T821" s="63" t="str">
        <f>+IFERROR(IF(V821="#N/C","#N/C",INDEX(Taxonomy_UniqueValues!C:C,MATCH(V821,Taxonomy_UniqueValues!E:E,0))),"#N/C")</f>
        <v>Brachycera</v>
      </c>
      <c r="U821" s="63" t="str">
        <f>+IFERROR(IF(V821="#N/C","#N/C",INDEX(Taxonomy_UniqueValues!D:D,MATCH(V821,Taxonomy_UniqueValues!E:E,0))),"#N/C")</f>
        <v>Muscomorpha</v>
      </c>
      <c r="V821" s="63" t="s">
        <v>35</v>
      </c>
      <c r="W821" s="63" t="str">
        <f>+IFERROR(IF(X821="#N/C","#N/C",INDEX(Taxonomy_UniqueValues!F:F,MATCH(X821,Taxonomy_UniqueValues!G:G,0))),"#N/C")</f>
        <v>#N/C</v>
      </c>
      <c r="X821" s="63" t="str">
        <f>+IFERROR(IF(Y821="#N/C","#N/C",INDEX(Taxonomy_UniqueValues!G:G,MATCH(Y821,Taxonomy_UniqueValues!H:H,0))),"#N/C")</f>
        <v>#N/C</v>
      </c>
      <c r="Y821" s="65" t="str">
        <f>+IFERROR(IF(Z821="#N/C","#N/C",INDEX(Taxonomy_UniqueValues!H:H,MATCH(Z821,Taxonomy_UniqueValues!I:I,0))),"#N/C")</f>
        <v>#N/C</v>
      </c>
      <c r="Z821" s="64" t="s">
        <v>36</v>
      </c>
    </row>
    <row r="822" spans="1:26" x14ac:dyDescent="0.3">
      <c r="A822" s="3">
        <v>12</v>
      </c>
      <c r="B822" s="38" t="str">
        <f t="shared" si="86"/>
        <v>FAIR-D4_12</v>
      </c>
      <c r="C822" s="39" t="s">
        <v>897</v>
      </c>
      <c r="D822" s="4">
        <f t="shared" si="83"/>
        <v>45161</v>
      </c>
      <c r="E822" s="1" t="s">
        <v>918</v>
      </c>
      <c r="F822" s="1" t="s">
        <v>918</v>
      </c>
      <c r="G822" s="2">
        <v>45161.468368055597</v>
      </c>
      <c r="H822" s="2">
        <v>45161.468506944402</v>
      </c>
      <c r="I822" s="46">
        <f t="shared" si="87"/>
        <v>1.3888880494050682E-4</v>
      </c>
      <c r="J822" s="41" t="s">
        <v>30</v>
      </c>
      <c r="K822" s="6" t="s">
        <v>31</v>
      </c>
      <c r="L822" s="6" t="s">
        <v>32</v>
      </c>
      <c r="M822" s="6">
        <v>12</v>
      </c>
      <c r="N822" s="5" t="str">
        <f t="shared" si="81"/>
        <v>FAIR-D4/12</v>
      </c>
      <c r="O822" s="4" t="str">
        <f>IF(ISBLANK(E822),"",IF(E822=F822, "1 video",CONCATENATE((+COUNTIFS(Video_List!$A:$A,Monitoring!C822,Video_List!$D:$D,"&lt;=" &amp;Monitoring!H822)-COUNTIFS(Video_List!$A:$A,Monitoring!C822,Video_List!$D:$D,"&lt;=" &amp;Monitoring!G822))+1," videos")))</f>
        <v>1 video</v>
      </c>
      <c r="P822" s="61" t="str">
        <f>+IF(R822="#N/C","-",IF(V822="#N/C","no","yes"))</f>
        <v>yes</v>
      </c>
      <c r="Q822" s="63" t="s">
        <v>31</v>
      </c>
      <c r="R822" s="63" t="str">
        <f>+IFERROR(IF(S822="#N/C","#N/C",IF(S822=0,INDEX(Taxonomy_UniqueValues!A:A,MATCH(T822,Taxonomy_UniqueValues!C:C,0)),INDEX(Taxonomy_UniqueValues!A:A,MATCH(S822,Taxonomy_UniqueValues!B:B,0)))),"#N/C")</f>
        <v>Insecta</v>
      </c>
      <c r="S822" s="63" t="str">
        <f>+IFERROR(IF(T822="#N/C","#N/C",IF(T822=0,INDEX(Taxonomy_UniqueValues!B:B,MATCH(U822,Taxonomy_UniqueValues!D:D,0)),INDEX(Taxonomy_UniqueValues!B:B,MATCH(T822,Taxonomy_UniqueValues!C:C,0)))),"#N/C")</f>
        <v>Diptera</v>
      </c>
      <c r="T822" s="63" t="str">
        <f>+IFERROR(IF(U822="#N/C","#N/C",IF(U822=0,INDEX(Taxonomy_UniqueValues!C:C,MATCH(V822,Taxonomy_UniqueValues!E:E,0)),INDEX(Taxonomy_UniqueValues!C:C,MATCH(U822,Taxonomy_UniqueValues!D:D,0)))),"#N/C")</f>
        <v>Brachycera</v>
      </c>
      <c r="U822" s="63" t="str">
        <f>+IFERROR(IF(V822="#N/C","#N/C",IF(V822=0,INDEX(Taxonomy_UniqueValues!D:D,MATCH(W822,Taxonomy_UniqueValues!F:F,0)),INDEX(Taxonomy_UniqueValues!D:D,MATCH(V822,Taxonomy_UniqueValues!E:E,0)))),"#N/C")</f>
        <v>Muscomorpha</v>
      </c>
      <c r="V822" s="63" t="str">
        <f>+IFERROR(IF(W822="#N/C","#N/C",IF(W822=0,INDEX(Taxonomy_UniqueValues!E:E,MATCH(X822,Taxonomy_UniqueValues!G:G,0)),INDEX(Taxonomy_UniqueValues!E:E,MATCH(W822,Taxonomy_UniqueValues!F:F,0)))),"#N/C")</f>
        <v>Muscoidea</v>
      </c>
      <c r="W822" s="63" t="str">
        <f>+IFERROR(IF(X822="#N/C","#N/C",IF(X822=0,INDEX(Taxonomy_UniqueValues!F:F,MATCH(Y822,Taxonomy_UniqueValues!H:H,0)),INDEX(Taxonomy_UniqueValues!F:F,MATCH(X822,Taxonomy_UniqueValues!G:G,0)))),"#N/C")</f>
        <v>Fanniidae</v>
      </c>
      <c r="X822" s="63">
        <f>+IFERROR(IF(Y822="#N/C","#N/C",INDEX(Taxonomy_UniqueValues!G:G,MATCH(Y822,Taxonomy_UniqueValues!H:H,0))),"#N/C")</f>
        <v>0</v>
      </c>
      <c r="Y822" s="65" t="s">
        <v>38</v>
      </c>
      <c r="Z822" s="64" t="s">
        <v>36</v>
      </c>
    </row>
    <row r="823" spans="1:26" x14ac:dyDescent="0.3">
      <c r="A823" s="3">
        <v>13</v>
      </c>
      <c r="B823" s="38" t="str">
        <f t="shared" si="86"/>
        <v>FAIR-D4_13</v>
      </c>
      <c r="C823" s="39" t="s">
        <v>897</v>
      </c>
      <c r="D823" s="4">
        <f t="shared" si="83"/>
        <v>45161</v>
      </c>
      <c r="E823" s="1" t="s">
        <v>919</v>
      </c>
      <c r="F823" s="1" t="s">
        <v>919</v>
      </c>
      <c r="G823" s="2">
        <v>45161.4753009259</v>
      </c>
      <c r="H823" s="2">
        <v>45161.475358796299</v>
      </c>
      <c r="I823" s="46">
        <f t="shared" si="87"/>
        <v>5.7870398450177163E-5</v>
      </c>
      <c r="J823" s="41" t="s">
        <v>30</v>
      </c>
      <c r="K823" s="42" t="s">
        <v>34</v>
      </c>
      <c r="L823" s="42" t="s">
        <v>32</v>
      </c>
      <c r="M823" s="6">
        <v>13</v>
      </c>
      <c r="N823" s="5" t="str">
        <f t="shared" si="81"/>
        <v>FAIR-D4/13</v>
      </c>
      <c r="O823" s="4" t="str">
        <f>IF(ISBLANK(E823),"",IF(E823=F823, "1 video",CONCATENATE((+COUNTIFS(Video_List!$A:$A,Monitoring!C823,Video_List!$D:$D,"&lt;=" &amp;Monitoring!H823)-COUNTIFS(Video_List!$A:$A,Monitoring!C823,Video_List!$D:$D,"&lt;=" &amp;Monitoring!G823))+1," videos")))</f>
        <v>1 video</v>
      </c>
      <c r="P823" s="61" t="str">
        <f>+IF(R823="#N/C","-",IF(V823="#N/C","no","yes"))</f>
        <v>yes</v>
      </c>
      <c r="Q823" s="62" t="s">
        <v>34</v>
      </c>
      <c r="R823" s="63" t="str">
        <f>+IFERROR(IF(S823="#N/C","#N/C",IF(S823=0,INDEX(Taxonomy_UniqueValues!A:A,MATCH(T823,Taxonomy_UniqueValues!C:C,0)),INDEX(Taxonomy_UniqueValues!A:A,MATCH(S823,Taxonomy_UniqueValues!B:B,0)))),"#N/C")</f>
        <v>Insecta</v>
      </c>
      <c r="S823" s="63" t="str">
        <f>+IFERROR(IF(T823="#N/C","#N/C",IF(T823=0,INDEX(Taxonomy_UniqueValues!B:B,MATCH(U823,Taxonomy_UniqueValues!D:D,0)),INDEX(Taxonomy_UniqueValues!B:B,MATCH(T823,Taxonomy_UniqueValues!C:C,0)))),"#N/C")</f>
        <v>Diptera</v>
      </c>
      <c r="T823" s="63" t="str">
        <f>+IFERROR(IF(U823="#N/C","#N/C",IF(U823=0,INDEX(Taxonomy_UniqueValues!C:C,MATCH(V823,Taxonomy_UniqueValues!E:E,0)),INDEX(Taxonomy_UniqueValues!C:C,MATCH(U823,Taxonomy_UniqueValues!D:D,0)))),"#N/C")</f>
        <v>Brachycera</v>
      </c>
      <c r="U823" s="63" t="str">
        <f>+IFERROR(IF(V823="#N/C","#N/C",IF(V823=0,INDEX(Taxonomy_UniqueValues!D:D,MATCH(W823,Taxonomy_UniqueValues!F:F,0)),INDEX(Taxonomy_UniqueValues!D:D,MATCH(V823,Taxonomy_UniqueValues!E:E,0)))),"#N/C")</f>
        <v>Muscomorpha</v>
      </c>
      <c r="V823" s="63" t="str">
        <f>+IFERROR(IF(W823="#N/C","#N/C",IF(W823=0,INDEX(Taxonomy_UniqueValues!E:E,MATCH(X823,Taxonomy_UniqueValues!G:G,0)),INDEX(Taxonomy_UniqueValues!E:E,MATCH(W823,Taxonomy_UniqueValues!F:F,0)))),"#N/C")</f>
        <v>Muscoidea</v>
      </c>
      <c r="W823" s="63" t="str">
        <f>+IFERROR(IF(X823="#N/C","#N/C",IF(X823=0,INDEX(Taxonomy_UniqueValues!F:F,MATCH(Y823,Taxonomy_UniqueValues!H:H,0)),INDEX(Taxonomy_UniqueValues!F:F,MATCH(X823,Taxonomy_UniqueValues!G:G,0)))),"#N/C")</f>
        <v>Fanniidae</v>
      </c>
      <c r="X823" s="63">
        <f>+IFERROR(IF(Y823="#N/C","#N/C",INDEX(Taxonomy_UniqueValues!G:G,MATCH(Y823,Taxonomy_UniqueValues!H:H,0))),"#N/C")</f>
        <v>0</v>
      </c>
      <c r="Y823" s="65" t="s">
        <v>38</v>
      </c>
      <c r="Z823" s="64" t="s">
        <v>36</v>
      </c>
    </row>
    <row r="824" spans="1:26" x14ac:dyDescent="0.3">
      <c r="A824" s="3">
        <v>14</v>
      </c>
      <c r="B824" s="38" t="str">
        <f t="shared" si="86"/>
        <v>FAIR-D4_14</v>
      </c>
      <c r="C824" s="39" t="s">
        <v>897</v>
      </c>
      <c r="D824" s="4">
        <f t="shared" si="83"/>
        <v>45161</v>
      </c>
      <c r="E824" s="1" t="s">
        <v>919</v>
      </c>
      <c r="F824" s="1" t="s">
        <v>919</v>
      </c>
      <c r="G824" s="2">
        <v>45161.4753009259</v>
      </c>
      <c r="H824" s="2">
        <v>45161.476493055598</v>
      </c>
      <c r="I824" s="46">
        <f t="shared" si="87"/>
        <v>1.192129697301425E-3</v>
      </c>
      <c r="J824" s="41" t="s">
        <v>30</v>
      </c>
      <c r="K824" s="42" t="s">
        <v>34</v>
      </c>
      <c r="L824" s="42" t="s">
        <v>32</v>
      </c>
      <c r="M824" s="6">
        <v>14</v>
      </c>
      <c r="N824" s="5" t="str">
        <f t="shared" si="81"/>
        <v>FAIR-D4/14</v>
      </c>
      <c r="O824" s="4" t="str">
        <f>IF(ISBLANK(E824),"",IF(E824=F824, "1 video",CONCATENATE((+COUNTIFS(Video_List!$A:$A,Monitoring!C824,Video_List!$D:$D,"&lt;=" &amp;Monitoring!H824)-COUNTIFS(Video_List!$A:$A,Monitoring!C824,Video_List!$D:$D,"&lt;=" &amp;Monitoring!G824))+1," videos")))</f>
        <v>1 video</v>
      </c>
      <c r="P824" s="61" t="s">
        <v>31</v>
      </c>
      <c r="Q824" s="62" t="s">
        <v>31</v>
      </c>
      <c r="R824" s="63" t="str">
        <f>+IFERROR(IF(S824="#N/C","#N/C",INDEX(Taxonomy_UniqueValues!A:A,MATCH(S824,Taxonomy_UniqueValues!B:B,0))),"#N/C")</f>
        <v>Insecta</v>
      </c>
      <c r="S824" s="63" t="str">
        <f>+IFERROR(IF(T824="#N/C","#N/C",INDEX(Taxonomy_UniqueValues!B:B,MATCH(T824,Taxonomy_UniqueValues!C:C,0))),"#N/C")</f>
        <v>Hymenoptera</v>
      </c>
      <c r="T824" s="63" t="str">
        <f>+IFERROR(IF(V824="#N/C","#N/C",INDEX(Taxonomy_UniqueValues!C:C,MATCH(V824,Taxonomy_UniqueValues!E:E,0))),"#N/C")</f>
        <v>Apocrita</v>
      </c>
      <c r="U824" s="63" t="str">
        <f>+IFERROR(IF(V824="#N/C","#N/C",INDEX(Taxonomy_UniqueValues!D:D,MATCH(V824,Taxonomy_UniqueValues!E:E,0))),"#N/C")</f>
        <v>Aculeata</v>
      </c>
      <c r="V824" s="63" t="str">
        <f>+IFERROR(IF(W824="#N/C","#N/C",INDEX(Taxonomy_UniqueValues!E:E,MATCH(W824,Taxonomy_UniqueValues!F:F,0))),"#N/C")</f>
        <v>Apoidea</v>
      </c>
      <c r="W824" s="63" t="s">
        <v>921</v>
      </c>
      <c r="X824" s="63" t="s">
        <v>922</v>
      </c>
      <c r="Y824" s="65" t="s">
        <v>923</v>
      </c>
      <c r="Z824" s="64" t="s">
        <v>36</v>
      </c>
    </row>
    <row r="825" spans="1:26" x14ac:dyDescent="0.3">
      <c r="A825" s="3">
        <v>16</v>
      </c>
      <c r="B825" s="38" t="str">
        <f t="shared" si="86"/>
        <v>FAIR-D4_16</v>
      </c>
      <c r="C825" s="39" t="s">
        <v>897</v>
      </c>
      <c r="D825" s="4">
        <f t="shared" si="83"/>
        <v>45161</v>
      </c>
      <c r="E825" s="1" t="s">
        <v>924</v>
      </c>
      <c r="F825" s="1" t="s">
        <v>925</v>
      </c>
      <c r="G825" s="2">
        <v>45161.531898148103</v>
      </c>
      <c r="H825" s="2">
        <v>45161.533842592602</v>
      </c>
      <c r="I825" s="46">
        <f t="shared" si="87"/>
        <v>1.9444444988039322E-3</v>
      </c>
      <c r="J825" s="41" t="s">
        <v>45</v>
      </c>
      <c r="K825" s="6" t="s">
        <v>34</v>
      </c>
      <c r="L825" s="6" t="s">
        <v>32</v>
      </c>
      <c r="M825" s="6">
        <v>16</v>
      </c>
      <c r="N825" s="5" t="str">
        <f t="shared" si="81"/>
        <v>FAIR-D4/16</v>
      </c>
      <c r="O825" s="4" t="str">
        <f>IF(ISBLANK(E825),"",IF(E825=F825, "1 video",CONCATENATE((+COUNTIFS(Video_List!$A:$A,Monitoring!C825,Video_List!$D:$D,"&lt;=" &amp;Monitoring!H825)-COUNTIFS(Video_List!$A:$A,Monitoring!C825,Video_List!$D:$D,"&lt;=" &amp;Monitoring!G825))+1," videos")))</f>
        <v>2 videos</v>
      </c>
      <c r="P825" s="61" t="s">
        <v>34</v>
      </c>
      <c r="Q825" s="63" t="s">
        <v>34</v>
      </c>
      <c r="R825" s="63" t="str">
        <f>+IFERROR(IF(S825="#N/C","#N/C",INDEX(Taxonomy_UniqueValues!A:A,MATCH(S825,Taxonomy_UniqueValues!B:B,0))),"#N/C")</f>
        <v>Insecta</v>
      </c>
      <c r="S825" s="63" t="str">
        <f>+IFERROR(IF(T825="#N/C","#N/C",INDEX(Taxonomy_UniqueValues!B:B,MATCH(T825,Taxonomy_UniqueValues!C:C,0))),"#N/C")</f>
        <v>Coleoptera</v>
      </c>
      <c r="T825" s="63" t="str">
        <f>+IFERROR(IF(V825="#N/C","#N/C",INDEX(Taxonomy_UniqueValues!C:C,MATCH(V825,Taxonomy_UniqueValues!E:E,0))),"#N/C")</f>
        <v>Polyphaga</v>
      </c>
      <c r="U825" s="63" t="str">
        <f>+IFERROR(IF(V825="#N/C","#N/C",INDEX(Taxonomy_UniqueValues!D:D,MATCH(V825,Taxonomy_UniqueValues!E:E,0))),"#N/C")</f>
        <v>Cucujiformia</v>
      </c>
      <c r="V825" s="63" t="str">
        <f>+IFERROR(IF(W825="#N/C","#N/C",INDEX(Taxonomy_UniqueValues!E:E,MATCH(W825,Taxonomy_UniqueValues!F:F,0))),"#N/C")</f>
        <v>Coccinelloidea</v>
      </c>
      <c r="W825" s="63" t="str">
        <f>+IFERROR(IF(X825="#N/C","#N/C",INDEX(Taxonomy_UniqueValues!F:F,MATCH(X825,Taxonomy_UniqueValues!G:G,0))),"#N/C")</f>
        <v>Coccinellidae</v>
      </c>
      <c r="X825" s="63" t="s">
        <v>185</v>
      </c>
      <c r="Y825" s="65" t="str">
        <f>+IFERROR(IF(Z825="#N/C","#N/C",INDEX(Taxonomy_UniqueValues!H:H,MATCH(Z825,Taxonomy_UniqueValues!I:I,0))),"#N/C")</f>
        <v>#N/C</v>
      </c>
      <c r="Z825" s="64" t="s">
        <v>36</v>
      </c>
    </row>
    <row r="826" spans="1:26" x14ac:dyDescent="0.3">
      <c r="A826" s="3">
        <v>17</v>
      </c>
      <c r="B826" s="38" t="str">
        <f t="shared" si="86"/>
        <v>FAIR-D4_17</v>
      </c>
      <c r="C826" s="39" t="s">
        <v>897</v>
      </c>
      <c r="D826" s="4">
        <f t="shared" si="83"/>
        <v>45161</v>
      </c>
      <c r="E826" s="1" t="s">
        <v>926</v>
      </c>
      <c r="F826" s="1" t="s">
        <v>926</v>
      </c>
      <c r="G826" s="2">
        <v>45161.561203703699</v>
      </c>
      <c r="H826" s="2">
        <v>45161.561261574097</v>
      </c>
      <c r="I826" s="46">
        <f t="shared" si="87"/>
        <v>5.7870398450177163E-5</v>
      </c>
      <c r="J826" s="41" t="s">
        <v>30</v>
      </c>
      <c r="K826" s="6" t="s">
        <v>31</v>
      </c>
      <c r="L826" s="6" t="s">
        <v>32</v>
      </c>
      <c r="M826" s="6">
        <v>17</v>
      </c>
      <c r="N826" s="5" t="str">
        <f t="shared" si="81"/>
        <v>FAIR-D4/17</v>
      </c>
      <c r="O826" s="4" t="str">
        <f>IF(ISBLANK(E826),"",IF(E826=F826, "1 video",CONCATENATE((+COUNTIFS(Video_List!$A:$A,Monitoring!C826,Video_List!$D:$D,"&lt;=" &amp;Monitoring!H826)-COUNTIFS(Video_List!$A:$A,Monitoring!C826,Video_List!$D:$D,"&lt;=" &amp;Monitoring!G826))+1," videos")))</f>
        <v>1 video</v>
      </c>
      <c r="P826" s="61" t="str">
        <f>+IF(R826="#N/C","-",IF(V826="#N/C","no","yes"))</f>
        <v>yes</v>
      </c>
      <c r="Q826" s="62" t="s">
        <v>34</v>
      </c>
      <c r="R826" s="63" t="str">
        <f>+IFERROR(IF(S826="#N/C","#N/C",IF(S826=0,INDEX(Taxonomy_UniqueValues!A:A,MATCH(T826,Taxonomy_UniqueValues!C:C,0)),INDEX(Taxonomy_UniqueValues!A:A,MATCH(S826,Taxonomy_UniqueValues!B:B,0)))),"#N/C")</f>
        <v>Insecta</v>
      </c>
      <c r="S826" s="63" t="str">
        <f>+IFERROR(IF(T826="#N/C","#N/C",IF(T826=0,INDEX(Taxonomy_UniqueValues!B:B,MATCH(U826,Taxonomy_UniqueValues!D:D,0)),INDEX(Taxonomy_UniqueValues!B:B,MATCH(T826,Taxonomy_UniqueValues!C:C,0)))),"#N/C")</f>
        <v>Diptera</v>
      </c>
      <c r="T826" s="63" t="str">
        <f>+IFERROR(IF(U826="#N/C","#N/C",IF(U826=0,INDEX(Taxonomy_UniqueValues!C:C,MATCH(V826,Taxonomy_UniqueValues!E:E,0)),INDEX(Taxonomy_UniqueValues!C:C,MATCH(U826,Taxonomy_UniqueValues!D:D,0)))),"#N/C")</f>
        <v>Brachycera</v>
      </c>
      <c r="U826" s="63" t="str">
        <f>+IFERROR(IF(V826="#N/C","#N/C",IF(V826=0,INDEX(Taxonomy_UniqueValues!D:D,MATCH(W826,Taxonomy_UniqueValues!F:F,0)),INDEX(Taxonomy_UniqueValues!D:D,MATCH(V826,Taxonomy_UniqueValues!E:E,0)))),"#N/C")</f>
        <v>Muscomorpha</v>
      </c>
      <c r="V826" s="63" t="str">
        <f>+IFERROR(IF(W826="#N/C","#N/C",IF(W826=0,INDEX(Taxonomy_UniqueValues!E:E,MATCH(X826,Taxonomy_UniqueValues!G:G,0)),INDEX(Taxonomy_UniqueValues!E:E,MATCH(W826,Taxonomy_UniqueValues!F:F,0)))),"#N/C")</f>
        <v>Muscoidea</v>
      </c>
      <c r="W826" s="63" t="str">
        <f>+IFERROR(IF(X826="#N/C","#N/C",IF(X826=0,INDEX(Taxonomy_UniqueValues!F:F,MATCH(Y826,Taxonomy_UniqueValues!H:H,0)),INDEX(Taxonomy_UniqueValues!F:F,MATCH(X826,Taxonomy_UniqueValues!G:G,0)))),"#N/C")</f>
        <v>Fanniidae</v>
      </c>
      <c r="X826" s="63">
        <f>+IFERROR(IF(Y826="#N/C","#N/C",INDEX(Taxonomy_UniqueValues!G:G,MATCH(Y826,Taxonomy_UniqueValues!H:H,0))),"#N/C")</f>
        <v>0</v>
      </c>
      <c r="Y826" s="65" t="s">
        <v>38</v>
      </c>
      <c r="Z826" s="64" t="s">
        <v>36</v>
      </c>
    </row>
    <row r="827" spans="1:26" x14ac:dyDescent="0.3">
      <c r="A827" s="3">
        <v>18</v>
      </c>
      <c r="B827" s="38" t="str">
        <f t="shared" si="86"/>
        <v>FAIR-D4_18</v>
      </c>
      <c r="C827" s="39" t="s">
        <v>897</v>
      </c>
      <c r="D827" s="4">
        <f t="shared" si="83"/>
        <v>45161</v>
      </c>
      <c r="E827" s="1" t="s">
        <v>927</v>
      </c>
      <c r="F827" s="1" t="s">
        <v>928</v>
      </c>
      <c r="G827" s="2">
        <v>45161.5714351852</v>
      </c>
      <c r="H827" s="2">
        <v>45161.573726851901</v>
      </c>
      <c r="I827" s="46">
        <f t="shared" si="87"/>
        <v>2.2916667003300972E-3</v>
      </c>
      <c r="J827" s="41" t="s">
        <v>30</v>
      </c>
      <c r="K827" s="6" t="s">
        <v>34</v>
      </c>
      <c r="L827" s="6" t="s">
        <v>32</v>
      </c>
      <c r="M827" s="6">
        <v>18</v>
      </c>
      <c r="N827" s="5" t="str">
        <f t="shared" si="81"/>
        <v>FAIR-D4/18</v>
      </c>
      <c r="O827" s="4" t="str">
        <f>IF(ISBLANK(E827),"",IF(E827=F827, "1 video",CONCATENATE((+COUNTIFS(Video_List!$A:$A,Monitoring!C827,Video_List!$D:$D,"&lt;=" &amp;Monitoring!H827)-COUNTIFS(Video_List!$A:$A,Monitoring!C827,Video_List!$D:$D,"&lt;=" &amp;Monitoring!G827))+1," videos")))</f>
        <v>2 videos</v>
      </c>
      <c r="P827" s="61" t="s">
        <v>31</v>
      </c>
      <c r="Q827" s="62" t="s">
        <v>34</v>
      </c>
      <c r="R827" s="63" t="str">
        <f>+IFERROR(IF(S827="#N/C","#N/C",INDEX(Taxonomy_UniqueValues!A:A,MATCH(S827,Taxonomy_UniqueValues!B:B,0))),"#N/C")</f>
        <v>Insecta</v>
      </c>
      <c r="S827" s="63" t="str">
        <f>+IFERROR(IF(T827="#N/C","#N/C",INDEX(Taxonomy_UniqueValues!B:B,MATCH(T827,Taxonomy_UniqueValues!C:C,0))),"#N/C")</f>
        <v>Coleoptera</v>
      </c>
      <c r="T827" s="63" t="str">
        <f>+IFERROR(IF(V827="#N/C","#N/C",INDEX(Taxonomy_UniqueValues!C:C,MATCH(V827,Taxonomy_UniqueValues!E:E,0))),"#N/C")</f>
        <v>Polyphaga</v>
      </c>
      <c r="U827" s="63" t="str">
        <f>+IFERROR(IF(V827="#N/C","#N/C",INDEX(Taxonomy_UniqueValues!D:D,MATCH(V827,Taxonomy_UniqueValues!E:E,0))),"#N/C")</f>
        <v>Cucujiformia</v>
      </c>
      <c r="V827" s="63" t="str">
        <f>+IFERROR(IF(W827="#N/C","#N/C",INDEX(Taxonomy_UniqueValues!E:E,MATCH(W827,Taxonomy_UniqueValues!F:F,0))),"#N/C")</f>
        <v>Coccinelloidea</v>
      </c>
      <c r="W827" s="63" t="str">
        <f>+IFERROR(IF(X827="#N/C","#N/C",INDEX(Taxonomy_UniqueValues!F:F,MATCH(X827,Taxonomy_UniqueValues!G:G,0))),"#N/C")</f>
        <v>Coccinellidae</v>
      </c>
      <c r="X827" s="63" t="s">
        <v>185</v>
      </c>
      <c r="Y827" s="65" t="str">
        <f>+IFERROR(IF(Z827="#N/C","#N/C",INDEX(Taxonomy_UniqueValues!H:H,MATCH(Z827,Taxonomy_UniqueValues!I:I,0))),"#N/C")</f>
        <v>#N/C</v>
      </c>
      <c r="Z827" s="64" t="s">
        <v>36</v>
      </c>
    </row>
    <row r="828" spans="1:26" x14ac:dyDescent="0.3">
      <c r="A828" s="3">
        <v>400</v>
      </c>
      <c r="B828" s="38" t="str">
        <f t="shared" si="86"/>
        <v>FAIR-D4_400</v>
      </c>
      <c r="C828" s="39" t="s">
        <v>897</v>
      </c>
      <c r="D828" s="4">
        <f t="shared" si="83"/>
        <v>45161</v>
      </c>
      <c r="E828" s="1" t="s">
        <v>929</v>
      </c>
      <c r="F828" s="1" t="s">
        <v>930</v>
      </c>
      <c r="G828" s="2">
        <v>45161.639560185198</v>
      </c>
      <c r="H828" s="2">
        <v>45161.641377314802</v>
      </c>
      <c r="I828" s="46">
        <f t="shared" si="87"/>
        <v>1.8171296032960527E-3</v>
      </c>
      <c r="J828" s="41" t="s">
        <v>30</v>
      </c>
      <c r="K828" s="6" t="s">
        <v>34</v>
      </c>
      <c r="L828" s="6" t="s">
        <v>32</v>
      </c>
      <c r="M828" s="6">
        <v>19</v>
      </c>
      <c r="N828" s="5" t="str">
        <f t="shared" si="81"/>
        <v>FAIR-D4/19</v>
      </c>
      <c r="O828" s="4" t="str">
        <f>IF(ISBLANK(E828),"",IF(E828=F828, "1 video",CONCATENATE((+COUNTIFS(Video_List!$A:$A,Monitoring!C828,Video_List!$D:$D,"&lt;=" &amp;Monitoring!H828)-COUNTIFS(Video_List!$A:$A,Monitoring!C828,Video_List!$D:$D,"&lt;=" &amp;Monitoring!G828))+1," videos")))</f>
        <v>2 videos</v>
      </c>
      <c r="P828" s="61" t="s">
        <v>31</v>
      </c>
      <c r="Q828" s="62" t="s">
        <v>31</v>
      </c>
      <c r="R828" s="63" t="str">
        <f>+IFERROR(IF(S828="#N/C","#N/C",INDEX(Taxonomy_UniqueValues!A:A,MATCH(S828,Taxonomy_UniqueValues!B:B,0))),"#N/C")</f>
        <v>Insecta</v>
      </c>
      <c r="S828" s="63" t="str">
        <f>+IFERROR(IF(T828="#N/C","#N/C",INDEX(Taxonomy_UniqueValues!B:B,MATCH(T828,Taxonomy_UniqueValues!C:C,0))),"#N/C")</f>
        <v>Coleoptera</v>
      </c>
      <c r="T828" s="63" t="str">
        <f>+IFERROR(IF(V828="#N/C","#N/C",INDEX(Taxonomy_UniqueValues!C:C,MATCH(V828,Taxonomy_UniqueValues!E:E,0))),"#N/C")</f>
        <v>Polyphaga</v>
      </c>
      <c r="U828" s="63" t="str">
        <f>+IFERROR(IF(V828="#N/C","#N/C",INDEX(Taxonomy_UniqueValues!D:D,MATCH(V828,Taxonomy_UniqueValues!E:E,0))),"#N/C")</f>
        <v>Cucujiformia</v>
      </c>
      <c r="V828" s="63" t="str">
        <f>+IFERROR(IF(W828="#N/C","#N/C",INDEX(Taxonomy_UniqueValues!E:E,MATCH(W828,Taxonomy_UniqueValues!F:F,0))),"#N/C")</f>
        <v>Coccinelloidea</v>
      </c>
      <c r="W828" s="63" t="str">
        <f>+IFERROR(IF(X828="#N/C","#N/C",INDEX(Taxonomy_UniqueValues!F:F,MATCH(X828,Taxonomy_UniqueValues!G:G,0))),"#N/C")</f>
        <v>Coccinellidae</v>
      </c>
      <c r="X828" s="63" t="s">
        <v>185</v>
      </c>
      <c r="Y828" s="65" t="str">
        <f>+IFERROR(IF(Z828="#N/C","#N/C",INDEX(Taxonomy_UniqueValues!H:H,MATCH(Z828,Taxonomy_UniqueValues!I:I,0))),"#N/C")</f>
        <v>#N/C</v>
      </c>
      <c r="Z828" s="64" t="s">
        <v>36</v>
      </c>
    </row>
    <row r="829" spans="1:26" x14ac:dyDescent="0.3">
      <c r="A829" s="3">
        <v>19</v>
      </c>
      <c r="B829" s="38" t="str">
        <f t="shared" si="86"/>
        <v>FAIR-D4_19</v>
      </c>
      <c r="C829" s="39" t="s">
        <v>897</v>
      </c>
      <c r="D829" s="4">
        <f t="shared" si="83"/>
        <v>45161</v>
      </c>
      <c r="E829" s="1" t="s">
        <v>931</v>
      </c>
      <c r="F829" s="1" t="s">
        <v>931</v>
      </c>
      <c r="G829" s="2">
        <v>45161.657314814802</v>
      </c>
      <c r="H829" s="2">
        <v>45161.657407407401</v>
      </c>
      <c r="I829" s="46">
        <f t="shared" si="87"/>
        <v>9.2592599685303867E-5</v>
      </c>
      <c r="J829" s="41" t="s">
        <v>30</v>
      </c>
      <c r="K829" s="6" t="s">
        <v>34</v>
      </c>
      <c r="L829" s="6" t="s">
        <v>32</v>
      </c>
      <c r="M829" s="6">
        <v>20</v>
      </c>
      <c r="N829" s="5" t="str">
        <f t="shared" si="81"/>
        <v>FAIR-D4/20</v>
      </c>
      <c r="O829" s="4" t="str">
        <f>IF(ISBLANK(E829),"",IF(E829=F829, "1 video",CONCATENATE((+COUNTIFS(Video_List!$A:$A,Monitoring!C829,Video_List!$D:$D,"&lt;=" &amp;Monitoring!H829)-COUNTIFS(Video_List!$A:$A,Monitoring!C829,Video_List!$D:$D,"&lt;=" &amp;Monitoring!G829))+1," videos")))</f>
        <v>1 video</v>
      </c>
      <c r="P829" s="61" t="str">
        <f t="shared" ref="P829:P839" si="88">+IF(R829="#N/C","-",IF(V829="#N/C","no","yes"))</f>
        <v>yes</v>
      </c>
      <c r="Q829" s="62" t="s">
        <v>31</v>
      </c>
      <c r="R829" s="63" t="str">
        <f>+IFERROR(IF(S829="#N/C","#N/C",IF(S829=0,INDEX(Taxonomy_UniqueValues!A:A,MATCH(T829,Taxonomy_UniqueValues!C:C,0)),INDEX(Taxonomy_UniqueValues!A:A,MATCH(S829,Taxonomy_UniqueValues!B:B,0)))),"#N/C")</f>
        <v>Insecta</v>
      </c>
      <c r="S829" s="63" t="str">
        <f>+IFERROR(IF(T829="#N/C","#N/C",IF(T829=0,INDEX(Taxonomy_UniqueValues!B:B,MATCH(U829,Taxonomy_UniqueValues!D:D,0)),INDEX(Taxonomy_UniqueValues!B:B,MATCH(T829,Taxonomy_UniqueValues!C:C,0)))),"#N/C")</f>
        <v>Diptera</v>
      </c>
      <c r="T829" s="63" t="str">
        <f>+IFERROR(IF(U829="#N/C","#N/C",IF(U829=0,INDEX(Taxonomy_UniqueValues!C:C,MATCH(V829,Taxonomy_UniqueValues!E:E,0)),INDEX(Taxonomy_UniqueValues!C:C,MATCH(U829,Taxonomy_UniqueValues!D:D,0)))),"#N/C")</f>
        <v>Brachycera</v>
      </c>
      <c r="U829" s="63" t="str">
        <f>+IFERROR(IF(V829="#N/C","#N/C",IF(V829=0,INDEX(Taxonomy_UniqueValues!D:D,MATCH(W829,Taxonomy_UniqueValues!F:F,0)),INDEX(Taxonomy_UniqueValues!D:D,MATCH(V829,Taxonomy_UniqueValues!E:E,0)))),"#N/C")</f>
        <v>Muscomorpha</v>
      </c>
      <c r="V829" s="63" t="str">
        <f>+IFERROR(IF(W829="#N/C","#N/C",IF(W829=0,INDEX(Taxonomy_UniqueValues!E:E,MATCH(X829,Taxonomy_UniqueValues!G:G,0)),INDEX(Taxonomy_UniqueValues!E:E,MATCH(W829,Taxonomy_UniqueValues!F:F,0)))),"#N/C")</f>
        <v>Muscoidea</v>
      </c>
      <c r="W829" s="63" t="str">
        <f>+IFERROR(IF(X829="#N/C","#N/C",IF(X829=0,INDEX(Taxonomy_UniqueValues!F:F,MATCH(Y829,Taxonomy_UniqueValues!H:H,0)),INDEX(Taxonomy_UniqueValues!F:F,MATCH(X829,Taxonomy_UniqueValues!G:G,0)))),"#N/C")</f>
        <v>Fanniidae</v>
      </c>
      <c r="X829" s="63">
        <f>+IFERROR(IF(Y829="#N/C","#N/C",INDEX(Taxonomy_UniqueValues!G:G,MATCH(Y829,Taxonomy_UniqueValues!H:H,0))),"#N/C")</f>
        <v>0</v>
      </c>
      <c r="Y829" s="65" t="s">
        <v>38</v>
      </c>
      <c r="Z829" s="64" t="s">
        <v>36</v>
      </c>
    </row>
    <row r="830" spans="1:26" x14ac:dyDescent="0.3">
      <c r="A830" s="3">
        <v>20</v>
      </c>
      <c r="B830" s="38" t="str">
        <f t="shared" si="86"/>
        <v>FAIR-D4_20</v>
      </c>
      <c r="C830" s="39" t="s">
        <v>897</v>
      </c>
      <c r="D830" s="4">
        <f t="shared" si="83"/>
        <v>45161</v>
      </c>
      <c r="E830" s="1" t="s">
        <v>932</v>
      </c>
      <c r="F830" s="1" t="s">
        <v>932</v>
      </c>
      <c r="G830" s="2">
        <v>45161.682175925896</v>
      </c>
      <c r="H830" s="2">
        <v>45161.682291666701</v>
      </c>
      <c r="I830" s="46">
        <f t="shared" si="87"/>
        <v>1.1574080417631194E-4</v>
      </c>
      <c r="J830" s="41" t="s">
        <v>30</v>
      </c>
      <c r="K830" s="42" t="s">
        <v>31</v>
      </c>
      <c r="L830" s="6" t="s">
        <v>32</v>
      </c>
      <c r="M830" s="6">
        <v>21</v>
      </c>
      <c r="N830" s="5" t="str">
        <f t="shared" si="81"/>
        <v>FAIR-D4/21</v>
      </c>
      <c r="O830" s="4" t="str">
        <f>IF(ISBLANK(E830),"",IF(E830=F830, "1 video",CONCATENATE((+COUNTIFS(Video_List!$A:$A,Monitoring!C830,Video_List!$D:$D,"&lt;=" &amp;Monitoring!H830)-COUNTIFS(Video_List!$A:$A,Monitoring!C830,Video_List!$D:$D,"&lt;=" &amp;Monitoring!G830))+1," videos")))</f>
        <v>1 video</v>
      </c>
      <c r="P830" s="61" t="str">
        <f t="shared" si="88"/>
        <v>yes</v>
      </c>
      <c r="Q830" s="63" t="s">
        <v>34</v>
      </c>
      <c r="R830" s="63" t="str">
        <f>+IFERROR(IF(S830="#N/C","#N/C",INDEX(Taxonomy_UniqueValues!A:A,MATCH(S830,Taxonomy_UniqueValues!B:B,0))),"#N/C")</f>
        <v>Insecta</v>
      </c>
      <c r="S830" s="63" t="str">
        <f>+IFERROR(IF(T830="#N/C","#N/C",INDEX(Taxonomy_UniqueValues!B:B,MATCH(T830,Taxonomy_UniqueValues!C:C,0))),"#N/C")</f>
        <v>Diptera</v>
      </c>
      <c r="T830" s="63" t="str">
        <f>+IFERROR(IF(V830="#N/C","#N/C",INDEX(Taxonomy_UniqueValues!C:C,MATCH(V830,Taxonomy_UniqueValues!E:E,0))),"#N/C")</f>
        <v>Brachycera</v>
      </c>
      <c r="U830" s="63" t="str">
        <f>+IFERROR(IF(V830="#N/C","#N/C",INDEX(Taxonomy_UniqueValues!D:D,MATCH(V830,Taxonomy_UniqueValues!E:E,0))),"#N/C")</f>
        <v>Muscomorpha</v>
      </c>
      <c r="V830" s="63" t="str">
        <f>+IFERROR(IF(W830="#N/C","#N/C",INDEX(Taxonomy_UniqueValues!E:E,MATCH(W830,Taxonomy_UniqueValues!F:F,0))),"#N/C")</f>
        <v>Oestroidea</v>
      </c>
      <c r="W830" s="63" t="str">
        <f>+IFERROR(IF(X830="#N/C","#N/C",INDEX(Taxonomy_UniqueValues!F:F,MATCH(X830,Taxonomy_UniqueValues!G:G,0))),"#N/C")</f>
        <v>Sarcophagidae</v>
      </c>
      <c r="X830" s="63" t="str">
        <f>+IFERROR(IF(Y830="#N/C","#N/C",INDEX(Taxonomy_UniqueValues!G:G,MATCH(Y830,Taxonomy_UniqueValues!H:H,0))),"#N/C")</f>
        <v>Sarcophaginae</v>
      </c>
      <c r="Y830" s="65" t="s">
        <v>321</v>
      </c>
      <c r="Z830" s="64" t="s">
        <v>36</v>
      </c>
    </row>
    <row r="831" spans="1:26" x14ac:dyDescent="0.3">
      <c r="A831" s="3">
        <v>21</v>
      </c>
      <c r="B831" s="38" t="str">
        <f t="shared" si="86"/>
        <v>FAIR-D4_21</v>
      </c>
      <c r="C831" s="39" t="s">
        <v>897</v>
      </c>
      <c r="D831" s="4">
        <f t="shared" si="83"/>
        <v>45161</v>
      </c>
      <c r="E831" s="1" t="s">
        <v>933</v>
      </c>
      <c r="F831" s="1" t="s">
        <v>933</v>
      </c>
      <c r="G831" s="2">
        <v>45161.728113425903</v>
      </c>
      <c r="H831" s="2">
        <v>45161.7281828704</v>
      </c>
      <c r="I831" s="46">
        <f t="shared" si="87"/>
        <v>6.9444497057702392E-5</v>
      </c>
      <c r="J831" s="41" t="s">
        <v>30</v>
      </c>
      <c r="K831" s="42" t="s">
        <v>31</v>
      </c>
      <c r="L831" s="6" t="s">
        <v>32</v>
      </c>
      <c r="M831" s="6">
        <v>22</v>
      </c>
      <c r="N831" s="5" t="str">
        <f t="shared" si="81"/>
        <v>FAIR-D4/22</v>
      </c>
      <c r="O831" s="4" t="str">
        <f>IF(ISBLANK(E831),"",IF(E831=F831, "1 video",CONCATENATE((+COUNTIFS(Video_List!$A:$A,Monitoring!C831,Video_List!$D:$D,"&lt;=" &amp;Monitoring!H831)-COUNTIFS(Video_List!$A:$A,Monitoring!C831,Video_List!$D:$D,"&lt;=" &amp;Monitoring!G831))+1," videos")))</f>
        <v>1 video</v>
      </c>
      <c r="P831" s="61" t="str">
        <f t="shared" si="88"/>
        <v>yes</v>
      </c>
      <c r="Q831" s="62" t="s">
        <v>34</v>
      </c>
      <c r="R831" s="63" t="str">
        <f>+IFERROR(IF(S831="#N/C","#N/C",INDEX(Taxonomy_UniqueValues!A:A,MATCH(S831,Taxonomy_UniqueValues!B:B,0))),"#N/C")</f>
        <v>Insecta</v>
      </c>
      <c r="S831" s="63" t="str">
        <f>+IFERROR(IF(T831="#N/C","#N/C",INDEX(Taxonomy_UniqueValues!B:B,MATCH(T831,Taxonomy_UniqueValues!C:C,0))),"#N/C")</f>
        <v>Coleoptera</v>
      </c>
      <c r="T831" s="63" t="str">
        <f>+IFERROR(IF(V831="#N/C","#N/C",INDEX(Taxonomy_UniqueValues!C:C,MATCH(V831,Taxonomy_UniqueValues!E:E,0))),"#N/C")</f>
        <v>Polyphaga</v>
      </c>
      <c r="U831" s="63" t="str">
        <f>+IFERROR(IF(V831="#N/C","#N/C",INDEX(Taxonomy_UniqueValues!D:D,MATCH(V831,Taxonomy_UniqueValues!E:E,0))),"#N/C")</f>
        <v>Cucujiformia</v>
      </c>
      <c r="V831" s="63" t="str">
        <f>+IFERROR(IF(W831="#N/C","#N/C",INDEX(Taxonomy_UniqueValues!E:E,MATCH(W831,Taxonomy_UniqueValues!F:F,0))),"#N/C")</f>
        <v>Chrysomeloidea</v>
      </c>
      <c r="W831" s="63" t="str">
        <f>+IFERROR(IF(X831="#N/C","#N/C",INDEX(Taxonomy_UniqueValues!F:F,MATCH(X831,Taxonomy_UniqueValues!G:G,0))),"#N/C")</f>
        <v>Chrysomelidae</v>
      </c>
      <c r="X831" s="68" t="s">
        <v>934</v>
      </c>
      <c r="Y831" s="65" t="str">
        <f>+IFERROR(IF(Z831="#N/C","#N/C",INDEX(Taxonomy_UniqueValues!H:H,MATCH(Z831,Taxonomy_UniqueValues!I:I,0))),"#N/C")</f>
        <v>#N/C</v>
      </c>
      <c r="Z831" s="64" t="s">
        <v>36</v>
      </c>
    </row>
    <row r="832" spans="1:26" x14ac:dyDescent="0.3">
      <c r="A832" s="3">
        <v>23</v>
      </c>
      <c r="B832" s="38" t="str">
        <f t="shared" si="86"/>
        <v>FAIR-D4_23</v>
      </c>
      <c r="C832" s="39" t="s">
        <v>897</v>
      </c>
      <c r="D832" s="4">
        <f t="shared" si="83"/>
        <v>45161</v>
      </c>
      <c r="E832" s="1" t="s">
        <v>935</v>
      </c>
      <c r="F832" s="1" t="s">
        <v>935</v>
      </c>
      <c r="G832" s="2">
        <v>45161.739201388897</v>
      </c>
      <c r="H832" s="2">
        <v>45161.7402546296</v>
      </c>
      <c r="I832" s="46">
        <f t="shared" si="87"/>
        <v>1.0532407031860203E-3</v>
      </c>
      <c r="J832" s="41" t="s">
        <v>45</v>
      </c>
      <c r="K832" s="42" t="s">
        <v>31</v>
      </c>
      <c r="L832" s="42" t="s">
        <v>32</v>
      </c>
      <c r="M832" s="6">
        <v>23</v>
      </c>
      <c r="N832" s="5" t="str">
        <f t="shared" si="81"/>
        <v>FAIR-D4/23</v>
      </c>
      <c r="O832" s="4" t="str">
        <f>IF(ISBLANK(E832),"",IF(E832=F832, "1 video",CONCATENATE((+COUNTIFS(Video_List!$A:$A,Monitoring!C832,Video_List!$D:$D,"&lt;=" &amp;Monitoring!H832)-COUNTIFS(Video_List!$A:$A,Monitoring!C832,Video_List!$D:$D,"&lt;=" &amp;Monitoring!G832))+1," videos")))</f>
        <v>1 video</v>
      </c>
      <c r="P832" s="61" t="str">
        <f t="shared" si="88"/>
        <v>yes</v>
      </c>
      <c r="Q832" s="62" t="s">
        <v>31</v>
      </c>
      <c r="R832" s="63" t="str">
        <f>+IFERROR(IF(S832="#N/C","#N/C",INDEX(Taxonomy_UniqueValues!A:A,MATCH(S832,Taxonomy_UniqueValues!B:B,0))),"#N/C")</f>
        <v>Insecta</v>
      </c>
      <c r="S832" s="63" t="str">
        <f>+IFERROR(IF(T832="#N/C","#N/C",INDEX(Taxonomy_UniqueValues!B:B,MATCH(T832,Taxonomy_UniqueValues!C:C,0))),"#N/C")</f>
        <v>Coleoptera</v>
      </c>
      <c r="T832" s="63" t="str">
        <f>+IFERROR(IF(V832="#N/C","#N/C",INDEX(Taxonomy_UniqueValues!C:C,MATCH(V832,Taxonomy_UniqueValues!E:E,0))),"#N/C")</f>
        <v>Polyphaga</v>
      </c>
      <c r="U832" s="63" t="str">
        <f>+IFERROR(IF(V832="#N/C","#N/C",INDEX(Taxonomy_UniqueValues!D:D,MATCH(V832,Taxonomy_UniqueValues!E:E,0))),"#N/C")</f>
        <v>Cucujiformia</v>
      </c>
      <c r="V832" s="63" t="str">
        <f>+IFERROR(IF(W832="#N/C","#N/C",INDEX(Taxonomy_UniqueValues!E:E,MATCH(W832,Taxonomy_UniqueValues!F:F,0))),"#N/C")</f>
        <v>Curculionoidea</v>
      </c>
      <c r="W832" s="63" t="str">
        <f>+IFERROR(IF(X832="#N/C","#N/C",INDEX(Taxonomy_UniqueValues!F:F,MATCH(X832,Taxonomy_UniqueValues!G:G,0))),"#N/C")</f>
        <v>Curculionidae</v>
      </c>
      <c r="X832" s="63" t="str">
        <f>+IFERROR(IF(Y832="#N/C","#N/C",INDEX(Taxonomy_UniqueValues!G:G,MATCH(Y832,Taxonomy_UniqueValues!H:H,0))),"#N/C")</f>
        <v>Entiminae</v>
      </c>
      <c r="Y832" s="65" t="s">
        <v>936</v>
      </c>
      <c r="Z832" s="64" t="s">
        <v>36</v>
      </c>
    </row>
    <row r="833" spans="1:26" x14ac:dyDescent="0.3">
      <c r="A833" s="3">
        <v>24</v>
      </c>
      <c r="B833" s="38" t="str">
        <f t="shared" si="86"/>
        <v>FAIR-D4_24</v>
      </c>
      <c r="C833" s="39" t="s">
        <v>897</v>
      </c>
      <c r="D833" s="4">
        <f t="shared" si="83"/>
        <v>45161</v>
      </c>
      <c r="E833" s="1" t="s">
        <v>937</v>
      </c>
      <c r="F833" s="1" t="s">
        <v>937</v>
      </c>
      <c r="G833" s="2">
        <v>45161.7633333333</v>
      </c>
      <c r="H833" s="2">
        <v>45161.763391203698</v>
      </c>
      <c r="I833" s="46">
        <f t="shared" si="87"/>
        <v>5.7870398450177163E-5</v>
      </c>
      <c r="J833" s="41" t="s">
        <v>30</v>
      </c>
      <c r="K833" s="42" t="s">
        <v>31</v>
      </c>
      <c r="L833" s="42" t="s">
        <v>32</v>
      </c>
      <c r="M833" s="6">
        <v>24</v>
      </c>
      <c r="N833" s="5" t="str">
        <f t="shared" si="81"/>
        <v>FAIR-D4/24</v>
      </c>
      <c r="O833" s="4" t="str">
        <f>IF(ISBLANK(E833),"",IF(E833=F833, "1 video",CONCATENATE((+COUNTIFS(Video_List!$A:$A,Monitoring!C833,Video_List!$D:$D,"&lt;=" &amp;Monitoring!H833)-COUNTIFS(Video_List!$A:$A,Monitoring!C833,Video_List!$D:$D,"&lt;=" &amp;Monitoring!G833))+1," videos")))</f>
        <v>1 video</v>
      </c>
      <c r="P833" s="61" t="str">
        <f t="shared" si="88"/>
        <v>yes</v>
      </c>
      <c r="Q833" s="62" t="s">
        <v>31</v>
      </c>
      <c r="R833" s="63" t="str">
        <f>+IFERROR(IF(S833="#N/C","#N/C",IF(S833=0,INDEX(Taxonomy_UniqueValues!A:A,MATCH(T833,Taxonomy_UniqueValues!C:C,0)),INDEX(Taxonomy_UniqueValues!A:A,MATCH(S833,Taxonomy_UniqueValues!B:B,0)))),"#N/C")</f>
        <v>Insecta</v>
      </c>
      <c r="S833" s="63" t="str">
        <f>+IFERROR(IF(T833="#N/C","#N/C",IF(T833=0,INDEX(Taxonomy_UniqueValues!B:B,MATCH(U833,Taxonomy_UniqueValues!D:D,0)),INDEX(Taxonomy_UniqueValues!B:B,MATCH(T833,Taxonomy_UniqueValues!C:C,0)))),"#N/C")</f>
        <v>Diptera</v>
      </c>
      <c r="T833" s="63" t="str">
        <f>+IFERROR(IF(U833="#N/C","#N/C",IF(U833=0,INDEX(Taxonomy_UniqueValues!C:C,MATCH(V833,Taxonomy_UniqueValues!E:E,0)),INDEX(Taxonomy_UniqueValues!C:C,MATCH(U833,Taxonomy_UniqueValues!D:D,0)))),"#N/C")</f>
        <v>Brachycera</v>
      </c>
      <c r="U833" s="63" t="str">
        <f>+IFERROR(IF(V833="#N/C","#N/C",IF(V833=0,INDEX(Taxonomy_UniqueValues!D:D,MATCH(W833,Taxonomy_UniqueValues!F:F,0)),INDEX(Taxonomy_UniqueValues!D:D,MATCH(V833,Taxonomy_UniqueValues!E:E,0)))),"#N/C")</f>
        <v>Muscomorpha</v>
      </c>
      <c r="V833" s="63" t="str">
        <f>+IFERROR(IF(W833="#N/C","#N/C",IF(W833=0,INDEX(Taxonomy_UniqueValues!E:E,MATCH(X833,Taxonomy_UniqueValues!G:G,0)),INDEX(Taxonomy_UniqueValues!E:E,MATCH(W833,Taxonomy_UniqueValues!F:F,0)))),"#N/C")</f>
        <v>Muscoidea</v>
      </c>
      <c r="W833" s="63" t="str">
        <f>+IFERROR(IF(X833="#N/C","#N/C",IF(X833=0,INDEX(Taxonomy_UniqueValues!F:F,MATCH(Y833,Taxonomy_UniqueValues!H:H,0)),INDEX(Taxonomy_UniqueValues!F:F,MATCH(X833,Taxonomy_UniqueValues!G:G,0)))),"#N/C")</f>
        <v>Fanniidae</v>
      </c>
      <c r="X833" s="63">
        <f>+IFERROR(IF(Y833="#N/C","#N/C",INDEX(Taxonomy_UniqueValues!G:G,MATCH(Y833,Taxonomy_UniqueValues!H:H,0))),"#N/C")</f>
        <v>0</v>
      </c>
      <c r="Y833" s="65" t="s">
        <v>38</v>
      </c>
      <c r="Z833" s="64" t="s">
        <v>36</v>
      </c>
    </row>
    <row r="834" spans="1:26" x14ac:dyDescent="0.3">
      <c r="A834" s="3">
        <v>25</v>
      </c>
      <c r="B834" s="38" t="str">
        <f t="shared" si="86"/>
        <v>FAIR-D4_25</v>
      </c>
      <c r="C834" s="39" t="s">
        <v>897</v>
      </c>
      <c r="D834" s="4">
        <f t="shared" si="83"/>
        <v>45161</v>
      </c>
      <c r="E834" s="1" t="s">
        <v>938</v>
      </c>
      <c r="F834" s="1" t="s">
        <v>938</v>
      </c>
      <c r="G834" s="2">
        <v>45161.768206018503</v>
      </c>
      <c r="H834" s="2">
        <v>45161.769756944399</v>
      </c>
      <c r="I834" s="46">
        <f t="shared" si="87"/>
        <v>1.5509258955717087E-3</v>
      </c>
      <c r="J834" s="41" t="s">
        <v>32</v>
      </c>
      <c r="K834" s="7" t="s">
        <v>31</v>
      </c>
      <c r="L834" s="42" t="s">
        <v>32</v>
      </c>
      <c r="M834" s="6">
        <v>25</v>
      </c>
      <c r="N834" s="5" t="str">
        <f t="shared" ref="N834:N897" si="89">IF(ISBLANK(C834),"",+CONCATENATE(C834,"/",M834))</f>
        <v>FAIR-D4/25</v>
      </c>
      <c r="O834" s="4" t="str">
        <f>IF(ISBLANK(E834),"",IF(E834=F834, "1 video",CONCATENATE((+COUNTIFS(Video_List!$A:$A,Monitoring!C834,Video_List!$D:$D,"&lt;=" &amp;Monitoring!H834)-COUNTIFS(Video_List!$A:$A,Monitoring!C834,Video_List!$D:$D,"&lt;=" &amp;Monitoring!G834))+1," videos")))</f>
        <v>1 video</v>
      </c>
      <c r="P834" s="61" t="str">
        <f t="shared" si="88"/>
        <v>yes</v>
      </c>
      <c r="Q834" s="62" t="s">
        <v>34</v>
      </c>
      <c r="R834" s="63" t="str">
        <f>+IFERROR(IF(S834="#N/C","#N/C",IF(S834=0,INDEX(Taxonomy_UniqueValues!A:A,MATCH(T834,Taxonomy_UniqueValues!C:C,0)),INDEX(Taxonomy_UniqueValues!A:A,MATCH(S834,Taxonomy_UniqueValues!B:B,0)))),"#N/C")</f>
        <v>Insecta</v>
      </c>
      <c r="S834" s="63" t="str">
        <f>+IFERROR(IF(T834="#N/C","#N/C",IF(T834=0,INDEX(Taxonomy_UniqueValues!B:B,MATCH(U834,Taxonomy_UniqueValues!D:D,0)),INDEX(Taxonomy_UniqueValues!B:B,MATCH(T834,Taxonomy_UniqueValues!C:C,0)))),"#N/C")</f>
        <v>Diptera</v>
      </c>
      <c r="T834" s="63" t="str">
        <f>+IFERROR(IF(U834="#N/C","#N/C",IF(U834=0,INDEX(Taxonomy_UniqueValues!C:C,MATCH(V834,Taxonomy_UniqueValues!E:E,0)),INDEX(Taxonomy_UniqueValues!C:C,MATCH(U834,Taxonomy_UniqueValues!D:D,0)))),"#N/C")</f>
        <v>Brachycera</v>
      </c>
      <c r="U834" s="63" t="str">
        <f>+IFERROR(IF(V834="#N/C","#N/C",IF(V834=0,INDEX(Taxonomy_UniqueValues!D:D,MATCH(W834,Taxonomy_UniqueValues!F:F,0)),INDEX(Taxonomy_UniqueValues!D:D,MATCH(V834,Taxonomy_UniqueValues!E:E,0)))),"#N/C")</f>
        <v>Muscomorpha</v>
      </c>
      <c r="V834" s="63" t="str">
        <f>+IFERROR(IF(W834="#N/C","#N/C",IF(W834=0,INDEX(Taxonomy_UniqueValues!E:E,MATCH(X834,Taxonomy_UniqueValues!G:G,0)),INDEX(Taxonomy_UniqueValues!E:E,MATCH(W834,Taxonomy_UniqueValues!F:F,0)))),"#N/C")</f>
        <v>Muscoidea</v>
      </c>
      <c r="W834" s="63" t="str">
        <f>+IFERROR(IF(X834="#N/C","#N/C",IF(X834=0,INDEX(Taxonomy_UniqueValues!F:F,MATCH(Y834,Taxonomy_UniqueValues!H:H,0)),INDEX(Taxonomy_UniqueValues!F:F,MATCH(X834,Taxonomy_UniqueValues!G:G,0)))),"#N/C")</f>
        <v>Fanniidae</v>
      </c>
      <c r="X834" s="63">
        <f>+IFERROR(IF(Y834="#N/C","#N/C",INDEX(Taxonomy_UniqueValues!G:G,MATCH(Y834,Taxonomy_UniqueValues!H:H,0))),"#N/C")</f>
        <v>0</v>
      </c>
      <c r="Y834" s="65" t="s">
        <v>38</v>
      </c>
      <c r="Z834" s="64" t="s">
        <v>36</v>
      </c>
    </row>
    <row r="835" spans="1:26" x14ac:dyDescent="0.3">
      <c r="A835" s="3">
        <v>26</v>
      </c>
      <c r="B835" s="38" t="str">
        <f t="shared" si="86"/>
        <v>FAIR-D4_26</v>
      </c>
      <c r="C835" s="39" t="s">
        <v>897</v>
      </c>
      <c r="D835" s="4">
        <f t="shared" si="83"/>
        <v>45162</v>
      </c>
      <c r="E835" s="1" t="s">
        <v>939</v>
      </c>
      <c r="F835" s="1" t="s">
        <v>939</v>
      </c>
      <c r="G835" s="2">
        <v>45162.307175925896</v>
      </c>
      <c r="H835" s="2">
        <v>45162.3074305556</v>
      </c>
      <c r="I835" s="46">
        <f t="shared" si="87"/>
        <v>2.5462970370426774E-4</v>
      </c>
      <c r="J835" s="41" t="s">
        <v>30</v>
      </c>
      <c r="K835" s="6" t="s">
        <v>31</v>
      </c>
      <c r="L835" s="42" t="s">
        <v>32</v>
      </c>
      <c r="M835" s="6">
        <v>26</v>
      </c>
      <c r="N835" s="5" t="str">
        <f t="shared" si="89"/>
        <v>FAIR-D4/26</v>
      </c>
      <c r="O835" s="4" t="str">
        <f>IF(ISBLANK(E835),"",IF(E835=F835, "1 video",CONCATENATE((+COUNTIFS(Video_List!$A:$A,Monitoring!C835,Video_List!$D:$D,"&lt;=" &amp;Monitoring!H835)-COUNTIFS(Video_List!$A:$A,Monitoring!C835,Video_List!$D:$D,"&lt;=" &amp;Monitoring!G835))+1," videos")))</f>
        <v>1 video</v>
      </c>
      <c r="P835" s="61" t="str">
        <f t="shared" si="88"/>
        <v>yes</v>
      </c>
      <c r="Q835" s="62" t="s">
        <v>34</v>
      </c>
      <c r="R835" s="63" t="str">
        <f>+IFERROR(IF(S835="#N/C","#N/C",IF(S835=0,INDEX(Taxonomy_UniqueValues!A:A,MATCH(T835,Taxonomy_UniqueValues!C:C,0)),INDEX(Taxonomy_UniqueValues!A:A,MATCH(S835,Taxonomy_UniqueValues!B:B,0)))),"#N/C")</f>
        <v>Insecta</v>
      </c>
      <c r="S835" s="63" t="str">
        <f>+IFERROR(IF(T835="#N/C","#N/C",IF(T835=0,INDEX(Taxonomy_UniqueValues!B:B,MATCH(U835,Taxonomy_UniqueValues!D:D,0)),INDEX(Taxonomy_UniqueValues!B:B,MATCH(T835,Taxonomy_UniqueValues!C:C,0)))),"#N/C")</f>
        <v>Diptera</v>
      </c>
      <c r="T835" s="63" t="str">
        <f>+IFERROR(IF(U835="#N/C","#N/C",IF(U835=0,INDEX(Taxonomy_UniqueValues!C:C,MATCH(V835,Taxonomy_UniqueValues!E:E,0)),INDEX(Taxonomy_UniqueValues!C:C,MATCH(U835,Taxonomy_UniqueValues!D:D,0)))),"#N/C")</f>
        <v>Brachycera</v>
      </c>
      <c r="U835" s="63" t="str">
        <f>+IFERROR(IF(V835="#N/C","#N/C",IF(V835=0,INDEX(Taxonomy_UniqueValues!D:D,MATCH(W835,Taxonomy_UniqueValues!F:F,0)),INDEX(Taxonomy_UniqueValues!D:D,MATCH(V835,Taxonomy_UniqueValues!E:E,0)))),"#N/C")</f>
        <v>Muscomorpha</v>
      </c>
      <c r="V835" s="63" t="str">
        <f>+IFERROR(IF(W835="#N/C","#N/C",IF(W835=0,INDEX(Taxonomy_UniqueValues!E:E,MATCH(X835,Taxonomy_UniqueValues!G:G,0)),INDEX(Taxonomy_UniqueValues!E:E,MATCH(W835,Taxonomy_UniqueValues!F:F,0)))),"#N/C")</f>
        <v>Muscoidea</v>
      </c>
      <c r="W835" s="63" t="str">
        <f>+IFERROR(IF(X835="#N/C","#N/C",IF(X835=0,INDEX(Taxonomy_UniqueValues!F:F,MATCH(Y835,Taxonomy_UniqueValues!H:H,0)),INDEX(Taxonomy_UniqueValues!F:F,MATCH(X835,Taxonomy_UniqueValues!G:G,0)))),"#N/C")</f>
        <v>Fanniidae</v>
      </c>
      <c r="X835" s="63">
        <f>+IFERROR(IF(Y835="#N/C","#N/C",INDEX(Taxonomy_UniqueValues!G:G,MATCH(Y835,Taxonomy_UniqueValues!H:H,0))),"#N/C")</f>
        <v>0</v>
      </c>
      <c r="Y835" s="65" t="s">
        <v>38</v>
      </c>
      <c r="Z835" s="64" t="s">
        <v>36</v>
      </c>
    </row>
    <row r="836" spans="1:26" x14ac:dyDescent="0.3">
      <c r="A836" s="3">
        <v>27</v>
      </c>
      <c r="B836" s="38" t="str">
        <f t="shared" si="86"/>
        <v>FAIR-D4_27</v>
      </c>
      <c r="C836" s="39" t="s">
        <v>897</v>
      </c>
      <c r="D836" s="4">
        <f t="shared" si="83"/>
        <v>45162</v>
      </c>
      <c r="E836" s="1" t="s">
        <v>940</v>
      </c>
      <c r="F836" s="1" t="s">
        <v>940</v>
      </c>
      <c r="G836" s="2">
        <v>45162.4191319444</v>
      </c>
      <c r="H836" s="2">
        <v>45162.4191782407</v>
      </c>
      <c r="I836" s="46">
        <f t="shared" si="87"/>
        <v>4.6296299842651933E-5</v>
      </c>
      <c r="J836" s="41" t="s">
        <v>30</v>
      </c>
      <c r="K836" s="42" t="s">
        <v>31</v>
      </c>
      <c r="L836" s="7" t="s">
        <v>32</v>
      </c>
      <c r="M836" s="6">
        <v>27</v>
      </c>
      <c r="N836" s="5" t="str">
        <f t="shared" si="89"/>
        <v>FAIR-D4/27</v>
      </c>
      <c r="O836" s="4" t="str">
        <f>IF(ISBLANK(E836),"",IF(E836=F836, "1 video",CONCATENATE((+COUNTIFS(Video_List!$A:$A,Monitoring!C836,Video_List!$D:$D,"&lt;=" &amp;Monitoring!H836)-COUNTIFS(Video_List!$A:$A,Monitoring!C836,Video_List!$D:$D,"&lt;=" &amp;Monitoring!G836))+1," videos")))</f>
        <v>1 video</v>
      </c>
      <c r="P836" s="61" t="str">
        <f t="shared" si="88"/>
        <v>yes</v>
      </c>
      <c r="Q836" s="62" t="s">
        <v>34</v>
      </c>
      <c r="R836" s="63" t="str">
        <f>+IFERROR(IF(S836="#N/C","#N/C",IF(S836=0,INDEX(Taxonomy_UniqueValues!A:A,MATCH(T836,Taxonomy_UniqueValues!C:C,0)),INDEX(Taxonomy_UniqueValues!A:A,MATCH(S836,Taxonomy_UniqueValues!B:B,0)))),"#N/C")</f>
        <v>Insecta</v>
      </c>
      <c r="S836" s="63" t="str">
        <f>+IFERROR(IF(T836="#N/C","#N/C",IF(T836=0,INDEX(Taxonomy_UniqueValues!B:B,MATCH(U836,Taxonomy_UniqueValues!D:D,0)),INDEX(Taxonomy_UniqueValues!B:B,MATCH(T836,Taxonomy_UniqueValues!C:C,0)))),"#N/C")</f>
        <v>Diptera</v>
      </c>
      <c r="T836" s="63" t="str">
        <f>+IFERROR(IF(U836="#N/C","#N/C",IF(U836=0,INDEX(Taxonomy_UniqueValues!C:C,MATCH(V836,Taxonomy_UniqueValues!E:E,0)),INDEX(Taxonomy_UniqueValues!C:C,MATCH(U836,Taxonomy_UniqueValues!D:D,0)))),"#N/C")</f>
        <v>Brachycera</v>
      </c>
      <c r="U836" s="63" t="str">
        <f>+IFERROR(IF(V836="#N/C","#N/C",IF(V836=0,INDEX(Taxonomy_UniqueValues!D:D,MATCH(W836,Taxonomy_UniqueValues!F:F,0)),INDEX(Taxonomy_UniqueValues!D:D,MATCH(V836,Taxonomy_UniqueValues!E:E,0)))),"#N/C")</f>
        <v>Muscomorpha</v>
      </c>
      <c r="V836" s="63" t="str">
        <f>+IFERROR(IF(W836="#N/C","#N/C",IF(W836=0,INDEX(Taxonomy_UniqueValues!E:E,MATCH(X836,Taxonomy_UniqueValues!G:G,0)),INDEX(Taxonomy_UniqueValues!E:E,MATCH(W836,Taxonomy_UniqueValues!F:F,0)))),"#N/C")</f>
        <v>Muscoidea</v>
      </c>
      <c r="W836" s="63" t="str">
        <f>+IFERROR(IF(X836="#N/C","#N/C",IF(X836=0,INDEX(Taxonomy_UniqueValues!F:F,MATCH(Y836,Taxonomy_UniqueValues!H:H,0)),INDEX(Taxonomy_UniqueValues!F:F,MATCH(X836,Taxonomy_UniqueValues!G:G,0)))),"#N/C")</f>
        <v>Fanniidae</v>
      </c>
      <c r="X836" s="63">
        <f>+IFERROR(IF(Y836="#N/C","#N/C",INDEX(Taxonomy_UniqueValues!G:G,MATCH(Y836,Taxonomy_UniqueValues!H:H,0))),"#N/C")</f>
        <v>0</v>
      </c>
      <c r="Y836" s="65" t="s">
        <v>38</v>
      </c>
      <c r="Z836" s="64" t="s">
        <v>36</v>
      </c>
    </row>
    <row r="837" spans="1:26" x14ac:dyDescent="0.3">
      <c r="A837" s="3">
        <v>28</v>
      </c>
      <c r="B837" s="38" t="str">
        <f t="shared" si="86"/>
        <v>FAIR-D4_28</v>
      </c>
      <c r="C837" s="39" t="s">
        <v>897</v>
      </c>
      <c r="D837" s="4">
        <f t="shared" si="83"/>
        <v>45162</v>
      </c>
      <c r="E837" s="1" t="s">
        <v>941</v>
      </c>
      <c r="F837" s="1" t="s">
        <v>941</v>
      </c>
      <c r="G837" s="2">
        <v>45162.471504629597</v>
      </c>
      <c r="H837" s="2">
        <v>45162.471631944398</v>
      </c>
      <c r="I837" s="46">
        <f t="shared" si="87"/>
        <v>1.2731480092043057E-4</v>
      </c>
      <c r="J837" s="41" t="s">
        <v>30</v>
      </c>
      <c r="K837" s="42" t="s">
        <v>34</v>
      </c>
      <c r="L837" s="42" t="s">
        <v>32</v>
      </c>
      <c r="M837" s="6">
        <v>28</v>
      </c>
      <c r="N837" s="5" t="str">
        <f t="shared" si="89"/>
        <v>FAIR-D4/28</v>
      </c>
      <c r="O837" s="4" t="str">
        <f>IF(ISBLANK(E837),"",IF(E837=F837, "1 video",CONCATENATE((+COUNTIFS(Video_List!$A:$A,Monitoring!C837,Video_List!$D:$D,"&lt;=" &amp;Monitoring!H837)-COUNTIFS(Video_List!$A:$A,Monitoring!C837,Video_List!$D:$D,"&lt;=" &amp;Monitoring!G837))+1," videos")))</f>
        <v>1 video</v>
      </c>
      <c r="P837" s="61" t="str">
        <f t="shared" si="88"/>
        <v>yes</v>
      </c>
      <c r="Q837" s="63" t="s">
        <v>31</v>
      </c>
      <c r="R837" s="63" t="str">
        <f>+IFERROR(IF(S837="#N/C","#N/C",INDEX(Taxonomy_UniqueValues!A:A,MATCH(S837,Taxonomy_UniqueValues!B:B,0))),"#N/C")</f>
        <v>Insecta</v>
      </c>
      <c r="S837" s="63" t="str">
        <f>+IFERROR(IF(T837="#N/C","#N/C",INDEX(Taxonomy_UniqueValues!B:B,MATCH(T837,Taxonomy_UniqueValues!C:C,0))),"#N/C")</f>
        <v>Diptera</v>
      </c>
      <c r="T837" s="63" t="str">
        <f>+IFERROR(IF(V837="#N/C","#N/C",INDEX(Taxonomy_UniqueValues!C:C,MATCH(V837,Taxonomy_UniqueValues!E:E,0))),"#N/C")</f>
        <v>Brachycera</v>
      </c>
      <c r="U837" s="63" t="str">
        <f>+IFERROR(IF(V837="#N/C","#N/C",INDEX(Taxonomy_UniqueValues!D:D,MATCH(V837,Taxonomy_UniqueValues!E:E,0))),"#N/C")</f>
        <v>Asilomorpha</v>
      </c>
      <c r="V837" s="63" t="str">
        <f>+IFERROR(IF(W837="#N/C","#N/C",INDEX(Taxonomy_UniqueValues!E:E,MATCH(W837,Taxonomy_UniqueValues!F:F,0))),"#N/C")</f>
        <v>Asiloidea</v>
      </c>
      <c r="W837" s="63" t="str">
        <f>+IFERROR(IF(X837="#N/C","#N/C",INDEX(Taxonomy_UniqueValues!F:F,MATCH(X837,Taxonomy_UniqueValues!G:G,0))),"#N/C")</f>
        <v>Asilidae</v>
      </c>
      <c r="X837" s="63" t="str">
        <f>+IFERROR(IF(Y837="#N/C","#N/C",INDEX(Taxonomy_UniqueValues!G:G,MATCH(Y837,Taxonomy_UniqueValues!H:H,0))),"#N/C")</f>
        <v>Asilinae</v>
      </c>
      <c r="Y837" s="65" t="s">
        <v>551</v>
      </c>
      <c r="Z837" s="64" t="s">
        <v>36</v>
      </c>
    </row>
    <row r="838" spans="1:26" x14ac:dyDescent="0.3">
      <c r="A838" s="3">
        <v>29</v>
      </c>
      <c r="B838" s="38" t="str">
        <f t="shared" si="86"/>
        <v>FAIR-D4_29</v>
      </c>
      <c r="C838" s="39" t="s">
        <v>897</v>
      </c>
      <c r="D838" s="4">
        <f t="shared" si="83"/>
        <v>45162</v>
      </c>
      <c r="E838" s="1" t="s">
        <v>942</v>
      </c>
      <c r="F838" s="1" t="s">
        <v>942</v>
      </c>
      <c r="G838" s="2">
        <v>45162.472418981502</v>
      </c>
      <c r="H838" s="2">
        <v>45162.472488425898</v>
      </c>
      <c r="I838" s="46">
        <f t="shared" si="87"/>
        <v>6.9444395194295794E-5</v>
      </c>
      <c r="J838" s="41" t="s">
        <v>45</v>
      </c>
      <c r="K838" s="42" t="s">
        <v>31</v>
      </c>
      <c r="L838" s="42" t="s">
        <v>32</v>
      </c>
      <c r="M838" s="6">
        <v>29</v>
      </c>
      <c r="N838" s="5" t="str">
        <f t="shared" si="89"/>
        <v>FAIR-D4/29</v>
      </c>
      <c r="O838" s="4" t="str">
        <f>IF(ISBLANK(E838),"",IF(E838=F838, "1 video",CONCATENATE((+COUNTIFS(Video_List!$A:$A,Monitoring!C838,Video_List!$D:$D,"&lt;=" &amp;Monitoring!H838)-COUNTIFS(Video_List!$A:$A,Monitoring!C838,Video_List!$D:$D,"&lt;=" &amp;Monitoring!G838))+1," videos")))</f>
        <v>1 video</v>
      </c>
      <c r="P838" s="61" t="str">
        <f t="shared" si="88"/>
        <v>yes</v>
      </c>
      <c r="Q838" s="62" t="s">
        <v>34</v>
      </c>
      <c r="R838" s="63" t="str">
        <f>+IFERROR(IF(S838="#N/C","#N/C",INDEX(Taxonomy_UniqueValues!A:A,MATCH(S838,Taxonomy_UniqueValues!B:B,0))),"#N/C")</f>
        <v>Insecta</v>
      </c>
      <c r="S838" s="63" t="str">
        <f>+IFERROR(IF(T838="#N/C","#N/C",INDEX(Taxonomy_UniqueValues!B:B,MATCH(T838,Taxonomy_UniqueValues!C:C,0))),"#N/C")</f>
        <v>Diptera</v>
      </c>
      <c r="T838" s="63" t="str">
        <f>+IFERROR(IF(V838="#N/C","#N/C",INDEX(Taxonomy_UniqueValues!C:C,MATCH(V838,Taxonomy_UniqueValues!E:E,0))),"#N/C")</f>
        <v>Brachycera</v>
      </c>
      <c r="U838" s="63" t="str">
        <f>+IFERROR(IF(V838="#N/C","#N/C",INDEX(Taxonomy_UniqueValues!D:D,MATCH(V838,Taxonomy_UniqueValues!E:E,0))),"#N/C")</f>
        <v>Muscomorpha</v>
      </c>
      <c r="V838" s="63" t="str">
        <f>+IFERROR(IF(W838="#N/C","#N/C",INDEX(Taxonomy_UniqueValues!E:E,MATCH(W838,Taxonomy_UniqueValues!F:F,0))),"#N/C")</f>
        <v>Lauxanioidea</v>
      </c>
      <c r="W838" s="63" t="s">
        <v>943</v>
      </c>
      <c r="X838" s="63" t="str">
        <f>+IFERROR(IF(Y838="#N/C","#N/C",INDEX(Taxonomy_UniqueValues!G:G,MATCH(Y838,Taxonomy_UniqueValues!H:H,0))),"#N/C")</f>
        <v>Lauxaniinae</v>
      </c>
      <c r="Y838" s="65" t="s">
        <v>726</v>
      </c>
      <c r="Z838" s="64" t="s">
        <v>36</v>
      </c>
    </row>
    <row r="839" spans="1:26" x14ac:dyDescent="0.3">
      <c r="A839" s="3">
        <v>30</v>
      </c>
      <c r="B839" s="38" t="str">
        <f t="shared" si="86"/>
        <v>FAIR-D4_30</v>
      </c>
      <c r="C839" s="39" t="s">
        <v>897</v>
      </c>
      <c r="D839" s="4">
        <f t="shared" si="83"/>
        <v>45162</v>
      </c>
      <c r="E839" s="1" t="s">
        <v>944</v>
      </c>
      <c r="F839" s="1" t="s">
        <v>944</v>
      </c>
      <c r="G839" s="2">
        <v>45162.477407407401</v>
      </c>
      <c r="H839" s="2">
        <v>45162.477627314802</v>
      </c>
      <c r="I839" s="46">
        <f t="shared" si="87"/>
        <v>2.1990740060573444E-4</v>
      </c>
      <c r="J839" s="41" t="s">
        <v>30</v>
      </c>
      <c r="K839" s="42" t="s">
        <v>31</v>
      </c>
      <c r="L839" s="42" t="s">
        <v>32</v>
      </c>
      <c r="M839" s="6">
        <v>30</v>
      </c>
      <c r="N839" s="5" t="str">
        <f t="shared" si="89"/>
        <v>FAIR-D4/30</v>
      </c>
      <c r="O839" s="4" t="str">
        <f>IF(ISBLANK(E839),"",IF(E839=F839, "1 video",CONCATENATE((+COUNTIFS(Video_List!$A:$A,Monitoring!C839,Video_List!$D:$D,"&lt;=" &amp;Monitoring!H839)-COUNTIFS(Video_List!$A:$A,Monitoring!C839,Video_List!$D:$D,"&lt;=" &amp;Monitoring!G839))+1," videos")))</f>
        <v>1 video</v>
      </c>
      <c r="P839" s="61" t="str">
        <f t="shared" si="88"/>
        <v>yes</v>
      </c>
      <c r="Q839" s="62" t="s">
        <v>31</v>
      </c>
      <c r="R839" s="63" t="str">
        <f>+IFERROR(IF(S839="#N/C","#N/C",INDEX(Taxonomy_UniqueValues!A:A,MATCH(S839,Taxonomy_UniqueValues!B:B,0))),"#N/C")</f>
        <v>Insecta</v>
      </c>
      <c r="S839" s="63" t="str">
        <f>+IFERROR(IF(T839="#N/C","#N/C",INDEX(Taxonomy_UniqueValues!B:B,MATCH(T839,Taxonomy_UniqueValues!C:C,0))),"#N/C")</f>
        <v>Diptera</v>
      </c>
      <c r="T839" s="63" t="str">
        <f>+IFERROR(IF(V839="#N/C","#N/C",INDEX(Taxonomy_UniqueValues!C:C,MATCH(V839,Taxonomy_UniqueValues!E:E,0))),"#N/C")</f>
        <v>Brachycera</v>
      </c>
      <c r="U839" s="63" t="str">
        <f>+IFERROR(IF(V839="#N/C","#N/C",INDEX(Taxonomy_UniqueValues!D:D,MATCH(V839,Taxonomy_UniqueValues!E:E,0))),"#N/C")</f>
        <v>Muscomorpha</v>
      </c>
      <c r="V839" s="63" t="str">
        <f>+IFERROR(IF(W839="#N/C","#N/C",INDEX(Taxonomy_UniqueValues!E:E,MATCH(W839,Taxonomy_UniqueValues!F:F,0))),"#N/C")</f>
        <v>Syrphoidea</v>
      </c>
      <c r="W839" s="63" t="str">
        <f>+IFERROR(IF(X839="#N/C","#N/C",INDEX(Taxonomy_UniqueValues!F:F,MATCH(X839,Taxonomy_UniqueValues!G:G,0))),"#N/C")</f>
        <v>Syrphidae</v>
      </c>
      <c r="X839" s="63" t="s">
        <v>903</v>
      </c>
      <c r="Y839" s="65" t="s">
        <v>42</v>
      </c>
      <c r="Z839" s="64" t="s">
        <v>36</v>
      </c>
    </row>
    <row r="840" spans="1:26" x14ac:dyDescent="0.3">
      <c r="A840" s="3">
        <v>31</v>
      </c>
      <c r="B840" s="38" t="str">
        <f t="shared" si="86"/>
        <v>FAIR-D4_31</v>
      </c>
      <c r="C840" s="39" t="s">
        <v>897</v>
      </c>
      <c r="D840" s="4">
        <f t="shared" si="83"/>
        <v>45162</v>
      </c>
      <c r="E840" s="1" t="s">
        <v>945</v>
      </c>
      <c r="F840" s="1" t="s">
        <v>945</v>
      </c>
      <c r="G840" s="2">
        <v>45162.5261805556</v>
      </c>
      <c r="H840" s="2">
        <v>45162.527233796303</v>
      </c>
      <c r="I840" s="46">
        <f t="shared" si="87"/>
        <v>1.0532407031860203E-3</v>
      </c>
      <c r="J840" s="41" t="s">
        <v>30</v>
      </c>
      <c r="K840" s="42" t="s">
        <v>34</v>
      </c>
      <c r="L840" s="42" t="s">
        <v>45</v>
      </c>
      <c r="M840" s="6">
        <v>31</v>
      </c>
      <c r="N840" s="5" t="str">
        <f t="shared" si="89"/>
        <v>FAIR-D4/31</v>
      </c>
      <c r="O840" s="4" t="str">
        <f>IF(ISBLANK(E840),"",IF(E840=F840, "1 video",CONCATENATE((+COUNTIFS(Video_List!$A:$A,Monitoring!C840,Video_List!$D:$D,"&lt;=" &amp;Monitoring!H840)-COUNTIFS(Video_List!$A:$A,Monitoring!C840,Video_List!$D:$D,"&lt;=" &amp;Monitoring!G840))+1," videos")))</f>
        <v>1 video</v>
      </c>
      <c r="P840" s="61" t="s">
        <v>34</v>
      </c>
      <c r="Q840" s="62" t="s">
        <v>34</v>
      </c>
      <c r="R840" s="63" t="str">
        <f>+IFERROR(IF(S840="#N/C","#N/C",INDEX(Taxonomy_UniqueValues!A:A,MATCH(S840,Taxonomy_UniqueValues!B:B,0))),"#N/C")</f>
        <v>Insecta</v>
      </c>
      <c r="S840" s="63" t="str">
        <f>+IFERROR(IF(T840="#N/C","#N/C",INDEX(Taxonomy_UniqueValues!B:B,MATCH(T840,Taxonomy_UniqueValues!C:C,0))),"#N/C")</f>
        <v>Coleoptera</v>
      </c>
      <c r="T840" s="63" t="str">
        <f>+IFERROR(IF(V840="#N/C","#N/C",INDEX(Taxonomy_UniqueValues!C:C,MATCH(V840,Taxonomy_UniqueValues!E:E,0))),"#N/C")</f>
        <v>Polyphaga</v>
      </c>
      <c r="U840" s="63" t="str">
        <f>+IFERROR(IF(V840="#N/C","#N/C",INDEX(Taxonomy_UniqueValues!D:D,MATCH(V840,Taxonomy_UniqueValues!E:E,0))),"#N/C")</f>
        <v>Cucujiformia</v>
      </c>
      <c r="V840" s="63" t="str">
        <f>+IFERROR(IF(W840="#N/C","#N/C",INDEX(Taxonomy_UniqueValues!E:E,MATCH(W840,Taxonomy_UniqueValues!F:F,0))),"#N/C")</f>
        <v>Coccinelloidea</v>
      </c>
      <c r="W840" s="63" t="str">
        <f>+IFERROR(IF(X840="#N/C","#N/C",INDEX(Taxonomy_UniqueValues!F:F,MATCH(X840,Taxonomy_UniqueValues!G:G,0))),"#N/C")</f>
        <v>Coccinellidae</v>
      </c>
      <c r="X840" s="63" t="s">
        <v>185</v>
      </c>
      <c r="Y840" s="65" t="str">
        <f>+IFERROR(IF(Z840="#N/C","#N/C",INDEX(Taxonomy_UniqueValues!H:H,MATCH(Z840,Taxonomy_UniqueValues!I:I,0))),"#N/C")</f>
        <v>#N/C</v>
      </c>
      <c r="Z840" s="64" t="s">
        <v>36</v>
      </c>
    </row>
    <row r="841" spans="1:26" x14ac:dyDescent="0.3">
      <c r="A841" s="3">
        <v>32</v>
      </c>
      <c r="B841" s="38" t="str">
        <f t="shared" si="86"/>
        <v>FAIR-D4_32</v>
      </c>
      <c r="C841" s="39" t="s">
        <v>897</v>
      </c>
      <c r="D841" s="4">
        <f t="shared" si="83"/>
        <v>45162</v>
      </c>
      <c r="E841" s="1" t="s">
        <v>946</v>
      </c>
      <c r="F841" s="1" t="s">
        <v>946</v>
      </c>
      <c r="G841" s="2">
        <v>45162.561226851903</v>
      </c>
      <c r="H841" s="2">
        <v>45162.561365740701</v>
      </c>
      <c r="I841" s="46">
        <f t="shared" si="87"/>
        <v>1.388887976645492E-4</v>
      </c>
      <c r="J841" s="41" t="s">
        <v>45</v>
      </c>
      <c r="K841" s="42" t="s">
        <v>31</v>
      </c>
      <c r="L841" s="42" t="s">
        <v>32</v>
      </c>
      <c r="M841" s="6">
        <v>32</v>
      </c>
      <c r="N841" s="5" t="str">
        <f t="shared" si="89"/>
        <v>FAIR-D4/32</v>
      </c>
      <c r="O841" s="4" t="str">
        <f>IF(ISBLANK(E841),"",IF(E841=F841, "1 video",CONCATENATE((+COUNTIFS(Video_List!$A:$A,Monitoring!C841,Video_List!$D:$D,"&lt;=" &amp;Monitoring!H841)-COUNTIFS(Video_List!$A:$A,Monitoring!C841,Video_List!$D:$D,"&lt;=" &amp;Monitoring!G841))+1," videos")))</f>
        <v>1 video</v>
      </c>
      <c r="P841" s="61" t="str">
        <f>+IF(R841="#N/C","-",IF(V841="#N/C","no","yes"))</f>
        <v>yes</v>
      </c>
      <c r="Q841" s="62" t="s">
        <v>34</v>
      </c>
      <c r="R841" s="63" t="str">
        <f>+IFERROR(IF(S841="#N/C","#N/C",INDEX(Taxonomy_UniqueValues!A:A,MATCH(S841,Taxonomy_UniqueValues!B:B,0))),"#N/C")</f>
        <v>Insecta</v>
      </c>
      <c r="S841" s="63" t="str">
        <f>+IFERROR(IF(T841="#N/C","#N/C",INDEX(Taxonomy_UniqueValues!B:B,MATCH(T841,Taxonomy_UniqueValues!C:C,0))),"#N/C")</f>
        <v>Diptera</v>
      </c>
      <c r="T841" s="63" t="str">
        <f>+IFERROR(IF(V841="#N/C","#N/C",INDEX(Taxonomy_UniqueValues!C:C,MATCH(V841,Taxonomy_UniqueValues!E:E,0))),"#N/C")</f>
        <v>Brachycera</v>
      </c>
      <c r="U841" s="63" t="str">
        <f>+IFERROR(IF(V841="#N/C","#N/C",INDEX(Taxonomy_UniqueValues!D:D,MATCH(V841,Taxonomy_UniqueValues!E:E,0))),"#N/C")</f>
        <v>Muscomorpha</v>
      </c>
      <c r="V841" s="63" t="s">
        <v>35</v>
      </c>
      <c r="W841" s="63" t="str">
        <f>+IFERROR(IF(X841="#N/C","#N/C",INDEX(Taxonomy_UniqueValues!F:F,MATCH(X841,Taxonomy_UniqueValues!G:G,0))),"#N/C")</f>
        <v>#N/C</v>
      </c>
      <c r="X841" s="63" t="str">
        <f>+IFERROR(IF(Y841="#N/C","#N/C",INDEX(Taxonomy_UniqueValues!G:G,MATCH(Y841,Taxonomy_UniqueValues!H:H,0))),"#N/C")</f>
        <v>#N/C</v>
      </c>
      <c r="Y841" s="65" t="str">
        <f>+IFERROR(IF(Z841="#N/C","#N/C",INDEX(Taxonomy_UniqueValues!H:H,MATCH(Z841,Taxonomy_UniqueValues!I:I,0))),"#N/C")</f>
        <v>#N/C</v>
      </c>
      <c r="Z841" s="64" t="s">
        <v>36</v>
      </c>
    </row>
    <row r="842" spans="1:26" x14ac:dyDescent="0.3">
      <c r="A842" s="3">
        <v>33</v>
      </c>
      <c r="B842" s="38" t="str">
        <f t="shared" si="86"/>
        <v>FAIR-D4_33</v>
      </c>
      <c r="C842" s="39" t="s">
        <v>897</v>
      </c>
      <c r="D842" s="4">
        <f t="shared" si="83"/>
        <v>45162</v>
      </c>
      <c r="E842" s="1" t="s">
        <v>947</v>
      </c>
      <c r="F842" s="1" t="s">
        <v>947</v>
      </c>
      <c r="G842" s="2">
        <v>45162.670057870397</v>
      </c>
      <c r="H842" s="2">
        <v>45162.670104166697</v>
      </c>
      <c r="I842" s="46">
        <f t="shared" si="87"/>
        <v>4.6296299842651933E-5</v>
      </c>
      <c r="J842" s="41" t="s">
        <v>30</v>
      </c>
      <c r="K842" s="42" t="s">
        <v>31</v>
      </c>
      <c r="L842" s="42" t="s">
        <v>32</v>
      </c>
      <c r="M842" s="6">
        <v>33</v>
      </c>
      <c r="N842" s="5" t="str">
        <f t="shared" si="89"/>
        <v>FAIR-D4/33</v>
      </c>
      <c r="O842" s="4" t="str">
        <f>IF(ISBLANK(E842),"",IF(E842=F842, "1 video",CONCATENATE((+COUNTIFS(Video_List!$A:$A,Monitoring!C842,Video_List!$D:$D,"&lt;=" &amp;Monitoring!H842)-COUNTIFS(Video_List!$A:$A,Monitoring!C842,Video_List!$D:$D,"&lt;=" &amp;Monitoring!G842))+1," videos")))</f>
        <v>1 video</v>
      </c>
      <c r="P842" s="61" t="str">
        <f>+IF(R842="#N/C","-",IF(V842="#N/C","no","yes"))</f>
        <v>yes</v>
      </c>
      <c r="Q842" s="62" t="s">
        <v>34</v>
      </c>
      <c r="R842" s="63" t="str">
        <f>+IFERROR(IF(S842="#N/C","#N/C",INDEX(Taxonomy_UniqueValues!A:A,MATCH(S842,Taxonomy_UniqueValues!B:B,0))),"#N/C")</f>
        <v>Insecta</v>
      </c>
      <c r="S842" s="63" t="str">
        <f>+IFERROR(IF(T842="#N/C","#N/C",INDEX(Taxonomy_UniqueValues!B:B,MATCH(T842,Taxonomy_UniqueValues!C:C,0))),"#N/C")</f>
        <v>Diptera</v>
      </c>
      <c r="T842" s="63" t="str">
        <f>+IFERROR(IF(V842="#N/C","#N/C",INDEX(Taxonomy_UniqueValues!C:C,MATCH(V842,Taxonomy_UniqueValues!E:E,0))),"#N/C")</f>
        <v>Brachycera</v>
      </c>
      <c r="U842" s="63" t="str">
        <f>+IFERROR(IF(V842="#N/C","#N/C",INDEX(Taxonomy_UniqueValues!D:D,MATCH(V842,Taxonomy_UniqueValues!E:E,0))),"#N/C")</f>
        <v>Asilomorpha</v>
      </c>
      <c r="V842" s="63" t="str">
        <f>+IFERROR(IF(W842="#N/C","#N/C",INDEX(Taxonomy_UniqueValues!E:E,MATCH(W842,Taxonomy_UniqueValues!F:F,0))),"#N/C")</f>
        <v>Asiloidea</v>
      </c>
      <c r="W842" s="63" t="str">
        <f>+IFERROR(IF(X842="#N/C","#N/C",INDEX(Taxonomy_UniqueValues!F:F,MATCH(X842,Taxonomy_UniqueValues!G:G,0))),"#N/C")</f>
        <v>Asilidae</v>
      </c>
      <c r="X842" s="63" t="s">
        <v>876</v>
      </c>
      <c r="Y842" s="65" t="str">
        <f>+IFERROR(IF(Z842="#N/C","#N/C",INDEX(Taxonomy_UniqueValues!H:H,MATCH(Z842,Taxonomy_UniqueValues!I:I,0))),"#N/C")</f>
        <v>#N/C</v>
      </c>
      <c r="Z842" s="64" t="s">
        <v>36</v>
      </c>
    </row>
    <row r="843" spans="1:26" x14ac:dyDescent="0.3">
      <c r="A843" s="3">
        <v>34</v>
      </c>
      <c r="B843" s="38" t="str">
        <f t="shared" si="86"/>
        <v>FAIR-D4_34</v>
      </c>
      <c r="C843" s="39" t="s">
        <v>897</v>
      </c>
      <c r="D843" s="4">
        <f t="shared" si="83"/>
        <v>45162</v>
      </c>
      <c r="E843" s="1" t="s">
        <v>948</v>
      </c>
      <c r="F843" s="1" t="s">
        <v>949</v>
      </c>
      <c r="G843" s="2">
        <v>45162.677604166704</v>
      </c>
      <c r="H843" s="2">
        <v>45162.710497685199</v>
      </c>
      <c r="I843" s="46">
        <f t="shared" si="87"/>
        <v>3.2893518495257013E-2</v>
      </c>
      <c r="J843" s="41" t="s">
        <v>45</v>
      </c>
      <c r="K843" s="42" t="s">
        <v>31</v>
      </c>
      <c r="L843" s="42" t="s">
        <v>32</v>
      </c>
      <c r="M843" s="6">
        <v>34</v>
      </c>
      <c r="N843" s="5" t="str">
        <f t="shared" si="89"/>
        <v>FAIR-D4/34</v>
      </c>
      <c r="O843" s="4" t="str">
        <f>IF(ISBLANK(E843),"",IF(E843=F843, "1 video",CONCATENATE((+COUNTIFS(Video_List!$A:$A,Monitoring!C843,Video_List!$D:$D,"&lt;=" &amp;Monitoring!H843)-COUNTIFS(Video_List!$A:$A,Monitoring!C843,Video_List!$D:$D,"&lt;=" &amp;Monitoring!G843))+1," videos")))</f>
        <v>15 videos</v>
      </c>
      <c r="P843" s="61" t="s">
        <v>34</v>
      </c>
      <c r="Q843" s="62" t="s">
        <v>34</v>
      </c>
      <c r="R843" s="63" t="str">
        <f>+IFERROR(IF(S843="#N/C","#N/C",INDEX(Taxonomy_UniqueValues!A:A,MATCH(S843,Taxonomy_UniqueValues!B:B,0))),"#N/C")</f>
        <v>Insecta</v>
      </c>
      <c r="S843" s="63" t="str">
        <f>+IFERROR(IF(T843="#N/C","#N/C",INDEX(Taxonomy_UniqueValues!B:B,MATCH(T843,Taxonomy_UniqueValues!C:C,0))),"#N/C")</f>
        <v>Coleoptera</v>
      </c>
      <c r="T843" s="63" t="str">
        <f>+IFERROR(IF(V843="#N/C","#N/C",INDEX(Taxonomy_UniqueValues!C:C,MATCH(V843,Taxonomy_UniqueValues!E:E,0))),"#N/C")</f>
        <v>Polyphaga</v>
      </c>
      <c r="U843" s="63" t="str">
        <f>+IFERROR(IF(V843="#N/C","#N/C",INDEX(Taxonomy_UniqueValues!D:D,MATCH(V843,Taxonomy_UniqueValues!E:E,0))),"#N/C")</f>
        <v>Cucujiformia</v>
      </c>
      <c r="V843" s="63" t="str">
        <f>+IFERROR(IF(W843="#N/C","#N/C",INDEX(Taxonomy_UniqueValues!E:E,MATCH(W843,Taxonomy_UniqueValues!F:F,0))),"#N/C")</f>
        <v>Coccinelloidea</v>
      </c>
      <c r="W843" s="63" t="s">
        <v>950</v>
      </c>
      <c r="X843" s="63" t="str">
        <f>+IFERROR(IF(Y843="#N/C","#N/C",INDEX(Taxonomy_UniqueValues!G:G,MATCH(Y843,Taxonomy_UniqueValues!H:H,0))),"#N/C")</f>
        <v>#N/C</v>
      </c>
      <c r="Y843" s="65" t="str">
        <f>+IFERROR(IF(Z843="#N/C","#N/C",INDEX(Taxonomy_UniqueValues!H:H,MATCH(Z843,Taxonomy_UniqueValues!I:I,0))),"#N/C")</f>
        <v>#N/C</v>
      </c>
      <c r="Z843" s="64" t="s">
        <v>36</v>
      </c>
    </row>
    <row r="844" spans="1:26" x14ac:dyDescent="0.3">
      <c r="A844" s="3">
        <v>35</v>
      </c>
      <c r="B844" s="38" t="str">
        <f t="shared" si="86"/>
        <v>FAIR-D4_35</v>
      </c>
      <c r="C844" s="39" t="s">
        <v>897</v>
      </c>
      <c r="D844" s="4">
        <f t="shared" si="83"/>
        <v>45162</v>
      </c>
      <c r="E844" s="1" t="s">
        <v>948</v>
      </c>
      <c r="F844" s="1" t="s">
        <v>951</v>
      </c>
      <c r="G844" s="2">
        <v>45162.677604166704</v>
      </c>
      <c r="H844" s="2">
        <v>45162.711377314801</v>
      </c>
      <c r="I844" s="46">
        <f t="shared" si="87"/>
        <v>3.377314809767995E-2</v>
      </c>
      <c r="J844" s="41" t="s">
        <v>45</v>
      </c>
      <c r="K844" s="42" t="s">
        <v>34</v>
      </c>
      <c r="L844" s="42" t="s">
        <v>45</v>
      </c>
      <c r="M844" s="6">
        <v>35</v>
      </c>
      <c r="N844" s="5" t="str">
        <f t="shared" si="89"/>
        <v>FAIR-D4/35</v>
      </c>
      <c r="O844" s="4" t="str">
        <f>IF(ISBLANK(E844),"",IF(E844=F844, "1 video",CONCATENATE((+COUNTIFS(Video_List!$A:$A,Monitoring!C844,Video_List!$D:$D,"&lt;=" &amp;Monitoring!H844)-COUNTIFS(Video_List!$A:$A,Monitoring!C844,Video_List!$D:$D,"&lt;=" &amp;Monitoring!G844))+1," videos")))</f>
        <v>16 videos</v>
      </c>
      <c r="P844" s="61" t="s">
        <v>34</v>
      </c>
      <c r="Q844" s="62" t="s">
        <v>34</v>
      </c>
      <c r="R844" s="63" t="str">
        <f>+IFERROR(IF(S844="#N/C","#N/C",INDEX(Taxonomy_UniqueValues!A:A,MATCH(S844,Taxonomy_UniqueValues!B:B,0))),"#N/C")</f>
        <v>Insecta</v>
      </c>
      <c r="S844" s="63" t="str">
        <f>+IFERROR(IF(T844="#N/C","#N/C",INDEX(Taxonomy_UniqueValues!B:B,MATCH(T844,Taxonomy_UniqueValues!C:C,0))),"#N/C")</f>
        <v>Coleoptera</v>
      </c>
      <c r="T844" s="63" t="str">
        <f>+IFERROR(IF(V844="#N/C","#N/C",INDEX(Taxonomy_UniqueValues!C:C,MATCH(V844,Taxonomy_UniqueValues!E:E,0))),"#N/C")</f>
        <v>Polyphaga</v>
      </c>
      <c r="U844" s="63" t="str">
        <f>+IFERROR(IF(V844="#N/C","#N/C",INDEX(Taxonomy_UniqueValues!D:D,MATCH(V844,Taxonomy_UniqueValues!E:E,0))),"#N/C")</f>
        <v>Cucujiformia</v>
      </c>
      <c r="V844" s="63" t="str">
        <f>+IFERROR(IF(W844="#N/C","#N/C",INDEX(Taxonomy_UniqueValues!E:E,MATCH(W844,Taxonomy_UniqueValues!F:F,0))),"#N/C")</f>
        <v>Coccinelloidea</v>
      </c>
      <c r="W844" s="63" t="s">
        <v>950</v>
      </c>
      <c r="X844" s="63" t="str">
        <f>+IFERROR(IF(Y844="#N/C","#N/C",INDEX(Taxonomy_UniqueValues!G:G,MATCH(Y844,Taxonomy_UniqueValues!H:H,0))),"#N/C")</f>
        <v>#N/C</v>
      </c>
      <c r="Y844" s="65" t="str">
        <f>+IFERROR(IF(Z844="#N/C","#N/C",INDEX(Taxonomy_UniqueValues!H:H,MATCH(Z844,Taxonomy_UniqueValues!I:I,0))),"#N/C")</f>
        <v>#N/C</v>
      </c>
      <c r="Z844" s="64" t="s">
        <v>36</v>
      </c>
    </row>
    <row r="845" spans="1:26" x14ac:dyDescent="0.3">
      <c r="A845" s="3">
        <v>36</v>
      </c>
      <c r="B845" s="38" t="str">
        <f t="shared" si="86"/>
        <v>FAIR-D4_36</v>
      </c>
      <c r="C845" s="39" t="s">
        <v>897</v>
      </c>
      <c r="D845" s="4">
        <f t="shared" si="83"/>
        <v>45162</v>
      </c>
      <c r="E845" s="1" t="s">
        <v>952</v>
      </c>
      <c r="F845" s="1" t="s">
        <v>952</v>
      </c>
      <c r="G845" s="2">
        <v>45162.6876388889</v>
      </c>
      <c r="H845" s="2">
        <v>45162.687824074099</v>
      </c>
      <c r="I845" s="46">
        <f t="shared" si="87"/>
        <v>1.8518519937060773E-4</v>
      </c>
      <c r="J845" s="41" t="s">
        <v>30</v>
      </c>
      <c r="K845" s="42" t="s">
        <v>34</v>
      </c>
      <c r="L845" s="42" t="s">
        <v>32</v>
      </c>
      <c r="M845" s="6">
        <v>36</v>
      </c>
      <c r="N845" s="5" t="str">
        <f t="shared" si="89"/>
        <v>FAIR-D4/36</v>
      </c>
      <c r="O845" s="4" t="str">
        <f>IF(ISBLANK(E845),"",IF(E845=F845, "1 video",CONCATENATE((+COUNTIFS(Video_List!$A:$A,Monitoring!C845,Video_List!$D:$D,"&lt;=" &amp;Monitoring!H845)-COUNTIFS(Video_List!$A:$A,Monitoring!C845,Video_List!$D:$D,"&lt;=" &amp;Monitoring!G845))+1," videos")))</f>
        <v>1 video</v>
      </c>
      <c r="P845" s="61" t="str">
        <f>+IF(R845="#N/C","-",IF(V845="#N/C","no","yes"))</f>
        <v>yes</v>
      </c>
      <c r="Q845" s="62" t="s">
        <v>31</v>
      </c>
      <c r="R845" s="63" t="str">
        <f>+IFERROR(IF(S845="#N/C","#N/C",INDEX(Taxonomy_UniqueValues!A:A,MATCH(S845,Taxonomy_UniqueValues!B:B,0))),"#N/C")</f>
        <v>Insecta</v>
      </c>
      <c r="S845" s="63" t="str">
        <f>+IFERROR(IF(T845="#N/C","#N/C",INDEX(Taxonomy_UniqueValues!B:B,MATCH(T845,Taxonomy_UniqueValues!C:C,0))),"#N/C")</f>
        <v>Hemiptera</v>
      </c>
      <c r="T845" s="63" t="str">
        <f>+IFERROR(IF(V845="#N/C","#N/C",INDEX(Taxonomy_UniqueValues!C:C,MATCH(V845,Taxonomy_UniqueValues!E:E,0))),"#N/C")</f>
        <v>Heteroptera</v>
      </c>
      <c r="U845" s="63" t="str">
        <f>+IFERROR(IF(V845="#N/C","#N/C",INDEX(Taxonomy_UniqueValues!D:D,MATCH(V845,Taxonomy_UniqueValues!E:E,0))),"#N/C")</f>
        <v>Pentatomomorpha</v>
      </c>
      <c r="V845" s="63" t="str">
        <f>+IFERROR(IF(W845="#N/C","#N/C",INDEX(Taxonomy_UniqueValues!E:E,MATCH(W845,Taxonomy_UniqueValues!F:F,0))),"#N/C")</f>
        <v>Lygaeoidea</v>
      </c>
      <c r="W845" s="63" t="str">
        <f>+IFERROR(IF(X845="#N/C","#N/C",INDEX(Taxonomy_UniqueValues!F:F,MATCH(X845,Taxonomy_UniqueValues!G:G,0))),"#N/C")</f>
        <v>Rhyparochromidae</v>
      </c>
      <c r="X845" s="63" t="str">
        <f>+IFERROR(IF(Y845="#N/C","#N/C",INDEX(Taxonomy_UniqueValues!G:G,MATCH(Y845,Taxonomy_UniqueValues!H:H,0))),"#N/C")</f>
        <v>Rhyparochrominae</v>
      </c>
      <c r="Y845" s="65" t="s">
        <v>740</v>
      </c>
      <c r="Z845" s="64" t="s">
        <v>36</v>
      </c>
    </row>
    <row r="846" spans="1:26" x14ac:dyDescent="0.3">
      <c r="A846" s="3">
        <v>37</v>
      </c>
      <c r="B846" s="38" t="str">
        <f t="shared" si="86"/>
        <v>FAIR-D4_37</v>
      </c>
      <c r="C846" s="39" t="s">
        <v>897</v>
      </c>
      <c r="D846" s="4">
        <f t="shared" si="83"/>
        <v>45162</v>
      </c>
      <c r="E846" s="1" t="s">
        <v>953</v>
      </c>
      <c r="F846" s="1" t="s">
        <v>953</v>
      </c>
      <c r="G846" s="2">
        <v>45162.740092592598</v>
      </c>
      <c r="H846" s="2">
        <v>45162.740393518499</v>
      </c>
      <c r="I846" s="46">
        <f t="shared" si="87"/>
        <v>3.0092590168351308E-4</v>
      </c>
      <c r="J846" s="41" t="s">
        <v>30</v>
      </c>
      <c r="K846" s="42" t="s">
        <v>31</v>
      </c>
      <c r="L846" s="42" t="s">
        <v>32</v>
      </c>
      <c r="M846" s="6">
        <v>37</v>
      </c>
      <c r="N846" s="5" t="str">
        <f t="shared" si="89"/>
        <v>FAIR-D4/37</v>
      </c>
      <c r="O846" s="4" t="str">
        <f>IF(ISBLANK(E846),"",IF(E846=F846, "1 video",CONCATENATE((+COUNTIFS(Video_List!$A:$A,Monitoring!C846,Video_List!$D:$D,"&lt;=" &amp;Monitoring!H846)-COUNTIFS(Video_List!$A:$A,Monitoring!C846,Video_List!$D:$D,"&lt;=" &amp;Monitoring!G846))+1," videos")))</f>
        <v>1 video</v>
      </c>
      <c r="P846" s="61" t="str">
        <f>+IF(R846="#N/C","-",IF(V846="#N/C","no","yes"))</f>
        <v>yes</v>
      </c>
      <c r="Q846" s="62" t="s">
        <v>34</v>
      </c>
      <c r="R846" s="63" t="str">
        <f>+IFERROR(IF(S846="#N/C","#N/C",IF(S846=0,INDEX(Taxonomy_UniqueValues!A:A,MATCH(T846,Taxonomy_UniqueValues!C:C,0)),INDEX(Taxonomy_UniqueValues!A:A,MATCH(S846,Taxonomy_UniqueValues!B:B,0)))),"#N/C")</f>
        <v>Insecta</v>
      </c>
      <c r="S846" s="63" t="str">
        <f>+IFERROR(IF(T846="#N/C","#N/C",IF(T846=0,INDEX(Taxonomy_UniqueValues!B:B,MATCH(U846,Taxonomy_UniqueValues!D:D,0)),INDEX(Taxonomy_UniqueValues!B:B,MATCH(T846,Taxonomy_UniqueValues!C:C,0)))),"#N/C")</f>
        <v>Diptera</v>
      </c>
      <c r="T846" s="63" t="str">
        <f>+IFERROR(IF(U846="#N/C","#N/C",IF(U846=0,INDEX(Taxonomy_UniqueValues!C:C,MATCH(V846,Taxonomy_UniqueValues!E:E,0)),INDEX(Taxonomy_UniqueValues!C:C,MATCH(U846,Taxonomy_UniqueValues!D:D,0)))),"#N/C")</f>
        <v>Brachycera</v>
      </c>
      <c r="U846" s="63" t="str">
        <f>+IFERROR(IF(V846="#N/C","#N/C",IF(V846=0,INDEX(Taxonomy_UniqueValues!D:D,MATCH(W846,Taxonomy_UniqueValues!F:F,0)),INDEX(Taxonomy_UniqueValues!D:D,MATCH(V846,Taxonomy_UniqueValues!E:E,0)))),"#N/C")</f>
        <v>Muscomorpha</v>
      </c>
      <c r="V846" s="63" t="str">
        <f>+IFERROR(IF(W846="#N/C","#N/C",IF(W846=0,INDEX(Taxonomy_UniqueValues!E:E,MATCH(X846,Taxonomy_UniqueValues!G:G,0)),INDEX(Taxonomy_UniqueValues!E:E,MATCH(W846,Taxonomy_UniqueValues!F:F,0)))),"#N/C")</f>
        <v>Muscoidea</v>
      </c>
      <c r="W846" s="63" t="str">
        <f>+IFERROR(IF(X846="#N/C","#N/C",IF(X846=0,INDEX(Taxonomy_UniqueValues!F:F,MATCH(Y846,Taxonomy_UniqueValues!H:H,0)),INDEX(Taxonomy_UniqueValues!F:F,MATCH(X846,Taxonomy_UniqueValues!G:G,0)))),"#N/C")</f>
        <v>Fanniidae</v>
      </c>
      <c r="X846" s="63">
        <f>+IFERROR(IF(Y846="#N/C","#N/C",INDEX(Taxonomy_UniqueValues!G:G,MATCH(Y846,Taxonomy_UniqueValues!H:H,0))),"#N/C")</f>
        <v>0</v>
      </c>
      <c r="Y846" s="65" t="s">
        <v>38</v>
      </c>
      <c r="Z846" s="64" t="s">
        <v>36</v>
      </c>
    </row>
    <row r="847" spans="1:26" x14ac:dyDescent="0.3">
      <c r="A847" s="3">
        <v>38</v>
      </c>
      <c r="B847" s="38" t="str">
        <f t="shared" si="86"/>
        <v>FAIR-D4_38</v>
      </c>
      <c r="C847" s="39" t="s">
        <v>897</v>
      </c>
      <c r="D847" s="4">
        <f t="shared" si="83"/>
        <v>45162</v>
      </c>
      <c r="E847" s="1" t="s">
        <v>954</v>
      </c>
      <c r="F847" s="1" t="s">
        <v>954</v>
      </c>
      <c r="G847" s="2">
        <v>45162.748761574097</v>
      </c>
      <c r="H847" s="2">
        <v>45162.749351851897</v>
      </c>
      <c r="I847" s="46">
        <f t="shared" si="87"/>
        <v>5.9027779934694991E-4</v>
      </c>
      <c r="J847" s="41" t="s">
        <v>45</v>
      </c>
      <c r="K847" s="42" t="s">
        <v>34</v>
      </c>
      <c r="L847" s="42" t="s">
        <v>32</v>
      </c>
      <c r="M847" s="6">
        <v>38</v>
      </c>
      <c r="N847" s="5" t="str">
        <f t="shared" si="89"/>
        <v>FAIR-D4/38</v>
      </c>
      <c r="O847" s="4" t="str">
        <f>IF(ISBLANK(E847),"",IF(E847=F847, "1 video",CONCATENATE((+COUNTIFS(Video_List!$A:$A,Monitoring!C847,Video_List!$D:$D,"&lt;=" &amp;Monitoring!H847)-COUNTIFS(Video_List!$A:$A,Monitoring!C847,Video_List!$D:$D,"&lt;=" &amp;Monitoring!G847))+1," videos")))</f>
        <v>1 video</v>
      </c>
      <c r="P847" s="61" t="str">
        <f>+IF(R847="#N/C","-",IF(V847="#N/C","no","yes"))</f>
        <v>yes</v>
      </c>
      <c r="Q847" s="62" t="s">
        <v>34</v>
      </c>
      <c r="R847" s="63" t="str">
        <f>+IFERROR(IF(S847="#N/C","#N/C",IF(S847=0,INDEX(Taxonomy_UniqueValues!A:A,MATCH(T847,Taxonomy_UniqueValues!C:C,0)),INDEX(Taxonomy_UniqueValues!A:A,MATCH(S847,Taxonomy_UniqueValues!B:B,0)))),"#N/C")</f>
        <v>Insecta</v>
      </c>
      <c r="S847" s="63" t="str">
        <f>+IFERROR(IF(T847="#N/C","#N/C",IF(T847=0,INDEX(Taxonomy_UniqueValues!B:B,MATCH(U847,Taxonomy_UniqueValues!D:D,0)),INDEX(Taxonomy_UniqueValues!B:B,MATCH(T847,Taxonomy_UniqueValues!C:C,0)))),"#N/C")</f>
        <v>Diptera</v>
      </c>
      <c r="T847" s="63" t="str">
        <f>+IFERROR(IF(U847="#N/C","#N/C",IF(U847=0,INDEX(Taxonomy_UniqueValues!C:C,MATCH(V847,Taxonomy_UniqueValues!E:E,0)),INDEX(Taxonomy_UniqueValues!C:C,MATCH(U847,Taxonomy_UniqueValues!D:D,0)))),"#N/C")</f>
        <v>Brachycera</v>
      </c>
      <c r="U847" s="63" t="str">
        <f>+IFERROR(IF(V847="#N/C","#N/C",IF(V847=0,INDEX(Taxonomy_UniqueValues!D:D,MATCH(W847,Taxonomy_UniqueValues!F:F,0)),INDEX(Taxonomy_UniqueValues!D:D,MATCH(V847,Taxonomy_UniqueValues!E:E,0)))),"#N/C")</f>
        <v>Muscomorpha</v>
      </c>
      <c r="V847" s="63" t="str">
        <f>+IFERROR(IF(W847="#N/C","#N/C",IF(W847=0,INDEX(Taxonomy_UniqueValues!E:E,MATCH(X847,Taxonomy_UniqueValues!G:G,0)),INDEX(Taxonomy_UniqueValues!E:E,MATCH(W847,Taxonomy_UniqueValues!F:F,0)))),"#N/C")</f>
        <v>Muscoidea</v>
      </c>
      <c r="W847" s="63" t="str">
        <f>+IFERROR(IF(X847="#N/C","#N/C",IF(X847=0,INDEX(Taxonomy_UniqueValues!F:F,MATCH(Y847,Taxonomy_UniqueValues!H:H,0)),INDEX(Taxonomy_UniqueValues!F:F,MATCH(X847,Taxonomy_UniqueValues!G:G,0)))),"#N/C")</f>
        <v>Fanniidae</v>
      </c>
      <c r="X847" s="63">
        <f>+IFERROR(IF(Y847="#N/C","#N/C",INDEX(Taxonomy_UniqueValues!G:G,MATCH(Y847,Taxonomy_UniqueValues!H:H,0))),"#N/C")</f>
        <v>0</v>
      </c>
      <c r="Y847" s="65" t="s">
        <v>38</v>
      </c>
      <c r="Z847" s="64" t="s">
        <v>36</v>
      </c>
    </row>
    <row r="848" spans="1:26" x14ac:dyDescent="0.3">
      <c r="A848" s="3">
        <v>39</v>
      </c>
      <c r="B848" s="38" t="str">
        <f t="shared" si="86"/>
        <v>FAIR-D4_39</v>
      </c>
      <c r="C848" s="39" t="s">
        <v>897</v>
      </c>
      <c r="D848" s="4">
        <f t="shared" si="83"/>
        <v>45162</v>
      </c>
      <c r="E848" s="1" t="s">
        <v>955</v>
      </c>
      <c r="F848" s="1" t="s">
        <v>955</v>
      </c>
      <c r="G848" s="2">
        <v>45162.757106481498</v>
      </c>
      <c r="H848" s="2">
        <v>45162.757245370398</v>
      </c>
      <c r="I848" s="46">
        <f t="shared" si="87"/>
        <v>1.388888995279558E-4</v>
      </c>
      <c r="J848" s="41" t="s">
        <v>45</v>
      </c>
      <c r="K848" s="42" t="s">
        <v>31</v>
      </c>
      <c r="L848" s="42" t="s">
        <v>32</v>
      </c>
      <c r="M848" s="6">
        <v>39</v>
      </c>
      <c r="N848" s="5" t="str">
        <f t="shared" si="89"/>
        <v>FAIR-D4/39</v>
      </c>
      <c r="O848" s="4" t="str">
        <f>IF(ISBLANK(E848),"",IF(E848=F848, "1 video",CONCATENATE((+COUNTIFS(Video_List!$A:$A,Monitoring!C848,Video_List!$D:$D,"&lt;=" &amp;Monitoring!H848)-COUNTIFS(Video_List!$A:$A,Monitoring!C848,Video_List!$D:$D,"&lt;=" &amp;Monitoring!G848))+1," videos")))</f>
        <v>1 video</v>
      </c>
      <c r="P848" s="61" t="str">
        <f>+IF(R848="#N/C","-",IF(V848="#N/C","no","yes"))</f>
        <v>yes</v>
      </c>
      <c r="Q848" s="62" t="s">
        <v>34</v>
      </c>
      <c r="R848" s="63" t="str">
        <f>+IFERROR(IF(S848="#N/C","#N/C",IF(S848=0,INDEX(Taxonomy_UniqueValues!A:A,MATCH(T848,Taxonomy_UniqueValues!C:C,0)),INDEX(Taxonomy_UniqueValues!A:A,MATCH(S848,Taxonomy_UniqueValues!B:B,0)))),"#N/C")</f>
        <v>Insecta</v>
      </c>
      <c r="S848" s="63" t="str">
        <f>+IFERROR(IF(T848="#N/C","#N/C",IF(T848=0,INDEX(Taxonomy_UniqueValues!B:B,MATCH(U848,Taxonomy_UniqueValues!D:D,0)),INDEX(Taxonomy_UniqueValues!B:B,MATCH(T848,Taxonomy_UniqueValues!C:C,0)))),"#N/C")</f>
        <v>Diptera</v>
      </c>
      <c r="T848" s="63" t="str">
        <f>+IFERROR(IF(U848="#N/C","#N/C",IF(U848=0,INDEX(Taxonomy_UniqueValues!C:C,MATCH(V848,Taxonomy_UniqueValues!E:E,0)),INDEX(Taxonomy_UniqueValues!C:C,MATCH(U848,Taxonomy_UniqueValues!D:D,0)))),"#N/C")</f>
        <v>Brachycera</v>
      </c>
      <c r="U848" s="63" t="str">
        <f>+IFERROR(IF(V848="#N/C","#N/C",IF(V848=0,INDEX(Taxonomy_UniqueValues!D:D,MATCH(W848,Taxonomy_UniqueValues!F:F,0)),INDEX(Taxonomy_UniqueValues!D:D,MATCH(V848,Taxonomy_UniqueValues!E:E,0)))),"#N/C")</f>
        <v>Muscomorpha</v>
      </c>
      <c r="V848" s="63" t="str">
        <f>+IFERROR(IF(W848="#N/C","#N/C",IF(W848=0,INDEX(Taxonomy_UniqueValues!E:E,MATCH(X848,Taxonomy_UniqueValues!G:G,0)),INDEX(Taxonomy_UniqueValues!E:E,MATCH(W848,Taxonomy_UniqueValues!F:F,0)))),"#N/C")</f>
        <v>Muscoidea</v>
      </c>
      <c r="W848" s="63" t="str">
        <f>+IFERROR(IF(X848="#N/C","#N/C",IF(X848=0,INDEX(Taxonomy_UniqueValues!F:F,MATCH(Y848,Taxonomy_UniqueValues!H:H,0)),INDEX(Taxonomy_UniqueValues!F:F,MATCH(X848,Taxonomy_UniqueValues!G:G,0)))),"#N/C")</f>
        <v>Fanniidae</v>
      </c>
      <c r="X848" s="63">
        <f>+IFERROR(IF(Y848="#N/C","#N/C",INDEX(Taxonomy_UniqueValues!G:G,MATCH(Y848,Taxonomy_UniqueValues!H:H,0))),"#N/C")</f>
        <v>0</v>
      </c>
      <c r="Y848" s="65" t="s">
        <v>38</v>
      </c>
      <c r="Z848" s="64" t="s">
        <v>36</v>
      </c>
    </row>
    <row r="849" spans="1:26" x14ac:dyDescent="0.3">
      <c r="A849" s="3">
        <v>40</v>
      </c>
      <c r="B849" s="38" t="str">
        <f t="shared" si="86"/>
        <v>FAIR-D4_40</v>
      </c>
      <c r="C849" s="39" t="s">
        <v>897</v>
      </c>
      <c r="D849" s="4">
        <f t="shared" si="83"/>
        <v>45162</v>
      </c>
      <c r="E849" s="1" t="s">
        <v>956</v>
      </c>
      <c r="F849" s="1" t="s">
        <v>957</v>
      </c>
      <c r="G849" s="2">
        <v>45162.759444444499</v>
      </c>
      <c r="H849" s="2">
        <v>45162.762581018498</v>
      </c>
      <c r="I849" s="46">
        <f t="shared" si="87"/>
        <v>3.1365739996545017E-3</v>
      </c>
      <c r="J849" s="41" t="s">
        <v>30</v>
      </c>
      <c r="K849" s="42" t="s">
        <v>34</v>
      </c>
      <c r="L849" s="42" t="s">
        <v>32</v>
      </c>
      <c r="M849" s="6">
        <v>40</v>
      </c>
      <c r="N849" s="5" t="str">
        <f t="shared" si="89"/>
        <v>FAIR-D4/40</v>
      </c>
      <c r="O849" s="4" t="str">
        <f>IF(ISBLANK(E849),"",IF(E849=F849, "1 video",CONCATENATE((+COUNTIFS(Video_List!$A:$A,Monitoring!C849,Video_List!$D:$D,"&lt;=" &amp;Monitoring!H849)-COUNTIFS(Video_List!$A:$A,Monitoring!C849,Video_List!$D:$D,"&lt;=" &amp;Monitoring!G849))+1," videos")))</f>
        <v>4 videos</v>
      </c>
      <c r="P849" s="61" t="s">
        <v>34</v>
      </c>
      <c r="Q849" s="62" t="s">
        <v>34</v>
      </c>
      <c r="R849" s="63" t="str">
        <f>+IFERROR(IF(S849="#N/C","#N/C",INDEX(Taxonomy_UniqueValues!A:A,MATCH(S849,Taxonomy_UniqueValues!B:B,0))),"#N/C")</f>
        <v>Insecta</v>
      </c>
      <c r="S849" s="63" t="str">
        <f>+IFERROR(IF(T849="#N/C","#N/C",INDEX(Taxonomy_UniqueValues!B:B,MATCH(T849,Taxonomy_UniqueValues!C:C,0))),"#N/C")</f>
        <v>Coleoptera</v>
      </c>
      <c r="T849" s="63" t="str">
        <f>+IFERROR(IF(V849="#N/C","#N/C",INDEX(Taxonomy_UniqueValues!C:C,MATCH(V849,Taxonomy_UniqueValues!E:E,0))),"#N/C")</f>
        <v>Polyphaga</v>
      </c>
      <c r="U849" s="63" t="str">
        <f>+IFERROR(IF(V849="#N/C","#N/C",INDEX(Taxonomy_UniqueValues!D:D,MATCH(V849,Taxonomy_UniqueValues!E:E,0))),"#N/C")</f>
        <v>Cucujiformia</v>
      </c>
      <c r="V849" s="63" t="str">
        <f>+IFERROR(IF(W849="#N/C","#N/C",INDEX(Taxonomy_UniqueValues!E:E,MATCH(W849,Taxonomy_UniqueValues!F:F,0))),"#N/C")</f>
        <v>Coccinelloidea</v>
      </c>
      <c r="W849" s="63" t="str">
        <f>+IFERROR(IF(X849="#N/C","#N/C",INDEX(Taxonomy_UniqueValues!F:F,MATCH(X849,Taxonomy_UniqueValues!G:G,0))),"#N/C")</f>
        <v>Coccinellidae</v>
      </c>
      <c r="X849" s="63" t="s">
        <v>185</v>
      </c>
      <c r="Y849" s="65" t="str">
        <f>+IFERROR(IF(Z849="#N/C","#N/C",INDEX(Taxonomy_UniqueValues!H:H,MATCH(Z849,Taxonomy_UniqueValues!I:I,0))),"#N/C")</f>
        <v>#N/C</v>
      </c>
      <c r="Z849" s="64" t="s">
        <v>36</v>
      </c>
    </row>
    <row r="850" spans="1:26" x14ac:dyDescent="0.3">
      <c r="A850" s="3">
        <v>41</v>
      </c>
      <c r="B850" s="38" t="str">
        <f t="shared" si="86"/>
        <v>FAIR-D4_41</v>
      </c>
      <c r="C850" s="39" t="s">
        <v>897</v>
      </c>
      <c r="D850" s="4">
        <f t="shared" si="83"/>
        <v>45162</v>
      </c>
      <c r="E850" s="1" t="s">
        <v>958</v>
      </c>
      <c r="F850" s="1" t="s">
        <v>958</v>
      </c>
      <c r="G850" s="2">
        <v>45162.762534722198</v>
      </c>
      <c r="H850" s="2">
        <v>45162.762766203698</v>
      </c>
      <c r="I850" s="46">
        <f t="shared" si="87"/>
        <v>2.3148149921325967E-4</v>
      </c>
      <c r="J850" s="41" t="s">
        <v>45</v>
      </c>
      <c r="K850" s="42" t="s">
        <v>34</v>
      </c>
      <c r="L850" s="42" t="s">
        <v>45</v>
      </c>
      <c r="M850" s="6">
        <v>41</v>
      </c>
      <c r="N850" s="5" t="str">
        <f t="shared" si="89"/>
        <v>FAIR-D4/41</v>
      </c>
      <c r="O850" s="4" t="str">
        <f>IF(ISBLANK(E850),"",IF(E850=F850, "1 video",CONCATENATE((+COUNTIFS(Video_List!$A:$A,Monitoring!C850,Video_List!$D:$D,"&lt;=" &amp;Monitoring!H850)-COUNTIFS(Video_List!$A:$A,Monitoring!C850,Video_List!$D:$D,"&lt;=" &amp;Monitoring!G850))+1," videos")))</f>
        <v>1 video</v>
      </c>
      <c r="P850" s="61" t="str">
        <f t="shared" ref="P850:P856" si="90">+IF(R850="#N/C","-",IF(V850="#N/C","no","yes"))</f>
        <v>yes</v>
      </c>
      <c r="Q850" s="62" t="s">
        <v>34</v>
      </c>
      <c r="R850" s="63" t="str">
        <f>+IFERROR(IF(S850="#N/C","#N/C",INDEX(Taxonomy_UniqueValues!A:A,MATCH(S850,Taxonomy_UniqueValues!B:B,0))),"#N/C")</f>
        <v>Insecta</v>
      </c>
      <c r="S850" s="63" t="str">
        <f>+IFERROR(IF(T850="#N/C","#N/C",INDEX(Taxonomy_UniqueValues!B:B,MATCH(T850,Taxonomy_UniqueValues!C:C,0))),"#N/C")</f>
        <v>Diptera</v>
      </c>
      <c r="T850" s="63" t="str">
        <f>+IFERROR(IF(V850="#N/C","#N/C",INDEX(Taxonomy_UniqueValues!C:C,MATCH(V850,Taxonomy_UniqueValues!E:E,0))),"#N/C")</f>
        <v>Brachycera</v>
      </c>
      <c r="U850" s="63" t="str">
        <f>+IFERROR(IF(V850="#N/C","#N/C",INDEX(Taxonomy_UniqueValues!D:D,MATCH(V850,Taxonomy_UniqueValues!E:E,0))),"#N/C")</f>
        <v>Muscomorpha</v>
      </c>
      <c r="V850" s="63" t="s">
        <v>35</v>
      </c>
      <c r="W850" s="63" t="str">
        <f>+IFERROR(IF(X850="#N/C","#N/C",INDEX(Taxonomy_UniqueValues!F:F,MATCH(X850,Taxonomy_UniqueValues!G:G,0))),"#N/C")</f>
        <v>#N/C</v>
      </c>
      <c r="X850" s="63" t="str">
        <f>+IFERROR(IF(Y850="#N/C","#N/C",INDEX(Taxonomy_UniqueValues!G:G,MATCH(Y850,Taxonomy_UniqueValues!H:H,0))),"#N/C")</f>
        <v>#N/C</v>
      </c>
      <c r="Y850" s="65" t="str">
        <f>+IFERROR(IF(Z850="#N/C","#N/C",INDEX(Taxonomy_UniqueValues!H:H,MATCH(Z850,Taxonomy_UniqueValues!I:I,0))),"#N/C")</f>
        <v>#N/C</v>
      </c>
      <c r="Z850" s="64" t="s">
        <v>36</v>
      </c>
    </row>
    <row r="851" spans="1:26" x14ac:dyDescent="0.3">
      <c r="A851" s="3">
        <v>42</v>
      </c>
      <c r="B851" s="38" t="str">
        <f t="shared" si="86"/>
        <v>FAIR-D4_42</v>
      </c>
      <c r="C851" s="39" t="s">
        <v>897</v>
      </c>
      <c r="D851" s="4">
        <f t="shared" ref="D851:D881" si="91">IF(ISBLANK(E851),"",+VALUE(MID(E851, FIND("_", E851)+1,10)))</f>
        <v>45162</v>
      </c>
      <c r="E851" s="1" t="s">
        <v>959</v>
      </c>
      <c r="F851" s="1" t="s">
        <v>959</v>
      </c>
      <c r="G851" s="2">
        <v>45162.764976851897</v>
      </c>
      <c r="H851" s="2">
        <v>45162.766099537002</v>
      </c>
      <c r="I851" s="46">
        <f t="shared" si="87"/>
        <v>1.1226851056562737E-3</v>
      </c>
      <c r="J851" s="41" t="s">
        <v>30</v>
      </c>
      <c r="K851" s="42" t="s">
        <v>31</v>
      </c>
      <c r="L851" s="42" t="s">
        <v>32</v>
      </c>
      <c r="M851" s="6">
        <v>42</v>
      </c>
      <c r="N851" s="5" t="str">
        <f t="shared" si="89"/>
        <v>FAIR-D4/42</v>
      </c>
      <c r="O851" s="4" t="str">
        <f>IF(ISBLANK(E851),"",IF(E851=F851, "1 video",CONCATENATE((+COUNTIFS(Video_List!$A:$A,Monitoring!C851,Video_List!$D:$D,"&lt;=" &amp;Monitoring!H851)-COUNTIFS(Video_List!$A:$A,Monitoring!C851,Video_List!$D:$D,"&lt;=" &amp;Monitoring!G851))+1," videos")))</f>
        <v>1 video</v>
      </c>
      <c r="P851" s="61" t="str">
        <f t="shared" si="90"/>
        <v>yes</v>
      </c>
      <c r="Q851" s="62" t="s">
        <v>34</v>
      </c>
      <c r="R851" s="63" t="str">
        <f>+IFERROR(IF(S851="#N/C","#N/C",INDEX(Taxonomy_UniqueValues!A:A,MATCH(S851,Taxonomy_UniqueValues!B:B,0))),"#N/C")</f>
        <v>Insecta</v>
      </c>
      <c r="S851" s="63" t="str">
        <f>+IFERROR(IF(T851="#N/C","#N/C",INDEX(Taxonomy_UniqueValues!B:B,MATCH(T851,Taxonomy_UniqueValues!C:C,0))),"#N/C")</f>
        <v>Diptera</v>
      </c>
      <c r="T851" s="63" t="str">
        <f>+IFERROR(IF(V851="#N/C","#N/C",INDEX(Taxonomy_UniqueValues!C:C,MATCH(V851,Taxonomy_UniqueValues!E:E,0))),"#N/C")</f>
        <v>Brachycera</v>
      </c>
      <c r="U851" s="63" t="str">
        <f>+IFERROR(IF(V851="#N/C","#N/C",INDEX(Taxonomy_UniqueValues!D:D,MATCH(V851,Taxonomy_UniqueValues!E:E,0))),"#N/C")</f>
        <v>Muscomorpha</v>
      </c>
      <c r="V851" s="63" t="s">
        <v>35</v>
      </c>
      <c r="W851" s="63" t="str">
        <f>+IFERROR(IF(X851="#N/C","#N/C",INDEX(Taxonomy_UniqueValues!F:F,MATCH(X851,Taxonomy_UniqueValues!G:G,0))),"#N/C")</f>
        <v>#N/C</v>
      </c>
      <c r="X851" s="63" t="str">
        <f>+IFERROR(IF(Y851="#N/C","#N/C",INDEX(Taxonomy_UniqueValues!G:G,MATCH(Y851,Taxonomy_UniqueValues!H:H,0))),"#N/C")</f>
        <v>#N/C</v>
      </c>
      <c r="Y851" s="65" t="str">
        <f>+IFERROR(IF(Z851="#N/C","#N/C",INDEX(Taxonomy_UniqueValues!H:H,MATCH(Z851,Taxonomy_UniqueValues!I:I,0))),"#N/C")</f>
        <v>#N/C</v>
      </c>
      <c r="Z851" s="64" t="s">
        <v>36</v>
      </c>
    </row>
    <row r="852" spans="1:26" x14ac:dyDescent="0.3">
      <c r="A852" s="3">
        <v>43</v>
      </c>
      <c r="B852" s="38" t="str">
        <f t="shared" si="86"/>
        <v>FAIR-D4_43</v>
      </c>
      <c r="C852" s="39" t="s">
        <v>897</v>
      </c>
      <c r="D852" s="4">
        <f t="shared" si="91"/>
        <v>45163</v>
      </c>
      <c r="E852" s="1" t="s">
        <v>960</v>
      </c>
      <c r="F852" s="1" t="s">
        <v>961</v>
      </c>
      <c r="G852" s="2">
        <v>45163.2917592593</v>
      </c>
      <c r="H852" s="2">
        <v>45163.295671296299</v>
      </c>
      <c r="I852" s="46">
        <f t="shared" si="87"/>
        <v>3.9120369983720593E-3</v>
      </c>
      <c r="J852" s="41" t="s">
        <v>45</v>
      </c>
      <c r="K852" s="42" t="s">
        <v>34</v>
      </c>
      <c r="L852" s="42" t="s">
        <v>45</v>
      </c>
      <c r="M852" s="6">
        <v>43</v>
      </c>
      <c r="N852" s="5" t="str">
        <f t="shared" si="89"/>
        <v>FAIR-D4/43</v>
      </c>
      <c r="O852" s="4" t="str">
        <f>IF(ISBLANK(E852),"",IF(E852=F852, "1 video",CONCATENATE((+COUNTIFS(Video_List!$A:$A,Monitoring!C852,Video_List!$D:$D,"&lt;=" &amp;Monitoring!H852)-COUNTIFS(Video_List!$A:$A,Monitoring!C852,Video_List!$D:$D,"&lt;=" &amp;Monitoring!G852))+1," videos")))</f>
        <v>2 videos</v>
      </c>
      <c r="P852" s="61" t="str">
        <f t="shared" si="90"/>
        <v>yes</v>
      </c>
      <c r="Q852" s="62" t="s">
        <v>34</v>
      </c>
      <c r="R852" s="63" t="str">
        <f>+IFERROR(IF(S852="#N/C","#N/C",IF(S852=0,INDEX(Taxonomy_UniqueValues!A:A,MATCH(T852,Taxonomy_UniqueValues!C:C,0)),INDEX(Taxonomy_UniqueValues!A:A,MATCH(S852,Taxonomy_UniqueValues!B:B,0)))),"#N/C")</f>
        <v>Insecta</v>
      </c>
      <c r="S852" s="63" t="str">
        <f>+IFERROR(IF(T852="#N/C","#N/C",IF(T852=0,INDEX(Taxonomy_UniqueValues!B:B,MATCH(U852,Taxonomy_UniqueValues!D:D,0)),INDEX(Taxonomy_UniqueValues!B:B,MATCH(T852,Taxonomy_UniqueValues!C:C,0)))),"#N/C")</f>
        <v>Diptera</v>
      </c>
      <c r="T852" s="63" t="str">
        <f>+IFERROR(IF(U852="#N/C","#N/C",IF(U852=0,INDEX(Taxonomy_UniqueValues!C:C,MATCH(V852,Taxonomy_UniqueValues!E:E,0)),INDEX(Taxonomy_UniqueValues!C:C,MATCH(U852,Taxonomy_UniqueValues!D:D,0)))),"#N/C")</f>
        <v>Brachycera</v>
      </c>
      <c r="U852" s="63" t="str">
        <f>+IFERROR(IF(V852="#N/C","#N/C",IF(V852=0,INDEX(Taxonomy_UniqueValues!D:D,MATCH(W852,Taxonomy_UniqueValues!F:F,0)),INDEX(Taxonomy_UniqueValues!D:D,MATCH(V852,Taxonomy_UniqueValues!E:E,0)))),"#N/C")</f>
        <v>Muscomorpha</v>
      </c>
      <c r="V852" s="63" t="str">
        <f>+IFERROR(IF(W852="#N/C","#N/C",IF(W852=0,INDEX(Taxonomy_UniqueValues!E:E,MATCH(X852,Taxonomy_UniqueValues!G:G,0)),INDEX(Taxonomy_UniqueValues!E:E,MATCH(W852,Taxonomy_UniqueValues!F:F,0)))),"#N/C")</f>
        <v>Muscoidea</v>
      </c>
      <c r="W852" s="63" t="str">
        <f>+IFERROR(IF(X852="#N/C","#N/C",IF(X852=0,INDEX(Taxonomy_UniqueValues!F:F,MATCH(Y852,Taxonomy_UniqueValues!H:H,0)),INDEX(Taxonomy_UniqueValues!F:F,MATCH(X852,Taxonomy_UniqueValues!G:G,0)))),"#N/C")</f>
        <v>Fanniidae</v>
      </c>
      <c r="X852" s="63">
        <f>+IFERROR(IF(Y852="#N/C","#N/C",INDEX(Taxonomy_UniqueValues!G:G,MATCH(Y852,Taxonomy_UniqueValues!H:H,0))),"#N/C")</f>
        <v>0</v>
      </c>
      <c r="Y852" s="65" t="s">
        <v>38</v>
      </c>
      <c r="Z852" s="64" t="s">
        <v>36</v>
      </c>
    </row>
    <row r="853" spans="1:26" x14ac:dyDescent="0.3">
      <c r="A853" s="3">
        <v>44</v>
      </c>
      <c r="B853" s="38" t="str">
        <f t="shared" si="86"/>
        <v>FAIR-D4_44</v>
      </c>
      <c r="C853" s="39" t="s">
        <v>897</v>
      </c>
      <c r="D853" s="4">
        <f t="shared" si="91"/>
        <v>45163</v>
      </c>
      <c r="E853" s="1" t="s">
        <v>962</v>
      </c>
      <c r="F853" s="1" t="s">
        <v>962</v>
      </c>
      <c r="G853" s="2">
        <v>45163.3370138889</v>
      </c>
      <c r="H853" s="2">
        <v>45163.337118055599</v>
      </c>
      <c r="I853" s="46">
        <f t="shared" si="87"/>
        <v>1.041666982928291E-4</v>
      </c>
      <c r="J853" s="41" t="s">
        <v>30</v>
      </c>
      <c r="K853" s="42" t="s">
        <v>31</v>
      </c>
      <c r="L853" s="42" t="s">
        <v>32</v>
      </c>
      <c r="M853" s="6">
        <v>44</v>
      </c>
      <c r="N853" s="5" t="str">
        <f t="shared" si="89"/>
        <v>FAIR-D4/44</v>
      </c>
      <c r="O853" s="4" t="str">
        <f>IF(ISBLANK(E853),"",IF(E853=F853, "1 video",CONCATENATE((+COUNTIFS(Video_List!$A:$A,Monitoring!C853,Video_List!$D:$D,"&lt;=" &amp;Monitoring!H853)-COUNTIFS(Video_List!$A:$A,Monitoring!C853,Video_List!$D:$D,"&lt;=" &amp;Monitoring!G853))+1," videos")))</f>
        <v>1 video</v>
      </c>
      <c r="P853" s="61" t="str">
        <f t="shared" si="90"/>
        <v>yes</v>
      </c>
      <c r="Q853" s="62" t="s">
        <v>34</v>
      </c>
      <c r="R853" s="63" t="str">
        <f>+IFERROR(IF(S853="#N/C","#N/C",IF(S853=0,INDEX(Taxonomy_UniqueValues!A:A,MATCH(T853,Taxonomy_UniqueValues!C:C,0)),INDEX(Taxonomy_UniqueValues!A:A,MATCH(S853,Taxonomy_UniqueValues!B:B,0)))),"#N/C")</f>
        <v>Insecta</v>
      </c>
      <c r="S853" s="63" t="str">
        <f>+IFERROR(IF(T853="#N/C","#N/C",IF(T853=0,INDEX(Taxonomy_UniqueValues!B:B,MATCH(U853,Taxonomy_UniqueValues!D:D,0)),INDEX(Taxonomy_UniqueValues!B:B,MATCH(T853,Taxonomy_UniqueValues!C:C,0)))),"#N/C")</f>
        <v>Diptera</v>
      </c>
      <c r="T853" s="63" t="str">
        <f>+IFERROR(IF(U853="#N/C","#N/C",IF(U853=0,INDEX(Taxonomy_UniqueValues!C:C,MATCH(V853,Taxonomy_UniqueValues!E:E,0)),INDEX(Taxonomy_UniqueValues!C:C,MATCH(U853,Taxonomy_UniqueValues!D:D,0)))),"#N/C")</f>
        <v>Brachycera</v>
      </c>
      <c r="U853" s="63" t="str">
        <f>+IFERROR(IF(V853="#N/C","#N/C",IF(V853=0,INDEX(Taxonomy_UniqueValues!D:D,MATCH(W853,Taxonomy_UniqueValues!F:F,0)),INDEX(Taxonomy_UniqueValues!D:D,MATCH(V853,Taxonomy_UniqueValues!E:E,0)))),"#N/C")</f>
        <v>Muscomorpha</v>
      </c>
      <c r="V853" s="63" t="str">
        <f>+IFERROR(IF(W853="#N/C","#N/C",IF(W853=0,INDEX(Taxonomy_UniqueValues!E:E,MATCH(X853,Taxonomy_UniqueValues!G:G,0)),INDEX(Taxonomy_UniqueValues!E:E,MATCH(W853,Taxonomy_UniqueValues!F:F,0)))),"#N/C")</f>
        <v>Muscoidea</v>
      </c>
      <c r="W853" s="63" t="str">
        <f>+IFERROR(IF(X853="#N/C","#N/C",IF(X853=0,INDEX(Taxonomy_UniqueValues!F:F,MATCH(Y853,Taxonomy_UniqueValues!H:H,0)),INDEX(Taxonomy_UniqueValues!F:F,MATCH(X853,Taxonomy_UniqueValues!G:G,0)))),"#N/C")</f>
        <v>Fanniidae</v>
      </c>
      <c r="X853" s="63">
        <f>+IFERROR(IF(Y853="#N/C","#N/C",INDEX(Taxonomy_UniqueValues!G:G,MATCH(Y853,Taxonomy_UniqueValues!H:H,0))),"#N/C")</f>
        <v>0</v>
      </c>
      <c r="Y853" s="65" t="s">
        <v>38</v>
      </c>
      <c r="Z853" s="64" t="s">
        <v>36</v>
      </c>
    </row>
    <row r="854" spans="1:26" x14ac:dyDescent="0.3">
      <c r="A854" s="3">
        <v>45</v>
      </c>
      <c r="B854" s="38" t="str">
        <f t="shared" si="86"/>
        <v>FAIR-D4_45</v>
      </c>
      <c r="C854" s="39" t="s">
        <v>897</v>
      </c>
      <c r="D854" s="4">
        <f t="shared" si="91"/>
        <v>45163</v>
      </c>
      <c r="E854" s="1" t="s">
        <v>963</v>
      </c>
      <c r="F854" s="1" t="s">
        <v>963</v>
      </c>
      <c r="G854" s="2">
        <v>45163.345289351899</v>
      </c>
      <c r="H854" s="2">
        <v>45163.3461805556</v>
      </c>
      <c r="I854" s="46">
        <f t="shared" si="87"/>
        <v>8.9120370103046298E-4</v>
      </c>
      <c r="J854" s="41" t="s">
        <v>30</v>
      </c>
      <c r="K854" s="42" t="s">
        <v>34</v>
      </c>
      <c r="L854" s="42" t="s">
        <v>32</v>
      </c>
      <c r="M854" s="6">
        <v>45</v>
      </c>
      <c r="N854" s="5" t="str">
        <f t="shared" si="89"/>
        <v>FAIR-D4/45</v>
      </c>
      <c r="O854" s="4" t="str">
        <f>IF(ISBLANK(E854),"",IF(E854=F854, "1 video",CONCATENATE((+COUNTIFS(Video_List!$A:$A,Monitoring!C854,Video_List!$D:$D,"&lt;=" &amp;Monitoring!H854)-COUNTIFS(Video_List!$A:$A,Monitoring!C854,Video_List!$D:$D,"&lt;=" &amp;Monitoring!G854))+1," videos")))</f>
        <v>1 video</v>
      </c>
      <c r="P854" s="61" t="str">
        <f t="shared" si="90"/>
        <v>yes</v>
      </c>
      <c r="Q854" s="62" t="s">
        <v>34</v>
      </c>
      <c r="R854" s="63" t="str">
        <f>+IFERROR(IF(S854="#N/C","#N/C",IF(S854=0,INDEX(Taxonomy_UniqueValues!A:A,MATCH(T854,Taxonomy_UniqueValues!C:C,0)),INDEX(Taxonomy_UniqueValues!A:A,MATCH(S854,Taxonomy_UniqueValues!B:B,0)))),"#N/C")</f>
        <v>Insecta</v>
      </c>
      <c r="S854" s="63" t="str">
        <f>+IFERROR(IF(T854="#N/C","#N/C",IF(T854=0,INDEX(Taxonomy_UniqueValues!B:B,MATCH(U854,Taxonomy_UniqueValues!D:D,0)),INDEX(Taxonomy_UniqueValues!B:B,MATCH(T854,Taxonomy_UniqueValues!C:C,0)))),"#N/C")</f>
        <v>Diptera</v>
      </c>
      <c r="T854" s="63" t="str">
        <f>+IFERROR(IF(U854="#N/C","#N/C",IF(U854=0,INDEX(Taxonomy_UniqueValues!C:C,MATCH(V854,Taxonomy_UniqueValues!E:E,0)),INDEX(Taxonomy_UniqueValues!C:C,MATCH(U854,Taxonomy_UniqueValues!D:D,0)))),"#N/C")</f>
        <v>Brachycera</v>
      </c>
      <c r="U854" s="63" t="str">
        <f>+IFERROR(IF(V854="#N/C","#N/C",IF(V854=0,INDEX(Taxonomy_UniqueValues!D:D,MATCH(W854,Taxonomy_UniqueValues!F:F,0)),INDEX(Taxonomy_UniqueValues!D:D,MATCH(V854,Taxonomy_UniqueValues!E:E,0)))),"#N/C")</f>
        <v>Muscomorpha</v>
      </c>
      <c r="V854" s="63" t="str">
        <f>+IFERROR(IF(W854="#N/C","#N/C",IF(W854=0,INDEX(Taxonomy_UniqueValues!E:E,MATCH(X854,Taxonomy_UniqueValues!G:G,0)),INDEX(Taxonomy_UniqueValues!E:E,MATCH(W854,Taxonomy_UniqueValues!F:F,0)))),"#N/C")</f>
        <v>Muscoidea</v>
      </c>
      <c r="W854" s="63" t="str">
        <f>+IFERROR(IF(X854="#N/C","#N/C",IF(X854=0,INDEX(Taxonomy_UniqueValues!F:F,MATCH(Y854,Taxonomy_UniqueValues!H:H,0)),INDEX(Taxonomy_UniqueValues!F:F,MATCH(X854,Taxonomy_UniqueValues!G:G,0)))),"#N/C")</f>
        <v>Fanniidae</v>
      </c>
      <c r="X854" s="63">
        <f>+IFERROR(IF(Y854="#N/C","#N/C",INDEX(Taxonomy_UniqueValues!G:G,MATCH(Y854,Taxonomy_UniqueValues!H:H,0))),"#N/C")</f>
        <v>0</v>
      </c>
      <c r="Y854" s="65" t="s">
        <v>38</v>
      </c>
      <c r="Z854" s="64" t="s">
        <v>36</v>
      </c>
    </row>
    <row r="855" spans="1:26" x14ac:dyDescent="0.3">
      <c r="A855" s="3">
        <v>46</v>
      </c>
      <c r="B855" s="38" t="str">
        <f t="shared" si="86"/>
        <v>FAIR-D4_46</v>
      </c>
      <c r="C855" s="39" t="s">
        <v>897</v>
      </c>
      <c r="D855" s="4">
        <f t="shared" si="91"/>
        <v>45163</v>
      </c>
      <c r="E855" s="1" t="s">
        <v>963</v>
      </c>
      <c r="F855" s="1" t="s">
        <v>963</v>
      </c>
      <c r="G855" s="2">
        <v>45163.3454166667</v>
      </c>
      <c r="H855" s="2">
        <v>45163.345462963</v>
      </c>
      <c r="I855" s="46">
        <f t="shared" si="87"/>
        <v>4.6296299842651933E-5</v>
      </c>
      <c r="J855" s="41" t="s">
        <v>30</v>
      </c>
      <c r="K855" s="42" t="s">
        <v>34</v>
      </c>
      <c r="L855" s="42" t="s">
        <v>32</v>
      </c>
      <c r="M855" s="6">
        <v>46</v>
      </c>
      <c r="N855" s="5" t="str">
        <f t="shared" si="89"/>
        <v>FAIR-D4/46</v>
      </c>
      <c r="O855" s="4" t="str">
        <f>IF(ISBLANK(E855),"",IF(E855=F855, "1 video",CONCATENATE((+COUNTIFS(Video_List!$A:$A,Monitoring!C855,Video_List!$D:$D,"&lt;=" &amp;Monitoring!H855)-COUNTIFS(Video_List!$A:$A,Monitoring!C855,Video_List!$D:$D,"&lt;=" &amp;Monitoring!G855))+1," videos")))</f>
        <v>1 video</v>
      </c>
      <c r="P855" s="61" t="str">
        <f t="shared" si="90"/>
        <v>yes</v>
      </c>
      <c r="Q855" s="62" t="s">
        <v>31</v>
      </c>
      <c r="R855" s="63" t="str">
        <f>+IFERROR(IF(S855="#N/C","#N/C",INDEX(Taxonomy_UniqueValues!A:A,MATCH(S855,Taxonomy_UniqueValues!B:B,0))),"#N/C")</f>
        <v>Insecta</v>
      </c>
      <c r="S855" s="63" t="str">
        <f>+IFERROR(IF(T855="#N/C","#N/C",INDEX(Taxonomy_UniqueValues!B:B,MATCH(T855,Taxonomy_UniqueValues!C:C,0))),"#N/C")</f>
        <v>Diptera</v>
      </c>
      <c r="T855" s="63" t="str">
        <f>+IFERROR(IF(V855="#N/C","#N/C",INDEX(Taxonomy_UniqueValues!C:C,MATCH(V855,Taxonomy_UniqueValues!E:E,0))),"#N/C")</f>
        <v>Brachycera</v>
      </c>
      <c r="U855" s="63" t="str">
        <f>+IFERROR(IF(V855="#N/C","#N/C",INDEX(Taxonomy_UniqueValues!D:D,MATCH(V855,Taxonomy_UniqueValues!E:E,0))),"#N/C")</f>
        <v>Muscomorpha</v>
      </c>
      <c r="V855" s="63" t="str">
        <f>+IFERROR(IF(W855="#N/C","#N/C",INDEX(Taxonomy_UniqueValues!E:E,MATCH(W855,Taxonomy_UniqueValues!F:F,0))),"#N/C")</f>
        <v>Oestroidea</v>
      </c>
      <c r="W855" s="63" t="str">
        <f>+IFERROR(IF(X855="#N/C","#N/C",INDEX(Taxonomy_UniqueValues!F:F,MATCH(X855,Taxonomy_UniqueValues!G:G,0))),"#N/C")</f>
        <v>Sarcophagidae</v>
      </c>
      <c r="X855" s="63" t="s">
        <v>311</v>
      </c>
      <c r="Y855" s="65" t="str">
        <f>+IFERROR(IF(Z855="#N/C","#N/C",INDEX(Taxonomy_UniqueValues!H:H,MATCH(Z855,Taxonomy_UniqueValues!I:I,0))),"#N/C")</f>
        <v>#N/C</v>
      </c>
      <c r="Z855" s="64" t="s">
        <v>36</v>
      </c>
    </row>
    <row r="856" spans="1:26" x14ac:dyDescent="0.3">
      <c r="A856" s="3">
        <v>47</v>
      </c>
      <c r="B856" s="38" t="str">
        <f t="shared" si="86"/>
        <v>FAIR-D4_47</v>
      </c>
      <c r="C856" s="39" t="s">
        <v>897</v>
      </c>
      <c r="D856" s="4">
        <f t="shared" si="91"/>
        <v>45163</v>
      </c>
      <c r="E856" s="1" t="s">
        <v>964</v>
      </c>
      <c r="F856" s="1" t="s">
        <v>964</v>
      </c>
      <c r="G856" s="2">
        <v>45163.359537037002</v>
      </c>
      <c r="H856" s="2">
        <v>45163.359606481499</v>
      </c>
      <c r="I856" s="46">
        <f t="shared" si="87"/>
        <v>6.9444497057702392E-5</v>
      </c>
      <c r="J856" s="41" t="s">
        <v>30</v>
      </c>
      <c r="K856" s="42" t="s">
        <v>31</v>
      </c>
      <c r="L856" s="42" t="s">
        <v>32</v>
      </c>
      <c r="M856" s="6">
        <v>47</v>
      </c>
      <c r="N856" s="5" t="str">
        <f t="shared" si="89"/>
        <v>FAIR-D4/47</v>
      </c>
      <c r="O856" s="4" t="str">
        <f>IF(ISBLANK(E856),"",IF(E856=F856, "1 video",CONCATENATE((+COUNTIFS(Video_List!$A:$A,Monitoring!C856,Video_List!$D:$D,"&lt;=" &amp;Monitoring!H856)-COUNTIFS(Video_List!$A:$A,Monitoring!C856,Video_List!$D:$D,"&lt;=" &amp;Monitoring!G856))+1," videos")))</f>
        <v>1 video</v>
      </c>
      <c r="P856" s="61" t="str">
        <f t="shared" si="90"/>
        <v>yes</v>
      </c>
      <c r="Q856" s="62" t="s">
        <v>34</v>
      </c>
      <c r="R856" s="63" t="str">
        <f>+IFERROR(IF(S856="#N/C","#N/C",IF(S856=0,INDEX(Taxonomy_UniqueValues!A:A,MATCH(T856,Taxonomy_UniqueValues!C:C,0)),INDEX(Taxonomy_UniqueValues!A:A,MATCH(S856,Taxonomy_UniqueValues!B:B,0)))),"#N/C")</f>
        <v>Insecta</v>
      </c>
      <c r="S856" s="63" t="str">
        <f>+IFERROR(IF(T856="#N/C","#N/C",IF(T856=0,INDEX(Taxonomy_UniqueValues!B:B,MATCH(U856,Taxonomy_UniqueValues!D:D,0)),INDEX(Taxonomy_UniqueValues!B:B,MATCH(T856,Taxonomy_UniqueValues!C:C,0)))),"#N/C")</f>
        <v>Diptera</v>
      </c>
      <c r="T856" s="63" t="str">
        <f>+IFERROR(IF(U856="#N/C","#N/C",IF(U856=0,INDEX(Taxonomy_UniqueValues!C:C,MATCH(V856,Taxonomy_UniqueValues!E:E,0)),INDEX(Taxonomy_UniqueValues!C:C,MATCH(U856,Taxonomy_UniqueValues!D:D,0)))),"#N/C")</f>
        <v>Brachycera</v>
      </c>
      <c r="U856" s="63" t="str">
        <f>+IFERROR(IF(V856="#N/C","#N/C",IF(V856=0,INDEX(Taxonomy_UniqueValues!D:D,MATCH(W856,Taxonomy_UniqueValues!F:F,0)),INDEX(Taxonomy_UniqueValues!D:D,MATCH(V856,Taxonomy_UniqueValues!E:E,0)))),"#N/C")</f>
        <v>Muscomorpha</v>
      </c>
      <c r="V856" s="63" t="str">
        <f>+IFERROR(IF(W856="#N/C","#N/C",IF(W856=0,INDEX(Taxonomy_UniqueValues!E:E,MATCH(X856,Taxonomy_UniqueValues!G:G,0)),INDEX(Taxonomy_UniqueValues!E:E,MATCH(W856,Taxonomy_UniqueValues!F:F,0)))),"#N/C")</f>
        <v>Muscoidea</v>
      </c>
      <c r="W856" s="63" t="str">
        <f>+IFERROR(IF(X856="#N/C","#N/C",IF(X856=0,INDEX(Taxonomy_UniqueValues!F:F,MATCH(Y856,Taxonomy_UniqueValues!H:H,0)),INDEX(Taxonomy_UniqueValues!F:F,MATCH(X856,Taxonomy_UniqueValues!G:G,0)))),"#N/C")</f>
        <v>Fanniidae</v>
      </c>
      <c r="X856" s="63">
        <f>+IFERROR(IF(Y856="#N/C","#N/C",INDEX(Taxonomy_UniqueValues!G:G,MATCH(Y856,Taxonomy_UniqueValues!H:H,0))),"#N/C")</f>
        <v>0</v>
      </c>
      <c r="Y856" s="65" t="s">
        <v>38</v>
      </c>
      <c r="Z856" s="64" t="s">
        <v>36</v>
      </c>
    </row>
    <row r="857" spans="1:26" x14ac:dyDescent="0.3">
      <c r="A857" s="3">
        <v>48</v>
      </c>
      <c r="B857" s="38" t="str">
        <f t="shared" si="86"/>
        <v>FAIR-D4_48</v>
      </c>
      <c r="C857" s="39" t="s">
        <v>897</v>
      </c>
      <c r="D857" s="4">
        <f t="shared" si="91"/>
        <v>45163</v>
      </c>
      <c r="E857" s="1" t="s">
        <v>965</v>
      </c>
      <c r="F857" s="1" t="s">
        <v>966</v>
      </c>
      <c r="G857" s="2">
        <v>45163.360289351898</v>
      </c>
      <c r="H857" s="2">
        <v>45163.362615740698</v>
      </c>
      <c r="I857" s="46">
        <f t="shared" si="87"/>
        <v>2.3263887997018173E-3</v>
      </c>
      <c r="J857" s="41" t="s">
        <v>45</v>
      </c>
      <c r="K857" s="42" t="s">
        <v>34</v>
      </c>
      <c r="L857" s="42" t="s">
        <v>30</v>
      </c>
      <c r="M857" s="6">
        <v>48</v>
      </c>
      <c r="N857" s="5" t="str">
        <f t="shared" si="89"/>
        <v>FAIR-D4/48</v>
      </c>
      <c r="O857" s="4" t="str">
        <f>IF(ISBLANK(E857),"",IF(E857=F857, "1 video",CONCATENATE((+COUNTIFS(Video_List!$A:$A,Monitoring!C857,Video_List!$D:$D,"&lt;=" &amp;Monitoring!H857)-COUNTIFS(Video_List!$A:$A,Monitoring!C857,Video_List!$D:$D,"&lt;=" &amp;Monitoring!G857))+1," videos")))</f>
        <v>2 videos</v>
      </c>
      <c r="P857" s="61" t="s">
        <v>34</v>
      </c>
      <c r="Q857" s="62" t="s">
        <v>34</v>
      </c>
      <c r="R857" s="63" t="str">
        <f>+IFERROR(IF(S857="#N/C","#N/C",INDEX(Taxonomy_UniqueValues!A:A,MATCH(S857,Taxonomy_UniqueValues!B:B,0))),"#N/C")</f>
        <v>Insecta</v>
      </c>
      <c r="S857" s="63" t="str">
        <f>+IFERROR(IF(T857="#N/C","#N/C",INDEX(Taxonomy_UniqueValues!B:B,MATCH(T857,Taxonomy_UniqueValues!C:C,0))),"#N/C")</f>
        <v>Diptera</v>
      </c>
      <c r="T857" s="63" t="s">
        <v>48</v>
      </c>
      <c r="U857" s="63" t="str">
        <f>+IFERROR(IF(V857="#N/C","#N/C",INDEX(Taxonomy_UniqueValues!D:D,MATCH(V857,Taxonomy_UniqueValues!E:E,0))),"#N/C")</f>
        <v>#N/C</v>
      </c>
      <c r="V857" s="63" t="str">
        <f>+IFERROR(IF(W857="#N/C","#N/C",INDEX(Taxonomy_UniqueValues!E:E,MATCH(W857,Taxonomy_UniqueValues!F:F,0))),"#N/C")</f>
        <v>#N/C</v>
      </c>
      <c r="W857" s="63" t="str">
        <f>+IFERROR(IF(X857="#N/C","#N/C",INDEX(Taxonomy_UniqueValues!F:F,MATCH(X857,Taxonomy_UniqueValues!G:G,0))),"#N/C")</f>
        <v>#N/C</v>
      </c>
      <c r="X857" s="63" t="str">
        <f>+IFERROR(IF(Y857="#N/C","#N/C",INDEX(Taxonomy_UniqueValues!G:G,MATCH(Y857,Taxonomy_UniqueValues!H:H,0))),"#N/C")</f>
        <v>#N/C</v>
      </c>
      <c r="Y857" s="65" t="str">
        <f>+IFERROR(IF(Z857="#N/C","#N/C",INDEX(Taxonomy_UniqueValues!H:H,MATCH(Z857,Taxonomy_UniqueValues!I:I,0))),"#N/C")</f>
        <v>#N/C</v>
      </c>
      <c r="Z857" s="64" t="s">
        <v>36</v>
      </c>
    </row>
    <row r="858" spans="1:26" x14ac:dyDescent="0.3">
      <c r="A858" s="3">
        <v>49</v>
      </c>
      <c r="B858" s="38" t="str">
        <f t="shared" si="86"/>
        <v>FAIR-D4_49</v>
      </c>
      <c r="C858" s="39" t="s">
        <v>897</v>
      </c>
      <c r="D858" s="4">
        <f t="shared" si="91"/>
        <v>45163</v>
      </c>
      <c r="E858" s="1" t="s">
        <v>967</v>
      </c>
      <c r="F858" s="1" t="s">
        <v>967</v>
      </c>
      <c r="G858" s="2">
        <v>45163.398518518501</v>
      </c>
      <c r="H858" s="2">
        <v>45163.399097222202</v>
      </c>
      <c r="I858" s="46">
        <f t="shared" si="87"/>
        <v>5.7870370073942468E-4</v>
      </c>
      <c r="J858" s="41" t="s">
        <v>32</v>
      </c>
      <c r="K858" s="42" t="s">
        <v>34</v>
      </c>
      <c r="L858" s="42" t="s">
        <v>30</v>
      </c>
      <c r="M858" s="6">
        <v>49</v>
      </c>
      <c r="N858" s="5" t="str">
        <f t="shared" si="89"/>
        <v>FAIR-D4/49</v>
      </c>
      <c r="O858" s="4" t="str">
        <f>IF(ISBLANK(E858),"",IF(E858=F858, "1 video",CONCATENATE((+COUNTIFS(Video_List!$A:$A,Monitoring!C858,Video_List!$D:$D,"&lt;=" &amp;Monitoring!H858)-COUNTIFS(Video_List!$A:$A,Monitoring!C858,Video_List!$D:$D,"&lt;=" &amp;Monitoring!G858))+1," videos")))</f>
        <v>1 video</v>
      </c>
      <c r="P858" s="61" t="str">
        <f t="shared" ref="P858:P863" si="92">+IF(R858="#N/C","-",IF(V858="#N/C","no","yes"))</f>
        <v>no</v>
      </c>
      <c r="Q858" s="62" t="s">
        <v>34</v>
      </c>
      <c r="R858" s="63" t="str">
        <f>+IFERROR(IF(S858="#N/C","#N/C",INDEX(Taxonomy_UniqueValues!A:A,MATCH(S858,Taxonomy_UniqueValues!B:B,0))),"#N/C")</f>
        <v>Insecta</v>
      </c>
      <c r="S858" s="63" t="str">
        <f>+IFERROR(IF(T858="#N/C","#N/C",INDEX(Taxonomy_UniqueValues!B:B,MATCH(T858,Taxonomy_UniqueValues!C:C,0))),"#N/C")</f>
        <v>Diptera</v>
      </c>
      <c r="T858" s="63" t="s">
        <v>48</v>
      </c>
      <c r="U858" s="63" t="str">
        <f>+IFERROR(IF(V858="#N/C","#N/C",INDEX(Taxonomy_UniqueValues!D:D,MATCH(V858,Taxonomy_UniqueValues!E:E,0))),"#N/C")</f>
        <v>#N/C</v>
      </c>
      <c r="V858" s="63" t="str">
        <f>+IFERROR(IF(W858="#N/C","#N/C",INDEX(Taxonomy_UniqueValues!E:E,MATCH(W858,Taxonomy_UniqueValues!F:F,0))),"#N/C")</f>
        <v>#N/C</v>
      </c>
      <c r="W858" s="63" t="str">
        <f>+IFERROR(IF(X858="#N/C","#N/C",INDEX(Taxonomy_UniqueValues!F:F,MATCH(X858,Taxonomy_UniqueValues!G:G,0))),"#N/C")</f>
        <v>#N/C</v>
      </c>
      <c r="X858" s="63" t="str">
        <f>+IFERROR(IF(Y858="#N/C","#N/C",INDEX(Taxonomy_UniqueValues!G:G,MATCH(Y858,Taxonomy_UniqueValues!H:H,0))),"#N/C")</f>
        <v>#N/C</v>
      </c>
      <c r="Y858" s="65" t="str">
        <f>+IFERROR(IF(Z858="#N/C","#N/C",INDEX(Taxonomy_UniqueValues!H:H,MATCH(Z858,Taxonomy_UniqueValues!I:I,0))),"#N/C")</f>
        <v>#N/C</v>
      </c>
      <c r="Z858" s="64" t="s">
        <v>36</v>
      </c>
    </row>
    <row r="859" spans="1:26" x14ac:dyDescent="0.3">
      <c r="A859" s="3">
        <v>50</v>
      </c>
      <c r="B859" s="38" t="str">
        <f t="shared" si="86"/>
        <v>FAIR-D4_50</v>
      </c>
      <c r="C859" s="39" t="s">
        <v>897</v>
      </c>
      <c r="D859" s="4">
        <f t="shared" si="91"/>
        <v>45163</v>
      </c>
      <c r="E859" s="1" t="s">
        <v>968</v>
      </c>
      <c r="F859" s="1" t="s">
        <v>968</v>
      </c>
      <c r="G859" s="2">
        <v>45163.426527777803</v>
      </c>
      <c r="H859" s="2">
        <v>45163.426736111098</v>
      </c>
      <c r="I859" s="46">
        <f t="shared" si="87"/>
        <v>2.0833329472225159E-4</v>
      </c>
      <c r="J859" s="41" t="s">
        <v>30</v>
      </c>
      <c r="K859" s="42" t="s">
        <v>34</v>
      </c>
      <c r="L859" s="42" t="s">
        <v>32</v>
      </c>
      <c r="M859" s="6">
        <v>50</v>
      </c>
      <c r="N859" s="5" t="str">
        <f t="shared" si="89"/>
        <v>FAIR-D4/50</v>
      </c>
      <c r="O859" s="4" t="str">
        <f>IF(ISBLANK(E859),"",IF(E859=F859, "1 video",CONCATENATE((+COUNTIFS(Video_List!$A:$A,Monitoring!C859,Video_List!$D:$D,"&lt;=" &amp;Monitoring!H859)-COUNTIFS(Video_List!$A:$A,Monitoring!C859,Video_List!$D:$D,"&lt;=" &amp;Monitoring!G859))+1," videos")))</f>
        <v>1 video</v>
      </c>
      <c r="P859" s="61" t="str">
        <f t="shared" si="92"/>
        <v>yes</v>
      </c>
      <c r="Q859" s="62" t="s">
        <v>34</v>
      </c>
      <c r="R859" s="63" t="str">
        <f>+IFERROR(IF(S859="#N/C","#N/C",IF(S859=0,INDEX(Taxonomy_UniqueValues!A:A,MATCH(T859,Taxonomy_UniqueValues!C:C,0)),INDEX(Taxonomy_UniqueValues!A:A,MATCH(S859,Taxonomy_UniqueValues!B:B,0)))),"#N/C")</f>
        <v>Insecta</v>
      </c>
      <c r="S859" s="63" t="str">
        <f>+IFERROR(IF(T859="#N/C","#N/C",IF(T859=0,INDEX(Taxonomy_UniqueValues!B:B,MATCH(U859,Taxonomy_UniqueValues!D:D,0)),INDEX(Taxonomy_UniqueValues!B:B,MATCH(T859,Taxonomy_UniqueValues!C:C,0)))),"#N/C")</f>
        <v>Diptera</v>
      </c>
      <c r="T859" s="63" t="str">
        <f>+IFERROR(IF(U859="#N/C","#N/C",IF(U859=0,INDEX(Taxonomy_UniqueValues!C:C,MATCH(V859,Taxonomy_UniqueValues!E:E,0)),INDEX(Taxonomy_UniqueValues!C:C,MATCH(U859,Taxonomy_UniqueValues!D:D,0)))),"#N/C")</f>
        <v>Brachycera</v>
      </c>
      <c r="U859" s="63" t="str">
        <f>+IFERROR(IF(V859="#N/C","#N/C",IF(V859=0,INDEX(Taxonomy_UniqueValues!D:D,MATCH(W859,Taxonomy_UniqueValues!F:F,0)),INDEX(Taxonomy_UniqueValues!D:D,MATCH(V859,Taxonomy_UniqueValues!E:E,0)))),"#N/C")</f>
        <v>Muscomorpha</v>
      </c>
      <c r="V859" s="63" t="str">
        <f>+IFERROR(IF(W859="#N/C","#N/C",IF(W859=0,INDEX(Taxonomy_UniqueValues!E:E,MATCH(X859,Taxonomy_UniqueValues!G:G,0)),INDEX(Taxonomy_UniqueValues!E:E,MATCH(W859,Taxonomy_UniqueValues!F:F,0)))),"#N/C")</f>
        <v>Muscoidea</v>
      </c>
      <c r="W859" s="63" t="str">
        <f>+IFERROR(IF(X859="#N/C","#N/C",IF(X859=0,INDEX(Taxonomy_UniqueValues!F:F,MATCH(Y859,Taxonomy_UniqueValues!H:H,0)),INDEX(Taxonomy_UniqueValues!F:F,MATCH(X859,Taxonomy_UniqueValues!G:G,0)))),"#N/C")</f>
        <v>Fanniidae</v>
      </c>
      <c r="X859" s="63">
        <f>+IFERROR(IF(Y859="#N/C","#N/C",INDEX(Taxonomy_UniqueValues!G:G,MATCH(Y859,Taxonomy_UniqueValues!H:H,0))),"#N/C")</f>
        <v>0</v>
      </c>
      <c r="Y859" s="65" t="s">
        <v>38</v>
      </c>
      <c r="Z859" s="64" t="s">
        <v>36</v>
      </c>
    </row>
    <row r="860" spans="1:26" x14ac:dyDescent="0.3">
      <c r="A860" s="3">
        <v>51</v>
      </c>
      <c r="B860" s="38" t="str">
        <f t="shared" si="86"/>
        <v>FAIR-D4_51</v>
      </c>
      <c r="C860" s="39" t="s">
        <v>897</v>
      </c>
      <c r="D860" s="4">
        <f t="shared" si="91"/>
        <v>45163</v>
      </c>
      <c r="E860" s="1" t="s">
        <v>969</v>
      </c>
      <c r="F860" s="1" t="s">
        <v>969</v>
      </c>
      <c r="G860" s="2">
        <v>45163.451423611099</v>
      </c>
      <c r="H860" s="2">
        <v>45163.452442129601</v>
      </c>
      <c r="I860" s="46">
        <f t="shared" si="87"/>
        <v>1.0185185019508936E-3</v>
      </c>
      <c r="J860" s="41" t="s">
        <v>45</v>
      </c>
      <c r="K860" s="42" t="s">
        <v>31</v>
      </c>
      <c r="L860" s="42" t="s">
        <v>32</v>
      </c>
      <c r="M860" s="6">
        <v>51</v>
      </c>
      <c r="N860" s="5" t="str">
        <f t="shared" si="89"/>
        <v>FAIR-D4/51</v>
      </c>
      <c r="O860" s="4" t="str">
        <f>IF(ISBLANK(E860),"",IF(E860=F860, "1 video",CONCATENATE((+COUNTIFS(Video_List!$A:$A,Monitoring!C860,Video_List!$D:$D,"&lt;=" &amp;Monitoring!H860)-COUNTIFS(Video_List!$A:$A,Monitoring!C860,Video_List!$D:$D,"&lt;=" &amp;Monitoring!G860))+1," videos")))</f>
        <v>1 video</v>
      </c>
      <c r="P860" s="61" t="str">
        <f t="shared" si="92"/>
        <v>yes</v>
      </c>
      <c r="Q860" s="62" t="s">
        <v>34</v>
      </c>
      <c r="R860" s="63" t="str">
        <f>+IFERROR(IF(S860="#N/C","#N/C",IF(S860=0,INDEX(Taxonomy_UniqueValues!A:A,MATCH(T860,Taxonomy_UniqueValues!C:C,0)),INDEX(Taxonomy_UniqueValues!A:A,MATCH(S860,Taxonomy_UniqueValues!B:B,0)))),"#N/C")</f>
        <v>Insecta</v>
      </c>
      <c r="S860" s="63" t="str">
        <f>+IFERROR(IF(T860="#N/C","#N/C",IF(T860=0,INDEX(Taxonomy_UniqueValues!B:B,MATCH(U860,Taxonomy_UniqueValues!D:D,0)),INDEX(Taxonomy_UniqueValues!B:B,MATCH(T860,Taxonomy_UniqueValues!C:C,0)))),"#N/C")</f>
        <v>Diptera</v>
      </c>
      <c r="T860" s="63" t="str">
        <f>+IFERROR(IF(U860="#N/C","#N/C",IF(U860=0,INDEX(Taxonomy_UniqueValues!C:C,MATCH(V860,Taxonomy_UniqueValues!E:E,0)),INDEX(Taxonomy_UniqueValues!C:C,MATCH(U860,Taxonomy_UniqueValues!D:D,0)))),"#N/C")</f>
        <v>Brachycera</v>
      </c>
      <c r="U860" s="63" t="str">
        <f>+IFERROR(IF(V860="#N/C","#N/C",IF(V860=0,INDEX(Taxonomy_UniqueValues!D:D,MATCH(W860,Taxonomy_UniqueValues!F:F,0)),INDEX(Taxonomy_UniqueValues!D:D,MATCH(V860,Taxonomy_UniqueValues!E:E,0)))),"#N/C")</f>
        <v>Muscomorpha</v>
      </c>
      <c r="V860" s="63" t="str">
        <f>+IFERROR(IF(W860="#N/C","#N/C",IF(W860=0,INDEX(Taxonomy_UniqueValues!E:E,MATCH(X860,Taxonomy_UniqueValues!G:G,0)),INDEX(Taxonomy_UniqueValues!E:E,MATCH(W860,Taxonomy_UniqueValues!F:F,0)))),"#N/C")</f>
        <v>Muscoidea</v>
      </c>
      <c r="W860" s="63" t="str">
        <f>+IFERROR(IF(X860="#N/C","#N/C",IF(X860=0,INDEX(Taxonomy_UniqueValues!F:F,MATCH(Y860,Taxonomy_UniqueValues!H:H,0)),INDEX(Taxonomy_UniqueValues!F:F,MATCH(X860,Taxonomy_UniqueValues!G:G,0)))),"#N/C")</f>
        <v>Fanniidae</v>
      </c>
      <c r="X860" s="63">
        <f>+IFERROR(IF(Y860="#N/C","#N/C",INDEX(Taxonomy_UniqueValues!G:G,MATCH(Y860,Taxonomy_UniqueValues!H:H,0))),"#N/C")</f>
        <v>0</v>
      </c>
      <c r="Y860" s="65" t="s">
        <v>38</v>
      </c>
      <c r="Z860" s="64" t="s">
        <v>36</v>
      </c>
    </row>
    <row r="861" spans="1:26" x14ac:dyDescent="0.3">
      <c r="A861" s="3">
        <v>52</v>
      </c>
      <c r="B861" s="38" t="str">
        <f t="shared" si="86"/>
        <v>FAIR-D4_52</v>
      </c>
      <c r="C861" s="39" t="s">
        <v>897</v>
      </c>
      <c r="D861" s="4">
        <f t="shared" si="91"/>
        <v>45163</v>
      </c>
      <c r="E861" s="1" t="s">
        <v>970</v>
      </c>
      <c r="F861" s="1" t="s">
        <v>970</v>
      </c>
      <c r="G861" s="2">
        <v>45163.459826388898</v>
      </c>
      <c r="H861" s="2">
        <v>45163.459976851896</v>
      </c>
      <c r="I861" s="46">
        <f t="shared" si="87"/>
        <v>1.5046299813548103E-4</v>
      </c>
      <c r="J861" s="41" t="s">
        <v>32</v>
      </c>
      <c r="K861" s="42" t="s">
        <v>31</v>
      </c>
      <c r="L861" s="42" t="s">
        <v>32</v>
      </c>
      <c r="M861" s="6">
        <v>52</v>
      </c>
      <c r="N861" s="5" t="str">
        <f t="shared" si="89"/>
        <v>FAIR-D4/52</v>
      </c>
      <c r="O861" s="4" t="str">
        <f>IF(ISBLANK(E861),"",IF(E861=F861, "1 video",CONCATENATE((+COUNTIFS(Video_List!$A:$A,Monitoring!C861,Video_List!$D:$D,"&lt;=" &amp;Monitoring!H861)-COUNTIFS(Video_List!$A:$A,Monitoring!C861,Video_List!$D:$D,"&lt;=" &amp;Monitoring!G861))+1," videos")))</f>
        <v>1 video</v>
      </c>
      <c r="P861" s="61" t="str">
        <f t="shared" si="92"/>
        <v>yes</v>
      </c>
      <c r="Q861" s="62" t="s">
        <v>31</v>
      </c>
      <c r="R861" s="63" t="str">
        <f>+IFERROR(IF(S861="#N/C","#N/C",INDEX(Taxonomy_UniqueValues!A:A,MATCH(S861,Taxonomy_UniqueValues!B:B,0))),"#N/C")</f>
        <v>Insecta</v>
      </c>
      <c r="S861" s="63" t="str">
        <f>+IFERROR(IF(T861="#N/C","#N/C",INDEX(Taxonomy_UniqueValues!B:B,MATCH(T861,Taxonomy_UniqueValues!C:C,0))),"#N/C")</f>
        <v>Hymenoptera</v>
      </c>
      <c r="T861" s="63" t="str">
        <f>+IFERROR(IF(V861="#N/C","#N/C",INDEX(Taxonomy_UniqueValues!C:C,MATCH(V861,Taxonomy_UniqueValues!E:E,0))),"#N/C")</f>
        <v>Apocrita</v>
      </c>
      <c r="U861" s="63" t="str">
        <f>+IFERROR(IF(V861="#N/C","#N/C",INDEX(Taxonomy_UniqueValues!D:D,MATCH(V861,Taxonomy_UniqueValues!E:E,0))),"#N/C")</f>
        <v>Aculeata</v>
      </c>
      <c r="V861" s="63" t="str">
        <f>+IFERROR(IF(W861="#N/C","#N/C",INDEX(Taxonomy_UniqueValues!E:E,MATCH(W861,Taxonomy_UniqueValues!F:F,0))),"#N/C")</f>
        <v>Vespoidea</v>
      </c>
      <c r="W861" s="63" t="str">
        <f>+IFERROR(IF(X861="#N/C","#N/C",INDEX(Taxonomy_UniqueValues!F:F,MATCH(X861,Taxonomy_UniqueValues!G:G,0))),"#N/C")</f>
        <v>Vespidae</v>
      </c>
      <c r="X861" s="63" t="str">
        <f>+IFERROR(IF(Y861="#N/C","#N/C",INDEX(Taxonomy_UniqueValues!G:G,MATCH(Y861,Taxonomy_UniqueValues!H:H,0))),"#N/C")</f>
        <v>Vespinae</v>
      </c>
      <c r="Y861" s="65" t="s">
        <v>57</v>
      </c>
      <c r="Z861" s="64" t="s">
        <v>36</v>
      </c>
    </row>
    <row r="862" spans="1:26" x14ac:dyDescent="0.3">
      <c r="A862" s="3">
        <v>53</v>
      </c>
      <c r="B862" s="38" t="str">
        <f t="shared" si="86"/>
        <v>FAIR-D4_53</v>
      </c>
      <c r="C862" s="39" t="s">
        <v>897</v>
      </c>
      <c r="D862" s="4">
        <f t="shared" si="91"/>
        <v>45163</v>
      </c>
      <c r="E862" s="1" t="s">
        <v>971</v>
      </c>
      <c r="F862" s="1" t="s">
        <v>972</v>
      </c>
      <c r="G862" s="2">
        <v>45163.465057870402</v>
      </c>
      <c r="H862" s="2">
        <v>45163.467453703699</v>
      </c>
      <c r="I862" s="46">
        <f t="shared" si="87"/>
        <v>2.3958332967595197E-3</v>
      </c>
      <c r="J862" s="41" t="s">
        <v>45</v>
      </c>
      <c r="K862" s="42" t="s">
        <v>34</v>
      </c>
      <c r="L862" s="42" t="s">
        <v>32</v>
      </c>
      <c r="M862" s="6">
        <v>53</v>
      </c>
      <c r="N862" s="5" t="str">
        <f t="shared" si="89"/>
        <v>FAIR-D4/53</v>
      </c>
      <c r="O862" s="4" t="str">
        <f>IF(ISBLANK(E862),"",IF(E862=F862, "1 video",CONCATENATE((+COUNTIFS(Video_List!$A:$A,Monitoring!C862,Video_List!$D:$D,"&lt;=" &amp;Monitoring!H862)-COUNTIFS(Video_List!$A:$A,Monitoring!C862,Video_List!$D:$D,"&lt;=" &amp;Monitoring!G862))+1," videos")))</f>
        <v>2 videos</v>
      </c>
      <c r="P862" s="61" t="str">
        <f t="shared" si="92"/>
        <v>yes</v>
      </c>
      <c r="Q862" s="62" t="s">
        <v>34</v>
      </c>
      <c r="R862" s="63" t="str">
        <f>+IFERROR(IF(S862="#N/C","#N/C",IF(S862=0,INDEX(Taxonomy_UniqueValues!A:A,MATCH(T862,Taxonomy_UniqueValues!C:C,0)),INDEX(Taxonomy_UniqueValues!A:A,MATCH(S862,Taxonomy_UniqueValues!B:B,0)))),"#N/C")</f>
        <v>Insecta</v>
      </c>
      <c r="S862" s="63" t="str">
        <f>+IFERROR(IF(T862="#N/C","#N/C",IF(T862=0,INDEX(Taxonomy_UniqueValues!B:B,MATCH(U862,Taxonomy_UniqueValues!D:D,0)),INDEX(Taxonomy_UniqueValues!B:B,MATCH(T862,Taxonomy_UniqueValues!C:C,0)))),"#N/C")</f>
        <v>Diptera</v>
      </c>
      <c r="T862" s="63" t="str">
        <f>+IFERROR(IF(U862="#N/C","#N/C",IF(U862=0,INDEX(Taxonomy_UniqueValues!C:C,MATCH(V862,Taxonomy_UniqueValues!E:E,0)),INDEX(Taxonomy_UniqueValues!C:C,MATCH(U862,Taxonomy_UniqueValues!D:D,0)))),"#N/C")</f>
        <v>Brachycera</v>
      </c>
      <c r="U862" s="63" t="str">
        <f>+IFERROR(IF(V862="#N/C","#N/C",IF(V862=0,INDEX(Taxonomy_UniqueValues!D:D,MATCH(W862,Taxonomy_UniqueValues!F:F,0)),INDEX(Taxonomy_UniqueValues!D:D,MATCH(V862,Taxonomy_UniqueValues!E:E,0)))),"#N/C")</f>
        <v>Muscomorpha</v>
      </c>
      <c r="V862" s="63" t="str">
        <f>+IFERROR(IF(W862="#N/C","#N/C",IF(W862=0,INDEX(Taxonomy_UniqueValues!E:E,MATCH(X862,Taxonomy_UniqueValues!G:G,0)),INDEX(Taxonomy_UniqueValues!E:E,MATCH(W862,Taxonomy_UniqueValues!F:F,0)))),"#N/C")</f>
        <v>Muscoidea</v>
      </c>
      <c r="W862" s="63" t="str">
        <f>+IFERROR(IF(X862="#N/C","#N/C",IF(X862=0,INDEX(Taxonomy_UniqueValues!F:F,MATCH(Y862,Taxonomy_UniqueValues!H:H,0)),INDEX(Taxonomy_UniqueValues!F:F,MATCH(X862,Taxonomy_UniqueValues!G:G,0)))),"#N/C")</f>
        <v>Fanniidae</v>
      </c>
      <c r="X862" s="63">
        <f>+IFERROR(IF(Y862="#N/C","#N/C",INDEX(Taxonomy_UniqueValues!G:G,MATCH(Y862,Taxonomy_UniqueValues!H:H,0))),"#N/C")</f>
        <v>0</v>
      </c>
      <c r="Y862" s="65" t="s">
        <v>38</v>
      </c>
      <c r="Z862" s="64" t="s">
        <v>36</v>
      </c>
    </row>
    <row r="863" spans="1:26" x14ac:dyDescent="0.3">
      <c r="A863" s="3">
        <v>54</v>
      </c>
      <c r="B863" s="38" t="str">
        <f t="shared" si="86"/>
        <v>FAIR-D4_54</v>
      </c>
      <c r="C863" s="39" t="s">
        <v>897</v>
      </c>
      <c r="D863" s="4">
        <f t="shared" si="91"/>
        <v>45163</v>
      </c>
      <c r="E863" s="1" t="s">
        <v>972</v>
      </c>
      <c r="F863" s="1" t="s">
        <v>972</v>
      </c>
      <c r="G863" s="2">
        <v>45163.467256944401</v>
      </c>
      <c r="H863" s="2">
        <v>45163.467662037001</v>
      </c>
      <c r="I863" s="46">
        <f t="shared" si="87"/>
        <v>4.0509259997634217E-4</v>
      </c>
      <c r="J863" s="41" t="s">
        <v>30</v>
      </c>
      <c r="K863" s="42" t="s">
        <v>31</v>
      </c>
      <c r="L863" s="42" t="s">
        <v>32</v>
      </c>
      <c r="M863" s="6">
        <v>54</v>
      </c>
      <c r="N863" s="5" t="str">
        <f t="shared" si="89"/>
        <v>FAIR-D4/54</v>
      </c>
      <c r="O863" s="4" t="str">
        <f>IF(ISBLANK(E863),"",IF(E863=F863, "1 video",CONCATENATE((+COUNTIFS(Video_List!$A:$A,Monitoring!C863,Video_List!$D:$D,"&lt;=" &amp;Monitoring!H863)-COUNTIFS(Video_List!$A:$A,Monitoring!C863,Video_List!$D:$D,"&lt;=" &amp;Monitoring!G863))+1," videos")))</f>
        <v>1 video</v>
      </c>
      <c r="P863" s="61" t="str">
        <f t="shared" si="92"/>
        <v>yes</v>
      </c>
      <c r="Q863" s="62" t="s">
        <v>34</v>
      </c>
      <c r="R863" s="63" t="str">
        <f>+IFERROR(IF(S863="#N/C","#N/C",INDEX(Taxonomy_UniqueValues!A:A,MATCH(S863,Taxonomy_UniqueValues!B:B,0))),"#N/C")</f>
        <v>Insecta</v>
      </c>
      <c r="S863" s="63" t="str">
        <f>+IFERROR(IF(T863="#N/C","#N/C",INDEX(Taxonomy_UniqueValues!B:B,MATCH(T863,Taxonomy_UniqueValues!C:C,0))),"#N/C")</f>
        <v>Diptera</v>
      </c>
      <c r="T863" s="63" t="str">
        <f>+IFERROR(IF(V863="#N/C","#N/C",INDEX(Taxonomy_UniqueValues!C:C,MATCH(V863,Taxonomy_UniqueValues!E:E,0))),"#N/C")</f>
        <v>Brachycera</v>
      </c>
      <c r="U863" s="63" t="str">
        <f>+IFERROR(IF(V863="#N/C","#N/C",INDEX(Taxonomy_UniqueValues!D:D,MATCH(V863,Taxonomy_UniqueValues!E:E,0))),"#N/C")</f>
        <v>Muscomorpha</v>
      </c>
      <c r="V863" s="63" t="s">
        <v>35</v>
      </c>
      <c r="W863" s="63" t="str">
        <f>+IFERROR(IF(X863="#N/C","#N/C",INDEX(Taxonomy_UniqueValues!F:F,MATCH(X863,Taxonomy_UniqueValues!G:G,0))),"#N/C")</f>
        <v>#N/C</v>
      </c>
      <c r="X863" s="63" t="str">
        <f>+IFERROR(IF(Y863="#N/C","#N/C",INDEX(Taxonomy_UniqueValues!G:G,MATCH(Y863,Taxonomy_UniqueValues!H:H,0))),"#N/C")</f>
        <v>#N/C</v>
      </c>
      <c r="Y863" s="65" t="str">
        <f>+IFERROR(IF(Z863="#N/C","#N/C",INDEX(Taxonomy_UniqueValues!H:H,MATCH(Z863,Taxonomy_UniqueValues!I:I,0))),"#N/C")</f>
        <v>#N/C</v>
      </c>
      <c r="Z863" s="64" t="s">
        <v>36</v>
      </c>
    </row>
    <row r="864" spans="1:26" x14ac:dyDescent="0.3">
      <c r="A864" s="3">
        <v>55</v>
      </c>
      <c r="B864" s="38" t="str">
        <f t="shared" si="86"/>
        <v>FAIR-D4_55</v>
      </c>
      <c r="C864" s="39" t="s">
        <v>897</v>
      </c>
      <c r="D864" s="4">
        <f t="shared" si="91"/>
        <v>45163</v>
      </c>
      <c r="E864" s="1" t="s">
        <v>973</v>
      </c>
      <c r="F864" s="1" t="s">
        <v>974</v>
      </c>
      <c r="G864" s="2">
        <v>45163.481620370403</v>
      </c>
      <c r="H864" s="2">
        <v>45163.491122685198</v>
      </c>
      <c r="I864" s="46">
        <f t="shared" si="87"/>
        <v>9.5023147950996645E-3</v>
      </c>
      <c r="J864" s="41" t="s">
        <v>45</v>
      </c>
      <c r="K864" s="42" t="s">
        <v>34</v>
      </c>
      <c r="L864" s="42" t="s">
        <v>32</v>
      </c>
      <c r="M864" s="6">
        <v>55</v>
      </c>
      <c r="N864" s="5" t="str">
        <f t="shared" si="89"/>
        <v>FAIR-D4/55</v>
      </c>
      <c r="O864" s="4" t="str">
        <f>IF(ISBLANK(E864),"",IF(E864=F864, "1 video",CONCATENATE((+COUNTIFS(Video_List!$A:$A,Monitoring!C864,Video_List!$D:$D,"&lt;=" &amp;Monitoring!H864)-COUNTIFS(Video_List!$A:$A,Monitoring!C864,Video_List!$D:$D,"&lt;=" &amp;Monitoring!G864))+1," videos")))</f>
        <v>3 videos</v>
      </c>
      <c r="P864" s="61" t="s">
        <v>34</v>
      </c>
      <c r="Q864" s="62" t="s">
        <v>34</v>
      </c>
      <c r="R864" s="63" t="str">
        <f>+IFERROR(IF(S864="#N/C","#N/C",INDEX(Taxonomy_UniqueValues!A:A,MATCH(S864,Taxonomy_UniqueValues!B:B,0))),"#N/C")</f>
        <v>Insecta</v>
      </c>
      <c r="S864" s="63" t="str">
        <f>+IFERROR(IF(T864="#N/C","#N/C",INDEX(Taxonomy_UniqueValues!B:B,MATCH(T864,Taxonomy_UniqueValues!C:C,0))),"#N/C")</f>
        <v>Diptera</v>
      </c>
      <c r="T864" s="63" t="s">
        <v>48</v>
      </c>
      <c r="U864" s="63" t="str">
        <f>+IFERROR(IF(V864="#N/C","#N/C",INDEX(Taxonomy_UniqueValues!D:D,MATCH(V864,Taxonomy_UniqueValues!E:E,0))),"#N/C")</f>
        <v>#N/C</v>
      </c>
      <c r="V864" s="63" t="str">
        <f>+IFERROR(IF(W864="#N/C","#N/C",INDEX(Taxonomy_UniqueValues!E:E,MATCH(W864,Taxonomy_UniqueValues!F:F,0))),"#N/C")</f>
        <v>#N/C</v>
      </c>
      <c r="W864" s="63" t="str">
        <f>+IFERROR(IF(X864="#N/C","#N/C",INDEX(Taxonomy_UniqueValues!F:F,MATCH(X864,Taxonomy_UniqueValues!G:G,0))),"#N/C")</f>
        <v>#N/C</v>
      </c>
      <c r="X864" s="63" t="str">
        <f>+IFERROR(IF(Y864="#N/C","#N/C",INDEX(Taxonomy_UniqueValues!G:G,MATCH(Y864,Taxonomy_UniqueValues!H:H,0))),"#N/C")</f>
        <v>#N/C</v>
      </c>
      <c r="Y864" s="65" t="str">
        <f>+IFERROR(IF(Z864="#N/C","#N/C",INDEX(Taxonomy_UniqueValues!H:H,MATCH(Z864,Taxonomy_UniqueValues!I:I,0))),"#N/C")</f>
        <v>#N/C</v>
      </c>
      <c r="Z864" s="64" t="s">
        <v>36</v>
      </c>
    </row>
    <row r="865" spans="1:26" x14ac:dyDescent="0.3">
      <c r="A865" s="3">
        <v>56</v>
      </c>
      <c r="B865" s="38" t="str">
        <f t="shared" si="86"/>
        <v>FAIR-D4_56</v>
      </c>
      <c r="C865" s="39" t="s">
        <v>897</v>
      </c>
      <c r="D865" s="4">
        <f t="shared" si="91"/>
        <v>45163</v>
      </c>
      <c r="E865" s="1" t="s">
        <v>974</v>
      </c>
      <c r="F865" s="1" t="s">
        <v>974</v>
      </c>
      <c r="G865" s="2">
        <v>45163.490034722199</v>
      </c>
      <c r="H865" s="2">
        <v>45163.4909259259</v>
      </c>
      <c r="I865" s="46">
        <f t="shared" si="87"/>
        <v>8.9120370103046298E-4</v>
      </c>
      <c r="J865" s="41" t="s">
        <v>30</v>
      </c>
      <c r="K865" s="42" t="s">
        <v>34</v>
      </c>
      <c r="L865" s="42" t="s">
        <v>32</v>
      </c>
      <c r="M865" s="6">
        <v>56</v>
      </c>
      <c r="N865" s="5" t="str">
        <f t="shared" si="89"/>
        <v>FAIR-D4/56</v>
      </c>
      <c r="O865" s="4" t="str">
        <f>IF(ISBLANK(E865),"",IF(E865=F865, "1 video",CONCATENATE((+COUNTIFS(Video_List!$A:$A,Monitoring!C865,Video_List!$D:$D,"&lt;=" &amp;Monitoring!H865)-COUNTIFS(Video_List!$A:$A,Monitoring!C865,Video_List!$D:$D,"&lt;=" &amp;Monitoring!G865))+1," videos")))</f>
        <v>1 video</v>
      </c>
      <c r="P865" s="61" t="str">
        <f>+IF(R865="#N/C","-",IF(V865="#N/C","no","yes"))</f>
        <v>no</v>
      </c>
      <c r="Q865" s="62" t="s">
        <v>34</v>
      </c>
      <c r="R865" s="63" t="str">
        <f>+IFERROR(IF(S865="#N/C","#N/C",INDEX(Taxonomy_UniqueValues!A:A,MATCH(S865,Taxonomy_UniqueValues!B:B,0))),"#N/C")</f>
        <v>Insecta</v>
      </c>
      <c r="S865" s="63" t="str">
        <f>+IFERROR(IF(T865="#N/C","#N/C",INDEX(Taxonomy_UniqueValues!B:B,MATCH(T865,Taxonomy_UniqueValues!C:C,0))),"#N/C")</f>
        <v>Diptera</v>
      </c>
      <c r="T865" s="63" t="s">
        <v>48</v>
      </c>
      <c r="U865" s="63" t="str">
        <f>+IFERROR(IF(V865="#N/C","#N/C",INDEX(Taxonomy_UniqueValues!D:D,MATCH(V865,Taxonomy_UniqueValues!E:E,0))),"#N/C")</f>
        <v>#N/C</v>
      </c>
      <c r="V865" s="63" t="str">
        <f>+IFERROR(IF(W865="#N/C","#N/C",INDEX(Taxonomy_UniqueValues!E:E,MATCH(W865,Taxonomy_UniqueValues!F:F,0))),"#N/C")</f>
        <v>#N/C</v>
      </c>
      <c r="W865" s="63" t="str">
        <f>+IFERROR(IF(X865="#N/C","#N/C",INDEX(Taxonomy_UniqueValues!F:F,MATCH(X865,Taxonomy_UniqueValues!G:G,0))),"#N/C")</f>
        <v>#N/C</v>
      </c>
      <c r="X865" s="63" t="str">
        <f>+IFERROR(IF(Y865="#N/C","#N/C",INDEX(Taxonomy_UniqueValues!G:G,MATCH(Y865,Taxonomy_UniqueValues!H:H,0))),"#N/C")</f>
        <v>#N/C</v>
      </c>
      <c r="Y865" s="65" t="str">
        <f>+IFERROR(IF(Z865="#N/C","#N/C",INDEX(Taxonomy_UniqueValues!H:H,MATCH(Z865,Taxonomy_UniqueValues!I:I,0))),"#N/C")</f>
        <v>#N/C</v>
      </c>
      <c r="Z865" s="64" t="s">
        <v>36</v>
      </c>
    </row>
    <row r="866" spans="1:26" x14ac:dyDescent="0.3">
      <c r="A866" s="3">
        <v>57</v>
      </c>
      <c r="B866" s="38" t="str">
        <f t="shared" si="86"/>
        <v>FAIR-D4_57</v>
      </c>
      <c r="C866" s="39" t="s">
        <v>897</v>
      </c>
      <c r="D866" s="4">
        <f t="shared" si="91"/>
        <v>45163</v>
      </c>
      <c r="E866" s="1" t="s">
        <v>975</v>
      </c>
      <c r="F866" s="1" t="s">
        <v>975</v>
      </c>
      <c r="G866" s="2">
        <v>45163.502187500002</v>
      </c>
      <c r="H866" s="2">
        <v>45163.502465277801</v>
      </c>
      <c r="I866" s="46">
        <f t="shared" si="87"/>
        <v>2.777777990559116E-4</v>
      </c>
      <c r="J866" s="41" t="s">
        <v>32</v>
      </c>
      <c r="K866" s="42" t="s">
        <v>31</v>
      </c>
      <c r="L866" s="42" t="s">
        <v>32</v>
      </c>
      <c r="M866" s="6">
        <v>57</v>
      </c>
      <c r="N866" s="5" t="str">
        <f t="shared" si="89"/>
        <v>FAIR-D4/57</v>
      </c>
      <c r="O866" s="4" t="str">
        <f>IF(ISBLANK(E866),"",IF(E866=F866, "1 video",CONCATENATE((+COUNTIFS(Video_List!$A:$A,Monitoring!C866,Video_List!$D:$D,"&lt;=" &amp;Monitoring!H866)-COUNTIFS(Video_List!$A:$A,Monitoring!C866,Video_List!$D:$D,"&lt;=" &amp;Monitoring!G866))+1," videos")))</f>
        <v>1 video</v>
      </c>
      <c r="P866" s="61" t="str">
        <f>+IF(R866="#N/C","-",IF(V866="#N/C","no","yes"))</f>
        <v>yes</v>
      </c>
      <c r="Q866" s="62" t="s">
        <v>31</v>
      </c>
      <c r="R866" s="63" t="str">
        <f>+IFERROR(IF(S866="#N/C","#N/C",INDEX(Taxonomy_UniqueValues!A:A,MATCH(S866,Taxonomy_UniqueValues!B:B,0))),"#N/C")</f>
        <v>Insecta</v>
      </c>
      <c r="S866" s="63" t="str">
        <f>+IFERROR(IF(T866="#N/C","#N/C",INDEX(Taxonomy_UniqueValues!B:B,MATCH(T866,Taxonomy_UniqueValues!C:C,0))),"#N/C")</f>
        <v>Hymenoptera</v>
      </c>
      <c r="T866" s="63" t="str">
        <f>+IFERROR(IF(V866="#N/C","#N/C",INDEX(Taxonomy_UniqueValues!C:C,MATCH(V866,Taxonomy_UniqueValues!E:E,0))),"#N/C")</f>
        <v>Apocrita</v>
      </c>
      <c r="U866" s="63" t="str">
        <f>+IFERROR(IF(V866="#N/C","#N/C",INDEX(Taxonomy_UniqueValues!D:D,MATCH(V866,Taxonomy_UniqueValues!E:E,0))),"#N/C")</f>
        <v>Aculeata</v>
      </c>
      <c r="V866" s="63" t="str">
        <f>+IFERROR(IF(W866="#N/C","#N/C",INDEX(Taxonomy_UniqueValues!E:E,MATCH(W866,Taxonomy_UniqueValues!F:F,0))),"#N/C")</f>
        <v>Vespoidea</v>
      </c>
      <c r="W866" s="63" t="str">
        <f>+IFERROR(IF(X866="#N/C","#N/C",INDEX(Taxonomy_UniqueValues!F:F,MATCH(X866,Taxonomy_UniqueValues!G:G,0))),"#N/C")</f>
        <v>Vespidae</v>
      </c>
      <c r="X866" s="63" t="str">
        <f>+IFERROR(IF(Y866="#N/C","#N/C",INDEX(Taxonomy_UniqueValues!G:G,MATCH(Y866,Taxonomy_UniqueValues!H:H,0))),"#N/C")</f>
        <v>Vespinae</v>
      </c>
      <c r="Y866" s="65" t="s">
        <v>57</v>
      </c>
      <c r="Z866" s="64" t="s">
        <v>36</v>
      </c>
    </row>
    <row r="867" spans="1:26" x14ac:dyDescent="0.3">
      <c r="A867" s="3">
        <v>58</v>
      </c>
      <c r="B867" s="38" t="str">
        <f t="shared" si="86"/>
        <v>FAIR-D4_58</v>
      </c>
      <c r="C867" s="39" t="s">
        <v>897</v>
      </c>
      <c r="D867" s="4">
        <f t="shared" si="91"/>
        <v>45163</v>
      </c>
      <c r="E867" s="1" t="s">
        <v>976</v>
      </c>
      <c r="F867" s="1" t="s">
        <v>977</v>
      </c>
      <c r="G867" s="2">
        <v>45163.518287036997</v>
      </c>
      <c r="H867" s="2">
        <v>45163.519409722197</v>
      </c>
      <c r="I867" s="46">
        <f t="shared" si="87"/>
        <v>1.1226852002437226E-3</v>
      </c>
      <c r="J867" s="41" t="s">
        <v>32</v>
      </c>
      <c r="K867" s="42" t="s">
        <v>34</v>
      </c>
      <c r="L867" s="42" t="s">
        <v>45</v>
      </c>
      <c r="M867" s="6">
        <v>58</v>
      </c>
      <c r="N867" s="5" t="str">
        <f t="shared" si="89"/>
        <v>FAIR-D4/58</v>
      </c>
      <c r="O867" s="4" t="str">
        <f>IF(ISBLANK(E867),"",IF(E867=F867, "1 video",CONCATENATE((+COUNTIFS(Video_List!$A:$A,Monitoring!C867,Video_List!$D:$D,"&lt;=" &amp;Monitoring!H867)-COUNTIFS(Video_List!$A:$A,Monitoring!C867,Video_List!$D:$D,"&lt;=" &amp;Monitoring!G867))+1," videos")))</f>
        <v>2 videos</v>
      </c>
      <c r="P867" s="61" t="s">
        <v>34</v>
      </c>
      <c r="Q867" s="62" t="s">
        <v>34</v>
      </c>
      <c r="R867" s="63" t="str">
        <f>+IFERROR(IF(S867="#N/C","#N/C",INDEX(Taxonomy_UniqueValues!A:A,MATCH(S867,Taxonomy_UniqueValues!B:B,0))),"#N/C")</f>
        <v>Insecta</v>
      </c>
      <c r="S867" s="63" t="str">
        <f>+IFERROR(IF(T867="#N/C","#N/C",INDEX(Taxonomy_UniqueValues!B:B,MATCH(T867,Taxonomy_UniqueValues!C:C,0))),"#N/C")</f>
        <v>Diptera</v>
      </c>
      <c r="T867" s="63" t="s">
        <v>48</v>
      </c>
      <c r="U867" s="63" t="str">
        <f>+IFERROR(IF(V867="#N/C","#N/C",INDEX(Taxonomy_UniqueValues!D:D,MATCH(V867,Taxonomy_UniqueValues!E:E,0))),"#N/C")</f>
        <v>#N/C</v>
      </c>
      <c r="V867" s="63" t="str">
        <f>+IFERROR(IF(W867="#N/C","#N/C",INDEX(Taxonomy_UniqueValues!E:E,MATCH(W867,Taxonomy_UniqueValues!F:F,0))),"#N/C")</f>
        <v>#N/C</v>
      </c>
      <c r="W867" s="63" t="str">
        <f>+IFERROR(IF(X867="#N/C","#N/C",INDEX(Taxonomy_UniqueValues!F:F,MATCH(X867,Taxonomy_UniqueValues!G:G,0))),"#N/C")</f>
        <v>#N/C</v>
      </c>
      <c r="X867" s="63" t="str">
        <f>+IFERROR(IF(Y867="#N/C","#N/C",INDEX(Taxonomy_UniqueValues!G:G,MATCH(Y867,Taxonomy_UniqueValues!H:H,0))),"#N/C")</f>
        <v>#N/C</v>
      </c>
      <c r="Y867" s="65" t="str">
        <f>+IFERROR(IF(Z867="#N/C","#N/C",INDEX(Taxonomy_UniqueValues!H:H,MATCH(Z867,Taxonomy_UniqueValues!I:I,0))),"#N/C")</f>
        <v>#N/C</v>
      </c>
      <c r="Z867" s="64" t="s">
        <v>36</v>
      </c>
    </row>
    <row r="868" spans="1:26" x14ac:dyDescent="0.3">
      <c r="A868" s="3">
        <v>59</v>
      </c>
      <c r="B868" s="38" t="str">
        <f t="shared" si="86"/>
        <v>FAIR-D4_59</v>
      </c>
      <c r="C868" s="39" t="s">
        <v>897</v>
      </c>
      <c r="D868" s="4">
        <f t="shared" si="91"/>
        <v>45163</v>
      </c>
      <c r="E868" s="1" t="s">
        <v>978</v>
      </c>
      <c r="F868" s="1" t="s">
        <v>978</v>
      </c>
      <c r="G868" s="2">
        <v>45163.574837963002</v>
      </c>
      <c r="H868" s="2">
        <v>45163.574999999997</v>
      </c>
      <c r="I868" s="46">
        <f t="shared" si="87"/>
        <v>1.6203699487959966E-4</v>
      </c>
      <c r="J868" s="41" t="s">
        <v>32</v>
      </c>
      <c r="K868" s="42" t="s">
        <v>31</v>
      </c>
      <c r="L868" s="42" t="s">
        <v>32</v>
      </c>
      <c r="M868" s="6">
        <v>59</v>
      </c>
      <c r="N868" s="5" t="str">
        <f t="shared" si="89"/>
        <v>FAIR-D4/59</v>
      </c>
      <c r="O868" s="4" t="str">
        <f>IF(ISBLANK(E868),"",IF(E868=F868, "1 video",CONCATENATE((+COUNTIFS(Video_List!$A:$A,Monitoring!C868,Video_List!$D:$D,"&lt;=" &amp;Monitoring!H868)-COUNTIFS(Video_List!$A:$A,Monitoring!C868,Video_List!$D:$D,"&lt;=" &amp;Monitoring!G868))+1," videos")))</f>
        <v>1 video</v>
      </c>
      <c r="P868" s="61" t="str">
        <f>+IF(R868="#N/C","-",IF(V868="#N/C","no","yes"))</f>
        <v>yes</v>
      </c>
      <c r="Q868" s="62" t="s">
        <v>31</v>
      </c>
      <c r="R868" s="63" t="str">
        <f>+IFERROR(IF(S868="#N/C","#N/C",INDEX(Taxonomy_UniqueValues!A:A,MATCH(S868,Taxonomy_UniqueValues!B:B,0))),"#N/C")</f>
        <v>Insecta</v>
      </c>
      <c r="S868" s="63" t="str">
        <f>+IFERROR(IF(T868="#N/C","#N/C",INDEX(Taxonomy_UniqueValues!B:B,MATCH(T868,Taxonomy_UniqueValues!C:C,0))),"#N/C")</f>
        <v>Hymenoptera</v>
      </c>
      <c r="T868" s="63" t="str">
        <f>+IFERROR(IF(V868="#N/C","#N/C",INDEX(Taxonomy_UniqueValues!C:C,MATCH(V868,Taxonomy_UniqueValues!E:E,0))),"#N/C")</f>
        <v>Apocrita</v>
      </c>
      <c r="U868" s="63" t="str">
        <f>+IFERROR(IF(V868="#N/C","#N/C",INDEX(Taxonomy_UniqueValues!D:D,MATCH(V868,Taxonomy_UniqueValues!E:E,0))),"#N/C")</f>
        <v>Aculeata</v>
      </c>
      <c r="V868" s="63" t="str">
        <f>+IFERROR(IF(W868="#N/C","#N/C",INDEX(Taxonomy_UniqueValues!E:E,MATCH(W868,Taxonomy_UniqueValues!F:F,0))),"#N/C")</f>
        <v>Vespoidea</v>
      </c>
      <c r="W868" s="63" t="str">
        <f>+IFERROR(IF(X868="#N/C","#N/C",INDEX(Taxonomy_UniqueValues!F:F,MATCH(X868,Taxonomy_UniqueValues!G:G,0))),"#N/C")</f>
        <v>Vespidae</v>
      </c>
      <c r="X868" s="63" t="str">
        <f>+IFERROR(IF(Y868="#N/C","#N/C",INDEX(Taxonomy_UniqueValues!G:G,MATCH(Y868,Taxonomy_UniqueValues!H:H,0))),"#N/C")</f>
        <v>Vespinae</v>
      </c>
      <c r="Y868" s="65" t="s">
        <v>57</v>
      </c>
      <c r="Z868" s="64" t="s">
        <v>36</v>
      </c>
    </row>
    <row r="869" spans="1:26" x14ac:dyDescent="0.3">
      <c r="A869" s="3">
        <v>60</v>
      </c>
      <c r="B869" s="38" t="str">
        <f t="shared" ref="B869:B932" si="93">+_xlfn.CONCAT(C869,"_",A869)</f>
        <v>FAIR-D4_60</v>
      </c>
      <c r="C869" s="39" t="s">
        <v>897</v>
      </c>
      <c r="D869" s="4">
        <f t="shared" si="91"/>
        <v>45163</v>
      </c>
      <c r="E869" s="1" t="s">
        <v>979</v>
      </c>
      <c r="F869" s="1" t="s">
        <v>980</v>
      </c>
      <c r="G869" s="2">
        <v>45163.613912036999</v>
      </c>
      <c r="H869" s="2">
        <v>45163.6258564815</v>
      </c>
      <c r="I869" s="46">
        <f t="shared" si="87"/>
        <v>1.19444445008412E-2</v>
      </c>
      <c r="J869" s="41" t="s">
        <v>45</v>
      </c>
      <c r="K869" s="42" t="s">
        <v>34</v>
      </c>
      <c r="L869" s="42" t="s">
        <v>45</v>
      </c>
      <c r="M869" s="6">
        <v>60</v>
      </c>
      <c r="N869" s="5" t="str">
        <f t="shared" si="89"/>
        <v>FAIR-D4/60</v>
      </c>
      <c r="O869" s="4" t="str">
        <f>IF(ISBLANK(E869),"",IF(E869=F869, "1 video",CONCATENATE((+COUNTIFS(Video_List!$A:$A,Monitoring!C869,Video_List!$D:$D,"&lt;=" &amp;Monitoring!H869)-COUNTIFS(Video_List!$A:$A,Monitoring!C869,Video_List!$D:$D,"&lt;=" &amp;Monitoring!G869))+1," videos")))</f>
        <v>4 videos</v>
      </c>
      <c r="P869" s="61" t="str">
        <f>+IF(R869="#N/C","-",IF(V869="#N/C","no","yes"))</f>
        <v>yes</v>
      </c>
      <c r="Q869" s="62" t="s">
        <v>34</v>
      </c>
      <c r="R869" s="63" t="str">
        <f>+IFERROR(IF(S869="#N/C","#N/C",INDEX(Taxonomy_UniqueValues!A:A,MATCH(S869,Taxonomy_UniqueValues!B:B,0))),"#N/C")</f>
        <v>Insecta</v>
      </c>
      <c r="S869" s="63" t="str">
        <f>+IFERROR(IF(T869="#N/C","#N/C",INDEX(Taxonomy_UniqueValues!B:B,MATCH(T869,Taxonomy_UniqueValues!C:C,0))),"#N/C")</f>
        <v>Diptera</v>
      </c>
      <c r="T869" s="63" t="str">
        <f>+IFERROR(IF(V869="#N/C","#N/C",INDEX(Taxonomy_UniqueValues!C:C,MATCH(V869,Taxonomy_UniqueValues!E:E,0))),"#N/C")</f>
        <v>Brachycera</v>
      </c>
      <c r="U869" s="63" t="str">
        <f>+IFERROR(IF(V869="#N/C","#N/C",INDEX(Taxonomy_UniqueValues!D:D,MATCH(V869,Taxonomy_UniqueValues!E:E,0))),"#N/C")</f>
        <v>Muscomorpha</v>
      </c>
      <c r="V869" s="63" t="s">
        <v>35</v>
      </c>
      <c r="W869" s="63" t="str">
        <f>+IFERROR(IF(X869="#N/C","#N/C",INDEX(Taxonomy_UniqueValues!F:F,MATCH(X869,Taxonomy_UniqueValues!G:G,0))),"#N/C")</f>
        <v>#N/C</v>
      </c>
      <c r="X869" s="63" t="str">
        <f>+IFERROR(IF(Y869="#N/C","#N/C",INDEX(Taxonomy_UniqueValues!G:G,MATCH(Y869,Taxonomy_UniqueValues!H:H,0))),"#N/C")</f>
        <v>#N/C</v>
      </c>
      <c r="Y869" s="65" t="str">
        <f>+IFERROR(IF(Z869="#N/C","#N/C",INDEX(Taxonomy_UniqueValues!H:H,MATCH(Z869,Taxonomy_UniqueValues!I:I,0))),"#N/C")</f>
        <v>#N/C</v>
      </c>
      <c r="Z869" s="64" t="s">
        <v>36</v>
      </c>
    </row>
    <row r="870" spans="1:26" x14ac:dyDescent="0.3">
      <c r="A870" s="3">
        <v>61</v>
      </c>
      <c r="B870" s="38" t="str">
        <f t="shared" si="93"/>
        <v>FAIR-D4_61</v>
      </c>
      <c r="C870" s="39" t="s">
        <v>897</v>
      </c>
      <c r="D870" s="4">
        <f t="shared" si="91"/>
        <v>45163</v>
      </c>
      <c r="E870" s="1" t="s">
        <v>981</v>
      </c>
      <c r="F870" s="1" t="s">
        <v>981</v>
      </c>
      <c r="G870" s="2">
        <v>45163.669004629599</v>
      </c>
      <c r="H870" s="2">
        <v>45163.669120370403</v>
      </c>
      <c r="I870" s="46">
        <f t="shared" si="87"/>
        <v>1.1574080417631194E-4</v>
      </c>
      <c r="J870" s="41" t="s">
        <v>30</v>
      </c>
      <c r="K870" s="42" t="s">
        <v>31</v>
      </c>
      <c r="L870" s="42" t="s">
        <v>32</v>
      </c>
      <c r="M870" s="6">
        <v>61</v>
      </c>
      <c r="N870" s="5" t="str">
        <f t="shared" si="89"/>
        <v>FAIR-D4/61</v>
      </c>
      <c r="O870" s="4" t="str">
        <f>IF(ISBLANK(E870),"",IF(E870=F870, "1 video",CONCATENATE((+COUNTIFS(Video_List!$A:$A,Monitoring!C870,Video_List!$D:$D,"&lt;=" &amp;Monitoring!H870)-COUNTIFS(Video_List!$A:$A,Monitoring!C870,Video_List!$D:$D,"&lt;=" &amp;Monitoring!G870))+1," videos")))</f>
        <v>1 video</v>
      </c>
      <c r="P870" s="61" t="str">
        <f>+IF(R870="#N/C","-",IF(V870="#N/C","no","yes"))</f>
        <v>yes</v>
      </c>
      <c r="Q870" s="62" t="s">
        <v>34</v>
      </c>
      <c r="R870" s="63" t="str">
        <f>+IFERROR(IF(S870="#N/C","#N/C",INDEX(Taxonomy_UniqueValues!A:A,MATCH(S870,Taxonomy_UniqueValues!B:B,0))),"#N/C")</f>
        <v>Insecta</v>
      </c>
      <c r="S870" s="63" t="str">
        <f>+IFERROR(IF(T870="#N/C","#N/C",INDEX(Taxonomy_UniqueValues!B:B,MATCH(T870,Taxonomy_UniqueValues!C:C,0))),"#N/C")</f>
        <v>Diptera</v>
      </c>
      <c r="T870" s="63" t="str">
        <f>+IFERROR(IF(V870="#N/C","#N/C",INDEX(Taxonomy_UniqueValues!C:C,MATCH(V870,Taxonomy_UniqueValues!E:E,0))),"#N/C")</f>
        <v>Brachycera</v>
      </c>
      <c r="U870" s="63" t="str">
        <f>+IFERROR(IF(V870="#N/C","#N/C",INDEX(Taxonomy_UniqueValues!D:D,MATCH(V870,Taxonomy_UniqueValues!E:E,0))),"#N/C")</f>
        <v>Muscomorpha</v>
      </c>
      <c r="V870" s="63" t="str">
        <f>+IFERROR(IF(W870="#N/C","#N/C",INDEX(Taxonomy_UniqueValues!E:E,MATCH(W870,Taxonomy_UniqueValues!F:F,0))),"#N/C")</f>
        <v>Oestroidea</v>
      </c>
      <c r="W870" s="63" t="s">
        <v>572</v>
      </c>
      <c r="X870" s="63" t="str">
        <f>+IFERROR(IF(Y870="#N/C","#N/C",INDEX(Taxonomy_UniqueValues!G:G,MATCH(Y870,Taxonomy_UniqueValues!H:H,0))),"#N/C")</f>
        <v>#N/C</v>
      </c>
      <c r="Y870" s="65" t="str">
        <f>+IFERROR(IF(Z870="#N/C","#N/C",INDEX(Taxonomy_UniqueValues!H:H,MATCH(Z870,Taxonomy_UniqueValues!I:I,0))),"#N/C")</f>
        <v>#N/C</v>
      </c>
      <c r="Z870" s="64" t="s">
        <v>36</v>
      </c>
    </row>
    <row r="871" spans="1:26" x14ac:dyDescent="0.3">
      <c r="A871" s="3">
        <v>62</v>
      </c>
      <c r="B871" s="38" t="str">
        <f t="shared" si="93"/>
        <v>FAIR-D4_62</v>
      </c>
      <c r="C871" s="39" t="s">
        <v>897</v>
      </c>
      <c r="D871" s="4">
        <f t="shared" si="91"/>
        <v>45163</v>
      </c>
      <c r="E871" s="1" t="s">
        <v>982</v>
      </c>
      <c r="F871" s="1" t="s">
        <v>983</v>
      </c>
      <c r="G871" s="2">
        <v>45163.684305555602</v>
      </c>
      <c r="H871" s="2">
        <v>45163.685185185197</v>
      </c>
      <c r="I871" s="46">
        <f t="shared" si="87"/>
        <v>8.7962959514698014E-4</v>
      </c>
      <c r="J871" s="41" t="s">
        <v>45</v>
      </c>
      <c r="K871" s="42" t="s">
        <v>34</v>
      </c>
      <c r="L871" s="42" t="s">
        <v>45</v>
      </c>
      <c r="M871" s="6">
        <v>62</v>
      </c>
      <c r="N871" s="5" t="str">
        <f t="shared" si="89"/>
        <v>FAIR-D4/62</v>
      </c>
      <c r="O871" s="4" t="str">
        <f>IF(ISBLANK(E871),"",IF(E871=F871, "1 video",CONCATENATE((+COUNTIFS(Video_List!$A:$A,Monitoring!C871,Video_List!$D:$D,"&lt;=" &amp;Monitoring!H871)-COUNTIFS(Video_List!$A:$A,Monitoring!C871,Video_List!$D:$D,"&lt;=" &amp;Monitoring!G871))+1," videos")))</f>
        <v>2 videos</v>
      </c>
      <c r="P871" s="61" t="s">
        <v>34</v>
      </c>
      <c r="Q871" s="62" t="s">
        <v>34</v>
      </c>
      <c r="R871" s="63" t="str">
        <f>+IFERROR(IF(S871="#N/C","#N/C",INDEX(Taxonomy_UniqueValues!A:A,MATCH(S871,Taxonomy_UniqueValues!B:B,0))),"#N/C")</f>
        <v>Insecta</v>
      </c>
      <c r="S871" s="63" t="str">
        <f>+IFERROR(IF(T871="#N/C","#N/C",INDEX(Taxonomy_UniqueValues!B:B,MATCH(T871,Taxonomy_UniqueValues!C:C,0))),"#N/C")</f>
        <v>Diptera</v>
      </c>
      <c r="T871" s="63" t="s">
        <v>48</v>
      </c>
      <c r="U871" s="63" t="str">
        <f>+IFERROR(IF(V871="#N/C","#N/C",INDEX(Taxonomy_UniqueValues!D:D,MATCH(V871,Taxonomy_UniqueValues!E:E,0))),"#N/C")</f>
        <v>#N/C</v>
      </c>
      <c r="V871" s="63" t="str">
        <f>+IFERROR(IF(W871="#N/C","#N/C",INDEX(Taxonomy_UniqueValues!E:E,MATCH(W871,Taxonomy_UniqueValues!F:F,0))),"#N/C")</f>
        <v>#N/C</v>
      </c>
      <c r="W871" s="63" t="str">
        <f>+IFERROR(IF(X871="#N/C","#N/C",INDEX(Taxonomy_UniqueValues!F:F,MATCH(X871,Taxonomy_UniqueValues!G:G,0))),"#N/C")</f>
        <v>#N/C</v>
      </c>
      <c r="X871" s="63" t="str">
        <f>+IFERROR(IF(Y871="#N/C","#N/C",INDEX(Taxonomy_UniqueValues!G:G,MATCH(Y871,Taxonomy_UniqueValues!H:H,0))),"#N/C")</f>
        <v>#N/C</v>
      </c>
      <c r="Y871" s="65" t="str">
        <f>+IFERROR(IF(Z871="#N/C","#N/C",INDEX(Taxonomy_UniqueValues!H:H,MATCH(Z871,Taxonomy_UniqueValues!I:I,0))),"#N/C")</f>
        <v>#N/C</v>
      </c>
      <c r="Z871" s="64" t="s">
        <v>36</v>
      </c>
    </row>
    <row r="872" spans="1:26" x14ac:dyDescent="0.3">
      <c r="A872" s="3">
        <v>63</v>
      </c>
      <c r="B872" s="38" t="str">
        <f t="shared" si="93"/>
        <v>FAIR-D4_63</v>
      </c>
      <c r="C872" s="39" t="s">
        <v>897</v>
      </c>
      <c r="D872" s="4">
        <f t="shared" si="91"/>
        <v>45163</v>
      </c>
      <c r="E872" s="1" t="s">
        <v>984</v>
      </c>
      <c r="F872" s="1" t="s">
        <v>984</v>
      </c>
      <c r="G872" s="2">
        <v>45163.721053240697</v>
      </c>
      <c r="H872" s="2">
        <v>45163.721435185202</v>
      </c>
      <c r="I872" s="46">
        <f t="shared" si="87"/>
        <v>3.8194450462469831E-4</v>
      </c>
      <c r="J872" s="41" t="s">
        <v>45</v>
      </c>
      <c r="K872" s="42" t="s">
        <v>31</v>
      </c>
      <c r="L872" s="42" t="s">
        <v>32</v>
      </c>
      <c r="M872" s="6">
        <v>63</v>
      </c>
      <c r="N872" s="5" t="str">
        <f t="shared" si="89"/>
        <v>FAIR-D4/63</v>
      </c>
      <c r="O872" s="4" t="str">
        <f>IF(ISBLANK(E872),"",IF(E872=F872, "1 video",CONCATENATE((+COUNTIFS(Video_List!$A:$A,Monitoring!C872,Video_List!$D:$D,"&lt;=" &amp;Monitoring!H872)-COUNTIFS(Video_List!$A:$A,Monitoring!C872,Video_List!$D:$D,"&lt;=" &amp;Monitoring!G872))+1," videos")))</f>
        <v>1 video</v>
      </c>
      <c r="P872" s="61" t="str">
        <f>+IF(R872="#N/C","-",IF(V872="#N/C","no","yes"))</f>
        <v>yes</v>
      </c>
      <c r="Q872" s="62" t="s">
        <v>34</v>
      </c>
      <c r="R872" s="63" t="str">
        <f>+IFERROR(IF(S872="#N/C","#N/C",IF(S872=0,INDEX(Taxonomy_UniqueValues!A:A,MATCH(T872,Taxonomy_UniqueValues!C:C,0)),INDEX(Taxonomy_UniqueValues!A:A,MATCH(S872,Taxonomy_UniqueValues!B:B,0)))),"#N/C")</f>
        <v>Insecta</v>
      </c>
      <c r="S872" s="63" t="str">
        <f>+IFERROR(IF(T872="#N/C","#N/C",IF(T872=0,INDEX(Taxonomy_UniqueValues!B:B,MATCH(U872,Taxonomy_UniqueValues!D:D,0)),INDEX(Taxonomy_UniqueValues!B:B,MATCH(T872,Taxonomy_UniqueValues!C:C,0)))),"#N/C")</f>
        <v>Diptera</v>
      </c>
      <c r="T872" s="63" t="str">
        <f>+IFERROR(IF(U872="#N/C","#N/C",IF(U872=0,INDEX(Taxonomy_UniqueValues!C:C,MATCH(V872,Taxonomy_UniqueValues!E:E,0)),INDEX(Taxonomy_UniqueValues!C:C,MATCH(U872,Taxonomy_UniqueValues!D:D,0)))),"#N/C")</f>
        <v>Brachycera</v>
      </c>
      <c r="U872" s="63" t="str">
        <f>+IFERROR(IF(V872="#N/C","#N/C",IF(V872=0,INDEX(Taxonomy_UniqueValues!D:D,MATCH(W872,Taxonomy_UniqueValues!F:F,0)),INDEX(Taxonomy_UniqueValues!D:D,MATCH(V872,Taxonomy_UniqueValues!E:E,0)))),"#N/C")</f>
        <v>Muscomorpha</v>
      </c>
      <c r="V872" s="63" t="str">
        <f>+IFERROR(IF(W872="#N/C","#N/C",IF(W872=0,INDEX(Taxonomy_UniqueValues!E:E,MATCH(X872,Taxonomy_UniqueValues!G:G,0)),INDEX(Taxonomy_UniqueValues!E:E,MATCH(W872,Taxonomy_UniqueValues!F:F,0)))),"#N/C")</f>
        <v>Muscoidea</v>
      </c>
      <c r="W872" s="63" t="str">
        <f>+IFERROR(IF(X872="#N/C","#N/C",IF(X872=0,INDEX(Taxonomy_UniqueValues!F:F,MATCH(Y872,Taxonomy_UniqueValues!H:H,0)),INDEX(Taxonomy_UniqueValues!F:F,MATCH(X872,Taxonomy_UniqueValues!G:G,0)))),"#N/C")</f>
        <v>Fanniidae</v>
      </c>
      <c r="X872" s="63">
        <f>+IFERROR(IF(Y872="#N/C","#N/C",INDEX(Taxonomy_UniqueValues!G:G,MATCH(Y872,Taxonomy_UniqueValues!H:H,0))),"#N/C")</f>
        <v>0</v>
      </c>
      <c r="Y872" s="65" t="s">
        <v>38</v>
      </c>
      <c r="Z872" s="64" t="s">
        <v>36</v>
      </c>
    </row>
    <row r="873" spans="1:26" x14ac:dyDescent="0.3">
      <c r="A873" s="3">
        <v>64</v>
      </c>
      <c r="B873" s="38" t="str">
        <f t="shared" si="93"/>
        <v>FAIR-D4_64</v>
      </c>
      <c r="C873" s="39" t="s">
        <v>897</v>
      </c>
      <c r="D873" s="4">
        <f t="shared" si="91"/>
        <v>45163</v>
      </c>
      <c r="E873" s="1" t="s">
        <v>985</v>
      </c>
      <c r="F873" s="1" t="s">
        <v>985</v>
      </c>
      <c r="G873" s="2">
        <v>45163.728587963</v>
      </c>
      <c r="H873" s="2">
        <v>45163.728912036997</v>
      </c>
      <c r="I873" s="46">
        <f t="shared" si="87"/>
        <v>3.2407399703515694E-4</v>
      </c>
      <c r="J873" s="41" t="s">
        <v>30</v>
      </c>
      <c r="K873" s="42" t="s">
        <v>31</v>
      </c>
      <c r="L873" s="42" t="s">
        <v>32</v>
      </c>
      <c r="M873" s="6">
        <v>64</v>
      </c>
      <c r="N873" s="5" t="str">
        <f t="shared" si="89"/>
        <v>FAIR-D4/64</v>
      </c>
      <c r="O873" s="4" t="str">
        <f>IF(ISBLANK(E873),"",IF(E873=F873, "1 video",CONCATENATE((+COUNTIFS(Video_List!$A:$A,Monitoring!C873,Video_List!$D:$D,"&lt;=" &amp;Monitoring!H873)-COUNTIFS(Video_List!$A:$A,Monitoring!C873,Video_List!$D:$D,"&lt;=" &amp;Monitoring!G873))+1," videos")))</f>
        <v>1 video</v>
      </c>
      <c r="P873" s="61" t="str">
        <f>+IF(R873="#N/C","-",IF(V873="#N/C","no","yes"))</f>
        <v>yes</v>
      </c>
      <c r="Q873" s="62" t="s">
        <v>31</v>
      </c>
      <c r="R873" s="63" t="str">
        <f>+IFERROR(IF(S873="#N/C","#N/C",INDEX(Taxonomy_UniqueValues!A:A,MATCH(S873,Taxonomy_UniqueValues!B:B,0))),"#N/C")</f>
        <v>Insecta</v>
      </c>
      <c r="S873" s="63" t="str">
        <f>+IFERROR(IF(T873="#N/C","#N/C",INDEX(Taxonomy_UniqueValues!B:B,MATCH(T873,Taxonomy_UniqueValues!C:C,0))),"#N/C")</f>
        <v>Diptera</v>
      </c>
      <c r="T873" s="63" t="str">
        <f>+IFERROR(IF(V873="#N/C","#N/C",INDEX(Taxonomy_UniqueValues!C:C,MATCH(V873,Taxonomy_UniqueValues!E:E,0))),"#N/C")</f>
        <v>Brachycera</v>
      </c>
      <c r="U873" s="63" t="str">
        <f>+IFERROR(IF(V873="#N/C","#N/C",INDEX(Taxonomy_UniqueValues!D:D,MATCH(V873,Taxonomy_UniqueValues!E:E,0))),"#N/C")</f>
        <v>Muscomorpha</v>
      </c>
      <c r="V873" s="63" t="str">
        <f>+IFERROR(IF(W873="#N/C","#N/C",INDEX(Taxonomy_UniqueValues!E:E,MATCH(W873,Taxonomy_UniqueValues!F:F,0))),"#N/C")</f>
        <v>Syrphoidea</v>
      </c>
      <c r="W873" s="63" t="str">
        <f>+IFERROR(IF(X873="#N/C","#N/C",INDEX(Taxonomy_UniqueValues!F:F,MATCH(X873,Taxonomy_UniqueValues!G:G,0))),"#N/C")</f>
        <v>Syrphidae</v>
      </c>
      <c r="X873" s="63" t="str">
        <f>+IFERROR(IF(Y873="#N/C","#N/C",INDEX(Taxonomy_UniqueValues!G:G,MATCH(Y873,Taxonomy_UniqueValues!H:H,0))),"#N/C")</f>
        <v>Syrphinae</v>
      </c>
      <c r="Y873" s="65" t="s">
        <v>333</v>
      </c>
      <c r="Z873" s="64" t="s">
        <v>36</v>
      </c>
    </row>
    <row r="874" spans="1:26" x14ac:dyDescent="0.3">
      <c r="A874" s="3">
        <v>65</v>
      </c>
      <c r="B874" s="38" t="str">
        <f t="shared" si="93"/>
        <v>FAIR-D4_65</v>
      </c>
      <c r="C874" s="39" t="s">
        <v>897</v>
      </c>
      <c r="D874" s="4">
        <f t="shared" si="91"/>
        <v>45163</v>
      </c>
      <c r="E874" s="1" t="s">
        <v>986</v>
      </c>
      <c r="F874" s="1" t="s">
        <v>987</v>
      </c>
      <c r="G874" s="2">
        <v>45163.731828703698</v>
      </c>
      <c r="H874" s="2">
        <v>45163.732719907399</v>
      </c>
      <c r="I874" s="46">
        <f t="shared" ref="I874:I937" si="94">IF(ISBLANK(E874),"",H874-G874)</f>
        <v>8.9120370103046298E-4</v>
      </c>
      <c r="J874" s="41" t="s">
        <v>30</v>
      </c>
      <c r="K874" s="42" t="s">
        <v>31</v>
      </c>
      <c r="L874" s="42" t="s">
        <v>32</v>
      </c>
      <c r="M874" s="6">
        <v>65</v>
      </c>
      <c r="N874" s="5" t="str">
        <f t="shared" si="89"/>
        <v>FAIR-D4/65</v>
      </c>
      <c r="O874" s="4" t="str">
        <f>IF(ISBLANK(E874),"",IF(E874=F874, "1 video",CONCATENATE((+COUNTIFS(Video_List!$A:$A,Monitoring!C874,Video_List!$D:$D,"&lt;=" &amp;Monitoring!H874)-COUNTIFS(Video_List!$A:$A,Monitoring!C874,Video_List!$D:$D,"&lt;=" &amp;Monitoring!G874))+1," videos")))</f>
        <v>2 videos</v>
      </c>
      <c r="P874" s="61" t="str">
        <f>+IF(R874="#N/C","-",IF(V874="#N/C","no","yes"))</f>
        <v>yes</v>
      </c>
      <c r="Q874" s="62" t="s">
        <v>34</v>
      </c>
      <c r="R874" s="63" t="str">
        <f>+IFERROR(IF(S874="#N/C","#N/C",IF(S874=0,INDEX(Taxonomy_UniqueValues!A:A,MATCH(T874,Taxonomy_UniqueValues!C:C,0)),INDEX(Taxonomy_UniqueValues!A:A,MATCH(S874,Taxonomy_UniqueValues!B:B,0)))),"#N/C")</f>
        <v>Insecta</v>
      </c>
      <c r="S874" s="63" t="str">
        <f>+IFERROR(IF(T874="#N/C","#N/C",IF(T874=0,INDEX(Taxonomy_UniqueValues!B:B,MATCH(U874,Taxonomy_UniqueValues!D:D,0)),INDEX(Taxonomy_UniqueValues!B:B,MATCH(T874,Taxonomy_UniqueValues!C:C,0)))),"#N/C")</f>
        <v>Diptera</v>
      </c>
      <c r="T874" s="63" t="str">
        <f>+IFERROR(IF(U874="#N/C","#N/C",IF(U874=0,INDEX(Taxonomy_UniqueValues!C:C,MATCH(V874,Taxonomy_UniqueValues!E:E,0)),INDEX(Taxonomy_UniqueValues!C:C,MATCH(U874,Taxonomy_UniqueValues!D:D,0)))),"#N/C")</f>
        <v>Brachycera</v>
      </c>
      <c r="U874" s="63" t="str">
        <f>+IFERROR(IF(V874="#N/C","#N/C",IF(V874=0,INDEX(Taxonomy_UniqueValues!D:D,MATCH(W874,Taxonomy_UniqueValues!F:F,0)),INDEX(Taxonomy_UniqueValues!D:D,MATCH(V874,Taxonomy_UniqueValues!E:E,0)))),"#N/C")</f>
        <v>Muscomorpha</v>
      </c>
      <c r="V874" s="63" t="str">
        <f>+IFERROR(IF(W874="#N/C","#N/C",IF(W874=0,INDEX(Taxonomy_UniqueValues!E:E,MATCH(X874,Taxonomy_UniqueValues!G:G,0)),INDEX(Taxonomy_UniqueValues!E:E,MATCH(W874,Taxonomy_UniqueValues!F:F,0)))),"#N/C")</f>
        <v>Muscoidea</v>
      </c>
      <c r="W874" s="63" t="str">
        <f>+IFERROR(IF(X874="#N/C","#N/C",IF(X874=0,INDEX(Taxonomy_UniqueValues!F:F,MATCH(Y874,Taxonomy_UniqueValues!H:H,0)),INDEX(Taxonomy_UniqueValues!F:F,MATCH(X874,Taxonomy_UniqueValues!G:G,0)))),"#N/C")</f>
        <v>Fanniidae</v>
      </c>
      <c r="X874" s="63">
        <f>+IFERROR(IF(Y874="#N/C","#N/C",INDEX(Taxonomy_UniqueValues!G:G,MATCH(Y874,Taxonomy_UniqueValues!H:H,0))),"#N/C")</f>
        <v>0</v>
      </c>
      <c r="Y874" s="65" t="s">
        <v>38</v>
      </c>
      <c r="Z874" s="64" t="s">
        <v>36</v>
      </c>
    </row>
    <row r="875" spans="1:26" x14ac:dyDescent="0.3">
      <c r="A875" s="3">
        <v>66</v>
      </c>
      <c r="B875" s="38" t="str">
        <f t="shared" si="93"/>
        <v>FAIR-D4_66</v>
      </c>
      <c r="C875" s="39" t="s">
        <v>897</v>
      </c>
      <c r="D875" s="4">
        <f t="shared" si="91"/>
        <v>45164</v>
      </c>
      <c r="E875" s="1" t="s">
        <v>988</v>
      </c>
      <c r="F875" s="1" t="s">
        <v>989</v>
      </c>
      <c r="G875" s="2">
        <v>45164.292974536998</v>
      </c>
      <c r="H875" s="2">
        <v>45164.300324074102</v>
      </c>
      <c r="I875" s="46">
        <f t="shared" si="94"/>
        <v>7.3495371034368873E-3</v>
      </c>
      <c r="J875" s="41" t="s">
        <v>30</v>
      </c>
      <c r="K875" s="42" t="s">
        <v>34</v>
      </c>
      <c r="L875" s="42" t="s">
        <v>32</v>
      </c>
      <c r="M875" s="6">
        <v>66</v>
      </c>
      <c r="N875" s="5" t="str">
        <f t="shared" si="89"/>
        <v>FAIR-D4/66</v>
      </c>
      <c r="O875" s="4" t="str">
        <f>IF(ISBLANK(E875),"",IF(E875=F875, "1 video",CONCATENATE((+COUNTIFS(Video_List!$A:$A,Monitoring!C875,Video_List!$D:$D,"&lt;=" &amp;Monitoring!H875)-COUNTIFS(Video_List!$A:$A,Monitoring!C875,Video_List!$D:$D,"&lt;=" &amp;Monitoring!G875))+1," videos")))</f>
        <v>3 videos</v>
      </c>
      <c r="P875" s="61" t="s">
        <v>34</v>
      </c>
      <c r="Q875" s="62" t="s">
        <v>34</v>
      </c>
      <c r="R875" s="63" t="str">
        <f>+IFERROR(IF(S875="#N/C","#N/C",INDEX(Taxonomy_UniqueValues!A:A,MATCH(S875,Taxonomy_UniqueValues!B:B,0))),"#N/C")</f>
        <v>Insecta</v>
      </c>
      <c r="S875" s="63" t="str">
        <f>+IFERROR(IF(T875="#N/C","#N/C",INDEX(Taxonomy_UniqueValues!B:B,MATCH(T875,Taxonomy_UniqueValues!C:C,0))),"#N/C")</f>
        <v>Diptera</v>
      </c>
      <c r="T875" s="63" t="s">
        <v>48</v>
      </c>
      <c r="U875" s="63" t="str">
        <f>+IFERROR(IF(V875="#N/C","#N/C",INDEX(Taxonomy_UniqueValues!D:D,MATCH(V875,Taxonomy_UniqueValues!E:E,0))),"#N/C")</f>
        <v>#N/C</v>
      </c>
      <c r="V875" s="63" t="str">
        <f>+IFERROR(IF(W875="#N/C","#N/C",INDEX(Taxonomy_UniqueValues!E:E,MATCH(W875,Taxonomy_UniqueValues!F:F,0))),"#N/C")</f>
        <v>#N/C</v>
      </c>
      <c r="W875" s="63" t="str">
        <f>+IFERROR(IF(X875="#N/C","#N/C",INDEX(Taxonomy_UniqueValues!F:F,MATCH(X875,Taxonomy_UniqueValues!G:G,0))),"#N/C")</f>
        <v>#N/C</v>
      </c>
      <c r="X875" s="63" t="str">
        <f>+IFERROR(IF(Y875="#N/C","#N/C",INDEX(Taxonomy_UniqueValues!G:G,MATCH(Y875,Taxonomy_UniqueValues!H:H,0))),"#N/C")</f>
        <v>#N/C</v>
      </c>
      <c r="Y875" s="65" t="str">
        <f>+IFERROR(IF(Z875="#N/C","#N/C",INDEX(Taxonomy_UniqueValues!H:H,MATCH(Z875,Taxonomy_UniqueValues!I:I,0))),"#N/C")</f>
        <v>#N/C</v>
      </c>
      <c r="Z875" s="64" t="s">
        <v>36</v>
      </c>
    </row>
    <row r="876" spans="1:26" x14ac:dyDescent="0.3">
      <c r="A876" s="3">
        <v>67</v>
      </c>
      <c r="B876" s="38" t="str">
        <f t="shared" si="93"/>
        <v>FAIR-D4_67</v>
      </c>
      <c r="C876" s="39" t="s">
        <v>897</v>
      </c>
      <c r="D876" s="4">
        <f t="shared" si="91"/>
        <v>45164</v>
      </c>
      <c r="E876" s="1" t="s">
        <v>988</v>
      </c>
      <c r="F876" s="1" t="s">
        <v>988</v>
      </c>
      <c r="G876" s="2">
        <v>45164.293182870402</v>
      </c>
      <c r="H876" s="2">
        <v>45164.294270833299</v>
      </c>
      <c r="I876" s="46">
        <f t="shared" si="94"/>
        <v>1.0879628971451893E-3</v>
      </c>
      <c r="J876" s="41" t="s">
        <v>45</v>
      </c>
      <c r="K876" s="42" t="s">
        <v>34</v>
      </c>
      <c r="L876" s="42" t="s">
        <v>45</v>
      </c>
      <c r="M876" s="6">
        <v>67</v>
      </c>
      <c r="N876" s="5" t="str">
        <f t="shared" si="89"/>
        <v>FAIR-D4/67</v>
      </c>
      <c r="O876" s="4" t="str">
        <f>IF(ISBLANK(E876),"",IF(E876=F876, "1 video",CONCATENATE((+COUNTIFS(Video_List!$A:$A,Monitoring!C876,Video_List!$D:$D,"&lt;=" &amp;Monitoring!H876)-COUNTIFS(Video_List!$A:$A,Monitoring!C876,Video_List!$D:$D,"&lt;=" &amp;Monitoring!G876))+1," videos")))</f>
        <v>1 video</v>
      </c>
      <c r="P876" s="61" t="s">
        <v>34</v>
      </c>
      <c r="Q876" s="62" t="s">
        <v>34</v>
      </c>
      <c r="R876" s="63" t="str">
        <f>+IFERROR(IF(S876="#N/C","#N/C",INDEX(Taxonomy_UniqueValues!A:A,MATCH(S876,Taxonomy_UniqueValues!B:B,0))),"#N/C")</f>
        <v>Insecta</v>
      </c>
      <c r="S876" s="63" t="str">
        <f>+IFERROR(IF(T876="#N/C","#N/C",INDEX(Taxonomy_UniqueValues!B:B,MATCH(T876,Taxonomy_UniqueValues!C:C,0))),"#N/C")</f>
        <v>Diptera</v>
      </c>
      <c r="T876" s="63" t="s">
        <v>48</v>
      </c>
      <c r="U876" s="63" t="str">
        <f>+IFERROR(IF(V876="#N/C","#N/C",INDEX(Taxonomy_UniqueValues!D:D,MATCH(V876,Taxonomy_UniqueValues!E:E,0))),"#N/C")</f>
        <v>#N/C</v>
      </c>
      <c r="V876" s="63" t="str">
        <f>+IFERROR(IF(W876="#N/C","#N/C",INDEX(Taxonomy_UniqueValues!E:E,MATCH(W876,Taxonomy_UniqueValues!F:F,0))),"#N/C")</f>
        <v>#N/C</v>
      </c>
      <c r="W876" s="63" t="str">
        <f>+IFERROR(IF(X876="#N/C","#N/C",INDEX(Taxonomy_UniqueValues!F:F,MATCH(X876,Taxonomy_UniqueValues!G:G,0))),"#N/C")</f>
        <v>#N/C</v>
      </c>
      <c r="X876" s="63" t="str">
        <f>+IFERROR(IF(Y876="#N/C","#N/C",INDEX(Taxonomy_UniqueValues!G:G,MATCH(Y876,Taxonomy_UniqueValues!H:H,0))),"#N/C")</f>
        <v>#N/C</v>
      </c>
      <c r="Y876" s="65" t="str">
        <f>+IFERROR(IF(Z876="#N/C","#N/C",INDEX(Taxonomy_UniqueValues!H:H,MATCH(Z876,Taxonomy_UniqueValues!I:I,0))),"#N/C")</f>
        <v>#N/C</v>
      </c>
      <c r="Z876" s="64" t="s">
        <v>36</v>
      </c>
    </row>
    <row r="877" spans="1:26" x14ac:dyDescent="0.3">
      <c r="A877" s="3">
        <v>68</v>
      </c>
      <c r="B877" s="38" t="str">
        <f t="shared" si="93"/>
        <v>FAIR-D4_68</v>
      </c>
      <c r="C877" s="39" t="s">
        <v>897</v>
      </c>
      <c r="D877" s="4">
        <f t="shared" si="91"/>
        <v>45164</v>
      </c>
      <c r="E877" s="1" t="s">
        <v>990</v>
      </c>
      <c r="F877" s="1" t="s">
        <v>990</v>
      </c>
      <c r="G877" s="2">
        <v>45164.318726851903</v>
      </c>
      <c r="H877" s="2">
        <v>45164.3190972222</v>
      </c>
      <c r="I877" s="46">
        <f t="shared" si="94"/>
        <v>3.7037029687780887E-4</v>
      </c>
      <c r="J877" s="41" t="s">
        <v>45</v>
      </c>
      <c r="K877" s="42" t="s">
        <v>34</v>
      </c>
      <c r="L877" s="42" t="s">
        <v>32</v>
      </c>
      <c r="M877" s="6">
        <v>68</v>
      </c>
      <c r="N877" s="5" t="str">
        <f t="shared" si="89"/>
        <v>FAIR-D4/68</v>
      </c>
      <c r="O877" s="4" t="str">
        <f>IF(ISBLANK(E877),"",IF(E877=F877, "1 video",CONCATENATE((+COUNTIFS(Video_List!$A:$A,Monitoring!C877,Video_List!$D:$D,"&lt;=" &amp;Monitoring!H877)-COUNTIFS(Video_List!$A:$A,Monitoring!C877,Video_List!$D:$D,"&lt;=" &amp;Monitoring!G877))+1," videos")))</f>
        <v>1 video</v>
      </c>
      <c r="P877" s="61" t="str">
        <f>+IF(R877="#N/C","-",IF(V877="#N/C","no","yes"))</f>
        <v>yes</v>
      </c>
      <c r="Q877" s="62" t="s">
        <v>34</v>
      </c>
      <c r="R877" s="63" t="str">
        <f>+IFERROR(IF(S877="#N/C","#N/C",IF(S877=0,INDEX(Taxonomy_UniqueValues!A:A,MATCH(T877,Taxonomy_UniqueValues!C:C,0)),INDEX(Taxonomy_UniqueValues!A:A,MATCH(S877,Taxonomy_UniqueValues!B:B,0)))),"#N/C")</f>
        <v>Insecta</v>
      </c>
      <c r="S877" s="63" t="str">
        <f>+IFERROR(IF(T877="#N/C","#N/C",IF(T877=0,INDEX(Taxonomy_UniqueValues!B:B,MATCH(U877,Taxonomy_UniqueValues!D:D,0)),INDEX(Taxonomy_UniqueValues!B:B,MATCH(T877,Taxonomy_UniqueValues!C:C,0)))),"#N/C")</f>
        <v>Diptera</v>
      </c>
      <c r="T877" s="63" t="str">
        <f>+IFERROR(IF(U877="#N/C","#N/C",IF(U877=0,INDEX(Taxonomy_UniqueValues!C:C,MATCH(V877,Taxonomy_UniqueValues!E:E,0)),INDEX(Taxonomy_UniqueValues!C:C,MATCH(U877,Taxonomy_UniqueValues!D:D,0)))),"#N/C")</f>
        <v>Brachycera</v>
      </c>
      <c r="U877" s="63" t="str">
        <f>+IFERROR(IF(V877="#N/C","#N/C",IF(V877=0,INDEX(Taxonomy_UniqueValues!D:D,MATCH(W877,Taxonomy_UniqueValues!F:F,0)),INDEX(Taxonomy_UniqueValues!D:D,MATCH(V877,Taxonomy_UniqueValues!E:E,0)))),"#N/C")</f>
        <v>Muscomorpha</v>
      </c>
      <c r="V877" s="63" t="str">
        <f>+IFERROR(IF(W877="#N/C","#N/C",IF(W877=0,INDEX(Taxonomy_UniqueValues!E:E,MATCH(X877,Taxonomy_UniqueValues!G:G,0)),INDEX(Taxonomy_UniqueValues!E:E,MATCH(W877,Taxonomy_UniqueValues!F:F,0)))),"#N/C")</f>
        <v>Muscoidea</v>
      </c>
      <c r="W877" s="63" t="str">
        <f>+IFERROR(IF(X877="#N/C","#N/C",IF(X877=0,INDEX(Taxonomy_UniqueValues!F:F,MATCH(Y877,Taxonomy_UniqueValues!H:H,0)),INDEX(Taxonomy_UniqueValues!F:F,MATCH(X877,Taxonomy_UniqueValues!G:G,0)))),"#N/C")</f>
        <v>Fanniidae</v>
      </c>
      <c r="X877" s="63">
        <f>+IFERROR(IF(Y877="#N/C","#N/C",INDEX(Taxonomy_UniqueValues!G:G,MATCH(Y877,Taxonomy_UniqueValues!H:H,0))),"#N/C")</f>
        <v>0</v>
      </c>
      <c r="Y877" s="65" t="s">
        <v>38</v>
      </c>
      <c r="Z877" s="64" t="s">
        <v>36</v>
      </c>
    </row>
    <row r="878" spans="1:26" x14ac:dyDescent="0.3">
      <c r="A878" s="3">
        <v>69</v>
      </c>
      <c r="B878" s="38" t="str">
        <f t="shared" si="93"/>
        <v>FAIR-D4_69</v>
      </c>
      <c r="C878" s="39" t="s">
        <v>897</v>
      </c>
      <c r="D878" s="4">
        <f t="shared" si="91"/>
        <v>45164</v>
      </c>
      <c r="E878" s="1" t="s">
        <v>991</v>
      </c>
      <c r="F878" s="1" t="s">
        <v>991</v>
      </c>
      <c r="G878" s="2">
        <v>45164.347662036998</v>
      </c>
      <c r="H878" s="2">
        <v>45164.347777777803</v>
      </c>
      <c r="I878" s="46">
        <f t="shared" si="94"/>
        <v>1.1574080417631194E-4</v>
      </c>
      <c r="J878" s="41" t="s">
        <v>32</v>
      </c>
      <c r="K878" s="42" t="s">
        <v>31</v>
      </c>
      <c r="L878" s="42" t="s">
        <v>32</v>
      </c>
      <c r="M878" s="6">
        <v>69</v>
      </c>
      <c r="N878" s="5" t="str">
        <f t="shared" si="89"/>
        <v>FAIR-D4/69</v>
      </c>
      <c r="O878" s="4" t="str">
        <f>IF(ISBLANK(E878),"",IF(E878=F878, "1 video",CONCATENATE((+COUNTIFS(Video_List!$A:$A,Monitoring!C878,Video_List!$D:$D,"&lt;=" &amp;Monitoring!H878)-COUNTIFS(Video_List!$A:$A,Monitoring!C878,Video_List!$D:$D,"&lt;=" &amp;Monitoring!G878))+1," videos")))</f>
        <v>1 video</v>
      </c>
      <c r="P878" s="61" t="str">
        <f>+IF(R878="#N/C","-",IF(V878="#N/C","no","yes"))</f>
        <v>yes</v>
      </c>
      <c r="Q878" s="62" t="s">
        <v>31</v>
      </c>
      <c r="R878" s="63" t="str">
        <f>+IFERROR(IF(S878="#N/C","#N/C",INDEX(Taxonomy_UniqueValues!A:A,MATCH(S878,Taxonomy_UniqueValues!B:B,0))),"#N/C")</f>
        <v>Insecta</v>
      </c>
      <c r="S878" s="63" t="str">
        <f>+IFERROR(IF(T878="#N/C","#N/C",INDEX(Taxonomy_UniqueValues!B:B,MATCH(T878,Taxonomy_UniqueValues!C:C,0))),"#N/C")</f>
        <v>Hymenoptera</v>
      </c>
      <c r="T878" s="63" t="str">
        <f>+IFERROR(IF(V878="#N/C","#N/C",INDEX(Taxonomy_UniqueValues!C:C,MATCH(V878,Taxonomy_UniqueValues!E:E,0))),"#N/C")</f>
        <v>Apocrita</v>
      </c>
      <c r="U878" s="63" t="str">
        <f>+IFERROR(IF(V878="#N/C","#N/C",INDEX(Taxonomy_UniqueValues!D:D,MATCH(V878,Taxonomy_UniqueValues!E:E,0))),"#N/C")</f>
        <v>Aculeata</v>
      </c>
      <c r="V878" s="63" t="str">
        <f>+IFERROR(IF(W878="#N/C","#N/C",INDEX(Taxonomy_UniqueValues!E:E,MATCH(W878,Taxonomy_UniqueValues!F:F,0))),"#N/C")</f>
        <v>Vespoidea</v>
      </c>
      <c r="W878" s="63" t="str">
        <f>+IFERROR(IF(X878="#N/C","#N/C",INDEX(Taxonomy_UniqueValues!F:F,MATCH(X878,Taxonomy_UniqueValues!G:G,0))),"#N/C")</f>
        <v>Vespidae</v>
      </c>
      <c r="X878" s="63" t="str">
        <f>+IFERROR(IF(Y878="#N/C","#N/C",INDEX(Taxonomy_UniqueValues!G:G,MATCH(Y878,Taxonomy_UniqueValues!H:H,0))),"#N/C")</f>
        <v>Vespinae</v>
      </c>
      <c r="Y878" s="65" t="s">
        <v>57</v>
      </c>
      <c r="Z878" s="64" t="s">
        <v>36</v>
      </c>
    </row>
    <row r="879" spans="1:26" x14ac:dyDescent="0.3">
      <c r="A879" s="3">
        <v>70</v>
      </c>
      <c r="B879" s="38" t="str">
        <f t="shared" si="93"/>
        <v>FAIR-D4_70</v>
      </c>
      <c r="C879" s="39" t="s">
        <v>897</v>
      </c>
      <c r="D879" s="4">
        <f t="shared" si="91"/>
        <v>45164</v>
      </c>
      <c r="E879" s="1" t="s">
        <v>992</v>
      </c>
      <c r="F879" s="1" t="s">
        <v>993</v>
      </c>
      <c r="G879" s="2">
        <v>45164.348912037</v>
      </c>
      <c r="H879" s="2">
        <v>45164.354837963001</v>
      </c>
      <c r="I879" s="46">
        <f t="shared" si="94"/>
        <v>5.9259260015096515E-3</v>
      </c>
      <c r="J879" s="41" t="s">
        <v>45</v>
      </c>
      <c r="K879" s="42" t="s">
        <v>31</v>
      </c>
      <c r="L879" s="42" t="s">
        <v>32</v>
      </c>
      <c r="M879" s="6">
        <v>70</v>
      </c>
      <c r="N879" s="5" t="str">
        <f t="shared" si="89"/>
        <v>FAIR-D4/70</v>
      </c>
      <c r="O879" s="4" t="str">
        <f>IF(ISBLANK(E879),"",IF(E879=F879, "1 video",CONCATENATE((+COUNTIFS(Video_List!$A:$A,Monitoring!C879,Video_List!$D:$D,"&lt;=" &amp;Monitoring!H879)-COUNTIFS(Video_List!$A:$A,Monitoring!C879,Video_List!$D:$D,"&lt;=" &amp;Monitoring!G879))+1," videos")))</f>
        <v>3 videos</v>
      </c>
      <c r="P879" s="61" t="s">
        <v>34</v>
      </c>
      <c r="Q879" s="62" t="s">
        <v>34</v>
      </c>
      <c r="R879" s="63" t="str">
        <f>+IFERROR(IF(S879="#N/C","#N/C",INDEX(Taxonomy_UniqueValues!A:A,MATCH(S879,Taxonomy_UniqueValues!B:B,0))),"#N/C")</f>
        <v>Insecta</v>
      </c>
      <c r="S879" s="63" t="str">
        <f>+IFERROR(IF(T879="#N/C","#N/C",INDEX(Taxonomy_UniqueValues!B:B,MATCH(T879,Taxonomy_UniqueValues!C:C,0))),"#N/C")</f>
        <v>Diptera</v>
      </c>
      <c r="T879" s="63" t="s">
        <v>48</v>
      </c>
      <c r="U879" s="63" t="str">
        <f>+IFERROR(IF(V879="#N/C","#N/C",INDEX(Taxonomy_UniqueValues!D:D,MATCH(V879,Taxonomy_UniqueValues!E:E,0))),"#N/C")</f>
        <v>#N/C</v>
      </c>
      <c r="V879" s="63" t="str">
        <f>+IFERROR(IF(W879="#N/C","#N/C",INDEX(Taxonomy_UniqueValues!E:E,MATCH(W879,Taxonomy_UniqueValues!F:F,0))),"#N/C")</f>
        <v>#N/C</v>
      </c>
      <c r="W879" s="63" t="str">
        <f>+IFERROR(IF(X879="#N/C","#N/C",INDEX(Taxonomy_UniqueValues!F:F,MATCH(X879,Taxonomy_UniqueValues!G:G,0))),"#N/C")</f>
        <v>#N/C</v>
      </c>
      <c r="X879" s="63" t="str">
        <f>+IFERROR(IF(Y879="#N/C","#N/C",INDEX(Taxonomy_UniqueValues!G:G,MATCH(Y879,Taxonomy_UniqueValues!H:H,0))),"#N/C")</f>
        <v>#N/C</v>
      </c>
      <c r="Y879" s="65" t="str">
        <f>+IFERROR(IF(Z879="#N/C","#N/C",INDEX(Taxonomy_UniqueValues!H:H,MATCH(Z879,Taxonomy_UniqueValues!I:I,0))),"#N/C")</f>
        <v>#N/C</v>
      </c>
      <c r="Z879" s="64" t="s">
        <v>36</v>
      </c>
    </row>
    <row r="880" spans="1:26" x14ac:dyDescent="0.3">
      <c r="A880" s="3">
        <v>71</v>
      </c>
      <c r="B880" s="38" t="str">
        <f t="shared" si="93"/>
        <v>FAIR-D4_71</v>
      </c>
      <c r="C880" s="39" t="s">
        <v>897</v>
      </c>
      <c r="D880" s="4">
        <f t="shared" si="91"/>
        <v>45164</v>
      </c>
      <c r="E880" s="1" t="s">
        <v>994</v>
      </c>
      <c r="F880" s="1" t="s">
        <v>995</v>
      </c>
      <c r="G880" s="2">
        <v>45164.355324074102</v>
      </c>
      <c r="H880" s="2">
        <v>45164.373009259303</v>
      </c>
      <c r="I880" s="46">
        <f t="shared" si="94"/>
        <v>1.7685185201116838E-2</v>
      </c>
      <c r="J880" s="41" t="s">
        <v>45</v>
      </c>
      <c r="K880" s="42" t="s">
        <v>34</v>
      </c>
      <c r="L880" s="42" t="s">
        <v>45</v>
      </c>
      <c r="M880" s="6">
        <v>71</v>
      </c>
      <c r="N880" s="5" t="str">
        <f t="shared" si="89"/>
        <v>FAIR-D4/71</v>
      </c>
      <c r="O880" s="4" t="str">
        <f>IF(ISBLANK(E880),"",IF(E880=F880, "1 video",CONCATENATE((+COUNTIFS(Video_List!$A:$A,Monitoring!C880,Video_List!$D:$D,"&lt;=" &amp;Monitoring!H880)-COUNTIFS(Video_List!$A:$A,Monitoring!C880,Video_List!$D:$D,"&lt;=" &amp;Monitoring!G880))+1," videos")))</f>
        <v>3 videos</v>
      </c>
      <c r="P880" s="61" t="str">
        <f t="shared" ref="P880:P926" si="95">+IF(R880="#N/C","-",IF(V880="#N/C","no","yes"))</f>
        <v>no</v>
      </c>
      <c r="Q880" s="62" t="s">
        <v>34</v>
      </c>
      <c r="R880" s="63" t="str">
        <f>+IFERROR(IF(S880="#N/C","#N/C",INDEX(Taxonomy_UniqueValues!A:A,MATCH(S880,Taxonomy_UniqueValues!B:B,0))),"#N/C")</f>
        <v>Insecta</v>
      </c>
      <c r="S880" s="63" t="str">
        <f>+IFERROR(IF(T880="#N/C","#N/C",INDEX(Taxonomy_UniqueValues!B:B,MATCH(T880,Taxonomy_UniqueValues!C:C,0))),"#N/C")</f>
        <v>Diptera</v>
      </c>
      <c r="T880" s="63" t="s">
        <v>48</v>
      </c>
      <c r="U880" s="63" t="str">
        <f>+IFERROR(IF(V880="#N/C","#N/C",INDEX(Taxonomy_UniqueValues!D:D,MATCH(V880,Taxonomy_UniqueValues!E:E,0))),"#N/C")</f>
        <v>#N/C</v>
      </c>
      <c r="V880" s="63" t="str">
        <f>+IFERROR(IF(W880="#N/C","#N/C",INDEX(Taxonomy_UniqueValues!E:E,MATCH(W880,Taxonomy_UniqueValues!F:F,0))),"#N/C")</f>
        <v>#N/C</v>
      </c>
      <c r="W880" s="63" t="str">
        <f>+IFERROR(IF(X880="#N/C","#N/C",INDEX(Taxonomy_UniqueValues!F:F,MATCH(X880,Taxonomy_UniqueValues!G:G,0))),"#N/C")</f>
        <v>#N/C</v>
      </c>
      <c r="X880" s="63" t="str">
        <f>+IFERROR(IF(Y880="#N/C","#N/C",INDEX(Taxonomy_UniqueValues!G:G,MATCH(Y880,Taxonomy_UniqueValues!H:H,0))),"#N/C")</f>
        <v>#N/C</v>
      </c>
      <c r="Y880" s="65" t="str">
        <f>+IFERROR(IF(Z880="#N/C","#N/C",INDEX(Taxonomy_UniqueValues!H:H,MATCH(Z880,Taxonomy_UniqueValues!I:I,0))),"#N/C")</f>
        <v>#N/C</v>
      </c>
      <c r="Z880" s="64" t="s">
        <v>36</v>
      </c>
    </row>
    <row r="881" spans="1:26" x14ac:dyDescent="0.3">
      <c r="A881" s="3">
        <v>72</v>
      </c>
      <c r="B881" s="38" t="str">
        <f t="shared" si="93"/>
        <v>FAIR-D4_72</v>
      </c>
      <c r="C881" s="39" t="s">
        <v>897</v>
      </c>
      <c r="D881" s="4">
        <f t="shared" si="91"/>
        <v>45164</v>
      </c>
      <c r="E881" s="1" t="s">
        <v>995</v>
      </c>
      <c r="F881" s="1" t="s">
        <v>996</v>
      </c>
      <c r="G881" s="2">
        <v>45164.372199074103</v>
      </c>
      <c r="H881" s="2">
        <v>45164.395937499998</v>
      </c>
      <c r="I881" s="46">
        <f t="shared" si="94"/>
        <v>2.3738425894407555E-2</v>
      </c>
      <c r="J881" s="41" t="s">
        <v>45</v>
      </c>
      <c r="K881" s="42" t="s">
        <v>31</v>
      </c>
      <c r="L881" s="42" t="s">
        <v>32</v>
      </c>
      <c r="M881" s="6">
        <v>72</v>
      </c>
      <c r="N881" s="5" t="str">
        <f t="shared" si="89"/>
        <v>FAIR-D4/72</v>
      </c>
      <c r="O881" s="4" t="str">
        <f>IF(ISBLANK(E881),"",IF(E881=F881, "1 video",CONCATENATE((+COUNTIFS(Video_List!$A:$A,Monitoring!C881,Video_List!$D:$D,"&lt;=" &amp;Monitoring!H881)-COUNTIFS(Video_List!$A:$A,Monitoring!C881,Video_List!$D:$D,"&lt;=" &amp;Monitoring!G881))+1," videos")))</f>
        <v>4 videos</v>
      </c>
      <c r="P881" s="61" t="str">
        <f t="shared" si="95"/>
        <v>no</v>
      </c>
      <c r="Q881" s="62" t="s">
        <v>34</v>
      </c>
      <c r="R881" s="63" t="str">
        <f>+IFERROR(IF(S881="#N/C","#N/C",INDEX(Taxonomy_UniqueValues!A:A,MATCH(S881,Taxonomy_UniqueValues!B:B,0))),"#N/C")</f>
        <v>Insecta</v>
      </c>
      <c r="S881" s="63" t="str">
        <f>+IFERROR(IF(T881="#N/C","#N/C",INDEX(Taxonomy_UniqueValues!B:B,MATCH(T881,Taxonomy_UniqueValues!C:C,0))),"#N/C")</f>
        <v>Diptera</v>
      </c>
      <c r="T881" s="63" t="s">
        <v>48</v>
      </c>
      <c r="U881" s="63" t="str">
        <f>+IFERROR(IF(V881="#N/C","#N/C",INDEX(Taxonomy_UniqueValues!D:D,MATCH(V881,Taxonomy_UniqueValues!E:E,0))),"#N/C")</f>
        <v>#N/C</v>
      </c>
      <c r="V881" s="63" t="str">
        <f>+IFERROR(IF(W881="#N/C","#N/C",INDEX(Taxonomy_UniqueValues!E:E,MATCH(W881,Taxonomy_UniqueValues!F:F,0))),"#N/C")</f>
        <v>#N/C</v>
      </c>
      <c r="W881" s="63" t="str">
        <f>+IFERROR(IF(X881="#N/C","#N/C",INDEX(Taxonomy_UniqueValues!F:F,MATCH(X881,Taxonomy_UniqueValues!G:G,0))),"#N/C")</f>
        <v>#N/C</v>
      </c>
      <c r="X881" s="63" t="str">
        <f>+IFERROR(IF(Y881="#N/C","#N/C",INDEX(Taxonomy_UniqueValues!G:G,MATCH(Y881,Taxonomy_UniqueValues!H:H,0))),"#N/C")</f>
        <v>#N/C</v>
      </c>
      <c r="Y881" s="65" t="str">
        <f>+IFERROR(IF(Z881="#N/C","#N/C",INDEX(Taxonomy_UniqueValues!H:H,MATCH(Z881,Taxonomy_UniqueValues!I:I,0))),"#N/C")</f>
        <v>#N/C</v>
      </c>
      <c r="Z881" s="64" t="s">
        <v>36</v>
      </c>
    </row>
    <row r="882" spans="1:26" x14ac:dyDescent="0.3">
      <c r="A882" s="3">
        <v>73</v>
      </c>
      <c r="B882" s="38" t="str">
        <f t="shared" si="93"/>
        <v>FAIR-D4_73</v>
      </c>
      <c r="C882" s="39" t="s">
        <v>897</v>
      </c>
      <c r="D882" s="4">
        <f t="shared" ref="D882:D917" si="96">IF(ISBLANK(E882),"",+VALUE(MID(E882,FIND("_",E882)+1,10)))</f>
        <v>45164</v>
      </c>
      <c r="E882" s="1" t="s">
        <v>996</v>
      </c>
      <c r="F882" s="1" t="s">
        <v>996</v>
      </c>
      <c r="G882" s="2">
        <v>45164.395914351902</v>
      </c>
      <c r="H882" s="2">
        <v>45164.396446759303</v>
      </c>
      <c r="I882" s="46">
        <f t="shared" si="94"/>
        <v>5.3240740089677274E-4</v>
      </c>
      <c r="J882" s="41" t="s">
        <v>30</v>
      </c>
      <c r="K882" s="42" t="s">
        <v>34</v>
      </c>
      <c r="L882" s="42" t="s">
        <v>32</v>
      </c>
      <c r="M882" s="6">
        <v>73</v>
      </c>
      <c r="N882" s="5" t="str">
        <f t="shared" si="89"/>
        <v>FAIR-D4/73</v>
      </c>
      <c r="O882" s="4" t="str">
        <f>IF(ISBLANK(E882),"",IF(E882=F882, "1 video",CONCATENATE((+COUNTIFS(Video_List!$A:$A,Monitoring!C882,Video_List!$D:$D,"&lt;=" &amp;Monitoring!H882)-COUNTIFS(Video_List!$A:$A,Monitoring!C882,Video_List!$D:$D,"&lt;=" &amp;Monitoring!G882))+1," videos")))</f>
        <v>1 video</v>
      </c>
      <c r="P882" s="61" t="str">
        <f t="shared" si="95"/>
        <v>yes</v>
      </c>
      <c r="Q882" s="62" t="s">
        <v>31</v>
      </c>
      <c r="R882" s="63" t="str">
        <f>+IFERROR(IF(S882="#N/C","#N/C",INDEX(Taxonomy_UniqueValues!A:A,MATCH(S882,Taxonomy_UniqueValues!B:B,0))),"#N/C")</f>
        <v>Insecta</v>
      </c>
      <c r="S882" s="63" t="str">
        <f>+IFERROR(IF(T882="#N/C","#N/C",INDEX(Taxonomy_UniqueValues!B:B,MATCH(T882,Taxonomy_UniqueValues!C:C,0))),"#N/C")</f>
        <v>Diptera</v>
      </c>
      <c r="T882" s="63" t="str">
        <f>+IFERROR(IF(V882="#N/C","#N/C",INDEX(Taxonomy_UniqueValues!C:C,MATCH(V882,Taxonomy_UniqueValues!E:E,0))),"#N/C")</f>
        <v>Brachycera</v>
      </c>
      <c r="U882" s="63" t="str">
        <f>+IFERROR(IF(V882="#N/C","#N/C",INDEX(Taxonomy_UniqueValues!D:D,MATCH(V882,Taxonomy_UniqueValues!E:E,0))),"#N/C")</f>
        <v>Muscomorpha</v>
      </c>
      <c r="V882" s="63" t="s">
        <v>35</v>
      </c>
      <c r="W882" s="63" t="str">
        <f>+IFERROR(IF(X882="#N/C","#N/C",INDEX(Taxonomy_UniqueValues!F:F,MATCH(X882,Taxonomy_UniqueValues!G:G,0))),"#N/C")</f>
        <v>#N/C</v>
      </c>
      <c r="X882" s="63" t="str">
        <f>+IFERROR(IF(Y882="#N/C","#N/C",INDEX(Taxonomy_UniqueValues!G:G,MATCH(Y882,Taxonomy_UniqueValues!H:H,0))),"#N/C")</f>
        <v>#N/C</v>
      </c>
      <c r="Y882" s="65" t="str">
        <f>+IFERROR(IF(Z882="#N/C","#N/C",INDEX(Taxonomy_UniqueValues!H:H,MATCH(Z882,Taxonomy_UniqueValues!I:I,0))),"#N/C")</f>
        <v>#N/C</v>
      </c>
      <c r="Z882" s="64" t="s">
        <v>36</v>
      </c>
    </row>
    <row r="883" spans="1:26" x14ac:dyDescent="0.3">
      <c r="A883" s="3">
        <v>74</v>
      </c>
      <c r="B883" s="38" t="str">
        <f t="shared" si="93"/>
        <v>FAIR-D4_74</v>
      </c>
      <c r="C883" s="39" t="s">
        <v>897</v>
      </c>
      <c r="D883" s="4">
        <f t="shared" si="96"/>
        <v>45164</v>
      </c>
      <c r="E883" s="1" t="s">
        <v>997</v>
      </c>
      <c r="F883" s="1" t="s">
        <v>997</v>
      </c>
      <c r="G883" s="2">
        <v>45164.420138888898</v>
      </c>
      <c r="H883" s="2">
        <v>45164.4205671296</v>
      </c>
      <c r="I883" s="46">
        <f t="shared" si="94"/>
        <v>4.2824070260394365E-4</v>
      </c>
      <c r="J883" s="41" t="s">
        <v>45</v>
      </c>
      <c r="K883" s="42" t="s">
        <v>34</v>
      </c>
      <c r="L883" s="42" t="s">
        <v>45</v>
      </c>
      <c r="M883" s="6">
        <v>74</v>
      </c>
      <c r="N883" s="5" t="str">
        <f t="shared" si="89"/>
        <v>FAIR-D4/74</v>
      </c>
      <c r="O883" s="4" t="str">
        <f>IF(ISBLANK(E883),"",IF(E883=F883, "1 video",CONCATENATE((+COUNTIFS(Video_List!$A:$A,Monitoring!C883,Video_List!$D:$D,"&lt;=" &amp;Monitoring!H883)-COUNTIFS(Video_List!$A:$A,Monitoring!C883,Video_List!$D:$D,"&lt;=" &amp;Monitoring!G883))+1," videos")))</f>
        <v>1 video</v>
      </c>
      <c r="P883" s="61" t="str">
        <f t="shared" si="95"/>
        <v>yes</v>
      </c>
      <c r="Q883" s="62" t="s">
        <v>34</v>
      </c>
      <c r="R883" s="63" t="str">
        <f>+IFERROR(IF(S883="#N/C","#N/C",INDEX(Taxonomy_UniqueValues!A:A,MATCH(S883,Taxonomy_UniqueValues!B:B,0))),"#N/C")</f>
        <v>Insecta</v>
      </c>
      <c r="S883" s="63" t="str">
        <f>+IFERROR(IF(T883="#N/C","#N/C",INDEX(Taxonomy_UniqueValues!B:B,MATCH(T883,Taxonomy_UniqueValues!C:C,0))),"#N/C")</f>
        <v>Diptera</v>
      </c>
      <c r="T883" s="63" t="str">
        <f>+IFERROR(IF(V883="#N/C","#N/C",INDEX(Taxonomy_UniqueValues!C:C,MATCH(V883,Taxonomy_UniqueValues!E:E,0))),"#N/C")</f>
        <v>Brachycera</v>
      </c>
      <c r="U883" s="63" t="str">
        <f>+IFERROR(IF(V883="#N/C","#N/C",INDEX(Taxonomy_UniqueValues!D:D,MATCH(V883,Taxonomy_UniqueValues!E:E,0))),"#N/C")</f>
        <v>Muscomorpha</v>
      </c>
      <c r="V883" s="63" t="str">
        <f>+IFERROR(IF(W883="#N/C","#N/C",INDEX(Taxonomy_UniqueValues!E:E,MATCH(W883,Taxonomy_UniqueValues!F:F,0))),"#N/C")</f>
        <v>Ephydroidea</v>
      </c>
      <c r="W883" s="63" t="str">
        <f>+IFERROR(IF(X883="#N/C","#N/C",INDEX(Taxonomy_UniqueValues!F:F,MATCH(X883,Taxonomy_UniqueValues!G:G,0))),"#N/C")</f>
        <v>Drosophilidae</v>
      </c>
      <c r="X883" s="63" t="str">
        <f>+IFERROR(IF(Y883="#N/C","#N/C",INDEX(Taxonomy_UniqueValues!G:G,MATCH(Y883,Taxonomy_UniqueValues!H:H,0))),"#N/C")</f>
        <v>Drosophilinae</v>
      </c>
      <c r="Y883" s="65" t="s">
        <v>384</v>
      </c>
      <c r="Z883" s="64" t="s">
        <v>36</v>
      </c>
    </row>
    <row r="884" spans="1:26" x14ac:dyDescent="0.3">
      <c r="A884" s="3">
        <v>75</v>
      </c>
      <c r="B884" s="38" t="str">
        <f t="shared" si="93"/>
        <v>FAIR-D4_75</v>
      </c>
      <c r="C884" s="39" t="s">
        <v>897</v>
      </c>
      <c r="D884" s="4">
        <f t="shared" si="96"/>
        <v>45164</v>
      </c>
      <c r="E884" s="1" t="s">
        <v>998</v>
      </c>
      <c r="F884" s="1" t="s">
        <v>998</v>
      </c>
      <c r="G884" s="2">
        <v>45164.422071759298</v>
      </c>
      <c r="H884" s="2">
        <v>45164.422812500001</v>
      </c>
      <c r="I884" s="46">
        <f t="shared" si="94"/>
        <v>7.4074070289498195E-4</v>
      </c>
      <c r="J884" s="41" t="s">
        <v>45</v>
      </c>
      <c r="K884" s="42" t="s">
        <v>31</v>
      </c>
      <c r="L884" s="42" t="s">
        <v>32</v>
      </c>
      <c r="M884" s="6">
        <v>75</v>
      </c>
      <c r="N884" s="5" t="str">
        <f t="shared" si="89"/>
        <v>FAIR-D4/75</v>
      </c>
      <c r="O884" s="4" t="str">
        <f>IF(ISBLANK(E884),"",IF(E884=F884, "1 video",CONCATENATE((+COUNTIFS(Video_List!$A:$A,Monitoring!C884,Video_List!$D:$D,"&lt;=" &amp;Monitoring!H884)-COUNTIFS(Video_List!$A:$A,Monitoring!C884,Video_List!$D:$D,"&lt;=" &amp;Monitoring!G884))+1," videos")))</f>
        <v>1 video</v>
      </c>
      <c r="P884" s="61" t="str">
        <f t="shared" si="95"/>
        <v>yes</v>
      </c>
      <c r="Q884" s="62" t="s">
        <v>34</v>
      </c>
      <c r="R884" s="63" t="str">
        <f>+IFERROR(IF(S884="#N/C","#N/C",INDEX(Taxonomy_UniqueValues!A:A,MATCH(S884,Taxonomy_UniqueValues!B:B,0))),"#N/C")</f>
        <v>Insecta</v>
      </c>
      <c r="S884" s="63" t="str">
        <f>+IFERROR(IF(T884="#N/C","#N/C",INDEX(Taxonomy_UniqueValues!B:B,MATCH(T884,Taxonomy_UniqueValues!C:C,0))),"#N/C")</f>
        <v>Diptera</v>
      </c>
      <c r="T884" s="63" t="str">
        <f>+IFERROR(IF(V884="#N/C","#N/C",INDEX(Taxonomy_UniqueValues!C:C,MATCH(V884,Taxonomy_UniqueValues!E:E,0))),"#N/C")</f>
        <v>Brachycera</v>
      </c>
      <c r="U884" s="63" t="str">
        <f>+IFERROR(IF(V884="#N/C","#N/C",INDEX(Taxonomy_UniqueValues!D:D,MATCH(V884,Taxonomy_UniqueValues!E:E,0))),"#N/C")</f>
        <v>Muscomorpha</v>
      </c>
      <c r="V884" s="63" t="s">
        <v>35</v>
      </c>
      <c r="W884" s="63" t="str">
        <f>+IFERROR(IF(X884="#N/C","#N/C",INDEX(Taxonomy_UniqueValues!F:F,MATCH(X884,Taxonomy_UniqueValues!G:G,0))),"#N/C")</f>
        <v>#N/C</v>
      </c>
      <c r="X884" s="63" t="str">
        <f>+IFERROR(IF(Y884="#N/C","#N/C",INDEX(Taxonomy_UniqueValues!G:G,MATCH(Y884,Taxonomy_UniqueValues!H:H,0))),"#N/C")</f>
        <v>#N/C</v>
      </c>
      <c r="Y884" s="65" t="str">
        <f>+IFERROR(IF(Z884="#N/C","#N/C",INDEX(Taxonomy_UniqueValues!H:H,MATCH(Z884,Taxonomy_UniqueValues!I:I,0))),"#N/C")</f>
        <v>#N/C</v>
      </c>
      <c r="Z884" s="64" t="s">
        <v>36</v>
      </c>
    </row>
    <row r="885" spans="1:26" x14ac:dyDescent="0.3">
      <c r="A885" s="3">
        <v>76</v>
      </c>
      <c r="B885" s="38" t="str">
        <f t="shared" si="93"/>
        <v>FAIR-D4_76</v>
      </c>
      <c r="C885" s="39" t="s">
        <v>897</v>
      </c>
      <c r="D885" s="4">
        <f t="shared" si="96"/>
        <v>45164</v>
      </c>
      <c r="E885" s="1" t="s">
        <v>999</v>
      </c>
      <c r="F885" s="1" t="s">
        <v>999</v>
      </c>
      <c r="G885" s="2">
        <v>45164.4294212963</v>
      </c>
      <c r="H885" s="2">
        <v>45164.4307638889</v>
      </c>
      <c r="I885" s="46">
        <f t="shared" si="94"/>
        <v>1.3425926008494571E-3</v>
      </c>
      <c r="J885" s="41" t="s">
        <v>32</v>
      </c>
      <c r="K885" s="42" t="s">
        <v>31</v>
      </c>
      <c r="L885" s="42" t="s">
        <v>32</v>
      </c>
      <c r="M885" s="6">
        <v>76</v>
      </c>
      <c r="N885" s="5" t="str">
        <f t="shared" si="89"/>
        <v>FAIR-D4/76</v>
      </c>
      <c r="O885" s="4" t="str">
        <f>IF(ISBLANK(E885),"",IF(E885=F885, "1 video",CONCATENATE((+COUNTIFS(Video_List!$A:$A,Monitoring!C885,Video_List!$D:$D,"&lt;=" &amp;Monitoring!H885)-COUNTIFS(Video_List!$A:$A,Monitoring!C885,Video_List!$D:$D,"&lt;=" &amp;Monitoring!G885))+1," videos")))</f>
        <v>1 video</v>
      </c>
      <c r="P885" s="61" t="str">
        <f t="shared" si="95"/>
        <v>yes</v>
      </c>
      <c r="Q885" s="62" t="s">
        <v>34</v>
      </c>
      <c r="R885" s="63" t="str">
        <f>+IFERROR(IF(S885="#N/C","#N/C",IF(S885=0,INDEX(Taxonomy_UniqueValues!A:A,MATCH(T885,Taxonomy_UniqueValues!C:C,0)),INDEX(Taxonomy_UniqueValues!A:A,MATCH(S885,Taxonomy_UniqueValues!B:B,0)))),"#N/C")</f>
        <v>Insecta</v>
      </c>
      <c r="S885" s="63" t="str">
        <f>+IFERROR(IF(T885="#N/C","#N/C",IF(T885=0,INDEX(Taxonomy_UniqueValues!B:B,MATCH(U885,Taxonomy_UniqueValues!D:D,0)),INDEX(Taxonomy_UniqueValues!B:B,MATCH(T885,Taxonomy_UniqueValues!C:C,0)))),"#N/C")</f>
        <v>Diptera</v>
      </c>
      <c r="T885" s="63" t="str">
        <f>+IFERROR(IF(U885="#N/C","#N/C",IF(U885=0,INDEX(Taxonomy_UniqueValues!C:C,MATCH(V885,Taxonomy_UniqueValues!E:E,0)),INDEX(Taxonomy_UniqueValues!C:C,MATCH(U885,Taxonomy_UniqueValues!D:D,0)))),"#N/C")</f>
        <v>Brachycera</v>
      </c>
      <c r="U885" s="63" t="str">
        <f>+IFERROR(IF(V885="#N/C","#N/C",IF(V885=0,INDEX(Taxonomy_UniqueValues!D:D,MATCH(W885,Taxonomy_UniqueValues!F:F,0)),INDEX(Taxonomy_UniqueValues!D:D,MATCH(V885,Taxonomy_UniqueValues!E:E,0)))),"#N/C")</f>
        <v>Muscomorpha</v>
      </c>
      <c r="V885" s="63" t="str">
        <f>+IFERROR(IF(W885="#N/C","#N/C",IF(W885=0,INDEX(Taxonomy_UniqueValues!E:E,MATCH(X885,Taxonomy_UniqueValues!G:G,0)),INDEX(Taxonomy_UniqueValues!E:E,MATCH(W885,Taxonomy_UniqueValues!F:F,0)))),"#N/C")</f>
        <v>Muscoidea</v>
      </c>
      <c r="W885" s="63" t="str">
        <f>+IFERROR(IF(X885="#N/C","#N/C",IF(X885=0,INDEX(Taxonomy_UniqueValues!F:F,MATCH(Y885,Taxonomy_UniqueValues!H:H,0)),INDEX(Taxonomy_UniqueValues!F:F,MATCH(X885,Taxonomy_UniqueValues!G:G,0)))),"#N/C")</f>
        <v>Fanniidae</v>
      </c>
      <c r="X885" s="63">
        <f>+IFERROR(IF(Y885="#N/C","#N/C",INDEX(Taxonomy_UniqueValues!G:G,MATCH(Y885,Taxonomy_UniqueValues!H:H,0))),"#N/C")</f>
        <v>0</v>
      </c>
      <c r="Y885" s="65" t="s">
        <v>38</v>
      </c>
      <c r="Z885" s="64" t="s">
        <v>36</v>
      </c>
    </row>
    <row r="886" spans="1:26" x14ac:dyDescent="0.3">
      <c r="A886" s="3">
        <v>77</v>
      </c>
      <c r="B886" s="38" t="str">
        <f t="shared" si="93"/>
        <v>FAIR-D4_77</v>
      </c>
      <c r="C886" s="39" t="s">
        <v>897</v>
      </c>
      <c r="D886" s="4">
        <f t="shared" si="96"/>
        <v>45164</v>
      </c>
      <c r="E886" s="1" t="s">
        <v>1000</v>
      </c>
      <c r="F886" s="1" t="s">
        <v>1000</v>
      </c>
      <c r="G886" s="2">
        <v>45164.458333333299</v>
      </c>
      <c r="H886" s="2">
        <v>45164.459571759297</v>
      </c>
      <c r="I886" s="46">
        <f t="shared" si="94"/>
        <v>1.238425997144077E-3</v>
      </c>
      <c r="J886" s="41" t="s">
        <v>45</v>
      </c>
      <c r="K886" s="42" t="s">
        <v>34</v>
      </c>
      <c r="L886" s="42" t="s">
        <v>45</v>
      </c>
      <c r="M886" s="6">
        <v>77</v>
      </c>
      <c r="N886" s="5" t="str">
        <f t="shared" si="89"/>
        <v>FAIR-D4/77</v>
      </c>
      <c r="O886" s="4" t="str">
        <f>IF(ISBLANK(E886),"",IF(E886=F886, "1 video",CONCATENATE((+COUNTIFS(Video_List!$A:$A,Monitoring!C886,Video_List!$D:$D,"&lt;=" &amp;Monitoring!H886)-COUNTIFS(Video_List!$A:$A,Monitoring!C886,Video_List!$D:$D,"&lt;=" &amp;Monitoring!G886))+1," videos")))</f>
        <v>1 video</v>
      </c>
      <c r="P886" s="61" t="str">
        <f t="shared" si="95"/>
        <v>no</v>
      </c>
      <c r="Q886" s="62" t="s">
        <v>34</v>
      </c>
      <c r="R886" s="63" t="str">
        <f>+IFERROR(IF(S886="#N/C","#N/C",INDEX(Taxonomy_UniqueValues!A:A,MATCH(S886,Taxonomy_UniqueValues!B:B,0))),"#N/C")</f>
        <v>Insecta</v>
      </c>
      <c r="S886" s="63" t="str">
        <f>+IFERROR(IF(T886="#N/C","#N/C",INDEX(Taxonomy_UniqueValues!B:B,MATCH(T886,Taxonomy_UniqueValues!C:C,0))),"#N/C")</f>
        <v>Diptera</v>
      </c>
      <c r="T886" s="63" t="s">
        <v>48</v>
      </c>
      <c r="U886" s="63" t="str">
        <f>+IFERROR(IF(V886="#N/C","#N/C",INDEX(Taxonomy_UniqueValues!D:D,MATCH(V886,Taxonomy_UniqueValues!E:E,0))),"#N/C")</f>
        <v>#N/C</v>
      </c>
      <c r="V886" s="63" t="str">
        <f>+IFERROR(IF(W886="#N/C","#N/C",INDEX(Taxonomy_UniqueValues!E:E,MATCH(W886,Taxonomy_UniqueValues!F:F,0))),"#N/C")</f>
        <v>#N/C</v>
      </c>
      <c r="W886" s="63" t="str">
        <f>+IFERROR(IF(X886="#N/C","#N/C",INDEX(Taxonomy_UniqueValues!F:F,MATCH(X886,Taxonomy_UniqueValues!G:G,0))),"#N/C")</f>
        <v>#N/C</v>
      </c>
      <c r="X886" s="63" t="str">
        <f>+IFERROR(IF(Y886="#N/C","#N/C",INDEX(Taxonomy_UniqueValues!G:G,MATCH(Y886,Taxonomy_UniqueValues!H:H,0))),"#N/C")</f>
        <v>#N/C</v>
      </c>
      <c r="Y886" s="65" t="str">
        <f>+IFERROR(IF(Z886="#N/C","#N/C",INDEX(Taxonomy_UniqueValues!H:H,MATCH(Z886,Taxonomy_UniqueValues!I:I,0))),"#N/C")</f>
        <v>#N/C</v>
      </c>
      <c r="Z886" s="64" t="s">
        <v>36</v>
      </c>
    </row>
    <row r="887" spans="1:26" x14ac:dyDescent="0.3">
      <c r="A887" s="3">
        <v>78</v>
      </c>
      <c r="B887" s="38" t="str">
        <f t="shared" si="93"/>
        <v>FAIR-D4_78</v>
      </c>
      <c r="C887" s="39" t="s">
        <v>897</v>
      </c>
      <c r="D887" s="4">
        <f t="shared" si="96"/>
        <v>45164</v>
      </c>
      <c r="E887" s="1" t="s">
        <v>1001</v>
      </c>
      <c r="F887" s="1" t="s">
        <v>1001</v>
      </c>
      <c r="G887" s="2">
        <v>45164.462175925903</v>
      </c>
      <c r="H887" s="2">
        <v>45164.462291666699</v>
      </c>
      <c r="I887" s="46">
        <f t="shared" si="94"/>
        <v>1.1574079690035433E-4</v>
      </c>
      <c r="J887" s="41" t="s">
        <v>45</v>
      </c>
      <c r="K887" s="42" t="s">
        <v>34</v>
      </c>
      <c r="L887" s="42" t="s">
        <v>45</v>
      </c>
      <c r="M887" s="6">
        <v>78</v>
      </c>
      <c r="N887" s="5" t="str">
        <f t="shared" si="89"/>
        <v>FAIR-D4/78</v>
      </c>
      <c r="O887" s="4" t="str">
        <f>IF(ISBLANK(E887),"",IF(E887=F887, "1 video",CONCATENATE((+COUNTIFS(Video_List!$A:$A,Monitoring!C887,Video_List!$D:$D,"&lt;=" &amp;Monitoring!H887)-COUNTIFS(Video_List!$A:$A,Monitoring!C887,Video_List!$D:$D,"&lt;=" &amp;Monitoring!G887))+1," videos")))</f>
        <v>1 video</v>
      </c>
      <c r="P887" s="61" t="str">
        <f t="shared" si="95"/>
        <v>no</v>
      </c>
      <c r="Q887" s="62" t="s">
        <v>34</v>
      </c>
      <c r="R887" s="63" t="s">
        <v>86</v>
      </c>
      <c r="S887" s="63" t="str">
        <f>+IFERROR(IF(T887="#N/C","#N/C",INDEX(Taxonomy_UniqueValues!B:B,MATCH(T887,Taxonomy_UniqueValues!C:C,0))),"#N/C")</f>
        <v>Diptera</v>
      </c>
      <c r="T887" s="63" t="s">
        <v>48</v>
      </c>
      <c r="U887" s="63" t="str">
        <f>+IFERROR(IF(V887="#N/C","#N/C",INDEX(Taxonomy_UniqueValues!D:D,MATCH(V887,Taxonomy_UniqueValues!E:E,0))),"#N/C")</f>
        <v>#N/C</v>
      </c>
      <c r="V887" s="63" t="str">
        <f>+IFERROR(IF(W887="#N/C","#N/C",INDEX(Taxonomy_UniqueValues!E:E,MATCH(W887,Taxonomy_UniqueValues!F:F,0))),"#N/C")</f>
        <v>#N/C</v>
      </c>
      <c r="W887" s="63" t="str">
        <f>+IFERROR(IF(X887="#N/C","#N/C",INDEX(Taxonomy_UniqueValues!F:F,MATCH(X887,Taxonomy_UniqueValues!G:G,0))),"#N/C")</f>
        <v>#N/C</v>
      </c>
      <c r="X887" s="63" t="str">
        <f>+IFERROR(IF(Y887="#N/C","#N/C",INDEX(Taxonomy_UniqueValues!G:G,MATCH(Y887,Taxonomy_UniqueValues!H:H,0))),"#N/C")</f>
        <v>#N/C</v>
      </c>
      <c r="Y887" s="65" t="str">
        <f>+IFERROR(IF(Z887="#N/C","#N/C",INDEX(Taxonomy_UniqueValues!H:H,MATCH(Z887,Taxonomy_UniqueValues!I:I,0))),"#N/C")</f>
        <v>#N/C</v>
      </c>
      <c r="Z887" s="64" t="s">
        <v>36</v>
      </c>
    </row>
    <row r="888" spans="1:26" x14ac:dyDescent="0.3">
      <c r="A888" s="3">
        <v>79</v>
      </c>
      <c r="B888" s="38" t="str">
        <f t="shared" si="93"/>
        <v>FAIR-D4_79</v>
      </c>
      <c r="C888" s="39" t="s">
        <v>897</v>
      </c>
      <c r="D888" s="4">
        <f t="shared" si="96"/>
        <v>45164</v>
      </c>
      <c r="E888" s="1" t="s">
        <v>1002</v>
      </c>
      <c r="F888" s="1" t="s">
        <v>1002</v>
      </c>
      <c r="G888" s="2">
        <v>45164.473807870403</v>
      </c>
      <c r="H888" s="2">
        <v>45164.474293981497</v>
      </c>
      <c r="I888" s="46">
        <f t="shared" si="94"/>
        <v>4.8611109377816319E-4</v>
      </c>
      <c r="J888" s="41" t="s">
        <v>45</v>
      </c>
      <c r="K888" s="42" t="s">
        <v>34</v>
      </c>
      <c r="L888" s="42" t="s">
        <v>32</v>
      </c>
      <c r="M888" s="6">
        <v>79</v>
      </c>
      <c r="N888" s="5" t="str">
        <f t="shared" si="89"/>
        <v>FAIR-D4/79</v>
      </c>
      <c r="O888" s="4" t="str">
        <f>IF(ISBLANK(E888),"",IF(E888=F888, "1 video",CONCATENATE((+COUNTIFS(Video_List!$A:$A,Monitoring!C888,Video_List!$D:$D,"&lt;=" &amp;Monitoring!H888)-COUNTIFS(Video_List!$A:$A,Monitoring!C888,Video_List!$D:$D,"&lt;=" &amp;Monitoring!G888))+1," videos")))</f>
        <v>1 video</v>
      </c>
      <c r="P888" s="61" t="str">
        <f t="shared" si="95"/>
        <v>no</v>
      </c>
      <c r="Q888" s="62" t="s">
        <v>34</v>
      </c>
      <c r="R888" s="63" t="str">
        <f>+IFERROR(IF(S888="#N/C","#N/C",INDEX(Taxonomy_UniqueValues!A:A,MATCH(S888,Taxonomy_UniqueValues!B:B,0))),"#N/C")</f>
        <v>Insecta</v>
      </c>
      <c r="S888" s="63" t="str">
        <f>+IFERROR(IF(T888="#N/C","#N/C",INDEX(Taxonomy_UniqueValues!B:B,MATCH(T888,Taxonomy_UniqueValues!C:C,0))),"#N/C")</f>
        <v>Diptera</v>
      </c>
      <c r="T888" s="63" t="s">
        <v>48</v>
      </c>
      <c r="U888" s="63" t="str">
        <f>+IFERROR(IF(V888="#N/C","#N/C",INDEX(Taxonomy_UniqueValues!D:D,MATCH(V888,Taxonomy_UniqueValues!E:E,0))),"#N/C")</f>
        <v>#N/C</v>
      </c>
      <c r="V888" s="63" t="str">
        <f>+IFERROR(IF(W888="#N/C","#N/C",INDEX(Taxonomy_UniqueValues!E:E,MATCH(W888,Taxonomy_UniqueValues!F:F,0))),"#N/C")</f>
        <v>#N/C</v>
      </c>
      <c r="W888" s="63" t="str">
        <f>+IFERROR(IF(X888="#N/C","#N/C",INDEX(Taxonomy_UniqueValues!F:F,MATCH(X888,Taxonomy_UniqueValues!G:G,0))),"#N/C")</f>
        <v>#N/C</v>
      </c>
      <c r="X888" s="63" t="str">
        <f>+IFERROR(IF(Y888="#N/C","#N/C",INDEX(Taxonomy_UniqueValues!G:G,MATCH(Y888,Taxonomy_UniqueValues!H:H,0))),"#N/C")</f>
        <v>#N/C</v>
      </c>
      <c r="Y888" s="65" t="str">
        <f>+IFERROR(IF(Z888="#N/C","#N/C",INDEX(Taxonomy_UniqueValues!H:H,MATCH(Z888,Taxonomy_UniqueValues!I:I,0))),"#N/C")</f>
        <v>#N/C</v>
      </c>
      <c r="Z888" s="64" t="s">
        <v>36</v>
      </c>
    </row>
    <row r="889" spans="1:26" x14ac:dyDescent="0.3">
      <c r="A889" s="3">
        <v>80</v>
      </c>
      <c r="B889" s="38" t="str">
        <f t="shared" si="93"/>
        <v>FAIR-D4_80</v>
      </c>
      <c r="C889" s="39" t="s">
        <v>897</v>
      </c>
      <c r="D889" s="4">
        <f t="shared" si="96"/>
        <v>45164</v>
      </c>
      <c r="E889" s="1" t="s">
        <v>1003</v>
      </c>
      <c r="F889" s="1" t="s">
        <v>1003</v>
      </c>
      <c r="G889" s="2">
        <v>45164.481018518498</v>
      </c>
      <c r="H889" s="2">
        <v>45164.481759259303</v>
      </c>
      <c r="I889" s="46">
        <f t="shared" si="94"/>
        <v>7.4074080475838855E-4</v>
      </c>
      <c r="J889" s="41" t="s">
        <v>45</v>
      </c>
      <c r="K889" s="42" t="s">
        <v>31</v>
      </c>
      <c r="L889" s="42" t="s">
        <v>32</v>
      </c>
      <c r="M889" s="6">
        <v>80</v>
      </c>
      <c r="N889" s="5" t="str">
        <f t="shared" si="89"/>
        <v>FAIR-D4/80</v>
      </c>
      <c r="O889" s="4" t="str">
        <f>IF(ISBLANK(E889),"",IF(E889=F889, "1 video",CONCATENATE((+COUNTIFS(Video_List!$A:$A,Monitoring!C889,Video_List!$D:$D,"&lt;=" &amp;Monitoring!H889)-COUNTIFS(Video_List!$A:$A,Monitoring!C889,Video_List!$D:$D,"&lt;=" &amp;Monitoring!G889))+1," videos")))</f>
        <v>1 video</v>
      </c>
      <c r="P889" s="61" t="str">
        <f t="shared" si="95"/>
        <v>no</v>
      </c>
      <c r="Q889" s="62" t="s">
        <v>34</v>
      </c>
      <c r="R889" s="63" t="str">
        <f>+IFERROR(IF(S889="#N/C","#N/C",INDEX(Taxonomy_UniqueValues!A:A,MATCH(S889,Taxonomy_UniqueValues!B:B,0))),"#N/C")</f>
        <v>Insecta</v>
      </c>
      <c r="S889" s="63" t="str">
        <f>+IFERROR(IF(T889="#N/C","#N/C",INDEX(Taxonomy_UniqueValues!B:B,MATCH(T889,Taxonomy_UniqueValues!C:C,0))),"#N/C")</f>
        <v>Diptera</v>
      </c>
      <c r="T889" s="63" t="s">
        <v>48</v>
      </c>
      <c r="U889" s="63" t="str">
        <f>+IFERROR(IF(V889="#N/C","#N/C",INDEX(Taxonomy_UniqueValues!D:D,MATCH(V889,Taxonomy_UniqueValues!E:E,0))),"#N/C")</f>
        <v>#N/C</v>
      </c>
      <c r="V889" s="63" t="str">
        <f>+IFERROR(IF(W889="#N/C","#N/C",INDEX(Taxonomy_UniqueValues!E:E,MATCH(W889,Taxonomy_UniqueValues!F:F,0))),"#N/C")</f>
        <v>#N/C</v>
      </c>
      <c r="W889" s="63" t="str">
        <f>+IFERROR(IF(X889="#N/C","#N/C",INDEX(Taxonomy_UniqueValues!F:F,MATCH(X889,Taxonomy_UniqueValues!G:G,0))),"#N/C")</f>
        <v>#N/C</v>
      </c>
      <c r="X889" s="63" t="str">
        <f>+IFERROR(IF(Y889="#N/C","#N/C",INDEX(Taxonomy_UniqueValues!G:G,MATCH(Y889,Taxonomy_UniqueValues!H:H,0))),"#N/C")</f>
        <v>#N/C</v>
      </c>
      <c r="Y889" s="65" t="str">
        <f>+IFERROR(IF(Z889="#N/C","#N/C",INDEX(Taxonomy_UniqueValues!H:H,MATCH(Z889,Taxonomy_UniqueValues!I:I,0))),"#N/C")</f>
        <v>#N/C</v>
      </c>
      <c r="Z889" s="64" t="s">
        <v>36</v>
      </c>
    </row>
    <row r="890" spans="1:26" x14ac:dyDescent="0.3">
      <c r="A890" s="3">
        <v>81</v>
      </c>
      <c r="B890" s="38" t="str">
        <f t="shared" si="93"/>
        <v>FAIR-D4_81</v>
      </c>
      <c r="C890" s="39" t="s">
        <v>897</v>
      </c>
      <c r="D890" s="4">
        <f t="shared" si="96"/>
        <v>45164</v>
      </c>
      <c r="E890" s="1" t="s">
        <v>1004</v>
      </c>
      <c r="F890" s="1" t="s">
        <v>1005</v>
      </c>
      <c r="G890" s="2">
        <v>45164.4855439815</v>
      </c>
      <c r="H890" s="2">
        <v>45164.4862615741</v>
      </c>
      <c r="I890" s="46">
        <f t="shared" si="94"/>
        <v>7.1759260026738048E-4</v>
      </c>
      <c r="J890" s="41" t="s">
        <v>45</v>
      </c>
      <c r="K890" s="42" t="s">
        <v>34</v>
      </c>
      <c r="L890" s="42" t="s">
        <v>45</v>
      </c>
      <c r="M890" s="6">
        <v>81</v>
      </c>
      <c r="N890" s="5" t="str">
        <f t="shared" si="89"/>
        <v>FAIR-D4/81</v>
      </c>
      <c r="O890" s="4" t="str">
        <f>IF(ISBLANK(E890),"",IF(E890=F890, "1 video",CONCATENATE((+COUNTIFS(Video_List!$A:$A,Monitoring!C890,Video_List!$D:$D,"&lt;=" &amp;Monitoring!H890)-COUNTIFS(Video_List!$A:$A,Monitoring!C890,Video_List!$D:$D,"&lt;=" &amp;Monitoring!G890))+1," videos")))</f>
        <v>2 videos</v>
      </c>
      <c r="P890" s="61" t="str">
        <f t="shared" si="95"/>
        <v>yes</v>
      </c>
      <c r="Q890" s="62" t="s">
        <v>34</v>
      </c>
      <c r="R890" s="63" t="str">
        <f>+IFERROR(IF(S890="#N/C","#N/C",INDEX(Taxonomy_UniqueValues!A:A,MATCH(S890,Taxonomy_UniqueValues!B:B,0))),"#N/C")</f>
        <v>Insecta</v>
      </c>
      <c r="S890" s="63" t="str">
        <f>+IFERROR(IF(T890="#N/C","#N/C",INDEX(Taxonomy_UniqueValues!B:B,MATCH(T890,Taxonomy_UniqueValues!C:C,0))),"#N/C")</f>
        <v>Diptera</v>
      </c>
      <c r="T890" s="63" t="str">
        <f>+IFERROR(IF(V890="#N/C","#N/C",INDEX(Taxonomy_UniqueValues!C:C,MATCH(V890,Taxonomy_UniqueValues!E:E,0))),"#N/C")</f>
        <v>Brachycera</v>
      </c>
      <c r="U890" s="63" t="str">
        <f>+IFERROR(IF(V890="#N/C","#N/C",INDEX(Taxonomy_UniqueValues!D:D,MATCH(V890,Taxonomy_UniqueValues!E:E,0))),"#N/C")</f>
        <v>Muscomorpha</v>
      </c>
      <c r="V890" s="63" t="str">
        <f>+IFERROR(IF(W890="#N/C","#N/C",INDEX(Taxonomy_UniqueValues!E:E,MATCH(W890,Taxonomy_UniqueValues!F:F,0))),"#N/C")</f>
        <v>Ephydroidea</v>
      </c>
      <c r="W890" s="63" t="str">
        <f>+IFERROR(IF(X890="#N/C","#N/C",INDEX(Taxonomy_UniqueValues!F:F,MATCH(X890,Taxonomy_UniqueValues!G:G,0))),"#N/C")</f>
        <v>Drosophilidae</v>
      </c>
      <c r="X890" s="63" t="str">
        <f>+IFERROR(IF(Y890="#N/C","#N/C",INDEX(Taxonomy_UniqueValues!G:G,MATCH(Y890,Taxonomy_UniqueValues!H:H,0))),"#N/C")</f>
        <v>Drosophilinae</v>
      </c>
      <c r="Y890" s="65" t="s">
        <v>384</v>
      </c>
      <c r="Z890" s="64" t="s">
        <v>36</v>
      </c>
    </row>
    <row r="891" spans="1:26" x14ac:dyDescent="0.3">
      <c r="A891" s="3">
        <v>82</v>
      </c>
      <c r="B891" s="38" t="str">
        <f t="shared" si="93"/>
        <v>FAIR-D4_82</v>
      </c>
      <c r="C891" s="39" t="s">
        <v>897</v>
      </c>
      <c r="D891" s="4">
        <f t="shared" si="96"/>
        <v>45164</v>
      </c>
      <c r="E891" s="1" t="s">
        <v>1005</v>
      </c>
      <c r="F891" s="1" t="s">
        <v>1005</v>
      </c>
      <c r="G891" s="2">
        <v>45164.486145833303</v>
      </c>
      <c r="H891" s="2">
        <v>45164.4862615741</v>
      </c>
      <c r="I891" s="46">
        <f t="shared" si="94"/>
        <v>1.1574079690035433E-4</v>
      </c>
      <c r="J891" s="41" t="s">
        <v>45</v>
      </c>
      <c r="K891" s="42" t="s">
        <v>34</v>
      </c>
      <c r="L891" s="42" t="s">
        <v>45</v>
      </c>
      <c r="M891" s="6">
        <v>82</v>
      </c>
      <c r="N891" s="5" t="str">
        <f t="shared" si="89"/>
        <v>FAIR-D4/82</v>
      </c>
      <c r="O891" s="4" t="str">
        <f>IF(ISBLANK(E891),"",IF(E891=F891, "1 video",CONCATENATE((+COUNTIFS(Video_List!$A:$A,Monitoring!C891,Video_List!$D:$D,"&lt;=" &amp;Monitoring!H891)-COUNTIFS(Video_List!$A:$A,Monitoring!C891,Video_List!$D:$D,"&lt;=" &amp;Monitoring!G891))+1," videos")))</f>
        <v>1 video</v>
      </c>
      <c r="P891" s="61" t="str">
        <f t="shared" si="95"/>
        <v>no</v>
      </c>
      <c r="Q891" s="62" t="s">
        <v>34</v>
      </c>
      <c r="R891" s="63" t="s">
        <v>86</v>
      </c>
      <c r="S891" s="63" t="str">
        <f>+IFERROR(IF(T891="#N/C","#N/C",INDEX(Taxonomy_UniqueValues!B:B,MATCH(T891,Taxonomy_UniqueValues!C:C,0))),"#N/C")</f>
        <v>Diptera</v>
      </c>
      <c r="T891" s="63" t="s">
        <v>48</v>
      </c>
      <c r="U891" s="63" t="str">
        <f>+IFERROR(IF(V891="#N/C","#N/C",INDEX(Taxonomy_UniqueValues!D:D,MATCH(V891,Taxonomy_UniqueValues!E:E,0))),"#N/C")</f>
        <v>#N/C</v>
      </c>
      <c r="V891" s="63" t="str">
        <f>+IFERROR(IF(W891="#N/C","#N/C",INDEX(Taxonomy_UniqueValues!E:E,MATCH(W891,Taxonomy_UniqueValues!F:F,0))),"#N/C")</f>
        <v>#N/C</v>
      </c>
      <c r="W891" s="63" t="str">
        <f>+IFERROR(IF(X891="#N/C","#N/C",INDEX(Taxonomy_UniqueValues!F:F,MATCH(X891,Taxonomy_UniqueValues!G:G,0))),"#N/C")</f>
        <v>#N/C</v>
      </c>
      <c r="X891" s="63" t="str">
        <f>+IFERROR(IF(Y891="#N/C","#N/C",INDEX(Taxonomy_UniqueValues!G:G,MATCH(Y891,Taxonomy_UniqueValues!H:H,0))),"#N/C")</f>
        <v>#N/C</v>
      </c>
      <c r="Y891" s="65" t="str">
        <f>+IFERROR(IF(Z891="#N/C","#N/C",INDEX(Taxonomy_UniqueValues!H:H,MATCH(Z891,Taxonomy_UniqueValues!I:I,0))),"#N/C")</f>
        <v>#N/C</v>
      </c>
      <c r="Z891" s="64" t="s">
        <v>36</v>
      </c>
    </row>
    <row r="892" spans="1:26" x14ac:dyDescent="0.3">
      <c r="A892" s="3">
        <v>83</v>
      </c>
      <c r="B892" s="38" t="str">
        <f t="shared" si="93"/>
        <v>FAIR-D4_83</v>
      </c>
      <c r="C892" s="39" t="s">
        <v>897</v>
      </c>
      <c r="D892" s="4">
        <f t="shared" si="96"/>
        <v>45164</v>
      </c>
      <c r="E892" s="1" t="s">
        <v>1006</v>
      </c>
      <c r="F892" s="1" t="s">
        <v>1006</v>
      </c>
      <c r="G892" s="2">
        <v>45164.486689814803</v>
      </c>
      <c r="H892" s="2">
        <v>45164.486886574101</v>
      </c>
      <c r="I892" s="46">
        <f t="shared" si="94"/>
        <v>1.9675929797813296E-4</v>
      </c>
      <c r="J892" s="41" t="s">
        <v>30</v>
      </c>
      <c r="K892" s="42" t="s">
        <v>31</v>
      </c>
      <c r="L892" s="42" t="s">
        <v>32</v>
      </c>
      <c r="M892" s="6">
        <v>83</v>
      </c>
      <c r="N892" s="5" t="str">
        <f t="shared" si="89"/>
        <v>FAIR-D4/83</v>
      </c>
      <c r="O892" s="4" t="str">
        <f>IF(ISBLANK(E892),"",IF(E892=F892, "1 video",CONCATENATE((+COUNTIFS(Video_List!$A:$A,Monitoring!C892,Video_List!$D:$D,"&lt;=" &amp;Monitoring!H892)-COUNTIFS(Video_List!$A:$A,Monitoring!C892,Video_List!$D:$D,"&lt;=" &amp;Monitoring!G892))+1," videos")))</f>
        <v>1 video</v>
      </c>
      <c r="P892" s="61" t="str">
        <f t="shared" si="95"/>
        <v>yes</v>
      </c>
      <c r="Q892" s="62" t="s">
        <v>34</v>
      </c>
      <c r="R892" s="63" t="str">
        <f>+IFERROR(IF(S892="#N/C","#N/C",INDEX(Taxonomy_UniqueValues!A:A,MATCH(S892,Taxonomy_UniqueValues!B:B,0))),"#N/C")</f>
        <v>Insecta</v>
      </c>
      <c r="S892" s="63" t="str">
        <f>+IFERROR(IF(T892="#N/C","#N/C",INDEX(Taxonomy_UniqueValues!B:B,MATCH(T892,Taxonomy_UniqueValues!C:C,0))),"#N/C")</f>
        <v>Diptera</v>
      </c>
      <c r="T892" s="63" t="str">
        <f>+IFERROR(IF(V892="#N/C","#N/C",INDEX(Taxonomy_UniqueValues!C:C,MATCH(V892,Taxonomy_UniqueValues!E:E,0))),"#N/C")</f>
        <v>Brachycera</v>
      </c>
      <c r="U892" s="63" t="str">
        <f>+IFERROR(IF(V892="#N/C","#N/C",INDEX(Taxonomy_UniqueValues!D:D,MATCH(V892,Taxonomy_UniqueValues!E:E,0))),"#N/C")</f>
        <v>Muscomorpha</v>
      </c>
      <c r="V892" s="63" t="s">
        <v>35</v>
      </c>
      <c r="W892" s="63" t="str">
        <f>+IFERROR(IF(X892="#N/C","#N/C",INDEX(Taxonomy_UniqueValues!F:F,MATCH(X892,Taxonomy_UniqueValues!G:G,0))),"#N/C")</f>
        <v>#N/C</v>
      </c>
      <c r="X892" s="63" t="str">
        <f>+IFERROR(IF(Y892="#N/C","#N/C",INDEX(Taxonomy_UniqueValues!G:G,MATCH(Y892,Taxonomy_UniqueValues!H:H,0))),"#N/C")</f>
        <v>#N/C</v>
      </c>
      <c r="Y892" s="65" t="str">
        <f>+IFERROR(IF(Z892="#N/C","#N/C",INDEX(Taxonomy_UniqueValues!H:H,MATCH(Z892,Taxonomy_UniqueValues!I:I,0))),"#N/C")</f>
        <v>#N/C</v>
      </c>
      <c r="Z892" s="64" t="s">
        <v>36</v>
      </c>
    </row>
    <row r="893" spans="1:26" x14ac:dyDescent="0.3">
      <c r="A893" s="3">
        <v>84</v>
      </c>
      <c r="B893" s="38" t="str">
        <f t="shared" si="93"/>
        <v>FAIR-D4_84</v>
      </c>
      <c r="C893" s="39" t="s">
        <v>897</v>
      </c>
      <c r="D893" s="4">
        <f t="shared" si="96"/>
        <v>45164</v>
      </c>
      <c r="E893" s="1" t="s">
        <v>1007</v>
      </c>
      <c r="F893" s="1" t="s">
        <v>1007</v>
      </c>
      <c r="G893" s="2">
        <v>45164.490937499999</v>
      </c>
      <c r="H893" s="2">
        <v>45164.491932870398</v>
      </c>
      <c r="I893" s="46">
        <f t="shared" si="94"/>
        <v>9.9537039932329208E-4</v>
      </c>
      <c r="J893" s="41" t="s">
        <v>45</v>
      </c>
      <c r="K893" s="42" t="s">
        <v>34</v>
      </c>
      <c r="L893" s="42" t="s">
        <v>45</v>
      </c>
      <c r="M893" s="6">
        <v>84</v>
      </c>
      <c r="N893" s="5" t="str">
        <f t="shared" si="89"/>
        <v>FAIR-D4/84</v>
      </c>
      <c r="O893" s="4" t="str">
        <f>IF(ISBLANK(E893),"",IF(E893=F893, "1 video",CONCATENATE((+COUNTIFS(Video_List!$A:$A,Monitoring!C893,Video_List!$D:$D,"&lt;=" &amp;Monitoring!H893)-COUNTIFS(Video_List!$A:$A,Monitoring!C893,Video_List!$D:$D,"&lt;=" &amp;Monitoring!G893))+1," videos")))</f>
        <v>1 video</v>
      </c>
      <c r="P893" s="61" t="str">
        <f t="shared" si="95"/>
        <v>yes</v>
      </c>
      <c r="Q893" s="62" t="s">
        <v>31</v>
      </c>
      <c r="R893" s="63" t="str">
        <f>+IFERROR(IF(S893="#N/C","#N/C",INDEX(Taxonomy_UniqueValues!A:A,MATCH(S893,Taxonomy_UniqueValues!B:B,0))),"#N/C")</f>
        <v>Insecta</v>
      </c>
      <c r="S893" s="63" t="str">
        <f>+IFERROR(IF(T893="#N/C","#N/C",INDEX(Taxonomy_UniqueValues!B:B,MATCH(T893,Taxonomy_UniqueValues!C:C,0))),"#N/C")</f>
        <v>Diptera</v>
      </c>
      <c r="T893" s="63" t="str">
        <f>+IFERROR(IF(V893="#N/C","#N/C",INDEX(Taxonomy_UniqueValues!C:C,MATCH(V893,Taxonomy_UniqueValues!E:E,0))),"#N/C")</f>
        <v>Brachycera</v>
      </c>
      <c r="U893" s="63" t="str">
        <f>+IFERROR(IF(V893="#N/C","#N/C",INDEX(Taxonomy_UniqueValues!D:D,MATCH(V893,Taxonomy_UniqueValues!E:E,0))),"#N/C")</f>
        <v>Muscomorpha</v>
      </c>
      <c r="V893" s="63" t="str">
        <f>+IFERROR(IF(W893="#N/C","#N/C",INDEX(Taxonomy_UniqueValues!E:E,MATCH(W893,Taxonomy_UniqueValues!F:F,0))),"#N/C")</f>
        <v>Tephritoidea</v>
      </c>
      <c r="W893" s="63" t="s">
        <v>1008</v>
      </c>
      <c r="X893" s="63" t="s">
        <v>1009</v>
      </c>
      <c r="Y893" s="65" t="str">
        <f>+IFERROR(IF(Z893="#N/C","#N/C",INDEX(Taxonomy_UniqueValues!H:H,MATCH(Z893,Taxonomy_UniqueValues!I:I,0))),"#N/C")</f>
        <v>#N/C</v>
      </c>
      <c r="Z893" s="64" t="s">
        <v>36</v>
      </c>
    </row>
    <row r="894" spans="1:26" x14ac:dyDescent="0.3">
      <c r="A894" s="3">
        <v>85</v>
      </c>
      <c r="B894" s="38" t="str">
        <f t="shared" si="93"/>
        <v>FAIR-D4_85</v>
      </c>
      <c r="C894" s="39" t="s">
        <v>897</v>
      </c>
      <c r="D894" s="4">
        <f t="shared" si="96"/>
        <v>45164</v>
      </c>
      <c r="E894" s="1" t="s">
        <v>1010</v>
      </c>
      <c r="F894" s="1" t="s">
        <v>1010</v>
      </c>
      <c r="G894" s="2">
        <v>45164.493634259299</v>
      </c>
      <c r="H894" s="2">
        <v>45164.4937152778</v>
      </c>
      <c r="I894" s="46">
        <f t="shared" si="94"/>
        <v>8.1018501077778637E-5</v>
      </c>
      <c r="J894" s="41" t="s">
        <v>45</v>
      </c>
      <c r="K894" s="42" t="s">
        <v>31</v>
      </c>
      <c r="L894" s="42" t="s">
        <v>32</v>
      </c>
      <c r="M894" s="6">
        <v>85</v>
      </c>
      <c r="N894" s="5" t="str">
        <f t="shared" si="89"/>
        <v>FAIR-D4/85</v>
      </c>
      <c r="O894" s="4" t="str">
        <f>IF(ISBLANK(E894),"",IF(E894=F894, "1 video",CONCATENATE((+COUNTIFS(Video_List!$A:$A,Monitoring!C894,Video_List!$D:$D,"&lt;=" &amp;Monitoring!H894)-COUNTIFS(Video_List!$A:$A,Monitoring!C894,Video_List!$D:$D,"&lt;=" &amp;Monitoring!G894))+1," videos")))</f>
        <v>1 video</v>
      </c>
      <c r="P894" s="61" t="str">
        <f t="shared" si="95"/>
        <v>no</v>
      </c>
      <c r="Q894" s="62" t="s">
        <v>34</v>
      </c>
      <c r="R894" s="63" t="s">
        <v>86</v>
      </c>
      <c r="S894" s="63" t="str">
        <f>+IFERROR(IF(T894="#N/C","#N/C",INDEX(Taxonomy_UniqueValues!B:B,MATCH(T894,Taxonomy_UniqueValues!C:C,0))),"#N/C")</f>
        <v>#N/C</v>
      </c>
      <c r="T894" s="63" t="str">
        <f>+IFERROR(IF(V894="#N/C","#N/C",INDEX(Taxonomy_UniqueValues!C:C,MATCH(V894,Taxonomy_UniqueValues!E:E,0))),"#N/C")</f>
        <v>#N/C</v>
      </c>
      <c r="U894" s="63" t="str">
        <f>+IFERROR(IF(V894="#N/C","#N/C",INDEX(Taxonomy_UniqueValues!D:D,MATCH(V894,Taxonomy_UniqueValues!E:E,0))),"#N/C")</f>
        <v>#N/C</v>
      </c>
      <c r="V894" s="63" t="str">
        <f>+IFERROR(IF(W894="#N/C","#N/C",INDEX(Taxonomy_UniqueValues!E:E,MATCH(W894,Taxonomy_UniqueValues!F:F,0))),"#N/C")</f>
        <v>#N/C</v>
      </c>
      <c r="W894" s="63" t="str">
        <f>+IFERROR(IF(X894="#N/C","#N/C",INDEX(Taxonomy_UniqueValues!F:F,MATCH(X894,Taxonomy_UniqueValues!G:G,0))),"#N/C")</f>
        <v>#N/C</v>
      </c>
      <c r="X894" s="63" t="str">
        <f>+IFERROR(IF(Y894="#N/C","#N/C",INDEX(Taxonomy_UniqueValues!G:G,MATCH(Y894,Taxonomy_UniqueValues!H:H,0))),"#N/C")</f>
        <v>#N/C</v>
      </c>
      <c r="Y894" s="65" t="str">
        <f>+IFERROR(IF(Z894="#N/C","#N/C",INDEX(Taxonomy_UniqueValues!H:H,MATCH(Z894,Taxonomy_UniqueValues!I:I,0))),"#N/C")</f>
        <v>#N/C</v>
      </c>
      <c r="Z894" s="64" t="s">
        <v>36</v>
      </c>
    </row>
    <row r="895" spans="1:26" x14ac:dyDescent="0.3">
      <c r="A895" s="3">
        <v>86</v>
      </c>
      <c r="B895" s="38" t="str">
        <f t="shared" si="93"/>
        <v>FAIR-D4_86</v>
      </c>
      <c r="C895" s="39" t="s">
        <v>897</v>
      </c>
      <c r="D895" s="4">
        <f t="shared" si="96"/>
        <v>45164</v>
      </c>
      <c r="E895" s="1" t="s">
        <v>1010</v>
      </c>
      <c r="F895" s="1" t="s">
        <v>1010</v>
      </c>
      <c r="G895" s="2">
        <v>45164.493634259299</v>
      </c>
      <c r="H895" s="2">
        <v>45164.493726851899</v>
      </c>
      <c r="I895" s="46">
        <f t="shared" si="94"/>
        <v>9.2592599685303867E-5</v>
      </c>
      <c r="J895" s="41" t="s">
        <v>30</v>
      </c>
      <c r="K895" s="42" t="s">
        <v>31</v>
      </c>
      <c r="L895" s="42" t="s">
        <v>32</v>
      </c>
      <c r="M895" s="6">
        <v>86</v>
      </c>
      <c r="N895" s="5" t="str">
        <f t="shared" si="89"/>
        <v>FAIR-D4/86</v>
      </c>
      <c r="O895" s="4" t="str">
        <f>IF(ISBLANK(E895),"",IF(E895=F895, "1 video",CONCATENATE((+COUNTIFS(Video_List!$A:$A,Monitoring!C895,Video_List!$D:$D,"&lt;=" &amp;Monitoring!H895)-COUNTIFS(Video_List!$A:$A,Monitoring!C895,Video_List!$D:$D,"&lt;=" &amp;Monitoring!G895))+1," videos")))</f>
        <v>1 video</v>
      </c>
      <c r="P895" s="61" t="str">
        <f t="shared" si="95"/>
        <v>yes</v>
      </c>
      <c r="Q895" s="62" t="s">
        <v>34</v>
      </c>
      <c r="R895" s="63" t="str">
        <f>+IFERROR(IF(S895="#N/C","#N/C",INDEX(Taxonomy_UniqueValues!A:A,MATCH(S895,Taxonomy_UniqueValues!B:B,0))),"#N/C")</f>
        <v>Insecta</v>
      </c>
      <c r="S895" s="63" t="str">
        <f>+IFERROR(IF(T895="#N/C","#N/C",INDEX(Taxonomy_UniqueValues!B:B,MATCH(T895,Taxonomy_UniqueValues!C:C,0))),"#N/C")</f>
        <v>Diptera</v>
      </c>
      <c r="T895" s="63" t="str">
        <f>+IFERROR(IF(V895="#N/C","#N/C",INDEX(Taxonomy_UniqueValues!C:C,MATCH(V895,Taxonomy_UniqueValues!E:E,0))),"#N/C")</f>
        <v>Brachycera</v>
      </c>
      <c r="U895" s="63" t="str">
        <f>+IFERROR(IF(V895="#N/C","#N/C",INDEX(Taxonomy_UniqueValues!D:D,MATCH(V895,Taxonomy_UniqueValues!E:E,0))),"#N/C")</f>
        <v>Muscomorpha</v>
      </c>
      <c r="V895" s="63" t="s">
        <v>112</v>
      </c>
      <c r="W895" s="63" t="str">
        <f>+IFERROR(IF(X895="#N/C","#N/C",INDEX(Taxonomy_UniqueValues!F:F,MATCH(X895,Taxonomy_UniqueValues!G:G,0))),"#N/C")</f>
        <v>#N/C</v>
      </c>
      <c r="X895" s="63" t="str">
        <f>+IFERROR(IF(Y895="#N/C","#N/C",INDEX(Taxonomy_UniqueValues!G:G,MATCH(Y895,Taxonomy_UniqueValues!H:H,0))),"#N/C")</f>
        <v>#N/C</v>
      </c>
      <c r="Y895" s="65" t="str">
        <f>+IFERROR(IF(Z895="#N/C","#N/C",INDEX(Taxonomy_UniqueValues!H:H,MATCH(Z895,Taxonomy_UniqueValues!I:I,0))),"#N/C")</f>
        <v>#N/C</v>
      </c>
      <c r="Z895" s="64" t="s">
        <v>36</v>
      </c>
    </row>
    <row r="896" spans="1:26" x14ac:dyDescent="0.3">
      <c r="A896" s="3">
        <v>87</v>
      </c>
      <c r="B896" s="38" t="str">
        <f t="shared" si="93"/>
        <v>FAIR-D4_87</v>
      </c>
      <c r="C896" s="39" t="s">
        <v>897</v>
      </c>
      <c r="D896" s="4">
        <f t="shared" si="96"/>
        <v>45164</v>
      </c>
      <c r="E896" s="1" t="s">
        <v>1010</v>
      </c>
      <c r="F896" s="1" t="s">
        <v>1011</v>
      </c>
      <c r="G896" s="2">
        <v>45164.493738425903</v>
      </c>
      <c r="H896" s="2">
        <v>45164.495092592602</v>
      </c>
      <c r="I896" s="46">
        <f t="shared" si="94"/>
        <v>1.3541666994569823E-3</v>
      </c>
      <c r="J896" s="41" t="s">
        <v>30</v>
      </c>
      <c r="K896" s="42" t="s">
        <v>34</v>
      </c>
      <c r="L896" s="42" t="s">
        <v>45</v>
      </c>
      <c r="M896" s="6">
        <v>87</v>
      </c>
      <c r="N896" s="5" t="str">
        <f t="shared" si="89"/>
        <v>FAIR-D4/87</v>
      </c>
      <c r="O896" s="4" t="str">
        <f>IF(ISBLANK(E896),"",IF(E896=F896, "1 video",CONCATENATE((+COUNTIFS(Video_List!$A:$A,Monitoring!C896,Video_List!$D:$D,"&lt;=" &amp;Monitoring!H896)-COUNTIFS(Video_List!$A:$A,Monitoring!C896,Video_List!$D:$D,"&lt;=" &amp;Monitoring!G896))+1," videos")))</f>
        <v>3 videos</v>
      </c>
      <c r="P896" s="61" t="str">
        <f t="shared" si="95"/>
        <v>yes</v>
      </c>
      <c r="Q896" s="62" t="s">
        <v>34</v>
      </c>
      <c r="R896" s="63" t="str">
        <f>+IFERROR(IF(S896="#N/C","#N/C",INDEX(Taxonomy_UniqueValues!A:A,MATCH(S896,Taxonomy_UniqueValues!B:B,0))),"#N/C")</f>
        <v>Insecta</v>
      </c>
      <c r="S896" s="63" t="str">
        <f>+IFERROR(IF(T896="#N/C","#N/C",INDEX(Taxonomy_UniqueValues!B:B,MATCH(T896,Taxonomy_UniqueValues!C:C,0))),"#N/C")</f>
        <v>Diptera</v>
      </c>
      <c r="T896" s="63" t="str">
        <f>+IFERROR(IF(V896="#N/C","#N/C",INDEX(Taxonomy_UniqueValues!C:C,MATCH(V896,Taxonomy_UniqueValues!E:E,0))),"#N/C")</f>
        <v>Brachycera</v>
      </c>
      <c r="U896" s="63" t="str">
        <f>+IFERROR(IF(V896="#N/C","#N/C",INDEX(Taxonomy_UniqueValues!D:D,MATCH(V896,Taxonomy_UniqueValues!E:E,0))),"#N/C")</f>
        <v>Muscomorpha</v>
      </c>
      <c r="V896" s="63" t="str">
        <f>+IFERROR(IF(W896="#N/C","#N/C",INDEX(Taxonomy_UniqueValues!E:E,MATCH(W896,Taxonomy_UniqueValues!F:F,0))),"#N/C")</f>
        <v>Ephydroidea</v>
      </c>
      <c r="W896" s="63" t="str">
        <f>+IFERROR(IF(X896="#N/C","#N/C",INDEX(Taxonomy_UniqueValues!F:F,MATCH(X896,Taxonomy_UniqueValues!G:G,0))),"#N/C")</f>
        <v>Drosophilidae</v>
      </c>
      <c r="X896" s="63" t="s">
        <v>1012</v>
      </c>
      <c r="Y896" s="65" t="s">
        <v>384</v>
      </c>
      <c r="Z896" s="64" t="s">
        <v>36</v>
      </c>
    </row>
    <row r="897" spans="1:26" x14ac:dyDescent="0.3">
      <c r="A897" s="3">
        <v>88</v>
      </c>
      <c r="B897" s="38" t="str">
        <f t="shared" si="93"/>
        <v>FAIR-D4_88</v>
      </c>
      <c r="C897" s="39" t="s">
        <v>897</v>
      </c>
      <c r="D897" s="4">
        <f t="shared" si="96"/>
        <v>45164</v>
      </c>
      <c r="E897" s="1" t="s">
        <v>1013</v>
      </c>
      <c r="F897" s="1" t="s">
        <v>1013</v>
      </c>
      <c r="G897" s="2">
        <v>45164.494097222203</v>
      </c>
      <c r="H897" s="2">
        <v>45164.494131944397</v>
      </c>
      <c r="I897" s="46">
        <f t="shared" si="94"/>
        <v>3.472219395916909E-5</v>
      </c>
      <c r="J897" s="41" t="s">
        <v>32</v>
      </c>
      <c r="K897" s="42" t="s">
        <v>31</v>
      </c>
      <c r="L897" s="42" t="s">
        <v>32</v>
      </c>
      <c r="M897" s="6">
        <v>88</v>
      </c>
      <c r="N897" s="5" t="str">
        <f t="shared" si="89"/>
        <v>FAIR-D4/88</v>
      </c>
      <c r="O897" s="4" t="str">
        <f>IF(ISBLANK(E897),"",IF(E897=F897, "1 video",CONCATENATE((+COUNTIFS(Video_List!$A:$A,Monitoring!C897,Video_List!$D:$D,"&lt;=" &amp;Monitoring!H897)-COUNTIFS(Video_List!$A:$A,Monitoring!C897,Video_List!$D:$D,"&lt;=" &amp;Monitoring!G897))+1," videos")))</f>
        <v>1 video</v>
      </c>
      <c r="P897" s="61" t="str">
        <f t="shared" si="95"/>
        <v>yes</v>
      </c>
      <c r="Q897" s="62" t="s">
        <v>34</v>
      </c>
      <c r="R897" s="63" t="str">
        <f>+IFERROR(IF(S897="#N/C","#N/C",INDEX(Taxonomy_UniqueValues!A:A,MATCH(S897,Taxonomy_UniqueValues!B:B,0))),"#N/C")</f>
        <v>Insecta</v>
      </c>
      <c r="S897" s="63" t="str">
        <f>+IFERROR(IF(T897="#N/C","#N/C",INDEX(Taxonomy_UniqueValues!B:B,MATCH(T897,Taxonomy_UniqueValues!C:C,0))),"#N/C")</f>
        <v>Diptera</v>
      </c>
      <c r="T897" s="63" t="str">
        <f>+IFERROR(IF(V897="#N/C","#N/C",INDEX(Taxonomy_UniqueValues!C:C,MATCH(V897,Taxonomy_UniqueValues!E:E,0))),"#N/C")</f>
        <v>Brachycera</v>
      </c>
      <c r="U897" s="63" t="str">
        <f>+IFERROR(IF(V897="#N/C","#N/C",INDEX(Taxonomy_UniqueValues!D:D,MATCH(V897,Taxonomy_UniqueValues!E:E,0))),"#N/C")</f>
        <v>Muscomorpha</v>
      </c>
      <c r="V897" s="63" t="str">
        <f>+IFERROR(IF(W897="#N/C","#N/C",INDEX(Taxonomy_UniqueValues!E:E,MATCH(W897,Taxonomy_UniqueValues!F:F,0))),"#N/C")</f>
        <v>Ephydroidea</v>
      </c>
      <c r="W897" s="63" t="str">
        <f>+IFERROR(IF(X897="#N/C","#N/C",INDEX(Taxonomy_UniqueValues!F:F,MATCH(X897,Taxonomy_UniqueValues!G:G,0))),"#N/C")</f>
        <v>Drosophilidae</v>
      </c>
      <c r="X897" s="63" t="s">
        <v>1012</v>
      </c>
      <c r="Y897" s="65" t="str">
        <f>+IFERROR(IF(Z897="#N/C","#N/C",INDEX(Taxonomy_UniqueValues!H:H,MATCH(Z897,Taxonomy_UniqueValues!I:I,0))),"#N/C")</f>
        <v>#N/C</v>
      </c>
      <c r="Z897" s="64" t="s">
        <v>36</v>
      </c>
    </row>
    <row r="898" spans="1:26" x14ac:dyDescent="0.3">
      <c r="A898" s="3">
        <v>89</v>
      </c>
      <c r="B898" s="38" t="str">
        <f t="shared" si="93"/>
        <v>FAIR-D4_89</v>
      </c>
      <c r="C898" s="39" t="s">
        <v>897</v>
      </c>
      <c r="D898" s="4">
        <f t="shared" si="96"/>
        <v>45164</v>
      </c>
      <c r="E898" s="1" t="s">
        <v>1014</v>
      </c>
      <c r="F898" s="1" t="s">
        <v>1014</v>
      </c>
      <c r="G898" s="2">
        <v>45164.503981481503</v>
      </c>
      <c r="H898" s="2">
        <v>45164.504560185203</v>
      </c>
      <c r="I898" s="46">
        <f t="shared" si="94"/>
        <v>5.7870370073942468E-4</v>
      </c>
      <c r="J898" s="41" t="s">
        <v>30</v>
      </c>
      <c r="K898" s="42" t="s">
        <v>31</v>
      </c>
      <c r="L898" s="42" t="s">
        <v>32</v>
      </c>
      <c r="M898" s="6">
        <v>89</v>
      </c>
      <c r="N898" s="5" t="str">
        <f t="shared" ref="N898:N961" si="97">IF(ISBLANK(C898),"",+CONCATENATE(C898,"/",M898))</f>
        <v>FAIR-D4/89</v>
      </c>
      <c r="O898" s="4" t="str">
        <f>IF(ISBLANK(E898),"",IF(E898=F898, "1 video",CONCATENATE((+COUNTIFS(Video_List!$A:$A,Monitoring!C898,Video_List!$D:$D,"&lt;=" &amp;Monitoring!H898)-COUNTIFS(Video_List!$A:$A,Monitoring!C898,Video_List!$D:$D,"&lt;=" &amp;Monitoring!G898))+1," videos")))</f>
        <v>1 video</v>
      </c>
      <c r="P898" s="61" t="str">
        <f t="shared" si="95"/>
        <v>no</v>
      </c>
      <c r="Q898" s="62" t="s">
        <v>34</v>
      </c>
      <c r="R898" s="63" t="str">
        <f>+IFERROR(IF(S898="#N/C","#N/C",INDEX(Taxonomy_UniqueValues!A:A,MATCH(S898,Taxonomy_UniqueValues!B:B,0))),"#N/C")</f>
        <v>Insecta</v>
      </c>
      <c r="S898" s="63" t="str">
        <f>+IFERROR(IF(T898="#N/C","#N/C",INDEX(Taxonomy_UniqueValues!B:B,MATCH(T898,Taxonomy_UniqueValues!C:C,0))),"#N/C")</f>
        <v>Diptera</v>
      </c>
      <c r="T898" s="63" t="s">
        <v>48</v>
      </c>
      <c r="U898" s="63" t="str">
        <f>+IFERROR(IF(V898="#N/C","#N/C",INDEX(Taxonomy_UniqueValues!D:D,MATCH(V898,Taxonomy_UniqueValues!E:E,0))),"#N/C")</f>
        <v>#N/C</v>
      </c>
      <c r="V898" s="63" t="str">
        <f>+IFERROR(IF(W898="#N/C","#N/C",INDEX(Taxonomy_UniqueValues!E:E,MATCH(W898,Taxonomy_UniqueValues!F:F,0))),"#N/C")</f>
        <v>#N/C</v>
      </c>
      <c r="W898" s="63" t="str">
        <f>+IFERROR(IF(X898="#N/C","#N/C",INDEX(Taxonomy_UniqueValues!F:F,MATCH(X898,Taxonomy_UniqueValues!G:G,0))),"#N/C")</f>
        <v>#N/C</v>
      </c>
      <c r="X898" s="63" t="str">
        <f>+IFERROR(IF(Y898="#N/C","#N/C",INDEX(Taxonomy_UniqueValues!G:G,MATCH(Y898,Taxonomy_UniqueValues!H:H,0))),"#N/C")</f>
        <v>#N/C</v>
      </c>
      <c r="Y898" s="65" t="str">
        <f>+IFERROR(IF(Z898="#N/C","#N/C",INDEX(Taxonomy_UniqueValues!H:H,MATCH(Z898,Taxonomy_UniqueValues!I:I,0))),"#N/C")</f>
        <v>#N/C</v>
      </c>
      <c r="Z898" s="64" t="s">
        <v>36</v>
      </c>
    </row>
    <row r="899" spans="1:26" x14ac:dyDescent="0.3">
      <c r="A899" s="3">
        <v>90</v>
      </c>
      <c r="B899" s="38" t="str">
        <f t="shared" si="93"/>
        <v>FAIR-D4_90</v>
      </c>
      <c r="C899" s="39" t="s">
        <v>897</v>
      </c>
      <c r="D899" s="4">
        <f t="shared" si="96"/>
        <v>45164</v>
      </c>
      <c r="E899" s="1" t="s">
        <v>1014</v>
      </c>
      <c r="F899" s="1" t="s">
        <v>1014</v>
      </c>
      <c r="G899" s="2">
        <v>45164.504537036999</v>
      </c>
      <c r="H899" s="2">
        <v>45164.505173611098</v>
      </c>
      <c r="I899" s="46">
        <f t="shared" si="94"/>
        <v>6.3657409918960184E-4</v>
      </c>
      <c r="J899" s="41" t="s">
        <v>30</v>
      </c>
      <c r="K899" s="42" t="s">
        <v>34</v>
      </c>
      <c r="L899" s="42" t="s">
        <v>32</v>
      </c>
      <c r="M899" s="6">
        <v>90</v>
      </c>
      <c r="N899" s="5" t="str">
        <f t="shared" si="97"/>
        <v>FAIR-D4/90</v>
      </c>
      <c r="O899" s="4" t="str">
        <f>IF(ISBLANK(E899),"",IF(E899=F899, "1 video",CONCATENATE((+COUNTIFS(Video_List!$A:$A,Monitoring!C899,Video_List!$D:$D,"&lt;=" &amp;Monitoring!H899)-COUNTIFS(Video_List!$A:$A,Monitoring!C899,Video_List!$D:$D,"&lt;=" &amp;Monitoring!G899))+1," videos")))</f>
        <v>1 video</v>
      </c>
      <c r="P899" s="61" t="str">
        <f t="shared" si="95"/>
        <v>yes</v>
      </c>
      <c r="Q899" s="62" t="s">
        <v>31</v>
      </c>
      <c r="R899" s="63" t="str">
        <f>+IFERROR(IF(S899="#N/C","#N/C",INDEX(Taxonomy_UniqueValues!A:A,MATCH(S899,Taxonomy_UniqueValues!B:B,0))),"#N/C")</f>
        <v>Insecta</v>
      </c>
      <c r="S899" s="63" t="str">
        <f>+IFERROR(IF(T899="#N/C","#N/C",INDEX(Taxonomy_UniqueValues!B:B,MATCH(T899,Taxonomy_UniqueValues!C:C,0))),"#N/C")</f>
        <v>Hymenoptera</v>
      </c>
      <c r="T899" s="63" t="str">
        <f>+IFERROR(IF(V899="#N/C","#N/C",INDEX(Taxonomy_UniqueValues!C:C,MATCH(V899,Taxonomy_UniqueValues!E:E,0))),"#N/C")</f>
        <v>Apocrita</v>
      </c>
      <c r="U899" s="63" t="str">
        <f>+IFERROR(IF(V899="#N/C","#N/C",INDEX(Taxonomy_UniqueValues!D:D,MATCH(V899,Taxonomy_UniqueValues!E:E,0))),"#N/C")</f>
        <v>Parasitica</v>
      </c>
      <c r="V899" s="63" t="str">
        <f>+IFERROR(IF(W899="#N/C","#N/C",INDEX(Taxonomy_UniqueValues!E:E,MATCH(W899,Taxonomy_UniqueValues!F:F,0))),"#N/C")</f>
        <v>Ichneumonoidea</v>
      </c>
      <c r="W899" s="63" t="s">
        <v>540</v>
      </c>
      <c r="X899" s="63" t="str">
        <f>+IFERROR(IF(Y899="#N/C","#N/C",INDEX(Taxonomy_UniqueValues!G:G,MATCH(Y899,Taxonomy_UniqueValues!H:H,0))),"#N/C")</f>
        <v>#N/C</v>
      </c>
      <c r="Y899" s="65" t="str">
        <f>+IFERROR(IF(Z899="#N/C","#N/C",INDEX(Taxonomy_UniqueValues!H:H,MATCH(Z899,Taxonomy_UniqueValues!I:I,0))),"#N/C")</f>
        <v>#N/C</v>
      </c>
      <c r="Z899" s="64" t="s">
        <v>36</v>
      </c>
    </row>
    <row r="900" spans="1:26" x14ac:dyDescent="0.3">
      <c r="A900" s="3">
        <v>91</v>
      </c>
      <c r="B900" s="38" t="str">
        <f t="shared" si="93"/>
        <v>FAIR-D4_91</v>
      </c>
      <c r="C900" s="39" t="s">
        <v>897</v>
      </c>
      <c r="D900" s="4">
        <f t="shared" si="96"/>
        <v>45164</v>
      </c>
      <c r="E900" s="1" t="s">
        <v>1015</v>
      </c>
      <c r="F900" s="1" t="s">
        <v>1015</v>
      </c>
      <c r="G900" s="2">
        <v>45164.5061458333</v>
      </c>
      <c r="H900" s="2">
        <v>45164.506365740701</v>
      </c>
      <c r="I900" s="46">
        <f t="shared" si="94"/>
        <v>2.1990740060573444E-4</v>
      </c>
      <c r="J900" s="41" t="s">
        <v>45</v>
      </c>
      <c r="K900" s="42" t="s">
        <v>34</v>
      </c>
      <c r="L900" s="42" t="s">
        <v>32</v>
      </c>
      <c r="M900" s="6">
        <v>91</v>
      </c>
      <c r="N900" s="5" t="str">
        <f t="shared" si="97"/>
        <v>FAIR-D4/91</v>
      </c>
      <c r="O900" s="4" t="str">
        <f>IF(ISBLANK(E900),"",IF(E900=F900, "1 video",CONCATENATE((+COUNTIFS(Video_List!$A:$A,Monitoring!C900,Video_List!$D:$D,"&lt;=" &amp;Monitoring!H900)-COUNTIFS(Video_List!$A:$A,Monitoring!C900,Video_List!$D:$D,"&lt;=" &amp;Monitoring!G900))+1," videos")))</f>
        <v>1 video</v>
      </c>
      <c r="P900" s="61" t="str">
        <f t="shared" si="95"/>
        <v>no</v>
      </c>
      <c r="Q900" s="62" t="s">
        <v>34</v>
      </c>
      <c r="R900" s="63" t="str">
        <f>+IFERROR(IF(S900="#N/C","#N/C",INDEX(Taxonomy_UniqueValues!A:A,MATCH(S900,Taxonomy_UniqueValues!B:B,0))),"#N/C")</f>
        <v>Insecta</v>
      </c>
      <c r="S900" s="63" t="str">
        <f>+IFERROR(IF(T900="#N/C","#N/C",INDEX(Taxonomy_UniqueValues!B:B,MATCH(T900,Taxonomy_UniqueValues!C:C,0))),"#N/C")</f>
        <v>Diptera</v>
      </c>
      <c r="T900" s="63" t="s">
        <v>48</v>
      </c>
      <c r="U900" s="63" t="str">
        <f>+IFERROR(IF(V900="#N/C","#N/C",INDEX(Taxonomy_UniqueValues!D:D,MATCH(V900,Taxonomy_UniqueValues!E:E,0))),"#N/C")</f>
        <v>#N/C</v>
      </c>
      <c r="V900" s="63" t="str">
        <f>+IFERROR(IF(W900="#N/C","#N/C",INDEX(Taxonomy_UniqueValues!E:E,MATCH(W900,Taxonomy_UniqueValues!F:F,0))),"#N/C")</f>
        <v>#N/C</v>
      </c>
      <c r="W900" s="63" t="str">
        <f>+IFERROR(IF(X900="#N/C","#N/C",INDEX(Taxonomy_UniqueValues!F:F,MATCH(X900,Taxonomy_UniqueValues!G:G,0))),"#N/C")</f>
        <v>#N/C</v>
      </c>
      <c r="X900" s="63" t="str">
        <f>+IFERROR(IF(Y900="#N/C","#N/C",INDEX(Taxonomy_UniqueValues!G:G,MATCH(Y900,Taxonomy_UniqueValues!H:H,0))),"#N/C")</f>
        <v>#N/C</v>
      </c>
      <c r="Y900" s="65" t="str">
        <f>+IFERROR(IF(Z900="#N/C","#N/C",INDEX(Taxonomy_UniqueValues!H:H,MATCH(Z900,Taxonomy_UniqueValues!I:I,0))),"#N/C")</f>
        <v>#N/C</v>
      </c>
      <c r="Z900" s="64" t="s">
        <v>36</v>
      </c>
    </row>
    <row r="901" spans="1:26" x14ac:dyDescent="0.3">
      <c r="A901" s="3">
        <v>92</v>
      </c>
      <c r="B901" s="38" t="str">
        <f t="shared" si="93"/>
        <v>FAIR-D4_92</v>
      </c>
      <c r="C901" s="39" t="s">
        <v>897</v>
      </c>
      <c r="D901" s="4">
        <f t="shared" si="96"/>
        <v>45164</v>
      </c>
      <c r="E901" s="1" t="s">
        <v>1016</v>
      </c>
      <c r="F901" s="1" t="s">
        <v>1016</v>
      </c>
      <c r="G901" s="2">
        <v>45164.508055555598</v>
      </c>
      <c r="H901" s="2">
        <v>45164.508125</v>
      </c>
      <c r="I901" s="46">
        <f t="shared" si="94"/>
        <v>6.9444402470253408E-5</v>
      </c>
      <c r="J901" s="41" t="s">
        <v>30</v>
      </c>
      <c r="K901" s="42" t="s">
        <v>31</v>
      </c>
      <c r="L901" s="42" t="s">
        <v>32</v>
      </c>
      <c r="M901" s="6">
        <v>92</v>
      </c>
      <c r="N901" s="5" t="str">
        <f t="shared" si="97"/>
        <v>FAIR-D4/92</v>
      </c>
      <c r="O901" s="4" t="str">
        <f>IF(ISBLANK(E901),"",IF(E901=F901, "1 video",CONCATENATE((+COUNTIFS(Video_List!$A:$A,Monitoring!C901,Video_List!$D:$D,"&lt;=" &amp;Monitoring!H901)-COUNTIFS(Video_List!$A:$A,Monitoring!C901,Video_List!$D:$D,"&lt;=" &amp;Monitoring!G901))+1," videos")))</f>
        <v>1 video</v>
      </c>
      <c r="P901" s="61" t="str">
        <f t="shared" si="95"/>
        <v>yes</v>
      </c>
      <c r="Q901" s="62" t="s">
        <v>34</v>
      </c>
      <c r="R901" s="63" t="str">
        <f>+IFERROR(IF(S901="#N/C","#N/C",IF(S901=0,INDEX(Taxonomy_UniqueValues!A:A,MATCH(T901,Taxonomy_UniqueValues!C:C,0)),INDEX(Taxonomy_UniqueValues!A:A,MATCH(S901,Taxonomy_UniqueValues!B:B,0)))),"#N/C")</f>
        <v>Insecta</v>
      </c>
      <c r="S901" s="63" t="str">
        <f>+IFERROR(IF(T901="#N/C","#N/C",IF(T901=0,INDEX(Taxonomy_UniqueValues!B:B,MATCH(U901,Taxonomy_UniqueValues!D:D,0)),INDEX(Taxonomy_UniqueValues!B:B,MATCH(T901,Taxonomy_UniqueValues!C:C,0)))),"#N/C")</f>
        <v>Diptera</v>
      </c>
      <c r="T901" s="63" t="str">
        <f>+IFERROR(IF(U901="#N/C","#N/C",IF(U901=0,INDEX(Taxonomy_UniqueValues!C:C,MATCH(V901,Taxonomy_UniqueValues!E:E,0)),INDEX(Taxonomy_UniqueValues!C:C,MATCH(U901,Taxonomy_UniqueValues!D:D,0)))),"#N/C")</f>
        <v>Brachycera</v>
      </c>
      <c r="U901" s="63" t="str">
        <f>+IFERROR(IF(V901="#N/C","#N/C",IF(V901=0,INDEX(Taxonomy_UniqueValues!D:D,MATCH(W901,Taxonomy_UniqueValues!F:F,0)),INDEX(Taxonomy_UniqueValues!D:D,MATCH(V901,Taxonomy_UniqueValues!E:E,0)))),"#N/C")</f>
        <v>Muscomorpha</v>
      </c>
      <c r="V901" s="63" t="str">
        <f>+IFERROR(IF(W901="#N/C","#N/C",IF(W901=0,INDEX(Taxonomy_UniqueValues!E:E,MATCH(X901,Taxonomy_UniqueValues!G:G,0)),INDEX(Taxonomy_UniqueValues!E:E,MATCH(W901,Taxonomy_UniqueValues!F:F,0)))),"#N/C")</f>
        <v>Muscoidea</v>
      </c>
      <c r="W901" s="63" t="str">
        <f>+IFERROR(IF(X901="#N/C","#N/C",IF(X901=0,INDEX(Taxonomy_UniqueValues!F:F,MATCH(Y901,Taxonomy_UniqueValues!H:H,0)),INDEX(Taxonomy_UniqueValues!F:F,MATCH(X901,Taxonomy_UniqueValues!G:G,0)))),"#N/C")</f>
        <v>Fanniidae</v>
      </c>
      <c r="X901" s="63">
        <f>+IFERROR(IF(Y901="#N/C","#N/C",INDEX(Taxonomy_UniqueValues!G:G,MATCH(Y901,Taxonomy_UniqueValues!H:H,0))),"#N/C")</f>
        <v>0</v>
      </c>
      <c r="Y901" s="65" t="s">
        <v>38</v>
      </c>
      <c r="Z901" s="64" t="s">
        <v>36</v>
      </c>
    </row>
    <row r="902" spans="1:26" x14ac:dyDescent="0.3">
      <c r="A902" s="3">
        <v>93</v>
      </c>
      <c r="B902" s="38" t="str">
        <f t="shared" si="93"/>
        <v>FAIR-D4_93</v>
      </c>
      <c r="C902" s="39" t="s">
        <v>897</v>
      </c>
      <c r="D902" s="4">
        <f t="shared" si="96"/>
        <v>45164</v>
      </c>
      <c r="E902" s="1" t="s">
        <v>1017</v>
      </c>
      <c r="F902" s="1" t="s">
        <v>1017</v>
      </c>
      <c r="G902" s="2">
        <v>45164.513518518499</v>
      </c>
      <c r="H902" s="2">
        <v>45164.513564814799</v>
      </c>
      <c r="I902" s="46">
        <f t="shared" si="94"/>
        <v>4.6296299842651933E-5</v>
      </c>
      <c r="J902" s="41" t="s">
        <v>30</v>
      </c>
      <c r="K902" s="42" t="s">
        <v>31</v>
      </c>
      <c r="L902" s="42" t="s">
        <v>32</v>
      </c>
      <c r="M902" s="6">
        <v>93</v>
      </c>
      <c r="N902" s="5" t="str">
        <f t="shared" si="97"/>
        <v>FAIR-D4/93</v>
      </c>
      <c r="O902" s="4" t="str">
        <f>IF(ISBLANK(E902),"",IF(E902=F902, "1 video",CONCATENATE((+COUNTIFS(Video_List!$A:$A,Monitoring!C902,Video_List!$D:$D,"&lt;=" &amp;Monitoring!H902)-COUNTIFS(Video_List!$A:$A,Monitoring!C902,Video_List!$D:$D,"&lt;=" &amp;Monitoring!G902))+1," videos")))</f>
        <v>1 video</v>
      </c>
      <c r="P902" s="61" t="str">
        <f t="shared" si="95"/>
        <v>yes</v>
      </c>
      <c r="Q902" s="62" t="s">
        <v>31</v>
      </c>
      <c r="R902" s="63" t="str">
        <f>+IFERROR(IF(S902="#N/C","#N/C",INDEX(Taxonomy_UniqueValues!A:A,MATCH(S902,Taxonomy_UniqueValues!B:B,0))),"#N/C")</f>
        <v>Insecta</v>
      </c>
      <c r="S902" s="63" t="str">
        <f>+IFERROR(IF(T902="#N/C","#N/C",INDEX(Taxonomy_UniqueValues!B:B,MATCH(T902,Taxonomy_UniqueValues!C:C,0))),"#N/C")</f>
        <v>Diptera</v>
      </c>
      <c r="T902" s="63" t="str">
        <f>+IFERROR(IF(V902="#N/C","#N/C",INDEX(Taxonomy_UniqueValues!C:C,MATCH(V902,Taxonomy_UniqueValues!E:E,0))),"#N/C")</f>
        <v>Brachycera</v>
      </c>
      <c r="U902" s="63" t="str">
        <f>+IFERROR(IF(V902="#N/C","#N/C",INDEX(Taxonomy_UniqueValues!D:D,MATCH(V902,Taxonomy_UniqueValues!E:E,0))),"#N/C")</f>
        <v>Muscomorpha</v>
      </c>
      <c r="V902" s="63" t="str">
        <f>+IFERROR(IF(W902="#N/C","#N/C",INDEX(Taxonomy_UniqueValues!E:E,MATCH(W902,Taxonomy_UniqueValues!F:F,0))),"#N/C")</f>
        <v>Oestroidea</v>
      </c>
      <c r="W902" s="63" t="str">
        <f>+IFERROR(IF(X902="#N/C","#N/C",INDEX(Taxonomy_UniqueValues!F:F,MATCH(X902,Taxonomy_UniqueValues!G:G,0))),"#N/C")</f>
        <v>Tachinidae</v>
      </c>
      <c r="X902" s="63" t="str">
        <f>+IFERROR(IF(Y902="#N/C","#N/C",INDEX(Taxonomy_UniqueValues!G:G,MATCH(Y902,Taxonomy_UniqueValues!H:H,0))),"#N/C")</f>
        <v>Tachininae</v>
      </c>
      <c r="Y902" s="65" t="s">
        <v>640</v>
      </c>
      <c r="Z902" s="64" t="s">
        <v>36</v>
      </c>
    </row>
    <row r="903" spans="1:26" x14ac:dyDescent="0.3">
      <c r="A903" s="3">
        <v>94</v>
      </c>
      <c r="B903" s="38" t="str">
        <f t="shared" si="93"/>
        <v>FAIR-D4_94</v>
      </c>
      <c r="C903" s="39" t="s">
        <v>897</v>
      </c>
      <c r="D903" s="4">
        <f t="shared" si="96"/>
        <v>45164</v>
      </c>
      <c r="E903" s="1" t="s">
        <v>1018</v>
      </c>
      <c r="F903" s="1" t="s">
        <v>1018</v>
      </c>
      <c r="G903" s="2">
        <v>45164.522847222201</v>
      </c>
      <c r="H903" s="2">
        <v>45164.523125</v>
      </c>
      <c r="I903" s="46">
        <f t="shared" si="94"/>
        <v>2.777777990559116E-4</v>
      </c>
      <c r="J903" s="41" t="s">
        <v>45</v>
      </c>
      <c r="K903" s="42" t="s">
        <v>31</v>
      </c>
      <c r="L903" s="42" t="s">
        <v>32</v>
      </c>
      <c r="M903" s="6">
        <v>94</v>
      </c>
      <c r="N903" s="5" t="str">
        <f t="shared" si="97"/>
        <v>FAIR-D4/94</v>
      </c>
      <c r="O903" s="4" t="str">
        <f>IF(ISBLANK(E903),"",IF(E903=F903, "1 video",CONCATENATE((+COUNTIFS(Video_List!$A:$A,Monitoring!C903,Video_List!$D:$D,"&lt;=" &amp;Monitoring!H903)-COUNTIFS(Video_List!$A:$A,Monitoring!C903,Video_List!$D:$D,"&lt;=" &amp;Monitoring!G903))+1," videos")))</f>
        <v>1 video</v>
      </c>
      <c r="P903" s="61" t="str">
        <f t="shared" si="95"/>
        <v>no</v>
      </c>
      <c r="Q903" s="62" t="s">
        <v>34</v>
      </c>
      <c r="R903" s="63" t="str">
        <f>+IFERROR(IF(S903="#N/C","#N/C",INDEX(Taxonomy_UniqueValues!A:A,MATCH(S903,Taxonomy_UniqueValues!B:B,0))),"#N/C")</f>
        <v>Insecta</v>
      </c>
      <c r="S903" s="63" t="str">
        <f>+IFERROR(IF(T903="#N/C","#N/C",INDEX(Taxonomy_UniqueValues!B:B,MATCH(T903,Taxonomy_UniqueValues!C:C,0))),"#N/C")</f>
        <v>Diptera</v>
      </c>
      <c r="T903" s="63" t="s">
        <v>48</v>
      </c>
      <c r="U903" s="63" t="str">
        <f>+IFERROR(IF(V903="#N/C","#N/C",INDEX(Taxonomy_UniqueValues!D:D,MATCH(V903,Taxonomy_UniqueValues!E:E,0))),"#N/C")</f>
        <v>#N/C</v>
      </c>
      <c r="V903" s="63" t="str">
        <f>+IFERROR(IF(W903="#N/C","#N/C",INDEX(Taxonomy_UniqueValues!E:E,MATCH(W903,Taxonomy_UniqueValues!F:F,0))),"#N/C")</f>
        <v>#N/C</v>
      </c>
      <c r="W903" s="63" t="str">
        <f>+IFERROR(IF(X903="#N/C","#N/C",INDEX(Taxonomy_UniqueValues!F:F,MATCH(X903,Taxonomy_UniqueValues!G:G,0))),"#N/C")</f>
        <v>#N/C</v>
      </c>
      <c r="X903" s="63" t="str">
        <f>+IFERROR(IF(Y903="#N/C","#N/C",INDEX(Taxonomy_UniqueValues!G:G,MATCH(Y903,Taxonomy_UniqueValues!H:H,0))),"#N/C")</f>
        <v>#N/C</v>
      </c>
      <c r="Y903" s="65" t="str">
        <f>+IFERROR(IF(Z903="#N/C","#N/C",INDEX(Taxonomy_UniqueValues!H:H,MATCH(Z903,Taxonomy_UniqueValues!I:I,0))),"#N/C")</f>
        <v>#N/C</v>
      </c>
      <c r="Z903" s="64" t="s">
        <v>36</v>
      </c>
    </row>
    <row r="904" spans="1:26" x14ac:dyDescent="0.3">
      <c r="A904" s="3">
        <v>95</v>
      </c>
      <c r="B904" s="38" t="str">
        <f t="shared" si="93"/>
        <v>FAIR-D4_95</v>
      </c>
      <c r="C904" s="39" t="s">
        <v>897</v>
      </c>
      <c r="D904" s="4">
        <f t="shared" si="96"/>
        <v>45164</v>
      </c>
      <c r="E904" s="1" t="s">
        <v>1018</v>
      </c>
      <c r="F904" s="1" t="s">
        <v>1018</v>
      </c>
      <c r="G904" s="2">
        <v>45164.522847222201</v>
      </c>
      <c r="H904" s="2">
        <v>45164.523321759298</v>
      </c>
      <c r="I904" s="46">
        <f t="shared" si="94"/>
        <v>4.7453709703404456E-4</v>
      </c>
      <c r="J904" s="41" t="s">
        <v>30</v>
      </c>
      <c r="K904" s="42" t="s">
        <v>31</v>
      </c>
      <c r="L904" s="42" t="s">
        <v>32</v>
      </c>
      <c r="M904" s="6">
        <v>95</v>
      </c>
      <c r="N904" s="5" t="str">
        <f t="shared" si="97"/>
        <v>FAIR-D4/95</v>
      </c>
      <c r="O904" s="4" t="str">
        <f>IF(ISBLANK(E904),"",IF(E904=F904, "1 video",CONCATENATE((+COUNTIFS(Video_List!$A:$A,Monitoring!C904,Video_List!$D:$D,"&lt;=" &amp;Monitoring!H904)-COUNTIFS(Video_List!$A:$A,Monitoring!C904,Video_List!$D:$D,"&lt;=" &amp;Monitoring!G904))+1," videos")))</f>
        <v>1 video</v>
      </c>
      <c r="P904" s="61" t="str">
        <f t="shared" si="95"/>
        <v>yes</v>
      </c>
      <c r="Q904" s="62" t="s">
        <v>34</v>
      </c>
      <c r="R904" s="63" t="str">
        <f>+IFERROR(IF(S904="#N/C","#N/C",IF(S904=0,INDEX(Taxonomy_UniqueValues!A:A,MATCH(T904,Taxonomy_UniqueValues!C:C,0)),INDEX(Taxonomy_UniqueValues!A:A,MATCH(S904,Taxonomy_UniqueValues!B:B,0)))),"#N/C")</f>
        <v>Insecta</v>
      </c>
      <c r="S904" s="63" t="str">
        <f>+IFERROR(IF(T904="#N/C","#N/C",IF(T904=0,INDEX(Taxonomy_UniqueValues!B:B,MATCH(U904,Taxonomy_UniqueValues!D:D,0)),INDEX(Taxonomy_UniqueValues!B:B,MATCH(T904,Taxonomy_UniqueValues!C:C,0)))),"#N/C")</f>
        <v>Diptera</v>
      </c>
      <c r="T904" s="63" t="str">
        <f>+IFERROR(IF(U904="#N/C","#N/C",IF(U904=0,INDEX(Taxonomy_UniqueValues!C:C,MATCH(V904,Taxonomy_UniqueValues!E:E,0)),INDEX(Taxonomy_UniqueValues!C:C,MATCH(U904,Taxonomy_UniqueValues!D:D,0)))),"#N/C")</f>
        <v>Brachycera</v>
      </c>
      <c r="U904" s="63" t="str">
        <f>+IFERROR(IF(V904="#N/C","#N/C",IF(V904=0,INDEX(Taxonomy_UniqueValues!D:D,MATCH(W904,Taxonomy_UniqueValues!F:F,0)),INDEX(Taxonomy_UniqueValues!D:D,MATCH(V904,Taxonomy_UniqueValues!E:E,0)))),"#N/C")</f>
        <v>Muscomorpha</v>
      </c>
      <c r="V904" s="63" t="str">
        <f>+IFERROR(IF(W904="#N/C","#N/C",IF(W904=0,INDEX(Taxonomy_UniqueValues!E:E,MATCH(X904,Taxonomy_UniqueValues!G:G,0)),INDEX(Taxonomy_UniqueValues!E:E,MATCH(W904,Taxonomy_UniqueValues!F:F,0)))),"#N/C")</f>
        <v>Muscoidea</v>
      </c>
      <c r="W904" s="63" t="str">
        <f>+IFERROR(IF(X904="#N/C","#N/C",IF(X904=0,INDEX(Taxonomy_UniqueValues!F:F,MATCH(Y904,Taxonomy_UniqueValues!H:H,0)),INDEX(Taxonomy_UniqueValues!F:F,MATCH(X904,Taxonomy_UniqueValues!G:G,0)))),"#N/C")</f>
        <v>Fanniidae</v>
      </c>
      <c r="X904" s="63">
        <f>+IFERROR(IF(Y904="#N/C","#N/C",INDEX(Taxonomy_UniqueValues!G:G,MATCH(Y904,Taxonomy_UniqueValues!H:H,0))),"#N/C")</f>
        <v>0</v>
      </c>
      <c r="Y904" s="65" t="s">
        <v>38</v>
      </c>
      <c r="Z904" s="64" t="s">
        <v>36</v>
      </c>
    </row>
    <row r="905" spans="1:26" x14ac:dyDescent="0.3">
      <c r="A905" s="3">
        <v>96</v>
      </c>
      <c r="B905" s="38" t="str">
        <f t="shared" si="93"/>
        <v>FAIR-D4_96</v>
      </c>
      <c r="C905" s="39" t="s">
        <v>897</v>
      </c>
      <c r="D905" s="4">
        <f t="shared" si="96"/>
        <v>45164</v>
      </c>
      <c r="E905" s="1" t="s">
        <v>1018</v>
      </c>
      <c r="F905" s="1" t="s">
        <v>1018</v>
      </c>
      <c r="G905" s="2">
        <v>45164.5229398148</v>
      </c>
      <c r="H905" s="2">
        <v>45164.523113425901</v>
      </c>
      <c r="I905" s="46">
        <f t="shared" si="94"/>
        <v>1.736111007630825E-4</v>
      </c>
      <c r="J905" s="41" t="s">
        <v>30</v>
      </c>
      <c r="K905" s="42" t="s">
        <v>31</v>
      </c>
      <c r="L905" s="42" t="s">
        <v>32</v>
      </c>
      <c r="M905" s="6">
        <v>96</v>
      </c>
      <c r="N905" s="5" t="str">
        <f t="shared" si="97"/>
        <v>FAIR-D4/96</v>
      </c>
      <c r="O905" s="4" t="str">
        <f>IF(ISBLANK(E905),"",IF(E905=F905, "1 video",CONCATENATE((+COUNTIFS(Video_List!$A:$A,Monitoring!C905,Video_List!$D:$D,"&lt;=" &amp;Monitoring!H905)-COUNTIFS(Video_List!$A:$A,Monitoring!C905,Video_List!$D:$D,"&lt;=" &amp;Monitoring!G905))+1," videos")))</f>
        <v>1 video</v>
      </c>
      <c r="P905" s="61" t="str">
        <f t="shared" si="95"/>
        <v>yes</v>
      </c>
      <c r="Q905" s="62" t="s">
        <v>34</v>
      </c>
      <c r="R905" s="63" t="str">
        <f>+IFERROR(IF(S905="#N/C","#N/C",INDEX(Taxonomy_UniqueValues!A:A,MATCH(S905,Taxonomy_UniqueValues!B:B,0))),"#N/C")</f>
        <v>Insecta</v>
      </c>
      <c r="S905" s="63" t="str">
        <f>+IFERROR(IF(T905="#N/C","#N/C",INDEX(Taxonomy_UniqueValues!B:B,MATCH(T905,Taxonomy_UniqueValues!C:C,0))),"#N/C")</f>
        <v>Diptera</v>
      </c>
      <c r="T905" s="63" t="str">
        <f>+IFERROR(IF(V905="#N/C","#N/C",INDEX(Taxonomy_UniqueValues!C:C,MATCH(V905,Taxonomy_UniqueValues!E:E,0))),"#N/C")</f>
        <v>Brachycera</v>
      </c>
      <c r="U905" s="63" t="str">
        <f>+IFERROR(IF(V905="#N/C","#N/C",INDEX(Taxonomy_UniqueValues!D:D,MATCH(V905,Taxonomy_UniqueValues!E:E,0))),"#N/C")</f>
        <v>Muscomorpha</v>
      </c>
      <c r="V905" s="63" t="str">
        <f>+IFERROR(IF(W905="#N/C","#N/C",INDEX(Taxonomy_UniqueValues!E:E,MATCH(W905,Taxonomy_UniqueValues!F:F,0))),"#N/C")</f>
        <v>Ephydroidea</v>
      </c>
      <c r="W905" s="63" t="str">
        <f>+IFERROR(IF(X905="#N/C","#N/C",INDEX(Taxonomy_UniqueValues!F:F,MATCH(X905,Taxonomy_UniqueValues!G:G,0))),"#N/C")</f>
        <v>Drosophilidae</v>
      </c>
      <c r="X905" s="63" t="str">
        <f>+IFERROR(IF(Y905="#N/C","#N/C",INDEX(Taxonomy_UniqueValues!G:G,MATCH(Y905,Taxonomy_UniqueValues!H:H,0))),"#N/C")</f>
        <v>Drosophilinae</v>
      </c>
      <c r="Y905" s="65" t="s">
        <v>384</v>
      </c>
      <c r="Z905" s="64" t="s">
        <v>36</v>
      </c>
    </row>
    <row r="906" spans="1:26" x14ac:dyDescent="0.3">
      <c r="A906" s="3">
        <v>97</v>
      </c>
      <c r="B906" s="38" t="str">
        <f t="shared" si="93"/>
        <v>FAIR-D4_97</v>
      </c>
      <c r="C906" s="39" t="s">
        <v>897</v>
      </c>
      <c r="D906" s="4">
        <f t="shared" si="96"/>
        <v>45164</v>
      </c>
      <c r="E906" s="1" t="s">
        <v>1018</v>
      </c>
      <c r="F906" s="1" t="s">
        <v>1019</v>
      </c>
      <c r="G906" s="2">
        <v>45164.523090277798</v>
      </c>
      <c r="H906" s="2">
        <v>45164.530925925901</v>
      </c>
      <c r="I906" s="46">
        <f t="shared" si="94"/>
        <v>7.8356481026276015E-3</v>
      </c>
      <c r="J906" s="41" t="s">
        <v>30</v>
      </c>
      <c r="K906" s="42" t="s">
        <v>34</v>
      </c>
      <c r="L906" s="42" t="s">
        <v>32</v>
      </c>
      <c r="M906" s="6">
        <v>97</v>
      </c>
      <c r="N906" s="5" t="str">
        <f t="shared" si="97"/>
        <v>FAIR-D4/97</v>
      </c>
      <c r="O906" s="4" t="str">
        <f>IF(ISBLANK(E906),"",IF(E906=F906, "1 video",CONCATENATE((+COUNTIFS(Video_List!$A:$A,Monitoring!C906,Video_List!$D:$D,"&lt;=" &amp;Monitoring!H906)-COUNTIFS(Video_List!$A:$A,Monitoring!C906,Video_List!$D:$D,"&lt;=" &amp;Monitoring!G906))+1," videos")))</f>
        <v>3 videos</v>
      </c>
      <c r="P906" s="61" t="str">
        <f t="shared" si="95"/>
        <v>no</v>
      </c>
      <c r="Q906" s="62" t="s">
        <v>34</v>
      </c>
      <c r="R906" s="63" t="str">
        <f>+IFERROR(IF(S906="#N/C","#N/C",INDEX(Taxonomy_UniqueValues!A:A,MATCH(S906,Taxonomy_UniqueValues!B:B,0))),"#N/C")</f>
        <v>Insecta</v>
      </c>
      <c r="S906" s="63" t="str">
        <f>+IFERROR(IF(T906="#N/C","#N/C",INDEX(Taxonomy_UniqueValues!B:B,MATCH(T906,Taxonomy_UniqueValues!C:C,0))),"#N/C")</f>
        <v>Diptera</v>
      </c>
      <c r="T906" s="63" t="s">
        <v>48</v>
      </c>
      <c r="U906" s="63" t="str">
        <f>+IFERROR(IF(V906="#N/C","#N/C",INDEX(Taxonomy_UniqueValues!D:D,MATCH(V906,Taxonomy_UniqueValues!E:E,0))),"#N/C")</f>
        <v>#N/C</v>
      </c>
      <c r="V906" s="63" t="str">
        <f>+IFERROR(IF(W906="#N/C","#N/C",INDEX(Taxonomy_UniqueValues!E:E,MATCH(W906,Taxonomy_UniqueValues!F:F,0))),"#N/C")</f>
        <v>#N/C</v>
      </c>
      <c r="W906" s="63" t="str">
        <f>+IFERROR(IF(X906="#N/C","#N/C",INDEX(Taxonomy_UniqueValues!F:F,MATCH(X906,Taxonomy_UniqueValues!G:G,0))),"#N/C")</f>
        <v>#N/C</v>
      </c>
      <c r="X906" s="63" t="str">
        <f>+IFERROR(IF(Y906="#N/C","#N/C",INDEX(Taxonomy_UniqueValues!G:G,MATCH(Y906,Taxonomy_UniqueValues!H:H,0))),"#N/C")</f>
        <v>#N/C</v>
      </c>
      <c r="Y906" s="65" t="str">
        <f>+IFERROR(IF(Z906="#N/C","#N/C",INDEX(Taxonomy_UniqueValues!H:H,MATCH(Z906,Taxonomy_UniqueValues!I:I,0))),"#N/C")</f>
        <v>#N/C</v>
      </c>
      <c r="Z906" s="64" t="s">
        <v>36</v>
      </c>
    </row>
    <row r="907" spans="1:26" x14ac:dyDescent="0.3">
      <c r="A907" s="3">
        <v>98</v>
      </c>
      <c r="B907" s="38" t="str">
        <f t="shared" si="93"/>
        <v>FAIR-D4_98</v>
      </c>
      <c r="C907" s="39" t="s">
        <v>897</v>
      </c>
      <c r="D907" s="4">
        <f t="shared" si="96"/>
        <v>45164</v>
      </c>
      <c r="E907" s="1" t="s">
        <v>1019</v>
      </c>
      <c r="F907" s="1" t="s">
        <v>1019</v>
      </c>
      <c r="G907" s="2">
        <v>45164.530520833301</v>
      </c>
      <c r="H907" s="2">
        <v>45164.530694444402</v>
      </c>
      <c r="I907" s="46">
        <f t="shared" si="94"/>
        <v>1.736111007630825E-4</v>
      </c>
      <c r="J907" s="41" t="s">
        <v>45</v>
      </c>
      <c r="K907" s="42" t="s">
        <v>31</v>
      </c>
      <c r="L907" s="42" t="s">
        <v>32</v>
      </c>
      <c r="M907" s="6">
        <v>98</v>
      </c>
      <c r="N907" s="5" t="str">
        <f t="shared" si="97"/>
        <v>FAIR-D4/98</v>
      </c>
      <c r="O907" s="4" t="str">
        <f>IF(ISBLANK(E907),"",IF(E907=F907, "1 video",CONCATENATE((+COUNTIFS(Video_List!$A:$A,Monitoring!C907,Video_List!$D:$D,"&lt;=" &amp;Monitoring!H907)-COUNTIFS(Video_List!$A:$A,Monitoring!C907,Video_List!$D:$D,"&lt;=" &amp;Monitoring!G907))+1," videos")))</f>
        <v>1 video</v>
      </c>
      <c r="P907" s="61" t="str">
        <f t="shared" si="95"/>
        <v>no</v>
      </c>
      <c r="Q907" s="62" t="s">
        <v>34</v>
      </c>
      <c r="R907" s="63" t="str">
        <f>+IFERROR(IF(S907="#N/C","#N/C",INDEX(Taxonomy_UniqueValues!A:A,MATCH(S907,Taxonomy_UniqueValues!B:B,0))),"#N/C")</f>
        <v>Insecta</v>
      </c>
      <c r="S907" s="63" t="str">
        <f>+IFERROR(IF(T907="#N/C","#N/C",INDEX(Taxonomy_UniqueValues!B:B,MATCH(T907,Taxonomy_UniqueValues!C:C,0))),"#N/C")</f>
        <v>Diptera</v>
      </c>
      <c r="T907" s="63" t="s">
        <v>48</v>
      </c>
      <c r="U907" s="63" t="str">
        <f>+IFERROR(IF(V907="#N/C","#N/C",INDEX(Taxonomy_UniqueValues!D:D,MATCH(V907,Taxonomy_UniqueValues!E:E,0))),"#N/C")</f>
        <v>#N/C</v>
      </c>
      <c r="V907" s="63" t="str">
        <f>+IFERROR(IF(W907="#N/C","#N/C",INDEX(Taxonomy_UniqueValues!E:E,MATCH(W907,Taxonomy_UniqueValues!F:F,0))),"#N/C")</f>
        <v>#N/C</v>
      </c>
      <c r="W907" s="63" t="str">
        <f>+IFERROR(IF(X907="#N/C","#N/C",INDEX(Taxonomy_UniqueValues!F:F,MATCH(X907,Taxonomy_UniqueValues!G:G,0))),"#N/C")</f>
        <v>#N/C</v>
      </c>
      <c r="X907" s="63" t="str">
        <f>+IFERROR(IF(Y907="#N/C","#N/C",INDEX(Taxonomy_UniqueValues!G:G,MATCH(Y907,Taxonomy_UniqueValues!H:H,0))),"#N/C")</f>
        <v>#N/C</v>
      </c>
      <c r="Y907" s="65" t="str">
        <f>+IFERROR(IF(Z907="#N/C","#N/C",INDEX(Taxonomy_UniqueValues!H:H,MATCH(Z907,Taxonomy_UniqueValues!I:I,0))),"#N/C")</f>
        <v>#N/C</v>
      </c>
      <c r="Z907" s="64" t="s">
        <v>36</v>
      </c>
    </row>
    <row r="908" spans="1:26" x14ac:dyDescent="0.3">
      <c r="A908" s="3">
        <v>99</v>
      </c>
      <c r="B908" s="38" t="str">
        <f t="shared" si="93"/>
        <v>FAIR-D4_99</v>
      </c>
      <c r="C908" s="39" t="s">
        <v>897</v>
      </c>
      <c r="D908" s="4">
        <f t="shared" si="96"/>
        <v>45164</v>
      </c>
      <c r="E908" s="1" t="s">
        <v>1019</v>
      </c>
      <c r="F908" s="1" t="s">
        <v>1020</v>
      </c>
      <c r="G908" s="2">
        <v>45164.5307060185</v>
      </c>
      <c r="H908" s="2">
        <v>45164.532986111102</v>
      </c>
      <c r="I908" s="46">
        <f t="shared" si="94"/>
        <v>2.280092601722572E-3</v>
      </c>
      <c r="J908" s="41" t="s">
        <v>30</v>
      </c>
      <c r="K908" s="42" t="s">
        <v>31</v>
      </c>
      <c r="L908" s="42" t="s">
        <v>32</v>
      </c>
      <c r="M908" s="6">
        <v>99</v>
      </c>
      <c r="N908" s="5" t="str">
        <f t="shared" si="97"/>
        <v>FAIR-D4/99</v>
      </c>
      <c r="O908" s="4" t="str">
        <f>IF(ISBLANK(E908),"",IF(E908=F908, "1 video",CONCATENATE((+COUNTIFS(Video_List!$A:$A,Monitoring!C908,Video_List!$D:$D,"&lt;=" &amp;Monitoring!H908)-COUNTIFS(Video_List!$A:$A,Monitoring!C908,Video_List!$D:$D,"&lt;=" &amp;Monitoring!G908))+1," videos")))</f>
        <v>2 videos</v>
      </c>
      <c r="P908" s="61" t="str">
        <f t="shared" si="95"/>
        <v>yes</v>
      </c>
      <c r="Q908" s="62" t="s">
        <v>31</v>
      </c>
      <c r="R908" s="63" t="str">
        <f>+IFERROR(IF(S908="#N/C","#N/C",IF(S908=0,INDEX(Taxonomy_UniqueValues!A:A,MATCH(T908,Taxonomy_UniqueValues!C:C,0)),INDEX(Taxonomy_UniqueValues!A:A,MATCH(S908,Taxonomy_UniqueValues!B:B,0)))),"#N/C")</f>
        <v>Insecta</v>
      </c>
      <c r="S908" s="63" t="str">
        <f>+IFERROR(IF(T908="#N/C","#N/C",IF(T908=0,INDEX(Taxonomy_UniqueValues!B:B,MATCH(U908,Taxonomy_UniqueValues!D:D,0)),INDEX(Taxonomy_UniqueValues!B:B,MATCH(T908,Taxonomy_UniqueValues!C:C,0)))),"#N/C")</f>
        <v>Diptera</v>
      </c>
      <c r="T908" s="63" t="str">
        <f>+IFERROR(IF(U908="#N/C","#N/C",IF(U908=0,INDEX(Taxonomy_UniqueValues!C:C,MATCH(V908,Taxonomy_UniqueValues!E:E,0)),INDEX(Taxonomy_UniqueValues!C:C,MATCH(U908,Taxonomy_UniqueValues!D:D,0)))),"#N/C")</f>
        <v>Brachycera</v>
      </c>
      <c r="U908" s="63" t="str">
        <f>+IFERROR(IF(V908="#N/C","#N/C",IF(V908=0,INDEX(Taxonomy_UniqueValues!D:D,MATCH(W908,Taxonomy_UniqueValues!F:F,0)),INDEX(Taxonomy_UniqueValues!D:D,MATCH(V908,Taxonomy_UniqueValues!E:E,0)))),"#N/C")</f>
        <v>Muscomorpha</v>
      </c>
      <c r="V908" s="63" t="str">
        <f>+IFERROR(IF(W908="#N/C","#N/C",IF(W908=0,INDEX(Taxonomy_UniqueValues!E:E,MATCH(X908,Taxonomy_UniqueValues!G:G,0)),INDEX(Taxonomy_UniqueValues!E:E,MATCH(W908,Taxonomy_UniqueValues!F:F,0)))),"#N/C")</f>
        <v>Muscoidea</v>
      </c>
      <c r="W908" s="63" t="str">
        <f>+IFERROR(IF(X908="#N/C","#N/C",IF(X908=0,INDEX(Taxonomy_UniqueValues!F:F,MATCH(Y908,Taxonomy_UniqueValues!H:H,0)),INDEX(Taxonomy_UniqueValues!F:F,MATCH(X908,Taxonomy_UniqueValues!G:G,0)))),"#N/C")</f>
        <v>Fanniidae</v>
      </c>
      <c r="X908" s="63">
        <f>+IFERROR(IF(Y908="#N/C","#N/C",INDEX(Taxonomy_UniqueValues!G:G,MATCH(Y908,Taxonomy_UniqueValues!H:H,0))),"#N/C")</f>
        <v>0</v>
      </c>
      <c r="Y908" s="65" t="s">
        <v>38</v>
      </c>
      <c r="Z908" s="64" t="s">
        <v>36</v>
      </c>
    </row>
    <row r="909" spans="1:26" x14ac:dyDescent="0.3">
      <c r="A909" s="3">
        <v>100</v>
      </c>
      <c r="B909" s="38" t="str">
        <f t="shared" si="93"/>
        <v>FAIR-D4_100</v>
      </c>
      <c r="C909" s="39" t="s">
        <v>897</v>
      </c>
      <c r="D909" s="4">
        <f t="shared" si="96"/>
        <v>45164</v>
      </c>
      <c r="E909" s="1" t="s">
        <v>1020</v>
      </c>
      <c r="F909" s="1" t="s">
        <v>1020</v>
      </c>
      <c r="G909" s="2">
        <v>45164.532349537003</v>
      </c>
      <c r="H909" s="2">
        <v>45164.533217592601</v>
      </c>
      <c r="I909" s="46">
        <f t="shared" si="94"/>
        <v>8.6805559840286151E-4</v>
      </c>
      <c r="J909" s="41" t="s">
        <v>45</v>
      </c>
      <c r="K909" s="42" t="s">
        <v>31</v>
      </c>
      <c r="L909" s="42" t="s">
        <v>32</v>
      </c>
      <c r="M909" s="6">
        <v>100</v>
      </c>
      <c r="N909" s="5" t="str">
        <f t="shared" si="97"/>
        <v>FAIR-D4/100</v>
      </c>
      <c r="O909" s="4" t="str">
        <f>IF(ISBLANK(E909),"",IF(E909=F909, "1 video",CONCATENATE((+COUNTIFS(Video_List!$A:$A,Monitoring!C909,Video_List!$D:$D,"&lt;=" &amp;Monitoring!H909)-COUNTIFS(Video_List!$A:$A,Monitoring!C909,Video_List!$D:$D,"&lt;=" &amp;Monitoring!G909))+1," videos")))</f>
        <v>1 video</v>
      </c>
      <c r="P909" s="61" t="str">
        <f t="shared" si="95"/>
        <v>yes</v>
      </c>
      <c r="Q909" s="62" t="s">
        <v>34</v>
      </c>
      <c r="R909" s="63" t="str">
        <f>+IFERROR(IF(S909="#N/C","#N/C",IF(S909=0,INDEX(Taxonomy_UniqueValues!A:A,MATCH(T909,Taxonomy_UniqueValues!C:C,0)),INDEX(Taxonomy_UniqueValues!A:A,MATCH(S909,Taxonomy_UniqueValues!B:B,0)))),"#N/C")</f>
        <v>Insecta</v>
      </c>
      <c r="S909" s="63" t="str">
        <f>+IFERROR(IF(T909="#N/C","#N/C",IF(T909=0,INDEX(Taxonomy_UniqueValues!B:B,MATCH(U909,Taxonomy_UniqueValues!D:D,0)),INDEX(Taxonomy_UniqueValues!B:B,MATCH(T909,Taxonomy_UniqueValues!C:C,0)))),"#N/C")</f>
        <v>Diptera</v>
      </c>
      <c r="T909" s="63" t="str">
        <f>+IFERROR(IF(U909="#N/C","#N/C",IF(U909=0,INDEX(Taxonomy_UniqueValues!C:C,MATCH(V909,Taxonomy_UniqueValues!E:E,0)),INDEX(Taxonomy_UniqueValues!C:C,MATCH(U909,Taxonomy_UniqueValues!D:D,0)))),"#N/C")</f>
        <v>Brachycera</v>
      </c>
      <c r="U909" s="63" t="str">
        <f>+IFERROR(IF(V909="#N/C","#N/C",IF(V909=0,INDEX(Taxonomy_UniqueValues!D:D,MATCH(W909,Taxonomy_UniqueValues!F:F,0)),INDEX(Taxonomy_UniqueValues!D:D,MATCH(V909,Taxonomy_UniqueValues!E:E,0)))),"#N/C")</f>
        <v>Muscomorpha</v>
      </c>
      <c r="V909" s="63" t="str">
        <f>+IFERROR(IF(W909="#N/C","#N/C",IF(W909=0,INDEX(Taxonomy_UniqueValues!E:E,MATCH(X909,Taxonomy_UniqueValues!G:G,0)),INDEX(Taxonomy_UniqueValues!E:E,MATCH(W909,Taxonomy_UniqueValues!F:F,0)))),"#N/C")</f>
        <v>Muscoidea</v>
      </c>
      <c r="W909" s="63" t="str">
        <f>+IFERROR(IF(X909="#N/C","#N/C",IF(X909=0,INDEX(Taxonomy_UniqueValues!F:F,MATCH(Y909,Taxonomy_UniqueValues!H:H,0)),INDEX(Taxonomy_UniqueValues!F:F,MATCH(X909,Taxonomy_UniqueValues!G:G,0)))),"#N/C")</f>
        <v>Fanniidae</v>
      </c>
      <c r="X909" s="63">
        <f>+IFERROR(IF(Y909="#N/C","#N/C",INDEX(Taxonomy_UniqueValues!G:G,MATCH(Y909,Taxonomy_UniqueValues!H:H,0))),"#N/C")</f>
        <v>0</v>
      </c>
      <c r="Y909" s="65" t="s">
        <v>38</v>
      </c>
      <c r="Z909" s="64" t="s">
        <v>36</v>
      </c>
    </row>
    <row r="910" spans="1:26" x14ac:dyDescent="0.3">
      <c r="A910" s="3">
        <v>101</v>
      </c>
      <c r="B910" s="38" t="str">
        <f t="shared" si="93"/>
        <v>FAIR-D4_101</v>
      </c>
      <c r="C910" s="39" t="s">
        <v>897</v>
      </c>
      <c r="D910" s="4">
        <f t="shared" si="96"/>
        <v>45164</v>
      </c>
      <c r="E910" s="1" t="s">
        <v>1021</v>
      </c>
      <c r="F910" s="1" t="s">
        <v>1021</v>
      </c>
      <c r="G910" s="2">
        <v>45164.535277777803</v>
      </c>
      <c r="H910" s="2">
        <v>45164.535937499997</v>
      </c>
      <c r="I910" s="46">
        <f t="shared" si="94"/>
        <v>6.597221945412457E-4</v>
      </c>
      <c r="J910" s="41" t="s">
        <v>45</v>
      </c>
      <c r="K910" s="42" t="s">
        <v>34</v>
      </c>
      <c r="L910" s="42" t="s">
        <v>45</v>
      </c>
      <c r="M910" s="6">
        <v>101</v>
      </c>
      <c r="N910" s="5" t="str">
        <f t="shared" si="97"/>
        <v>FAIR-D4/101</v>
      </c>
      <c r="O910" s="4" t="str">
        <f>IF(ISBLANK(E910),"",IF(E910=F910, "1 video",CONCATENATE((+COUNTIFS(Video_List!$A:$A,Monitoring!C910,Video_List!$D:$D,"&lt;=" &amp;Monitoring!H910)-COUNTIFS(Video_List!$A:$A,Monitoring!C910,Video_List!$D:$D,"&lt;=" &amp;Monitoring!G910))+1," videos")))</f>
        <v>1 video</v>
      </c>
      <c r="P910" s="61" t="str">
        <f t="shared" si="95"/>
        <v>yes</v>
      </c>
      <c r="Q910" s="62" t="s">
        <v>34</v>
      </c>
      <c r="R910" s="63" t="str">
        <f>+IFERROR(IF(S910="#N/C","#N/C",IF(S910=0,INDEX(Taxonomy_UniqueValues!A:A,MATCH(T910,Taxonomy_UniqueValues!C:C,0)),INDEX(Taxonomy_UniqueValues!A:A,MATCH(S910,Taxonomy_UniqueValues!B:B,0)))),"#N/C")</f>
        <v>Insecta</v>
      </c>
      <c r="S910" s="63" t="str">
        <f>+IFERROR(IF(T910="#N/C","#N/C",IF(T910=0,INDEX(Taxonomy_UniqueValues!B:B,MATCH(U910,Taxonomy_UniqueValues!D:D,0)),INDEX(Taxonomy_UniqueValues!B:B,MATCH(T910,Taxonomy_UniqueValues!C:C,0)))),"#N/C")</f>
        <v>Diptera</v>
      </c>
      <c r="T910" s="63" t="str">
        <f>+IFERROR(IF(U910="#N/C","#N/C",IF(U910=0,INDEX(Taxonomy_UniqueValues!C:C,MATCH(V910,Taxonomy_UniqueValues!E:E,0)),INDEX(Taxonomy_UniqueValues!C:C,MATCH(U910,Taxonomy_UniqueValues!D:D,0)))),"#N/C")</f>
        <v>Brachycera</v>
      </c>
      <c r="U910" s="63" t="str">
        <f>+IFERROR(IF(V910="#N/C","#N/C",IF(V910=0,INDEX(Taxonomy_UniqueValues!D:D,MATCH(W910,Taxonomy_UniqueValues!F:F,0)),INDEX(Taxonomy_UniqueValues!D:D,MATCH(V910,Taxonomy_UniqueValues!E:E,0)))),"#N/C")</f>
        <v>Muscomorpha</v>
      </c>
      <c r="V910" s="63" t="str">
        <f>+IFERROR(IF(W910="#N/C","#N/C",IF(W910=0,INDEX(Taxonomy_UniqueValues!E:E,MATCH(X910,Taxonomy_UniqueValues!G:G,0)),INDEX(Taxonomy_UniqueValues!E:E,MATCH(W910,Taxonomy_UniqueValues!F:F,0)))),"#N/C")</f>
        <v>Muscoidea</v>
      </c>
      <c r="W910" s="63" t="str">
        <f>+IFERROR(IF(X910="#N/C","#N/C",IF(X910=0,INDEX(Taxonomy_UniqueValues!F:F,MATCH(Y910,Taxonomy_UniqueValues!H:H,0)),INDEX(Taxonomy_UniqueValues!F:F,MATCH(X910,Taxonomy_UniqueValues!G:G,0)))),"#N/C")</f>
        <v>Fanniidae</v>
      </c>
      <c r="X910" s="63">
        <f>+IFERROR(IF(Y910="#N/C","#N/C",INDEX(Taxonomy_UniqueValues!G:G,MATCH(Y910,Taxonomy_UniqueValues!H:H,0))),"#N/C")</f>
        <v>0</v>
      </c>
      <c r="Y910" s="65" t="s">
        <v>38</v>
      </c>
      <c r="Z910" s="64" t="s">
        <v>36</v>
      </c>
    </row>
    <row r="911" spans="1:26" x14ac:dyDescent="0.3">
      <c r="A911" s="3">
        <v>102</v>
      </c>
      <c r="B911" s="38" t="str">
        <f t="shared" si="93"/>
        <v>FAIR-D4_102</v>
      </c>
      <c r="C911" s="39" t="s">
        <v>897</v>
      </c>
      <c r="D911" s="4">
        <f t="shared" si="96"/>
        <v>45164</v>
      </c>
      <c r="E911" s="1" t="s">
        <v>1022</v>
      </c>
      <c r="F911" s="1" t="s">
        <v>1022</v>
      </c>
      <c r="G911" s="2">
        <v>45164.537824074097</v>
      </c>
      <c r="H911" s="2">
        <v>45164.538009259297</v>
      </c>
      <c r="I911" s="46">
        <f t="shared" si="94"/>
        <v>1.8518519937060773E-4</v>
      </c>
      <c r="J911" s="41" t="s">
        <v>45</v>
      </c>
      <c r="K911" s="42" t="s">
        <v>34</v>
      </c>
      <c r="L911" s="42" t="s">
        <v>45</v>
      </c>
      <c r="M911" s="6">
        <v>102</v>
      </c>
      <c r="N911" s="5" t="str">
        <f t="shared" si="97"/>
        <v>FAIR-D4/102</v>
      </c>
      <c r="O911" s="4" t="str">
        <f>IF(ISBLANK(E911),"",IF(E911=F911, "1 video",CONCATENATE((+COUNTIFS(Video_List!$A:$A,Monitoring!C911,Video_List!$D:$D,"&lt;=" &amp;Monitoring!H911)-COUNTIFS(Video_List!$A:$A,Monitoring!C911,Video_List!$D:$D,"&lt;=" &amp;Monitoring!G911))+1," videos")))</f>
        <v>1 video</v>
      </c>
      <c r="P911" s="61" t="str">
        <f t="shared" si="95"/>
        <v>no</v>
      </c>
      <c r="Q911" s="62" t="s">
        <v>34</v>
      </c>
      <c r="R911" s="63" t="str">
        <f>+IFERROR(IF(S911="#N/C","#N/C",INDEX(Taxonomy_UniqueValues!A:A,MATCH(S911,Taxonomy_UniqueValues!B:B,0))),"#N/C")</f>
        <v>Insecta</v>
      </c>
      <c r="S911" s="63" t="str">
        <f>+IFERROR(IF(T911="#N/C","#N/C",INDEX(Taxonomy_UniqueValues!B:B,MATCH(T911,Taxonomy_UniqueValues!C:C,0))),"#N/C")</f>
        <v>Diptera</v>
      </c>
      <c r="T911" s="63" t="s">
        <v>48</v>
      </c>
      <c r="U911" s="63" t="str">
        <f>+IFERROR(IF(V911="#N/C","#N/C",INDEX(Taxonomy_UniqueValues!D:D,MATCH(V911,Taxonomy_UniqueValues!E:E,0))),"#N/C")</f>
        <v>#N/C</v>
      </c>
      <c r="V911" s="63" t="str">
        <f>+IFERROR(IF(W911="#N/C","#N/C",INDEX(Taxonomy_UniqueValues!E:E,MATCH(W911,Taxonomy_UniqueValues!F:F,0))),"#N/C")</f>
        <v>#N/C</v>
      </c>
      <c r="W911" s="63" t="str">
        <f>+IFERROR(IF(X911="#N/C","#N/C",INDEX(Taxonomy_UniqueValues!F:F,MATCH(X911,Taxonomy_UniqueValues!G:G,0))),"#N/C")</f>
        <v>#N/C</v>
      </c>
      <c r="X911" s="63" t="str">
        <f>+IFERROR(IF(Y911="#N/C","#N/C",INDEX(Taxonomy_UniqueValues!G:G,MATCH(Y911,Taxonomy_UniqueValues!H:H,0))),"#N/C")</f>
        <v>#N/C</v>
      </c>
      <c r="Y911" s="65" t="str">
        <f>+IFERROR(IF(Z911="#N/C","#N/C",INDEX(Taxonomy_UniqueValues!H:H,MATCH(Z911,Taxonomy_UniqueValues!I:I,0))),"#N/C")</f>
        <v>#N/C</v>
      </c>
      <c r="Z911" s="64" t="s">
        <v>36</v>
      </c>
    </row>
    <row r="912" spans="1:26" x14ac:dyDescent="0.3">
      <c r="A912" s="3">
        <v>103</v>
      </c>
      <c r="B912" s="38" t="str">
        <f t="shared" si="93"/>
        <v>FAIR-D4_103</v>
      </c>
      <c r="C912" s="39" t="s">
        <v>897</v>
      </c>
      <c r="D912" s="4">
        <f t="shared" si="96"/>
        <v>45164</v>
      </c>
      <c r="E912" s="1" t="s">
        <v>1023</v>
      </c>
      <c r="F912" s="1" t="s">
        <v>1023</v>
      </c>
      <c r="G912" s="2">
        <v>45164.543993055602</v>
      </c>
      <c r="H912" s="2">
        <v>45164.544108796297</v>
      </c>
      <c r="I912" s="46">
        <f t="shared" si="94"/>
        <v>1.1574069503694773E-4</v>
      </c>
      <c r="J912" s="41" t="s">
        <v>30</v>
      </c>
      <c r="K912" s="42" t="s">
        <v>34</v>
      </c>
      <c r="L912" s="42" t="s">
        <v>45</v>
      </c>
      <c r="M912" s="6">
        <v>103</v>
      </c>
      <c r="N912" s="5" t="str">
        <f t="shared" si="97"/>
        <v>FAIR-D4/103</v>
      </c>
      <c r="O912" s="4" t="str">
        <f>IF(ISBLANK(E912),"",IF(E912=F912, "1 video",CONCATENATE((+COUNTIFS(Video_List!$A:$A,Monitoring!C912,Video_List!$D:$D,"&lt;=" &amp;Monitoring!H912)-COUNTIFS(Video_List!$A:$A,Monitoring!C912,Video_List!$D:$D,"&lt;=" &amp;Monitoring!G912))+1," videos")))</f>
        <v>1 video</v>
      </c>
      <c r="P912" s="61" t="str">
        <f t="shared" si="95"/>
        <v>no</v>
      </c>
      <c r="Q912" s="62" t="s">
        <v>34</v>
      </c>
      <c r="R912" s="63" t="str">
        <f>+IFERROR(IF(S912="#N/C","#N/C",INDEX(Taxonomy_UniqueValues!A:A,MATCH(S912,Taxonomy_UniqueValues!B:B,0))),"#N/C")</f>
        <v>Insecta</v>
      </c>
      <c r="S912" s="63" t="str">
        <f>+IFERROR(IF(T912="#N/C","#N/C",INDEX(Taxonomy_UniqueValues!B:B,MATCH(T912,Taxonomy_UniqueValues!C:C,0))),"#N/C")</f>
        <v>Diptera</v>
      </c>
      <c r="T912" s="63" t="s">
        <v>48</v>
      </c>
      <c r="U912" s="63" t="str">
        <f>+IFERROR(IF(V912="#N/C","#N/C",INDEX(Taxonomy_UniqueValues!D:D,MATCH(V912,Taxonomy_UniqueValues!E:E,0))),"#N/C")</f>
        <v>#N/C</v>
      </c>
      <c r="V912" s="63" t="str">
        <f>+IFERROR(IF(W912="#N/C","#N/C",INDEX(Taxonomy_UniqueValues!E:E,MATCH(W912,Taxonomy_UniqueValues!F:F,0))),"#N/C")</f>
        <v>#N/C</v>
      </c>
      <c r="W912" s="63" t="str">
        <f>+IFERROR(IF(X912="#N/C","#N/C",INDEX(Taxonomy_UniqueValues!F:F,MATCH(X912,Taxonomy_UniqueValues!G:G,0))),"#N/C")</f>
        <v>#N/C</v>
      </c>
      <c r="X912" s="63" t="str">
        <f>+IFERROR(IF(Y912="#N/C","#N/C",INDEX(Taxonomy_UniqueValues!G:G,MATCH(Y912,Taxonomy_UniqueValues!H:H,0))),"#N/C")</f>
        <v>#N/C</v>
      </c>
      <c r="Y912" s="65" t="str">
        <f>+IFERROR(IF(Z912="#N/C","#N/C",INDEX(Taxonomy_UniqueValues!H:H,MATCH(Z912,Taxonomy_UniqueValues!I:I,0))),"#N/C")</f>
        <v>#N/C</v>
      </c>
      <c r="Z912" s="64" t="s">
        <v>36</v>
      </c>
    </row>
    <row r="913" spans="1:26" x14ac:dyDescent="0.3">
      <c r="A913" s="3">
        <v>104</v>
      </c>
      <c r="B913" s="38" t="str">
        <f t="shared" si="93"/>
        <v>FAIR-D4_104</v>
      </c>
      <c r="C913" s="39" t="s">
        <v>897</v>
      </c>
      <c r="D913" s="4">
        <f t="shared" si="96"/>
        <v>45164</v>
      </c>
      <c r="E913" s="1" t="s">
        <v>1024</v>
      </c>
      <c r="F913" s="1" t="s">
        <v>1024</v>
      </c>
      <c r="G913" s="2">
        <v>45164.551493055602</v>
      </c>
      <c r="H913" s="2">
        <v>45164.551724536999</v>
      </c>
      <c r="I913" s="46">
        <f t="shared" si="94"/>
        <v>2.3148139734985307E-4</v>
      </c>
      <c r="J913" s="41" t="s">
        <v>30</v>
      </c>
      <c r="K913" s="42" t="s">
        <v>31</v>
      </c>
      <c r="L913" s="42" t="s">
        <v>32</v>
      </c>
      <c r="M913" s="6">
        <v>104</v>
      </c>
      <c r="N913" s="5" t="str">
        <f t="shared" si="97"/>
        <v>FAIR-D4/104</v>
      </c>
      <c r="O913" s="4" t="str">
        <f>IF(ISBLANK(E913),"",IF(E913=F913, "1 video",CONCATENATE((+COUNTIFS(Video_List!$A:$A,Monitoring!C913,Video_List!$D:$D,"&lt;=" &amp;Monitoring!H913)-COUNTIFS(Video_List!$A:$A,Monitoring!C913,Video_List!$D:$D,"&lt;=" &amp;Monitoring!G913))+1," videos")))</f>
        <v>1 video</v>
      </c>
      <c r="P913" s="61" t="str">
        <f t="shared" si="95"/>
        <v>yes</v>
      </c>
      <c r="Q913" s="62" t="s">
        <v>34</v>
      </c>
      <c r="R913" s="63" t="str">
        <f>+IFERROR(IF(S913="#N/C","#N/C",IF(S913=0,INDEX(Taxonomy_UniqueValues!A:A,MATCH(T913,Taxonomy_UniqueValues!C:C,0)),INDEX(Taxonomy_UniqueValues!A:A,MATCH(S913,Taxonomy_UniqueValues!B:B,0)))),"#N/C")</f>
        <v>Insecta</v>
      </c>
      <c r="S913" s="63" t="str">
        <f>+IFERROR(IF(T913="#N/C","#N/C",IF(T913=0,INDEX(Taxonomy_UniqueValues!B:B,MATCH(U913,Taxonomy_UniqueValues!D:D,0)),INDEX(Taxonomy_UniqueValues!B:B,MATCH(T913,Taxonomy_UniqueValues!C:C,0)))),"#N/C")</f>
        <v>Diptera</v>
      </c>
      <c r="T913" s="63" t="str">
        <f>+IFERROR(IF(U913="#N/C","#N/C",IF(U913=0,INDEX(Taxonomy_UniqueValues!C:C,MATCH(V913,Taxonomy_UniqueValues!E:E,0)),INDEX(Taxonomy_UniqueValues!C:C,MATCH(U913,Taxonomy_UniqueValues!D:D,0)))),"#N/C")</f>
        <v>Brachycera</v>
      </c>
      <c r="U913" s="63" t="str">
        <f>+IFERROR(IF(V913="#N/C","#N/C",IF(V913=0,INDEX(Taxonomy_UniqueValues!D:D,MATCH(W913,Taxonomy_UniqueValues!F:F,0)),INDEX(Taxonomy_UniqueValues!D:D,MATCH(V913,Taxonomy_UniqueValues!E:E,0)))),"#N/C")</f>
        <v>Muscomorpha</v>
      </c>
      <c r="V913" s="63" t="str">
        <f>+IFERROR(IF(W913="#N/C","#N/C",IF(W913=0,INDEX(Taxonomy_UniqueValues!E:E,MATCH(X913,Taxonomy_UniqueValues!G:G,0)),INDEX(Taxonomy_UniqueValues!E:E,MATCH(W913,Taxonomy_UniqueValues!F:F,0)))),"#N/C")</f>
        <v>Muscoidea</v>
      </c>
      <c r="W913" s="63" t="str">
        <f>+IFERROR(IF(X913="#N/C","#N/C",IF(X913=0,INDEX(Taxonomy_UniqueValues!F:F,MATCH(Y913,Taxonomy_UniqueValues!H:H,0)),INDEX(Taxonomy_UniqueValues!F:F,MATCH(X913,Taxonomy_UniqueValues!G:G,0)))),"#N/C")</f>
        <v>Fanniidae</v>
      </c>
      <c r="X913" s="63">
        <f>+IFERROR(IF(Y913="#N/C","#N/C",INDEX(Taxonomy_UniqueValues!G:G,MATCH(Y913,Taxonomy_UniqueValues!H:H,0))),"#N/C")</f>
        <v>0</v>
      </c>
      <c r="Y913" s="65" t="s">
        <v>38</v>
      </c>
      <c r="Z913" s="64" t="s">
        <v>36</v>
      </c>
    </row>
    <row r="914" spans="1:26" x14ac:dyDescent="0.3">
      <c r="A914" s="3">
        <v>105</v>
      </c>
      <c r="B914" s="38" t="str">
        <f t="shared" si="93"/>
        <v>FAIR-D4_105</v>
      </c>
      <c r="C914" s="39" t="s">
        <v>897</v>
      </c>
      <c r="D914" s="4">
        <f t="shared" si="96"/>
        <v>45164</v>
      </c>
      <c r="E914" s="1" t="s">
        <v>1025</v>
      </c>
      <c r="F914" s="1" t="s">
        <v>1026</v>
      </c>
      <c r="G914" s="2">
        <v>45164.552974537</v>
      </c>
      <c r="H914" s="2">
        <v>45164.553553240701</v>
      </c>
      <c r="I914" s="46">
        <f t="shared" si="94"/>
        <v>5.7870370073942468E-4</v>
      </c>
      <c r="J914" s="41" t="s">
        <v>30</v>
      </c>
      <c r="K914" s="42" t="s">
        <v>34</v>
      </c>
      <c r="L914" s="42" t="s">
        <v>32</v>
      </c>
      <c r="M914" s="6">
        <v>105</v>
      </c>
      <c r="N914" s="5" t="str">
        <f t="shared" si="97"/>
        <v>FAIR-D4/105</v>
      </c>
      <c r="O914" s="4" t="str">
        <f>IF(ISBLANK(E914),"",IF(E914=F914, "1 video",CONCATENATE((+COUNTIFS(Video_List!$A:$A,Monitoring!C914,Video_List!$D:$D,"&lt;=" &amp;Monitoring!H914)-COUNTIFS(Video_List!$A:$A,Monitoring!C914,Video_List!$D:$D,"&lt;=" &amp;Monitoring!G914))+1," videos")))</f>
        <v>2 videos</v>
      </c>
      <c r="P914" s="61" t="str">
        <f t="shared" si="95"/>
        <v>yes</v>
      </c>
      <c r="Q914" s="62" t="s">
        <v>34</v>
      </c>
      <c r="R914" s="63" t="str">
        <f>+IFERROR(IF(S914="#N/C","#N/C",IF(S914=0,INDEX(Taxonomy_UniqueValues!A:A,MATCH(T914,Taxonomy_UniqueValues!C:C,0)),INDEX(Taxonomy_UniqueValues!A:A,MATCH(S914,Taxonomy_UniqueValues!B:B,0)))),"#N/C")</f>
        <v>Insecta</v>
      </c>
      <c r="S914" s="63" t="str">
        <f>+IFERROR(IF(T914="#N/C","#N/C",IF(T914=0,INDEX(Taxonomy_UniqueValues!B:B,MATCH(U914,Taxonomy_UniqueValues!D:D,0)),INDEX(Taxonomy_UniqueValues!B:B,MATCH(T914,Taxonomy_UniqueValues!C:C,0)))),"#N/C")</f>
        <v>Diptera</v>
      </c>
      <c r="T914" s="63" t="str">
        <f>+IFERROR(IF(U914="#N/C","#N/C",IF(U914=0,INDEX(Taxonomy_UniqueValues!C:C,MATCH(V914,Taxonomy_UniqueValues!E:E,0)),INDEX(Taxonomy_UniqueValues!C:C,MATCH(U914,Taxonomy_UniqueValues!D:D,0)))),"#N/C")</f>
        <v>Brachycera</v>
      </c>
      <c r="U914" s="63" t="str">
        <f>+IFERROR(IF(V914="#N/C","#N/C",IF(V914=0,INDEX(Taxonomy_UniqueValues!D:D,MATCH(W914,Taxonomy_UniqueValues!F:F,0)),INDEX(Taxonomy_UniqueValues!D:D,MATCH(V914,Taxonomy_UniqueValues!E:E,0)))),"#N/C")</f>
        <v>Muscomorpha</v>
      </c>
      <c r="V914" s="63" t="str">
        <f>+IFERROR(IF(W914="#N/C","#N/C",IF(W914=0,INDEX(Taxonomy_UniqueValues!E:E,MATCH(X914,Taxonomy_UniqueValues!G:G,0)),INDEX(Taxonomy_UniqueValues!E:E,MATCH(W914,Taxonomy_UniqueValues!F:F,0)))),"#N/C")</f>
        <v>Muscoidea</v>
      </c>
      <c r="W914" s="63" t="str">
        <f>+IFERROR(IF(X914="#N/C","#N/C",IF(X914=0,INDEX(Taxonomy_UniqueValues!F:F,MATCH(Y914,Taxonomy_UniqueValues!H:H,0)),INDEX(Taxonomy_UniqueValues!F:F,MATCH(X914,Taxonomy_UniqueValues!G:G,0)))),"#N/C")</f>
        <v>Fanniidae</v>
      </c>
      <c r="X914" s="63">
        <f>+IFERROR(IF(Y914="#N/C","#N/C",INDEX(Taxonomy_UniqueValues!G:G,MATCH(Y914,Taxonomy_UniqueValues!H:H,0))),"#N/C")</f>
        <v>0</v>
      </c>
      <c r="Y914" s="65" t="s">
        <v>38</v>
      </c>
      <c r="Z914" s="64" t="s">
        <v>36</v>
      </c>
    </row>
    <row r="915" spans="1:26" x14ac:dyDescent="0.3">
      <c r="A915" s="3">
        <v>106</v>
      </c>
      <c r="B915" s="38" t="str">
        <f t="shared" si="93"/>
        <v>FAIR-D4_106</v>
      </c>
      <c r="C915" s="39" t="s">
        <v>897</v>
      </c>
      <c r="D915" s="4">
        <f t="shared" si="96"/>
        <v>45164</v>
      </c>
      <c r="E915" s="1" t="s">
        <v>1026</v>
      </c>
      <c r="F915" s="1" t="s">
        <v>1026</v>
      </c>
      <c r="G915" s="2">
        <v>45164.553483796299</v>
      </c>
      <c r="H915" s="2">
        <v>45164.553634259297</v>
      </c>
      <c r="I915" s="46">
        <f t="shared" si="94"/>
        <v>1.5046299813548103E-4</v>
      </c>
      <c r="J915" s="41" t="s">
        <v>45</v>
      </c>
      <c r="K915" s="42" t="s">
        <v>34</v>
      </c>
      <c r="L915" s="42" t="s">
        <v>45</v>
      </c>
      <c r="M915" s="6">
        <v>106</v>
      </c>
      <c r="N915" s="5" t="str">
        <f t="shared" si="97"/>
        <v>FAIR-D4/106</v>
      </c>
      <c r="O915" s="4" t="str">
        <f>IF(ISBLANK(E915),"",IF(E915=F915, "1 video",CONCATENATE((+COUNTIFS(Video_List!$A:$A,Monitoring!C915,Video_List!$D:$D,"&lt;=" &amp;Monitoring!H915)-COUNTIFS(Video_List!$A:$A,Monitoring!C915,Video_List!$D:$D,"&lt;=" &amp;Monitoring!G915))+1," videos")))</f>
        <v>1 video</v>
      </c>
      <c r="P915" s="61" t="str">
        <f t="shared" si="95"/>
        <v>yes</v>
      </c>
      <c r="Q915" s="62" t="s">
        <v>34</v>
      </c>
      <c r="R915" s="63" t="str">
        <f>+IFERROR(IF(S915="#N/C","#N/C",INDEX(Taxonomy_UniqueValues!A:A,MATCH(S915,Taxonomy_UniqueValues!B:B,0))),"#N/C")</f>
        <v>Insecta</v>
      </c>
      <c r="S915" s="63" t="str">
        <f>+IFERROR(IF(T915="#N/C","#N/C",INDEX(Taxonomy_UniqueValues!B:B,MATCH(T915,Taxonomy_UniqueValues!C:C,0))),"#N/C")</f>
        <v>Diptera</v>
      </c>
      <c r="T915" s="63" t="str">
        <f>+IFERROR(IF(V915="#N/C","#N/C",INDEX(Taxonomy_UniqueValues!C:C,MATCH(V915,Taxonomy_UniqueValues!E:E,0))),"#N/C")</f>
        <v>Brachycera</v>
      </c>
      <c r="U915" s="63" t="str">
        <f>+IFERROR(IF(V915="#N/C","#N/C",INDEX(Taxonomy_UniqueValues!D:D,MATCH(V915,Taxonomy_UniqueValues!E:E,0))),"#N/C")</f>
        <v>Muscomorpha</v>
      </c>
      <c r="V915" s="63" t="str">
        <f>+IFERROR(IF(W915="#N/C","#N/C",INDEX(Taxonomy_UniqueValues!E:E,MATCH(W915,Taxonomy_UniqueValues!F:F,0))),"#N/C")</f>
        <v>Ephydroidea</v>
      </c>
      <c r="W915" s="63" t="str">
        <f>+IFERROR(IF(X915="#N/C","#N/C",INDEX(Taxonomy_UniqueValues!F:F,MATCH(X915,Taxonomy_UniqueValues!G:G,0))),"#N/C")</f>
        <v>Drosophilidae</v>
      </c>
      <c r="X915" s="63" t="s">
        <v>1012</v>
      </c>
      <c r="Y915" s="65" t="str">
        <f>+IFERROR(IF(Z915="#N/C","#N/C",INDEX(Taxonomy_UniqueValues!H:H,MATCH(Z915,Taxonomy_UniqueValues!I:I,0))),"#N/C")</f>
        <v>#N/C</v>
      </c>
      <c r="Z915" s="64" t="s">
        <v>36</v>
      </c>
    </row>
    <row r="916" spans="1:26" x14ac:dyDescent="0.3">
      <c r="A916" s="3">
        <v>107</v>
      </c>
      <c r="B916" s="38" t="str">
        <f t="shared" si="93"/>
        <v>FAIR-D4_107</v>
      </c>
      <c r="C916" s="39" t="s">
        <v>897</v>
      </c>
      <c r="D916" s="4">
        <f t="shared" si="96"/>
        <v>45164</v>
      </c>
      <c r="E916" s="1" t="s">
        <v>1027</v>
      </c>
      <c r="F916" s="1" t="s">
        <v>1027</v>
      </c>
      <c r="G916" s="2">
        <v>45164.559675925899</v>
      </c>
      <c r="H916" s="2">
        <v>45164.559745370403</v>
      </c>
      <c r="I916" s="46">
        <f t="shared" si="94"/>
        <v>6.9444504333660007E-5</v>
      </c>
      <c r="J916" s="41" t="s">
        <v>45</v>
      </c>
      <c r="K916" s="42" t="s">
        <v>31</v>
      </c>
      <c r="L916" s="42" t="s">
        <v>32</v>
      </c>
      <c r="M916" s="6">
        <v>107</v>
      </c>
      <c r="N916" s="5" t="str">
        <f t="shared" si="97"/>
        <v>FAIR-D4/107</v>
      </c>
      <c r="O916" s="4" t="str">
        <f>IF(ISBLANK(E916),"",IF(E916=F916, "1 video",CONCATENATE((+COUNTIFS(Video_List!$A:$A,Monitoring!C916,Video_List!$D:$D,"&lt;=" &amp;Monitoring!H916)-COUNTIFS(Video_List!$A:$A,Monitoring!C916,Video_List!$D:$D,"&lt;=" &amp;Monitoring!G916))+1," videos")))</f>
        <v>1 video</v>
      </c>
      <c r="P916" s="61" t="str">
        <f t="shared" si="95"/>
        <v>yes</v>
      </c>
      <c r="Q916" s="62" t="s">
        <v>34</v>
      </c>
      <c r="R916" s="63" t="str">
        <f>+IFERROR(IF(S916="#N/C","#N/C",IF(S916=0,INDEX(Taxonomy_UniqueValues!A:A,MATCH(T916,Taxonomy_UniqueValues!C:C,0)),INDEX(Taxonomy_UniqueValues!A:A,MATCH(S916,Taxonomy_UniqueValues!B:B,0)))),"#N/C")</f>
        <v>Insecta</v>
      </c>
      <c r="S916" s="63" t="str">
        <f>+IFERROR(IF(T916="#N/C","#N/C",IF(T916=0,INDEX(Taxonomy_UniqueValues!B:B,MATCH(U916,Taxonomy_UniqueValues!D:D,0)),INDEX(Taxonomy_UniqueValues!B:B,MATCH(T916,Taxonomy_UniqueValues!C:C,0)))),"#N/C")</f>
        <v>Diptera</v>
      </c>
      <c r="T916" s="63" t="str">
        <f>+IFERROR(IF(U916="#N/C","#N/C",IF(U916=0,INDEX(Taxonomy_UniqueValues!C:C,MATCH(V916,Taxonomy_UniqueValues!E:E,0)),INDEX(Taxonomy_UniqueValues!C:C,MATCH(U916,Taxonomy_UniqueValues!D:D,0)))),"#N/C")</f>
        <v>Brachycera</v>
      </c>
      <c r="U916" s="63" t="str">
        <f>+IFERROR(IF(V916="#N/C","#N/C",IF(V916=0,INDEX(Taxonomy_UniqueValues!D:D,MATCH(W916,Taxonomy_UniqueValues!F:F,0)),INDEX(Taxonomy_UniqueValues!D:D,MATCH(V916,Taxonomy_UniqueValues!E:E,0)))),"#N/C")</f>
        <v>Muscomorpha</v>
      </c>
      <c r="V916" s="63" t="str">
        <f>+IFERROR(IF(W916="#N/C","#N/C",IF(W916=0,INDEX(Taxonomy_UniqueValues!E:E,MATCH(X916,Taxonomy_UniqueValues!G:G,0)),INDEX(Taxonomy_UniqueValues!E:E,MATCH(W916,Taxonomy_UniqueValues!F:F,0)))),"#N/C")</f>
        <v>Muscoidea</v>
      </c>
      <c r="W916" s="63" t="str">
        <f>+IFERROR(IF(X916="#N/C","#N/C",IF(X916=0,INDEX(Taxonomy_UniqueValues!F:F,MATCH(Y916,Taxonomy_UniqueValues!H:H,0)),INDEX(Taxonomy_UniqueValues!F:F,MATCH(X916,Taxonomy_UniqueValues!G:G,0)))),"#N/C")</f>
        <v>Fanniidae</v>
      </c>
      <c r="X916" s="63">
        <f>+IFERROR(IF(Y916="#N/C","#N/C",INDEX(Taxonomy_UniqueValues!G:G,MATCH(Y916,Taxonomy_UniqueValues!H:H,0))),"#N/C")</f>
        <v>0</v>
      </c>
      <c r="Y916" s="65" t="s">
        <v>38</v>
      </c>
      <c r="Z916" s="64" t="s">
        <v>36</v>
      </c>
    </row>
    <row r="917" spans="1:26" x14ac:dyDescent="0.3">
      <c r="A917" s="3">
        <v>108</v>
      </c>
      <c r="B917" s="38" t="str">
        <f t="shared" si="93"/>
        <v>FAIR-D4_108</v>
      </c>
      <c r="C917" s="39" t="s">
        <v>897</v>
      </c>
      <c r="D917" s="4">
        <f t="shared" si="96"/>
        <v>45164</v>
      </c>
      <c r="E917" s="1" t="s">
        <v>1028</v>
      </c>
      <c r="F917" s="1" t="s">
        <v>1028</v>
      </c>
      <c r="G917" s="2">
        <v>45164.560891203699</v>
      </c>
      <c r="H917" s="2">
        <v>45164.561168981498</v>
      </c>
      <c r="I917" s="46">
        <f t="shared" si="94"/>
        <v>2.777777990559116E-4</v>
      </c>
      <c r="J917" s="41" t="s">
        <v>32</v>
      </c>
      <c r="K917" s="42" t="s">
        <v>31</v>
      </c>
      <c r="L917" s="42" t="s">
        <v>30</v>
      </c>
      <c r="M917" s="6">
        <v>108</v>
      </c>
      <c r="N917" s="5" t="str">
        <f t="shared" si="97"/>
        <v>FAIR-D4/108</v>
      </c>
      <c r="O917" s="4" t="str">
        <f>IF(ISBLANK(E917),"",IF(E917=F917, "1 video",CONCATENATE((+COUNTIFS(Video_List!$A:$A,Monitoring!C917,Video_List!$D:$D,"&lt;=" &amp;Monitoring!H917)-COUNTIFS(Video_List!$A:$A,Monitoring!C917,Video_List!$D:$D,"&lt;=" &amp;Monitoring!G917))+1," videos")))</f>
        <v>1 video</v>
      </c>
      <c r="P917" s="61" t="str">
        <f t="shared" si="95"/>
        <v>yes</v>
      </c>
      <c r="Q917" s="62" t="s">
        <v>31</v>
      </c>
      <c r="R917" s="63" t="str">
        <f>+IFERROR(IF(S917="#N/C","#N/C",INDEX(Taxonomy_UniqueValues!A:A,MATCH(S917,Taxonomy_UniqueValues!B:B,0))),"#N/C")</f>
        <v>Insecta</v>
      </c>
      <c r="S917" s="63" t="str">
        <f>+IFERROR(IF(T917="#N/C","#N/C",INDEX(Taxonomy_UniqueValues!B:B,MATCH(T917,Taxonomy_UniqueValues!C:C,0))),"#N/C")</f>
        <v>Hymenoptera</v>
      </c>
      <c r="T917" s="63" t="str">
        <f>+IFERROR(IF(V917="#N/C","#N/C",INDEX(Taxonomy_UniqueValues!C:C,MATCH(V917,Taxonomy_UniqueValues!E:E,0))),"#N/C")</f>
        <v>Apocrita</v>
      </c>
      <c r="U917" s="63" t="str">
        <f>+IFERROR(IF(V917="#N/C","#N/C",INDEX(Taxonomy_UniqueValues!D:D,MATCH(V917,Taxonomy_UniqueValues!E:E,0))),"#N/C")</f>
        <v>Aculeata</v>
      </c>
      <c r="V917" s="63" t="str">
        <f>+IFERROR(IF(W917="#N/C","#N/C",INDEX(Taxonomy_UniqueValues!E:E,MATCH(W917,Taxonomy_UniqueValues!F:F,0))),"#N/C")</f>
        <v>Vespoidea</v>
      </c>
      <c r="W917" s="63" t="str">
        <f>+IFERROR(IF(X917="#N/C","#N/C",INDEX(Taxonomy_UniqueValues!F:F,MATCH(X917,Taxonomy_UniqueValues!G:G,0))),"#N/C")</f>
        <v>Vespidae</v>
      </c>
      <c r="X917" s="63" t="str">
        <f>+IFERROR(IF(Y917="#N/C","#N/C",INDEX(Taxonomy_UniqueValues!G:G,MATCH(Y917,Taxonomy_UniqueValues!H:H,0))),"#N/C")</f>
        <v>Vespinae</v>
      </c>
      <c r="Y917" s="65" t="s">
        <v>57</v>
      </c>
      <c r="Z917" s="64" t="s">
        <v>36</v>
      </c>
    </row>
    <row r="918" spans="1:26" x14ac:dyDescent="0.3">
      <c r="A918" s="3">
        <v>110</v>
      </c>
      <c r="B918" s="38" t="str">
        <f t="shared" si="93"/>
        <v>FAIR-D4_110</v>
      </c>
      <c r="C918" s="39" t="s">
        <v>897</v>
      </c>
      <c r="D918" s="4">
        <f t="shared" ref="D918:D949" si="98">IF(ISBLANK(E918),"",+VALUE(MID(E918, FIND("_", E918)+1,10)))</f>
        <v>45164</v>
      </c>
      <c r="E918" s="1" t="s">
        <v>1029</v>
      </c>
      <c r="F918" s="1" t="s">
        <v>1029</v>
      </c>
      <c r="G918" s="2">
        <v>45164.561932870398</v>
      </c>
      <c r="H918" s="2">
        <v>45164.562256944402</v>
      </c>
      <c r="I918" s="46">
        <f t="shared" si="94"/>
        <v>3.2407400431111455E-4</v>
      </c>
      <c r="J918" s="41" t="s">
        <v>30</v>
      </c>
      <c r="K918" s="42" t="s">
        <v>34</v>
      </c>
      <c r="L918" s="42" t="s">
        <v>45</v>
      </c>
      <c r="M918" s="6">
        <v>110</v>
      </c>
      <c r="N918" s="5" t="str">
        <f t="shared" si="97"/>
        <v>FAIR-D4/110</v>
      </c>
      <c r="O918" s="4" t="str">
        <f>IF(ISBLANK(E918),"",IF(E918=F918, "1 video",CONCATENATE((+COUNTIFS(Video_List!$A:$A,Monitoring!C918,Video_List!$D:$D,"&lt;=" &amp;Monitoring!H918)-COUNTIFS(Video_List!$A:$A,Monitoring!C918,Video_List!$D:$D,"&lt;=" &amp;Monitoring!G918))+1," videos")))</f>
        <v>1 video</v>
      </c>
      <c r="P918" s="61" t="str">
        <f t="shared" si="95"/>
        <v>no</v>
      </c>
      <c r="Q918" s="62" t="s">
        <v>34</v>
      </c>
      <c r="R918" s="63" t="str">
        <f>+IFERROR(IF(S918="#N/C","#N/C",INDEX(Taxonomy_UniqueValues!A:A,MATCH(S918,Taxonomy_UniqueValues!B:B,0))),"#N/C")</f>
        <v>Insecta</v>
      </c>
      <c r="S918" s="63" t="str">
        <f>+IFERROR(IF(T918="#N/C","#N/C",INDEX(Taxonomy_UniqueValues!B:B,MATCH(T918,Taxonomy_UniqueValues!C:C,0))),"#N/C")</f>
        <v>Diptera</v>
      </c>
      <c r="T918" s="63" t="s">
        <v>48</v>
      </c>
      <c r="U918" s="63" t="str">
        <f>+IFERROR(IF(V918="#N/C","#N/C",INDEX(Taxonomy_UniqueValues!D:D,MATCH(V918,Taxonomy_UniqueValues!E:E,0))),"#N/C")</f>
        <v>#N/C</v>
      </c>
      <c r="V918" s="63" t="str">
        <f>+IFERROR(IF(W918="#N/C","#N/C",INDEX(Taxonomy_UniqueValues!E:E,MATCH(W918,Taxonomy_UniqueValues!F:F,0))),"#N/C")</f>
        <v>#N/C</v>
      </c>
      <c r="W918" s="63" t="str">
        <f>+IFERROR(IF(X918="#N/C","#N/C",INDEX(Taxonomy_UniqueValues!F:F,MATCH(X918,Taxonomy_UniqueValues!G:G,0))),"#N/C")</f>
        <v>#N/C</v>
      </c>
      <c r="X918" s="63" t="str">
        <f>+IFERROR(IF(Y918="#N/C","#N/C",INDEX(Taxonomy_UniqueValues!G:G,MATCH(Y918,Taxonomy_UniqueValues!H:H,0))),"#N/C")</f>
        <v>#N/C</v>
      </c>
      <c r="Y918" s="65" t="str">
        <f>+IFERROR(IF(Z918="#N/C","#N/C",INDEX(Taxonomy_UniqueValues!H:H,MATCH(Z918,Taxonomy_UniqueValues!I:I,0))),"#N/C")</f>
        <v>#N/C</v>
      </c>
      <c r="Z918" s="64" t="s">
        <v>36</v>
      </c>
    </row>
    <row r="919" spans="1:26" x14ac:dyDescent="0.3">
      <c r="A919" s="3">
        <v>109</v>
      </c>
      <c r="B919" s="38" t="str">
        <f t="shared" si="93"/>
        <v>FAIR-D4_109</v>
      </c>
      <c r="C919" s="39" t="s">
        <v>897</v>
      </c>
      <c r="D919" s="4">
        <f t="shared" si="98"/>
        <v>45164</v>
      </c>
      <c r="E919" s="1" t="s">
        <v>1029</v>
      </c>
      <c r="F919" s="1" t="s">
        <v>1029</v>
      </c>
      <c r="G919" s="2">
        <v>45164.561932870398</v>
      </c>
      <c r="H919" s="2">
        <v>45164.562511574099</v>
      </c>
      <c r="I919" s="46">
        <f t="shared" si="94"/>
        <v>5.7870370073942468E-4</v>
      </c>
      <c r="J919" s="41" t="s">
        <v>30</v>
      </c>
      <c r="K919" s="42" t="s">
        <v>34</v>
      </c>
      <c r="L919" s="42" t="s">
        <v>32</v>
      </c>
      <c r="M919" s="6">
        <v>109</v>
      </c>
      <c r="N919" s="5" t="str">
        <f t="shared" si="97"/>
        <v>FAIR-D4/109</v>
      </c>
      <c r="O919" s="4" t="str">
        <f>IF(ISBLANK(E919),"",IF(E919=F919, "1 video",CONCATENATE((+COUNTIFS(Video_List!$A:$A,Monitoring!C919,Video_List!$D:$D,"&lt;=" &amp;Monitoring!H919)-COUNTIFS(Video_List!$A:$A,Monitoring!C919,Video_List!$D:$D,"&lt;=" &amp;Monitoring!G919))+1," videos")))</f>
        <v>1 video</v>
      </c>
      <c r="P919" s="61" t="str">
        <f t="shared" si="95"/>
        <v>yes</v>
      </c>
      <c r="Q919" s="62" t="s">
        <v>34</v>
      </c>
      <c r="R919" s="63" t="str">
        <f>+IFERROR(IF(S919="#N/C","#N/C",IF(S919=0,INDEX(Taxonomy_UniqueValues!A:A,MATCH(T919,Taxonomy_UniqueValues!C:C,0)),INDEX(Taxonomy_UniqueValues!A:A,MATCH(S919,Taxonomy_UniqueValues!B:B,0)))),"#N/C")</f>
        <v>Insecta</v>
      </c>
      <c r="S919" s="63" t="str">
        <f>+IFERROR(IF(T919="#N/C","#N/C",IF(T919=0,INDEX(Taxonomy_UniqueValues!B:B,MATCH(U919,Taxonomy_UniqueValues!D:D,0)),INDEX(Taxonomy_UniqueValues!B:B,MATCH(T919,Taxonomy_UniqueValues!C:C,0)))),"#N/C")</f>
        <v>Diptera</v>
      </c>
      <c r="T919" s="63" t="str">
        <f>+IFERROR(IF(U919="#N/C","#N/C",IF(U919=0,INDEX(Taxonomy_UniqueValues!C:C,MATCH(V919,Taxonomy_UniqueValues!E:E,0)),INDEX(Taxonomy_UniqueValues!C:C,MATCH(U919,Taxonomy_UniqueValues!D:D,0)))),"#N/C")</f>
        <v>Brachycera</v>
      </c>
      <c r="U919" s="63" t="str">
        <f>+IFERROR(IF(V919="#N/C","#N/C",IF(V919=0,INDEX(Taxonomy_UniqueValues!D:D,MATCH(W919,Taxonomy_UniqueValues!F:F,0)),INDEX(Taxonomy_UniqueValues!D:D,MATCH(V919,Taxonomy_UniqueValues!E:E,0)))),"#N/C")</f>
        <v>Muscomorpha</v>
      </c>
      <c r="V919" s="63" t="str">
        <f>+IFERROR(IF(W919="#N/C","#N/C",IF(W919=0,INDEX(Taxonomy_UniqueValues!E:E,MATCH(X919,Taxonomy_UniqueValues!G:G,0)),INDEX(Taxonomy_UniqueValues!E:E,MATCH(W919,Taxonomy_UniqueValues!F:F,0)))),"#N/C")</f>
        <v>Muscoidea</v>
      </c>
      <c r="W919" s="63" t="str">
        <f>+IFERROR(IF(X919="#N/C","#N/C",IF(X919=0,INDEX(Taxonomy_UniqueValues!F:F,MATCH(Y919,Taxonomy_UniqueValues!H:H,0)),INDEX(Taxonomy_UniqueValues!F:F,MATCH(X919,Taxonomy_UniqueValues!G:G,0)))),"#N/C")</f>
        <v>Fanniidae</v>
      </c>
      <c r="X919" s="63">
        <f>+IFERROR(IF(Y919="#N/C","#N/C",INDEX(Taxonomy_UniqueValues!G:G,MATCH(Y919,Taxonomy_UniqueValues!H:H,0))),"#N/C")</f>
        <v>0</v>
      </c>
      <c r="Y919" s="65" t="s">
        <v>38</v>
      </c>
      <c r="Z919" s="64" t="s">
        <v>36</v>
      </c>
    </row>
    <row r="920" spans="1:26" x14ac:dyDescent="0.3">
      <c r="A920" s="3">
        <v>111</v>
      </c>
      <c r="B920" s="38" t="str">
        <f t="shared" si="93"/>
        <v>FAIR-D4_111</v>
      </c>
      <c r="C920" s="39" t="s">
        <v>897</v>
      </c>
      <c r="D920" s="4">
        <f t="shared" si="98"/>
        <v>45164</v>
      </c>
      <c r="E920" s="1" t="s">
        <v>1029</v>
      </c>
      <c r="F920" s="1" t="s">
        <v>1029</v>
      </c>
      <c r="G920" s="2">
        <v>45164.561979166698</v>
      </c>
      <c r="H920" s="2">
        <v>45164.561990740702</v>
      </c>
      <c r="I920" s="46">
        <f t="shared" si="94"/>
        <v>1.1574004020076245E-5</v>
      </c>
      <c r="J920" s="41" t="s">
        <v>32</v>
      </c>
      <c r="K920" s="42" t="s">
        <v>31</v>
      </c>
      <c r="L920" s="42" t="s">
        <v>32</v>
      </c>
      <c r="M920" s="6">
        <v>111</v>
      </c>
      <c r="N920" s="5" t="str">
        <f t="shared" si="97"/>
        <v>FAIR-D4/111</v>
      </c>
      <c r="O920" s="4" t="str">
        <f>IF(ISBLANK(E920),"",IF(E920=F920, "1 video",CONCATENATE((+COUNTIFS(Video_List!$A:$A,Monitoring!C920,Video_List!$D:$D,"&lt;=" &amp;Monitoring!H920)-COUNTIFS(Video_List!$A:$A,Monitoring!C920,Video_List!$D:$D,"&lt;=" &amp;Monitoring!G920))+1," videos")))</f>
        <v>1 video</v>
      </c>
      <c r="P920" s="61" t="str">
        <f t="shared" si="95"/>
        <v>yes</v>
      </c>
      <c r="Q920" s="62" t="s">
        <v>34</v>
      </c>
      <c r="R920" s="63" t="str">
        <f>+IFERROR(IF(S920="#N/C","#N/C",INDEX(Taxonomy_UniqueValues!A:A,MATCH(S920,Taxonomy_UniqueValues!B:B,0))),"#N/C")</f>
        <v>Insecta</v>
      </c>
      <c r="S920" s="63" t="str">
        <f>+IFERROR(IF(T920="#N/C","#N/C",INDEX(Taxonomy_UniqueValues!B:B,MATCH(T920,Taxonomy_UniqueValues!C:C,0))),"#N/C")</f>
        <v>Diptera</v>
      </c>
      <c r="T920" s="63" t="str">
        <f>+IFERROR(IF(V920="#N/C","#N/C",INDEX(Taxonomy_UniqueValues!C:C,MATCH(V920,Taxonomy_UniqueValues!E:E,0))),"#N/C")</f>
        <v>Brachycera</v>
      </c>
      <c r="U920" s="63" t="str">
        <f>+IFERROR(IF(V920="#N/C","#N/C",INDEX(Taxonomy_UniqueValues!D:D,MATCH(V920,Taxonomy_UniqueValues!E:E,0))),"#N/C")</f>
        <v>Muscomorpha</v>
      </c>
      <c r="V920" s="63" t="s">
        <v>35</v>
      </c>
      <c r="W920" s="63" t="str">
        <f>+IFERROR(IF(X920="#N/C","#N/C",INDEX(Taxonomy_UniqueValues!F:F,MATCH(X920,Taxonomy_UniqueValues!G:G,0))),"#N/C")</f>
        <v>#N/C</v>
      </c>
      <c r="X920" s="63" t="str">
        <f>+IFERROR(IF(Y920="#N/C","#N/C",INDEX(Taxonomy_UniqueValues!G:G,MATCH(Y920,Taxonomy_UniqueValues!H:H,0))),"#N/C")</f>
        <v>#N/C</v>
      </c>
      <c r="Y920" s="65" t="str">
        <f>+IFERROR(IF(Z920="#N/C","#N/C",INDEX(Taxonomy_UniqueValues!H:H,MATCH(Z920,Taxonomy_UniqueValues!I:I,0))),"#N/C")</f>
        <v>#N/C</v>
      </c>
      <c r="Z920" s="64" t="s">
        <v>36</v>
      </c>
    </row>
    <row r="921" spans="1:26" x14ac:dyDescent="0.3">
      <c r="A921" s="3">
        <v>112</v>
      </c>
      <c r="B921" s="38" t="str">
        <f t="shared" si="93"/>
        <v>FAIR-D4_112</v>
      </c>
      <c r="C921" s="39" t="s">
        <v>897</v>
      </c>
      <c r="D921" s="4">
        <f t="shared" si="98"/>
        <v>45164</v>
      </c>
      <c r="E921" s="1" t="s">
        <v>1030</v>
      </c>
      <c r="F921" s="1" t="s">
        <v>1030</v>
      </c>
      <c r="G921" s="2">
        <v>45164.567453703698</v>
      </c>
      <c r="H921" s="2">
        <v>45164.567546296297</v>
      </c>
      <c r="I921" s="46">
        <f t="shared" si="94"/>
        <v>9.2592599685303867E-5</v>
      </c>
      <c r="J921" s="41" t="s">
        <v>30</v>
      </c>
      <c r="K921" s="42" t="s">
        <v>31</v>
      </c>
      <c r="L921" s="42" t="s">
        <v>32</v>
      </c>
      <c r="M921" s="6">
        <v>112</v>
      </c>
      <c r="N921" s="5" t="str">
        <f t="shared" si="97"/>
        <v>FAIR-D4/112</v>
      </c>
      <c r="O921" s="4" t="str">
        <f>IF(ISBLANK(E921),"",IF(E921=F921, "1 video",CONCATENATE((+COUNTIFS(Video_List!$A:$A,Monitoring!C921,Video_List!$D:$D,"&lt;=" &amp;Monitoring!H921)-COUNTIFS(Video_List!$A:$A,Monitoring!C921,Video_List!$D:$D,"&lt;=" &amp;Monitoring!G921))+1," videos")))</f>
        <v>1 video</v>
      </c>
      <c r="P921" s="61" t="str">
        <f t="shared" si="95"/>
        <v>yes</v>
      </c>
      <c r="Q921" s="62" t="s">
        <v>34</v>
      </c>
      <c r="R921" s="63" t="str">
        <f>+IFERROR(IF(S921="#N/C","#N/C",IF(S921=0,INDEX(Taxonomy_UniqueValues!A:A,MATCH(T921,Taxonomy_UniqueValues!C:C,0)),INDEX(Taxonomy_UniqueValues!A:A,MATCH(S921,Taxonomy_UniqueValues!B:B,0)))),"#N/C")</f>
        <v>Insecta</v>
      </c>
      <c r="S921" s="63" t="str">
        <f>+IFERROR(IF(T921="#N/C","#N/C",IF(T921=0,INDEX(Taxonomy_UniqueValues!B:B,MATCH(U921,Taxonomy_UniqueValues!D:D,0)),INDEX(Taxonomy_UniqueValues!B:B,MATCH(T921,Taxonomy_UniqueValues!C:C,0)))),"#N/C")</f>
        <v>Diptera</v>
      </c>
      <c r="T921" s="63" t="str">
        <f>+IFERROR(IF(U921="#N/C","#N/C",IF(U921=0,INDEX(Taxonomy_UniqueValues!C:C,MATCH(V921,Taxonomy_UniqueValues!E:E,0)),INDEX(Taxonomy_UniqueValues!C:C,MATCH(U921,Taxonomy_UniqueValues!D:D,0)))),"#N/C")</f>
        <v>Brachycera</v>
      </c>
      <c r="U921" s="63" t="str">
        <f>+IFERROR(IF(V921="#N/C","#N/C",IF(V921=0,INDEX(Taxonomy_UniqueValues!D:D,MATCH(W921,Taxonomy_UniqueValues!F:F,0)),INDEX(Taxonomy_UniqueValues!D:D,MATCH(V921,Taxonomy_UniqueValues!E:E,0)))),"#N/C")</f>
        <v>Muscomorpha</v>
      </c>
      <c r="V921" s="63" t="str">
        <f>+IFERROR(IF(W921="#N/C","#N/C",IF(W921=0,INDEX(Taxonomy_UniqueValues!E:E,MATCH(X921,Taxonomy_UniqueValues!G:G,0)),INDEX(Taxonomy_UniqueValues!E:E,MATCH(W921,Taxonomy_UniqueValues!F:F,0)))),"#N/C")</f>
        <v>Muscoidea</v>
      </c>
      <c r="W921" s="63" t="str">
        <f>+IFERROR(IF(X921="#N/C","#N/C",IF(X921=0,INDEX(Taxonomy_UniqueValues!F:F,MATCH(Y921,Taxonomy_UniqueValues!H:H,0)),INDEX(Taxonomy_UniqueValues!F:F,MATCH(X921,Taxonomy_UniqueValues!G:G,0)))),"#N/C")</f>
        <v>Fanniidae</v>
      </c>
      <c r="X921" s="63">
        <f>+IFERROR(IF(Y921="#N/C","#N/C",INDEX(Taxonomy_UniqueValues!G:G,MATCH(Y921,Taxonomy_UniqueValues!H:H,0))),"#N/C")</f>
        <v>0</v>
      </c>
      <c r="Y921" s="65" t="s">
        <v>38</v>
      </c>
      <c r="Z921" s="64" t="s">
        <v>36</v>
      </c>
    </row>
    <row r="922" spans="1:26" x14ac:dyDescent="0.3">
      <c r="A922" s="3">
        <v>113</v>
      </c>
      <c r="B922" s="38" t="str">
        <f t="shared" si="93"/>
        <v>FAIR-D4_113</v>
      </c>
      <c r="C922" s="39" t="s">
        <v>897</v>
      </c>
      <c r="D922" s="4">
        <f t="shared" si="98"/>
        <v>45164</v>
      </c>
      <c r="E922" s="1" t="s">
        <v>1031</v>
      </c>
      <c r="F922" s="1" t="s">
        <v>1031</v>
      </c>
      <c r="G922" s="2">
        <v>45164.5686458333</v>
      </c>
      <c r="H922" s="2">
        <v>45164.568993055596</v>
      </c>
      <c r="I922" s="46">
        <f t="shared" si="94"/>
        <v>3.4722229611361399E-4</v>
      </c>
      <c r="J922" s="41" t="s">
        <v>30</v>
      </c>
      <c r="K922" s="42" t="s">
        <v>34</v>
      </c>
      <c r="L922" s="42" t="s">
        <v>32</v>
      </c>
      <c r="M922" s="6">
        <v>113</v>
      </c>
      <c r="N922" s="5" t="str">
        <f t="shared" si="97"/>
        <v>FAIR-D4/113</v>
      </c>
      <c r="O922" s="4" t="str">
        <f>IF(ISBLANK(E922),"",IF(E922=F922, "1 video",CONCATENATE((+COUNTIFS(Video_List!$A:$A,Monitoring!C922,Video_List!$D:$D,"&lt;=" &amp;Monitoring!H922)-COUNTIFS(Video_List!$A:$A,Monitoring!C922,Video_List!$D:$D,"&lt;=" &amp;Monitoring!G922))+1," videos")))</f>
        <v>1 video</v>
      </c>
      <c r="P922" s="61" t="str">
        <f t="shared" si="95"/>
        <v>yes</v>
      </c>
      <c r="Q922" s="62" t="s">
        <v>34</v>
      </c>
      <c r="R922" s="63" t="str">
        <f>+IFERROR(IF(S922="#N/C","#N/C",IF(S922=0,INDEX(Taxonomy_UniqueValues!A:A,MATCH(T922,Taxonomy_UniqueValues!C:C,0)),INDEX(Taxonomy_UniqueValues!A:A,MATCH(S922,Taxonomy_UniqueValues!B:B,0)))),"#N/C")</f>
        <v>Insecta</v>
      </c>
      <c r="S922" s="63" t="str">
        <f>+IFERROR(IF(T922="#N/C","#N/C",IF(T922=0,INDEX(Taxonomy_UniqueValues!B:B,MATCH(U922,Taxonomy_UniqueValues!D:D,0)),INDEX(Taxonomy_UniqueValues!B:B,MATCH(T922,Taxonomy_UniqueValues!C:C,0)))),"#N/C")</f>
        <v>Diptera</v>
      </c>
      <c r="T922" s="63" t="str">
        <f>+IFERROR(IF(U922="#N/C","#N/C",IF(U922=0,INDEX(Taxonomy_UniqueValues!C:C,MATCH(V922,Taxonomy_UniqueValues!E:E,0)),INDEX(Taxonomy_UniqueValues!C:C,MATCH(U922,Taxonomy_UniqueValues!D:D,0)))),"#N/C")</f>
        <v>Brachycera</v>
      </c>
      <c r="U922" s="63" t="str">
        <f>+IFERROR(IF(V922="#N/C","#N/C",IF(V922=0,INDEX(Taxonomy_UniqueValues!D:D,MATCH(W922,Taxonomy_UniqueValues!F:F,0)),INDEX(Taxonomy_UniqueValues!D:D,MATCH(V922,Taxonomy_UniqueValues!E:E,0)))),"#N/C")</f>
        <v>Muscomorpha</v>
      </c>
      <c r="V922" s="63" t="str">
        <f>+IFERROR(IF(W922="#N/C","#N/C",IF(W922=0,INDEX(Taxonomy_UniqueValues!E:E,MATCH(X922,Taxonomy_UniqueValues!G:G,0)),INDEX(Taxonomy_UniqueValues!E:E,MATCH(W922,Taxonomy_UniqueValues!F:F,0)))),"#N/C")</f>
        <v>Muscoidea</v>
      </c>
      <c r="W922" s="63" t="str">
        <f>+IFERROR(IF(X922="#N/C","#N/C",IF(X922=0,INDEX(Taxonomy_UniqueValues!F:F,MATCH(Y922,Taxonomy_UniqueValues!H:H,0)),INDEX(Taxonomy_UniqueValues!F:F,MATCH(X922,Taxonomy_UniqueValues!G:G,0)))),"#N/C")</f>
        <v>Fanniidae</v>
      </c>
      <c r="X922" s="63">
        <f>+IFERROR(IF(Y922="#N/C","#N/C",INDEX(Taxonomy_UniqueValues!G:G,MATCH(Y922,Taxonomy_UniqueValues!H:H,0))),"#N/C")</f>
        <v>0</v>
      </c>
      <c r="Y922" s="65" t="s">
        <v>38</v>
      </c>
      <c r="Z922" s="64" t="s">
        <v>36</v>
      </c>
    </row>
    <row r="923" spans="1:26" x14ac:dyDescent="0.3">
      <c r="A923" s="3">
        <v>114</v>
      </c>
      <c r="B923" s="38" t="str">
        <f t="shared" si="93"/>
        <v>FAIR-D4_114</v>
      </c>
      <c r="C923" s="39" t="s">
        <v>897</v>
      </c>
      <c r="D923" s="4">
        <f t="shared" si="98"/>
        <v>45164</v>
      </c>
      <c r="E923" s="1" t="s">
        <v>1032</v>
      </c>
      <c r="F923" s="1" t="s">
        <v>1032</v>
      </c>
      <c r="G923" s="2">
        <v>45164.5695023148</v>
      </c>
      <c r="H923" s="2">
        <v>45164.570486111101</v>
      </c>
      <c r="I923" s="46">
        <f t="shared" si="94"/>
        <v>9.8379630071576685E-4</v>
      </c>
      <c r="J923" s="41" t="s">
        <v>45</v>
      </c>
      <c r="K923" s="42" t="s">
        <v>31</v>
      </c>
      <c r="L923" s="42" t="s">
        <v>32</v>
      </c>
      <c r="M923" s="6">
        <v>114</v>
      </c>
      <c r="N923" s="5" t="str">
        <f t="shared" si="97"/>
        <v>FAIR-D4/114</v>
      </c>
      <c r="O923" s="4" t="str">
        <f>IF(ISBLANK(E923),"",IF(E923=F923, "1 video",CONCATENATE((+COUNTIFS(Video_List!$A:$A,Monitoring!C923,Video_List!$D:$D,"&lt;=" &amp;Monitoring!H923)-COUNTIFS(Video_List!$A:$A,Monitoring!C923,Video_List!$D:$D,"&lt;=" &amp;Monitoring!G923))+1," videos")))</f>
        <v>1 video</v>
      </c>
      <c r="P923" s="61" t="str">
        <f t="shared" si="95"/>
        <v>yes</v>
      </c>
      <c r="Q923" s="62" t="s">
        <v>31</v>
      </c>
      <c r="R923" s="63" t="str">
        <f>+IFERROR(IF(S923="#N/C","#N/C",IF(S923=0,INDEX(Taxonomy_UniqueValues!A:A,MATCH(T923,Taxonomy_UniqueValues!C:C,0)),INDEX(Taxonomy_UniqueValues!A:A,MATCH(S923,Taxonomy_UniqueValues!B:B,0)))),"#N/C")</f>
        <v>Insecta</v>
      </c>
      <c r="S923" s="63" t="str">
        <f>+IFERROR(IF(T923="#N/C","#N/C",IF(T923=0,INDEX(Taxonomy_UniqueValues!B:B,MATCH(U923,Taxonomy_UniqueValues!D:D,0)),INDEX(Taxonomy_UniqueValues!B:B,MATCH(T923,Taxonomy_UniqueValues!C:C,0)))),"#N/C")</f>
        <v>Diptera</v>
      </c>
      <c r="T923" s="63" t="str">
        <f>+IFERROR(IF(U923="#N/C","#N/C",IF(U923=0,INDEX(Taxonomy_UniqueValues!C:C,MATCH(V923,Taxonomy_UniqueValues!E:E,0)),INDEX(Taxonomy_UniqueValues!C:C,MATCH(U923,Taxonomy_UniqueValues!D:D,0)))),"#N/C")</f>
        <v>Brachycera</v>
      </c>
      <c r="U923" s="63" t="str">
        <f>+IFERROR(IF(V923="#N/C","#N/C",IF(V923=0,INDEX(Taxonomy_UniqueValues!D:D,MATCH(W923,Taxonomy_UniqueValues!F:F,0)),INDEX(Taxonomy_UniqueValues!D:D,MATCH(V923,Taxonomy_UniqueValues!E:E,0)))),"#N/C")</f>
        <v>Muscomorpha</v>
      </c>
      <c r="V923" s="63" t="str">
        <f>+IFERROR(IF(W923="#N/C","#N/C",IF(W923=0,INDEX(Taxonomy_UniqueValues!E:E,MATCH(X923,Taxonomy_UniqueValues!G:G,0)),INDEX(Taxonomy_UniqueValues!E:E,MATCH(W923,Taxonomy_UniqueValues!F:F,0)))),"#N/C")</f>
        <v>Muscoidea</v>
      </c>
      <c r="W923" s="63" t="str">
        <f>+IFERROR(IF(X923="#N/C","#N/C",IF(X923=0,INDEX(Taxonomy_UniqueValues!F:F,MATCH(Y923,Taxonomy_UniqueValues!H:H,0)),INDEX(Taxonomy_UniqueValues!F:F,MATCH(X923,Taxonomy_UniqueValues!G:G,0)))),"#N/C")</f>
        <v>Fanniidae</v>
      </c>
      <c r="X923" s="63">
        <f>+IFERROR(IF(Y923="#N/C","#N/C",INDEX(Taxonomy_UniqueValues!G:G,MATCH(Y923,Taxonomy_UniqueValues!H:H,0))),"#N/C")</f>
        <v>0</v>
      </c>
      <c r="Y923" s="65" t="s">
        <v>38</v>
      </c>
      <c r="Z923" s="64" t="s">
        <v>36</v>
      </c>
    </row>
    <row r="924" spans="1:26" x14ac:dyDescent="0.3">
      <c r="A924" s="3">
        <v>115</v>
      </c>
      <c r="B924" s="38" t="str">
        <f t="shared" si="93"/>
        <v>FAIR-D4_115</v>
      </c>
      <c r="C924" s="39" t="s">
        <v>897</v>
      </c>
      <c r="D924" s="4">
        <f t="shared" si="98"/>
        <v>45164</v>
      </c>
      <c r="E924" s="1" t="s">
        <v>1032</v>
      </c>
      <c r="F924" s="1" t="s">
        <v>1033</v>
      </c>
      <c r="G924" s="2">
        <v>45164.5708564815</v>
      </c>
      <c r="H924" s="2">
        <v>45164.573622685202</v>
      </c>
      <c r="I924" s="46">
        <f t="shared" si="94"/>
        <v>2.7662037027766928E-3</v>
      </c>
      <c r="J924" s="41" t="s">
        <v>45</v>
      </c>
      <c r="K924" s="42" t="s">
        <v>34</v>
      </c>
      <c r="L924" s="42" t="s">
        <v>32</v>
      </c>
      <c r="M924" s="6">
        <v>115</v>
      </c>
      <c r="N924" s="5" t="str">
        <f t="shared" si="97"/>
        <v>FAIR-D4/115</v>
      </c>
      <c r="O924" s="4" t="str">
        <f>IF(ISBLANK(E924),"",IF(E924=F924, "1 video",CONCATENATE((+COUNTIFS(Video_List!$A:$A,Monitoring!C924,Video_List!$D:$D,"&lt;=" &amp;Monitoring!H924)-COUNTIFS(Video_List!$A:$A,Monitoring!C924,Video_List!$D:$D,"&lt;=" &amp;Monitoring!G924))+1," videos")))</f>
        <v>2 videos</v>
      </c>
      <c r="P924" s="61" t="str">
        <f t="shared" si="95"/>
        <v>yes</v>
      </c>
      <c r="Q924" s="62" t="s">
        <v>31</v>
      </c>
      <c r="R924" s="63" t="str">
        <f>+IFERROR(IF(S924="#N/C","#N/C",INDEX(Taxonomy_UniqueValues!A:A,MATCH(S924,Taxonomy_UniqueValues!B:B,0))),"#N/C")</f>
        <v>Insecta</v>
      </c>
      <c r="S924" s="63" t="str">
        <f>+IFERROR(IF(T924="#N/C","#N/C",INDEX(Taxonomy_UniqueValues!B:B,MATCH(T924,Taxonomy_UniqueValues!C:C,0))),"#N/C")</f>
        <v>Hemiptera</v>
      </c>
      <c r="T924" s="63" t="str">
        <f>+IFERROR(IF(V924="#N/C","#N/C",INDEX(Taxonomy_UniqueValues!C:C,MATCH(V924,Taxonomy_UniqueValues!E:E,0))),"#N/C")</f>
        <v>Heteroptera</v>
      </c>
      <c r="U924" s="63" t="str">
        <f>+IFERROR(IF(V924="#N/C","#N/C",INDEX(Taxonomy_UniqueValues!D:D,MATCH(V924,Taxonomy_UniqueValues!E:E,0))),"#N/C")</f>
        <v>Pentatomomorpha</v>
      </c>
      <c r="V924" s="63" t="str">
        <f>+IFERROR(IF(W924="#N/C","#N/C",INDEX(Taxonomy_UniqueValues!E:E,MATCH(W924,Taxonomy_UniqueValues!F:F,0))),"#N/C")</f>
        <v>Miroidea</v>
      </c>
      <c r="W924" s="63" t="s">
        <v>1034</v>
      </c>
      <c r="X924" s="63" t="s">
        <v>1035</v>
      </c>
      <c r="Y924" s="65" t="str">
        <f>+IFERROR(IF(Z924="#N/C","#N/C",INDEX(Taxonomy_UniqueValues!H:H,MATCH(Z924,Taxonomy_UniqueValues!I:I,0))),"#N/C")</f>
        <v>#N/C</v>
      </c>
      <c r="Z924" s="64" t="s">
        <v>36</v>
      </c>
    </row>
    <row r="925" spans="1:26" x14ac:dyDescent="0.3">
      <c r="A925" s="3">
        <v>116</v>
      </c>
      <c r="B925" s="38" t="str">
        <f t="shared" si="93"/>
        <v>FAIR-D4_116</v>
      </c>
      <c r="C925" s="39" t="s">
        <v>897</v>
      </c>
      <c r="D925" s="4">
        <f t="shared" si="98"/>
        <v>45164</v>
      </c>
      <c r="E925" s="1" t="s">
        <v>1036</v>
      </c>
      <c r="F925" s="1" t="s">
        <v>1036</v>
      </c>
      <c r="G925" s="2">
        <v>45164.574131944399</v>
      </c>
      <c r="H925" s="2">
        <v>45164.574768518498</v>
      </c>
      <c r="I925" s="46">
        <f t="shared" si="94"/>
        <v>6.3657409918960184E-4</v>
      </c>
      <c r="J925" s="41" t="s">
        <v>45</v>
      </c>
      <c r="K925" s="42" t="s">
        <v>31</v>
      </c>
      <c r="L925" s="42" t="s">
        <v>32</v>
      </c>
      <c r="M925" s="6">
        <v>116</v>
      </c>
      <c r="N925" s="5" t="str">
        <f t="shared" si="97"/>
        <v>FAIR-D4/116</v>
      </c>
      <c r="O925" s="4" t="str">
        <f>IF(ISBLANK(E925),"",IF(E925=F925, "1 video",CONCATENATE((+COUNTIFS(Video_List!$A:$A,Monitoring!C925,Video_List!$D:$D,"&lt;=" &amp;Monitoring!H925)-COUNTIFS(Video_List!$A:$A,Monitoring!C925,Video_List!$D:$D,"&lt;=" &amp;Monitoring!G925))+1," videos")))</f>
        <v>1 video</v>
      </c>
      <c r="P925" s="61" t="str">
        <f t="shared" si="95"/>
        <v>no</v>
      </c>
      <c r="Q925" s="62" t="s">
        <v>34</v>
      </c>
      <c r="R925" s="63" t="str">
        <f>+IFERROR(IF(S925="#N/C","#N/C",INDEX(Taxonomy_UniqueValues!A:A,MATCH(S925,Taxonomy_UniqueValues!B:B,0))),"#N/C")</f>
        <v>Insecta</v>
      </c>
      <c r="S925" s="63" t="str">
        <f>+IFERROR(IF(T925="#N/C","#N/C",INDEX(Taxonomy_UniqueValues!B:B,MATCH(T925,Taxonomy_UniqueValues!C:C,0))),"#N/C")</f>
        <v>Diptera</v>
      </c>
      <c r="T925" s="63" t="s">
        <v>48</v>
      </c>
      <c r="U925" s="63" t="str">
        <f>+IFERROR(IF(V925="#N/C","#N/C",INDEX(Taxonomy_UniqueValues!D:D,MATCH(V925,Taxonomy_UniqueValues!E:E,0))),"#N/C")</f>
        <v>#N/C</v>
      </c>
      <c r="V925" s="63" t="str">
        <f>+IFERROR(IF(W925="#N/C","#N/C",INDEX(Taxonomy_UniqueValues!E:E,MATCH(W925,Taxonomy_UniqueValues!F:F,0))),"#N/C")</f>
        <v>#N/C</v>
      </c>
      <c r="W925" s="63" t="str">
        <f>+IFERROR(IF(X925="#N/C","#N/C",INDEX(Taxonomy_UniqueValues!F:F,MATCH(X925,Taxonomy_UniqueValues!G:G,0))),"#N/C")</f>
        <v>#N/C</v>
      </c>
      <c r="X925" s="63" t="str">
        <f>+IFERROR(IF(Y925="#N/C","#N/C",INDEX(Taxonomy_UniqueValues!G:G,MATCH(Y925,Taxonomy_UniqueValues!H:H,0))),"#N/C")</f>
        <v>#N/C</v>
      </c>
      <c r="Y925" s="65" t="str">
        <f>+IFERROR(IF(Z925="#N/C","#N/C",INDEX(Taxonomy_UniqueValues!H:H,MATCH(Z925,Taxonomy_UniqueValues!I:I,0))),"#N/C")</f>
        <v>#N/C</v>
      </c>
      <c r="Z925" s="64" t="s">
        <v>36</v>
      </c>
    </row>
    <row r="926" spans="1:26" x14ac:dyDescent="0.3">
      <c r="A926" s="3">
        <v>117</v>
      </c>
      <c r="B926" s="38" t="str">
        <f t="shared" si="93"/>
        <v>FAIR-D4_117</v>
      </c>
      <c r="C926" s="39" t="s">
        <v>897</v>
      </c>
      <c r="D926" s="4">
        <f t="shared" si="98"/>
        <v>45164</v>
      </c>
      <c r="E926" s="1" t="s">
        <v>1037</v>
      </c>
      <c r="F926" s="1" t="s">
        <v>1037</v>
      </c>
      <c r="G926" s="2">
        <v>45164.582118055601</v>
      </c>
      <c r="H926" s="2">
        <v>45164.582534722198</v>
      </c>
      <c r="I926" s="46">
        <f t="shared" si="94"/>
        <v>4.166665967204608E-4</v>
      </c>
      <c r="J926" s="41" t="s">
        <v>45</v>
      </c>
      <c r="K926" s="42" t="s">
        <v>34</v>
      </c>
      <c r="L926" s="42" t="s">
        <v>32</v>
      </c>
      <c r="M926" s="6">
        <v>117</v>
      </c>
      <c r="N926" s="5" t="str">
        <f t="shared" si="97"/>
        <v>FAIR-D4/117</v>
      </c>
      <c r="O926" s="4" t="str">
        <f>IF(ISBLANK(E926),"",IF(E926=F926, "1 video",CONCATENATE((+COUNTIFS(Video_List!$A:$A,Monitoring!C926,Video_List!$D:$D,"&lt;=" &amp;Monitoring!H926)-COUNTIFS(Video_List!$A:$A,Monitoring!C926,Video_List!$D:$D,"&lt;=" &amp;Monitoring!G926))+1," videos")))</f>
        <v>1 video</v>
      </c>
      <c r="P926" s="61" t="str">
        <f t="shared" si="95"/>
        <v>yes</v>
      </c>
      <c r="Q926" s="62" t="s">
        <v>34</v>
      </c>
      <c r="R926" s="63" t="str">
        <f>+IFERROR(IF(S926="#N/C","#N/C",IF(S926=0,INDEX(Taxonomy_UniqueValues!A:A,MATCH(T926,Taxonomy_UniqueValues!C:C,0)),INDEX(Taxonomy_UniqueValues!A:A,MATCH(S926,Taxonomy_UniqueValues!B:B,0)))),"#N/C")</f>
        <v>Insecta</v>
      </c>
      <c r="S926" s="63" t="str">
        <f>+IFERROR(IF(T926="#N/C","#N/C",IF(T926=0,INDEX(Taxonomy_UniqueValues!B:B,MATCH(U926,Taxonomy_UniqueValues!D:D,0)),INDEX(Taxonomy_UniqueValues!B:B,MATCH(T926,Taxonomy_UniqueValues!C:C,0)))),"#N/C")</f>
        <v>Diptera</v>
      </c>
      <c r="T926" s="63" t="str">
        <f>+IFERROR(IF(U926="#N/C","#N/C",IF(U926=0,INDEX(Taxonomy_UniqueValues!C:C,MATCH(V926,Taxonomy_UniqueValues!E:E,0)),INDEX(Taxonomy_UniqueValues!C:C,MATCH(U926,Taxonomy_UniqueValues!D:D,0)))),"#N/C")</f>
        <v>Brachycera</v>
      </c>
      <c r="U926" s="63" t="str">
        <f>+IFERROR(IF(V926="#N/C","#N/C",IF(V926=0,INDEX(Taxonomy_UniqueValues!D:D,MATCH(W926,Taxonomy_UniqueValues!F:F,0)),INDEX(Taxonomy_UniqueValues!D:D,MATCH(V926,Taxonomy_UniqueValues!E:E,0)))),"#N/C")</f>
        <v>Muscomorpha</v>
      </c>
      <c r="V926" s="63" t="str">
        <f>+IFERROR(IF(W926="#N/C","#N/C",IF(W926=0,INDEX(Taxonomy_UniqueValues!E:E,MATCH(X926,Taxonomy_UniqueValues!G:G,0)),INDEX(Taxonomy_UniqueValues!E:E,MATCH(W926,Taxonomy_UniqueValues!F:F,0)))),"#N/C")</f>
        <v>Muscoidea</v>
      </c>
      <c r="W926" s="63" t="str">
        <f>+IFERROR(IF(X926="#N/C","#N/C",IF(X926=0,INDEX(Taxonomy_UniqueValues!F:F,MATCH(Y926,Taxonomy_UniqueValues!H:H,0)),INDEX(Taxonomy_UniqueValues!F:F,MATCH(X926,Taxonomy_UniqueValues!G:G,0)))),"#N/C")</f>
        <v>Fanniidae</v>
      </c>
      <c r="X926" s="63">
        <f>+IFERROR(IF(Y926="#N/C","#N/C",INDEX(Taxonomy_UniqueValues!G:G,MATCH(Y926,Taxonomy_UniqueValues!H:H,0))),"#N/C")</f>
        <v>0</v>
      </c>
      <c r="Y926" s="65" t="s">
        <v>38</v>
      </c>
      <c r="Z926" s="64" t="s">
        <v>36</v>
      </c>
    </row>
    <row r="927" spans="1:26" x14ac:dyDescent="0.3">
      <c r="A927" s="3">
        <v>118</v>
      </c>
      <c r="B927" s="38" t="str">
        <f t="shared" si="93"/>
        <v>FAIR-D4_118</v>
      </c>
      <c r="C927" s="39" t="s">
        <v>897</v>
      </c>
      <c r="D927" s="4">
        <f t="shared" si="98"/>
        <v>45164</v>
      </c>
      <c r="E927" s="1" t="s">
        <v>1038</v>
      </c>
      <c r="F927" s="1" t="s">
        <v>1038</v>
      </c>
      <c r="G927" s="2">
        <v>45164.5850810185</v>
      </c>
      <c r="H927" s="2">
        <v>45164.5851736111</v>
      </c>
      <c r="I927" s="46">
        <f t="shared" si="94"/>
        <v>9.2592599685303867E-5</v>
      </c>
      <c r="J927" s="41" t="s">
        <v>30</v>
      </c>
      <c r="K927" s="42" t="s">
        <v>34</v>
      </c>
      <c r="L927" s="42" t="s">
        <v>32</v>
      </c>
      <c r="M927" s="6">
        <v>118</v>
      </c>
      <c r="N927" s="5" t="str">
        <f t="shared" si="97"/>
        <v>FAIR-D4/118</v>
      </c>
      <c r="O927" s="4" t="str">
        <f>IF(ISBLANK(E927),"",IF(E927=F927, "1 video",CONCATENATE((+COUNTIFS(Video_List!$A:$A,Monitoring!C927,Video_List!$D:$D,"&lt;=" &amp;Monitoring!H927)-COUNTIFS(Video_List!$A:$A,Monitoring!C927,Video_List!$D:$D,"&lt;=" &amp;Monitoring!G927))+1," videos")))</f>
        <v>1 video</v>
      </c>
      <c r="P927" s="61" t="s">
        <v>31</v>
      </c>
      <c r="Q927" s="62" t="s">
        <v>31</v>
      </c>
      <c r="R927" s="63" t="str">
        <f>+IFERROR(IF(S927="#N/C","#N/C",INDEX(Taxonomy_UniqueValues!A:A,MATCH(S927,Taxonomy_UniqueValues!B:B,0))),"#N/C")</f>
        <v>Insecta</v>
      </c>
      <c r="S927" s="63" t="str">
        <f>+IFERROR(IF(T927="#N/C","#N/C",INDEX(Taxonomy_UniqueValues!B:B,MATCH(T927,Taxonomy_UniqueValues!C:C,0))),"#N/C")</f>
        <v>Hymenoptera</v>
      </c>
      <c r="T927" s="63" t="str">
        <f>+IFERROR(IF(V927="#N/C","#N/C",INDEX(Taxonomy_UniqueValues!C:C,MATCH(V927,Taxonomy_UniqueValues!E:E,0))),"#N/C")</f>
        <v>Apocrita</v>
      </c>
      <c r="U927" s="63" t="str">
        <f>+IFERROR(IF(V927="#N/C","#N/C",INDEX(Taxonomy_UniqueValues!D:D,MATCH(V927,Taxonomy_UniqueValues!E:E,0))),"#N/C")</f>
        <v>Aculeata</v>
      </c>
      <c r="V927" s="63" t="str">
        <f>+IFERROR(IF(W927="#N/C","#N/C",INDEX(Taxonomy_UniqueValues!E:E,MATCH(W927,Taxonomy_UniqueValues!F:F,0))),"#N/C")</f>
        <v>Vespoidea</v>
      </c>
      <c r="W927" s="63" t="str">
        <f>+IFERROR(IF(X927="#N/C","#N/C",INDEX(Taxonomy_UniqueValues!F:F,MATCH(X927,Taxonomy_UniqueValues!G:G,0))),"#N/C")</f>
        <v>Vespidae</v>
      </c>
      <c r="X927" s="63" t="str">
        <f>+IFERROR(IF(Y927="#N/C","#N/C",INDEX(Taxonomy_UniqueValues!G:G,MATCH(Y927,Taxonomy_UniqueValues!H:H,0))),"#N/C")</f>
        <v>Vespinae</v>
      </c>
      <c r="Y927" s="65" t="s">
        <v>57</v>
      </c>
      <c r="Z927" s="64" t="s">
        <v>36</v>
      </c>
    </row>
    <row r="928" spans="1:26" x14ac:dyDescent="0.3">
      <c r="A928" s="3">
        <v>119</v>
      </c>
      <c r="B928" s="38" t="str">
        <f t="shared" si="93"/>
        <v>FAIR-D4_119</v>
      </c>
      <c r="C928" s="39" t="s">
        <v>897</v>
      </c>
      <c r="D928" s="4">
        <f t="shared" si="98"/>
        <v>45164</v>
      </c>
      <c r="E928" s="1" t="s">
        <v>1038</v>
      </c>
      <c r="F928" s="1" t="s">
        <v>1038</v>
      </c>
      <c r="G928" s="2">
        <v>45164.585231481498</v>
      </c>
      <c r="H928" s="2">
        <v>45164.585682870398</v>
      </c>
      <c r="I928" s="46">
        <f t="shared" si="94"/>
        <v>4.513888998189941E-4</v>
      </c>
      <c r="J928" s="41" t="s">
        <v>30</v>
      </c>
      <c r="K928" s="42" t="s">
        <v>31</v>
      </c>
      <c r="L928" s="42" t="s">
        <v>32</v>
      </c>
      <c r="M928" s="6">
        <v>119</v>
      </c>
      <c r="N928" s="5" t="str">
        <f t="shared" si="97"/>
        <v>FAIR-D4/119</v>
      </c>
      <c r="O928" s="4" t="str">
        <f>IF(ISBLANK(E928),"",IF(E928=F928, "1 video",CONCATENATE((+COUNTIFS(Video_List!$A:$A,Monitoring!C928,Video_List!$D:$D,"&lt;=" &amp;Monitoring!H928)-COUNTIFS(Video_List!$A:$A,Monitoring!C928,Video_List!$D:$D,"&lt;=" &amp;Monitoring!G928))+1," videos")))</f>
        <v>1 video</v>
      </c>
      <c r="P928" s="61" t="s">
        <v>31</v>
      </c>
      <c r="Q928" s="62" t="s">
        <v>34</v>
      </c>
      <c r="R928" s="63" t="str">
        <f>+IFERROR(IF(S928="#N/C","#N/C",IF(S928=0,INDEX(Taxonomy_UniqueValues!A:A,MATCH(T928,Taxonomy_UniqueValues!C:C,0)),INDEX(Taxonomy_UniqueValues!A:A,MATCH(S928,Taxonomy_UniqueValues!B:B,0)))),"#N/C")</f>
        <v>Insecta</v>
      </c>
      <c r="S928" s="63" t="str">
        <f>+IFERROR(IF(T928="#N/C","#N/C",IF(T928=0,INDEX(Taxonomy_UniqueValues!B:B,MATCH(U928,Taxonomy_UniqueValues!D:D,0)),INDEX(Taxonomy_UniqueValues!B:B,MATCH(T928,Taxonomy_UniqueValues!C:C,0)))),"#N/C")</f>
        <v>Diptera</v>
      </c>
      <c r="T928" s="63" t="str">
        <f>+IFERROR(IF(U928="#N/C","#N/C",IF(U928=0,INDEX(Taxonomy_UniqueValues!C:C,MATCH(V928,Taxonomy_UniqueValues!E:E,0)),INDEX(Taxonomy_UniqueValues!C:C,MATCH(U928,Taxonomy_UniqueValues!D:D,0)))),"#N/C")</f>
        <v>Brachycera</v>
      </c>
      <c r="U928" s="63" t="str">
        <f>+IFERROR(IF(V928="#N/C","#N/C",IF(V928=0,INDEX(Taxonomy_UniqueValues!D:D,MATCH(W928,Taxonomy_UniqueValues!F:F,0)),INDEX(Taxonomy_UniqueValues!D:D,MATCH(V928,Taxonomy_UniqueValues!E:E,0)))),"#N/C")</f>
        <v>Muscomorpha</v>
      </c>
      <c r="V928" s="63" t="str">
        <f>+IFERROR(IF(W928="#N/C","#N/C",IF(W928=0,INDEX(Taxonomy_UniqueValues!E:E,MATCH(X928,Taxonomy_UniqueValues!G:G,0)),INDEX(Taxonomy_UniqueValues!E:E,MATCH(W928,Taxonomy_UniqueValues!F:F,0)))),"#N/C")</f>
        <v>Muscoidea</v>
      </c>
      <c r="W928" s="63" t="str">
        <f>+IFERROR(IF(X928="#N/C","#N/C",IF(X928=0,INDEX(Taxonomy_UniqueValues!F:F,MATCH(Y928,Taxonomy_UniqueValues!H:H,0)),INDEX(Taxonomy_UniqueValues!F:F,MATCH(X928,Taxonomy_UniqueValues!G:G,0)))),"#N/C")</f>
        <v>Fanniidae</v>
      </c>
      <c r="X928" s="63">
        <f>+IFERROR(IF(Y928="#N/C","#N/C",INDEX(Taxonomy_UniqueValues!G:G,MATCH(Y928,Taxonomy_UniqueValues!H:H,0))),"#N/C")</f>
        <v>0</v>
      </c>
      <c r="Y928" s="65" t="s">
        <v>38</v>
      </c>
      <c r="Z928" s="64" t="s">
        <v>36</v>
      </c>
    </row>
    <row r="929" spans="1:26" x14ac:dyDescent="0.3">
      <c r="A929" s="3">
        <v>120</v>
      </c>
      <c r="B929" s="38" t="str">
        <f t="shared" si="93"/>
        <v>FAIR-D4_120</v>
      </c>
      <c r="C929" s="39" t="s">
        <v>897</v>
      </c>
      <c r="D929" s="4">
        <f t="shared" si="98"/>
        <v>45164</v>
      </c>
      <c r="E929" s="1" t="s">
        <v>1038</v>
      </c>
      <c r="F929" s="1" t="s">
        <v>1038</v>
      </c>
      <c r="G929" s="2">
        <v>45164.585636574098</v>
      </c>
      <c r="H929" s="2">
        <v>45164.5867013889</v>
      </c>
      <c r="I929" s="46">
        <f t="shared" si="94"/>
        <v>1.0648148017935455E-3</v>
      </c>
      <c r="J929" s="41" t="s">
        <v>30</v>
      </c>
      <c r="K929" s="42" t="s">
        <v>34</v>
      </c>
      <c r="L929" s="42" t="s">
        <v>45</v>
      </c>
      <c r="M929" s="6">
        <v>120</v>
      </c>
      <c r="N929" s="5" t="str">
        <f t="shared" si="97"/>
        <v>FAIR-D4/120</v>
      </c>
      <c r="O929" s="4" t="str">
        <f>IF(ISBLANK(E929),"",IF(E929=F929, "1 video",CONCATENATE((+COUNTIFS(Video_List!$A:$A,Monitoring!C929,Video_List!$D:$D,"&lt;=" &amp;Monitoring!H929)-COUNTIFS(Video_List!$A:$A,Monitoring!C929,Video_List!$D:$D,"&lt;=" &amp;Monitoring!G929))+1," videos")))</f>
        <v>1 video</v>
      </c>
      <c r="P929" s="61" t="s">
        <v>31</v>
      </c>
      <c r="Q929" s="62" t="s">
        <v>34</v>
      </c>
      <c r="R929" s="63" t="str">
        <f>+IFERROR(IF(S929="#N/C","#N/C",INDEX(Taxonomy_UniqueValues!A:A,MATCH(S929,Taxonomy_UniqueValues!B:B,0))),"#N/C")</f>
        <v>Insecta</v>
      </c>
      <c r="S929" s="63" t="str">
        <f>+IFERROR(IF(T929="#N/C","#N/C",INDEX(Taxonomy_UniqueValues!B:B,MATCH(T929,Taxonomy_UniqueValues!C:C,0))),"#N/C")</f>
        <v>Diptera</v>
      </c>
      <c r="T929" s="63" t="str">
        <f>+IFERROR(IF(V929="#N/C","#N/C",INDEX(Taxonomy_UniqueValues!C:C,MATCH(V929,Taxonomy_UniqueValues!E:E,0))),"#N/C")</f>
        <v>Brachycera</v>
      </c>
      <c r="U929" s="63" t="str">
        <f>+IFERROR(IF(V929="#N/C","#N/C",INDEX(Taxonomy_UniqueValues!D:D,MATCH(V929,Taxonomy_UniqueValues!E:E,0))),"#N/C")</f>
        <v>Muscomorpha</v>
      </c>
      <c r="V929" s="63" t="s">
        <v>35</v>
      </c>
      <c r="W929" s="63" t="str">
        <f>+IFERROR(IF(X929="#N/C","#N/C",INDEX(Taxonomy_UniqueValues!F:F,MATCH(X929,Taxonomy_UniqueValues!G:G,0))),"#N/C")</f>
        <v>#N/C</v>
      </c>
      <c r="X929" s="63" t="str">
        <f>+IFERROR(IF(Y929="#N/C","#N/C",INDEX(Taxonomy_UniqueValues!G:G,MATCH(Y929,Taxonomy_UniqueValues!H:H,0))),"#N/C")</f>
        <v>#N/C</v>
      </c>
      <c r="Y929" s="65" t="str">
        <f>+IFERROR(IF(Z929="#N/C","#N/C",INDEX(Taxonomy_UniqueValues!H:H,MATCH(Z929,Taxonomy_UniqueValues!I:I,0))),"#N/C")</f>
        <v>#N/C</v>
      </c>
      <c r="Z929" s="64" t="s">
        <v>36</v>
      </c>
    </row>
    <row r="930" spans="1:26" x14ac:dyDescent="0.3">
      <c r="A930" s="3">
        <v>121</v>
      </c>
      <c r="B930" s="38" t="str">
        <f t="shared" si="93"/>
        <v>FAIR-D4_121</v>
      </c>
      <c r="C930" s="39" t="s">
        <v>897</v>
      </c>
      <c r="D930" s="4">
        <f t="shared" si="98"/>
        <v>45164</v>
      </c>
      <c r="E930" s="1" t="s">
        <v>1039</v>
      </c>
      <c r="F930" s="1" t="s">
        <v>1039</v>
      </c>
      <c r="G930" s="2">
        <v>45164.591076388897</v>
      </c>
      <c r="H930" s="2">
        <v>45164.591203703698</v>
      </c>
      <c r="I930" s="46">
        <f t="shared" si="94"/>
        <v>1.2731480092043057E-4</v>
      </c>
      <c r="J930" s="41" t="s">
        <v>30</v>
      </c>
      <c r="K930" s="42" t="s">
        <v>34</v>
      </c>
      <c r="L930" s="42" t="s">
        <v>45</v>
      </c>
      <c r="M930" s="6">
        <v>121</v>
      </c>
      <c r="N930" s="5" t="str">
        <f t="shared" si="97"/>
        <v>FAIR-D4/121</v>
      </c>
      <c r="O930" s="4" t="str">
        <f>IF(ISBLANK(E930),"",IF(E930=F930, "1 video",CONCATENATE((+COUNTIFS(Video_List!$A:$A,Monitoring!C930,Video_List!$D:$D,"&lt;=" &amp;Monitoring!H930)-COUNTIFS(Video_List!$A:$A,Monitoring!C930,Video_List!$D:$D,"&lt;=" &amp;Monitoring!G930))+1," videos")))</f>
        <v>1 video</v>
      </c>
      <c r="P930" s="61" t="s">
        <v>34</v>
      </c>
      <c r="Q930" s="62" t="s">
        <v>34</v>
      </c>
      <c r="R930" s="63" t="str">
        <f>+IFERROR(IF(S930="#N/C","#N/C",INDEX(Taxonomy_UniqueValues!A:A,MATCH(S930,Taxonomy_UniqueValues!B:B,0))),"#N/C")</f>
        <v>Insecta</v>
      </c>
      <c r="S930" s="63" t="str">
        <f>+IFERROR(IF(T930="#N/C","#N/C",INDEX(Taxonomy_UniqueValues!B:B,MATCH(T930,Taxonomy_UniqueValues!C:C,0))),"#N/C")</f>
        <v>Diptera</v>
      </c>
      <c r="T930" s="63" t="s">
        <v>48</v>
      </c>
      <c r="U930" s="63" t="str">
        <f>+IFERROR(IF(V930="#N/C","#N/C",INDEX(Taxonomy_UniqueValues!D:D,MATCH(V930,Taxonomy_UniqueValues!E:E,0))),"#N/C")</f>
        <v>#N/C</v>
      </c>
      <c r="V930" s="63" t="str">
        <f>+IFERROR(IF(W930="#N/C","#N/C",INDEX(Taxonomy_UniqueValues!E:E,MATCH(W930,Taxonomy_UniqueValues!F:F,0))),"#N/C")</f>
        <v>#N/C</v>
      </c>
      <c r="W930" s="63" t="str">
        <f>+IFERROR(IF(X930="#N/C","#N/C",INDEX(Taxonomy_UniqueValues!F:F,MATCH(X930,Taxonomy_UniqueValues!G:G,0))),"#N/C")</f>
        <v>#N/C</v>
      </c>
      <c r="X930" s="63" t="str">
        <f>+IFERROR(IF(Y930="#N/C","#N/C",INDEX(Taxonomy_UniqueValues!G:G,MATCH(Y930,Taxonomy_UniqueValues!H:H,0))),"#N/C")</f>
        <v>#N/C</v>
      </c>
      <c r="Y930" s="65" t="str">
        <f>+IFERROR(IF(Z930="#N/C","#N/C",INDEX(Taxonomy_UniqueValues!H:H,MATCH(Z930,Taxonomy_UniqueValues!I:I,0))),"#N/C")</f>
        <v>#N/C</v>
      </c>
      <c r="Z930" s="64" t="s">
        <v>36</v>
      </c>
    </row>
    <row r="931" spans="1:26" x14ac:dyDescent="0.3">
      <c r="A931" s="3">
        <v>122</v>
      </c>
      <c r="B931" s="38" t="str">
        <f t="shared" si="93"/>
        <v>FAIR-D4_122</v>
      </c>
      <c r="C931" s="39" t="s">
        <v>897</v>
      </c>
      <c r="D931" s="4">
        <f t="shared" si="98"/>
        <v>45164</v>
      </c>
      <c r="E931" s="1" t="s">
        <v>1040</v>
      </c>
      <c r="F931" s="1" t="s">
        <v>1040</v>
      </c>
      <c r="G931" s="2">
        <v>45164.603356481501</v>
      </c>
      <c r="H931" s="2">
        <v>45164.603518518503</v>
      </c>
      <c r="I931" s="46">
        <f t="shared" si="94"/>
        <v>1.6203700215555727E-4</v>
      </c>
      <c r="J931" s="41" t="s">
        <v>30</v>
      </c>
      <c r="K931" s="42" t="s">
        <v>31</v>
      </c>
      <c r="L931" s="42" t="s">
        <v>32</v>
      </c>
      <c r="M931" s="6">
        <v>122</v>
      </c>
      <c r="N931" s="5" t="str">
        <f t="shared" si="97"/>
        <v>FAIR-D4/122</v>
      </c>
      <c r="O931" s="4" t="str">
        <f>IF(ISBLANK(E931),"",IF(E931=F931, "1 video",CONCATENATE((+COUNTIFS(Video_List!$A:$A,Monitoring!C931,Video_List!$D:$D,"&lt;=" &amp;Monitoring!H931)-COUNTIFS(Video_List!$A:$A,Monitoring!C931,Video_List!$D:$D,"&lt;=" &amp;Monitoring!G931))+1," videos")))</f>
        <v>1 video</v>
      </c>
      <c r="P931" s="61" t="s">
        <v>31</v>
      </c>
      <c r="Q931" s="62" t="s">
        <v>34</v>
      </c>
      <c r="R931" s="63" t="str">
        <f>+IFERROR(IF(S931="#N/C","#N/C",IF(S931=0,INDEX(Taxonomy_UniqueValues!A:A,MATCH(T931,Taxonomy_UniqueValues!C:C,0)),INDEX(Taxonomy_UniqueValues!A:A,MATCH(S931,Taxonomy_UniqueValues!B:B,0)))),"#N/C")</f>
        <v>Insecta</v>
      </c>
      <c r="S931" s="63" t="str">
        <f>+IFERROR(IF(T931="#N/C","#N/C",IF(T931=0,INDEX(Taxonomy_UniqueValues!B:B,MATCH(U931,Taxonomy_UniqueValues!D:D,0)),INDEX(Taxonomy_UniqueValues!B:B,MATCH(T931,Taxonomy_UniqueValues!C:C,0)))),"#N/C")</f>
        <v>Diptera</v>
      </c>
      <c r="T931" s="63" t="str">
        <f>+IFERROR(IF(U931="#N/C","#N/C",IF(U931=0,INDEX(Taxonomy_UniqueValues!C:C,MATCH(V931,Taxonomy_UniqueValues!E:E,0)),INDEX(Taxonomy_UniqueValues!C:C,MATCH(U931,Taxonomy_UniqueValues!D:D,0)))),"#N/C")</f>
        <v>Brachycera</v>
      </c>
      <c r="U931" s="63" t="str">
        <f>+IFERROR(IF(V931="#N/C","#N/C",IF(V931=0,INDEX(Taxonomy_UniqueValues!D:D,MATCH(W931,Taxonomy_UniqueValues!F:F,0)),INDEX(Taxonomy_UniqueValues!D:D,MATCH(V931,Taxonomy_UniqueValues!E:E,0)))),"#N/C")</f>
        <v>Muscomorpha</v>
      </c>
      <c r="V931" s="63" t="str">
        <f>+IFERROR(IF(W931="#N/C","#N/C",IF(W931=0,INDEX(Taxonomy_UniqueValues!E:E,MATCH(X931,Taxonomy_UniqueValues!G:G,0)),INDEX(Taxonomy_UniqueValues!E:E,MATCH(W931,Taxonomy_UniqueValues!F:F,0)))),"#N/C")</f>
        <v>Muscoidea</v>
      </c>
      <c r="W931" s="63" t="str">
        <f>+IFERROR(IF(X931="#N/C","#N/C",IF(X931=0,INDEX(Taxonomy_UniqueValues!F:F,MATCH(Y931,Taxonomy_UniqueValues!H:H,0)),INDEX(Taxonomy_UniqueValues!F:F,MATCH(X931,Taxonomy_UniqueValues!G:G,0)))),"#N/C")</f>
        <v>Fanniidae</v>
      </c>
      <c r="X931" s="63">
        <f>+IFERROR(IF(Y931="#N/C","#N/C",INDEX(Taxonomy_UniqueValues!G:G,MATCH(Y931,Taxonomy_UniqueValues!H:H,0))),"#N/C")</f>
        <v>0</v>
      </c>
      <c r="Y931" s="65" t="s">
        <v>38</v>
      </c>
      <c r="Z931" s="64" t="s">
        <v>36</v>
      </c>
    </row>
    <row r="932" spans="1:26" x14ac:dyDescent="0.3">
      <c r="A932" s="3">
        <v>123</v>
      </c>
      <c r="B932" s="38" t="str">
        <f t="shared" si="93"/>
        <v>FAIR-D4_123</v>
      </c>
      <c r="C932" s="39" t="s">
        <v>897</v>
      </c>
      <c r="D932" s="4">
        <f t="shared" si="98"/>
        <v>45164</v>
      </c>
      <c r="E932" s="1" t="s">
        <v>1040</v>
      </c>
      <c r="F932" s="1" t="s">
        <v>1040</v>
      </c>
      <c r="G932" s="2">
        <v>45164.603506944397</v>
      </c>
      <c r="H932" s="2">
        <v>45164.603750000002</v>
      </c>
      <c r="I932" s="46">
        <f t="shared" si="94"/>
        <v>2.4305560509674251E-4</v>
      </c>
      <c r="J932" s="41" t="s">
        <v>30</v>
      </c>
      <c r="K932" s="42" t="s">
        <v>31</v>
      </c>
      <c r="L932" s="42" t="s">
        <v>32</v>
      </c>
      <c r="M932" s="6">
        <v>123</v>
      </c>
      <c r="N932" s="5" t="str">
        <f t="shared" si="97"/>
        <v>FAIR-D4/123</v>
      </c>
      <c r="O932" s="4" t="str">
        <f>IF(ISBLANK(E932),"",IF(E932=F932, "1 video",CONCATENATE((+COUNTIFS(Video_List!$A:$A,Monitoring!C932,Video_List!$D:$D,"&lt;=" &amp;Monitoring!H932)-COUNTIFS(Video_List!$A:$A,Monitoring!C932,Video_List!$D:$D,"&lt;=" &amp;Monitoring!G932))+1," videos")))</f>
        <v>1 video</v>
      </c>
      <c r="P932" s="61" t="s">
        <v>31</v>
      </c>
      <c r="Q932" s="62" t="s">
        <v>34</v>
      </c>
      <c r="R932" s="63" t="str">
        <f>+IFERROR(IF(S932="#N/C","#N/C",INDEX(Taxonomy_UniqueValues!A:A,MATCH(S932,Taxonomy_UniqueValues!B:B,0))),"#N/C")</f>
        <v>Insecta</v>
      </c>
      <c r="S932" s="63" t="str">
        <f>+IFERROR(IF(T932="#N/C","#N/C",INDEX(Taxonomy_UniqueValues!B:B,MATCH(T932,Taxonomy_UniqueValues!C:C,0))),"#N/C")</f>
        <v>Diptera</v>
      </c>
      <c r="T932" s="63" t="str">
        <f>+IFERROR(IF(V932="#N/C","#N/C",INDEX(Taxonomy_UniqueValues!C:C,MATCH(V932,Taxonomy_UniqueValues!E:E,0))),"#N/C")</f>
        <v>Brachycera</v>
      </c>
      <c r="U932" s="63" t="str">
        <f>+IFERROR(IF(V932="#N/C","#N/C",INDEX(Taxonomy_UniqueValues!D:D,MATCH(V932,Taxonomy_UniqueValues!E:E,0))),"#N/C")</f>
        <v>Muscomorpha</v>
      </c>
      <c r="V932" s="63" t="str">
        <f>+IFERROR(IF(W932="#N/C","#N/C",INDEX(Taxonomy_UniqueValues!E:E,MATCH(W932,Taxonomy_UniqueValues!F:F,0))),"#N/C")</f>
        <v>Oestroidea</v>
      </c>
      <c r="W932" s="63" t="str">
        <f>+IFERROR(IF(X932="#N/C","#N/C",INDEX(Taxonomy_UniqueValues!F:F,MATCH(X932,Taxonomy_UniqueValues!G:G,0))),"#N/C")</f>
        <v>Sarcophagidae</v>
      </c>
      <c r="X932" s="63" t="str">
        <f>+IFERROR(IF(Y932="#N/C","#N/C",INDEX(Taxonomy_UniqueValues!G:G,MATCH(Y932,Taxonomy_UniqueValues!H:H,0))),"#N/C")</f>
        <v>Sarcophaginae</v>
      </c>
      <c r="Y932" s="65" t="s">
        <v>321</v>
      </c>
      <c r="Z932" s="64" t="s">
        <v>36</v>
      </c>
    </row>
    <row r="933" spans="1:26" x14ac:dyDescent="0.3">
      <c r="A933" s="3">
        <v>124</v>
      </c>
      <c r="B933" s="38" t="str">
        <f t="shared" ref="B933:B996" si="99">+_xlfn.CONCAT(C933,"_",A933)</f>
        <v>FAIR-D4_124</v>
      </c>
      <c r="C933" s="39" t="s">
        <v>897</v>
      </c>
      <c r="D933" s="4">
        <f t="shared" si="98"/>
        <v>45164</v>
      </c>
      <c r="E933" s="1" t="s">
        <v>1041</v>
      </c>
      <c r="F933" s="1" t="s">
        <v>1042</v>
      </c>
      <c r="G933" s="2">
        <v>45164.606770833299</v>
      </c>
      <c r="H933" s="2">
        <v>45164.608587962997</v>
      </c>
      <c r="I933" s="46">
        <f t="shared" si="94"/>
        <v>1.8171296978835016E-3</v>
      </c>
      <c r="J933" s="41" t="s">
        <v>30</v>
      </c>
      <c r="K933" s="42" t="s">
        <v>34</v>
      </c>
      <c r="L933" s="42" t="s">
        <v>32</v>
      </c>
      <c r="M933" s="6">
        <v>124</v>
      </c>
      <c r="N933" s="5" t="str">
        <f t="shared" si="97"/>
        <v>FAIR-D4/124</v>
      </c>
      <c r="O933" s="4" t="str">
        <f>IF(ISBLANK(E933),"",IF(E933=F933, "1 video",CONCATENATE((+COUNTIFS(Video_List!$A:$A,Monitoring!C933,Video_List!$D:$D,"&lt;=" &amp;Monitoring!H933)-COUNTIFS(Video_List!$A:$A,Monitoring!C933,Video_List!$D:$D,"&lt;=" &amp;Monitoring!G933))+1," videos")))</f>
        <v>2 videos</v>
      </c>
      <c r="P933" s="61" t="s">
        <v>34</v>
      </c>
      <c r="Q933" s="62" t="s">
        <v>34</v>
      </c>
      <c r="R933" s="63" t="str">
        <f>+IFERROR(IF(S933="#N/C","#N/C",INDEX(Taxonomy_UniqueValues!A:A,MATCH(S933,Taxonomy_UniqueValues!B:B,0))),"#N/C")</f>
        <v>Insecta</v>
      </c>
      <c r="S933" s="63" t="str">
        <f>+IFERROR(IF(T933="#N/C","#N/C",INDEX(Taxonomy_UniqueValues!B:B,MATCH(T933,Taxonomy_UniqueValues!C:C,0))),"#N/C")</f>
        <v>Diptera</v>
      </c>
      <c r="T933" s="63" t="s">
        <v>48</v>
      </c>
      <c r="U933" s="63" t="str">
        <f>+IFERROR(IF(V933="#N/C","#N/C",INDEX(Taxonomy_UniqueValues!D:D,MATCH(V933,Taxonomy_UniqueValues!E:E,0))),"#N/C")</f>
        <v>#N/C</v>
      </c>
      <c r="V933" s="63" t="str">
        <f>+IFERROR(IF(W933="#N/C","#N/C",INDEX(Taxonomy_UniqueValues!E:E,MATCH(W933,Taxonomy_UniqueValues!F:F,0))),"#N/C")</f>
        <v>#N/C</v>
      </c>
      <c r="W933" s="63" t="str">
        <f>+IFERROR(IF(X933="#N/C","#N/C",INDEX(Taxonomy_UniqueValues!F:F,MATCH(X933,Taxonomy_UniqueValues!G:G,0))),"#N/C")</f>
        <v>#N/C</v>
      </c>
      <c r="X933" s="63" t="str">
        <f>+IFERROR(IF(Y933="#N/C","#N/C",INDEX(Taxonomy_UniqueValues!G:G,MATCH(Y933,Taxonomy_UniqueValues!H:H,0))),"#N/C")</f>
        <v>#N/C</v>
      </c>
      <c r="Y933" s="65" t="str">
        <f>+IFERROR(IF(Z933="#N/C","#N/C",INDEX(Taxonomy_UniqueValues!H:H,MATCH(Z933,Taxonomy_UniqueValues!I:I,0))),"#N/C")</f>
        <v>#N/C</v>
      </c>
      <c r="Z933" s="64" t="s">
        <v>36</v>
      </c>
    </row>
    <row r="934" spans="1:26" x14ac:dyDescent="0.3">
      <c r="A934" s="3">
        <v>125</v>
      </c>
      <c r="B934" s="38" t="str">
        <f t="shared" si="99"/>
        <v>FAIR-D4_125</v>
      </c>
      <c r="C934" s="39" t="s">
        <v>897</v>
      </c>
      <c r="D934" s="4">
        <f t="shared" si="98"/>
        <v>45164</v>
      </c>
      <c r="E934" s="1" t="s">
        <v>1043</v>
      </c>
      <c r="F934" s="1" t="s">
        <v>1043</v>
      </c>
      <c r="G934" s="2">
        <v>45164.613009259301</v>
      </c>
      <c r="H934" s="2">
        <v>45164.613148148201</v>
      </c>
      <c r="I934" s="46">
        <f t="shared" si="94"/>
        <v>1.388888995279558E-4</v>
      </c>
      <c r="J934" s="41" t="s">
        <v>30</v>
      </c>
      <c r="K934" s="42" t="s">
        <v>31</v>
      </c>
      <c r="L934" s="42" t="s">
        <v>32</v>
      </c>
      <c r="M934" s="6">
        <v>125</v>
      </c>
      <c r="N934" s="5" t="str">
        <f t="shared" si="97"/>
        <v>FAIR-D4/125</v>
      </c>
      <c r="O934" s="4" t="str">
        <f>IF(ISBLANK(E934),"",IF(E934=F934, "1 video",CONCATENATE((+COUNTIFS(Video_List!$A:$A,Monitoring!C934,Video_List!$D:$D,"&lt;=" &amp;Monitoring!H934)-COUNTIFS(Video_List!$A:$A,Monitoring!C934,Video_List!$D:$D,"&lt;=" &amp;Monitoring!G934))+1," videos")))</f>
        <v>1 video</v>
      </c>
      <c r="P934" s="61" t="s">
        <v>31</v>
      </c>
      <c r="Q934" s="62" t="s">
        <v>34</v>
      </c>
      <c r="R934" s="63" t="str">
        <f>+IFERROR(IF(S934="#N/C","#N/C",IF(S934=0,INDEX(Taxonomy_UniqueValues!A:A,MATCH(T934,Taxonomy_UniqueValues!C:C,0)),INDEX(Taxonomy_UniqueValues!A:A,MATCH(S934,Taxonomy_UniqueValues!B:B,0)))),"#N/C")</f>
        <v>Insecta</v>
      </c>
      <c r="S934" s="63" t="str">
        <f>+IFERROR(IF(T934="#N/C","#N/C",IF(T934=0,INDEX(Taxonomy_UniqueValues!B:B,MATCH(U934,Taxonomy_UniqueValues!D:D,0)),INDEX(Taxonomy_UniqueValues!B:B,MATCH(T934,Taxonomy_UniqueValues!C:C,0)))),"#N/C")</f>
        <v>Diptera</v>
      </c>
      <c r="T934" s="63" t="str">
        <f>+IFERROR(IF(U934="#N/C","#N/C",IF(U934=0,INDEX(Taxonomy_UniqueValues!C:C,MATCH(V934,Taxonomy_UniqueValues!E:E,0)),INDEX(Taxonomy_UniqueValues!C:C,MATCH(U934,Taxonomy_UniqueValues!D:D,0)))),"#N/C")</f>
        <v>Brachycera</v>
      </c>
      <c r="U934" s="63" t="str">
        <f>+IFERROR(IF(V934="#N/C","#N/C",IF(V934=0,INDEX(Taxonomy_UniqueValues!D:D,MATCH(W934,Taxonomy_UniqueValues!F:F,0)),INDEX(Taxonomy_UniqueValues!D:D,MATCH(V934,Taxonomy_UniqueValues!E:E,0)))),"#N/C")</f>
        <v>Muscomorpha</v>
      </c>
      <c r="V934" s="63" t="str">
        <f>+IFERROR(IF(W934="#N/C","#N/C",IF(W934=0,INDEX(Taxonomy_UniqueValues!E:E,MATCH(X934,Taxonomy_UniqueValues!G:G,0)),INDEX(Taxonomy_UniqueValues!E:E,MATCH(W934,Taxonomy_UniqueValues!F:F,0)))),"#N/C")</f>
        <v>Muscoidea</v>
      </c>
      <c r="W934" s="63" t="str">
        <f>+IFERROR(IF(X934="#N/C","#N/C",IF(X934=0,INDEX(Taxonomy_UniqueValues!F:F,MATCH(Y934,Taxonomy_UniqueValues!H:H,0)),INDEX(Taxonomy_UniqueValues!F:F,MATCH(X934,Taxonomy_UniqueValues!G:G,0)))),"#N/C")</f>
        <v>Fanniidae</v>
      </c>
      <c r="X934" s="63">
        <f>+IFERROR(IF(Y934="#N/C","#N/C",INDEX(Taxonomy_UniqueValues!G:G,MATCH(Y934,Taxonomy_UniqueValues!H:H,0))),"#N/C")</f>
        <v>0</v>
      </c>
      <c r="Y934" s="65" t="s">
        <v>38</v>
      </c>
      <c r="Z934" s="64" t="s">
        <v>36</v>
      </c>
    </row>
    <row r="935" spans="1:26" x14ac:dyDescent="0.3">
      <c r="A935" s="3">
        <v>126</v>
      </c>
      <c r="B935" s="38" t="str">
        <f t="shared" si="99"/>
        <v>FAIR-D4_126</v>
      </c>
      <c r="C935" s="39" t="s">
        <v>897</v>
      </c>
      <c r="D935" s="4">
        <f t="shared" si="98"/>
        <v>45164</v>
      </c>
      <c r="E935" s="1" t="s">
        <v>1044</v>
      </c>
      <c r="F935" s="1" t="s">
        <v>1044</v>
      </c>
      <c r="G935" s="2">
        <v>45164.614386574103</v>
      </c>
      <c r="H935" s="2">
        <v>45164.614513888897</v>
      </c>
      <c r="I935" s="46">
        <f t="shared" si="94"/>
        <v>1.2731479364447296E-4</v>
      </c>
      <c r="J935" s="41" t="s">
        <v>45</v>
      </c>
      <c r="K935" s="42" t="s">
        <v>34</v>
      </c>
      <c r="L935" s="42" t="s">
        <v>45</v>
      </c>
      <c r="M935" s="6">
        <v>126</v>
      </c>
      <c r="N935" s="5" t="str">
        <f t="shared" si="97"/>
        <v>FAIR-D4/126</v>
      </c>
      <c r="O935" s="4" t="str">
        <f>IF(ISBLANK(E935),"",IF(E935=F935, "1 video",CONCATENATE((+COUNTIFS(Video_List!$A:$A,Monitoring!C935,Video_List!$D:$D,"&lt;=" &amp;Monitoring!H935)-COUNTIFS(Video_List!$A:$A,Monitoring!C935,Video_List!$D:$D,"&lt;=" &amp;Monitoring!G935))+1," videos")))</f>
        <v>1 video</v>
      </c>
      <c r="P935" s="61" t="s">
        <v>34</v>
      </c>
      <c r="Q935" s="62" t="s">
        <v>34</v>
      </c>
      <c r="R935" s="63" t="str">
        <f>+IFERROR(IF(S935="#N/C","#N/C",INDEX(Taxonomy_UniqueValues!A:A,MATCH(S935,Taxonomy_UniqueValues!B:B,0))),"#N/C")</f>
        <v>Insecta</v>
      </c>
      <c r="S935" s="63" t="str">
        <f>+IFERROR(IF(T935="#N/C","#N/C",INDEX(Taxonomy_UniqueValues!B:B,MATCH(T935,Taxonomy_UniqueValues!C:C,0))),"#N/C")</f>
        <v>Diptera</v>
      </c>
      <c r="T935" s="63" t="s">
        <v>48</v>
      </c>
      <c r="U935" s="63" t="str">
        <f>+IFERROR(IF(V935="#N/C","#N/C",INDEX(Taxonomy_UniqueValues!D:D,MATCH(V935,Taxonomy_UniqueValues!E:E,0))),"#N/C")</f>
        <v>#N/C</v>
      </c>
      <c r="V935" s="63" t="str">
        <f>+IFERROR(IF(W935="#N/C","#N/C",INDEX(Taxonomy_UniqueValues!E:E,MATCH(W935,Taxonomy_UniqueValues!F:F,0))),"#N/C")</f>
        <v>#N/C</v>
      </c>
      <c r="W935" s="63" t="str">
        <f>+IFERROR(IF(X935="#N/C","#N/C",INDEX(Taxonomy_UniqueValues!F:F,MATCH(X935,Taxonomy_UniqueValues!G:G,0))),"#N/C")</f>
        <v>#N/C</v>
      </c>
      <c r="X935" s="63" t="str">
        <f>+IFERROR(IF(Y935="#N/C","#N/C",INDEX(Taxonomy_UniqueValues!G:G,MATCH(Y935,Taxonomy_UniqueValues!H:H,0))),"#N/C")</f>
        <v>#N/C</v>
      </c>
      <c r="Y935" s="65" t="str">
        <f>+IFERROR(IF(Z935="#N/C","#N/C",INDEX(Taxonomy_UniqueValues!H:H,MATCH(Z935,Taxonomy_UniqueValues!I:I,0))),"#N/C")</f>
        <v>#N/C</v>
      </c>
      <c r="Z935" s="64" t="s">
        <v>36</v>
      </c>
    </row>
    <row r="936" spans="1:26" x14ac:dyDescent="0.3">
      <c r="A936" s="3">
        <v>127</v>
      </c>
      <c r="B936" s="38" t="str">
        <f t="shared" si="99"/>
        <v>FAIR-D4_127</v>
      </c>
      <c r="C936" s="39" t="s">
        <v>897</v>
      </c>
      <c r="D936" s="4">
        <f t="shared" si="98"/>
        <v>45164</v>
      </c>
      <c r="E936" s="1" t="s">
        <v>1045</v>
      </c>
      <c r="F936" s="1" t="s">
        <v>1045</v>
      </c>
      <c r="G936" s="2">
        <v>45164.618078703701</v>
      </c>
      <c r="H936" s="2">
        <v>45164.618125000001</v>
      </c>
      <c r="I936" s="46">
        <f t="shared" si="94"/>
        <v>4.6296299842651933E-5</v>
      </c>
      <c r="J936" s="41" t="s">
        <v>30</v>
      </c>
      <c r="K936" s="42" t="s">
        <v>31</v>
      </c>
      <c r="L936" s="42" t="s">
        <v>32</v>
      </c>
      <c r="M936" s="6">
        <v>127</v>
      </c>
      <c r="N936" s="5" t="str">
        <f t="shared" si="97"/>
        <v>FAIR-D4/127</v>
      </c>
      <c r="O936" s="4" t="str">
        <f>IF(ISBLANK(E936),"",IF(E936=F936, "1 video",CONCATENATE((+COUNTIFS(Video_List!$A:$A,Monitoring!C936,Video_List!$D:$D,"&lt;=" &amp;Monitoring!H936)-COUNTIFS(Video_List!$A:$A,Monitoring!C936,Video_List!$D:$D,"&lt;=" &amp;Monitoring!G936))+1," videos")))</f>
        <v>1 video</v>
      </c>
      <c r="P936" s="61" t="s">
        <v>31</v>
      </c>
      <c r="Q936" s="62" t="s">
        <v>34</v>
      </c>
      <c r="R936" s="63" t="str">
        <f>+IFERROR(IF(S936="#N/C","#N/C",INDEX(Taxonomy_UniqueValues!A:A,MATCH(S936,Taxonomy_UniqueValues!B:B,0))),"#N/C")</f>
        <v>Insecta</v>
      </c>
      <c r="S936" s="63" t="str">
        <f>+IFERROR(IF(T936="#N/C","#N/C",INDEX(Taxonomy_UniqueValues!B:B,MATCH(T936,Taxonomy_UniqueValues!C:C,0))),"#N/C")</f>
        <v>Diptera</v>
      </c>
      <c r="T936" s="63" t="str">
        <f>+IFERROR(IF(V936="#N/C","#N/C",INDEX(Taxonomy_UniqueValues!C:C,MATCH(V936,Taxonomy_UniqueValues!E:E,0))),"#N/C")</f>
        <v>Brachycera</v>
      </c>
      <c r="U936" s="63" t="str">
        <f>+IFERROR(IF(V936="#N/C","#N/C",INDEX(Taxonomy_UniqueValues!D:D,MATCH(V936,Taxonomy_UniqueValues!E:E,0))),"#N/C")</f>
        <v>Muscomorpha</v>
      </c>
      <c r="V936" s="63" t="s">
        <v>112</v>
      </c>
      <c r="W936" s="63" t="str">
        <f>+IFERROR(IF(X936="#N/C","#N/C",INDEX(Taxonomy_UniqueValues!F:F,MATCH(X936,Taxonomy_UniqueValues!G:G,0))),"#N/C")</f>
        <v>#N/C</v>
      </c>
      <c r="X936" s="63" t="str">
        <f>+IFERROR(IF(Y936="#N/C","#N/C",INDEX(Taxonomy_UniqueValues!G:G,MATCH(Y936,Taxonomy_UniqueValues!H:H,0))),"#N/C")</f>
        <v>#N/C</v>
      </c>
      <c r="Y936" s="65" t="str">
        <f>+IFERROR(IF(Z936="#N/C","#N/C",INDEX(Taxonomy_UniqueValues!H:H,MATCH(Z936,Taxonomy_UniqueValues!I:I,0))),"#N/C")</f>
        <v>#N/C</v>
      </c>
      <c r="Z936" s="64" t="s">
        <v>36</v>
      </c>
    </row>
    <row r="937" spans="1:26" x14ac:dyDescent="0.3">
      <c r="A937" s="3">
        <v>128</v>
      </c>
      <c r="B937" s="38" t="str">
        <f t="shared" si="99"/>
        <v>FAIR-D4_128</v>
      </c>
      <c r="C937" s="39" t="s">
        <v>897</v>
      </c>
      <c r="D937" s="4">
        <f t="shared" si="98"/>
        <v>45164</v>
      </c>
      <c r="E937" s="1" t="s">
        <v>1046</v>
      </c>
      <c r="F937" s="1" t="s">
        <v>1047</v>
      </c>
      <c r="G937" s="2">
        <v>45164.624270833301</v>
      </c>
      <c r="H937" s="2">
        <v>45164.6277430556</v>
      </c>
      <c r="I937" s="46">
        <f t="shared" si="94"/>
        <v>3.472222299023997E-3</v>
      </c>
      <c r="J937" s="41" t="s">
        <v>45</v>
      </c>
      <c r="K937" s="42" t="s">
        <v>34</v>
      </c>
      <c r="L937" s="42" t="s">
        <v>32</v>
      </c>
      <c r="M937" s="6">
        <v>128</v>
      </c>
      <c r="N937" s="5" t="str">
        <f t="shared" si="97"/>
        <v>FAIR-D4/128</v>
      </c>
      <c r="O937" s="4" t="str">
        <f>IF(ISBLANK(E937),"",IF(E937=F937, "1 video",CONCATENATE((+COUNTIFS(Video_List!$A:$A,Monitoring!C937,Video_List!$D:$D,"&lt;=" &amp;Monitoring!H937)-COUNTIFS(Video_List!$A:$A,Monitoring!C937,Video_List!$D:$D,"&lt;=" &amp;Monitoring!G937))+1," videos")))</f>
        <v>2 videos</v>
      </c>
      <c r="P937" s="61" t="s">
        <v>34</v>
      </c>
      <c r="Q937" s="62" t="s">
        <v>34</v>
      </c>
      <c r="R937" s="63" t="str">
        <f>+IFERROR(IF(S937="#N/C","#N/C",INDEX(Taxonomy_UniqueValues!A:A,MATCH(S937,Taxonomy_UniqueValues!B:B,0))),"#N/C")</f>
        <v>Insecta</v>
      </c>
      <c r="S937" s="63" t="str">
        <f>+IFERROR(IF(T937="#N/C","#N/C",INDEX(Taxonomy_UniqueValues!B:B,MATCH(T937,Taxonomy_UniqueValues!C:C,0))),"#N/C")</f>
        <v>Diptera</v>
      </c>
      <c r="T937" s="63" t="s">
        <v>48</v>
      </c>
      <c r="U937" s="63" t="str">
        <f>+IFERROR(IF(V937="#N/C","#N/C",INDEX(Taxonomy_UniqueValues!D:D,MATCH(V937,Taxonomy_UniqueValues!E:E,0))),"#N/C")</f>
        <v>#N/C</v>
      </c>
      <c r="V937" s="63" t="str">
        <f>+IFERROR(IF(W937="#N/C","#N/C",INDEX(Taxonomy_UniqueValues!E:E,MATCH(W937,Taxonomy_UniqueValues!F:F,0))),"#N/C")</f>
        <v>#N/C</v>
      </c>
      <c r="W937" s="63" t="str">
        <f>+IFERROR(IF(X937="#N/C","#N/C",INDEX(Taxonomy_UniqueValues!F:F,MATCH(X937,Taxonomy_UniqueValues!G:G,0))),"#N/C")</f>
        <v>#N/C</v>
      </c>
      <c r="X937" s="63" t="str">
        <f>+IFERROR(IF(Y937="#N/C","#N/C",INDEX(Taxonomy_UniqueValues!G:G,MATCH(Y937,Taxonomy_UniqueValues!H:H,0))),"#N/C")</f>
        <v>#N/C</v>
      </c>
      <c r="Y937" s="65" t="str">
        <f>+IFERROR(IF(Z937="#N/C","#N/C",INDEX(Taxonomy_UniqueValues!H:H,MATCH(Z937,Taxonomy_UniqueValues!I:I,0))),"#N/C")</f>
        <v>#N/C</v>
      </c>
      <c r="Z937" s="64" t="s">
        <v>36</v>
      </c>
    </row>
    <row r="938" spans="1:26" x14ac:dyDescent="0.3">
      <c r="A938" s="3">
        <v>129</v>
      </c>
      <c r="B938" s="38" t="str">
        <f t="shared" si="99"/>
        <v>FAIR-D4_129</v>
      </c>
      <c r="C938" s="39" t="s">
        <v>897</v>
      </c>
      <c r="D938" s="4">
        <f t="shared" si="98"/>
        <v>45164</v>
      </c>
      <c r="E938" s="1" t="s">
        <v>1047</v>
      </c>
      <c r="F938" s="1" t="s">
        <v>1047</v>
      </c>
      <c r="G938" s="2">
        <v>45164.627557870401</v>
      </c>
      <c r="H938" s="2">
        <v>45164.628668981502</v>
      </c>
      <c r="I938" s="46">
        <f t="shared" ref="I938:I1001" si="100">IF(ISBLANK(E938),"",H938-G938)</f>
        <v>1.1111111016361974E-3</v>
      </c>
      <c r="J938" s="41" t="s">
        <v>30</v>
      </c>
      <c r="K938" s="42" t="s">
        <v>31</v>
      </c>
      <c r="L938" s="42" t="s">
        <v>32</v>
      </c>
      <c r="M938" s="6">
        <v>129</v>
      </c>
      <c r="N938" s="5" t="str">
        <f t="shared" si="97"/>
        <v>FAIR-D4/129</v>
      </c>
      <c r="O938" s="4" t="str">
        <f>IF(ISBLANK(E938),"",IF(E938=F938, "1 video",CONCATENATE((+COUNTIFS(Video_List!$A:$A,Monitoring!C938,Video_List!$D:$D,"&lt;=" &amp;Monitoring!H938)-COUNTIFS(Video_List!$A:$A,Monitoring!C938,Video_List!$D:$D,"&lt;=" &amp;Monitoring!G938))+1," videos")))</f>
        <v>1 video</v>
      </c>
      <c r="P938" s="61" t="s">
        <v>31</v>
      </c>
      <c r="Q938" s="62" t="s">
        <v>31</v>
      </c>
      <c r="R938" s="63" t="str">
        <f>+IFERROR(IF(S938="#N/C","#N/C",INDEX(Taxonomy_UniqueValues!A:A,MATCH(S938,Taxonomy_UniqueValues!B:B,0))),"#N/C")</f>
        <v>Insecta</v>
      </c>
      <c r="S938" s="63" t="str">
        <f>+IFERROR(IF(T938="#N/C","#N/C",INDEX(Taxonomy_UniqueValues!B:B,MATCH(T938,Taxonomy_UniqueValues!C:C,0))),"#N/C")</f>
        <v>Diptera</v>
      </c>
      <c r="T938" s="63" t="s">
        <v>48</v>
      </c>
      <c r="U938" s="63" t="str">
        <f>+IFERROR(IF(V938="#N/C","#N/C",INDEX(Taxonomy_UniqueValues!D:D,MATCH(V938,Taxonomy_UniqueValues!E:E,0))),"#N/C")</f>
        <v>Muscomorpha</v>
      </c>
      <c r="V938" s="63" t="str">
        <f>+IFERROR(IF(W938="#N/C","#N/C",INDEX(Taxonomy_UniqueValues!E:E,MATCH(W938,Taxonomy_UniqueValues!F:F,0))),"#N/C")</f>
        <v>Tephritoidea</v>
      </c>
      <c r="W938" s="63" t="str">
        <f>+IFERROR(IF(X938="#N/C","#N/C",INDEX(Taxonomy_UniqueValues!F:F,MATCH(X938,Taxonomy_UniqueValues!G:G,0))),"#N/C")</f>
        <v>Tephritidae</v>
      </c>
      <c r="X938" s="63" t="str">
        <f>+IFERROR(IF(Y938="#N/C","#N/C",INDEX(Taxonomy_UniqueValues!G:G,MATCH(Y938,Taxonomy_UniqueValues!H:H,0))),"#N/C")</f>
        <v>Trypetinae</v>
      </c>
      <c r="Y938" s="65" t="s">
        <v>1048</v>
      </c>
      <c r="Z938" s="64" t="s">
        <v>36</v>
      </c>
    </row>
    <row r="939" spans="1:26" x14ac:dyDescent="0.3">
      <c r="A939" s="3">
        <v>130</v>
      </c>
      <c r="B939" s="38" t="str">
        <f t="shared" si="99"/>
        <v>FAIR-D4_130</v>
      </c>
      <c r="C939" s="39" t="s">
        <v>897</v>
      </c>
      <c r="D939" s="4">
        <f t="shared" si="98"/>
        <v>45164</v>
      </c>
      <c r="E939" s="1" t="s">
        <v>1049</v>
      </c>
      <c r="F939" s="1" t="s">
        <v>1049</v>
      </c>
      <c r="G939" s="2">
        <v>45164.641284722202</v>
      </c>
      <c r="H939" s="2">
        <v>45164.641643518502</v>
      </c>
      <c r="I939" s="46">
        <f t="shared" si="100"/>
        <v>3.5879630013369024E-4</v>
      </c>
      <c r="J939" s="41" t="s">
        <v>45</v>
      </c>
      <c r="K939" s="42" t="s">
        <v>31</v>
      </c>
      <c r="L939" s="42" t="s">
        <v>32</v>
      </c>
      <c r="M939" s="6">
        <v>130</v>
      </c>
      <c r="N939" s="5" t="str">
        <f t="shared" si="97"/>
        <v>FAIR-D4/130</v>
      </c>
      <c r="O939" s="4" t="str">
        <f>IF(ISBLANK(E939),"",IF(E939=F939, "1 video",CONCATENATE((+COUNTIFS(Video_List!$A:$A,Monitoring!C939,Video_List!$D:$D,"&lt;=" &amp;Monitoring!H939)-COUNTIFS(Video_List!$A:$A,Monitoring!C939,Video_List!$D:$D,"&lt;=" &amp;Monitoring!G939))+1," videos")))</f>
        <v>1 video</v>
      </c>
      <c r="P939" s="61" t="s">
        <v>31</v>
      </c>
      <c r="Q939" s="62" t="s">
        <v>34</v>
      </c>
      <c r="R939" s="63" t="str">
        <f>+IFERROR(IF(S939="#N/C","#N/C",INDEX(Taxonomy_UniqueValues!A:A,MATCH(S939,Taxonomy_UniqueValues!B:B,0))),"#N/C")</f>
        <v>Insecta</v>
      </c>
      <c r="S939" s="63" t="str">
        <f>+IFERROR(IF(T939="#N/C","#N/C",INDEX(Taxonomy_UniqueValues!B:B,MATCH(T939,Taxonomy_UniqueValues!C:C,0))),"#N/C")</f>
        <v>Diptera</v>
      </c>
      <c r="T939" s="63" t="str">
        <f>+IFERROR(IF(V939="#N/C","#N/C",INDEX(Taxonomy_UniqueValues!C:C,MATCH(V939,Taxonomy_UniqueValues!E:E,0))),"#N/C")</f>
        <v>Brachycera</v>
      </c>
      <c r="U939" s="63" t="str">
        <f>+IFERROR(IF(V939="#N/C","#N/C",INDEX(Taxonomy_UniqueValues!D:D,MATCH(V939,Taxonomy_UniqueValues!E:E,0))),"#N/C")</f>
        <v>Muscomorpha</v>
      </c>
      <c r="V939" s="63" t="s">
        <v>35</v>
      </c>
      <c r="W939" s="63" t="str">
        <f>+IFERROR(IF(X939="#N/C","#N/C",INDEX(Taxonomy_UniqueValues!F:F,MATCH(X939,Taxonomy_UniqueValues!G:G,0))),"#N/C")</f>
        <v>#N/C</v>
      </c>
      <c r="X939" s="63" t="str">
        <f>+IFERROR(IF(Y939="#N/C","#N/C",INDEX(Taxonomy_UniqueValues!G:G,MATCH(Y939,Taxonomy_UniqueValues!H:H,0))),"#N/C")</f>
        <v>#N/C</v>
      </c>
      <c r="Y939" s="65" t="str">
        <f>+IFERROR(IF(Z939="#N/C","#N/C",INDEX(Taxonomy_UniqueValues!H:H,MATCH(Z939,Taxonomy_UniqueValues!I:I,0))),"#N/C")</f>
        <v>#N/C</v>
      </c>
      <c r="Z939" s="64" t="s">
        <v>36</v>
      </c>
    </row>
    <row r="940" spans="1:26" x14ac:dyDescent="0.3">
      <c r="A940" s="3">
        <v>131</v>
      </c>
      <c r="B940" s="38" t="str">
        <f t="shared" si="99"/>
        <v>FAIR-D4_131</v>
      </c>
      <c r="C940" s="39" t="s">
        <v>897</v>
      </c>
      <c r="D940" s="4">
        <f t="shared" si="98"/>
        <v>45164</v>
      </c>
      <c r="E940" s="1" t="s">
        <v>1050</v>
      </c>
      <c r="F940" s="1" t="s">
        <v>1050</v>
      </c>
      <c r="G940" s="2">
        <v>45164.643576388902</v>
      </c>
      <c r="H940" s="2">
        <v>45164.643703703703</v>
      </c>
      <c r="I940" s="46">
        <f t="shared" si="100"/>
        <v>1.2731480092043057E-4</v>
      </c>
      <c r="J940" s="41" t="s">
        <v>45</v>
      </c>
      <c r="K940" s="42" t="s">
        <v>34</v>
      </c>
      <c r="L940" s="42" t="s">
        <v>32</v>
      </c>
      <c r="M940" s="6">
        <v>131</v>
      </c>
      <c r="N940" s="5" t="str">
        <f t="shared" si="97"/>
        <v>FAIR-D4/131</v>
      </c>
      <c r="O940" s="4" t="str">
        <f>IF(ISBLANK(E940),"",IF(E940=F940, "1 video",CONCATENATE((+COUNTIFS(Video_List!$A:$A,Monitoring!C940,Video_List!$D:$D,"&lt;=" &amp;Monitoring!H940)-COUNTIFS(Video_List!$A:$A,Monitoring!C940,Video_List!$D:$D,"&lt;=" &amp;Monitoring!G940))+1," videos")))</f>
        <v>1 video</v>
      </c>
      <c r="P940" s="61" t="s">
        <v>31</v>
      </c>
      <c r="Q940" s="62" t="s">
        <v>34</v>
      </c>
      <c r="R940" s="63" t="str">
        <f>+IFERROR(IF(S940="#N/C","#N/C",INDEX(Taxonomy_UniqueValues!A:A,MATCH(S940,Taxonomy_UniqueValues!B:B,0))),"#N/C")</f>
        <v>Insecta</v>
      </c>
      <c r="S940" s="63" t="str">
        <f>+IFERROR(IF(T940="#N/C","#N/C",INDEX(Taxonomy_UniqueValues!B:B,MATCH(T940,Taxonomy_UniqueValues!C:C,0))),"#N/C")</f>
        <v>Diptera</v>
      </c>
      <c r="T940" s="63" t="str">
        <f>+IFERROR(IF(V940="#N/C","#N/C",INDEX(Taxonomy_UniqueValues!C:C,MATCH(V940,Taxonomy_UniqueValues!E:E,0))),"#N/C")</f>
        <v>Brachycera</v>
      </c>
      <c r="U940" s="63" t="str">
        <f>+IFERROR(IF(V940="#N/C","#N/C",INDEX(Taxonomy_UniqueValues!D:D,MATCH(V940,Taxonomy_UniqueValues!E:E,0))),"#N/C")</f>
        <v>Muscomorpha</v>
      </c>
      <c r="V940" s="63" t="s">
        <v>35</v>
      </c>
      <c r="W940" s="63" t="str">
        <f>+IFERROR(IF(X940="#N/C","#N/C",INDEX(Taxonomy_UniqueValues!F:F,MATCH(X940,Taxonomy_UniqueValues!G:G,0))),"#N/C")</f>
        <v>#N/C</v>
      </c>
      <c r="X940" s="63" t="str">
        <f>+IFERROR(IF(Y940="#N/C","#N/C",INDEX(Taxonomy_UniqueValues!G:G,MATCH(Y940,Taxonomy_UniqueValues!H:H,0))),"#N/C")</f>
        <v>#N/C</v>
      </c>
      <c r="Y940" s="65" t="str">
        <f>+IFERROR(IF(Z940="#N/C","#N/C",INDEX(Taxonomy_UniqueValues!H:H,MATCH(Z940,Taxonomy_UniqueValues!I:I,0))),"#N/C")</f>
        <v>#N/C</v>
      </c>
      <c r="Z940" s="64" t="s">
        <v>36</v>
      </c>
    </row>
    <row r="941" spans="1:26" x14ac:dyDescent="0.3">
      <c r="A941" s="3">
        <v>132</v>
      </c>
      <c r="B941" s="38" t="str">
        <f t="shared" si="99"/>
        <v>FAIR-D4_132</v>
      </c>
      <c r="C941" s="39" t="s">
        <v>897</v>
      </c>
      <c r="D941" s="4">
        <f t="shared" si="98"/>
        <v>45164</v>
      </c>
      <c r="E941" s="1" t="s">
        <v>1051</v>
      </c>
      <c r="F941" s="1" t="s">
        <v>1051</v>
      </c>
      <c r="G941" s="2">
        <v>45164.6479861111</v>
      </c>
      <c r="H941" s="2">
        <v>45164.648101851897</v>
      </c>
      <c r="I941" s="46">
        <f t="shared" si="100"/>
        <v>1.1574079690035433E-4</v>
      </c>
      <c r="J941" s="41" t="s">
        <v>30</v>
      </c>
      <c r="K941" s="42" t="s">
        <v>34</v>
      </c>
      <c r="L941" s="42" t="s">
        <v>30</v>
      </c>
      <c r="M941" s="6">
        <v>132</v>
      </c>
      <c r="N941" s="5" t="str">
        <f t="shared" si="97"/>
        <v>FAIR-D4/132</v>
      </c>
      <c r="O941" s="4" t="str">
        <f>IF(ISBLANK(E941),"",IF(E941=F941, "1 video",CONCATENATE((+COUNTIFS(Video_List!$A:$A,Monitoring!C941,Video_List!$D:$D,"&lt;=" &amp;Monitoring!H941)-COUNTIFS(Video_List!$A:$A,Monitoring!C941,Video_List!$D:$D,"&lt;=" &amp;Monitoring!G941))+1," videos")))</f>
        <v>1 video</v>
      </c>
      <c r="P941" s="61" t="s">
        <v>31</v>
      </c>
      <c r="Q941" s="62" t="s">
        <v>34</v>
      </c>
      <c r="R941" s="63" t="str">
        <f>+IFERROR(IF(S941="#N/C","#N/C",IF(S941=0,INDEX(Taxonomy_UniqueValues!A:A,MATCH(T941,Taxonomy_UniqueValues!C:C,0)),INDEX(Taxonomy_UniqueValues!A:A,MATCH(S941,Taxonomy_UniqueValues!B:B,0)))),"#N/C")</f>
        <v>Insecta</v>
      </c>
      <c r="S941" s="63" t="str">
        <f>+IFERROR(IF(T941="#N/C","#N/C",IF(T941=0,INDEX(Taxonomy_UniqueValues!B:B,MATCH(U941,Taxonomy_UniqueValues!D:D,0)),INDEX(Taxonomy_UniqueValues!B:B,MATCH(T941,Taxonomy_UniqueValues!C:C,0)))),"#N/C")</f>
        <v>Diptera</v>
      </c>
      <c r="T941" s="63" t="str">
        <f>+IFERROR(IF(U941="#N/C","#N/C",IF(U941=0,INDEX(Taxonomy_UniqueValues!C:C,MATCH(V941,Taxonomy_UniqueValues!E:E,0)),INDEX(Taxonomy_UniqueValues!C:C,MATCH(U941,Taxonomy_UniqueValues!D:D,0)))),"#N/C")</f>
        <v>Brachycera</v>
      </c>
      <c r="U941" s="63" t="str">
        <f>+IFERROR(IF(V941="#N/C","#N/C",IF(V941=0,INDEX(Taxonomy_UniqueValues!D:D,MATCH(W941,Taxonomy_UniqueValues!F:F,0)),INDEX(Taxonomy_UniqueValues!D:D,MATCH(V941,Taxonomy_UniqueValues!E:E,0)))),"#N/C")</f>
        <v>Muscomorpha</v>
      </c>
      <c r="V941" s="63" t="str">
        <f>+IFERROR(IF(W941="#N/C","#N/C",IF(W941=0,INDEX(Taxonomy_UniqueValues!E:E,MATCH(X941,Taxonomy_UniqueValues!G:G,0)),INDEX(Taxonomy_UniqueValues!E:E,MATCH(W941,Taxonomy_UniqueValues!F:F,0)))),"#N/C")</f>
        <v>Muscoidea</v>
      </c>
      <c r="W941" s="63" t="str">
        <f>+IFERROR(IF(X941="#N/C","#N/C",IF(X941=0,INDEX(Taxonomy_UniqueValues!F:F,MATCH(Y941,Taxonomy_UniqueValues!H:H,0)),INDEX(Taxonomy_UniqueValues!F:F,MATCH(X941,Taxonomy_UniqueValues!G:G,0)))),"#N/C")</f>
        <v>Fanniidae</v>
      </c>
      <c r="X941" s="63">
        <f>+IFERROR(IF(Y941="#N/C","#N/C",INDEX(Taxonomy_UniqueValues!G:G,MATCH(Y941,Taxonomy_UniqueValues!H:H,0))),"#N/C")</f>
        <v>0</v>
      </c>
      <c r="Y941" s="65" t="s">
        <v>38</v>
      </c>
      <c r="Z941" s="64" t="s">
        <v>36</v>
      </c>
    </row>
    <row r="942" spans="1:26" x14ac:dyDescent="0.3">
      <c r="A942" s="3">
        <v>133</v>
      </c>
      <c r="B942" s="38" t="str">
        <f t="shared" si="99"/>
        <v>FAIR-D4_133</v>
      </c>
      <c r="C942" s="39" t="s">
        <v>897</v>
      </c>
      <c r="D942" s="4">
        <f t="shared" si="98"/>
        <v>45164</v>
      </c>
      <c r="E942" s="1" t="s">
        <v>1052</v>
      </c>
      <c r="F942" s="1" t="s">
        <v>1052</v>
      </c>
      <c r="G942" s="2">
        <v>45164.652534722198</v>
      </c>
      <c r="H942" s="2">
        <v>45164.653402777803</v>
      </c>
      <c r="I942" s="46">
        <f t="shared" si="100"/>
        <v>8.6805560567881912E-4</v>
      </c>
      <c r="J942" s="41" t="s">
        <v>45</v>
      </c>
      <c r="K942" s="42" t="s">
        <v>34</v>
      </c>
      <c r="L942" s="42" t="s">
        <v>32</v>
      </c>
      <c r="M942" s="6">
        <v>133</v>
      </c>
      <c r="N942" s="5" t="str">
        <f t="shared" si="97"/>
        <v>FAIR-D4/133</v>
      </c>
      <c r="O942" s="4" t="str">
        <f>IF(ISBLANK(E942),"",IF(E942=F942, "1 video",CONCATENATE((+COUNTIFS(Video_List!$A:$A,Monitoring!C942,Video_List!$D:$D,"&lt;=" &amp;Monitoring!H942)-COUNTIFS(Video_List!$A:$A,Monitoring!C942,Video_List!$D:$D,"&lt;=" &amp;Monitoring!G942))+1," videos")))</f>
        <v>1 video</v>
      </c>
      <c r="P942" s="61" t="s">
        <v>34</v>
      </c>
      <c r="Q942" s="62" t="s">
        <v>34</v>
      </c>
      <c r="R942" s="63" t="str">
        <f>+IFERROR(IF(S942="#N/C","#N/C",INDEX(Taxonomy_UniqueValues!A:A,MATCH(S942,Taxonomy_UniqueValues!B:B,0))),"#N/C")</f>
        <v>Insecta</v>
      </c>
      <c r="S942" s="63" t="str">
        <f>+IFERROR(IF(T942="#N/C","#N/C",INDEX(Taxonomy_UniqueValues!B:B,MATCH(T942,Taxonomy_UniqueValues!C:C,0))),"#N/C")</f>
        <v>Diptera</v>
      </c>
      <c r="T942" s="63" t="s">
        <v>48</v>
      </c>
      <c r="U942" s="63" t="str">
        <f>+IFERROR(IF(V942="#N/C","#N/C",INDEX(Taxonomy_UniqueValues!D:D,MATCH(V942,Taxonomy_UniqueValues!E:E,0))),"#N/C")</f>
        <v>#N/C</v>
      </c>
      <c r="V942" s="63" t="str">
        <f>+IFERROR(IF(W942="#N/C","#N/C",INDEX(Taxonomy_UniqueValues!E:E,MATCH(W942,Taxonomy_UniqueValues!F:F,0))),"#N/C")</f>
        <v>#N/C</v>
      </c>
      <c r="W942" s="63" t="str">
        <f>+IFERROR(IF(X942="#N/C","#N/C",INDEX(Taxonomy_UniqueValues!F:F,MATCH(X942,Taxonomy_UniqueValues!G:G,0))),"#N/C")</f>
        <v>#N/C</v>
      </c>
      <c r="X942" s="63" t="str">
        <f>+IFERROR(IF(Y942="#N/C","#N/C",INDEX(Taxonomy_UniqueValues!G:G,MATCH(Y942,Taxonomy_UniqueValues!H:H,0))),"#N/C")</f>
        <v>#N/C</v>
      </c>
      <c r="Y942" s="65" t="str">
        <f>+IFERROR(IF(Z942="#N/C","#N/C",INDEX(Taxonomy_UniqueValues!H:H,MATCH(Z942,Taxonomy_UniqueValues!I:I,0))),"#N/C")</f>
        <v>#N/C</v>
      </c>
      <c r="Z942" s="64" t="s">
        <v>36</v>
      </c>
    </row>
    <row r="943" spans="1:26" x14ac:dyDescent="0.3">
      <c r="A943" s="3">
        <v>134</v>
      </c>
      <c r="B943" s="38" t="str">
        <f t="shared" si="99"/>
        <v>FAIR-D4_134</v>
      </c>
      <c r="C943" s="39" t="s">
        <v>897</v>
      </c>
      <c r="D943" s="4">
        <f t="shared" si="98"/>
        <v>45164</v>
      </c>
      <c r="E943" s="1" t="s">
        <v>1053</v>
      </c>
      <c r="F943" s="1" t="s">
        <v>1053</v>
      </c>
      <c r="G943" s="2">
        <v>45164.653993055603</v>
      </c>
      <c r="H943" s="2">
        <v>45164.654756944503</v>
      </c>
      <c r="I943" s="46">
        <f t="shared" si="100"/>
        <v>7.6388890011003241E-4</v>
      </c>
      <c r="J943" s="41" t="s">
        <v>30</v>
      </c>
      <c r="K943" s="42" t="s">
        <v>31</v>
      </c>
      <c r="L943" s="42" t="s">
        <v>32</v>
      </c>
      <c r="M943" s="6">
        <v>134</v>
      </c>
      <c r="N943" s="5" t="str">
        <f t="shared" si="97"/>
        <v>FAIR-D4/134</v>
      </c>
      <c r="O943" s="4" t="str">
        <f>IF(ISBLANK(E943),"",IF(E943=F943, "1 video",CONCATENATE((+COUNTIFS(Video_List!$A:$A,Monitoring!C943,Video_List!$D:$D,"&lt;=" &amp;Monitoring!H943)-COUNTIFS(Video_List!$A:$A,Monitoring!C943,Video_List!$D:$D,"&lt;=" &amp;Monitoring!G943))+1," videos")))</f>
        <v>1 video</v>
      </c>
      <c r="P943" s="61" t="s">
        <v>31</v>
      </c>
      <c r="Q943" s="62" t="s">
        <v>34</v>
      </c>
      <c r="R943" s="63" t="str">
        <f>+IFERROR(IF(S943="#N/C","#N/C",IF(S943=0,INDEX(Taxonomy_UniqueValues!A:A,MATCH(T943,Taxonomy_UniqueValues!C:C,0)),INDEX(Taxonomy_UniqueValues!A:A,MATCH(S943,Taxonomy_UniqueValues!B:B,0)))),"#N/C")</f>
        <v>Insecta</v>
      </c>
      <c r="S943" s="63" t="str">
        <f>+IFERROR(IF(T943="#N/C","#N/C",IF(T943=0,INDEX(Taxonomy_UniqueValues!B:B,MATCH(U943,Taxonomy_UniqueValues!D:D,0)),INDEX(Taxonomy_UniqueValues!B:B,MATCH(T943,Taxonomy_UniqueValues!C:C,0)))),"#N/C")</f>
        <v>Diptera</v>
      </c>
      <c r="T943" s="63" t="str">
        <f>+IFERROR(IF(U943="#N/C","#N/C",IF(U943=0,INDEX(Taxonomy_UniqueValues!C:C,MATCH(V943,Taxonomy_UniqueValues!E:E,0)),INDEX(Taxonomy_UniqueValues!C:C,MATCH(U943,Taxonomy_UniqueValues!D:D,0)))),"#N/C")</f>
        <v>Brachycera</v>
      </c>
      <c r="U943" s="63" t="str">
        <f>+IFERROR(IF(V943="#N/C","#N/C",IF(V943=0,INDEX(Taxonomy_UniqueValues!D:D,MATCH(W943,Taxonomy_UniqueValues!F:F,0)),INDEX(Taxonomy_UniqueValues!D:D,MATCH(V943,Taxonomy_UniqueValues!E:E,0)))),"#N/C")</f>
        <v>Muscomorpha</v>
      </c>
      <c r="V943" s="63" t="str">
        <f>+IFERROR(IF(W943="#N/C","#N/C",IF(W943=0,INDEX(Taxonomy_UniqueValues!E:E,MATCH(X943,Taxonomy_UniqueValues!G:G,0)),INDEX(Taxonomy_UniqueValues!E:E,MATCH(W943,Taxonomy_UniqueValues!F:F,0)))),"#N/C")</f>
        <v>Muscoidea</v>
      </c>
      <c r="W943" s="63" t="str">
        <f>+IFERROR(IF(X943="#N/C","#N/C",IF(X943=0,INDEX(Taxonomy_UniqueValues!F:F,MATCH(Y943,Taxonomy_UniqueValues!H:H,0)),INDEX(Taxonomy_UniqueValues!F:F,MATCH(X943,Taxonomy_UniqueValues!G:G,0)))),"#N/C")</f>
        <v>Fanniidae</v>
      </c>
      <c r="X943" s="63">
        <f>+IFERROR(IF(Y943="#N/C","#N/C",INDEX(Taxonomy_UniqueValues!G:G,MATCH(Y943,Taxonomy_UniqueValues!H:H,0))),"#N/C")</f>
        <v>0</v>
      </c>
      <c r="Y943" s="65" t="s">
        <v>38</v>
      </c>
      <c r="Z943" s="64" t="s">
        <v>36</v>
      </c>
    </row>
    <row r="944" spans="1:26" x14ac:dyDescent="0.3">
      <c r="A944" s="3">
        <v>135</v>
      </c>
      <c r="B944" s="38" t="str">
        <f t="shared" si="99"/>
        <v>FAIR-D4_135</v>
      </c>
      <c r="C944" s="39" t="s">
        <v>897</v>
      </c>
      <c r="D944" s="4">
        <f t="shared" si="98"/>
        <v>45164</v>
      </c>
      <c r="E944" s="1" t="s">
        <v>1054</v>
      </c>
      <c r="F944" s="1" t="s">
        <v>1054</v>
      </c>
      <c r="G944" s="2">
        <v>45164.655231481498</v>
      </c>
      <c r="H944" s="2">
        <v>45164.655462962997</v>
      </c>
      <c r="I944" s="46">
        <f t="shared" si="100"/>
        <v>2.3148149921325967E-4</v>
      </c>
      <c r="J944" s="41" t="s">
        <v>32</v>
      </c>
      <c r="K944" s="42" t="s">
        <v>31</v>
      </c>
      <c r="L944" s="42" t="s">
        <v>32</v>
      </c>
      <c r="M944" s="6">
        <v>135</v>
      </c>
      <c r="N944" s="5" t="str">
        <f t="shared" si="97"/>
        <v>FAIR-D4/135</v>
      </c>
      <c r="O944" s="4" t="str">
        <f>IF(ISBLANK(E944),"",IF(E944=F944, "1 video",CONCATENATE((+COUNTIFS(Video_List!$A:$A,Monitoring!C944,Video_List!$D:$D,"&lt;=" &amp;Monitoring!H944)-COUNTIFS(Video_List!$A:$A,Monitoring!C944,Video_List!$D:$D,"&lt;=" &amp;Monitoring!G944))+1," videos")))</f>
        <v>1 video</v>
      </c>
      <c r="P944" s="61" t="s">
        <v>31</v>
      </c>
      <c r="Q944" s="62" t="s">
        <v>34</v>
      </c>
      <c r="R944" s="63" t="str">
        <f>+IFERROR(IF(S944="#N/C","#N/C",IF(S944=0,INDEX(Taxonomy_UniqueValues!A:A,MATCH(T944,Taxonomy_UniqueValues!C:C,0)),INDEX(Taxonomy_UniqueValues!A:A,MATCH(S944,Taxonomy_UniqueValues!B:B,0)))),"#N/C")</f>
        <v>Insecta</v>
      </c>
      <c r="S944" s="63" t="str">
        <f>+IFERROR(IF(T944="#N/C","#N/C",IF(T944=0,INDEX(Taxonomy_UniqueValues!B:B,MATCH(U944,Taxonomy_UniqueValues!D:D,0)),INDEX(Taxonomy_UniqueValues!B:B,MATCH(T944,Taxonomy_UniqueValues!C:C,0)))),"#N/C")</f>
        <v>Diptera</v>
      </c>
      <c r="T944" s="63" t="str">
        <f>+IFERROR(IF(U944="#N/C","#N/C",IF(U944=0,INDEX(Taxonomy_UniqueValues!C:C,MATCH(V944,Taxonomy_UniqueValues!E:E,0)),INDEX(Taxonomy_UniqueValues!C:C,MATCH(U944,Taxonomy_UniqueValues!D:D,0)))),"#N/C")</f>
        <v>Brachycera</v>
      </c>
      <c r="U944" s="63" t="str">
        <f>+IFERROR(IF(V944="#N/C","#N/C",IF(V944=0,INDEX(Taxonomy_UniqueValues!D:D,MATCH(W944,Taxonomy_UniqueValues!F:F,0)),INDEX(Taxonomy_UniqueValues!D:D,MATCH(V944,Taxonomy_UniqueValues!E:E,0)))),"#N/C")</f>
        <v>Muscomorpha</v>
      </c>
      <c r="V944" s="63" t="str">
        <f>+IFERROR(IF(W944="#N/C","#N/C",IF(W944=0,INDEX(Taxonomy_UniqueValues!E:E,MATCH(X944,Taxonomy_UniqueValues!G:G,0)),INDEX(Taxonomy_UniqueValues!E:E,MATCH(W944,Taxonomy_UniqueValues!F:F,0)))),"#N/C")</f>
        <v>Muscoidea</v>
      </c>
      <c r="W944" s="63" t="str">
        <f>+IFERROR(IF(X944="#N/C","#N/C",IF(X944=0,INDEX(Taxonomy_UniqueValues!F:F,MATCH(Y944,Taxonomy_UniqueValues!H:H,0)),INDEX(Taxonomy_UniqueValues!F:F,MATCH(X944,Taxonomy_UniqueValues!G:G,0)))),"#N/C")</f>
        <v>Fanniidae</v>
      </c>
      <c r="X944" s="63">
        <f>+IFERROR(IF(Y944="#N/C","#N/C",INDEX(Taxonomy_UniqueValues!G:G,MATCH(Y944,Taxonomy_UniqueValues!H:H,0))),"#N/C")</f>
        <v>0</v>
      </c>
      <c r="Y944" s="65" t="s">
        <v>38</v>
      </c>
      <c r="Z944" s="64" t="s">
        <v>36</v>
      </c>
    </row>
    <row r="945" spans="1:26" x14ac:dyDescent="0.3">
      <c r="A945" s="3">
        <v>136</v>
      </c>
      <c r="B945" s="38" t="str">
        <f t="shared" si="99"/>
        <v>FAIR-D4_136</v>
      </c>
      <c r="C945" s="39" t="s">
        <v>897</v>
      </c>
      <c r="D945" s="4">
        <f t="shared" si="98"/>
        <v>45164</v>
      </c>
      <c r="E945" s="1" t="s">
        <v>1055</v>
      </c>
      <c r="F945" s="1" t="s">
        <v>1056</v>
      </c>
      <c r="G945" s="2">
        <v>45164.686180555596</v>
      </c>
      <c r="H945" s="2">
        <v>45164.691284722197</v>
      </c>
      <c r="I945" s="46">
        <f t="shared" si="100"/>
        <v>5.1041666010860354E-3</v>
      </c>
      <c r="J945" s="41" t="s">
        <v>45</v>
      </c>
      <c r="K945" s="42" t="s">
        <v>34</v>
      </c>
      <c r="L945" s="42" t="s">
        <v>32</v>
      </c>
      <c r="M945" s="6">
        <v>136</v>
      </c>
      <c r="N945" s="5" t="str">
        <f t="shared" si="97"/>
        <v>FAIR-D4/136</v>
      </c>
      <c r="O945" s="4" t="str">
        <f>IF(ISBLANK(E945),"",IF(E945=F945, "1 video",CONCATENATE((+COUNTIFS(Video_List!$A:$A,Monitoring!C945,Video_List!$D:$D,"&lt;=" &amp;Monitoring!H945)-COUNTIFS(Video_List!$A:$A,Monitoring!C945,Video_List!$D:$D,"&lt;=" &amp;Monitoring!G945))+1," videos")))</f>
        <v>6 videos</v>
      </c>
      <c r="P945" s="61" t="s">
        <v>31</v>
      </c>
      <c r="Q945" s="63" t="s">
        <v>31</v>
      </c>
      <c r="R945" s="63" t="str">
        <f>+IFERROR(IF(S945="#N/C","#N/C",INDEX(Taxonomy_UniqueValues!A:A,MATCH(S945,Taxonomy_UniqueValues!B:B,0))),"#N/C")</f>
        <v>Insecta</v>
      </c>
      <c r="S945" s="63" t="str">
        <f>+IFERROR(IF(T945="#N/C","#N/C",INDEX(Taxonomy_UniqueValues!B:B,MATCH(T945,Taxonomy_UniqueValues!C:C,0))),"#N/C")</f>
        <v>Diptera</v>
      </c>
      <c r="T945" s="63" t="str">
        <f>+IFERROR(IF(V945="#N/C","#N/C",INDEX(Taxonomy_UniqueValues!C:C,MATCH(V945,Taxonomy_UniqueValues!E:E,0))),"#N/C")</f>
        <v>Brachycera</v>
      </c>
      <c r="U945" s="63" t="str">
        <f>+IFERROR(IF(V945="#N/C","#N/C",INDEX(Taxonomy_UniqueValues!D:D,MATCH(V945,Taxonomy_UniqueValues!E:E,0))),"#N/C")</f>
        <v>Asilomorpha</v>
      </c>
      <c r="V945" s="63" t="str">
        <f>+IFERROR(IF(W945="#N/C","#N/C",INDEX(Taxonomy_UniqueValues!E:E,MATCH(W945,Taxonomy_UniqueValues!F:F,0))),"#N/C")</f>
        <v>Asiloidea</v>
      </c>
      <c r="W945" s="63" t="str">
        <f>+IFERROR(IF(X945="#N/C","#N/C",INDEX(Taxonomy_UniqueValues!F:F,MATCH(X945,Taxonomy_UniqueValues!G:G,0))),"#N/C")</f>
        <v>Asilidae</v>
      </c>
      <c r="X945" s="63" t="s">
        <v>876</v>
      </c>
      <c r="Y945" s="65" t="str">
        <f>+IFERROR(IF(Z945="#N/C","#N/C",INDEX(Taxonomy_UniqueValues!H:H,MATCH(Z945,Taxonomy_UniqueValues!I:I,0))),"#N/C")</f>
        <v>#N/C</v>
      </c>
      <c r="Z945" s="64" t="s">
        <v>36</v>
      </c>
    </row>
    <row r="946" spans="1:26" x14ac:dyDescent="0.3">
      <c r="A946" s="3">
        <v>137</v>
      </c>
      <c r="B946" s="38" t="str">
        <f t="shared" si="99"/>
        <v>FAIR-D4_137</v>
      </c>
      <c r="C946" s="39" t="s">
        <v>897</v>
      </c>
      <c r="D946" s="4">
        <f t="shared" si="98"/>
        <v>45164</v>
      </c>
      <c r="E946" s="1" t="s">
        <v>1057</v>
      </c>
      <c r="F946" s="1" t="s">
        <v>1057</v>
      </c>
      <c r="G946" s="2">
        <v>45164.699293981503</v>
      </c>
      <c r="H946" s="2">
        <v>45164.699525463002</v>
      </c>
      <c r="I946" s="46">
        <f t="shared" si="100"/>
        <v>2.3148149921325967E-4</v>
      </c>
      <c r="J946" s="41" t="s">
        <v>45</v>
      </c>
      <c r="K946" s="42" t="s">
        <v>34</v>
      </c>
      <c r="L946" s="42" t="s">
        <v>30</v>
      </c>
      <c r="M946" s="6">
        <v>137</v>
      </c>
      <c r="N946" s="5" t="str">
        <f t="shared" si="97"/>
        <v>FAIR-D4/137</v>
      </c>
      <c r="O946" s="4" t="str">
        <f>IF(ISBLANK(E946),"",IF(E946=F946, "1 video",CONCATENATE((+COUNTIFS(Video_List!$A:$A,Monitoring!C946,Video_List!$D:$D,"&lt;=" &amp;Monitoring!H946)-COUNTIFS(Video_List!$A:$A,Monitoring!C946,Video_List!$D:$D,"&lt;=" &amp;Monitoring!G946))+1," videos")))</f>
        <v>1 video</v>
      </c>
      <c r="P946" s="61" t="s">
        <v>34</v>
      </c>
      <c r="Q946" s="62" t="s">
        <v>34</v>
      </c>
      <c r="R946" s="63" t="str">
        <f>+IFERROR(IF(S946="#N/C","#N/C",INDEX(Taxonomy_UniqueValues!A:A,MATCH(S946,Taxonomy_UniqueValues!B:B,0))),"#N/C")</f>
        <v>Insecta</v>
      </c>
      <c r="S946" s="63" t="str">
        <f>+IFERROR(IF(T946="#N/C","#N/C",INDEX(Taxonomy_UniqueValues!B:B,MATCH(T946,Taxonomy_UniqueValues!C:C,0))),"#N/C")</f>
        <v>Diptera</v>
      </c>
      <c r="T946" s="63" t="s">
        <v>48</v>
      </c>
      <c r="U946" s="63" t="str">
        <f>+IFERROR(IF(V946="#N/C","#N/C",INDEX(Taxonomy_UniqueValues!D:D,MATCH(V946,Taxonomy_UniqueValues!E:E,0))),"#N/C")</f>
        <v>#N/C</v>
      </c>
      <c r="V946" s="63" t="str">
        <f>+IFERROR(IF(W946="#N/C","#N/C",INDEX(Taxonomy_UniqueValues!E:E,MATCH(W946,Taxonomy_UniqueValues!F:F,0))),"#N/C")</f>
        <v>#N/C</v>
      </c>
      <c r="W946" s="63" t="str">
        <f>+IFERROR(IF(X946="#N/C","#N/C",INDEX(Taxonomy_UniqueValues!F:F,MATCH(X946,Taxonomy_UniqueValues!G:G,0))),"#N/C")</f>
        <v>#N/C</v>
      </c>
      <c r="X946" s="63" t="str">
        <f>+IFERROR(IF(Y946="#N/C","#N/C",INDEX(Taxonomy_UniqueValues!G:G,MATCH(Y946,Taxonomy_UniqueValues!H:H,0))),"#N/C")</f>
        <v>#N/C</v>
      </c>
      <c r="Y946" s="65" t="str">
        <f>+IFERROR(IF(Z946="#N/C","#N/C",INDEX(Taxonomy_UniqueValues!H:H,MATCH(Z946,Taxonomy_UniqueValues!I:I,0))),"#N/C")</f>
        <v>#N/C</v>
      </c>
      <c r="Z946" s="64" t="s">
        <v>36</v>
      </c>
    </row>
    <row r="947" spans="1:26" x14ac:dyDescent="0.3">
      <c r="A947" s="3">
        <v>138</v>
      </c>
      <c r="B947" s="38" t="str">
        <f t="shared" si="99"/>
        <v>FAIR-D4_138</v>
      </c>
      <c r="C947" s="39" t="s">
        <v>897</v>
      </c>
      <c r="D947" s="4">
        <f t="shared" si="98"/>
        <v>45164</v>
      </c>
      <c r="E947" s="1" t="s">
        <v>1058</v>
      </c>
      <c r="F947" s="1" t="s">
        <v>1058</v>
      </c>
      <c r="G947" s="2">
        <v>45164.764525462997</v>
      </c>
      <c r="H947" s="2">
        <v>45164.767164351899</v>
      </c>
      <c r="I947" s="46">
        <f t="shared" si="100"/>
        <v>2.6388889018562622E-3</v>
      </c>
      <c r="J947" s="41" t="s">
        <v>45</v>
      </c>
      <c r="K947" s="42" t="s">
        <v>34</v>
      </c>
      <c r="L947" s="42" t="s">
        <v>45</v>
      </c>
      <c r="M947" s="6">
        <v>138</v>
      </c>
      <c r="N947" s="5" t="str">
        <f t="shared" si="97"/>
        <v>FAIR-D4/138</v>
      </c>
      <c r="O947" s="4" t="str">
        <f>IF(ISBLANK(E947),"",IF(E947=F947, "1 video",CONCATENATE((+COUNTIFS(Video_List!$A:$A,Monitoring!C947,Video_List!$D:$D,"&lt;=" &amp;Monitoring!H947)-COUNTIFS(Video_List!$A:$A,Monitoring!C947,Video_List!$D:$D,"&lt;=" &amp;Monitoring!G947))+1," videos")))</f>
        <v>1 video</v>
      </c>
      <c r="P947" s="61" t="s">
        <v>31</v>
      </c>
      <c r="Q947" s="62" t="s">
        <v>34</v>
      </c>
      <c r="R947" s="63" t="str">
        <f>+IFERROR(IF(S947="#N/C","#N/C",INDEX(Taxonomy_UniqueValues!A:A,MATCH(S947,Taxonomy_UniqueValues!B:B,0))),"#N/C")</f>
        <v>Insecta</v>
      </c>
      <c r="S947" s="63" t="str">
        <f>+IFERROR(IF(T947="#N/C","#N/C",INDEX(Taxonomy_UniqueValues!B:B,MATCH(T947,Taxonomy_UniqueValues!C:C,0))),"#N/C")</f>
        <v>Diptera</v>
      </c>
      <c r="T947" s="63" t="s">
        <v>48</v>
      </c>
      <c r="U947" s="63" t="str">
        <f>+IFERROR(IF(V947="#N/C","#N/C",INDEX(Taxonomy_UniqueValues!D:D,MATCH(V947,Taxonomy_UniqueValues!E:E,0))),"#N/C")</f>
        <v>Muscomorpha</v>
      </c>
      <c r="V947" s="63" t="s">
        <v>35</v>
      </c>
      <c r="W947" s="63" t="str">
        <f>+IFERROR(IF(X947="#N/C","#N/C",INDEX(Taxonomy_UniqueValues!F:F,MATCH(X947,Taxonomy_UniqueValues!G:G,0))),"#N/C")</f>
        <v>#N/C</v>
      </c>
      <c r="X947" s="63" t="str">
        <f>+IFERROR(IF(Y947="#N/C","#N/C",INDEX(Taxonomy_UniqueValues!G:G,MATCH(Y947,Taxonomy_UniqueValues!H:H,0))),"#N/C")</f>
        <v>#N/C</v>
      </c>
      <c r="Y947" s="65" t="str">
        <f>+IFERROR(IF(Z947="#N/C","#N/C",INDEX(Taxonomy_UniqueValues!H:H,MATCH(Z947,Taxonomy_UniqueValues!I:I,0))),"#N/C")</f>
        <v>#N/C</v>
      </c>
      <c r="Z947" s="64" t="s">
        <v>36</v>
      </c>
    </row>
    <row r="948" spans="1:26" x14ac:dyDescent="0.3">
      <c r="A948" s="3">
        <v>139</v>
      </c>
      <c r="B948" s="38" t="str">
        <f t="shared" si="99"/>
        <v>FAIR-D4_139</v>
      </c>
      <c r="C948" s="39" t="s">
        <v>897</v>
      </c>
      <c r="D948" s="4">
        <f t="shared" si="98"/>
        <v>45165</v>
      </c>
      <c r="E948" s="1" t="s">
        <v>1059</v>
      </c>
      <c r="F948" s="1" t="s">
        <v>1060</v>
      </c>
      <c r="G948" s="2">
        <v>45165.299884259301</v>
      </c>
      <c r="H948" s="2">
        <v>45165.306053240703</v>
      </c>
      <c r="I948" s="46">
        <f t="shared" si="100"/>
        <v>6.1689814028795809E-3</v>
      </c>
      <c r="J948" s="41" t="s">
        <v>45</v>
      </c>
      <c r="K948" s="42" t="s">
        <v>34</v>
      </c>
      <c r="L948" s="42" t="s">
        <v>45</v>
      </c>
      <c r="M948" s="6">
        <v>139</v>
      </c>
      <c r="N948" s="5" t="str">
        <f t="shared" si="97"/>
        <v>FAIR-D4/139</v>
      </c>
      <c r="O948" s="4" t="str">
        <f>IF(ISBLANK(E948),"",IF(E948=F948, "1 video",CONCATENATE((+COUNTIFS(Video_List!$A:$A,Monitoring!C948,Video_List!$D:$D,"&lt;=" &amp;Monitoring!H948)-COUNTIFS(Video_List!$A:$A,Monitoring!C948,Video_List!$D:$D,"&lt;=" &amp;Monitoring!G948))+1," videos")))</f>
        <v>3 videos</v>
      </c>
      <c r="P948" s="61" t="s">
        <v>34</v>
      </c>
      <c r="Q948" s="62" t="s">
        <v>34</v>
      </c>
      <c r="R948" s="63" t="str">
        <f>+IFERROR(IF(S948="#N/C","#N/C",INDEX(Taxonomy_UniqueValues!A:A,MATCH(S948,Taxonomy_UniqueValues!B:B,0))),"#N/C")</f>
        <v>Insecta</v>
      </c>
      <c r="S948" s="63" t="str">
        <f>+IFERROR(IF(T948="#N/C","#N/C",INDEX(Taxonomy_UniqueValues!B:B,MATCH(T948,Taxonomy_UniqueValues!C:C,0))),"#N/C")</f>
        <v>Diptera</v>
      </c>
      <c r="T948" s="63" t="s">
        <v>48</v>
      </c>
      <c r="U948" s="63" t="str">
        <f>+IFERROR(IF(V948="#N/C","#N/C",INDEX(Taxonomy_UniqueValues!D:D,MATCH(V948,Taxonomy_UniqueValues!E:E,0))),"#N/C")</f>
        <v>#N/C</v>
      </c>
      <c r="V948" s="63" t="str">
        <f>+IFERROR(IF(W948="#N/C","#N/C",INDEX(Taxonomy_UniqueValues!E:E,MATCH(W948,Taxonomy_UniqueValues!F:F,0))),"#N/C")</f>
        <v>#N/C</v>
      </c>
      <c r="W948" s="63" t="str">
        <f>+IFERROR(IF(X948="#N/C","#N/C",INDEX(Taxonomy_UniqueValues!F:F,MATCH(X948,Taxonomy_UniqueValues!G:G,0))),"#N/C")</f>
        <v>#N/C</v>
      </c>
      <c r="X948" s="63" t="str">
        <f>+IFERROR(IF(Y948="#N/C","#N/C",INDEX(Taxonomy_UniqueValues!G:G,MATCH(Y948,Taxonomy_UniqueValues!H:H,0))),"#N/C")</f>
        <v>#N/C</v>
      </c>
      <c r="Y948" s="65" t="str">
        <f>+IFERROR(IF(Z948="#N/C","#N/C",INDEX(Taxonomy_UniqueValues!H:H,MATCH(Z948,Taxonomy_UniqueValues!I:I,0))),"#N/C")</f>
        <v>#N/C</v>
      </c>
      <c r="Z948" s="64" t="s">
        <v>36</v>
      </c>
    </row>
    <row r="949" spans="1:26" x14ac:dyDescent="0.3">
      <c r="A949" s="3">
        <v>140</v>
      </c>
      <c r="B949" s="38" t="str">
        <f t="shared" si="99"/>
        <v>FAIR-D4_140</v>
      </c>
      <c r="C949" s="39" t="s">
        <v>897</v>
      </c>
      <c r="D949" s="4">
        <f t="shared" si="98"/>
        <v>45165</v>
      </c>
      <c r="E949" s="1" t="s">
        <v>1061</v>
      </c>
      <c r="F949" s="1" t="s">
        <v>1061</v>
      </c>
      <c r="G949" s="2">
        <v>45165.301712963003</v>
      </c>
      <c r="H949" s="2">
        <v>45165.3027083333</v>
      </c>
      <c r="I949" s="46">
        <f t="shared" si="100"/>
        <v>9.9537029745988548E-4</v>
      </c>
      <c r="J949" s="41" t="s">
        <v>30</v>
      </c>
      <c r="K949" s="42" t="s">
        <v>31</v>
      </c>
      <c r="L949" s="42" t="s">
        <v>32</v>
      </c>
      <c r="M949" s="6">
        <v>140</v>
      </c>
      <c r="N949" s="5" t="str">
        <f t="shared" si="97"/>
        <v>FAIR-D4/140</v>
      </c>
      <c r="O949" s="4" t="str">
        <f>IF(ISBLANK(E949),"",IF(E949=F949, "1 video",CONCATENATE((+COUNTIFS(Video_List!$A:$A,Monitoring!C949,Video_List!$D:$D,"&lt;=" &amp;Monitoring!H949)-COUNTIFS(Video_List!$A:$A,Monitoring!C949,Video_List!$D:$D,"&lt;=" &amp;Monitoring!G949))+1," videos")))</f>
        <v>1 video</v>
      </c>
      <c r="P949" s="61" t="s">
        <v>34</v>
      </c>
      <c r="Q949" s="62" t="s">
        <v>34</v>
      </c>
      <c r="R949" s="63" t="str">
        <f>+IFERROR(IF(S949="#N/C","#N/C",INDEX(Taxonomy_UniqueValues!A:A,MATCH(S949,Taxonomy_UniqueValues!B:B,0))),"#N/C")</f>
        <v>Insecta</v>
      </c>
      <c r="S949" s="63" t="str">
        <f>+IFERROR(IF(T949="#N/C","#N/C",INDEX(Taxonomy_UniqueValues!B:B,MATCH(T949,Taxonomy_UniqueValues!C:C,0))),"#N/C")</f>
        <v>Diptera</v>
      </c>
      <c r="T949" s="63" t="s">
        <v>48</v>
      </c>
      <c r="U949" s="63" t="str">
        <f>+IFERROR(IF(V949="#N/C","#N/C",INDEX(Taxonomy_UniqueValues!D:D,MATCH(V949,Taxonomy_UniqueValues!E:E,0))),"#N/C")</f>
        <v>#N/C</v>
      </c>
      <c r="V949" s="63" t="str">
        <f>+IFERROR(IF(W949="#N/C","#N/C",INDEX(Taxonomy_UniqueValues!E:E,MATCH(W949,Taxonomy_UniqueValues!F:F,0))),"#N/C")</f>
        <v>#N/C</v>
      </c>
      <c r="W949" s="63" t="str">
        <f>+IFERROR(IF(X949="#N/C","#N/C",INDEX(Taxonomy_UniqueValues!F:F,MATCH(X949,Taxonomy_UniqueValues!G:G,0))),"#N/C")</f>
        <v>#N/C</v>
      </c>
      <c r="X949" s="63" t="str">
        <f>+IFERROR(IF(Y949="#N/C","#N/C",INDEX(Taxonomy_UniqueValues!G:G,MATCH(Y949,Taxonomy_UniqueValues!H:H,0))),"#N/C")</f>
        <v>#N/C</v>
      </c>
      <c r="Y949" s="65" t="str">
        <f>+IFERROR(IF(Z949="#N/C","#N/C",INDEX(Taxonomy_UniqueValues!H:H,MATCH(Z949,Taxonomy_UniqueValues!I:I,0))),"#N/C")</f>
        <v>#N/C</v>
      </c>
      <c r="Z949" s="64" t="s">
        <v>36</v>
      </c>
    </row>
    <row r="950" spans="1:26" x14ac:dyDescent="0.3">
      <c r="A950" s="3">
        <v>141</v>
      </c>
      <c r="B950" s="38" t="str">
        <f t="shared" si="99"/>
        <v>FAIR-D4_141</v>
      </c>
      <c r="C950" s="39" t="s">
        <v>897</v>
      </c>
      <c r="D950" s="4">
        <f t="shared" ref="D950:D981" si="101">IF(ISBLANK(E950),"",+VALUE(MID(E950, FIND("_", E950)+1,10)))</f>
        <v>45165</v>
      </c>
      <c r="E950" s="1" t="s">
        <v>1062</v>
      </c>
      <c r="F950" s="1" t="s">
        <v>1063</v>
      </c>
      <c r="G950" s="2">
        <v>45165.332106481503</v>
      </c>
      <c r="H950" s="2">
        <v>45165.351597222201</v>
      </c>
      <c r="I950" s="46">
        <f t="shared" si="100"/>
        <v>1.9490740698529407E-2</v>
      </c>
      <c r="J950" s="41" t="s">
        <v>45</v>
      </c>
      <c r="K950" s="42" t="s">
        <v>34</v>
      </c>
      <c r="L950" s="42" t="s">
        <v>45</v>
      </c>
      <c r="M950" s="6">
        <v>141</v>
      </c>
      <c r="N950" s="5" t="str">
        <f t="shared" si="97"/>
        <v>FAIR-D4/141</v>
      </c>
      <c r="O950" s="4" t="str">
        <f>IF(ISBLANK(E950),"",IF(E950=F950, "1 video",CONCATENATE((+COUNTIFS(Video_List!$A:$A,Monitoring!C950,Video_List!$D:$D,"&lt;=" &amp;Monitoring!H950)-COUNTIFS(Video_List!$A:$A,Monitoring!C950,Video_List!$D:$D,"&lt;=" &amp;Monitoring!G950))+1," videos")))</f>
        <v>6 videos</v>
      </c>
      <c r="P950" s="61" t="s">
        <v>34</v>
      </c>
      <c r="Q950" s="62" t="s">
        <v>34</v>
      </c>
      <c r="R950" s="63" t="str">
        <f>+IFERROR(IF(S950="#N/C","#N/C",INDEX(Taxonomy_UniqueValues!A:A,MATCH(S950,Taxonomy_UniqueValues!B:B,0))),"#N/C")</f>
        <v>Insecta</v>
      </c>
      <c r="S950" s="63" t="str">
        <f>+IFERROR(IF(T950="#N/C","#N/C",INDEX(Taxonomy_UniqueValues!B:B,MATCH(T950,Taxonomy_UniqueValues!C:C,0))),"#N/C")</f>
        <v>Diptera</v>
      </c>
      <c r="T950" s="63" t="s">
        <v>48</v>
      </c>
      <c r="U950" s="63" t="str">
        <f>+IFERROR(IF(V950="#N/C","#N/C",INDEX(Taxonomy_UniqueValues!D:D,MATCH(V950,Taxonomy_UniqueValues!E:E,0))),"#N/C")</f>
        <v>#N/C</v>
      </c>
      <c r="V950" s="63" t="str">
        <f>+IFERROR(IF(W950="#N/C","#N/C",INDEX(Taxonomy_UniqueValues!E:E,MATCH(W950,Taxonomy_UniqueValues!F:F,0))),"#N/C")</f>
        <v>#N/C</v>
      </c>
      <c r="W950" s="63" t="str">
        <f>+IFERROR(IF(X950="#N/C","#N/C",INDEX(Taxonomy_UniqueValues!F:F,MATCH(X950,Taxonomy_UniqueValues!G:G,0))),"#N/C")</f>
        <v>#N/C</v>
      </c>
      <c r="X950" s="63" t="str">
        <f>+IFERROR(IF(Y950="#N/C","#N/C",INDEX(Taxonomy_UniqueValues!G:G,MATCH(Y950,Taxonomy_UniqueValues!H:H,0))),"#N/C")</f>
        <v>#N/C</v>
      </c>
      <c r="Y950" s="65" t="str">
        <f>+IFERROR(IF(Z950="#N/C","#N/C",INDEX(Taxonomy_UniqueValues!H:H,MATCH(Z950,Taxonomy_UniqueValues!I:I,0))),"#N/C")</f>
        <v>#N/C</v>
      </c>
      <c r="Z950" s="64" t="s">
        <v>36</v>
      </c>
    </row>
    <row r="951" spans="1:26" x14ac:dyDescent="0.3">
      <c r="A951" s="3">
        <v>142</v>
      </c>
      <c r="B951" s="38" t="str">
        <f t="shared" si="99"/>
        <v>FAIR-D4_142</v>
      </c>
      <c r="C951" s="39" t="s">
        <v>897</v>
      </c>
      <c r="D951" s="4">
        <f t="shared" si="101"/>
        <v>45165</v>
      </c>
      <c r="E951" s="1" t="s">
        <v>1064</v>
      </c>
      <c r="F951" s="1" t="s">
        <v>1065</v>
      </c>
      <c r="G951" s="2">
        <v>45165.3622106482</v>
      </c>
      <c r="H951" s="2">
        <v>45165.369490740697</v>
      </c>
      <c r="I951" s="46">
        <f t="shared" si="100"/>
        <v>7.2800924972398207E-3</v>
      </c>
      <c r="J951" s="41" t="s">
        <v>45</v>
      </c>
      <c r="K951" s="42" t="s">
        <v>31</v>
      </c>
      <c r="L951" s="42" t="s">
        <v>32</v>
      </c>
      <c r="M951" s="6">
        <v>142</v>
      </c>
      <c r="N951" s="5" t="str">
        <f t="shared" si="97"/>
        <v>FAIR-D4/142</v>
      </c>
      <c r="O951" s="4" t="str">
        <f>IF(ISBLANK(E951),"",IF(E951=F951, "1 video",CONCATENATE((+COUNTIFS(Video_List!$A:$A,Monitoring!C951,Video_List!$D:$D,"&lt;=" &amp;Monitoring!H951)-COUNTIFS(Video_List!$A:$A,Monitoring!C951,Video_List!$D:$D,"&lt;=" &amp;Monitoring!G951))+1," videos")))</f>
        <v>3 videos</v>
      </c>
      <c r="P951" s="61" t="s">
        <v>31</v>
      </c>
      <c r="Q951" s="62" t="s">
        <v>34</v>
      </c>
      <c r="R951" s="63" t="str">
        <f>+IFERROR(IF(S951="#N/C","#N/C",IF(S951=0,INDEX(Taxonomy_UniqueValues!A:A,MATCH(T951,Taxonomy_UniqueValues!C:C,0)),INDEX(Taxonomy_UniqueValues!A:A,MATCH(S951,Taxonomy_UniqueValues!B:B,0)))),"#N/C")</f>
        <v>Insecta</v>
      </c>
      <c r="S951" s="63" t="str">
        <f>+IFERROR(IF(T951="#N/C","#N/C",IF(T951=0,INDEX(Taxonomy_UniqueValues!B:B,MATCH(U951,Taxonomy_UniqueValues!D:D,0)),INDEX(Taxonomy_UniqueValues!B:B,MATCH(T951,Taxonomy_UniqueValues!C:C,0)))),"#N/C")</f>
        <v>Diptera</v>
      </c>
      <c r="T951" s="63" t="str">
        <f>+IFERROR(IF(U951="#N/C","#N/C",IF(U951=0,INDEX(Taxonomy_UniqueValues!C:C,MATCH(V951,Taxonomy_UniqueValues!E:E,0)),INDEX(Taxonomy_UniqueValues!C:C,MATCH(U951,Taxonomy_UniqueValues!D:D,0)))),"#N/C")</f>
        <v>Brachycera</v>
      </c>
      <c r="U951" s="63" t="str">
        <f>+IFERROR(IF(V951="#N/C","#N/C",IF(V951=0,INDEX(Taxonomy_UniqueValues!D:D,MATCH(W951,Taxonomy_UniqueValues!F:F,0)),INDEX(Taxonomy_UniqueValues!D:D,MATCH(V951,Taxonomy_UniqueValues!E:E,0)))),"#N/C")</f>
        <v>Muscomorpha</v>
      </c>
      <c r="V951" s="63" t="str">
        <f>+IFERROR(IF(W951="#N/C","#N/C",IF(W951=0,INDEX(Taxonomy_UniqueValues!E:E,MATCH(X951,Taxonomy_UniqueValues!G:G,0)),INDEX(Taxonomy_UniqueValues!E:E,MATCH(W951,Taxonomy_UniqueValues!F:F,0)))),"#N/C")</f>
        <v>Muscoidea</v>
      </c>
      <c r="W951" s="63" t="str">
        <f>+IFERROR(IF(X951="#N/C","#N/C",IF(X951=0,INDEX(Taxonomy_UniqueValues!F:F,MATCH(Y951,Taxonomy_UniqueValues!H:H,0)),INDEX(Taxonomy_UniqueValues!F:F,MATCH(X951,Taxonomy_UniqueValues!G:G,0)))),"#N/C")</f>
        <v>Fanniidae</v>
      </c>
      <c r="X951" s="63">
        <f>+IFERROR(IF(Y951="#N/C","#N/C",INDEX(Taxonomy_UniqueValues!G:G,MATCH(Y951,Taxonomy_UniqueValues!H:H,0))),"#N/C")</f>
        <v>0</v>
      </c>
      <c r="Y951" s="65" t="s">
        <v>38</v>
      </c>
      <c r="Z951" s="64" t="s">
        <v>36</v>
      </c>
    </row>
    <row r="952" spans="1:26" x14ac:dyDescent="0.3">
      <c r="A952" s="3">
        <v>143</v>
      </c>
      <c r="B952" s="38" t="str">
        <f t="shared" si="99"/>
        <v>FAIR-D4_143</v>
      </c>
      <c r="C952" s="39" t="s">
        <v>897</v>
      </c>
      <c r="D952" s="4">
        <f t="shared" si="101"/>
        <v>45165</v>
      </c>
      <c r="E952" s="1" t="s">
        <v>1066</v>
      </c>
      <c r="F952" s="1" t="s">
        <v>1067</v>
      </c>
      <c r="G952" s="2">
        <v>45165.372986111099</v>
      </c>
      <c r="H952" s="2">
        <v>45165.379525463002</v>
      </c>
      <c r="I952" s="46">
        <f t="shared" si="100"/>
        <v>6.5393519034842029E-3</v>
      </c>
      <c r="J952" s="41" t="s">
        <v>45</v>
      </c>
      <c r="K952" s="42" t="s">
        <v>31</v>
      </c>
      <c r="L952" s="42" t="s">
        <v>32</v>
      </c>
      <c r="M952" s="6">
        <v>143</v>
      </c>
      <c r="N952" s="5" t="str">
        <f t="shared" si="97"/>
        <v>FAIR-D4/143</v>
      </c>
      <c r="O952" s="4" t="str">
        <f>IF(ISBLANK(E952),"",IF(E952=F952, "1 video",CONCATENATE((+COUNTIFS(Video_List!$A:$A,Monitoring!C952,Video_List!$D:$D,"&lt;=" &amp;Monitoring!H952)-COUNTIFS(Video_List!$A:$A,Monitoring!C952,Video_List!$D:$D,"&lt;=" &amp;Monitoring!G952))+1," videos")))</f>
        <v>3 videos</v>
      </c>
      <c r="P952" s="61" t="s">
        <v>34</v>
      </c>
      <c r="Q952" s="62" t="s">
        <v>34</v>
      </c>
      <c r="R952" s="63" t="str">
        <f>+IFERROR(IF(S952="#N/C","#N/C",INDEX(Taxonomy_UniqueValues!A:A,MATCH(S952,Taxonomy_UniqueValues!B:B,0))),"#N/C")</f>
        <v>Insecta</v>
      </c>
      <c r="S952" s="63" t="str">
        <f>+IFERROR(IF(T952="#N/C","#N/C",INDEX(Taxonomy_UniqueValues!B:B,MATCH(T952,Taxonomy_UniqueValues!C:C,0))),"#N/C")</f>
        <v>Diptera</v>
      </c>
      <c r="T952" s="63" t="s">
        <v>48</v>
      </c>
      <c r="U952" s="63" t="str">
        <f>+IFERROR(IF(V952="#N/C","#N/C",INDEX(Taxonomy_UniqueValues!D:D,MATCH(V952,Taxonomy_UniqueValues!E:E,0))),"#N/C")</f>
        <v>#N/C</v>
      </c>
      <c r="V952" s="63" t="str">
        <f>+IFERROR(IF(W952="#N/C","#N/C",INDEX(Taxonomy_UniqueValues!E:E,MATCH(W952,Taxonomy_UniqueValues!F:F,0))),"#N/C")</f>
        <v>#N/C</v>
      </c>
      <c r="W952" s="63" t="str">
        <f>+IFERROR(IF(X952="#N/C","#N/C",INDEX(Taxonomy_UniqueValues!F:F,MATCH(X952,Taxonomy_UniqueValues!G:G,0))),"#N/C")</f>
        <v>#N/C</v>
      </c>
      <c r="X952" s="63" t="str">
        <f>+IFERROR(IF(Y952="#N/C","#N/C",INDEX(Taxonomy_UniqueValues!G:G,MATCH(Y952,Taxonomy_UniqueValues!H:H,0))),"#N/C")</f>
        <v>#N/C</v>
      </c>
      <c r="Y952" s="65" t="str">
        <f>+IFERROR(IF(Z952="#N/C","#N/C",INDEX(Taxonomy_UniqueValues!H:H,MATCH(Z952,Taxonomy_UniqueValues!I:I,0))),"#N/C")</f>
        <v>#N/C</v>
      </c>
      <c r="Z952" s="64" t="s">
        <v>36</v>
      </c>
    </row>
    <row r="953" spans="1:26" x14ac:dyDescent="0.3">
      <c r="A953" s="3">
        <v>144</v>
      </c>
      <c r="B953" s="38" t="str">
        <f t="shared" si="99"/>
        <v>FAIR-D4_144</v>
      </c>
      <c r="C953" s="39" t="s">
        <v>897</v>
      </c>
      <c r="D953" s="4">
        <f t="shared" si="101"/>
        <v>45165</v>
      </c>
      <c r="E953" s="1" t="s">
        <v>1067</v>
      </c>
      <c r="F953" s="1" t="s">
        <v>1067</v>
      </c>
      <c r="G953" s="2">
        <v>45165.379247685203</v>
      </c>
      <c r="H953" s="2">
        <v>45165.379618055602</v>
      </c>
      <c r="I953" s="46">
        <f t="shared" si="100"/>
        <v>3.7037039874121547E-4</v>
      </c>
      <c r="J953" s="41" t="s">
        <v>32</v>
      </c>
      <c r="K953" s="42" t="s">
        <v>34</v>
      </c>
      <c r="L953" s="42" t="s">
        <v>45</v>
      </c>
      <c r="M953" s="6">
        <v>144</v>
      </c>
      <c r="N953" s="5" t="str">
        <f t="shared" si="97"/>
        <v>FAIR-D4/144</v>
      </c>
      <c r="O953" s="4" t="str">
        <f>IF(ISBLANK(E953),"",IF(E953=F953, "1 video",CONCATENATE((+COUNTIFS(Video_List!$A:$A,Monitoring!C953,Video_List!$D:$D,"&lt;=" &amp;Monitoring!H953)-COUNTIFS(Video_List!$A:$A,Monitoring!C953,Video_List!$D:$D,"&lt;=" &amp;Monitoring!G953))+1," videos")))</f>
        <v>1 video</v>
      </c>
      <c r="P953" s="61" t="s">
        <v>31</v>
      </c>
      <c r="Q953" s="62" t="s">
        <v>34</v>
      </c>
      <c r="R953" s="63" t="str">
        <f>+IFERROR(IF(S953="#N/C","#N/C",IF(S953=0,INDEX(Taxonomy_UniqueValues!A:A,MATCH(T953,Taxonomy_UniqueValues!C:C,0)),INDEX(Taxonomy_UniqueValues!A:A,MATCH(S953,Taxonomy_UniqueValues!B:B,0)))),"#N/C")</f>
        <v>Insecta</v>
      </c>
      <c r="S953" s="63" t="str">
        <f>+IFERROR(IF(T953="#N/C","#N/C",IF(T953=0,INDEX(Taxonomy_UniqueValues!B:B,MATCH(U953,Taxonomy_UniqueValues!D:D,0)),INDEX(Taxonomy_UniqueValues!B:B,MATCH(T953,Taxonomy_UniqueValues!C:C,0)))),"#N/C")</f>
        <v>Diptera</v>
      </c>
      <c r="T953" s="63" t="str">
        <f>+IFERROR(IF(U953="#N/C","#N/C",IF(U953=0,INDEX(Taxonomy_UniqueValues!C:C,MATCH(V953,Taxonomy_UniqueValues!E:E,0)),INDEX(Taxonomy_UniqueValues!C:C,MATCH(U953,Taxonomy_UniqueValues!D:D,0)))),"#N/C")</f>
        <v>Brachycera</v>
      </c>
      <c r="U953" s="63" t="str">
        <f>+IFERROR(IF(V953="#N/C","#N/C",IF(V953=0,INDEX(Taxonomy_UniqueValues!D:D,MATCH(W953,Taxonomy_UniqueValues!F:F,0)),INDEX(Taxonomy_UniqueValues!D:D,MATCH(V953,Taxonomy_UniqueValues!E:E,0)))),"#N/C")</f>
        <v>Muscomorpha</v>
      </c>
      <c r="V953" s="63" t="str">
        <f>+IFERROR(IF(W953="#N/C","#N/C",IF(W953=0,INDEX(Taxonomy_UniqueValues!E:E,MATCH(X953,Taxonomy_UniqueValues!G:G,0)),INDEX(Taxonomy_UniqueValues!E:E,MATCH(W953,Taxonomy_UniqueValues!F:F,0)))),"#N/C")</f>
        <v>Muscoidea</v>
      </c>
      <c r="W953" s="63" t="str">
        <f>+IFERROR(IF(X953="#N/C","#N/C",IF(X953=0,INDEX(Taxonomy_UniqueValues!F:F,MATCH(Y953,Taxonomy_UniqueValues!H:H,0)),INDEX(Taxonomy_UniqueValues!F:F,MATCH(X953,Taxonomy_UniqueValues!G:G,0)))),"#N/C")</f>
        <v>Fanniidae</v>
      </c>
      <c r="X953" s="63">
        <f>+IFERROR(IF(Y953="#N/C","#N/C",INDEX(Taxonomy_UniqueValues!G:G,MATCH(Y953,Taxonomy_UniqueValues!H:H,0))),"#N/C")</f>
        <v>0</v>
      </c>
      <c r="Y953" s="65" t="s">
        <v>38</v>
      </c>
      <c r="Z953" s="64" t="s">
        <v>36</v>
      </c>
    </row>
    <row r="954" spans="1:26" x14ac:dyDescent="0.3">
      <c r="A954" s="3">
        <v>145</v>
      </c>
      <c r="B954" s="38" t="str">
        <f t="shared" si="99"/>
        <v>FAIR-D4_145</v>
      </c>
      <c r="C954" s="39" t="s">
        <v>897</v>
      </c>
      <c r="D954" s="4">
        <f t="shared" si="101"/>
        <v>45165</v>
      </c>
      <c r="E954" s="1" t="s">
        <v>1068</v>
      </c>
      <c r="F954" s="1" t="s">
        <v>1068</v>
      </c>
      <c r="G954" s="2">
        <v>45165.395092592596</v>
      </c>
      <c r="H954" s="2">
        <v>45165.395983796298</v>
      </c>
      <c r="I954" s="46">
        <f t="shared" si="100"/>
        <v>8.9120370103046298E-4</v>
      </c>
      <c r="J954" s="41" t="s">
        <v>30</v>
      </c>
      <c r="K954" s="42" t="s">
        <v>34</v>
      </c>
      <c r="L954" s="42" t="s">
        <v>45</v>
      </c>
      <c r="M954" s="6">
        <v>145</v>
      </c>
      <c r="N954" s="5" t="str">
        <f t="shared" si="97"/>
        <v>FAIR-D4/145</v>
      </c>
      <c r="O954" s="4" t="str">
        <f>IF(ISBLANK(E954),"",IF(E954=F954, "1 video",CONCATENATE((+COUNTIFS(Video_List!$A:$A,Monitoring!C954,Video_List!$D:$D,"&lt;=" &amp;Monitoring!H954)-COUNTIFS(Video_List!$A:$A,Monitoring!C954,Video_List!$D:$D,"&lt;=" &amp;Monitoring!G954))+1," videos")))</f>
        <v>1 video</v>
      </c>
      <c r="P954" s="61" t="s">
        <v>34</v>
      </c>
      <c r="Q954" s="62" t="s">
        <v>34</v>
      </c>
      <c r="R954" s="63" t="str">
        <f>+IFERROR(IF(S954="#N/C","#N/C",INDEX(Taxonomy_UniqueValues!A:A,MATCH(S954,Taxonomy_UniqueValues!B:B,0))),"#N/C")</f>
        <v>Insecta</v>
      </c>
      <c r="S954" s="63" t="str">
        <f>+IFERROR(IF(T954="#N/C","#N/C",INDEX(Taxonomy_UniqueValues!B:B,MATCH(T954,Taxonomy_UniqueValues!C:C,0))),"#N/C")</f>
        <v>Diptera</v>
      </c>
      <c r="T954" s="63" t="s">
        <v>48</v>
      </c>
      <c r="U954" s="63" t="str">
        <f>+IFERROR(IF(V954="#N/C","#N/C",INDEX(Taxonomy_UniqueValues!D:D,MATCH(V954,Taxonomy_UniqueValues!E:E,0))),"#N/C")</f>
        <v>#N/C</v>
      </c>
      <c r="V954" s="63" t="str">
        <f>+IFERROR(IF(W954="#N/C","#N/C",INDEX(Taxonomy_UniqueValues!E:E,MATCH(W954,Taxonomy_UniqueValues!F:F,0))),"#N/C")</f>
        <v>#N/C</v>
      </c>
      <c r="W954" s="63" t="str">
        <f>+IFERROR(IF(X954="#N/C","#N/C",INDEX(Taxonomy_UniqueValues!F:F,MATCH(X954,Taxonomy_UniqueValues!G:G,0))),"#N/C")</f>
        <v>#N/C</v>
      </c>
      <c r="X954" s="63" t="str">
        <f>+IFERROR(IF(Y954="#N/C","#N/C",INDEX(Taxonomy_UniqueValues!G:G,MATCH(Y954,Taxonomy_UniqueValues!H:H,0))),"#N/C")</f>
        <v>#N/C</v>
      </c>
      <c r="Y954" s="65" t="str">
        <f>+IFERROR(IF(Z954="#N/C","#N/C",INDEX(Taxonomy_UniqueValues!H:H,MATCH(Z954,Taxonomy_UniqueValues!I:I,0))),"#N/C")</f>
        <v>#N/C</v>
      </c>
      <c r="Z954" s="64" t="s">
        <v>36</v>
      </c>
    </row>
    <row r="955" spans="1:26" x14ac:dyDescent="0.3">
      <c r="A955" s="3">
        <v>146</v>
      </c>
      <c r="B955" s="38" t="str">
        <f t="shared" si="99"/>
        <v>FAIR-D4_146</v>
      </c>
      <c r="C955" s="39" t="s">
        <v>897</v>
      </c>
      <c r="D955" s="4">
        <f t="shared" si="101"/>
        <v>45165</v>
      </c>
      <c r="E955" s="1" t="s">
        <v>1069</v>
      </c>
      <c r="F955" s="1" t="s">
        <v>1069</v>
      </c>
      <c r="G955" s="2">
        <v>45165.408657407403</v>
      </c>
      <c r="H955" s="2">
        <v>45165.4089930556</v>
      </c>
      <c r="I955" s="46">
        <f t="shared" si="100"/>
        <v>3.3564819750608876E-4</v>
      </c>
      <c r="J955" s="41" t="s">
        <v>32</v>
      </c>
      <c r="K955" s="42" t="s">
        <v>31</v>
      </c>
      <c r="L955" s="42" t="s">
        <v>45</v>
      </c>
      <c r="M955" s="6">
        <v>146</v>
      </c>
      <c r="N955" s="5" t="str">
        <f t="shared" si="97"/>
        <v>FAIR-D4/146</v>
      </c>
      <c r="O955" s="4" t="str">
        <f>IF(ISBLANK(E955),"",IF(E955=F955, "1 video",CONCATENATE((+COUNTIFS(Video_List!$A:$A,Monitoring!C955,Video_List!$D:$D,"&lt;=" &amp;Monitoring!H955)-COUNTIFS(Video_List!$A:$A,Monitoring!C955,Video_List!$D:$D,"&lt;=" &amp;Monitoring!G955))+1," videos")))</f>
        <v>1 video</v>
      </c>
      <c r="P955" s="61" t="s">
        <v>31</v>
      </c>
      <c r="Q955" s="63" t="s">
        <v>31</v>
      </c>
      <c r="R955" s="63" t="str">
        <f>+IFERROR(IF(S955="#N/C","#N/C",IF(S955=0,INDEX(Taxonomy_UniqueValues!A:A,MATCH(T955,Taxonomy_UniqueValues!C:C,0)),INDEX(Taxonomy_UniqueValues!A:A,MATCH(S955,Taxonomy_UniqueValues!B:B,0)))),"#N/C")</f>
        <v>Insecta</v>
      </c>
      <c r="S955" s="63" t="str">
        <f>+IFERROR(IF(T955="#N/C","#N/C",IF(T955=0,INDEX(Taxonomy_UniqueValues!B:B,MATCH(U955,Taxonomy_UniqueValues!D:D,0)),INDEX(Taxonomy_UniqueValues!B:B,MATCH(T955,Taxonomy_UniqueValues!C:C,0)))),"#N/C")</f>
        <v>Diptera</v>
      </c>
      <c r="T955" s="63" t="str">
        <f>+IFERROR(IF(U955="#N/C","#N/C",IF(U955=0,INDEX(Taxonomy_UniqueValues!C:C,MATCH(V955,Taxonomy_UniqueValues!E:E,0)),INDEX(Taxonomy_UniqueValues!C:C,MATCH(U955,Taxonomy_UniqueValues!D:D,0)))),"#N/C")</f>
        <v>Brachycera</v>
      </c>
      <c r="U955" s="63" t="str">
        <f>+IFERROR(IF(V955="#N/C","#N/C",IF(V955=0,INDEX(Taxonomy_UniqueValues!D:D,MATCH(W955,Taxonomy_UniqueValues!F:F,0)),INDEX(Taxonomy_UniqueValues!D:D,MATCH(V955,Taxonomy_UniqueValues!E:E,0)))),"#N/C")</f>
        <v>Muscomorpha</v>
      </c>
      <c r="V955" s="63" t="str">
        <f>+IFERROR(IF(W955="#N/C","#N/C",IF(W955=0,INDEX(Taxonomy_UniqueValues!E:E,MATCH(X955,Taxonomy_UniqueValues!G:G,0)),INDEX(Taxonomy_UniqueValues!E:E,MATCH(W955,Taxonomy_UniqueValues!F:F,0)))),"#N/C")</f>
        <v>Muscoidea</v>
      </c>
      <c r="W955" s="63" t="str">
        <f>+IFERROR(IF(X955="#N/C","#N/C",IF(X955=0,INDEX(Taxonomy_UniqueValues!F:F,MATCH(Y955,Taxonomy_UniqueValues!H:H,0)),INDEX(Taxonomy_UniqueValues!F:F,MATCH(X955,Taxonomy_UniqueValues!G:G,0)))),"#N/C")</f>
        <v>Fanniidae</v>
      </c>
      <c r="X955" s="63">
        <f>+IFERROR(IF(Y955="#N/C","#N/C",INDEX(Taxonomy_UniqueValues!G:G,MATCH(Y955,Taxonomy_UniqueValues!H:H,0))),"#N/C")</f>
        <v>0</v>
      </c>
      <c r="Y955" s="65" t="s">
        <v>38</v>
      </c>
      <c r="Z955" s="64" t="s">
        <v>36</v>
      </c>
    </row>
    <row r="956" spans="1:26" x14ac:dyDescent="0.3">
      <c r="A956" s="3">
        <v>147</v>
      </c>
      <c r="B956" s="38" t="str">
        <f t="shared" si="99"/>
        <v>FAIR-D4_147</v>
      </c>
      <c r="C956" s="39" t="s">
        <v>897</v>
      </c>
      <c r="D956" s="4">
        <f t="shared" si="101"/>
        <v>45165</v>
      </c>
      <c r="E956" s="1" t="s">
        <v>1070</v>
      </c>
      <c r="F956" s="1" t="s">
        <v>1070</v>
      </c>
      <c r="G956" s="2">
        <v>45165.411030092597</v>
      </c>
      <c r="H956" s="2">
        <v>45165.411759259303</v>
      </c>
      <c r="I956" s="46">
        <f t="shared" si="100"/>
        <v>7.2916670615086332E-4</v>
      </c>
      <c r="J956" s="41" t="s">
        <v>45</v>
      </c>
      <c r="K956" s="42" t="s">
        <v>31</v>
      </c>
      <c r="L956" s="42" t="s">
        <v>32</v>
      </c>
      <c r="M956" s="6">
        <v>147</v>
      </c>
      <c r="N956" s="5" t="str">
        <f t="shared" si="97"/>
        <v>FAIR-D4/147</v>
      </c>
      <c r="O956" s="4" t="str">
        <f>IF(ISBLANK(E956),"",IF(E956=F956, "1 video",CONCATENATE((+COUNTIFS(Video_List!$A:$A,Monitoring!C956,Video_List!$D:$D,"&lt;=" &amp;Monitoring!H956)-COUNTIFS(Video_List!$A:$A,Monitoring!C956,Video_List!$D:$D,"&lt;=" &amp;Monitoring!G956))+1," videos")))</f>
        <v>1 video</v>
      </c>
      <c r="P956" s="61" t="s">
        <v>31</v>
      </c>
      <c r="Q956" s="63" t="s">
        <v>34</v>
      </c>
      <c r="R956" s="63" t="str">
        <f>+IFERROR(IF(S956="#N/C","#N/C",INDEX(Taxonomy_UniqueValues!A:A,MATCH(S956,Taxonomy_UniqueValues!B:B,0))),"#N/C")</f>
        <v>Insecta</v>
      </c>
      <c r="S956" s="63" t="str">
        <f>+IFERROR(IF(T956="#N/C","#N/C",INDEX(Taxonomy_UniqueValues!B:B,MATCH(T956,Taxonomy_UniqueValues!C:C,0))),"#N/C")</f>
        <v>Diptera</v>
      </c>
      <c r="T956" s="63" t="str">
        <f>+IFERROR(IF(V956="#N/C","#N/C",INDEX(Taxonomy_UniqueValues!C:C,MATCH(V956,Taxonomy_UniqueValues!E:E,0))),"#N/C")</f>
        <v>Brachycera</v>
      </c>
      <c r="U956" s="63" t="str">
        <f>+IFERROR(IF(V956="#N/C","#N/C",INDEX(Taxonomy_UniqueValues!D:D,MATCH(V956,Taxonomy_UniqueValues!E:E,0))),"#N/C")</f>
        <v>Muscomorpha</v>
      </c>
      <c r="V956" s="63" t="s">
        <v>35</v>
      </c>
      <c r="W956" s="63" t="str">
        <f>+IFERROR(IF(X956="#N/C","#N/C",INDEX(Taxonomy_UniqueValues!F:F,MATCH(X956,Taxonomy_UniqueValues!G:G,0))),"#N/C")</f>
        <v>#N/C</v>
      </c>
      <c r="X956" s="63" t="str">
        <f>+IFERROR(IF(Y956="#N/C","#N/C",INDEX(Taxonomy_UniqueValues!G:G,MATCH(Y956,Taxonomy_UniqueValues!H:H,0))),"#N/C")</f>
        <v>#N/C</v>
      </c>
      <c r="Y956" s="65" t="str">
        <f>+IFERROR(IF(Z956="#N/C","#N/C",INDEX(Taxonomy_UniqueValues!H:H,MATCH(Z956,Taxonomy_UniqueValues!I:I,0))),"#N/C")</f>
        <v>#N/C</v>
      </c>
      <c r="Z956" s="64" t="s">
        <v>36</v>
      </c>
    </row>
    <row r="957" spans="1:26" x14ac:dyDescent="0.3">
      <c r="A957" s="3">
        <v>148</v>
      </c>
      <c r="B957" s="38" t="str">
        <f t="shared" si="99"/>
        <v>FAIR-D4_148</v>
      </c>
      <c r="C957" s="39" t="s">
        <v>897</v>
      </c>
      <c r="D957" s="4">
        <f t="shared" si="101"/>
        <v>45165</v>
      </c>
      <c r="E957" s="1" t="s">
        <v>1070</v>
      </c>
      <c r="F957" s="1" t="s">
        <v>1071</v>
      </c>
      <c r="G957" s="2">
        <v>45165.411030092597</v>
      </c>
      <c r="H957" s="2">
        <v>45165.414351851898</v>
      </c>
      <c r="I957" s="46">
        <f t="shared" si="100"/>
        <v>3.321759300888516E-3</v>
      </c>
      <c r="J957" s="41" t="s">
        <v>45</v>
      </c>
      <c r="K957" s="42" t="s">
        <v>34</v>
      </c>
      <c r="L957" s="42" t="s">
        <v>32</v>
      </c>
      <c r="M957" s="6">
        <v>148</v>
      </c>
      <c r="N957" s="5" t="str">
        <f t="shared" si="97"/>
        <v>FAIR-D4/148</v>
      </c>
      <c r="O957" s="4" t="str">
        <f>IF(ISBLANK(E957),"",IF(E957=F957, "1 video",CONCATENATE((+COUNTIFS(Video_List!$A:$A,Monitoring!C957,Video_List!$D:$D,"&lt;=" &amp;Monitoring!H957)-COUNTIFS(Video_List!$A:$A,Monitoring!C957,Video_List!$D:$D,"&lt;=" &amp;Monitoring!G957))+1," videos")))</f>
        <v>3 videos</v>
      </c>
      <c r="P957" s="61" t="s">
        <v>31</v>
      </c>
      <c r="Q957" s="63" t="s">
        <v>34</v>
      </c>
      <c r="R957" s="63" t="str">
        <f>+IFERROR(IF(S957="#N/C","#N/C",IF(S957=0,INDEX(Taxonomy_UniqueValues!A:A,MATCH(T957,Taxonomy_UniqueValues!C:C,0)),INDEX(Taxonomy_UniqueValues!A:A,MATCH(S957,Taxonomy_UniqueValues!B:B,0)))),"#N/C")</f>
        <v>Insecta</v>
      </c>
      <c r="S957" s="63" t="str">
        <f>+IFERROR(IF(T957="#N/C","#N/C",IF(T957=0,INDEX(Taxonomy_UniqueValues!B:B,MATCH(U957,Taxonomy_UniqueValues!D:D,0)),INDEX(Taxonomy_UniqueValues!B:B,MATCH(T957,Taxonomy_UniqueValues!C:C,0)))),"#N/C")</f>
        <v>Diptera</v>
      </c>
      <c r="T957" s="63" t="str">
        <f>+IFERROR(IF(U957="#N/C","#N/C",IF(U957=0,INDEX(Taxonomy_UniqueValues!C:C,MATCH(V957,Taxonomy_UniqueValues!E:E,0)),INDEX(Taxonomy_UniqueValues!C:C,MATCH(U957,Taxonomy_UniqueValues!D:D,0)))),"#N/C")</f>
        <v>Brachycera</v>
      </c>
      <c r="U957" s="63" t="str">
        <f>+IFERROR(IF(V957="#N/C","#N/C",IF(V957=0,INDEX(Taxonomy_UniqueValues!D:D,MATCH(W957,Taxonomy_UniqueValues!F:F,0)),INDEX(Taxonomy_UniqueValues!D:D,MATCH(V957,Taxonomy_UniqueValues!E:E,0)))),"#N/C")</f>
        <v>Muscomorpha</v>
      </c>
      <c r="V957" s="63" t="str">
        <f>+IFERROR(IF(W957="#N/C","#N/C",IF(W957=0,INDEX(Taxonomy_UniqueValues!E:E,MATCH(X957,Taxonomy_UniqueValues!G:G,0)),INDEX(Taxonomy_UniqueValues!E:E,MATCH(W957,Taxonomy_UniqueValues!F:F,0)))),"#N/C")</f>
        <v>Muscoidea</v>
      </c>
      <c r="W957" s="63" t="str">
        <f>+IFERROR(IF(X957="#N/C","#N/C",IF(X957=0,INDEX(Taxonomy_UniqueValues!F:F,MATCH(Y957,Taxonomy_UniqueValues!H:H,0)),INDEX(Taxonomy_UniqueValues!F:F,MATCH(X957,Taxonomy_UniqueValues!G:G,0)))),"#N/C")</f>
        <v>Fanniidae</v>
      </c>
      <c r="X957" s="63">
        <f>+IFERROR(IF(Y957="#N/C","#N/C",INDEX(Taxonomy_UniqueValues!G:G,MATCH(Y957,Taxonomy_UniqueValues!H:H,0))),"#N/C")</f>
        <v>0</v>
      </c>
      <c r="Y957" s="65" t="s">
        <v>38</v>
      </c>
      <c r="Z957" s="64" t="s">
        <v>36</v>
      </c>
    </row>
    <row r="958" spans="1:26" x14ac:dyDescent="0.3">
      <c r="A958" s="3">
        <v>149</v>
      </c>
      <c r="B958" s="38" t="str">
        <f t="shared" si="99"/>
        <v>FAIR-D4_149</v>
      </c>
      <c r="C958" s="39" t="s">
        <v>897</v>
      </c>
      <c r="D958" s="4">
        <f t="shared" si="101"/>
        <v>45165</v>
      </c>
      <c r="E958" s="1" t="s">
        <v>1072</v>
      </c>
      <c r="F958" s="1" t="s">
        <v>1073</v>
      </c>
      <c r="G958" s="2">
        <v>45165.412708333301</v>
      </c>
      <c r="H958" s="2">
        <v>45165.415694444397</v>
      </c>
      <c r="I958" s="46">
        <f t="shared" si="100"/>
        <v>2.9861110961064696E-3</v>
      </c>
      <c r="J958" s="41" t="s">
        <v>45</v>
      </c>
      <c r="K958" s="42" t="s">
        <v>34</v>
      </c>
      <c r="L958" s="42" t="s">
        <v>30</v>
      </c>
      <c r="M958" s="6">
        <v>149</v>
      </c>
      <c r="N958" s="5" t="str">
        <f t="shared" si="97"/>
        <v>FAIR-D4/149</v>
      </c>
      <c r="O958" s="4" t="str">
        <f>IF(ISBLANK(E958),"",IF(E958=F958, "1 video",CONCATENATE((+COUNTIFS(Video_List!$A:$A,Monitoring!C958,Video_List!$D:$D,"&lt;=" &amp;Monitoring!H958)-COUNTIFS(Video_List!$A:$A,Monitoring!C958,Video_List!$D:$D,"&lt;=" &amp;Monitoring!G958))+1," videos")))</f>
        <v>3 videos</v>
      </c>
      <c r="P958" s="61" t="s">
        <v>34</v>
      </c>
      <c r="Q958" s="63" t="s">
        <v>34</v>
      </c>
      <c r="R958" s="63" t="str">
        <f>+IFERROR(IF(S958="#N/C","#N/C",INDEX(Taxonomy_UniqueValues!A:A,MATCH(S958,Taxonomy_UniqueValues!B:B,0))),"#N/C")</f>
        <v>Insecta</v>
      </c>
      <c r="S958" s="63" t="str">
        <f>+IFERROR(IF(T958="#N/C","#N/C",INDEX(Taxonomy_UniqueValues!B:B,MATCH(T958,Taxonomy_UniqueValues!C:C,0))),"#N/C")</f>
        <v>Diptera</v>
      </c>
      <c r="T958" s="63" t="s">
        <v>48</v>
      </c>
      <c r="U958" s="63" t="str">
        <f>+IFERROR(IF(V958="#N/C","#N/C",INDEX(Taxonomy_UniqueValues!D:D,MATCH(V958,Taxonomy_UniqueValues!E:E,0))),"#N/C")</f>
        <v>#N/C</v>
      </c>
      <c r="V958" s="63" t="str">
        <f>+IFERROR(IF(W958="#N/C","#N/C",INDEX(Taxonomy_UniqueValues!E:E,MATCH(W958,Taxonomy_UniqueValues!F:F,0))),"#N/C")</f>
        <v>#N/C</v>
      </c>
      <c r="W958" s="63" t="str">
        <f>+IFERROR(IF(X958="#N/C","#N/C",INDEX(Taxonomy_UniqueValues!F:F,MATCH(X958,Taxonomy_UniqueValues!G:G,0))),"#N/C")</f>
        <v>#N/C</v>
      </c>
      <c r="X958" s="63" t="str">
        <f>+IFERROR(IF(Y958="#N/C","#N/C",INDEX(Taxonomy_UniqueValues!G:G,MATCH(Y958,Taxonomy_UniqueValues!H:H,0))),"#N/C")</f>
        <v>#N/C</v>
      </c>
      <c r="Y958" s="65" t="str">
        <f>+IFERROR(IF(Z958="#N/C","#N/C",INDEX(Taxonomy_UniqueValues!H:H,MATCH(Z958,Taxonomy_UniqueValues!I:I,0))),"#N/C")</f>
        <v>#N/C</v>
      </c>
      <c r="Z958" s="64" t="s">
        <v>36</v>
      </c>
    </row>
    <row r="959" spans="1:26" x14ac:dyDescent="0.3">
      <c r="A959" s="3">
        <v>150</v>
      </c>
      <c r="B959" s="38" t="str">
        <f t="shared" si="99"/>
        <v>FAIR-D4_150</v>
      </c>
      <c r="C959" s="39" t="s">
        <v>897</v>
      </c>
      <c r="D959" s="4">
        <f t="shared" si="101"/>
        <v>45165</v>
      </c>
      <c r="E959" s="1" t="s">
        <v>1074</v>
      </c>
      <c r="F959" s="1" t="s">
        <v>1074</v>
      </c>
      <c r="G959" s="2">
        <v>45165.420011574097</v>
      </c>
      <c r="H959" s="2">
        <v>45165.420115740701</v>
      </c>
      <c r="I959" s="46">
        <f t="shared" si="100"/>
        <v>1.0416660370538011E-4</v>
      </c>
      <c r="J959" s="41" t="s">
        <v>45</v>
      </c>
      <c r="K959" s="42" t="s">
        <v>31</v>
      </c>
      <c r="L959" s="42" t="s">
        <v>32</v>
      </c>
      <c r="M959" s="6">
        <v>150</v>
      </c>
      <c r="N959" s="5" t="str">
        <f t="shared" si="97"/>
        <v>FAIR-D4/150</v>
      </c>
      <c r="O959" s="4" t="str">
        <f>IF(ISBLANK(E959),"",IF(E959=F959, "1 video",CONCATENATE((+COUNTIFS(Video_List!$A:$A,Monitoring!C959,Video_List!$D:$D,"&lt;=" &amp;Monitoring!H959)-COUNTIFS(Video_List!$A:$A,Monitoring!C959,Video_List!$D:$D,"&lt;=" &amp;Monitoring!G959))+1," videos")))</f>
        <v>1 video</v>
      </c>
      <c r="P959" s="61" t="s">
        <v>34</v>
      </c>
      <c r="Q959" s="63" t="s">
        <v>34</v>
      </c>
      <c r="R959" s="63" t="s">
        <v>86</v>
      </c>
      <c r="S959" s="63" t="str">
        <f>+IFERROR(IF(T959="#N/C","#N/C",INDEX(Taxonomy_UniqueValues!B:B,MATCH(T959,Taxonomy_UniqueValues!C:C,0))),"#N/C")</f>
        <v>Diptera</v>
      </c>
      <c r="T959" s="63" t="s">
        <v>48</v>
      </c>
      <c r="U959" s="63" t="str">
        <f>+IFERROR(IF(V959="#N/C","#N/C",INDEX(Taxonomy_UniqueValues!D:D,MATCH(V959,Taxonomy_UniqueValues!E:E,0))),"#N/C")</f>
        <v>#N/C</v>
      </c>
      <c r="V959" s="63" t="str">
        <f>+IFERROR(IF(W959="#N/C","#N/C",INDEX(Taxonomy_UniqueValues!E:E,MATCH(W959,Taxonomy_UniqueValues!F:F,0))),"#N/C")</f>
        <v>#N/C</v>
      </c>
      <c r="W959" s="63" t="str">
        <f>+IFERROR(IF(X959="#N/C","#N/C",INDEX(Taxonomy_UniqueValues!F:F,MATCH(X959,Taxonomy_UniqueValues!G:G,0))),"#N/C")</f>
        <v>#N/C</v>
      </c>
      <c r="X959" s="63" t="str">
        <f>+IFERROR(IF(Y959="#N/C","#N/C",INDEX(Taxonomy_UniqueValues!G:G,MATCH(Y959,Taxonomy_UniqueValues!H:H,0))),"#N/C")</f>
        <v>#N/C</v>
      </c>
      <c r="Y959" s="65" t="str">
        <f>+IFERROR(IF(Z959="#N/C","#N/C",INDEX(Taxonomy_UniqueValues!H:H,MATCH(Z959,Taxonomy_UniqueValues!I:I,0))),"#N/C")</f>
        <v>#N/C</v>
      </c>
      <c r="Z959" s="64" t="s">
        <v>36</v>
      </c>
    </row>
    <row r="960" spans="1:26" x14ac:dyDescent="0.3">
      <c r="A960" s="3">
        <v>151</v>
      </c>
      <c r="B960" s="38" t="str">
        <f t="shared" si="99"/>
        <v>FAIR-D4_151</v>
      </c>
      <c r="C960" s="39" t="s">
        <v>897</v>
      </c>
      <c r="D960" s="4">
        <f t="shared" si="101"/>
        <v>45165</v>
      </c>
      <c r="E960" s="1" t="s">
        <v>1075</v>
      </c>
      <c r="F960" s="1" t="s">
        <v>1076</v>
      </c>
      <c r="G960" s="2">
        <v>45165.421909722201</v>
      </c>
      <c r="H960" s="2">
        <v>45165.425231481502</v>
      </c>
      <c r="I960" s="46">
        <f t="shared" si="100"/>
        <v>3.321759300888516E-3</v>
      </c>
      <c r="J960" s="41" t="s">
        <v>45</v>
      </c>
      <c r="K960" s="42" t="s">
        <v>34</v>
      </c>
      <c r="L960" s="42" t="s">
        <v>32</v>
      </c>
      <c r="M960" s="6">
        <v>151</v>
      </c>
      <c r="N960" s="5" t="str">
        <f t="shared" si="97"/>
        <v>FAIR-D4/151</v>
      </c>
      <c r="O960" s="4" t="str">
        <f>IF(ISBLANK(E960),"",IF(E960=F960, "1 video",CONCATENATE((+COUNTIFS(Video_List!$A:$A,Monitoring!C960,Video_List!$D:$D,"&lt;=" &amp;Monitoring!H960)-COUNTIFS(Video_List!$A:$A,Monitoring!C960,Video_List!$D:$D,"&lt;=" &amp;Monitoring!G960))+1," videos")))</f>
        <v>3 videos</v>
      </c>
      <c r="P960" s="61" t="s">
        <v>31</v>
      </c>
      <c r="Q960" s="63" t="s">
        <v>34</v>
      </c>
      <c r="R960" s="63" t="str">
        <f>+IFERROR(IF(S960="#N/C","#N/C",INDEX(Taxonomy_UniqueValues!A:A,MATCH(S960,Taxonomy_UniqueValues!B:B,0))),"#N/C")</f>
        <v>Insecta</v>
      </c>
      <c r="S960" s="63" t="str">
        <f>+IFERROR(IF(T960="#N/C","#N/C",INDEX(Taxonomy_UniqueValues!B:B,MATCH(T960,Taxonomy_UniqueValues!C:C,0))),"#N/C")</f>
        <v>Diptera</v>
      </c>
      <c r="T960" s="63" t="str">
        <f>+IFERROR(IF(V960="#N/C","#N/C",INDEX(Taxonomy_UniqueValues!C:C,MATCH(V960,Taxonomy_UniqueValues!E:E,0))),"#N/C")</f>
        <v>Brachycera</v>
      </c>
      <c r="U960" s="63" t="str">
        <f>+IFERROR(IF(V960="#N/C","#N/C",INDEX(Taxonomy_UniqueValues!D:D,MATCH(V960,Taxonomy_UniqueValues!E:E,0))),"#N/C")</f>
        <v>Muscomorpha</v>
      </c>
      <c r="V960" s="63" t="s">
        <v>35</v>
      </c>
      <c r="W960" s="63" t="str">
        <f>+IFERROR(IF(X960="#N/C","#N/C",INDEX(Taxonomy_UniqueValues!F:F,MATCH(X960,Taxonomy_UniqueValues!G:G,0))),"#N/C")</f>
        <v>#N/C</v>
      </c>
      <c r="X960" s="63" t="str">
        <f>+IFERROR(IF(Y960="#N/C","#N/C",INDEX(Taxonomy_UniqueValues!G:G,MATCH(Y960,Taxonomy_UniqueValues!H:H,0))),"#N/C")</f>
        <v>#N/C</v>
      </c>
      <c r="Y960" s="65" t="str">
        <f>+IFERROR(IF(Z960="#N/C","#N/C",INDEX(Taxonomy_UniqueValues!H:H,MATCH(Z960,Taxonomy_UniqueValues!I:I,0))),"#N/C")</f>
        <v>#N/C</v>
      </c>
      <c r="Z960" s="64" t="s">
        <v>36</v>
      </c>
    </row>
    <row r="961" spans="1:26" x14ac:dyDescent="0.3">
      <c r="A961" s="3">
        <v>152</v>
      </c>
      <c r="B961" s="38" t="str">
        <f t="shared" si="99"/>
        <v>FAIR-D4_152</v>
      </c>
      <c r="C961" s="39" t="s">
        <v>897</v>
      </c>
      <c r="D961" s="4">
        <f t="shared" si="101"/>
        <v>45165</v>
      </c>
      <c r="E961" s="1" t="s">
        <v>1076</v>
      </c>
      <c r="F961" s="1" t="s">
        <v>1076</v>
      </c>
      <c r="G961" s="2">
        <v>45165.424201388902</v>
      </c>
      <c r="H961" s="2">
        <v>45165.425173611096</v>
      </c>
      <c r="I961" s="46">
        <f t="shared" si="100"/>
        <v>9.72222194832284E-4</v>
      </c>
      <c r="J961" s="41" t="s">
        <v>30</v>
      </c>
      <c r="K961" s="42" t="s">
        <v>34</v>
      </c>
      <c r="L961" s="42" t="s">
        <v>32</v>
      </c>
      <c r="M961" s="6">
        <v>152</v>
      </c>
      <c r="N961" s="5" t="str">
        <f t="shared" si="97"/>
        <v>FAIR-D4/152</v>
      </c>
      <c r="O961" s="4" t="str">
        <f>IF(ISBLANK(E961),"",IF(E961=F961, "1 video",CONCATENATE((+COUNTIFS(Video_List!$A:$A,Monitoring!C961,Video_List!$D:$D,"&lt;=" &amp;Monitoring!H961)-COUNTIFS(Video_List!$A:$A,Monitoring!C961,Video_List!$D:$D,"&lt;=" &amp;Monitoring!G961))+1," videos")))</f>
        <v>1 video</v>
      </c>
      <c r="P961" s="61" t="s">
        <v>31</v>
      </c>
      <c r="Q961" s="63" t="s">
        <v>34</v>
      </c>
      <c r="R961" s="63" t="str">
        <f>+IFERROR(IF(S961="#N/C","#N/C",IF(S961=0,INDEX(Taxonomy_UniqueValues!A:A,MATCH(T961,Taxonomy_UniqueValues!C:C,0)),INDEX(Taxonomy_UniqueValues!A:A,MATCH(S961,Taxonomy_UniqueValues!B:B,0)))),"#N/C")</f>
        <v>Insecta</v>
      </c>
      <c r="S961" s="63" t="str">
        <f>+IFERROR(IF(T961="#N/C","#N/C",IF(T961=0,INDEX(Taxonomy_UniqueValues!B:B,MATCH(U961,Taxonomy_UniqueValues!D:D,0)),INDEX(Taxonomy_UniqueValues!B:B,MATCH(T961,Taxonomy_UniqueValues!C:C,0)))),"#N/C")</f>
        <v>Diptera</v>
      </c>
      <c r="T961" s="63" t="str">
        <f>+IFERROR(IF(U961="#N/C","#N/C",IF(U961=0,INDEX(Taxonomy_UniqueValues!C:C,MATCH(V961,Taxonomy_UniqueValues!E:E,0)),INDEX(Taxonomy_UniqueValues!C:C,MATCH(U961,Taxonomy_UniqueValues!D:D,0)))),"#N/C")</f>
        <v>Brachycera</v>
      </c>
      <c r="U961" s="63" t="str">
        <f>+IFERROR(IF(V961="#N/C","#N/C",IF(V961=0,INDEX(Taxonomy_UniqueValues!D:D,MATCH(W961,Taxonomy_UniqueValues!F:F,0)),INDEX(Taxonomy_UniqueValues!D:D,MATCH(V961,Taxonomy_UniqueValues!E:E,0)))),"#N/C")</f>
        <v>Muscomorpha</v>
      </c>
      <c r="V961" s="63" t="str">
        <f>+IFERROR(IF(W961="#N/C","#N/C",IF(W961=0,INDEX(Taxonomy_UniqueValues!E:E,MATCH(X961,Taxonomy_UniqueValues!G:G,0)),INDEX(Taxonomy_UniqueValues!E:E,MATCH(W961,Taxonomy_UniqueValues!F:F,0)))),"#N/C")</f>
        <v>Muscoidea</v>
      </c>
      <c r="W961" s="63" t="str">
        <f>+IFERROR(IF(X961="#N/C","#N/C",IF(X961=0,INDEX(Taxonomy_UniqueValues!F:F,MATCH(Y961,Taxonomy_UniqueValues!H:H,0)),INDEX(Taxonomy_UniqueValues!F:F,MATCH(X961,Taxonomy_UniqueValues!G:G,0)))),"#N/C")</f>
        <v>Fanniidae</v>
      </c>
      <c r="X961" s="63">
        <f>+IFERROR(IF(Y961="#N/C","#N/C",INDEX(Taxonomy_UniqueValues!G:G,MATCH(Y961,Taxonomy_UniqueValues!H:H,0))),"#N/C")</f>
        <v>0</v>
      </c>
      <c r="Y961" s="65" t="s">
        <v>38</v>
      </c>
      <c r="Z961" s="64" t="s">
        <v>36</v>
      </c>
    </row>
    <row r="962" spans="1:26" x14ac:dyDescent="0.3">
      <c r="A962" s="3">
        <v>153</v>
      </c>
      <c r="B962" s="38" t="str">
        <f t="shared" si="99"/>
        <v>FAIR-D4_153</v>
      </c>
      <c r="C962" s="39" t="s">
        <v>897</v>
      </c>
      <c r="D962" s="4">
        <f t="shared" si="101"/>
        <v>45165</v>
      </c>
      <c r="E962" s="1" t="s">
        <v>1077</v>
      </c>
      <c r="F962" s="1" t="s">
        <v>1077</v>
      </c>
      <c r="G962" s="2">
        <v>45165.427372685197</v>
      </c>
      <c r="H962" s="2">
        <v>45165.428344907399</v>
      </c>
      <c r="I962" s="46">
        <f t="shared" si="100"/>
        <v>9.7222220210824162E-4</v>
      </c>
      <c r="J962" s="41" t="s">
        <v>30</v>
      </c>
      <c r="K962" s="42" t="s">
        <v>31</v>
      </c>
      <c r="L962" s="42" t="s">
        <v>32</v>
      </c>
      <c r="M962" s="6">
        <v>153</v>
      </c>
      <c r="N962" s="5" t="str">
        <f t="shared" ref="N962:N1025" si="102">IF(ISBLANK(C962),"",+CONCATENATE(C962,"/",M962))</f>
        <v>FAIR-D4/153</v>
      </c>
      <c r="O962" s="4" t="str">
        <f>IF(ISBLANK(E962),"",IF(E962=F962, "1 video",CONCATENATE((+COUNTIFS(Video_List!$A:$A,Monitoring!C962,Video_List!$D:$D,"&lt;=" &amp;Monitoring!H962)-COUNTIFS(Video_List!$A:$A,Monitoring!C962,Video_List!$D:$D,"&lt;=" &amp;Monitoring!G962))+1," videos")))</f>
        <v>1 video</v>
      </c>
      <c r="P962" s="61" t="s">
        <v>31</v>
      </c>
      <c r="Q962" s="63" t="s">
        <v>31</v>
      </c>
      <c r="R962" s="63" t="str">
        <f>+IFERROR(IF(S962="#N/C","#N/C",IF(S962=0,INDEX(Taxonomy_UniqueValues!A:A,MATCH(T962,Taxonomy_UniqueValues!C:C,0)),INDEX(Taxonomy_UniqueValues!A:A,MATCH(S962,Taxonomy_UniqueValues!B:B,0)))),"#N/C")</f>
        <v>Insecta</v>
      </c>
      <c r="S962" s="63" t="str">
        <f>+IFERROR(IF(T962="#N/C","#N/C",IF(T962=0,INDEX(Taxonomy_UniqueValues!B:B,MATCH(U962,Taxonomy_UniqueValues!D:D,0)),INDEX(Taxonomy_UniqueValues!B:B,MATCH(T962,Taxonomy_UniqueValues!C:C,0)))),"#N/C")</f>
        <v>Diptera</v>
      </c>
      <c r="T962" s="63" t="str">
        <f>+IFERROR(IF(U962="#N/C","#N/C",IF(U962=0,INDEX(Taxonomy_UniqueValues!C:C,MATCH(V962,Taxonomy_UniqueValues!E:E,0)),INDEX(Taxonomy_UniqueValues!C:C,MATCH(U962,Taxonomy_UniqueValues!D:D,0)))),"#N/C")</f>
        <v>Brachycera</v>
      </c>
      <c r="U962" s="63" t="str">
        <f>+IFERROR(IF(V962="#N/C","#N/C",IF(V962=0,INDEX(Taxonomy_UniqueValues!D:D,MATCH(W962,Taxonomy_UniqueValues!F:F,0)),INDEX(Taxonomy_UniqueValues!D:D,MATCH(V962,Taxonomy_UniqueValues!E:E,0)))),"#N/C")</f>
        <v>Muscomorpha</v>
      </c>
      <c r="V962" s="63" t="str">
        <f>+IFERROR(IF(W962="#N/C","#N/C",IF(W962=0,INDEX(Taxonomy_UniqueValues!E:E,MATCH(X962,Taxonomy_UniqueValues!G:G,0)),INDEX(Taxonomy_UniqueValues!E:E,MATCH(W962,Taxonomy_UniqueValues!F:F,0)))),"#N/C")</f>
        <v>Muscoidea</v>
      </c>
      <c r="W962" s="63" t="str">
        <f>+IFERROR(IF(X962="#N/C","#N/C",IF(X962=0,INDEX(Taxonomy_UniqueValues!F:F,MATCH(Y962,Taxonomy_UniqueValues!H:H,0)),INDEX(Taxonomy_UniqueValues!F:F,MATCH(X962,Taxonomy_UniqueValues!G:G,0)))),"#N/C")</f>
        <v>Fanniidae</v>
      </c>
      <c r="X962" s="63">
        <f>+IFERROR(IF(Y962="#N/C","#N/C",INDEX(Taxonomy_UniqueValues!G:G,MATCH(Y962,Taxonomy_UniqueValues!H:H,0))),"#N/C")</f>
        <v>0</v>
      </c>
      <c r="Y962" s="65" t="s">
        <v>38</v>
      </c>
      <c r="Z962" s="64" t="s">
        <v>36</v>
      </c>
    </row>
    <row r="963" spans="1:26" x14ac:dyDescent="0.3">
      <c r="A963" s="3">
        <v>154</v>
      </c>
      <c r="B963" s="38" t="str">
        <f t="shared" si="99"/>
        <v>FAIR-D4_154</v>
      </c>
      <c r="C963" s="39" t="s">
        <v>897</v>
      </c>
      <c r="D963" s="4">
        <f t="shared" si="101"/>
        <v>45165</v>
      </c>
      <c r="E963" s="1" t="s">
        <v>1078</v>
      </c>
      <c r="F963" s="1" t="s">
        <v>1078</v>
      </c>
      <c r="G963" s="2">
        <v>45165.429212962998</v>
      </c>
      <c r="H963" s="2">
        <v>45165.430150462998</v>
      </c>
      <c r="I963" s="46">
        <f t="shared" si="100"/>
        <v>9.3750000087311491E-4</v>
      </c>
      <c r="J963" s="41" t="s">
        <v>45</v>
      </c>
      <c r="K963" s="42" t="s">
        <v>31</v>
      </c>
      <c r="L963" s="42" t="s">
        <v>32</v>
      </c>
      <c r="M963" s="6">
        <v>154</v>
      </c>
      <c r="N963" s="5" t="str">
        <f t="shared" si="102"/>
        <v>FAIR-D4/154</v>
      </c>
      <c r="O963" s="4" t="str">
        <f>IF(ISBLANK(E963),"",IF(E963=F963, "1 video",CONCATENATE((+COUNTIFS(Video_List!$A:$A,Monitoring!C963,Video_List!$D:$D,"&lt;=" &amp;Monitoring!H963)-COUNTIFS(Video_List!$A:$A,Monitoring!C963,Video_List!$D:$D,"&lt;=" &amp;Monitoring!G963))+1," videos")))</f>
        <v>1 video</v>
      </c>
      <c r="P963" s="61" t="s">
        <v>31</v>
      </c>
      <c r="Q963" s="63" t="s">
        <v>34</v>
      </c>
      <c r="R963" s="63" t="str">
        <f>+IFERROR(IF(S963="#N/C","#N/C",IF(S963=0,INDEX(Taxonomy_UniqueValues!A:A,MATCH(T963,Taxonomy_UniqueValues!C:C,0)),INDEX(Taxonomy_UniqueValues!A:A,MATCH(S963,Taxonomy_UniqueValues!B:B,0)))),"#N/C")</f>
        <v>Insecta</v>
      </c>
      <c r="S963" s="63" t="str">
        <f>+IFERROR(IF(T963="#N/C","#N/C",IF(T963=0,INDEX(Taxonomy_UniqueValues!B:B,MATCH(U963,Taxonomy_UniqueValues!D:D,0)),INDEX(Taxonomy_UniqueValues!B:B,MATCH(T963,Taxonomy_UniqueValues!C:C,0)))),"#N/C")</f>
        <v>Diptera</v>
      </c>
      <c r="T963" s="63" t="str">
        <f>+IFERROR(IF(U963="#N/C","#N/C",IF(U963=0,INDEX(Taxonomy_UniqueValues!C:C,MATCH(V963,Taxonomy_UniqueValues!E:E,0)),INDEX(Taxonomy_UniqueValues!C:C,MATCH(U963,Taxonomy_UniqueValues!D:D,0)))),"#N/C")</f>
        <v>Brachycera</v>
      </c>
      <c r="U963" s="63" t="str">
        <f>+IFERROR(IF(V963="#N/C","#N/C",IF(V963=0,INDEX(Taxonomy_UniqueValues!D:D,MATCH(W963,Taxonomy_UniqueValues!F:F,0)),INDEX(Taxonomy_UniqueValues!D:D,MATCH(V963,Taxonomy_UniqueValues!E:E,0)))),"#N/C")</f>
        <v>Muscomorpha</v>
      </c>
      <c r="V963" s="63" t="str">
        <f>+IFERROR(IF(W963="#N/C","#N/C",IF(W963=0,INDEX(Taxonomy_UniqueValues!E:E,MATCH(X963,Taxonomy_UniqueValues!G:G,0)),INDEX(Taxonomy_UniqueValues!E:E,MATCH(W963,Taxonomy_UniqueValues!F:F,0)))),"#N/C")</f>
        <v>Muscoidea</v>
      </c>
      <c r="W963" s="63" t="str">
        <f>+IFERROR(IF(X963="#N/C","#N/C",IF(X963=0,INDEX(Taxonomy_UniqueValues!F:F,MATCH(Y963,Taxonomy_UniqueValues!H:H,0)),INDEX(Taxonomy_UniqueValues!F:F,MATCH(X963,Taxonomy_UniqueValues!G:G,0)))),"#N/C")</f>
        <v>Fanniidae</v>
      </c>
      <c r="X963" s="63">
        <f>+IFERROR(IF(Y963="#N/C","#N/C",INDEX(Taxonomy_UniqueValues!G:G,MATCH(Y963,Taxonomy_UniqueValues!H:H,0))),"#N/C")</f>
        <v>0</v>
      </c>
      <c r="Y963" s="65" t="s">
        <v>38</v>
      </c>
      <c r="Z963" s="64" t="s">
        <v>36</v>
      </c>
    </row>
    <row r="964" spans="1:26" x14ac:dyDescent="0.3">
      <c r="A964" s="3">
        <v>155</v>
      </c>
      <c r="B964" s="38" t="str">
        <f t="shared" si="99"/>
        <v>FAIR-D4_155</v>
      </c>
      <c r="C964" s="39" t="s">
        <v>897</v>
      </c>
      <c r="D964" s="4">
        <f t="shared" si="101"/>
        <v>45165</v>
      </c>
      <c r="E964" s="1" t="s">
        <v>1078</v>
      </c>
      <c r="F964" s="1" t="s">
        <v>1078</v>
      </c>
      <c r="G964" s="2">
        <v>45165.430335648103</v>
      </c>
      <c r="H964" s="2">
        <v>45165.430972222202</v>
      </c>
      <c r="I964" s="46">
        <f t="shared" si="100"/>
        <v>6.3657409918960184E-4</v>
      </c>
      <c r="J964" s="41" t="s">
        <v>45</v>
      </c>
      <c r="K964" s="42" t="s">
        <v>34</v>
      </c>
      <c r="L964" s="42" t="s">
        <v>45</v>
      </c>
      <c r="M964" s="6">
        <v>155</v>
      </c>
      <c r="N964" s="5" t="str">
        <f t="shared" si="102"/>
        <v>FAIR-D4/155</v>
      </c>
      <c r="O964" s="4" t="str">
        <f>IF(ISBLANK(E964),"",IF(E964=F964, "1 video",CONCATENATE((+COUNTIFS(Video_List!$A:$A,Monitoring!C964,Video_List!$D:$D,"&lt;=" &amp;Monitoring!H964)-COUNTIFS(Video_List!$A:$A,Monitoring!C964,Video_List!$D:$D,"&lt;=" &amp;Monitoring!G964))+1," videos")))</f>
        <v>1 video</v>
      </c>
      <c r="P964" s="61" t="s">
        <v>31</v>
      </c>
      <c r="Q964" s="63" t="s">
        <v>34</v>
      </c>
      <c r="R964" s="63" t="str">
        <f>+IFERROR(IF(S964="#N/C","#N/C",IF(S964=0,INDEX(Taxonomy_UniqueValues!A:A,MATCH(T964,Taxonomy_UniqueValues!C:C,0)),INDEX(Taxonomy_UniqueValues!A:A,MATCH(S964,Taxonomy_UniqueValues!B:B,0)))),"#N/C")</f>
        <v>Insecta</v>
      </c>
      <c r="S964" s="63" t="str">
        <f>+IFERROR(IF(T964="#N/C","#N/C",IF(T964=0,INDEX(Taxonomy_UniqueValues!B:B,MATCH(U964,Taxonomy_UniqueValues!D:D,0)),INDEX(Taxonomy_UniqueValues!B:B,MATCH(T964,Taxonomy_UniqueValues!C:C,0)))),"#N/C")</f>
        <v>Diptera</v>
      </c>
      <c r="T964" s="63" t="str">
        <f>+IFERROR(IF(U964="#N/C","#N/C",IF(U964=0,INDEX(Taxonomy_UniqueValues!C:C,MATCH(V964,Taxonomy_UniqueValues!E:E,0)),INDEX(Taxonomy_UniqueValues!C:C,MATCH(U964,Taxonomy_UniqueValues!D:D,0)))),"#N/C")</f>
        <v>Brachycera</v>
      </c>
      <c r="U964" s="63" t="str">
        <f>+IFERROR(IF(V964="#N/C","#N/C",IF(V964=0,INDEX(Taxonomy_UniqueValues!D:D,MATCH(W964,Taxonomy_UniqueValues!F:F,0)),INDEX(Taxonomy_UniqueValues!D:D,MATCH(V964,Taxonomy_UniqueValues!E:E,0)))),"#N/C")</f>
        <v>Muscomorpha</v>
      </c>
      <c r="V964" s="63" t="str">
        <f>+IFERROR(IF(W964="#N/C","#N/C",IF(W964=0,INDEX(Taxonomy_UniqueValues!E:E,MATCH(X964,Taxonomy_UniqueValues!G:G,0)),INDEX(Taxonomy_UniqueValues!E:E,MATCH(W964,Taxonomy_UniqueValues!F:F,0)))),"#N/C")</f>
        <v>Muscoidea</v>
      </c>
      <c r="W964" s="63" t="str">
        <f>+IFERROR(IF(X964="#N/C","#N/C",IF(X964=0,INDEX(Taxonomy_UniqueValues!F:F,MATCH(Y964,Taxonomy_UniqueValues!H:H,0)),INDEX(Taxonomy_UniqueValues!F:F,MATCH(X964,Taxonomy_UniqueValues!G:G,0)))),"#N/C")</f>
        <v>Fanniidae</v>
      </c>
      <c r="X964" s="63">
        <f>+IFERROR(IF(Y964="#N/C","#N/C",INDEX(Taxonomy_UniqueValues!G:G,MATCH(Y964,Taxonomy_UniqueValues!H:H,0))),"#N/C")</f>
        <v>0</v>
      </c>
      <c r="Y964" s="65" t="s">
        <v>38</v>
      </c>
      <c r="Z964" s="64" t="s">
        <v>36</v>
      </c>
    </row>
    <row r="965" spans="1:26" x14ac:dyDescent="0.3">
      <c r="A965" s="3">
        <v>156</v>
      </c>
      <c r="B965" s="38" t="str">
        <f t="shared" si="99"/>
        <v>FAIR-D4_156</v>
      </c>
      <c r="C965" s="39" t="s">
        <v>897</v>
      </c>
      <c r="D965" s="4">
        <f t="shared" si="101"/>
        <v>45165</v>
      </c>
      <c r="E965" s="1" t="s">
        <v>1079</v>
      </c>
      <c r="F965" s="1" t="s">
        <v>1080</v>
      </c>
      <c r="G965" s="2">
        <v>45165.433958333299</v>
      </c>
      <c r="H965" s="2">
        <v>45165.437673611101</v>
      </c>
      <c r="I965" s="46">
        <f t="shared" si="100"/>
        <v>3.715277802257333E-3</v>
      </c>
      <c r="J965" s="41" t="s">
        <v>45</v>
      </c>
      <c r="K965" s="42" t="s">
        <v>34</v>
      </c>
      <c r="L965" s="42" t="s">
        <v>32</v>
      </c>
      <c r="M965" s="6">
        <v>156</v>
      </c>
      <c r="N965" s="5" t="str">
        <f t="shared" si="102"/>
        <v>FAIR-D4/156</v>
      </c>
      <c r="O965" s="4" t="str">
        <f>IF(ISBLANK(E965),"",IF(E965=F965, "1 video",CONCATENATE((+COUNTIFS(Video_List!$A:$A,Monitoring!C965,Video_List!$D:$D,"&lt;=" &amp;Monitoring!H965)-COUNTIFS(Video_List!$A:$A,Monitoring!C965,Video_List!$D:$D,"&lt;=" &amp;Monitoring!G965))+1," videos")))</f>
        <v>4 videos</v>
      </c>
      <c r="P965" s="61" t="s">
        <v>31</v>
      </c>
      <c r="Q965" s="63" t="s">
        <v>34</v>
      </c>
      <c r="R965" s="63" t="str">
        <f>+IFERROR(IF(S965="#N/C","#N/C",IF(S965=0,INDEX(Taxonomy_UniqueValues!A:A,MATCH(T965,Taxonomy_UniqueValues!C:C,0)),INDEX(Taxonomy_UniqueValues!A:A,MATCH(S965,Taxonomy_UniqueValues!B:B,0)))),"#N/C")</f>
        <v>Insecta</v>
      </c>
      <c r="S965" s="63" t="str">
        <f>+IFERROR(IF(T965="#N/C","#N/C",IF(T965=0,INDEX(Taxonomy_UniqueValues!B:B,MATCH(U965,Taxonomy_UniqueValues!D:D,0)),INDEX(Taxonomy_UniqueValues!B:B,MATCH(T965,Taxonomy_UniqueValues!C:C,0)))),"#N/C")</f>
        <v>Diptera</v>
      </c>
      <c r="T965" s="63" t="str">
        <f>+IFERROR(IF(U965="#N/C","#N/C",IF(U965=0,INDEX(Taxonomy_UniqueValues!C:C,MATCH(V965,Taxonomy_UniqueValues!E:E,0)),INDEX(Taxonomy_UniqueValues!C:C,MATCH(U965,Taxonomy_UniqueValues!D:D,0)))),"#N/C")</f>
        <v>Brachycera</v>
      </c>
      <c r="U965" s="63" t="str">
        <f>+IFERROR(IF(V965="#N/C","#N/C",IF(V965=0,INDEX(Taxonomy_UniqueValues!D:D,MATCH(W965,Taxonomy_UniqueValues!F:F,0)),INDEX(Taxonomy_UniqueValues!D:D,MATCH(V965,Taxonomy_UniqueValues!E:E,0)))),"#N/C")</f>
        <v>Muscomorpha</v>
      </c>
      <c r="V965" s="63" t="str">
        <f>+IFERROR(IF(W965="#N/C","#N/C",IF(W965=0,INDEX(Taxonomy_UniqueValues!E:E,MATCH(X965,Taxonomy_UniqueValues!G:G,0)),INDEX(Taxonomy_UniqueValues!E:E,MATCH(W965,Taxonomy_UniqueValues!F:F,0)))),"#N/C")</f>
        <v>Muscoidea</v>
      </c>
      <c r="W965" s="63" t="str">
        <f>+IFERROR(IF(X965="#N/C","#N/C",IF(X965=0,INDEX(Taxonomy_UniqueValues!F:F,MATCH(Y965,Taxonomy_UniqueValues!H:H,0)),INDEX(Taxonomy_UniqueValues!F:F,MATCH(X965,Taxonomy_UniqueValues!G:G,0)))),"#N/C")</f>
        <v>Fanniidae</v>
      </c>
      <c r="X965" s="63">
        <f>+IFERROR(IF(Y965="#N/C","#N/C",INDEX(Taxonomy_UniqueValues!G:G,MATCH(Y965,Taxonomy_UniqueValues!H:H,0))),"#N/C")</f>
        <v>0</v>
      </c>
      <c r="Y965" s="65" t="s">
        <v>38</v>
      </c>
      <c r="Z965" s="64" t="s">
        <v>36</v>
      </c>
    </row>
    <row r="966" spans="1:26" x14ac:dyDescent="0.3">
      <c r="A966" s="3">
        <v>157</v>
      </c>
      <c r="B966" s="38" t="str">
        <f t="shared" si="99"/>
        <v>FAIR-D4_157</v>
      </c>
      <c r="C966" s="39" t="s">
        <v>897</v>
      </c>
      <c r="D966" s="4">
        <f t="shared" si="101"/>
        <v>45165</v>
      </c>
      <c r="E966" s="1" t="s">
        <v>1081</v>
      </c>
      <c r="F966" s="1" t="s">
        <v>1082</v>
      </c>
      <c r="G966" s="2">
        <v>45165.449374999997</v>
      </c>
      <c r="H966" s="2">
        <v>45165.451400462996</v>
      </c>
      <c r="I966" s="46">
        <f t="shared" si="100"/>
        <v>2.0254629998817109E-3</v>
      </c>
      <c r="J966" s="41" t="s">
        <v>45</v>
      </c>
      <c r="K966" s="42" t="s">
        <v>34</v>
      </c>
      <c r="L966" s="42" t="s">
        <v>45</v>
      </c>
      <c r="M966" s="6">
        <v>157</v>
      </c>
      <c r="N966" s="5" t="str">
        <f t="shared" si="102"/>
        <v>FAIR-D4/157</v>
      </c>
      <c r="O966" s="4" t="str">
        <f>IF(ISBLANK(E966),"",IF(E966=F966, "1 video",CONCATENATE((+COUNTIFS(Video_List!$A:$A,Monitoring!C966,Video_List!$D:$D,"&lt;=" &amp;Monitoring!H966)-COUNTIFS(Video_List!$A:$A,Monitoring!C966,Video_List!$D:$D,"&lt;=" &amp;Monitoring!G966))+1," videos")))</f>
        <v>2 videos</v>
      </c>
      <c r="P966" s="61" t="s">
        <v>34</v>
      </c>
      <c r="Q966" s="63" t="s">
        <v>34</v>
      </c>
      <c r="R966" s="63" t="str">
        <f>+IFERROR(IF(S966="#N/C","#N/C",INDEX(Taxonomy_UniqueValues!A:A,MATCH(S966,Taxonomy_UniqueValues!B:B,0))),"#N/C")</f>
        <v>Insecta</v>
      </c>
      <c r="S966" s="63" t="str">
        <f>+IFERROR(IF(T966="#N/C","#N/C",INDEX(Taxonomy_UniqueValues!B:B,MATCH(T966,Taxonomy_UniqueValues!C:C,0))),"#N/C")</f>
        <v>Diptera</v>
      </c>
      <c r="T966" s="63" t="s">
        <v>48</v>
      </c>
      <c r="U966" s="63" t="str">
        <f>+IFERROR(IF(V966="#N/C","#N/C",INDEX(Taxonomy_UniqueValues!D:D,MATCH(V966,Taxonomy_UniqueValues!E:E,0))),"#N/C")</f>
        <v>#N/C</v>
      </c>
      <c r="V966" s="63" t="str">
        <f>+IFERROR(IF(W966="#N/C","#N/C",INDEX(Taxonomy_UniqueValues!E:E,MATCH(W966,Taxonomy_UniqueValues!F:F,0))),"#N/C")</f>
        <v>#N/C</v>
      </c>
      <c r="W966" s="63" t="str">
        <f>+IFERROR(IF(X966="#N/C","#N/C",INDEX(Taxonomy_UniqueValues!F:F,MATCH(X966,Taxonomy_UniqueValues!G:G,0))),"#N/C")</f>
        <v>#N/C</v>
      </c>
      <c r="X966" s="63" t="str">
        <f>+IFERROR(IF(Y966="#N/C","#N/C",INDEX(Taxonomy_UniqueValues!G:G,MATCH(Y966,Taxonomy_UniqueValues!H:H,0))),"#N/C")</f>
        <v>#N/C</v>
      </c>
      <c r="Y966" s="65" t="str">
        <f>+IFERROR(IF(Z966="#N/C","#N/C",INDEX(Taxonomy_UniqueValues!H:H,MATCH(Z966,Taxonomy_UniqueValues!I:I,0))),"#N/C")</f>
        <v>#N/C</v>
      </c>
      <c r="Z966" s="64" t="s">
        <v>36</v>
      </c>
    </row>
    <row r="967" spans="1:26" x14ac:dyDescent="0.3">
      <c r="A967" s="3">
        <v>158</v>
      </c>
      <c r="B967" s="38" t="str">
        <f t="shared" si="99"/>
        <v>FAIR-D4_158</v>
      </c>
      <c r="C967" s="39" t="s">
        <v>897</v>
      </c>
      <c r="D967" s="4">
        <f t="shared" si="101"/>
        <v>45165</v>
      </c>
      <c r="E967" s="1" t="s">
        <v>1081</v>
      </c>
      <c r="F967" s="1" t="s">
        <v>1083</v>
      </c>
      <c r="G967" s="2">
        <v>45165.449374999997</v>
      </c>
      <c r="H967" s="2">
        <v>45165.452731481499</v>
      </c>
      <c r="I967" s="46">
        <f t="shared" si="100"/>
        <v>3.3564815021236427E-3</v>
      </c>
      <c r="J967" s="41" t="s">
        <v>45</v>
      </c>
      <c r="K967" s="42" t="s">
        <v>34</v>
      </c>
      <c r="L967" s="42" t="s">
        <v>45</v>
      </c>
      <c r="M967" s="6">
        <v>158</v>
      </c>
      <c r="N967" s="5" t="str">
        <f t="shared" si="102"/>
        <v>FAIR-D4/158</v>
      </c>
      <c r="O967" s="4" t="str">
        <f>IF(ISBLANK(E967),"",IF(E967=F967, "1 video",CONCATENATE((+COUNTIFS(Video_List!$A:$A,Monitoring!C967,Video_List!$D:$D,"&lt;=" &amp;Monitoring!H967)-COUNTIFS(Video_List!$A:$A,Monitoring!C967,Video_List!$D:$D,"&lt;=" &amp;Monitoring!G967))+1," videos")))</f>
        <v>3 videos</v>
      </c>
      <c r="P967" s="61" t="s">
        <v>34</v>
      </c>
      <c r="Q967" s="63" t="s">
        <v>34</v>
      </c>
      <c r="R967" s="63" t="s">
        <v>86</v>
      </c>
      <c r="S967" s="63" t="str">
        <f>+IFERROR(IF(T967="#N/C","#N/C",INDEX(Taxonomy_UniqueValues!B:B,MATCH(T967,Taxonomy_UniqueValues!C:C,0))),"#N/C")</f>
        <v>#N/C</v>
      </c>
      <c r="T967" s="63" t="str">
        <f>+IFERROR(IF(V967="#N/C","#N/C",INDEX(Taxonomy_UniqueValues!C:C,MATCH(V967,Taxonomy_UniqueValues!E:E,0))),"#N/C")</f>
        <v>#N/C</v>
      </c>
      <c r="U967" s="63" t="str">
        <f>+IFERROR(IF(V967="#N/C","#N/C",INDEX(Taxonomy_UniqueValues!D:D,MATCH(V967,Taxonomy_UniqueValues!E:E,0))),"#N/C")</f>
        <v>#N/C</v>
      </c>
      <c r="V967" s="63" t="str">
        <f>+IFERROR(IF(W967="#N/C","#N/C",INDEX(Taxonomy_UniqueValues!E:E,MATCH(W967,Taxonomy_UniqueValues!F:F,0))),"#N/C")</f>
        <v>#N/C</v>
      </c>
      <c r="W967" s="63" t="str">
        <f>+IFERROR(IF(X967="#N/C","#N/C",INDEX(Taxonomy_UniqueValues!F:F,MATCH(X967,Taxonomy_UniqueValues!G:G,0))),"#N/C")</f>
        <v>#N/C</v>
      </c>
      <c r="X967" s="63" t="str">
        <f>+IFERROR(IF(Y967="#N/C","#N/C",INDEX(Taxonomy_UniqueValues!G:G,MATCH(Y967,Taxonomy_UniqueValues!H:H,0))),"#N/C")</f>
        <v>#N/C</v>
      </c>
      <c r="Y967" s="65" t="str">
        <f>+IFERROR(IF(Z967="#N/C","#N/C",INDEX(Taxonomy_UniqueValues!H:H,MATCH(Z967,Taxonomy_UniqueValues!I:I,0))),"#N/C")</f>
        <v>#N/C</v>
      </c>
      <c r="Z967" s="64" t="s">
        <v>36</v>
      </c>
    </row>
    <row r="968" spans="1:26" x14ac:dyDescent="0.3">
      <c r="A968" s="3">
        <v>159</v>
      </c>
      <c r="B968" s="38" t="str">
        <f t="shared" si="99"/>
        <v>FAIR-D4_159</v>
      </c>
      <c r="C968" s="39" t="s">
        <v>897</v>
      </c>
      <c r="D968" s="4">
        <f t="shared" si="101"/>
        <v>45165</v>
      </c>
      <c r="E968" s="1" t="s">
        <v>1081</v>
      </c>
      <c r="F968" s="1" t="s">
        <v>1082</v>
      </c>
      <c r="G968" s="2">
        <v>45165.449560185203</v>
      </c>
      <c r="H968" s="2">
        <v>45165.4514583333</v>
      </c>
      <c r="I968" s="46">
        <f t="shared" si="100"/>
        <v>1.8981480970978737E-3</v>
      </c>
      <c r="J968" s="41" t="s">
        <v>45</v>
      </c>
      <c r="K968" s="42" t="s">
        <v>34</v>
      </c>
      <c r="L968" s="42" t="s">
        <v>32</v>
      </c>
      <c r="M968" s="6">
        <v>159</v>
      </c>
      <c r="N968" s="5" t="str">
        <f t="shared" si="102"/>
        <v>FAIR-D4/159</v>
      </c>
      <c r="O968" s="4" t="str">
        <f>IF(ISBLANK(E968),"",IF(E968=F968, "1 video",CONCATENATE((+COUNTIFS(Video_List!$A:$A,Monitoring!C968,Video_List!$D:$D,"&lt;=" &amp;Monitoring!H968)-COUNTIFS(Video_List!$A:$A,Monitoring!C968,Video_List!$D:$D,"&lt;=" &amp;Monitoring!G968))+1," videos")))</f>
        <v>2 videos</v>
      </c>
      <c r="P968" s="61" t="s">
        <v>34</v>
      </c>
      <c r="Q968" s="63" t="s">
        <v>34</v>
      </c>
      <c r="R968" s="63" t="str">
        <f>+IFERROR(IF(S968="#N/C","#N/C",INDEX(Taxonomy_UniqueValues!A:A,MATCH(S968,Taxonomy_UniqueValues!B:B,0))),"#N/C")</f>
        <v>Insecta</v>
      </c>
      <c r="S968" s="63" t="str">
        <f>+IFERROR(IF(T968="#N/C","#N/C",INDEX(Taxonomy_UniqueValues!B:B,MATCH(T968,Taxonomy_UniqueValues!C:C,0))),"#N/C")</f>
        <v>Diptera</v>
      </c>
      <c r="T968" s="63" t="s">
        <v>48</v>
      </c>
      <c r="U968" s="63" t="str">
        <f>+IFERROR(IF(V968="#N/C","#N/C",INDEX(Taxonomy_UniqueValues!D:D,MATCH(V968,Taxonomy_UniqueValues!E:E,0))),"#N/C")</f>
        <v>#N/C</v>
      </c>
      <c r="V968" s="63" t="str">
        <f>+IFERROR(IF(W968="#N/C","#N/C",INDEX(Taxonomy_UniqueValues!E:E,MATCH(W968,Taxonomy_UniqueValues!F:F,0))),"#N/C")</f>
        <v>#N/C</v>
      </c>
      <c r="W968" s="63" t="str">
        <f>+IFERROR(IF(X968="#N/C","#N/C",INDEX(Taxonomy_UniqueValues!F:F,MATCH(X968,Taxonomy_UniqueValues!G:G,0))),"#N/C")</f>
        <v>#N/C</v>
      </c>
      <c r="X968" s="63" t="str">
        <f>+IFERROR(IF(Y968="#N/C","#N/C",INDEX(Taxonomy_UniqueValues!G:G,MATCH(Y968,Taxonomy_UniqueValues!H:H,0))),"#N/C")</f>
        <v>#N/C</v>
      </c>
      <c r="Y968" s="65" t="str">
        <f>+IFERROR(IF(Z968="#N/C","#N/C",INDEX(Taxonomy_UniqueValues!H:H,MATCH(Z968,Taxonomy_UniqueValues!I:I,0))),"#N/C")</f>
        <v>#N/C</v>
      </c>
      <c r="Z968" s="64" t="s">
        <v>36</v>
      </c>
    </row>
    <row r="969" spans="1:26" x14ac:dyDescent="0.3">
      <c r="A969" s="3">
        <v>160</v>
      </c>
      <c r="B969" s="38" t="str">
        <f t="shared" si="99"/>
        <v>FAIR-D4_160</v>
      </c>
      <c r="C969" s="39" t="s">
        <v>897</v>
      </c>
      <c r="D969" s="4">
        <f t="shared" si="101"/>
        <v>45165</v>
      </c>
      <c r="E969" s="1" t="s">
        <v>1082</v>
      </c>
      <c r="F969" s="1" t="s">
        <v>1082</v>
      </c>
      <c r="G969" s="2">
        <v>45165.451111111099</v>
      </c>
      <c r="H969" s="2">
        <v>45165.451469907399</v>
      </c>
      <c r="I969" s="46">
        <f t="shared" si="100"/>
        <v>3.5879630013369024E-4</v>
      </c>
      <c r="J969" s="41" t="s">
        <v>45</v>
      </c>
      <c r="K969" s="42" t="s">
        <v>34</v>
      </c>
      <c r="L969" s="42" t="s">
        <v>45</v>
      </c>
      <c r="M969" s="6">
        <v>160</v>
      </c>
      <c r="N969" s="5" t="str">
        <f t="shared" si="102"/>
        <v>FAIR-D4/160</v>
      </c>
      <c r="O969" s="4" t="str">
        <f>IF(ISBLANK(E969),"",IF(E969=F969, "1 video",CONCATENATE((+COUNTIFS(Video_List!$A:$A,Monitoring!C969,Video_List!$D:$D,"&lt;=" &amp;Monitoring!H969)-COUNTIFS(Video_List!$A:$A,Monitoring!C969,Video_List!$D:$D,"&lt;=" &amp;Monitoring!G969))+1," videos")))</f>
        <v>1 video</v>
      </c>
      <c r="P969" s="61" t="s">
        <v>31</v>
      </c>
      <c r="Q969" s="63" t="s">
        <v>34</v>
      </c>
      <c r="R969" s="63" t="str">
        <f>+IFERROR(IF(S969="#N/C","#N/C",INDEX(Taxonomy_UniqueValues!A:A,MATCH(S969,Taxonomy_UniqueValues!B:B,0))),"#N/C")</f>
        <v>Insecta</v>
      </c>
      <c r="S969" s="63" t="str">
        <f>+IFERROR(IF(T969="#N/C","#N/C",INDEX(Taxonomy_UniqueValues!B:B,MATCH(T969,Taxonomy_UniqueValues!C:C,0))),"#N/C")</f>
        <v>Diptera</v>
      </c>
      <c r="T969" s="63" t="str">
        <f>+IFERROR(IF(V969="#N/C","#N/C",INDEX(Taxonomy_UniqueValues!C:C,MATCH(V969,Taxonomy_UniqueValues!E:E,0))),"#N/C")</f>
        <v>Brachycera</v>
      </c>
      <c r="U969" s="63" t="str">
        <f>+IFERROR(IF(V969="#N/C","#N/C",INDEX(Taxonomy_UniqueValues!D:D,MATCH(V969,Taxonomy_UniqueValues!E:E,0))),"#N/C")</f>
        <v>Muscomorpha</v>
      </c>
      <c r="V969" s="63" t="s">
        <v>35</v>
      </c>
      <c r="W969" s="63" t="str">
        <f>+IFERROR(IF(X969="#N/C","#N/C",INDEX(Taxonomy_UniqueValues!F:F,MATCH(X969,Taxonomy_UniqueValues!G:G,0))),"#N/C")</f>
        <v>#N/C</v>
      </c>
      <c r="X969" s="63" t="str">
        <f>+IFERROR(IF(Y969="#N/C","#N/C",INDEX(Taxonomy_UniqueValues!G:G,MATCH(Y969,Taxonomy_UniqueValues!H:H,0))),"#N/C")</f>
        <v>#N/C</v>
      </c>
      <c r="Y969" s="65" t="str">
        <f>+IFERROR(IF(Z969="#N/C","#N/C",INDEX(Taxonomy_UniqueValues!H:H,MATCH(Z969,Taxonomy_UniqueValues!I:I,0))),"#N/C")</f>
        <v>#N/C</v>
      </c>
      <c r="Z969" s="64" t="s">
        <v>36</v>
      </c>
    </row>
    <row r="970" spans="1:26" x14ac:dyDescent="0.3">
      <c r="A970" s="3">
        <v>161</v>
      </c>
      <c r="B970" s="38" t="str">
        <f t="shared" si="99"/>
        <v>FAIR-D4_161</v>
      </c>
      <c r="C970" s="39" t="s">
        <v>897</v>
      </c>
      <c r="D970" s="4">
        <f t="shared" si="101"/>
        <v>45165</v>
      </c>
      <c r="E970" s="1" t="s">
        <v>1084</v>
      </c>
      <c r="F970" s="1" t="s">
        <v>1085</v>
      </c>
      <c r="G970" s="2">
        <v>45165.460567129601</v>
      </c>
      <c r="H970" s="2">
        <v>45165.461527777799</v>
      </c>
      <c r="I970" s="46">
        <f t="shared" si="100"/>
        <v>9.6064819808816537E-4</v>
      </c>
      <c r="J970" s="41" t="s">
        <v>30</v>
      </c>
      <c r="K970" s="42" t="s">
        <v>34</v>
      </c>
      <c r="L970" s="42" t="s">
        <v>32</v>
      </c>
      <c r="M970" s="6">
        <v>161</v>
      </c>
      <c r="N970" s="5" t="str">
        <f t="shared" si="102"/>
        <v>FAIR-D4/161</v>
      </c>
      <c r="O970" s="4" t="str">
        <f>IF(ISBLANK(E970),"",IF(E970=F970, "1 video",CONCATENATE((+COUNTIFS(Video_List!$A:$A,Monitoring!C970,Video_List!$D:$D,"&lt;=" &amp;Monitoring!H970)-COUNTIFS(Video_List!$A:$A,Monitoring!C970,Video_List!$D:$D,"&lt;=" &amp;Monitoring!G970))+1," videos")))</f>
        <v>2 videos</v>
      </c>
      <c r="P970" s="61" t="s">
        <v>31</v>
      </c>
      <c r="Q970" s="63" t="s">
        <v>34</v>
      </c>
      <c r="R970" s="63" t="str">
        <f>+IFERROR(IF(S970="#N/C","#N/C",IF(S970=0,INDEX(Taxonomy_UniqueValues!A:A,MATCH(T970,Taxonomy_UniqueValues!C:C,0)),INDEX(Taxonomy_UniqueValues!A:A,MATCH(S970,Taxonomy_UniqueValues!B:B,0)))),"#N/C")</f>
        <v>Insecta</v>
      </c>
      <c r="S970" s="63" t="str">
        <f>+IFERROR(IF(T970="#N/C","#N/C",IF(T970=0,INDEX(Taxonomy_UniqueValues!B:B,MATCH(U970,Taxonomy_UniqueValues!D:D,0)),INDEX(Taxonomy_UniqueValues!B:B,MATCH(T970,Taxonomy_UniqueValues!C:C,0)))),"#N/C")</f>
        <v>Diptera</v>
      </c>
      <c r="T970" s="63" t="str">
        <f>+IFERROR(IF(U970="#N/C","#N/C",IF(U970=0,INDEX(Taxonomy_UniqueValues!C:C,MATCH(V970,Taxonomy_UniqueValues!E:E,0)),INDEX(Taxonomy_UniqueValues!C:C,MATCH(U970,Taxonomy_UniqueValues!D:D,0)))),"#N/C")</f>
        <v>Brachycera</v>
      </c>
      <c r="U970" s="63" t="str">
        <f>+IFERROR(IF(V970="#N/C","#N/C",IF(V970=0,INDEX(Taxonomy_UniqueValues!D:D,MATCH(W970,Taxonomy_UniqueValues!F:F,0)),INDEX(Taxonomy_UniqueValues!D:D,MATCH(V970,Taxonomy_UniqueValues!E:E,0)))),"#N/C")</f>
        <v>Muscomorpha</v>
      </c>
      <c r="V970" s="63" t="str">
        <f>+IFERROR(IF(W970="#N/C","#N/C",IF(W970=0,INDEX(Taxonomy_UniqueValues!E:E,MATCH(X970,Taxonomy_UniqueValues!G:G,0)),INDEX(Taxonomy_UniqueValues!E:E,MATCH(W970,Taxonomy_UniqueValues!F:F,0)))),"#N/C")</f>
        <v>Muscoidea</v>
      </c>
      <c r="W970" s="63" t="str">
        <f>+IFERROR(IF(X970="#N/C","#N/C",IF(X970=0,INDEX(Taxonomy_UniqueValues!F:F,MATCH(Y970,Taxonomy_UniqueValues!H:H,0)),INDEX(Taxonomy_UniqueValues!F:F,MATCH(X970,Taxonomy_UniqueValues!G:G,0)))),"#N/C")</f>
        <v>Fanniidae</v>
      </c>
      <c r="X970" s="63">
        <f>+IFERROR(IF(Y970="#N/C","#N/C",INDEX(Taxonomy_UniqueValues!G:G,MATCH(Y970,Taxonomy_UniqueValues!H:H,0))),"#N/C")</f>
        <v>0</v>
      </c>
      <c r="Y970" s="65" t="s">
        <v>38</v>
      </c>
      <c r="Z970" s="64" t="s">
        <v>36</v>
      </c>
    </row>
    <row r="971" spans="1:26" x14ac:dyDescent="0.3">
      <c r="A971" s="3">
        <v>162</v>
      </c>
      <c r="B971" s="38" t="str">
        <f t="shared" si="99"/>
        <v>FAIR-D4_162</v>
      </c>
      <c r="C971" s="39" t="s">
        <v>897</v>
      </c>
      <c r="D971" s="4">
        <f t="shared" si="101"/>
        <v>45165</v>
      </c>
      <c r="E971" s="1" t="s">
        <v>1084</v>
      </c>
      <c r="F971" s="1" t="s">
        <v>1086</v>
      </c>
      <c r="G971" s="2">
        <v>45165.460567129601</v>
      </c>
      <c r="H971" s="2">
        <v>45165.462708333303</v>
      </c>
      <c r="I971" s="46">
        <f t="shared" si="100"/>
        <v>2.1412037021946162E-3</v>
      </c>
      <c r="J971" s="41" t="s">
        <v>30</v>
      </c>
      <c r="K971" s="42" t="s">
        <v>31</v>
      </c>
      <c r="L971" s="42" t="s">
        <v>32</v>
      </c>
      <c r="M971" s="6">
        <v>162</v>
      </c>
      <c r="N971" s="5" t="str">
        <f t="shared" si="102"/>
        <v>FAIR-D4/162</v>
      </c>
      <c r="O971" s="4" t="str">
        <f>IF(ISBLANK(E971),"",IF(E971=F971, "1 video",CONCATENATE((+COUNTIFS(Video_List!$A:$A,Monitoring!C971,Video_List!$D:$D,"&lt;=" &amp;Monitoring!H971)-COUNTIFS(Video_List!$A:$A,Monitoring!C971,Video_List!$D:$D,"&lt;=" &amp;Monitoring!G971))+1," videos")))</f>
        <v>3 videos</v>
      </c>
      <c r="P971" s="61" t="s">
        <v>31</v>
      </c>
      <c r="Q971" s="63" t="s">
        <v>31</v>
      </c>
      <c r="R971" s="63" t="str">
        <f>+IFERROR(IF(S971="#N/C","#N/C",INDEX(Taxonomy_UniqueValues!A:A,MATCH(S971,Taxonomy_UniqueValues!B:B,0))),"#N/C")</f>
        <v>Insecta</v>
      </c>
      <c r="S971" s="63" t="str">
        <f>+IFERROR(IF(T971="#N/C","#N/C",INDEX(Taxonomy_UniqueValues!B:B,MATCH(T971,Taxonomy_UniqueValues!C:C,0))),"#N/C")</f>
        <v>Diptera</v>
      </c>
      <c r="T971" s="63" t="str">
        <f>+IFERROR(IF(V971="#N/C","#N/C",INDEX(Taxonomy_UniqueValues!C:C,MATCH(V971,Taxonomy_UniqueValues!E:E,0))),"#N/C")</f>
        <v>Brachycera</v>
      </c>
      <c r="U971" s="63" t="str">
        <f>+IFERROR(IF(V971="#N/C","#N/C",INDEX(Taxonomy_UniqueValues!D:D,MATCH(V971,Taxonomy_UniqueValues!E:E,0))),"#N/C")</f>
        <v>Muscomorpha</v>
      </c>
      <c r="V971" s="63" t="str">
        <f>+IFERROR(IF(W971="#N/C","#N/C",INDEX(Taxonomy_UniqueValues!E:E,MATCH(W971,Taxonomy_UniqueValues!F:F,0))),"#N/C")</f>
        <v>Tephritoidea</v>
      </c>
      <c r="W971" s="63" t="str">
        <f>+IFERROR(IF(X971="#N/C","#N/C",INDEX(Taxonomy_UniqueValues!F:F,MATCH(X971,Taxonomy_UniqueValues!G:G,0))),"#N/C")</f>
        <v>Tephritidae</v>
      </c>
      <c r="X971" s="63" t="str">
        <f>+IFERROR(IF(Y971="#N/C","#N/C",INDEX(Taxonomy_UniqueValues!G:G,MATCH(Y971,Taxonomy_UniqueValues!H:H,0))),"#N/C")</f>
        <v>Trypetinae</v>
      </c>
      <c r="Y971" s="65" t="s">
        <v>1048</v>
      </c>
      <c r="Z971" s="64" t="s">
        <v>36</v>
      </c>
    </row>
    <row r="972" spans="1:26" x14ac:dyDescent="0.3">
      <c r="A972" s="3">
        <v>163</v>
      </c>
      <c r="B972" s="38" t="str">
        <f t="shared" si="99"/>
        <v>FAIR-D4_163</v>
      </c>
      <c r="C972" s="39" t="s">
        <v>897</v>
      </c>
      <c r="D972" s="4">
        <f t="shared" si="101"/>
        <v>45165</v>
      </c>
      <c r="E972" s="1" t="s">
        <v>1087</v>
      </c>
      <c r="F972" s="1" t="s">
        <v>1087</v>
      </c>
      <c r="G972" s="2">
        <v>45165.464976851901</v>
      </c>
      <c r="H972" s="2">
        <v>45165.465740740699</v>
      </c>
      <c r="I972" s="46">
        <f t="shared" si="100"/>
        <v>7.6388879824662581E-4</v>
      </c>
      <c r="J972" s="41" t="s">
        <v>32</v>
      </c>
      <c r="K972" s="42" t="s">
        <v>31</v>
      </c>
      <c r="L972" s="42" t="s">
        <v>30</v>
      </c>
      <c r="M972" s="6">
        <v>163</v>
      </c>
      <c r="N972" s="5" t="str">
        <f t="shared" si="102"/>
        <v>FAIR-D4/163</v>
      </c>
      <c r="O972" s="4" t="str">
        <f>IF(ISBLANK(E972),"",IF(E972=F972, "1 video",CONCATENATE((+COUNTIFS(Video_List!$A:$A,Monitoring!C972,Video_List!$D:$D,"&lt;=" &amp;Monitoring!H972)-COUNTIFS(Video_List!$A:$A,Monitoring!C972,Video_List!$D:$D,"&lt;=" &amp;Monitoring!G972))+1," videos")))</f>
        <v>1 video</v>
      </c>
      <c r="P972" s="61" t="s">
        <v>34</v>
      </c>
      <c r="Q972" s="62" t="s">
        <v>34</v>
      </c>
      <c r="R972" s="63" t="str">
        <f>+IFERROR(IF(S972="#N/C","#N/C",INDEX(Taxonomy_UniqueValues!A:A,MATCH(S972,Taxonomy_UniqueValues!B:B,0))),"#N/C")</f>
        <v>Insecta</v>
      </c>
      <c r="S972" s="63" t="str">
        <f>+IFERROR(IF(T972="#N/C","#N/C",INDEX(Taxonomy_UniqueValues!B:B,MATCH(T972,Taxonomy_UniqueValues!C:C,0))),"#N/C")</f>
        <v>Diptera</v>
      </c>
      <c r="T972" s="63" t="s">
        <v>48</v>
      </c>
      <c r="U972" s="63" t="str">
        <f>+IFERROR(IF(V972="#N/C","#N/C",INDEX(Taxonomy_UniqueValues!D:D,MATCH(V972,Taxonomy_UniqueValues!E:E,0))),"#N/C")</f>
        <v>#N/C</v>
      </c>
      <c r="V972" s="63" t="str">
        <f>+IFERROR(IF(W972="#N/C","#N/C",INDEX(Taxonomy_UniqueValues!E:E,MATCH(W972,Taxonomy_UniqueValues!F:F,0))),"#N/C")</f>
        <v>#N/C</v>
      </c>
      <c r="W972" s="63" t="str">
        <f>+IFERROR(IF(X972="#N/C","#N/C",INDEX(Taxonomy_UniqueValues!F:F,MATCH(X972,Taxonomy_UniqueValues!G:G,0))),"#N/C")</f>
        <v>#N/C</v>
      </c>
      <c r="X972" s="63" t="str">
        <f>+IFERROR(IF(Y972="#N/C","#N/C",INDEX(Taxonomy_UniqueValues!G:G,MATCH(Y972,Taxonomy_UniqueValues!H:H,0))),"#N/C")</f>
        <v>#N/C</v>
      </c>
      <c r="Y972" s="65" t="str">
        <f>+IFERROR(IF(Z972="#N/C","#N/C",INDEX(Taxonomy_UniqueValues!H:H,MATCH(Z972,Taxonomy_UniqueValues!I:I,0))),"#N/C")</f>
        <v>#N/C</v>
      </c>
      <c r="Z972" s="64" t="s">
        <v>36</v>
      </c>
    </row>
    <row r="973" spans="1:26" x14ac:dyDescent="0.3">
      <c r="A973" s="3">
        <v>164</v>
      </c>
      <c r="B973" s="38" t="str">
        <f t="shared" si="99"/>
        <v>FAIR-D4_164</v>
      </c>
      <c r="C973" s="39" t="s">
        <v>897</v>
      </c>
      <c r="D973" s="4">
        <f t="shared" si="101"/>
        <v>45165</v>
      </c>
      <c r="E973" s="1" t="s">
        <v>1088</v>
      </c>
      <c r="F973" s="1" t="s">
        <v>1088</v>
      </c>
      <c r="G973" s="2">
        <v>45165.468738425901</v>
      </c>
      <c r="H973" s="2">
        <v>45165.469537037003</v>
      </c>
      <c r="I973" s="46">
        <f t="shared" si="100"/>
        <v>7.9861110134515911E-4</v>
      </c>
      <c r="J973" s="41" t="s">
        <v>45</v>
      </c>
      <c r="K973" s="42" t="s">
        <v>31</v>
      </c>
      <c r="L973" s="42" t="s">
        <v>32</v>
      </c>
      <c r="M973" s="6">
        <v>164</v>
      </c>
      <c r="N973" s="5" t="str">
        <f t="shared" si="102"/>
        <v>FAIR-D4/164</v>
      </c>
      <c r="O973" s="4" t="str">
        <f>IF(ISBLANK(E973),"",IF(E973=F973, "1 video",CONCATENATE((+COUNTIFS(Video_List!$A:$A,Monitoring!C973,Video_List!$D:$D,"&lt;=" &amp;Monitoring!H973)-COUNTIFS(Video_List!$A:$A,Monitoring!C973,Video_List!$D:$D,"&lt;=" &amp;Monitoring!G973))+1," videos")))</f>
        <v>1 video</v>
      </c>
      <c r="P973" s="61" t="s">
        <v>31</v>
      </c>
      <c r="Q973" s="62" t="s">
        <v>34</v>
      </c>
      <c r="R973" s="63" t="str">
        <f>+IFERROR(IF(S973="#N/C","#N/C",IF(S973=0,INDEX(Taxonomy_UniqueValues!A:A,MATCH(T973,Taxonomy_UniqueValues!C:C,0)),INDEX(Taxonomy_UniqueValues!A:A,MATCH(S973,Taxonomy_UniqueValues!B:B,0)))),"#N/C")</f>
        <v>Insecta</v>
      </c>
      <c r="S973" s="63" t="str">
        <f>+IFERROR(IF(T973="#N/C","#N/C",IF(T973=0,INDEX(Taxonomy_UniqueValues!B:B,MATCH(U973,Taxonomy_UniqueValues!D:D,0)),INDEX(Taxonomy_UniqueValues!B:B,MATCH(T973,Taxonomy_UniqueValues!C:C,0)))),"#N/C")</f>
        <v>Diptera</v>
      </c>
      <c r="T973" s="63" t="str">
        <f>+IFERROR(IF(U973="#N/C","#N/C",IF(U973=0,INDEX(Taxonomy_UniqueValues!C:C,MATCH(V973,Taxonomy_UniqueValues!E:E,0)),INDEX(Taxonomy_UniqueValues!C:C,MATCH(U973,Taxonomy_UniqueValues!D:D,0)))),"#N/C")</f>
        <v>Brachycera</v>
      </c>
      <c r="U973" s="63" t="str">
        <f>+IFERROR(IF(V973="#N/C","#N/C",IF(V973=0,INDEX(Taxonomy_UniqueValues!D:D,MATCH(W973,Taxonomy_UniqueValues!F:F,0)),INDEX(Taxonomy_UniqueValues!D:D,MATCH(V973,Taxonomy_UniqueValues!E:E,0)))),"#N/C")</f>
        <v>Muscomorpha</v>
      </c>
      <c r="V973" s="63" t="str">
        <f>+IFERROR(IF(W973="#N/C","#N/C",IF(W973=0,INDEX(Taxonomy_UniqueValues!E:E,MATCH(X973,Taxonomy_UniqueValues!G:G,0)),INDEX(Taxonomy_UniqueValues!E:E,MATCH(W973,Taxonomy_UniqueValues!F:F,0)))),"#N/C")</f>
        <v>Muscoidea</v>
      </c>
      <c r="W973" s="63" t="str">
        <f>+IFERROR(IF(X973="#N/C","#N/C",IF(X973=0,INDEX(Taxonomy_UniqueValues!F:F,MATCH(Y973,Taxonomy_UniqueValues!H:H,0)),INDEX(Taxonomy_UniqueValues!F:F,MATCH(X973,Taxonomy_UniqueValues!G:G,0)))),"#N/C")</f>
        <v>Fanniidae</v>
      </c>
      <c r="X973" s="63">
        <f>+IFERROR(IF(Y973="#N/C","#N/C",INDEX(Taxonomy_UniqueValues!G:G,MATCH(Y973,Taxonomy_UniqueValues!H:H,0))),"#N/C")</f>
        <v>0</v>
      </c>
      <c r="Y973" s="65" t="s">
        <v>38</v>
      </c>
      <c r="Z973" s="64" t="s">
        <v>36</v>
      </c>
    </row>
    <row r="974" spans="1:26" x14ac:dyDescent="0.3">
      <c r="A974" s="3">
        <v>165</v>
      </c>
      <c r="B974" s="38" t="str">
        <f t="shared" si="99"/>
        <v>FAIR-D4_165</v>
      </c>
      <c r="C974" s="39" t="s">
        <v>897</v>
      </c>
      <c r="D974" s="4">
        <f t="shared" si="101"/>
        <v>45165</v>
      </c>
      <c r="E974" s="1" t="s">
        <v>1088</v>
      </c>
      <c r="F974" s="1" t="s">
        <v>1089</v>
      </c>
      <c r="G974" s="2">
        <v>45165.469490740703</v>
      </c>
      <c r="H974" s="2">
        <v>45165.470625000002</v>
      </c>
      <c r="I974" s="46">
        <f t="shared" si="100"/>
        <v>1.1342592988512479E-3</v>
      </c>
      <c r="J974" s="41" t="s">
        <v>30</v>
      </c>
      <c r="K974" s="42" t="s">
        <v>34</v>
      </c>
      <c r="L974" s="42" t="s">
        <v>45</v>
      </c>
      <c r="M974" s="6">
        <v>165</v>
      </c>
      <c r="N974" s="5" t="str">
        <f t="shared" si="102"/>
        <v>FAIR-D4/165</v>
      </c>
      <c r="O974" s="4" t="str">
        <f>IF(ISBLANK(E974),"",IF(E974=F974, "1 video",CONCATENATE((+COUNTIFS(Video_List!$A:$A,Monitoring!C974,Video_List!$D:$D,"&lt;=" &amp;Monitoring!H974)-COUNTIFS(Video_List!$A:$A,Monitoring!C974,Video_List!$D:$D,"&lt;=" &amp;Monitoring!G974))+1," videos")))</f>
        <v>2 videos</v>
      </c>
      <c r="P974" s="61" t="s">
        <v>34</v>
      </c>
      <c r="Q974" s="62" t="s">
        <v>34</v>
      </c>
      <c r="R974" s="63" t="s">
        <v>86</v>
      </c>
      <c r="S974" s="63" t="str">
        <f>+IFERROR(IF(T974="#N/C","#N/C",INDEX(Taxonomy_UniqueValues!B:B,MATCH(T974,Taxonomy_UniqueValues!C:C,0))),"#N/C")</f>
        <v>#N/C</v>
      </c>
      <c r="T974" s="63" t="str">
        <f>+IFERROR(IF(V974="#N/C","#N/C",INDEX(Taxonomy_UniqueValues!C:C,MATCH(V974,Taxonomy_UniqueValues!E:E,0))),"#N/C")</f>
        <v>#N/C</v>
      </c>
      <c r="U974" s="63" t="str">
        <f>+IFERROR(IF(V974="#N/C","#N/C",INDEX(Taxonomy_UniqueValues!D:D,MATCH(V974,Taxonomy_UniqueValues!E:E,0))),"#N/C")</f>
        <v>#N/C</v>
      </c>
      <c r="V974" s="63" t="str">
        <f>+IFERROR(IF(W974="#N/C","#N/C",INDEX(Taxonomy_UniqueValues!E:E,MATCH(W974,Taxonomy_UniqueValues!F:F,0))),"#N/C")</f>
        <v>#N/C</v>
      </c>
      <c r="W974" s="63" t="str">
        <f>+IFERROR(IF(X974="#N/C","#N/C",INDEX(Taxonomy_UniqueValues!F:F,MATCH(X974,Taxonomy_UniqueValues!G:G,0))),"#N/C")</f>
        <v>#N/C</v>
      </c>
      <c r="X974" s="63" t="str">
        <f>+IFERROR(IF(Y974="#N/C","#N/C",INDEX(Taxonomy_UniqueValues!G:G,MATCH(Y974,Taxonomy_UniqueValues!H:H,0))),"#N/C")</f>
        <v>#N/C</v>
      </c>
      <c r="Y974" s="65" t="str">
        <f>+IFERROR(IF(Z974="#N/C","#N/C",INDEX(Taxonomy_UniqueValues!H:H,MATCH(Z974,Taxonomy_UniqueValues!I:I,0))),"#N/C")</f>
        <v>#N/C</v>
      </c>
      <c r="Z974" s="64" t="s">
        <v>36</v>
      </c>
    </row>
    <row r="975" spans="1:26" x14ac:dyDescent="0.3">
      <c r="A975" s="3">
        <v>166</v>
      </c>
      <c r="B975" s="38" t="str">
        <f t="shared" si="99"/>
        <v>FAIR-D4_166</v>
      </c>
      <c r="C975" s="39" t="s">
        <v>897</v>
      </c>
      <c r="D975" s="4">
        <f t="shared" si="101"/>
        <v>45165</v>
      </c>
      <c r="E975" s="1" t="s">
        <v>1090</v>
      </c>
      <c r="F975" s="1" t="s">
        <v>1090</v>
      </c>
      <c r="G975" s="2">
        <v>45165.479120370401</v>
      </c>
      <c r="H975" s="2">
        <v>45165.479837963001</v>
      </c>
      <c r="I975" s="46">
        <f t="shared" si="100"/>
        <v>7.1759260026738048E-4</v>
      </c>
      <c r="J975" s="41" t="s">
        <v>45</v>
      </c>
      <c r="K975" s="42" t="s">
        <v>34</v>
      </c>
      <c r="L975" s="42" t="s">
        <v>32</v>
      </c>
      <c r="M975" s="6">
        <v>166</v>
      </c>
      <c r="N975" s="5" t="str">
        <f t="shared" si="102"/>
        <v>FAIR-D4/166</v>
      </c>
      <c r="O975" s="4" t="str">
        <f>IF(ISBLANK(E975),"",IF(E975=F975, "1 video",CONCATENATE((+COUNTIFS(Video_List!$A:$A,Monitoring!C975,Video_List!$D:$D,"&lt;=" &amp;Monitoring!H975)-COUNTIFS(Video_List!$A:$A,Monitoring!C975,Video_List!$D:$D,"&lt;=" &amp;Monitoring!G975))+1," videos")))</f>
        <v>1 video</v>
      </c>
      <c r="P975" s="61" t="s">
        <v>34</v>
      </c>
      <c r="Q975" s="62" t="s">
        <v>34</v>
      </c>
      <c r="R975" s="63" t="str">
        <f>+IFERROR(IF(S975="#N/C","#N/C",INDEX(Taxonomy_UniqueValues!A:A,MATCH(S975,Taxonomy_UniqueValues!B:B,0))),"#N/C")</f>
        <v>Insecta</v>
      </c>
      <c r="S975" s="63" t="str">
        <f>+IFERROR(IF(T975="#N/C","#N/C",INDEX(Taxonomy_UniqueValues!B:B,MATCH(T975,Taxonomy_UniqueValues!C:C,0))),"#N/C")</f>
        <v>Diptera</v>
      </c>
      <c r="T975" s="63" t="s">
        <v>48</v>
      </c>
      <c r="U975" s="63" t="str">
        <f>+IFERROR(IF(V975="#N/C","#N/C",INDEX(Taxonomy_UniqueValues!D:D,MATCH(V975,Taxonomy_UniqueValues!E:E,0))),"#N/C")</f>
        <v>#N/C</v>
      </c>
      <c r="V975" s="63" t="str">
        <f>+IFERROR(IF(W975="#N/C","#N/C",INDEX(Taxonomy_UniqueValues!E:E,MATCH(W975,Taxonomy_UniqueValues!F:F,0))),"#N/C")</f>
        <v>#N/C</v>
      </c>
      <c r="W975" s="63" t="str">
        <f>+IFERROR(IF(X975="#N/C","#N/C",INDEX(Taxonomy_UniqueValues!F:F,MATCH(X975,Taxonomy_UniqueValues!G:G,0))),"#N/C")</f>
        <v>#N/C</v>
      </c>
      <c r="X975" s="63" t="str">
        <f>+IFERROR(IF(Y975="#N/C","#N/C",INDEX(Taxonomy_UniqueValues!G:G,MATCH(Y975,Taxonomy_UniqueValues!H:H,0))),"#N/C")</f>
        <v>#N/C</v>
      </c>
      <c r="Y975" s="65" t="str">
        <f>+IFERROR(IF(Z975="#N/C","#N/C",INDEX(Taxonomy_UniqueValues!H:H,MATCH(Z975,Taxonomy_UniqueValues!I:I,0))),"#N/C")</f>
        <v>#N/C</v>
      </c>
      <c r="Z975" s="64" t="s">
        <v>36</v>
      </c>
    </row>
    <row r="976" spans="1:26" x14ac:dyDescent="0.3">
      <c r="A976" s="3">
        <v>168</v>
      </c>
      <c r="B976" s="38" t="str">
        <f t="shared" si="99"/>
        <v>FAIR-D4_168</v>
      </c>
      <c r="C976" s="39" t="s">
        <v>897</v>
      </c>
      <c r="D976" s="4">
        <f t="shared" si="101"/>
        <v>45165</v>
      </c>
      <c r="E976" s="1" t="s">
        <v>1091</v>
      </c>
      <c r="F976" s="1" t="s">
        <v>1091</v>
      </c>
      <c r="G976" s="2">
        <v>45165.483796296299</v>
      </c>
      <c r="H976" s="2">
        <v>45165.485567129603</v>
      </c>
      <c r="I976" s="46">
        <f t="shared" si="100"/>
        <v>1.7708333034534007E-3</v>
      </c>
      <c r="J976" s="41" t="s">
        <v>32</v>
      </c>
      <c r="K976" s="42" t="s">
        <v>34</v>
      </c>
      <c r="L976" s="42" t="s">
        <v>30</v>
      </c>
      <c r="M976" s="6">
        <v>168</v>
      </c>
      <c r="N976" s="5" t="str">
        <f t="shared" si="102"/>
        <v>FAIR-D4/168</v>
      </c>
      <c r="O976" s="4" t="str">
        <f>IF(ISBLANK(E976),"",IF(E976=F976, "1 video",CONCATENATE((+COUNTIFS(Video_List!$A:$A,Monitoring!C976,Video_List!$D:$D,"&lt;=" &amp;Monitoring!H976)-COUNTIFS(Video_List!$A:$A,Monitoring!C976,Video_List!$D:$D,"&lt;=" &amp;Monitoring!G976))+1," videos")))</f>
        <v>1 video</v>
      </c>
      <c r="P976" s="61" t="s">
        <v>31</v>
      </c>
      <c r="Q976" s="62" t="s">
        <v>34</v>
      </c>
      <c r="R976" s="63" t="str">
        <f>+IFERROR(IF(S976="#N/C","#N/C",INDEX(Taxonomy_UniqueValues!A:A,MATCH(S976,Taxonomy_UniqueValues!B:B,0))),"#N/C")</f>
        <v>Insecta</v>
      </c>
      <c r="S976" s="63" t="str">
        <f>+IFERROR(IF(T976="#N/C","#N/C",INDEX(Taxonomy_UniqueValues!B:B,MATCH(T976,Taxonomy_UniqueValues!C:C,0))),"#N/C")</f>
        <v>Diptera</v>
      </c>
      <c r="T976" s="63" t="str">
        <f>+IFERROR(IF(V976="#N/C","#N/C",INDEX(Taxonomy_UniqueValues!C:C,MATCH(V976,Taxonomy_UniqueValues!E:E,0))),"#N/C")</f>
        <v>Brachycera</v>
      </c>
      <c r="U976" s="63" t="str">
        <f>+IFERROR(IF(V976="#N/C","#N/C",INDEX(Taxonomy_UniqueValues!D:D,MATCH(V976,Taxonomy_UniqueValues!E:E,0))),"#N/C")</f>
        <v>Muscomorpha</v>
      </c>
      <c r="V976" s="63" t="s">
        <v>35</v>
      </c>
      <c r="W976" s="63" t="str">
        <f>+IFERROR(IF(X976="#N/C","#N/C",INDEX(Taxonomy_UniqueValues!F:F,MATCH(X976,Taxonomy_UniqueValues!G:G,0))),"#N/C")</f>
        <v>#N/C</v>
      </c>
      <c r="X976" s="63" t="str">
        <f>+IFERROR(IF(Y976="#N/C","#N/C",INDEX(Taxonomy_UniqueValues!G:G,MATCH(Y976,Taxonomy_UniqueValues!H:H,0))),"#N/C")</f>
        <v>#N/C</v>
      </c>
      <c r="Y976" s="65" t="str">
        <f>+IFERROR(IF(Z976="#N/C","#N/C",INDEX(Taxonomy_UniqueValues!H:H,MATCH(Z976,Taxonomy_UniqueValues!I:I,0))),"#N/C")</f>
        <v>#N/C</v>
      </c>
      <c r="Z976" s="64" t="s">
        <v>36</v>
      </c>
    </row>
    <row r="977" spans="1:26" x14ac:dyDescent="0.3">
      <c r="A977" s="3">
        <v>167</v>
      </c>
      <c r="B977" s="38" t="str">
        <f t="shared" si="99"/>
        <v>FAIR-D4_167</v>
      </c>
      <c r="C977" s="39" t="s">
        <v>897</v>
      </c>
      <c r="D977" s="4">
        <f t="shared" si="101"/>
        <v>45165</v>
      </c>
      <c r="E977" s="1" t="s">
        <v>1091</v>
      </c>
      <c r="F977" s="1" t="s">
        <v>1091</v>
      </c>
      <c r="G977" s="2">
        <v>45165.484259259298</v>
      </c>
      <c r="H977" s="2">
        <v>45165.485509259299</v>
      </c>
      <c r="I977" s="46">
        <f t="shared" si="100"/>
        <v>1.2500000011641532E-3</v>
      </c>
      <c r="J977" s="41" t="s">
        <v>32</v>
      </c>
      <c r="K977" s="42" t="s">
        <v>31</v>
      </c>
      <c r="L977" s="42" t="s">
        <v>32</v>
      </c>
      <c r="M977" s="6">
        <v>167</v>
      </c>
      <c r="N977" s="5" t="str">
        <f t="shared" si="102"/>
        <v>FAIR-D4/167</v>
      </c>
      <c r="O977" s="4" t="str">
        <f>IF(ISBLANK(E977),"",IF(E977=F977, "1 video",CONCATENATE((+COUNTIFS(Video_List!$A:$A,Monitoring!C977,Video_List!$D:$D,"&lt;=" &amp;Monitoring!H977)-COUNTIFS(Video_List!$A:$A,Monitoring!C977,Video_List!$D:$D,"&lt;=" &amp;Monitoring!G977))+1," videos")))</f>
        <v>1 video</v>
      </c>
      <c r="P977" s="61" t="s">
        <v>31</v>
      </c>
      <c r="Q977" s="62" t="s">
        <v>34</v>
      </c>
      <c r="R977" s="63" t="str">
        <f>+IFERROR(IF(S977="#N/C","#N/C",IF(S977=0,INDEX(Taxonomy_UniqueValues!A:A,MATCH(T977,Taxonomy_UniqueValues!C:C,0)),INDEX(Taxonomy_UniqueValues!A:A,MATCH(S977,Taxonomy_UniqueValues!B:B,0)))),"#N/C")</f>
        <v>Insecta</v>
      </c>
      <c r="S977" s="63" t="str">
        <f>+IFERROR(IF(T977="#N/C","#N/C",IF(T977=0,INDEX(Taxonomy_UniqueValues!B:B,MATCH(U977,Taxonomy_UniqueValues!D:D,0)),INDEX(Taxonomy_UniqueValues!B:B,MATCH(T977,Taxonomy_UniqueValues!C:C,0)))),"#N/C")</f>
        <v>Diptera</v>
      </c>
      <c r="T977" s="63" t="str">
        <f>+IFERROR(IF(U977="#N/C","#N/C",IF(U977=0,INDEX(Taxonomy_UniqueValues!C:C,MATCH(V977,Taxonomy_UniqueValues!E:E,0)),INDEX(Taxonomy_UniqueValues!C:C,MATCH(U977,Taxonomy_UniqueValues!D:D,0)))),"#N/C")</f>
        <v>Brachycera</v>
      </c>
      <c r="U977" s="63" t="str">
        <f>+IFERROR(IF(V977="#N/C","#N/C",IF(V977=0,INDEX(Taxonomy_UniqueValues!D:D,MATCH(W977,Taxonomy_UniqueValues!F:F,0)),INDEX(Taxonomy_UniqueValues!D:D,MATCH(V977,Taxonomy_UniqueValues!E:E,0)))),"#N/C")</f>
        <v>Muscomorpha</v>
      </c>
      <c r="V977" s="63" t="str">
        <f>+IFERROR(IF(W977="#N/C","#N/C",IF(W977=0,INDEX(Taxonomy_UniqueValues!E:E,MATCH(X977,Taxonomy_UniqueValues!G:G,0)),INDEX(Taxonomy_UniqueValues!E:E,MATCH(W977,Taxonomy_UniqueValues!F:F,0)))),"#N/C")</f>
        <v>Muscoidea</v>
      </c>
      <c r="W977" s="63" t="str">
        <f>+IFERROR(IF(X977="#N/C","#N/C",IF(X977=0,INDEX(Taxonomy_UniqueValues!F:F,MATCH(Y977,Taxonomy_UniqueValues!H:H,0)),INDEX(Taxonomy_UniqueValues!F:F,MATCH(X977,Taxonomy_UniqueValues!G:G,0)))),"#N/C")</f>
        <v>Fanniidae</v>
      </c>
      <c r="X977" s="63">
        <f>+IFERROR(IF(Y977="#N/C","#N/C",INDEX(Taxonomy_UniqueValues!G:G,MATCH(Y977,Taxonomy_UniqueValues!H:H,0))),"#N/C")</f>
        <v>0</v>
      </c>
      <c r="Y977" s="65" t="s">
        <v>38</v>
      </c>
      <c r="Z977" s="64" t="s">
        <v>36</v>
      </c>
    </row>
    <row r="978" spans="1:26" x14ac:dyDescent="0.3">
      <c r="A978" s="3">
        <v>169</v>
      </c>
      <c r="B978" s="38" t="str">
        <f t="shared" si="99"/>
        <v>FAIR-D4_169</v>
      </c>
      <c r="C978" s="39" t="s">
        <v>897</v>
      </c>
      <c r="D978" s="4">
        <f t="shared" si="101"/>
        <v>45165</v>
      </c>
      <c r="E978" s="1" t="s">
        <v>1092</v>
      </c>
      <c r="F978" s="1" t="s">
        <v>1093</v>
      </c>
      <c r="G978" s="2">
        <v>45165.489745370403</v>
      </c>
      <c r="H978" s="2">
        <v>45165.494675925896</v>
      </c>
      <c r="I978" s="46">
        <f t="shared" si="100"/>
        <v>4.9305554930469953E-3</v>
      </c>
      <c r="J978" s="41" t="s">
        <v>45</v>
      </c>
      <c r="K978" s="42" t="s">
        <v>34</v>
      </c>
      <c r="L978" s="42" t="s">
        <v>32</v>
      </c>
      <c r="M978" s="6">
        <v>169</v>
      </c>
      <c r="N978" s="5" t="str">
        <f t="shared" si="102"/>
        <v>FAIR-D4/169</v>
      </c>
      <c r="O978" s="4" t="str">
        <f>IF(ISBLANK(E978),"",IF(E978=F978, "1 video",CONCATENATE((+COUNTIFS(Video_List!$A:$A,Monitoring!C978,Video_List!$D:$D,"&lt;=" &amp;Monitoring!H978)-COUNTIFS(Video_List!$A:$A,Monitoring!C978,Video_List!$D:$D,"&lt;=" &amp;Monitoring!G978))+1," videos")))</f>
        <v>3 videos</v>
      </c>
      <c r="P978" s="61" t="s">
        <v>31</v>
      </c>
      <c r="Q978" s="62" t="s">
        <v>34</v>
      </c>
      <c r="R978" s="63" t="str">
        <f>+IFERROR(IF(S978="#N/C","#N/C",INDEX(Taxonomy_UniqueValues!A:A,MATCH(S978,Taxonomy_UniqueValues!B:B,0))),"#N/C")</f>
        <v>Insecta</v>
      </c>
      <c r="S978" s="63" t="str">
        <f>+IFERROR(IF(T978="#N/C","#N/C",INDEX(Taxonomy_UniqueValues!B:B,MATCH(T978,Taxonomy_UniqueValues!C:C,0))),"#N/C")</f>
        <v>Diptera</v>
      </c>
      <c r="T978" s="63" t="str">
        <f>+IFERROR(IF(V978="#N/C","#N/C",INDEX(Taxonomy_UniqueValues!C:C,MATCH(V978,Taxonomy_UniqueValues!E:E,0))),"#N/C")</f>
        <v>Brachycera</v>
      </c>
      <c r="U978" s="63" t="str">
        <f>+IFERROR(IF(V978="#N/C","#N/C",INDEX(Taxonomy_UniqueValues!D:D,MATCH(V978,Taxonomy_UniqueValues!E:E,0))),"#N/C")</f>
        <v>Muscomorpha</v>
      </c>
      <c r="V978" s="63" t="s">
        <v>35</v>
      </c>
      <c r="W978" s="63" t="str">
        <f>+IFERROR(IF(X978="#N/C","#N/C",INDEX(Taxonomy_UniqueValues!F:F,MATCH(X978,Taxonomy_UniqueValues!G:G,0))),"#N/C")</f>
        <v>#N/C</v>
      </c>
      <c r="X978" s="63" t="str">
        <f>+IFERROR(IF(Y978="#N/C","#N/C",INDEX(Taxonomy_UniqueValues!G:G,MATCH(Y978,Taxonomy_UniqueValues!H:H,0))),"#N/C")</f>
        <v>#N/C</v>
      </c>
      <c r="Y978" s="65" t="str">
        <f>+IFERROR(IF(Z978="#N/C","#N/C",INDEX(Taxonomy_UniqueValues!H:H,MATCH(Z978,Taxonomy_UniqueValues!I:I,0))),"#N/C")</f>
        <v>#N/C</v>
      </c>
      <c r="Z978" s="64" t="s">
        <v>36</v>
      </c>
    </row>
    <row r="979" spans="1:26" x14ac:dyDescent="0.3">
      <c r="A979" s="3">
        <v>170</v>
      </c>
      <c r="B979" s="38" t="str">
        <f t="shared" si="99"/>
        <v>FAIR-D4_170</v>
      </c>
      <c r="C979" s="39" t="s">
        <v>897</v>
      </c>
      <c r="D979" s="4">
        <f t="shared" si="101"/>
        <v>45165</v>
      </c>
      <c r="E979" s="1" t="s">
        <v>1093</v>
      </c>
      <c r="F979" s="1" t="s">
        <v>1093</v>
      </c>
      <c r="G979" s="2">
        <v>45165.4933101852</v>
      </c>
      <c r="H979" s="2">
        <v>45165.493888888901</v>
      </c>
      <c r="I979" s="46">
        <f t="shared" si="100"/>
        <v>5.7870370073942468E-4</v>
      </c>
      <c r="J979" s="41" t="s">
        <v>30</v>
      </c>
      <c r="K979" s="42" t="s">
        <v>31</v>
      </c>
      <c r="L979" s="42" t="s">
        <v>32</v>
      </c>
      <c r="M979" s="6">
        <v>170</v>
      </c>
      <c r="N979" s="5" t="str">
        <f t="shared" si="102"/>
        <v>FAIR-D4/170</v>
      </c>
      <c r="O979" s="4" t="str">
        <f>IF(ISBLANK(E979),"",IF(E979=F979, "1 video",CONCATENATE((+COUNTIFS(Video_List!$A:$A,Monitoring!C979,Video_List!$D:$D,"&lt;=" &amp;Monitoring!H979)-COUNTIFS(Video_List!$A:$A,Monitoring!C979,Video_List!$D:$D,"&lt;=" &amp;Monitoring!G979))+1," videos")))</f>
        <v>1 video</v>
      </c>
      <c r="P979" s="61" t="s">
        <v>31</v>
      </c>
      <c r="Q979" s="62" t="s">
        <v>34</v>
      </c>
      <c r="R979" s="63" t="str">
        <f>+IFERROR(IF(S979="#N/C","#N/C",IF(S979=0,INDEX(Taxonomy_UniqueValues!A:A,MATCH(T979,Taxonomy_UniqueValues!C:C,0)),INDEX(Taxonomy_UniqueValues!A:A,MATCH(S979,Taxonomy_UniqueValues!B:B,0)))),"#N/C")</f>
        <v>Insecta</v>
      </c>
      <c r="S979" s="63" t="str">
        <f>+IFERROR(IF(T979="#N/C","#N/C",IF(T979=0,INDEX(Taxonomy_UniqueValues!B:B,MATCH(U979,Taxonomy_UniqueValues!D:D,0)),INDEX(Taxonomy_UniqueValues!B:B,MATCH(T979,Taxonomy_UniqueValues!C:C,0)))),"#N/C")</f>
        <v>Diptera</v>
      </c>
      <c r="T979" s="63" t="str">
        <f>+IFERROR(IF(U979="#N/C","#N/C",IF(U979=0,INDEX(Taxonomy_UniqueValues!C:C,MATCH(V979,Taxonomy_UniqueValues!E:E,0)),INDEX(Taxonomy_UniqueValues!C:C,MATCH(U979,Taxonomy_UniqueValues!D:D,0)))),"#N/C")</f>
        <v>Brachycera</v>
      </c>
      <c r="U979" s="63" t="str">
        <f>+IFERROR(IF(V979="#N/C","#N/C",IF(V979=0,INDEX(Taxonomy_UniqueValues!D:D,MATCH(W979,Taxonomy_UniqueValues!F:F,0)),INDEX(Taxonomy_UniqueValues!D:D,MATCH(V979,Taxonomy_UniqueValues!E:E,0)))),"#N/C")</f>
        <v>Muscomorpha</v>
      </c>
      <c r="V979" s="63" t="str">
        <f>+IFERROR(IF(W979="#N/C","#N/C",IF(W979=0,INDEX(Taxonomy_UniqueValues!E:E,MATCH(X979,Taxonomy_UniqueValues!G:G,0)),INDEX(Taxonomy_UniqueValues!E:E,MATCH(W979,Taxonomy_UniqueValues!F:F,0)))),"#N/C")</f>
        <v>Muscoidea</v>
      </c>
      <c r="W979" s="63" t="str">
        <f>+IFERROR(IF(X979="#N/C","#N/C",IF(X979=0,INDEX(Taxonomy_UniqueValues!F:F,MATCH(Y979,Taxonomy_UniqueValues!H:H,0)),INDEX(Taxonomy_UniqueValues!F:F,MATCH(X979,Taxonomy_UniqueValues!G:G,0)))),"#N/C")</f>
        <v>Fanniidae</v>
      </c>
      <c r="X979" s="63">
        <f>+IFERROR(IF(Y979="#N/C","#N/C",INDEX(Taxonomy_UniqueValues!G:G,MATCH(Y979,Taxonomy_UniqueValues!H:H,0))),"#N/C")</f>
        <v>0</v>
      </c>
      <c r="Y979" s="65" t="s">
        <v>38</v>
      </c>
      <c r="Z979" s="64" t="s">
        <v>36</v>
      </c>
    </row>
    <row r="980" spans="1:26" x14ac:dyDescent="0.3">
      <c r="A980" s="3">
        <v>171</v>
      </c>
      <c r="B980" s="38" t="str">
        <f t="shared" si="99"/>
        <v>FAIR-D4_171</v>
      </c>
      <c r="C980" s="39" t="s">
        <v>897</v>
      </c>
      <c r="D980" s="4">
        <f t="shared" si="101"/>
        <v>45165</v>
      </c>
      <c r="E980" s="1" t="s">
        <v>1093</v>
      </c>
      <c r="F980" s="1" t="s">
        <v>1093</v>
      </c>
      <c r="G980" s="2">
        <v>45165.493888888901</v>
      </c>
      <c r="H980" s="2">
        <v>45165.494050925903</v>
      </c>
      <c r="I980" s="46">
        <f t="shared" si="100"/>
        <v>1.6203700215555727E-4</v>
      </c>
      <c r="J980" s="41" t="s">
        <v>32</v>
      </c>
      <c r="K980" s="42" t="s">
        <v>31</v>
      </c>
      <c r="L980" s="42" t="s">
        <v>30</v>
      </c>
      <c r="M980" s="6">
        <v>171</v>
      </c>
      <c r="N980" s="5" t="str">
        <f t="shared" si="102"/>
        <v>FAIR-D4/171</v>
      </c>
      <c r="O980" s="4" t="str">
        <f>IF(ISBLANK(E980),"",IF(E980=F980, "1 video",CONCATENATE((+COUNTIFS(Video_List!$A:$A,Monitoring!C980,Video_List!$D:$D,"&lt;=" &amp;Monitoring!H980)-COUNTIFS(Video_List!$A:$A,Monitoring!C980,Video_List!$D:$D,"&lt;=" &amp;Monitoring!G980))+1," videos")))</f>
        <v>1 video</v>
      </c>
      <c r="P980" s="61" t="s">
        <v>31</v>
      </c>
      <c r="Q980" s="62" t="s">
        <v>34</v>
      </c>
      <c r="R980" s="63" t="str">
        <f>+IFERROR(IF(S980="#N/C","#N/C",IF(S980=0,INDEX(Taxonomy_UniqueValues!A:A,MATCH(T980,Taxonomy_UniqueValues!C:C,0)),INDEX(Taxonomy_UniqueValues!A:A,MATCH(S980,Taxonomy_UniqueValues!B:B,0)))),"#N/C")</f>
        <v>Insecta</v>
      </c>
      <c r="S980" s="63" t="str">
        <f>+IFERROR(IF(T980="#N/C","#N/C",IF(T980=0,INDEX(Taxonomy_UniqueValues!B:B,MATCH(U980,Taxonomy_UniqueValues!D:D,0)),INDEX(Taxonomy_UniqueValues!B:B,MATCH(T980,Taxonomy_UniqueValues!C:C,0)))),"#N/C")</f>
        <v>Diptera</v>
      </c>
      <c r="T980" s="63" t="str">
        <f>+IFERROR(IF(U980="#N/C","#N/C",IF(U980=0,INDEX(Taxonomy_UniqueValues!C:C,MATCH(V980,Taxonomy_UniqueValues!E:E,0)),INDEX(Taxonomy_UniqueValues!C:C,MATCH(U980,Taxonomy_UniqueValues!D:D,0)))),"#N/C")</f>
        <v>Brachycera</v>
      </c>
      <c r="U980" s="63" t="str">
        <f>+IFERROR(IF(V980="#N/C","#N/C",IF(V980=0,INDEX(Taxonomy_UniqueValues!D:D,MATCH(W980,Taxonomy_UniqueValues!F:F,0)),INDEX(Taxonomy_UniqueValues!D:D,MATCH(V980,Taxonomy_UniqueValues!E:E,0)))),"#N/C")</f>
        <v>Muscomorpha</v>
      </c>
      <c r="V980" s="63" t="str">
        <f>+IFERROR(IF(W980="#N/C","#N/C",IF(W980=0,INDEX(Taxonomy_UniqueValues!E:E,MATCH(X980,Taxonomy_UniqueValues!G:G,0)),INDEX(Taxonomy_UniqueValues!E:E,MATCH(W980,Taxonomy_UniqueValues!F:F,0)))),"#N/C")</f>
        <v>Muscoidea</v>
      </c>
      <c r="W980" s="63" t="str">
        <f>+IFERROR(IF(X980="#N/C","#N/C",IF(X980=0,INDEX(Taxonomy_UniqueValues!F:F,MATCH(Y980,Taxonomy_UniqueValues!H:H,0)),INDEX(Taxonomy_UniqueValues!F:F,MATCH(X980,Taxonomy_UniqueValues!G:G,0)))),"#N/C")</f>
        <v>Fanniidae</v>
      </c>
      <c r="X980" s="63">
        <f>+IFERROR(IF(Y980="#N/C","#N/C",INDEX(Taxonomy_UniqueValues!G:G,MATCH(Y980,Taxonomy_UniqueValues!H:H,0))),"#N/C")</f>
        <v>0</v>
      </c>
      <c r="Y980" s="65" t="s">
        <v>38</v>
      </c>
      <c r="Z980" s="64" t="s">
        <v>36</v>
      </c>
    </row>
    <row r="981" spans="1:26" x14ac:dyDescent="0.3">
      <c r="A981" s="3">
        <v>172</v>
      </c>
      <c r="B981" s="38" t="str">
        <f t="shared" si="99"/>
        <v>FAIR-D4_172</v>
      </c>
      <c r="C981" s="39" t="s">
        <v>897</v>
      </c>
      <c r="D981" s="4">
        <f t="shared" si="101"/>
        <v>45165</v>
      </c>
      <c r="E981" s="1" t="s">
        <v>1094</v>
      </c>
      <c r="F981" s="1" t="s">
        <v>1094</v>
      </c>
      <c r="G981" s="2">
        <v>45165.496527777803</v>
      </c>
      <c r="H981" s="2">
        <v>45165.496574074103</v>
      </c>
      <c r="I981" s="46">
        <f t="shared" si="100"/>
        <v>4.6296299842651933E-5</v>
      </c>
      <c r="J981" s="41" t="s">
        <v>30</v>
      </c>
      <c r="K981" s="42" t="s">
        <v>31</v>
      </c>
      <c r="L981" s="42" t="s">
        <v>32</v>
      </c>
      <c r="M981" s="6">
        <v>172</v>
      </c>
      <c r="N981" s="5" t="str">
        <f t="shared" si="102"/>
        <v>FAIR-D4/172</v>
      </c>
      <c r="O981" s="4" t="str">
        <f>IF(ISBLANK(E981),"",IF(E981=F981, "1 video",CONCATENATE((+COUNTIFS(Video_List!$A:$A,Monitoring!C981,Video_List!$D:$D,"&lt;=" &amp;Monitoring!H981)-COUNTIFS(Video_List!$A:$A,Monitoring!C981,Video_List!$D:$D,"&lt;=" &amp;Monitoring!G981))+1," videos")))</f>
        <v>1 video</v>
      </c>
      <c r="P981" s="61" t="s">
        <v>31</v>
      </c>
      <c r="Q981" s="63" t="s">
        <v>34</v>
      </c>
      <c r="R981" s="63" t="str">
        <f>+IFERROR(IF(S981="#N/C","#N/C",INDEX(Taxonomy_UniqueValues!A:A,MATCH(S981,Taxonomy_UniqueValues!B:B,0))),"#N/C")</f>
        <v>Insecta</v>
      </c>
      <c r="S981" s="63" t="str">
        <f>+IFERROR(IF(T981="#N/C","#N/C",INDEX(Taxonomy_UniqueValues!B:B,MATCH(T981,Taxonomy_UniqueValues!C:C,0))),"#N/C")</f>
        <v>Diptera</v>
      </c>
      <c r="T981" s="63" t="str">
        <f>+IFERROR(IF(V981="#N/C","#N/C",INDEX(Taxonomy_UniqueValues!C:C,MATCH(V981,Taxonomy_UniqueValues!E:E,0))),"#N/C")</f>
        <v>Brachycera</v>
      </c>
      <c r="U981" s="63" t="str">
        <f>+IFERROR(IF(V981="#N/C","#N/C",INDEX(Taxonomy_UniqueValues!D:D,MATCH(V981,Taxonomy_UniqueValues!E:E,0))),"#N/C")</f>
        <v>Muscomorpha</v>
      </c>
      <c r="V981" s="63" t="s">
        <v>35</v>
      </c>
      <c r="W981" s="63" t="str">
        <f>+IFERROR(IF(X981="#N/C","#N/C",INDEX(Taxonomy_UniqueValues!F:F,MATCH(X981,Taxonomy_UniqueValues!G:G,0))),"#N/C")</f>
        <v>#N/C</v>
      </c>
      <c r="X981" s="63" t="str">
        <f>+IFERROR(IF(Y981="#N/C","#N/C",INDEX(Taxonomy_UniqueValues!G:G,MATCH(Y981,Taxonomy_UniqueValues!H:H,0))),"#N/C")</f>
        <v>#N/C</v>
      </c>
      <c r="Y981" s="65" t="str">
        <f>+IFERROR(IF(Z981="#N/C","#N/C",INDEX(Taxonomy_UniqueValues!H:H,MATCH(Z981,Taxonomy_UniqueValues!I:I,0))),"#N/C")</f>
        <v>#N/C</v>
      </c>
      <c r="Z981" s="64" t="s">
        <v>36</v>
      </c>
    </row>
    <row r="982" spans="1:26" x14ac:dyDescent="0.3">
      <c r="A982" s="3">
        <v>173</v>
      </c>
      <c r="B982" s="38" t="str">
        <f t="shared" si="99"/>
        <v>FAIR-D4_173</v>
      </c>
      <c r="C982" s="39" t="s">
        <v>897</v>
      </c>
      <c r="D982" s="4">
        <f t="shared" ref="D982:D1017" si="103">IF(ISBLANK(E982),"",+VALUE(MID(E982,FIND("_",E982)+1,10)))</f>
        <v>45165</v>
      </c>
      <c r="E982" s="1" t="s">
        <v>1095</v>
      </c>
      <c r="F982" s="1" t="s">
        <v>1095</v>
      </c>
      <c r="G982" s="2">
        <v>45165.501712963</v>
      </c>
      <c r="H982" s="2">
        <v>45165.502002314803</v>
      </c>
      <c r="I982" s="46">
        <f t="shared" si="100"/>
        <v>2.8935180307598785E-4</v>
      </c>
      <c r="J982" s="41" t="s">
        <v>45</v>
      </c>
      <c r="K982" s="42" t="s">
        <v>34</v>
      </c>
      <c r="L982" s="42" t="s">
        <v>45</v>
      </c>
      <c r="M982" s="6">
        <v>173</v>
      </c>
      <c r="N982" s="5" t="str">
        <f t="shared" si="102"/>
        <v>FAIR-D4/173</v>
      </c>
      <c r="O982" s="4" t="str">
        <f>IF(ISBLANK(E982),"",IF(E982=F982, "1 video",CONCATENATE((+COUNTIFS(Video_List!$A:$A,Monitoring!C982,Video_List!$D:$D,"&lt;=" &amp;Monitoring!H982)-COUNTIFS(Video_List!$A:$A,Monitoring!C982,Video_List!$D:$D,"&lt;=" &amp;Monitoring!G982))+1," videos")))</f>
        <v>1 video</v>
      </c>
      <c r="P982" s="61" t="s">
        <v>34</v>
      </c>
      <c r="Q982" s="62" t="s">
        <v>34</v>
      </c>
      <c r="R982" s="63" t="str">
        <f>+IFERROR(IF(S982="#N/C","#N/C",INDEX(Taxonomy_UniqueValues!A:A,MATCH(S982,Taxonomy_UniqueValues!B:B,0))),"#N/C")</f>
        <v>Insecta</v>
      </c>
      <c r="S982" s="63" t="str">
        <f>+IFERROR(IF(T982="#N/C","#N/C",INDEX(Taxonomy_UniqueValues!B:B,MATCH(T982,Taxonomy_UniqueValues!C:C,0))),"#N/C")</f>
        <v>Diptera</v>
      </c>
      <c r="T982" s="63" t="s">
        <v>48</v>
      </c>
      <c r="U982" s="63" t="str">
        <f>+IFERROR(IF(V982="#N/C","#N/C",INDEX(Taxonomy_UniqueValues!D:D,MATCH(V982,Taxonomy_UniqueValues!E:E,0))),"#N/C")</f>
        <v>#N/C</v>
      </c>
      <c r="V982" s="63" t="str">
        <f>+IFERROR(IF(W982="#N/C","#N/C",INDEX(Taxonomy_UniqueValues!E:E,MATCH(W982,Taxonomy_UniqueValues!F:F,0))),"#N/C")</f>
        <v>#N/C</v>
      </c>
      <c r="W982" s="63" t="str">
        <f>+IFERROR(IF(X982="#N/C","#N/C",INDEX(Taxonomy_UniqueValues!F:F,MATCH(X982,Taxonomy_UniqueValues!G:G,0))),"#N/C")</f>
        <v>#N/C</v>
      </c>
      <c r="X982" s="63" t="str">
        <f>+IFERROR(IF(Y982="#N/C","#N/C",INDEX(Taxonomy_UniqueValues!G:G,MATCH(Y982,Taxonomy_UniqueValues!H:H,0))),"#N/C")</f>
        <v>#N/C</v>
      </c>
      <c r="Y982" s="65" t="str">
        <f>+IFERROR(IF(Z982="#N/C","#N/C",INDEX(Taxonomy_UniqueValues!H:H,MATCH(Z982,Taxonomy_UniqueValues!I:I,0))),"#N/C")</f>
        <v>#N/C</v>
      </c>
      <c r="Z982" s="64" t="s">
        <v>36</v>
      </c>
    </row>
    <row r="983" spans="1:26" x14ac:dyDescent="0.3">
      <c r="A983" s="3">
        <v>174</v>
      </c>
      <c r="B983" s="38" t="str">
        <f t="shared" si="99"/>
        <v>FAIR-D4_174</v>
      </c>
      <c r="C983" s="39" t="s">
        <v>897</v>
      </c>
      <c r="D983" s="4">
        <f t="shared" si="103"/>
        <v>45165</v>
      </c>
      <c r="E983" s="1" t="s">
        <v>1096</v>
      </c>
      <c r="F983" s="1" t="s">
        <v>1097</v>
      </c>
      <c r="G983" s="2">
        <v>45165.514386574097</v>
      </c>
      <c r="H983" s="2">
        <v>45165.517129629603</v>
      </c>
      <c r="I983" s="46">
        <f t="shared" si="100"/>
        <v>2.7430555055616423E-3</v>
      </c>
      <c r="J983" s="41" t="s">
        <v>30</v>
      </c>
      <c r="K983" s="42" t="s">
        <v>31</v>
      </c>
      <c r="L983" s="42" t="s">
        <v>32</v>
      </c>
      <c r="M983" s="6">
        <v>174</v>
      </c>
      <c r="N983" s="5" t="str">
        <f t="shared" si="102"/>
        <v>FAIR-D4/174</v>
      </c>
      <c r="O983" s="4" t="str">
        <f>IF(ISBLANK(E983),"",IF(E983=F983, "1 video",CONCATENATE((+COUNTIFS(Video_List!$A:$A,Monitoring!C983,Video_List!$D:$D,"&lt;=" &amp;Monitoring!H983)-COUNTIFS(Video_List!$A:$A,Monitoring!C983,Video_List!$D:$D,"&lt;=" &amp;Monitoring!G983))+1," videos")))</f>
        <v>2 videos</v>
      </c>
      <c r="P983" s="61" t="s">
        <v>31</v>
      </c>
      <c r="Q983" s="62" t="s">
        <v>31</v>
      </c>
      <c r="R983" s="63" t="str">
        <f>+IFERROR(IF(S983="#N/C","#N/C",INDEX(Taxonomy_UniqueValues!A:A,MATCH(S983,Taxonomy_UniqueValues!B:B,0))),"#N/C")</f>
        <v>Insecta</v>
      </c>
      <c r="S983" s="63" t="str">
        <f>+IFERROR(IF(T983="#N/C","#N/C",INDEX(Taxonomy_UniqueValues!B:B,MATCH(T983,Taxonomy_UniqueValues!C:C,0))),"#N/C")</f>
        <v>Diptera</v>
      </c>
      <c r="T983" s="63" t="str">
        <f>+IFERROR(IF(V983="#N/C","#N/C",INDEX(Taxonomy_UniqueValues!C:C,MATCH(V983,Taxonomy_UniqueValues!E:E,0))),"#N/C")</f>
        <v>Brachycera</v>
      </c>
      <c r="U983" s="63" t="str">
        <f>+IFERROR(IF(V983="#N/C","#N/C",INDEX(Taxonomy_UniqueValues!D:D,MATCH(V983,Taxonomy_UniqueValues!E:E,0))),"#N/C")</f>
        <v>Muscomorpha</v>
      </c>
      <c r="V983" s="63" t="str">
        <f>+IFERROR(IF(W983="#N/C","#N/C",INDEX(Taxonomy_UniqueValues!E:E,MATCH(W983,Taxonomy_UniqueValues!F:F,0))),"#N/C")</f>
        <v>Syrphoidea</v>
      </c>
      <c r="W983" s="63" t="str">
        <f>+IFERROR(IF(X983="#N/C","#N/C",INDEX(Taxonomy_UniqueValues!F:F,MATCH(X983,Taxonomy_UniqueValues!G:G,0))),"#N/C")</f>
        <v>Syrphidae</v>
      </c>
      <c r="X983" s="63" t="str">
        <f>+IFERROR(IF(Y983="#N/C","#N/C",INDEX(Taxonomy_UniqueValues!G:G,MATCH(Y983,Taxonomy_UniqueValues!H:H,0))),"#N/C")</f>
        <v>Syrphinae</v>
      </c>
      <c r="Y983" s="65" t="s">
        <v>219</v>
      </c>
      <c r="Z983" s="64" t="s">
        <v>36</v>
      </c>
    </row>
    <row r="984" spans="1:26" x14ac:dyDescent="0.3">
      <c r="A984" s="3">
        <v>175</v>
      </c>
      <c r="B984" s="38" t="str">
        <f t="shared" si="99"/>
        <v>FAIR-D4_175</v>
      </c>
      <c r="C984" s="39" t="s">
        <v>897</v>
      </c>
      <c r="D984" s="4">
        <f t="shared" si="103"/>
        <v>45165</v>
      </c>
      <c r="E984" s="1" t="s">
        <v>1096</v>
      </c>
      <c r="F984" s="1" t="s">
        <v>1096</v>
      </c>
      <c r="G984" s="2">
        <v>45165.514571759297</v>
      </c>
      <c r="H984" s="2">
        <v>45165.514780092599</v>
      </c>
      <c r="I984" s="46">
        <f t="shared" si="100"/>
        <v>2.0833330199820921E-4</v>
      </c>
      <c r="J984" s="41" t="s">
        <v>30</v>
      </c>
      <c r="K984" s="42" t="s">
        <v>31</v>
      </c>
      <c r="L984" s="42" t="s">
        <v>32</v>
      </c>
      <c r="M984" s="6">
        <v>175</v>
      </c>
      <c r="N984" s="5" t="str">
        <f t="shared" si="102"/>
        <v>FAIR-D4/175</v>
      </c>
      <c r="O984" s="4" t="str">
        <f>IF(ISBLANK(E984),"",IF(E984=F984, "1 video",CONCATENATE((+COUNTIFS(Video_List!$A:$A,Monitoring!C984,Video_List!$D:$D,"&lt;=" &amp;Monitoring!H984)-COUNTIFS(Video_List!$A:$A,Monitoring!C984,Video_List!$D:$D,"&lt;=" &amp;Monitoring!G984))+1," videos")))</f>
        <v>1 video</v>
      </c>
      <c r="P984" s="61" t="s">
        <v>31</v>
      </c>
      <c r="Q984" s="62" t="s">
        <v>31</v>
      </c>
      <c r="R984" s="63" t="str">
        <f>+IFERROR(IF(S984="#N/C","#N/C",IF(S984=0,INDEX(Taxonomy_UniqueValues!A:A,MATCH(T984,Taxonomy_UniqueValues!C:C,0)),INDEX(Taxonomy_UniqueValues!A:A,MATCH(S984,Taxonomy_UniqueValues!B:B,0)))),"#N/C")</f>
        <v>Insecta</v>
      </c>
      <c r="S984" s="63" t="str">
        <f>+IFERROR(IF(T984="#N/C","#N/C",IF(T984=0,INDEX(Taxonomy_UniqueValues!B:B,MATCH(U984,Taxonomy_UniqueValues!D:D,0)),INDEX(Taxonomy_UniqueValues!B:B,MATCH(T984,Taxonomy_UniqueValues!C:C,0)))),"#N/C")</f>
        <v>Diptera</v>
      </c>
      <c r="T984" s="63" t="str">
        <f>+IFERROR(IF(U984="#N/C","#N/C",IF(U984=0,INDEX(Taxonomy_UniqueValues!C:C,MATCH(V984,Taxonomy_UniqueValues!E:E,0)),INDEX(Taxonomy_UniqueValues!C:C,MATCH(U984,Taxonomy_UniqueValues!D:D,0)))),"#N/C")</f>
        <v>Brachycera</v>
      </c>
      <c r="U984" s="63" t="str">
        <f>+IFERROR(IF(V984="#N/C","#N/C",IF(V984=0,INDEX(Taxonomy_UniqueValues!D:D,MATCH(W984,Taxonomy_UniqueValues!F:F,0)),INDEX(Taxonomy_UniqueValues!D:D,MATCH(V984,Taxonomy_UniqueValues!E:E,0)))),"#N/C")</f>
        <v>Muscomorpha</v>
      </c>
      <c r="V984" s="63" t="str">
        <f>+IFERROR(IF(W984="#N/C","#N/C",IF(W984=0,INDEX(Taxonomy_UniqueValues!E:E,MATCH(X984,Taxonomy_UniqueValues!G:G,0)),INDEX(Taxonomy_UniqueValues!E:E,MATCH(W984,Taxonomy_UniqueValues!F:F,0)))),"#N/C")</f>
        <v>Muscoidea</v>
      </c>
      <c r="W984" s="63" t="str">
        <f>+IFERROR(IF(X984="#N/C","#N/C",IF(X984=0,INDEX(Taxonomy_UniqueValues!F:F,MATCH(Y984,Taxonomy_UniqueValues!H:H,0)),INDEX(Taxonomy_UniqueValues!F:F,MATCH(X984,Taxonomy_UniqueValues!G:G,0)))),"#N/C")</f>
        <v>Fanniidae</v>
      </c>
      <c r="X984" s="63">
        <f>+IFERROR(IF(Y984="#N/C","#N/C",INDEX(Taxonomy_UniqueValues!G:G,MATCH(Y984,Taxonomy_UniqueValues!H:H,0))),"#N/C")</f>
        <v>0</v>
      </c>
      <c r="Y984" s="65" t="s">
        <v>38</v>
      </c>
      <c r="Z984" s="64" t="s">
        <v>36</v>
      </c>
    </row>
    <row r="985" spans="1:26" x14ac:dyDescent="0.3">
      <c r="A985" s="3">
        <v>177</v>
      </c>
      <c r="B985" s="38" t="str">
        <f t="shared" si="99"/>
        <v>FAIR-D4_177</v>
      </c>
      <c r="C985" s="39" t="s">
        <v>897</v>
      </c>
      <c r="D985" s="4">
        <f t="shared" si="103"/>
        <v>45165</v>
      </c>
      <c r="E985" s="1" t="s">
        <v>1098</v>
      </c>
      <c r="F985" s="1" t="s">
        <v>1098</v>
      </c>
      <c r="G985" s="2">
        <v>45165.521701388898</v>
      </c>
      <c r="H985" s="2">
        <v>45165.522372685198</v>
      </c>
      <c r="I985" s="46">
        <f t="shared" si="100"/>
        <v>6.7129630042472854E-4</v>
      </c>
      <c r="J985" s="41" t="s">
        <v>45</v>
      </c>
      <c r="K985" s="42" t="s">
        <v>34</v>
      </c>
      <c r="L985" s="42" t="s">
        <v>45</v>
      </c>
      <c r="M985" s="6">
        <v>177</v>
      </c>
      <c r="N985" s="5" t="str">
        <f t="shared" si="102"/>
        <v>FAIR-D4/177</v>
      </c>
      <c r="O985" s="4" t="str">
        <f>IF(ISBLANK(E985),"",IF(E985=F985, "1 video",CONCATENATE((+COUNTIFS(Video_List!$A:$A,Monitoring!C985,Video_List!$D:$D,"&lt;=" &amp;Monitoring!H985)-COUNTIFS(Video_List!$A:$A,Monitoring!C985,Video_List!$D:$D,"&lt;=" &amp;Monitoring!G985))+1," videos")))</f>
        <v>1 video</v>
      </c>
      <c r="P985" s="61" t="s">
        <v>31</v>
      </c>
      <c r="Q985" s="62" t="s">
        <v>34</v>
      </c>
      <c r="R985" s="63" t="str">
        <f>+IFERROR(IF(S985="#N/C","#N/C",INDEX(Taxonomy_UniqueValues!A:A,MATCH(S985,Taxonomy_UniqueValues!B:B,0))),"#N/C")</f>
        <v>Insecta</v>
      </c>
      <c r="S985" s="63" t="str">
        <f>+IFERROR(IF(T985="#N/C","#N/C",INDEX(Taxonomy_UniqueValues!B:B,MATCH(T985,Taxonomy_UniqueValues!C:C,0))),"#N/C")</f>
        <v>Diptera</v>
      </c>
      <c r="T985" s="63" t="str">
        <f>+IFERROR(IF(V985="#N/C","#N/C",INDEX(Taxonomy_UniqueValues!C:C,MATCH(V985,Taxonomy_UniqueValues!E:E,0))),"#N/C")</f>
        <v>Brachycera</v>
      </c>
      <c r="U985" s="63" t="str">
        <f>+IFERROR(IF(V985="#N/C","#N/C",INDEX(Taxonomy_UniqueValues!D:D,MATCH(V985,Taxonomy_UniqueValues!E:E,0))),"#N/C")</f>
        <v>Muscomorpha</v>
      </c>
      <c r="V985" s="63" t="str">
        <f>+IFERROR(IF(W985="#N/C","#N/C",IF(W985=0,INDEX(Taxonomy_UniqueValues!E:E,MATCH(X985,Taxonomy_UniqueValues!G:G,0)),INDEX(Taxonomy_UniqueValues!E:E,MATCH(W985,Taxonomy_UniqueValues!F:F,0)))),"#N/C")</f>
        <v>Ephydroidea</v>
      </c>
      <c r="W985" s="63" t="str">
        <f>+IFERROR(IF(X985="#N/C","#N/C",INDEX(Taxonomy_UniqueValues!F:F,MATCH(X985,Taxonomy_UniqueValues!G:G,0))),"#N/C")</f>
        <v>Drosophilidae</v>
      </c>
      <c r="X985" s="63" t="str">
        <f>+IFERROR(IF(Y985="#N/C","#N/C",INDEX(Taxonomy_UniqueValues!G:G,MATCH(Y985,Taxonomy_UniqueValues!H:H,0))),"#N/C")</f>
        <v>Drosophilinae</v>
      </c>
      <c r="Y985" s="65" t="s">
        <v>384</v>
      </c>
      <c r="Z985" s="64" t="s">
        <v>36</v>
      </c>
    </row>
    <row r="986" spans="1:26" x14ac:dyDescent="0.3">
      <c r="A986" s="3">
        <v>176</v>
      </c>
      <c r="B986" s="38" t="str">
        <f t="shared" si="99"/>
        <v>FAIR-D4_176</v>
      </c>
      <c r="C986" s="39" t="s">
        <v>897</v>
      </c>
      <c r="D986" s="4">
        <f t="shared" si="103"/>
        <v>45165</v>
      </c>
      <c r="E986" s="1" t="s">
        <v>1098</v>
      </c>
      <c r="F986" s="1" t="s">
        <v>1099</v>
      </c>
      <c r="G986" s="2">
        <v>45165.521701388898</v>
      </c>
      <c r="H986" s="2">
        <v>45165.523425925901</v>
      </c>
      <c r="I986" s="46">
        <f t="shared" si="100"/>
        <v>1.7245370036107488E-3</v>
      </c>
      <c r="J986" s="41" t="s">
        <v>45</v>
      </c>
      <c r="K986" s="42" t="s">
        <v>34</v>
      </c>
      <c r="L986" s="42" t="s">
        <v>32</v>
      </c>
      <c r="M986" s="6">
        <v>176</v>
      </c>
      <c r="N986" s="5" t="str">
        <f t="shared" si="102"/>
        <v>FAIR-D4/176</v>
      </c>
      <c r="O986" s="4" t="str">
        <f>IF(ISBLANK(E986),"",IF(E986=F986, "1 video",CONCATENATE((+COUNTIFS(Video_List!$A:$A,Monitoring!C986,Video_List!$D:$D,"&lt;=" &amp;Monitoring!H986)-COUNTIFS(Video_List!$A:$A,Monitoring!C986,Video_List!$D:$D,"&lt;=" &amp;Monitoring!G986))+1," videos")))</f>
        <v>2 videos</v>
      </c>
      <c r="P986" s="61" t="s">
        <v>31</v>
      </c>
      <c r="Q986" s="62" t="s">
        <v>34</v>
      </c>
      <c r="R986" s="63" t="str">
        <f>+IFERROR(IF(S986="#N/C","#N/C",IF(S986=0,INDEX(Taxonomy_UniqueValues!A:A,MATCH(T986,Taxonomy_UniqueValues!C:C,0)),INDEX(Taxonomy_UniqueValues!A:A,MATCH(S986,Taxonomy_UniqueValues!B:B,0)))),"#N/C")</f>
        <v>Insecta</v>
      </c>
      <c r="S986" s="63" t="str">
        <f>+IFERROR(IF(T986="#N/C","#N/C",IF(T986=0,INDEX(Taxonomy_UniqueValues!B:B,MATCH(U986,Taxonomy_UniqueValues!D:D,0)),INDEX(Taxonomy_UniqueValues!B:B,MATCH(T986,Taxonomy_UniqueValues!C:C,0)))),"#N/C")</f>
        <v>Diptera</v>
      </c>
      <c r="T986" s="63" t="str">
        <f>+IFERROR(IF(U986="#N/C","#N/C",IF(U986=0,INDEX(Taxonomy_UniqueValues!C:C,MATCH(V986,Taxonomy_UniqueValues!E:E,0)),INDEX(Taxonomy_UniqueValues!C:C,MATCH(U986,Taxonomy_UniqueValues!D:D,0)))),"#N/C")</f>
        <v>Brachycera</v>
      </c>
      <c r="U986" s="63" t="str">
        <f>+IFERROR(IF(V986="#N/C","#N/C",IF(V986=0,INDEX(Taxonomy_UniqueValues!D:D,MATCH(W986,Taxonomy_UniqueValues!F:F,0)),INDEX(Taxonomy_UniqueValues!D:D,MATCH(V986,Taxonomy_UniqueValues!E:E,0)))),"#N/C")</f>
        <v>Muscomorpha</v>
      </c>
      <c r="V986" s="63" t="str">
        <f>+IFERROR(IF(W986="#N/C","#N/C",IF(W986=0,INDEX(Taxonomy_UniqueValues!E:E,MATCH(X986,Taxonomy_UniqueValues!G:G,0)),INDEX(Taxonomy_UniqueValues!E:E,MATCH(W986,Taxonomy_UniqueValues!F:F,0)))),"#N/C")</f>
        <v>Muscoidea</v>
      </c>
      <c r="W986" s="63" t="str">
        <f>+IFERROR(IF(X986="#N/C","#N/C",IF(X986=0,INDEX(Taxonomy_UniqueValues!F:F,MATCH(Y986,Taxonomy_UniqueValues!H:H,0)),INDEX(Taxonomy_UniqueValues!F:F,MATCH(X986,Taxonomy_UniqueValues!G:G,0)))),"#N/C")</f>
        <v>Fanniidae</v>
      </c>
      <c r="X986" s="63">
        <f>+IFERROR(IF(Y986="#N/C","#N/C",INDEX(Taxonomy_UniqueValues!G:G,MATCH(Y986,Taxonomy_UniqueValues!H:H,0))),"#N/C")</f>
        <v>0</v>
      </c>
      <c r="Y986" s="65" t="s">
        <v>38</v>
      </c>
      <c r="Z986" s="64" t="s">
        <v>36</v>
      </c>
    </row>
    <row r="987" spans="1:26" x14ac:dyDescent="0.3">
      <c r="A987" s="3">
        <v>178</v>
      </c>
      <c r="B987" s="38" t="str">
        <f t="shared" si="99"/>
        <v>FAIR-D4_178</v>
      </c>
      <c r="C987" s="39" t="s">
        <v>897</v>
      </c>
      <c r="D987" s="4">
        <f t="shared" si="103"/>
        <v>45165</v>
      </c>
      <c r="E987" s="1" t="s">
        <v>1098</v>
      </c>
      <c r="F987" s="1" t="s">
        <v>1098</v>
      </c>
      <c r="G987" s="2">
        <v>45165.521967592598</v>
      </c>
      <c r="H987" s="2">
        <v>45165.564039351899</v>
      </c>
      <c r="I987" s="46">
        <f t="shared" si="100"/>
        <v>4.2071759300597478E-2</v>
      </c>
      <c r="J987" s="41" t="s">
        <v>32</v>
      </c>
      <c r="K987" s="42" t="s">
        <v>34</v>
      </c>
      <c r="L987" s="42" t="s">
        <v>45</v>
      </c>
      <c r="M987" s="6">
        <v>178</v>
      </c>
      <c r="N987" s="5" t="str">
        <f t="shared" si="102"/>
        <v>FAIR-D4/178</v>
      </c>
      <c r="O987" s="4" t="str">
        <f>IF(ISBLANK(E987),"",IF(E987=F987, "1 video",CONCATENATE((+COUNTIFS(Video_List!$A:$A,Monitoring!C987,Video_List!$D:$D,"&lt;=" &amp;Monitoring!H987)-COUNTIFS(Video_List!$A:$A,Monitoring!C987,Video_List!$D:$D,"&lt;=" &amp;Monitoring!G987))+1," videos")))</f>
        <v>1 video</v>
      </c>
      <c r="P987" s="61" t="s">
        <v>34</v>
      </c>
      <c r="Q987" s="62" t="s">
        <v>34</v>
      </c>
      <c r="R987" s="63" t="str">
        <f>+IFERROR(IF(S987="#N/C","#N/C",INDEX(Taxonomy_UniqueValues!A:A,MATCH(S987,Taxonomy_UniqueValues!B:B,0))),"#N/C")</f>
        <v>Insecta</v>
      </c>
      <c r="S987" s="63" t="str">
        <f>+IFERROR(IF(T987="#N/C","#N/C",INDEX(Taxonomy_UniqueValues!B:B,MATCH(T987,Taxonomy_UniqueValues!C:C,0))),"#N/C")</f>
        <v>Diptera</v>
      </c>
      <c r="T987" s="63" t="s">
        <v>48</v>
      </c>
      <c r="U987" s="63" t="str">
        <f>+IFERROR(IF(V987="#N/C","#N/C",INDEX(Taxonomy_UniqueValues!D:D,MATCH(V987,Taxonomy_UniqueValues!E:E,0))),"#N/C")</f>
        <v>#N/C</v>
      </c>
      <c r="V987" s="63" t="str">
        <f>+IFERROR(IF(W987="#N/C","#N/C",INDEX(Taxonomy_UniqueValues!E:E,MATCH(W987,Taxonomy_UniqueValues!F:F,0))),"#N/C")</f>
        <v>#N/C</v>
      </c>
      <c r="W987" s="63" t="str">
        <f>+IFERROR(IF(X987="#N/C","#N/C",INDEX(Taxonomy_UniqueValues!F:F,MATCH(X987,Taxonomy_UniqueValues!G:G,0))),"#N/C")</f>
        <v>#N/C</v>
      </c>
      <c r="X987" s="63" t="str">
        <f>+IFERROR(IF(Y987="#N/C","#N/C",INDEX(Taxonomy_UniqueValues!G:G,MATCH(Y987,Taxonomy_UniqueValues!H:H,0))),"#N/C")</f>
        <v>#N/C</v>
      </c>
      <c r="Y987" s="65" t="str">
        <f>+IFERROR(IF(Z987="#N/C","#N/C",INDEX(Taxonomy_UniqueValues!H:H,MATCH(Z987,Taxonomy_UniqueValues!I:I,0))),"#N/C")</f>
        <v>#N/C</v>
      </c>
      <c r="Z987" s="64" t="s">
        <v>36</v>
      </c>
    </row>
    <row r="988" spans="1:26" x14ac:dyDescent="0.3">
      <c r="A988" s="3">
        <v>179</v>
      </c>
      <c r="B988" s="38" t="str">
        <f t="shared" si="99"/>
        <v>FAIR-D4_179</v>
      </c>
      <c r="C988" s="39" t="s">
        <v>897</v>
      </c>
      <c r="D988" s="4">
        <f t="shared" si="103"/>
        <v>45165</v>
      </c>
      <c r="E988" s="1" t="s">
        <v>1100</v>
      </c>
      <c r="F988" s="1" t="s">
        <v>1100</v>
      </c>
      <c r="G988" s="2">
        <v>45165.523819444497</v>
      </c>
      <c r="H988" s="2">
        <v>45165.524016203701</v>
      </c>
      <c r="I988" s="46">
        <f t="shared" si="100"/>
        <v>1.9675920339068398E-4</v>
      </c>
      <c r="J988" s="41" t="s">
        <v>30</v>
      </c>
      <c r="K988" s="42" t="s">
        <v>34</v>
      </c>
      <c r="L988" s="42" t="s">
        <v>30</v>
      </c>
      <c r="M988" s="6">
        <v>179</v>
      </c>
      <c r="N988" s="5" t="str">
        <f t="shared" si="102"/>
        <v>FAIR-D4/179</v>
      </c>
      <c r="O988" s="4" t="str">
        <f>IF(ISBLANK(E988),"",IF(E988=F988, "1 video",CONCATENATE((+COUNTIFS(Video_List!$A:$A,Monitoring!C988,Video_List!$D:$D,"&lt;=" &amp;Monitoring!H988)-COUNTIFS(Video_List!$A:$A,Monitoring!C988,Video_List!$D:$D,"&lt;=" &amp;Monitoring!G988))+1," videos")))</f>
        <v>1 video</v>
      </c>
      <c r="P988" s="61" t="s">
        <v>31</v>
      </c>
      <c r="Q988" s="62" t="s">
        <v>34</v>
      </c>
      <c r="R988" s="63" t="str">
        <f>+IFERROR(IF(S988="#N/C","#N/C",INDEX(Taxonomy_UniqueValues!A:A,MATCH(S988,Taxonomy_UniqueValues!B:B,0))),"#N/C")</f>
        <v>Insecta</v>
      </c>
      <c r="S988" s="63" t="str">
        <f>+IFERROR(IF(T988="#N/C","#N/C",INDEX(Taxonomy_UniqueValues!B:B,MATCH(T988,Taxonomy_UniqueValues!C:C,0))),"#N/C")</f>
        <v>Diptera</v>
      </c>
      <c r="T988" s="63" t="str">
        <f>+IFERROR(IF(V988="#N/C","#N/C",INDEX(Taxonomy_UniqueValues!C:C,MATCH(V988,Taxonomy_UniqueValues!E:E,0))),"#N/C")</f>
        <v>Brachycera</v>
      </c>
      <c r="U988" s="63" t="str">
        <f>+IFERROR(IF(V988="#N/C","#N/C",INDEX(Taxonomy_UniqueValues!D:D,MATCH(V988,Taxonomy_UniqueValues!E:E,0))),"#N/C")</f>
        <v>Muscomorpha</v>
      </c>
      <c r="V988" s="63" t="s">
        <v>35</v>
      </c>
      <c r="W988" s="63" t="str">
        <f>+IFERROR(IF(X988="#N/C","#N/C",INDEX(Taxonomy_UniqueValues!F:F,MATCH(X988,Taxonomy_UniqueValues!G:G,0))),"#N/C")</f>
        <v>#N/C</v>
      </c>
      <c r="X988" s="63" t="str">
        <f>+IFERROR(IF(Y988="#N/C","#N/C",INDEX(Taxonomy_UniqueValues!G:G,MATCH(Y988,Taxonomy_UniqueValues!H:H,0))),"#N/C")</f>
        <v>#N/C</v>
      </c>
      <c r="Y988" s="65" t="str">
        <f>+IFERROR(IF(Z988="#N/C","#N/C",INDEX(Taxonomy_UniqueValues!H:H,MATCH(Z988,Taxonomy_UniqueValues!I:I,0))),"#N/C")</f>
        <v>#N/C</v>
      </c>
      <c r="Z988" s="64" t="s">
        <v>36</v>
      </c>
    </row>
    <row r="989" spans="1:26" x14ac:dyDescent="0.3">
      <c r="A989" s="3">
        <v>181</v>
      </c>
      <c r="B989" s="38" t="str">
        <f t="shared" si="99"/>
        <v>FAIR-D4_181</v>
      </c>
      <c r="C989" s="39" t="s">
        <v>897</v>
      </c>
      <c r="D989" s="4">
        <f t="shared" si="103"/>
        <v>45165</v>
      </c>
      <c r="E989" s="1" t="s">
        <v>1101</v>
      </c>
      <c r="F989" s="1" t="s">
        <v>1101</v>
      </c>
      <c r="G989" s="2">
        <v>45165.528842592597</v>
      </c>
      <c r="H989" s="2">
        <v>45165.528935185197</v>
      </c>
      <c r="I989" s="46">
        <f t="shared" si="100"/>
        <v>9.2592599685303867E-5</v>
      </c>
      <c r="J989" s="41" t="s">
        <v>45</v>
      </c>
      <c r="K989" s="42" t="s">
        <v>31</v>
      </c>
      <c r="L989" s="42" t="s">
        <v>32</v>
      </c>
      <c r="M989" s="6">
        <v>181</v>
      </c>
      <c r="N989" s="5" t="str">
        <f t="shared" si="102"/>
        <v>FAIR-D4/181</v>
      </c>
      <c r="O989" s="4" t="str">
        <f>IF(ISBLANK(E989),"",IF(E989=F989, "1 video",CONCATENATE((+COUNTIFS(Video_List!$A:$A,Monitoring!C989,Video_List!$D:$D,"&lt;=" &amp;Monitoring!H989)-COUNTIFS(Video_List!$A:$A,Monitoring!C989,Video_List!$D:$D,"&lt;=" &amp;Monitoring!G989))+1," videos")))</f>
        <v>1 video</v>
      </c>
      <c r="P989" s="61" t="s">
        <v>34</v>
      </c>
      <c r="Q989" s="62" t="s">
        <v>34</v>
      </c>
      <c r="R989" s="63" t="s">
        <v>86</v>
      </c>
      <c r="S989" s="63" t="str">
        <f>+IFERROR(IF(T989="#N/C","#N/C",INDEX(Taxonomy_UniqueValues!B:B,MATCH(T989,Taxonomy_UniqueValues!C:C,0))),"#N/C")</f>
        <v>#N/C</v>
      </c>
      <c r="T989" s="63" t="str">
        <f>+IFERROR(IF(V989="#N/C","#N/C",INDEX(Taxonomy_UniqueValues!C:C,MATCH(V989,Taxonomy_UniqueValues!E:E,0))),"#N/C")</f>
        <v>#N/C</v>
      </c>
      <c r="U989" s="63" t="str">
        <f>+IFERROR(IF(V989="#N/C","#N/C",INDEX(Taxonomy_UniqueValues!D:D,MATCH(V989,Taxonomy_UniqueValues!E:E,0))),"#N/C")</f>
        <v>#N/C</v>
      </c>
      <c r="V989" s="63" t="str">
        <f>+IFERROR(IF(W989="#N/C","#N/C",INDEX(Taxonomy_UniqueValues!E:E,MATCH(W989,Taxonomy_UniqueValues!F:F,0))),"#N/C")</f>
        <v>#N/C</v>
      </c>
      <c r="W989" s="63" t="str">
        <f>+IFERROR(IF(X989="#N/C","#N/C",INDEX(Taxonomy_UniqueValues!F:F,MATCH(X989,Taxonomy_UniqueValues!G:G,0))),"#N/C")</f>
        <v>#N/C</v>
      </c>
      <c r="X989" s="63" t="str">
        <f>+IFERROR(IF(Y989="#N/C","#N/C",INDEX(Taxonomy_UniqueValues!G:G,MATCH(Y989,Taxonomy_UniqueValues!H:H,0))),"#N/C")</f>
        <v>#N/C</v>
      </c>
      <c r="Y989" s="65" t="str">
        <f>+IFERROR(IF(Z989="#N/C","#N/C",INDEX(Taxonomy_UniqueValues!H:H,MATCH(Z989,Taxonomy_UniqueValues!I:I,0))),"#N/C")</f>
        <v>#N/C</v>
      </c>
      <c r="Z989" s="64" t="s">
        <v>36</v>
      </c>
    </row>
    <row r="990" spans="1:26" x14ac:dyDescent="0.3">
      <c r="A990" s="3">
        <v>180</v>
      </c>
      <c r="B990" s="38" t="str">
        <f t="shared" si="99"/>
        <v>FAIR-D4_180</v>
      </c>
      <c r="C990" s="39" t="s">
        <v>897</v>
      </c>
      <c r="D990" s="4">
        <f t="shared" si="103"/>
        <v>45165</v>
      </c>
      <c r="E990" s="1" t="s">
        <v>1101</v>
      </c>
      <c r="F990" s="1" t="s">
        <v>1101</v>
      </c>
      <c r="G990" s="2">
        <v>45165.528842592597</v>
      </c>
      <c r="H990" s="2">
        <v>45165.529097222199</v>
      </c>
      <c r="I990" s="46">
        <f t="shared" si="100"/>
        <v>2.5462960184086114E-4</v>
      </c>
      <c r="J990" s="41" t="s">
        <v>45</v>
      </c>
      <c r="K990" s="42" t="s">
        <v>31</v>
      </c>
      <c r="L990" s="42" t="s">
        <v>32</v>
      </c>
      <c r="M990" s="6">
        <v>180</v>
      </c>
      <c r="N990" s="5" t="str">
        <f t="shared" si="102"/>
        <v>FAIR-D4/180</v>
      </c>
      <c r="O990" s="4" t="str">
        <f>IF(ISBLANK(E990),"",IF(E990=F990, "1 video",CONCATENATE((+COUNTIFS(Video_List!$A:$A,Monitoring!C990,Video_List!$D:$D,"&lt;=" &amp;Monitoring!H990)-COUNTIFS(Video_List!$A:$A,Monitoring!C990,Video_List!$D:$D,"&lt;=" &amp;Monitoring!G990))+1," videos")))</f>
        <v>1 video</v>
      </c>
      <c r="P990" s="61" t="s">
        <v>34</v>
      </c>
      <c r="Q990" s="62" t="s">
        <v>34</v>
      </c>
      <c r="R990" s="63" t="s">
        <v>86</v>
      </c>
      <c r="S990" s="63" t="str">
        <f>+IFERROR(IF(T990="#N/C","#N/C",INDEX(Taxonomy_UniqueValues!B:B,MATCH(T990,Taxonomy_UniqueValues!C:C,0))),"#N/C")</f>
        <v>#N/C</v>
      </c>
      <c r="T990" s="63" t="str">
        <f>+IFERROR(IF(V990="#N/C","#N/C",INDEX(Taxonomy_UniqueValues!C:C,MATCH(V990,Taxonomy_UniqueValues!E:E,0))),"#N/C")</f>
        <v>#N/C</v>
      </c>
      <c r="U990" s="63" t="str">
        <f>+IFERROR(IF(V990="#N/C","#N/C",INDEX(Taxonomy_UniqueValues!D:D,MATCH(V990,Taxonomy_UniqueValues!E:E,0))),"#N/C")</f>
        <v>#N/C</v>
      </c>
      <c r="V990" s="63" t="str">
        <f>+IFERROR(IF(W990="#N/C","#N/C",INDEX(Taxonomy_UniqueValues!E:E,MATCH(W990,Taxonomy_UniqueValues!F:F,0))),"#N/C")</f>
        <v>#N/C</v>
      </c>
      <c r="W990" s="63" t="str">
        <f>+IFERROR(IF(X990="#N/C","#N/C",INDEX(Taxonomy_UniqueValues!F:F,MATCH(X990,Taxonomy_UniqueValues!G:G,0))),"#N/C")</f>
        <v>#N/C</v>
      </c>
      <c r="X990" s="63" t="str">
        <f>+IFERROR(IF(Y990="#N/C","#N/C",INDEX(Taxonomy_UniqueValues!G:G,MATCH(Y990,Taxonomy_UniqueValues!H:H,0))),"#N/C")</f>
        <v>#N/C</v>
      </c>
      <c r="Y990" s="65" t="str">
        <f>+IFERROR(IF(Z990="#N/C","#N/C",INDEX(Taxonomy_UniqueValues!H:H,MATCH(Z990,Taxonomy_UniqueValues!I:I,0))),"#N/C")</f>
        <v>#N/C</v>
      </c>
      <c r="Z990" s="64" t="s">
        <v>36</v>
      </c>
    </row>
    <row r="991" spans="1:26" x14ac:dyDescent="0.3">
      <c r="A991" s="3">
        <v>182</v>
      </c>
      <c r="B991" s="38" t="str">
        <f t="shared" si="99"/>
        <v>FAIR-D4_182</v>
      </c>
      <c r="C991" s="39" t="s">
        <v>897</v>
      </c>
      <c r="D991" s="4">
        <f t="shared" si="103"/>
        <v>45165</v>
      </c>
      <c r="E991" s="1" t="s">
        <v>1101</v>
      </c>
      <c r="F991" s="1" t="s">
        <v>1101</v>
      </c>
      <c r="G991" s="2">
        <v>45165.528842592597</v>
      </c>
      <c r="H991" s="2">
        <v>45165.529386574097</v>
      </c>
      <c r="I991" s="46">
        <f t="shared" si="100"/>
        <v>5.4398149950429797E-4</v>
      </c>
      <c r="J991" s="41" t="s">
        <v>30</v>
      </c>
      <c r="K991" s="42" t="s">
        <v>34</v>
      </c>
      <c r="L991" s="42" t="s">
        <v>32</v>
      </c>
      <c r="M991" s="6">
        <v>182</v>
      </c>
      <c r="N991" s="5" t="str">
        <f t="shared" si="102"/>
        <v>FAIR-D4/182</v>
      </c>
      <c r="O991" s="4" t="str">
        <f>IF(ISBLANK(E991),"",IF(E991=F991, "1 video",CONCATENATE((+COUNTIFS(Video_List!$A:$A,Monitoring!C991,Video_List!$D:$D,"&lt;=" &amp;Monitoring!H991)-COUNTIFS(Video_List!$A:$A,Monitoring!C991,Video_List!$D:$D,"&lt;=" &amp;Monitoring!G991))+1," videos")))</f>
        <v>1 video</v>
      </c>
      <c r="P991" s="61" t="s">
        <v>31</v>
      </c>
      <c r="Q991" s="62" t="s">
        <v>34</v>
      </c>
      <c r="R991" s="63" t="str">
        <f>+IFERROR(IF(S991="#N/C","#N/C",INDEX(Taxonomy_UniqueValues!A:A,MATCH(S991,Taxonomy_UniqueValues!B:B,0))),"#N/C")</f>
        <v>Insecta</v>
      </c>
      <c r="S991" s="63" t="str">
        <f>+IFERROR(IF(T991="#N/C","#N/C",INDEX(Taxonomy_UniqueValues!B:B,MATCH(T991,Taxonomy_UniqueValues!C:C,0))),"#N/C")</f>
        <v>Diptera</v>
      </c>
      <c r="T991" s="63" t="str">
        <f>+IFERROR(IF(V991="#N/C","#N/C",INDEX(Taxonomy_UniqueValues!C:C,MATCH(V991,Taxonomy_UniqueValues!E:E,0))),"#N/C")</f>
        <v>Brachycera</v>
      </c>
      <c r="U991" s="63" t="str">
        <f>+IFERROR(IF(V991="#N/C","#N/C",INDEX(Taxonomy_UniqueValues!D:D,MATCH(V991,Taxonomy_UniqueValues!E:E,0))),"#N/C")</f>
        <v>Muscomorpha</v>
      </c>
      <c r="V991" s="63" t="s">
        <v>35</v>
      </c>
      <c r="W991" s="63" t="str">
        <f>+IFERROR(IF(X991="#N/C","#N/C",INDEX(Taxonomy_UniqueValues!F:F,MATCH(X991,Taxonomy_UniqueValues!G:G,0))),"#N/C")</f>
        <v>#N/C</v>
      </c>
      <c r="X991" s="63" t="str">
        <f>+IFERROR(IF(Y991="#N/C","#N/C",INDEX(Taxonomy_UniqueValues!G:G,MATCH(Y991,Taxonomy_UniqueValues!H:H,0))),"#N/C")</f>
        <v>#N/C</v>
      </c>
      <c r="Y991" s="65" t="str">
        <f>+IFERROR(IF(Z991="#N/C","#N/C",INDEX(Taxonomy_UniqueValues!H:H,MATCH(Z991,Taxonomy_UniqueValues!I:I,0))),"#N/C")</f>
        <v>#N/C</v>
      </c>
      <c r="Z991" s="64" t="s">
        <v>36</v>
      </c>
    </row>
    <row r="992" spans="1:26" x14ac:dyDescent="0.3">
      <c r="A992" s="3">
        <v>183</v>
      </c>
      <c r="B992" s="38" t="str">
        <f t="shared" si="99"/>
        <v>FAIR-D4_183</v>
      </c>
      <c r="C992" s="39" t="s">
        <v>897</v>
      </c>
      <c r="D992" s="4">
        <f t="shared" si="103"/>
        <v>45165</v>
      </c>
      <c r="E992" s="1" t="s">
        <v>1101</v>
      </c>
      <c r="F992" s="1" t="s">
        <v>1101</v>
      </c>
      <c r="G992" s="2">
        <v>45165.529120370396</v>
      </c>
      <c r="H992" s="2">
        <v>45165.529398148101</v>
      </c>
      <c r="I992" s="46">
        <f t="shared" si="100"/>
        <v>2.7777770446846262E-4</v>
      </c>
      <c r="J992" s="41" t="s">
        <v>30</v>
      </c>
      <c r="K992" s="42" t="s">
        <v>34</v>
      </c>
      <c r="L992" s="42" t="s">
        <v>45</v>
      </c>
      <c r="M992" s="6">
        <v>183</v>
      </c>
      <c r="N992" s="5" t="str">
        <f t="shared" si="102"/>
        <v>FAIR-D4/183</v>
      </c>
      <c r="O992" s="4" t="str">
        <f>IF(ISBLANK(E992),"",IF(E992=F992, "1 video",CONCATENATE((+COUNTIFS(Video_List!$A:$A,Monitoring!C992,Video_List!$D:$D,"&lt;=" &amp;Monitoring!H992)-COUNTIFS(Video_List!$A:$A,Monitoring!C992,Video_List!$D:$D,"&lt;=" &amp;Monitoring!G992))+1," videos")))</f>
        <v>1 video</v>
      </c>
      <c r="P992" s="61" t="s">
        <v>34</v>
      </c>
      <c r="Q992" s="62" t="s">
        <v>34</v>
      </c>
      <c r="R992" s="63" t="str">
        <f>+IFERROR(IF(S992="#N/C","#N/C",INDEX(Taxonomy_UniqueValues!A:A,MATCH(S992,Taxonomy_UniqueValues!B:B,0))),"#N/C")</f>
        <v>Insecta</v>
      </c>
      <c r="S992" s="63" t="str">
        <f>+IFERROR(IF(T992="#N/C","#N/C",INDEX(Taxonomy_UniqueValues!B:B,MATCH(T992,Taxonomy_UniqueValues!C:C,0))),"#N/C")</f>
        <v>Diptera</v>
      </c>
      <c r="T992" s="63" t="s">
        <v>48</v>
      </c>
      <c r="U992" s="63" t="str">
        <f>+IFERROR(IF(V992="#N/C","#N/C",INDEX(Taxonomy_UniqueValues!D:D,MATCH(V992,Taxonomy_UniqueValues!E:E,0))),"#N/C")</f>
        <v>#N/C</v>
      </c>
      <c r="V992" s="63" t="str">
        <f>+IFERROR(IF(W992="#N/C","#N/C",INDEX(Taxonomy_UniqueValues!E:E,MATCH(W992,Taxonomy_UniqueValues!F:F,0))),"#N/C")</f>
        <v>#N/C</v>
      </c>
      <c r="W992" s="63" t="str">
        <f>+IFERROR(IF(X992="#N/C","#N/C",INDEX(Taxonomy_UniqueValues!F:F,MATCH(X992,Taxonomy_UniqueValues!G:G,0))),"#N/C")</f>
        <v>#N/C</v>
      </c>
      <c r="X992" s="63" t="str">
        <f>+IFERROR(IF(Y992="#N/C","#N/C",INDEX(Taxonomy_UniqueValues!G:G,MATCH(Y992,Taxonomy_UniqueValues!H:H,0))),"#N/C")</f>
        <v>#N/C</v>
      </c>
      <c r="Y992" s="65" t="str">
        <f>+IFERROR(IF(Z992="#N/C","#N/C",INDEX(Taxonomy_UniqueValues!H:H,MATCH(Z992,Taxonomy_UniqueValues!I:I,0))),"#N/C")</f>
        <v>#N/C</v>
      </c>
      <c r="Z992" s="64" t="s">
        <v>36</v>
      </c>
    </row>
    <row r="993" spans="1:26" x14ac:dyDescent="0.3">
      <c r="A993" s="3">
        <v>185</v>
      </c>
      <c r="B993" s="38" t="str">
        <f t="shared" si="99"/>
        <v>FAIR-D4_185</v>
      </c>
      <c r="C993" s="39" t="s">
        <v>897</v>
      </c>
      <c r="D993" s="4">
        <f t="shared" si="103"/>
        <v>45165</v>
      </c>
      <c r="E993" s="1" t="s">
        <v>1102</v>
      </c>
      <c r="F993" s="1" t="s">
        <v>1102</v>
      </c>
      <c r="G993" s="2">
        <v>45165.535416666702</v>
      </c>
      <c r="H993" s="2">
        <v>45165.535648148201</v>
      </c>
      <c r="I993" s="46">
        <f t="shared" si="100"/>
        <v>2.3148149921325967E-4</v>
      </c>
      <c r="J993" s="41" t="s">
        <v>45</v>
      </c>
      <c r="K993" s="42" t="s">
        <v>34</v>
      </c>
      <c r="L993" s="42" t="s">
        <v>30</v>
      </c>
      <c r="M993" s="6">
        <v>185</v>
      </c>
      <c r="N993" s="5" t="str">
        <f t="shared" si="102"/>
        <v>FAIR-D4/185</v>
      </c>
      <c r="O993" s="4" t="str">
        <f>IF(ISBLANK(E993),"",IF(E993=F993, "1 video",CONCATENATE((+COUNTIFS(Video_List!$A:$A,Monitoring!C993,Video_List!$D:$D,"&lt;=" &amp;Monitoring!H993)-COUNTIFS(Video_List!$A:$A,Monitoring!C993,Video_List!$D:$D,"&lt;=" &amp;Monitoring!G993))+1," videos")))</f>
        <v>1 video</v>
      </c>
      <c r="P993" s="61" t="s">
        <v>31</v>
      </c>
      <c r="Q993" s="63" t="s">
        <v>31</v>
      </c>
      <c r="R993" s="63" t="str">
        <f>+IFERROR(IF(S993="#N/C","#N/C",IF(S993=0,INDEX(Taxonomy_UniqueValues!A:A,MATCH(T993,Taxonomy_UniqueValues!C:C,0)),INDEX(Taxonomy_UniqueValues!A:A,MATCH(S993,Taxonomy_UniqueValues!B:B,0)))),"#N/C")</f>
        <v>Insecta</v>
      </c>
      <c r="S993" s="63" t="str">
        <f>+IFERROR(IF(T993="#N/C","#N/C",IF(T993=0,INDEX(Taxonomy_UniqueValues!B:B,MATCH(U993,Taxonomy_UniqueValues!D:D,0)),INDEX(Taxonomy_UniqueValues!B:B,MATCH(T993,Taxonomy_UniqueValues!C:C,0)))),"#N/C")</f>
        <v>Diptera</v>
      </c>
      <c r="T993" s="63" t="str">
        <f>+IFERROR(IF(U993="#N/C","#N/C",IF(U993=0,INDEX(Taxonomy_UniqueValues!C:C,MATCH(V993,Taxonomy_UniqueValues!E:E,0)),INDEX(Taxonomy_UniqueValues!C:C,MATCH(U993,Taxonomy_UniqueValues!D:D,0)))),"#N/C")</f>
        <v>Brachycera</v>
      </c>
      <c r="U993" s="63" t="str">
        <f>+IFERROR(IF(V993="#N/C","#N/C",IF(V993=0,INDEX(Taxonomy_UniqueValues!D:D,MATCH(W993,Taxonomy_UniqueValues!F:F,0)),INDEX(Taxonomy_UniqueValues!D:D,MATCH(V993,Taxonomy_UniqueValues!E:E,0)))),"#N/C")</f>
        <v>Muscomorpha</v>
      </c>
      <c r="V993" s="63" t="str">
        <f>+IFERROR(IF(W993="#N/C","#N/C",IF(W993=0,INDEX(Taxonomy_UniqueValues!E:E,MATCH(X993,Taxonomy_UniqueValues!G:G,0)),INDEX(Taxonomy_UniqueValues!E:E,MATCH(W993,Taxonomy_UniqueValues!F:F,0)))),"#N/C")</f>
        <v>Muscoidea</v>
      </c>
      <c r="W993" s="63" t="str">
        <f>+IFERROR(IF(X993="#N/C","#N/C",IF(X993=0,INDEX(Taxonomy_UniqueValues!F:F,MATCH(Y993,Taxonomy_UniqueValues!H:H,0)),INDEX(Taxonomy_UniqueValues!F:F,MATCH(X993,Taxonomy_UniqueValues!G:G,0)))),"#N/C")</f>
        <v>Fanniidae</v>
      </c>
      <c r="X993" s="63">
        <f>+IFERROR(IF(Y993="#N/C","#N/C",INDEX(Taxonomy_UniqueValues!G:G,MATCH(Y993,Taxonomy_UniqueValues!H:H,0))),"#N/C")</f>
        <v>0</v>
      </c>
      <c r="Y993" s="65" t="s">
        <v>38</v>
      </c>
      <c r="Z993" s="64" t="s">
        <v>36</v>
      </c>
    </row>
    <row r="994" spans="1:26" x14ac:dyDescent="0.3">
      <c r="A994" s="3">
        <v>184</v>
      </c>
      <c r="B994" s="38" t="str">
        <f t="shared" si="99"/>
        <v>FAIR-D4_184</v>
      </c>
      <c r="C994" s="39" t="s">
        <v>897</v>
      </c>
      <c r="D994" s="4">
        <f t="shared" si="103"/>
        <v>45165</v>
      </c>
      <c r="E994" s="1" t="s">
        <v>1102</v>
      </c>
      <c r="F994" s="1" t="s">
        <v>1102</v>
      </c>
      <c r="G994" s="2">
        <v>45165.535416666702</v>
      </c>
      <c r="H994" s="2">
        <v>45165.535717592596</v>
      </c>
      <c r="I994" s="46">
        <f t="shared" si="100"/>
        <v>3.0092589440755546E-4</v>
      </c>
      <c r="J994" s="41" t="s">
        <v>45</v>
      </c>
      <c r="K994" s="42" t="s">
        <v>34</v>
      </c>
      <c r="L994" s="42" t="s">
        <v>45</v>
      </c>
      <c r="M994" s="6">
        <v>184</v>
      </c>
      <c r="N994" s="5" t="str">
        <f t="shared" si="102"/>
        <v>FAIR-D4/184</v>
      </c>
      <c r="O994" s="4" t="str">
        <f>IF(ISBLANK(E994),"",IF(E994=F994, "1 video",CONCATENATE((+COUNTIFS(Video_List!$A:$A,Monitoring!C994,Video_List!$D:$D,"&lt;=" &amp;Monitoring!H994)-COUNTIFS(Video_List!$A:$A,Monitoring!C994,Video_List!$D:$D,"&lt;=" &amp;Monitoring!G994))+1," videos")))</f>
        <v>1 video</v>
      </c>
      <c r="P994" s="61" t="s">
        <v>34</v>
      </c>
      <c r="Q994" s="62" t="s">
        <v>34</v>
      </c>
      <c r="R994" s="63" t="s">
        <v>86</v>
      </c>
      <c r="S994" s="63" t="str">
        <f>+IFERROR(IF(T994="#N/C","#N/C",INDEX(Taxonomy_UniqueValues!B:B,MATCH(T994,Taxonomy_UniqueValues!C:C,0))),"#N/C")</f>
        <v>#N/C</v>
      </c>
      <c r="T994" s="63" t="str">
        <f>+IFERROR(IF(V994="#N/C","#N/C",INDEX(Taxonomy_UniqueValues!C:C,MATCH(V994,Taxonomy_UniqueValues!E:E,0))),"#N/C")</f>
        <v>#N/C</v>
      </c>
      <c r="U994" s="63" t="str">
        <f>+IFERROR(IF(V994="#N/C","#N/C",INDEX(Taxonomy_UniqueValues!D:D,MATCH(V994,Taxonomy_UniqueValues!E:E,0))),"#N/C")</f>
        <v>#N/C</v>
      </c>
      <c r="V994" s="63" t="str">
        <f>+IFERROR(IF(W994="#N/C","#N/C",INDEX(Taxonomy_UniqueValues!E:E,MATCH(W994,Taxonomy_UniqueValues!F:F,0))),"#N/C")</f>
        <v>#N/C</v>
      </c>
      <c r="W994" s="63" t="str">
        <f>+IFERROR(IF(X994="#N/C","#N/C",INDEX(Taxonomy_UniqueValues!F:F,MATCH(X994,Taxonomy_UniqueValues!G:G,0))),"#N/C")</f>
        <v>#N/C</v>
      </c>
      <c r="X994" s="63" t="str">
        <f>+IFERROR(IF(Y994="#N/C","#N/C",INDEX(Taxonomy_UniqueValues!G:G,MATCH(Y994,Taxonomy_UniqueValues!H:H,0))),"#N/C")</f>
        <v>#N/C</v>
      </c>
      <c r="Y994" s="65" t="str">
        <f>+IFERROR(IF(Z994="#N/C","#N/C",INDEX(Taxonomy_UniqueValues!H:H,MATCH(Z994,Taxonomy_UniqueValues!I:I,0))),"#N/C")</f>
        <v>#N/C</v>
      </c>
      <c r="Z994" s="64" t="s">
        <v>36</v>
      </c>
    </row>
    <row r="995" spans="1:26" x14ac:dyDescent="0.3">
      <c r="A995" s="3">
        <v>186</v>
      </c>
      <c r="B995" s="38" t="str">
        <f t="shared" si="99"/>
        <v>FAIR-D4_186</v>
      </c>
      <c r="C995" s="39" t="s">
        <v>897</v>
      </c>
      <c r="D995" s="4">
        <f t="shared" si="103"/>
        <v>45165</v>
      </c>
      <c r="E995" s="1" t="s">
        <v>1102</v>
      </c>
      <c r="F995" s="1" t="s">
        <v>1103</v>
      </c>
      <c r="G995" s="2">
        <v>45165.535416666702</v>
      </c>
      <c r="H995" s="2">
        <v>45165.539305555598</v>
      </c>
      <c r="I995" s="46">
        <f t="shared" si="100"/>
        <v>3.8888888957444578E-3</v>
      </c>
      <c r="J995" s="41" t="s">
        <v>45</v>
      </c>
      <c r="K995" s="42" t="s">
        <v>31</v>
      </c>
      <c r="L995" s="42" t="s">
        <v>32</v>
      </c>
      <c r="M995" s="6">
        <v>186</v>
      </c>
      <c r="N995" s="5" t="str">
        <f t="shared" si="102"/>
        <v>FAIR-D4/186</v>
      </c>
      <c r="O995" s="4" t="str">
        <f>IF(ISBLANK(E995),"",IF(E995=F995, "1 video",CONCATENATE((+COUNTIFS(Video_List!$A:$A,Monitoring!C995,Video_List!$D:$D,"&lt;=" &amp;Monitoring!H995)-COUNTIFS(Video_List!$A:$A,Monitoring!C995,Video_List!$D:$D,"&lt;=" &amp;Monitoring!G995))+1," videos")))</f>
        <v>2 videos</v>
      </c>
      <c r="P995" s="61" t="s">
        <v>34</v>
      </c>
      <c r="Q995" s="63" t="s">
        <v>34</v>
      </c>
      <c r="R995" s="63" t="s">
        <v>86</v>
      </c>
      <c r="S995" s="63" t="str">
        <f>+IFERROR(IF(T995="#N/C","#N/C",INDEX(Taxonomy_UniqueValues!B:B,MATCH(T995,Taxonomy_UniqueValues!C:C,0))),"#N/C")</f>
        <v>#N/C</v>
      </c>
      <c r="T995" s="63" t="str">
        <f>+IFERROR(IF(V995="#N/C","#N/C",INDEX(Taxonomy_UniqueValues!C:C,MATCH(V995,Taxonomy_UniqueValues!E:E,0))),"#N/C")</f>
        <v>#N/C</v>
      </c>
      <c r="U995" s="63" t="str">
        <f>+IFERROR(IF(V995="#N/C","#N/C",INDEX(Taxonomy_UniqueValues!D:D,MATCH(V995,Taxonomy_UniqueValues!E:E,0))),"#N/C")</f>
        <v>#N/C</v>
      </c>
      <c r="V995" s="63" t="str">
        <f>+IFERROR(IF(W995="#N/C","#N/C",INDEX(Taxonomy_UniqueValues!E:E,MATCH(W995,Taxonomy_UniqueValues!F:F,0))),"#N/C")</f>
        <v>#N/C</v>
      </c>
      <c r="W995" s="63" t="str">
        <f>+IFERROR(IF(X995="#N/C","#N/C",INDEX(Taxonomy_UniqueValues!F:F,MATCH(X995,Taxonomy_UniqueValues!G:G,0))),"#N/C")</f>
        <v>#N/C</v>
      </c>
      <c r="X995" s="63" t="str">
        <f>+IFERROR(IF(Y995="#N/C","#N/C",INDEX(Taxonomy_UniqueValues!G:G,MATCH(Y995,Taxonomy_UniqueValues!H:H,0))),"#N/C")</f>
        <v>#N/C</v>
      </c>
      <c r="Y995" s="65" t="str">
        <f>+IFERROR(IF(Z995="#N/C","#N/C",INDEX(Taxonomy_UniqueValues!H:H,MATCH(Z995,Taxonomy_UniqueValues!I:I,0))),"#N/C")</f>
        <v>#N/C</v>
      </c>
      <c r="Z995" s="64" t="s">
        <v>36</v>
      </c>
    </row>
    <row r="996" spans="1:26" x14ac:dyDescent="0.3">
      <c r="A996" s="3">
        <v>187</v>
      </c>
      <c r="B996" s="38" t="str">
        <f t="shared" si="99"/>
        <v>FAIR-D4_187</v>
      </c>
      <c r="C996" s="39" t="s">
        <v>897</v>
      </c>
      <c r="D996" s="4">
        <f t="shared" si="103"/>
        <v>45165</v>
      </c>
      <c r="E996" s="1" t="s">
        <v>1104</v>
      </c>
      <c r="F996" s="1" t="s">
        <v>1104</v>
      </c>
      <c r="G996" s="2">
        <v>45165.562118055597</v>
      </c>
      <c r="H996" s="2">
        <v>45165.5622337963</v>
      </c>
      <c r="I996" s="46">
        <f t="shared" si="100"/>
        <v>1.1574070231290534E-4</v>
      </c>
      <c r="J996" s="41" t="s">
        <v>45</v>
      </c>
      <c r="K996" s="42" t="s">
        <v>31</v>
      </c>
      <c r="L996" s="42" t="s">
        <v>32</v>
      </c>
      <c r="M996" s="6">
        <v>187</v>
      </c>
      <c r="N996" s="5" t="str">
        <f t="shared" si="102"/>
        <v>FAIR-D4/187</v>
      </c>
      <c r="O996" s="4" t="str">
        <f>IF(ISBLANK(E996),"",IF(E996=F996, "1 video",CONCATENATE((+COUNTIFS(Video_List!$A:$A,Monitoring!C996,Video_List!$D:$D,"&lt;=" &amp;Monitoring!H996)-COUNTIFS(Video_List!$A:$A,Monitoring!C996,Video_List!$D:$D,"&lt;=" &amp;Monitoring!G996))+1," videos")))</f>
        <v>1 video</v>
      </c>
      <c r="P996" s="61" t="s">
        <v>31</v>
      </c>
      <c r="Q996" s="63" t="s">
        <v>34</v>
      </c>
      <c r="R996" s="63" t="str">
        <f>+IFERROR(IF(S996="#N/C","#N/C",INDEX(Taxonomy_UniqueValues!A:A,MATCH(S996,Taxonomy_UniqueValues!B:B,0))),"#N/C")</f>
        <v>Insecta</v>
      </c>
      <c r="S996" s="63" t="str">
        <f>+IFERROR(IF(T996="#N/C","#N/C",INDEX(Taxonomy_UniqueValues!B:B,MATCH(T996,Taxonomy_UniqueValues!C:C,0))),"#N/C")</f>
        <v>Diptera</v>
      </c>
      <c r="T996" s="63" t="s">
        <v>48</v>
      </c>
      <c r="U996" s="63" t="str">
        <f>+IFERROR(IF(V996="#N/C","#N/C",INDEX(Taxonomy_UniqueValues!D:D,MATCH(V996,Taxonomy_UniqueValues!E:E,0))),"#N/C")</f>
        <v>Muscomorpha</v>
      </c>
      <c r="V996" s="63" t="s">
        <v>1105</v>
      </c>
      <c r="W996" s="63" t="s">
        <v>1106</v>
      </c>
      <c r="X996" s="63" t="str">
        <f>+IFERROR(IF(Y996="#N/C","#N/C",INDEX(Taxonomy_UniqueValues!G:G,MATCH(Y996,Taxonomy_UniqueValues!H:H,0))),"#N/C")</f>
        <v>#N/C</v>
      </c>
      <c r="Y996" s="65" t="str">
        <f>+IFERROR(IF(Z996="#N/C","#N/C",INDEX(Taxonomy_UniqueValues!H:H,MATCH(Z996,Taxonomy_UniqueValues!I:I,0))),"#N/C")</f>
        <v>#N/C</v>
      </c>
      <c r="Z996" s="64" t="s">
        <v>36</v>
      </c>
    </row>
    <row r="997" spans="1:26" x14ac:dyDescent="0.3">
      <c r="A997" s="3">
        <v>188</v>
      </c>
      <c r="B997" s="38" t="str">
        <f t="shared" ref="B997:B1047" si="104">+_xlfn.CONCAT(C997,"_",A997)</f>
        <v>FAIR-D4_188</v>
      </c>
      <c r="C997" s="39" t="s">
        <v>897</v>
      </c>
      <c r="D997" s="4">
        <f t="shared" si="103"/>
        <v>45165</v>
      </c>
      <c r="E997" s="1" t="s">
        <v>1104</v>
      </c>
      <c r="F997" s="1" t="s">
        <v>1104</v>
      </c>
      <c r="G997" s="2">
        <v>45165.562118055597</v>
      </c>
      <c r="H997" s="2">
        <v>45165.562245370398</v>
      </c>
      <c r="I997" s="46">
        <f t="shared" si="100"/>
        <v>1.2731480092043057E-4</v>
      </c>
      <c r="J997" s="41" t="s">
        <v>45</v>
      </c>
      <c r="K997" s="42" t="s">
        <v>34</v>
      </c>
      <c r="L997" s="42" t="s">
        <v>45</v>
      </c>
      <c r="M997" s="6">
        <v>188</v>
      </c>
      <c r="N997" s="5" t="str">
        <f t="shared" si="102"/>
        <v>FAIR-D4/188</v>
      </c>
      <c r="O997" s="4" t="str">
        <f>IF(ISBLANK(E997),"",IF(E997=F997, "1 video",CONCATENATE((+COUNTIFS(Video_List!$A:$A,Monitoring!C997,Video_List!$D:$D,"&lt;=" &amp;Monitoring!H997)-COUNTIFS(Video_List!$A:$A,Monitoring!C997,Video_List!$D:$D,"&lt;=" &amp;Monitoring!G997))+1," videos")))</f>
        <v>1 video</v>
      </c>
      <c r="P997" s="61" t="s">
        <v>34</v>
      </c>
      <c r="Q997" s="63" t="s">
        <v>34</v>
      </c>
      <c r="R997" s="63" t="s">
        <v>86</v>
      </c>
      <c r="S997" s="63" t="str">
        <f>+IFERROR(IF(T997="#N/C","#N/C",INDEX(Taxonomy_UniqueValues!B:B,MATCH(T997,Taxonomy_UniqueValues!C:C,0))),"#N/C")</f>
        <v>#N/C</v>
      </c>
      <c r="T997" s="63" t="str">
        <f>+IFERROR(IF(V997="#N/C","#N/C",INDEX(Taxonomy_UniqueValues!C:C,MATCH(V997,Taxonomy_UniqueValues!E:E,0))),"#N/C")</f>
        <v>#N/C</v>
      </c>
      <c r="U997" s="63" t="str">
        <f>+IFERROR(IF(V997="#N/C","#N/C",INDEX(Taxonomy_UniqueValues!D:D,MATCH(V997,Taxonomy_UniqueValues!E:E,0))),"#N/C")</f>
        <v>#N/C</v>
      </c>
      <c r="V997" s="63" t="str">
        <f>+IFERROR(IF(W997="#N/C","#N/C",INDEX(Taxonomy_UniqueValues!E:E,MATCH(W997,Taxonomy_UniqueValues!F:F,0))),"#N/C")</f>
        <v>#N/C</v>
      </c>
      <c r="W997" s="63" t="str">
        <f>+IFERROR(IF(X997="#N/C","#N/C",INDEX(Taxonomy_UniqueValues!F:F,MATCH(X997,Taxonomy_UniqueValues!G:G,0))),"#N/C")</f>
        <v>#N/C</v>
      </c>
      <c r="X997" s="63" t="str">
        <f>+IFERROR(IF(Y997="#N/C","#N/C",INDEX(Taxonomy_UniqueValues!G:G,MATCH(Y997,Taxonomy_UniqueValues!H:H,0))),"#N/C")</f>
        <v>#N/C</v>
      </c>
      <c r="Y997" s="65" t="str">
        <f>+IFERROR(IF(Z997="#N/C","#N/C",INDEX(Taxonomy_UniqueValues!H:H,MATCH(Z997,Taxonomy_UniqueValues!I:I,0))),"#N/C")</f>
        <v>#N/C</v>
      </c>
      <c r="Z997" s="64" t="s">
        <v>36</v>
      </c>
    </row>
    <row r="998" spans="1:26" x14ac:dyDescent="0.3">
      <c r="A998" s="3">
        <v>189</v>
      </c>
      <c r="B998" s="38" t="str">
        <f t="shared" si="104"/>
        <v>FAIR-D4_189</v>
      </c>
      <c r="C998" s="39" t="s">
        <v>897</v>
      </c>
      <c r="D998" s="4">
        <f t="shared" si="103"/>
        <v>45165</v>
      </c>
      <c r="E998" s="1" t="s">
        <v>1107</v>
      </c>
      <c r="F998" s="1" t="s">
        <v>1107</v>
      </c>
      <c r="G998" s="2">
        <v>45165.562777777799</v>
      </c>
      <c r="H998" s="2">
        <v>45165.563067129602</v>
      </c>
      <c r="I998" s="46">
        <f t="shared" si="100"/>
        <v>2.8935180307598785E-4</v>
      </c>
      <c r="J998" s="41" t="s">
        <v>45</v>
      </c>
      <c r="K998" s="42" t="s">
        <v>31</v>
      </c>
      <c r="L998" s="42" t="s">
        <v>32</v>
      </c>
      <c r="M998" s="6">
        <v>189</v>
      </c>
      <c r="N998" s="5" t="str">
        <f t="shared" si="102"/>
        <v>FAIR-D4/189</v>
      </c>
      <c r="O998" s="4" t="str">
        <f>IF(ISBLANK(E998),"",IF(E998=F998, "1 video",CONCATENATE((+COUNTIFS(Video_List!$A:$A,Monitoring!C998,Video_List!$D:$D,"&lt;=" &amp;Monitoring!H998)-COUNTIFS(Video_List!$A:$A,Monitoring!C998,Video_List!$D:$D,"&lt;=" &amp;Monitoring!G998))+1," videos")))</f>
        <v>1 video</v>
      </c>
      <c r="P998" s="61" t="s">
        <v>34</v>
      </c>
      <c r="Q998" s="63" t="s">
        <v>34</v>
      </c>
      <c r="R998" s="63" t="str">
        <f>+IFERROR(IF(S998="#N/C","#N/C",INDEX(Taxonomy_UniqueValues!A:A,MATCH(S998,Taxonomy_UniqueValues!B:B,0))),"#N/C")</f>
        <v>Insecta</v>
      </c>
      <c r="S998" s="63" t="str">
        <f>+IFERROR(IF(T998="#N/C","#N/C",INDEX(Taxonomy_UniqueValues!B:B,MATCH(T998,Taxonomy_UniqueValues!C:C,0))),"#N/C")</f>
        <v>Diptera</v>
      </c>
      <c r="T998" s="63" t="s">
        <v>48</v>
      </c>
      <c r="U998" s="63" t="str">
        <f>+IFERROR(IF(V998="#N/C","#N/C",INDEX(Taxonomy_UniqueValues!D:D,MATCH(V998,Taxonomy_UniqueValues!E:E,0))),"#N/C")</f>
        <v>#N/C</v>
      </c>
      <c r="V998" s="63" t="str">
        <f>+IFERROR(IF(W998="#N/C","#N/C",INDEX(Taxonomy_UniqueValues!E:E,MATCH(W998,Taxonomy_UniqueValues!F:F,0))),"#N/C")</f>
        <v>#N/C</v>
      </c>
      <c r="W998" s="63" t="str">
        <f>+IFERROR(IF(X998="#N/C","#N/C",INDEX(Taxonomy_UniqueValues!F:F,MATCH(X998,Taxonomy_UniqueValues!G:G,0))),"#N/C")</f>
        <v>#N/C</v>
      </c>
      <c r="X998" s="63" t="str">
        <f>+IFERROR(IF(Y998="#N/C","#N/C",INDEX(Taxonomy_UniqueValues!G:G,MATCH(Y998,Taxonomy_UniqueValues!H:H,0))),"#N/C")</f>
        <v>#N/C</v>
      </c>
      <c r="Y998" s="65" t="str">
        <f>+IFERROR(IF(Z998="#N/C","#N/C",INDEX(Taxonomy_UniqueValues!H:H,MATCH(Z998,Taxonomy_UniqueValues!I:I,0))),"#N/C")</f>
        <v>#N/C</v>
      </c>
      <c r="Z998" s="64" t="s">
        <v>36</v>
      </c>
    </row>
    <row r="999" spans="1:26" x14ac:dyDescent="0.3">
      <c r="A999" s="3">
        <v>190</v>
      </c>
      <c r="B999" s="38" t="str">
        <f t="shared" si="104"/>
        <v>FAIR-D4_190</v>
      </c>
      <c r="C999" s="39" t="s">
        <v>897</v>
      </c>
      <c r="D999" s="4">
        <f t="shared" si="103"/>
        <v>45165</v>
      </c>
      <c r="E999" s="1" t="s">
        <v>1107</v>
      </c>
      <c r="F999" s="1" t="s">
        <v>1107</v>
      </c>
      <c r="G999" s="2">
        <v>45165.563032407401</v>
      </c>
      <c r="H999" s="2">
        <v>45165.563726851899</v>
      </c>
      <c r="I999" s="46">
        <f t="shared" si="100"/>
        <v>6.94444497639779E-4</v>
      </c>
      <c r="J999" s="41" t="s">
        <v>45</v>
      </c>
      <c r="K999" s="42" t="s">
        <v>34</v>
      </c>
      <c r="L999" s="42" t="s">
        <v>30</v>
      </c>
      <c r="M999" s="6">
        <v>190</v>
      </c>
      <c r="N999" s="5" t="str">
        <f t="shared" si="102"/>
        <v>FAIR-D4/190</v>
      </c>
      <c r="O999" s="4" t="str">
        <f>IF(ISBLANK(E999),"",IF(E999=F999, "1 video",CONCATENATE((+COUNTIFS(Video_List!$A:$A,Monitoring!C999,Video_List!$D:$D,"&lt;=" &amp;Monitoring!H999)-COUNTIFS(Video_List!$A:$A,Monitoring!C999,Video_List!$D:$D,"&lt;=" &amp;Monitoring!G999))+1," videos")))</f>
        <v>1 video</v>
      </c>
      <c r="P999" s="61" t="s">
        <v>31</v>
      </c>
      <c r="Q999" s="63" t="s">
        <v>34</v>
      </c>
      <c r="R999" s="63" t="str">
        <f>+IFERROR(IF(S999="#N/C","#N/C",INDEX(Taxonomy_UniqueValues!A:A,MATCH(S999,Taxonomy_UniqueValues!B:B,0))),"#N/C")</f>
        <v>Insecta</v>
      </c>
      <c r="S999" s="63" t="str">
        <f>+IFERROR(IF(T999="#N/C","#N/C",INDEX(Taxonomy_UniqueValues!B:B,MATCH(T999,Taxonomy_UniqueValues!C:C,0))),"#N/C")</f>
        <v>Diptera</v>
      </c>
      <c r="T999" s="63" t="str">
        <f>+IFERROR(IF(V999="#N/C","#N/C",INDEX(Taxonomy_UniqueValues!C:C,MATCH(V999,Taxonomy_UniqueValues!E:E,0))),"#N/C")</f>
        <v>Brachycera</v>
      </c>
      <c r="U999" s="63" t="str">
        <f>+IFERROR(IF(V999="#N/C","#N/C",INDEX(Taxonomy_UniqueValues!D:D,MATCH(V999,Taxonomy_UniqueValues!E:E,0))),"#N/C")</f>
        <v>Muscomorpha</v>
      </c>
      <c r="V999" s="63" t="s">
        <v>35</v>
      </c>
      <c r="W999" s="63" t="str">
        <f>+IFERROR(IF(X999="#N/C","#N/C",INDEX(Taxonomy_UniqueValues!F:F,MATCH(X999,Taxonomy_UniqueValues!G:G,0))),"#N/C")</f>
        <v>#N/C</v>
      </c>
      <c r="X999" s="63" t="str">
        <f>+IFERROR(IF(Y999="#N/C","#N/C",INDEX(Taxonomy_UniqueValues!G:G,MATCH(Y999,Taxonomy_UniqueValues!H:H,0))),"#N/C")</f>
        <v>#N/C</v>
      </c>
      <c r="Y999" s="65" t="str">
        <f>+IFERROR(IF(Z999="#N/C","#N/C",INDEX(Taxonomy_UniqueValues!H:H,MATCH(Z999,Taxonomy_UniqueValues!I:I,0))),"#N/C")</f>
        <v>#N/C</v>
      </c>
      <c r="Z999" s="64" t="s">
        <v>36</v>
      </c>
    </row>
    <row r="1000" spans="1:26" x14ac:dyDescent="0.3">
      <c r="A1000" s="3">
        <v>191</v>
      </c>
      <c r="B1000" s="38" t="str">
        <f t="shared" si="104"/>
        <v>FAIR-D4_191</v>
      </c>
      <c r="C1000" s="39" t="s">
        <v>897</v>
      </c>
      <c r="D1000" s="4">
        <f t="shared" si="103"/>
        <v>45165</v>
      </c>
      <c r="E1000" s="1" t="s">
        <v>1107</v>
      </c>
      <c r="F1000" s="1" t="s">
        <v>1107</v>
      </c>
      <c r="G1000" s="2">
        <v>45165.563703703701</v>
      </c>
      <c r="H1000" s="2">
        <v>45165.563888888901</v>
      </c>
      <c r="I1000" s="46">
        <f t="shared" si="100"/>
        <v>1.8518519937060773E-4</v>
      </c>
      <c r="J1000" s="41" t="s">
        <v>45</v>
      </c>
      <c r="K1000" s="42" t="s">
        <v>34</v>
      </c>
      <c r="L1000" s="42" t="s">
        <v>45</v>
      </c>
      <c r="M1000" s="6">
        <v>191</v>
      </c>
      <c r="N1000" s="5" t="str">
        <f t="shared" si="102"/>
        <v>FAIR-D4/191</v>
      </c>
      <c r="O1000" s="4" t="str">
        <f>IF(ISBLANK(E1000),"",IF(E1000=F1000, "1 video",CONCATENATE((+COUNTIFS(Video_List!$A:$A,Monitoring!C1000,Video_List!$D:$D,"&lt;=" &amp;Monitoring!H1000)-COUNTIFS(Video_List!$A:$A,Monitoring!C1000,Video_List!$D:$D,"&lt;=" &amp;Monitoring!G1000))+1," videos")))</f>
        <v>1 video</v>
      </c>
      <c r="P1000" s="61" t="s">
        <v>34</v>
      </c>
      <c r="Q1000" s="63" t="s">
        <v>34</v>
      </c>
      <c r="R1000" s="63" t="s">
        <v>86</v>
      </c>
      <c r="S1000" s="63" t="str">
        <f>+IFERROR(IF(T1000="#N/C","#N/C",INDEX(Taxonomy_UniqueValues!B:B,MATCH(T1000,Taxonomy_UniqueValues!C:C,0))),"#N/C")</f>
        <v>#N/C</v>
      </c>
      <c r="T1000" s="63" t="str">
        <f>+IFERROR(IF(V1000="#N/C","#N/C",INDEX(Taxonomy_UniqueValues!C:C,MATCH(V1000,Taxonomy_UniqueValues!E:E,0))),"#N/C")</f>
        <v>#N/C</v>
      </c>
      <c r="U1000" s="63" t="str">
        <f>+IFERROR(IF(V1000="#N/C","#N/C",INDEX(Taxonomy_UniqueValues!D:D,MATCH(V1000,Taxonomy_UniqueValues!E:E,0))),"#N/C")</f>
        <v>#N/C</v>
      </c>
      <c r="V1000" s="63" t="str">
        <f>+IFERROR(IF(W1000="#N/C","#N/C",INDEX(Taxonomy_UniqueValues!E:E,MATCH(W1000,Taxonomy_UniqueValues!F:F,0))),"#N/C")</f>
        <v>#N/C</v>
      </c>
      <c r="W1000" s="63" t="str">
        <f>+IFERROR(IF(X1000="#N/C","#N/C",INDEX(Taxonomy_UniqueValues!F:F,MATCH(X1000,Taxonomy_UniqueValues!G:G,0))),"#N/C")</f>
        <v>#N/C</v>
      </c>
      <c r="X1000" s="63" t="str">
        <f>+IFERROR(IF(Y1000="#N/C","#N/C",INDEX(Taxonomy_UniqueValues!G:G,MATCH(Y1000,Taxonomy_UniqueValues!H:H,0))),"#N/C")</f>
        <v>#N/C</v>
      </c>
      <c r="Y1000" s="65" t="str">
        <f>+IFERROR(IF(Z1000="#N/C","#N/C",INDEX(Taxonomy_UniqueValues!H:H,MATCH(Z1000,Taxonomy_UniqueValues!I:I,0))),"#N/C")</f>
        <v>#N/C</v>
      </c>
      <c r="Z1000" s="64" t="s">
        <v>36</v>
      </c>
    </row>
    <row r="1001" spans="1:26" x14ac:dyDescent="0.3">
      <c r="A1001" s="3">
        <v>192</v>
      </c>
      <c r="B1001" s="38" t="str">
        <f t="shared" si="104"/>
        <v>FAIR-D4_192</v>
      </c>
      <c r="C1001" s="39" t="s">
        <v>897</v>
      </c>
      <c r="D1001" s="4">
        <f t="shared" si="103"/>
        <v>45165</v>
      </c>
      <c r="E1001" s="1" t="s">
        <v>1108</v>
      </c>
      <c r="F1001" s="1" t="s">
        <v>1108</v>
      </c>
      <c r="G1001" s="2">
        <v>45165.568807870397</v>
      </c>
      <c r="H1001" s="2">
        <v>45165.568842592598</v>
      </c>
      <c r="I1001" s="46">
        <f t="shared" si="100"/>
        <v>3.4722201235126704E-5</v>
      </c>
      <c r="J1001" s="41" t="s">
        <v>45</v>
      </c>
      <c r="K1001" s="42" t="s">
        <v>34</v>
      </c>
      <c r="L1001" s="42" t="s">
        <v>45</v>
      </c>
      <c r="M1001" s="6">
        <v>192</v>
      </c>
      <c r="N1001" s="5" t="str">
        <f t="shared" si="102"/>
        <v>FAIR-D4/192</v>
      </c>
      <c r="O1001" s="4" t="str">
        <f>IF(ISBLANK(E1001),"",IF(E1001=F1001, "1 video",CONCATENATE((+COUNTIFS(Video_List!$A:$A,Monitoring!C1001,Video_List!$D:$D,"&lt;=" &amp;Monitoring!H1001)-COUNTIFS(Video_List!$A:$A,Monitoring!C1001,Video_List!$D:$D,"&lt;=" &amp;Monitoring!G1001))+1," videos")))</f>
        <v>1 video</v>
      </c>
      <c r="P1001" s="61" t="s">
        <v>34</v>
      </c>
      <c r="Q1001" s="63" t="s">
        <v>34</v>
      </c>
      <c r="R1001" s="63" t="str">
        <f>+IFERROR(IF(S1001="#N/C","#N/C",INDEX(Taxonomy_UniqueValues!A:A,MATCH(S1001,Taxonomy_UniqueValues!B:B,0))),"#N/C")</f>
        <v>Insecta</v>
      </c>
      <c r="S1001" s="63" t="str">
        <f>+IFERROR(IF(T1001="#N/C","#N/C",INDEX(Taxonomy_UniqueValues!B:B,MATCH(T1001,Taxonomy_UniqueValues!C:C,0))),"#N/C")</f>
        <v>Diptera</v>
      </c>
      <c r="T1001" s="63" t="s">
        <v>48</v>
      </c>
      <c r="U1001" s="63" t="str">
        <f>+IFERROR(IF(V1001="#N/C","#N/C",INDEX(Taxonomy_UniqueValues!D:D,MATCH(V1001,Taxonomy_UniqueValues!E:E,0))),"#N/C")</f>
        <v>#N/C</v>
      </c>
      <c r="V1001" s="63" t="str">
        <f>+IFERROR(IF(W1001="#N/C","#N/C",INDEX(Taxonomy_UniqueValues!E:E,MATCH(W1001,Taxonomy_UniqueValues!F:F,0))),"#N/C")</f>
        <v>#N/C</v>
      </c>
      <c r="W1001" s="63" t="str">
        <f>+IFERROR(IF(X1001="#N/C","#N/C",INDEX(Taxonomy_UniqueValues!F:F,MATCH(X1001,Taxonomy_UniqueValues!G:G,0))),"#N/C")</f>
        <v>#N/C</v>
      </c>
      <c r="X1001" s="63" t="str">
        <f>+IFERROR(IF(Y1001="#N/C","#N/C",INDEX(Taxonomy_UniqueValues!G:G,MATCH(Y1001,Taxonomy_UniqueValues!H:H,0))),"#N/C")</f>
        <v>#N/C</v>
      </c>
      <c r="Y1001" s="65" t="str">
        <f>+IFERROR(IF(Z1001="#N/C","#N/C",INDEX(Taxonomy_UniqueValues!H:H,MATCH(Z1001,Taxonomy_UniqueValues!I:I,0))),"#N/C")</f>
        <v>#N/C</v>
      </c>
      <c r="Z1001" s="64" t="s">
        <v>36</v>
      </c>
    </row>
    <row r="1002" spans="1:26" x14ac:dyDescent="0.3">
      <c r="A1002" s="3">
        <v>193</v>
      </c>
      <c r="B1002" s="38" t="str">
        <f t="shared" si="104"/>
        <v>FAIR-D4_193</v>
      </c>
      <c r="C1002" s="39" t="s">
        <v>897</v>
      </c>
      <c r="D1002" s="4">
        <f t="shared" si="103"/>
        <v>45165</v>
      </c>
      <c r="E1002" s="1" t="s">
        <v>1109</v>
      </c>
      <c r="F1002" s="1" t="s">
        <v>1109</v>
      </c>
      <c r="G1002" s="2">
        <v>45165.581932870402</v>
      </c>
      <c r="H1002" s="2">
        <v>45165.582476851901</v>
      </c>
      <c r="I1002" s="46">
        <f t="shared" ref="I1002:I1065" si="105">IF(ISBLANK(E1002),"",H1002-G1002)</f>
        <v>5.4398149950429797E-4</v>
      </c>
      <c r="J1002" s="41" t="s">
        <v>45</v>
      </c>
      <c r="K1002" s="42" t="s">
        <v>34</v>
      </c>
      <c r="L1002" s="42" t="s">
        <v>30</v>
      </c>
      <c r="M1002" s="6">
        <v>193</v>
      </c>
      <c r="N1002" s="5" t="str">
        <f t="shared" si="102"/>
        <v>FAIR-D4/193</v>
      </c>
      <c r="O1002" s="4" t="str">
        <f>IF(ISBLANK(E1002),"",IF(E1002=F1002, "1 video",CONCATENATE((+COUNTIFS(Video_List!$A:$A,Monitoring!C1002,Video_List!$D:$D,"&lt;=" &amp;Monitoring!H1002)-COUNTIFS(Video_List!$A:$A,Monitoring!C1002,Video_List!$D:$D,"&lt;=" &amp;Monitoring!G1002))+1," videos")))</f>
        <v>1 video</v>
      </c>
      <c r="P1002" s="61" t="s">
        <v>31</v>
      </c>
      <c r="Q1002" s="63" t="s">
        <v>34</v>
      </c>
      <c r="R1002" s="63" t="str">
        <f>+IFERROR(IF(S1002="#N/C","#N/C",INDEX(Taxonomy_UniqueValues!A:A,MATCH(S1002,Taxonomy_UniqueValues!B:B,0))),"#N/C")</f>
        <v>Insecta</v>
      </c>
      <c r="S1002" s="63" t="str">
        <f>+IFERROR(IF(T1002="#N/C","#N/C",INDEX(Taxonomy_UniqueValues!B:B,MATCH(T1002,Taxonomy_UniqueValues!C:C,0))),"#N/C")</f>
        <v>Diptera</v>
      </c>
      <c r="T1002" s="63" t="str">
        <f>+IFERROR(IF(V1002="#N/C","#N/C",INDEX(Taxonomy_UniqueValues!C:C,MATCH(V1002,Taxonomy_UniqueValues!E:E,0))),"#N/C")</f>
        <v>Brachycera</v>
      </c>
      <c r="U1002" s="63" t="str">
        <f>+IFERROR(IF(V1002="#N/C","#N/C",INDEX(Taxonomy_UniqueValues!D:D,MATCH(V1002,Taxonomy_UniqueValues!E:E,0))),"#N/C")</f>
        <v>Muscomorpha</v>
      </c>
      <c r="V1002" s="63" t="s">
        <v>35</v>
      </c>
      <c r="W1002" s="63" t="str">
        <f>+IFERROR(IF(X1002="#N/C","#N/C",INDEX(Taxonomy_UniqueValues!F:F,MATCH(X1002,Taxonomy_UniqueValues!G:G,0))),"#N/C")</f>
        <v>#N/C</v>
      </c>
      <c r="X1002" s="63" t="str">
        <f>+IFERROR(IF(Y1002="#N/C","#N/C",INDEX(Taxonomy_UniqueValues!G:G,MATCH(Y1002,Taxonomy_UniqueValues!H:H,0))),"#N/C")</f>
        <v>#N/C</v>
      </c>
      <c r="Y1002" s="65" t="str">
        <f>+IFERROR(IF(Z1002="#N/C","#N/C",INDEX(Taxonomy_UniqueValues!H:H,MATCH(Z1002,Taxonomy_UniqueValues!I:I,0))),"#N/C")</f>
        <v>#N/C</v>
      </c>
      <c r="Z1002" s="64" t="s">
        <v>36</v>
      </c>
    </row>
    <row r="1003" spans="1:26" x14ac:dyDescent="0.3">
      <c r="A1003" s="3">
        <v>194</v>
      </c>
      <c r="B1003" s="38" t="str">
        <f t="shared" si="104"/>
        <v>FAIR-D4_194</v>
      </c>
      <c r="C1003" s="39" t="s">
        <v>897</v>
      </c>
      <c r="D1003" s="4">
        <f t="shared" si="103"/>
        <v>45165</v>
      </c>
      <c r="E1003" s="1" t="s">
        <v>1110</v>
      </c>
      <c r="F1003" s="1" t="s">
        <v>1110</v>
      </c>
      <c r="G1003" s="2">
        <v>45165.583796296298</v>
      </c>
      <c r="H1003" s="2">
        <v>45165.583993055603</v>
      </c>
      <c r="I1003" s="46">
        <f t="shared" si="105"/>
        <v>1.9675930525409058E-4</v>
      </c>
      <c r="J1003" s="41" t="s">
        <v>45</v>
      </c>
      <c r="K1003" s="42" t="s">
        <v>31</v>
      </c>
      <c r="L1003" s="42" t="s">
        <v>32</v>
      </c>
      <c r="M1003" s="6">
        <v>194</v>
      </c>
      <c r="N1003" s="5" t="str">
        <f t="shared" si="102"/>
        <v>FAIR-D4/194</v>
      </c>
      <c r="O1003" s="4" t="str">
        <f>IF(ISBLANK(E1003),"",IF(E1003=F1003, "1 video",CONCATENATE((+COUNTIFS(Video_List!$A:$A,Monitoring!C1003,Video_List!$D:$D,"&lt;=" &amp;Monitoring!H1003)-COUNTIFS(Video_List!$A:$A,Monitoring!C1003,Video_List!$D:$D,"&lt;=" &amp;Monitoring!G1003))+1," videos")))</f>
        <v>1 video</v>
      </c>
      <c r="P1003" s="61" t="s">
        <v>34</v>
      </c>
      <c r="Q1003" s="63" t="s">
        <v>34</v>
      </c>
      <c r="R1003" s="63" t="s">
        <v>86</v>
      </c>
      <c r="S1003" s="63" t="str">
        <f>+IFERROR(IF(T1003="#N/C","#N/C",INDEX(Taxonomy_UniqueValues!B:B,MATCH(T1003,Taxonomy_UniqueValues!C:C,0))),"#N/C")</f>
        <v>#N/C</v>
      </c>
      <c r="T1003" s="63" t="str">
        <f>+IFERROR(IF(V1003="#N/C","#N/C",INDEX(Taxonomy_UniqueValues!C:C,MATCH(V1003,Taxonomy_UniqueValues!E:E,0))),"#N/C")</f>
        <v>#N/C</v>
      </c>
      <c r="U1003" s="63" t="str">
        <f>+IFERROR(IF(V1003="#N/C","#N/C",INDEX(Taxonomy_UniqueValues!D:D,MATCH(V1003,Taxonomy_UniqueValues!E:E,0))),"#N/C")</f>
        <v>#N/C</v>
      </c>
      <c r="V1003" s="63" t="str">
        <f>+IFERROR(IF(W1003="#N/C","#N/C",INDEX(Taxonomy_UniqueValues!E:E,MATCH(W1003,Taxonomy_UniqueValues!F:F,0))),"#N/C")</f>
        <v>#N/C</v>
      </c>
      <c r="W1003" s="63" t="str">
        <f>+IFERROR(IF(X1003="#N/C","#N/C",INDEX(Taxonomy_UniqueValues!F:F,MATCH(X1003,Taxonomy_UniqueValues!G:G,0))),"#N/C")</f>
        <v>#N/C</v>
      </c>
      <c r="X1003" s="63" t="str">
        <f>+IFERROR(IF(Y1003="#N/C","#N/C",INDEX(Taxonomy_UniqueValues!G:G,MATCH(Y1003,Taxonomy_UniqueValues!H:H,0))),"#N/C")</f>
        <v>#N/C</v>
      </c>
      <c r="Y1003" s="65" t="str">
        <f>+IFERROR(IF(Z1003="#N/C","#N/C",INDEX(Taxonomy_UniqueValues!H:H,MATCH(Z1003,Taxonomy_UniqueValues!I:I,0))),"#N/C")</f>
        <v>#N/C</v>
      </c>
      <c r="Z1003" s="64" t="s">
        <v>36</v>
      </c>
    </row>
    <row r="1004" spans="1:26" x14ac:dyDescent="0.3">
      <c r="A1004" s="3">
        <v>195</v>
      </c>
      <c r="B1004" s="38" t="str">
        <f t="shared" si="104"/>
        <v>FAIR-D4_195</v>
      </c>
      <c r="C1004" s="39" t="s">
        <v>897</v>
      </c>
      <c r="D1004" s="4">
        <f t="shared" si="103"/>
        <v>45165</v>
      </c>
      <c r="E1004" s="1" t="s">
        <v>1111</v>
      </c>
      <c r="F1004" s="1" t="s">
        <v>1111</v>
      </c>
      <c r="G1004" s="2">
        <v>45165.586527777799</v>
      </c>
      <c r="H1004" s="2">
        <v>45165.586759259299</v>
      </c>
      <c r="I1004" s="46">
        <f t="shared" si="105"/>
        <v>2.3148149921325967E-4</v>
      </c>
      <c r="J1004" s="41" t="s">
        <v>45</v>
      </c>
      <c r="K1004" s="42" t="s">
        <v>34</v>
      </c>
      <c r="L1004" s="42" t="s">
        <v>45</v>
      </c>
      <c r="M1004" s="6">
        <v>195</v>
      </c>
      <c r="N1004" s="5" t="str">
        <f t="shared" si="102"/>
        <v>FAIR-D4/195</v>
      </c>
      <c r="O1004" s="4" t="str">
        <f>IF(ISBLANK(E1004),"",IF(E1004=F1004, "1 video",CONCATENATE((+COUNTIFS(Video_List!$A:$A,Monitoring!C1004,Video_List!$D:$D,"&lt;=" &amp;Monitoring!H1004)-COUNTIFS(Video_List!$A:$A,Monitoring!C1004,Video_List!$D:$D,"&lt;=" &amp;Monitoring!G1004))+1," videos")))</f>
        <v>1 video</v>
      </c>
      <c r="P1004" s="61" t="str">
        <f t="shared" ref="P1004:P1013" si="106">+IF(R1004="#N/C","-",IF(V1004="#N/C","no","yes"))</f>
        <v>yes</v>
      </c>
      <c r="Q1004" s="63" t="s">
        <v>31</v>
      </c>
      <c r="R1004" s="112" t="str">
        <f>+IFERROR(IF(S1004="#N/C","#N/C",IF(S1004=0,INDEX(Taxonomy_UniqueValues!A:A,MATCH(T1004,Taxonomy_UniqueValues!C:C,0)),INDEX(Taxonomy_UniqueValues!A:A,MATCH(S1004,Taxonomy_UniqueValues!B:B,0)))),"#N/C")</f>
        <v>Insecta</v>
      </c>
      <c r="S1004" s="63" t="str">
        <f>+IFERROR(IF(T1004="#N/C","#N/C",IF(T1004=0,INDEX(Taxonomy_UniqueValues!B:B,MATCH(U1004,Taxonomy_UniqueValues!D:D,0)),INDEX(Taxonomy_UniqueValues!B:B,MATCH(T1004,Taxonomy_UniqueValues!C:C,0)))),"#N/C")</f>
        <v>Diptera</v>
      </c>
      <c r="T1004" s="63" t="str">
        <f>+IFERROR(IF(U1004="#N/C","#N/C",IF(U1004=0,INDEX(Taxonomy_UniqueValues!C:C,MATCH(V1004,Taxonomy_UniqueValues!E:E,0)),INDEX(Taxonomy_UniqueValues!C:C,MATCH(U1004,Taxonomy_UniqueValues!D:D,0)))),"#N/C")</f>
        <v>Brachycera</v>
      </c>
      <c r="U1004" s="63" t="str">
        <f>+IFERROR(IF(V1004="#N/C","#N/C",IF(V1004=0,INDEX(Taxonomy_UniqueValues!D:D,MATCH(W1004,Taxonomy_UniqueValues!F:F,0)),INDEX(Taxonomy_UniqueValues!D:D,MATCH(V1004,Taxonomy_UniqueValues!E:E,0)))),"#N/C")</f>
        <v>Muscomorpha</v>
      </c>
      <c r="V1004" s="63" t="str">
        <f>+IFERROR(IF(W1004="#N/C","#N/C",IF(W1004=0,INDEX(Taxonomy_UniqueValues!E:E,MATCH(X1004,Taxonomy_UniqueValues!G:G,0)),INDEX(Taxonomy_UniqueValues!E:E,MATCH(W1004,Taxonomy_UniqueValues!F:F,0)))),"#N/C")</f>
        <v>Muscoidea</v>
      </c>
      <c r="W1004" s="63" t="str">
        <f>+IFERROR(IF(X1004="#N/C","#N/C",IF(X1004=0,INDEX(Taxonomy_UniqueValues!F:F,MATCH(Y1004,Taxonomy_UniqueValues!H:H,0)),INDEX(Taxonomy_UniqueValues!F:F,MATCH(X1004,Taxonomy_UniqueValues!G:G,0)))),"#N/C")</f>
        <v>Fanniidae</v>
      </c>
      <c r="X1004" s="63">
        <f>+IFERROR(IF(Y1004="#N/C","#N/C",INDEX(Taxonomy_UniqueValues!G:G,MATCH(Y1004,Taxonomy_UniqueValues!H:H,0))),"#N/C")</f>
        <v>0</v>
      </c>
      <c r="Y1004" s="65" t="s">
        <v>38</v>
      </c>
      <c r="Z1004" s="64" t="s">
        <v>36</v>
      </c>
    </row>
    <row r="1005" spans="1:26" x14ac:dyDescent="0.3">
      <c r="A1005" s="3">
        <v>196</v>
      </c>
      <c r="B1005" s="38" t="str">
        <f t="shared" si="104"/>
        <v>FAIR-D4_196</v>
      </c>
      <c r="C1005" s="39" t="s">
        <v>897</v>
      </c>
      <c r="D1005" s="4">
        <f t="shared" si="103"/>
        <v>45165</v>
      </c>
      <c r="E1005" s="1" t="s">
        <v>1112</v>
      </c>
      <c r="F1005" s="1" t="s">
        <v>1112</v>
      </c>
      <c r="G1005" s="2">
        <v>45165.589884259301</v>
      </c>
      <c r="H1005" s="2">
        <v>45165.590104166702</v>
      </c>
      <c r="I1005" s="46">
        <f t="shared" si="105"/>
        <v>2.1990740060573444E-4</v>
      </c>
      <c r="J1005" s="41" t="s">
        <v>45</v>
      </c>
      <c r="K1005" s="42" t="s">
        <v>34</v>
      </c>
      <c r="L1005" s="42" t="s">
        <v>45</v>
      </c>
      <c r="M1005" s="6">
        <v>196</v>
      </c>
      <c r="N1005" s="5" t="str">
        <f t="shared" si="102"/>
        <v>FAIR-D4/196</v>
      </c>
      <c r="O1005" s="4" t="str">
        <f>IF(ISBLANK(E1005),"",IF(E1005=F1005, "1 video",CONCATENATE((+COUNTIFS(Video_List!$A:$A,Monitoring!C1005,Video_List!$D:$D,"&lt;=" &amp;Monitoring!H1005)-COUNTIFS(Video_List!$A:$A,Monitoring!C1005,Video_List!$D:$D,"&lt;=" &amp;Monitoring!G1005))+1," videos")))</f>
        <v>1 video</v>
      </c>
      <c r="P1005" s="61" t="str">
        <f t="shared" si="106"/>
        <v>yes</v>
      </c>
      <c r="Q1005" s="63" t="s">
        <v>34</v>
      </c>
      <c r="R1005" s="63" t="str">
        <f>+IFERROR(IF(S1005="#N/C","#N/C",IF(S1005=0,INDEX(Taxonomy_UniqueValues!A:A,MATCH(T1005,Taxonomy_UniqueValues!C:C,0)),INDEX(Taxonomy_UniqueValues!A:A,MATCH(S1005,Taxonomy_UniqueValues!B:B,0)))),"#N/C")</f>
        <v>Insecta</v>
      </c>
      <c r="S1005" s="63" t="str">
        <f>+IFERROR(IF(T1005="#N/C","#N/C",IF(T1005=0,INDEX(Taxonomy_UniqueValues!B:B,MATCH(U1005,Taxonomy_UniqueValues!D:D,0)),INDEX(Taxonomy_UniqueValues!B:B,MATCH(T1005,Taxonomy_UniqueValues!C:C,0)))),"#N/C")</f>
        <v>Diptera</v>
      </c>
      <c r="T1005" s="63" t="str">
        <f>+IFERROR(IF(U1005="#N/C","#N/C",IF(U1005=0,INDEX(Taxonomy_UniqueValues!C:C,MATCH(V1005,Taxonomy_UniqueValues!E:E,0)),INDEX(Taxonomy_UniqueValues!C:C,MATCH(U1005,Taxonomy_UniqueValues!D:D,0)))),"#N/C")</f>
        <v>Brachycera</v>
      </c>
      <c r="U1005" s="63" t="str">
        <f>+IFERROR(IF(V1005="#N/C","#N/C",IF(V1005=0,INDEX(Taxonomy_UniqueValues!D:D,MATCH(W1005,Taxonomy_UniqueValues!F:F,0)),INDEX(Taxonomy_UniqueValues!D:D,MATCH(V1005,Taxonomy_UniqueValues!E:E,0)))),"#N/C")</f>
        <v>Muscomorpha</v>
      </c>
      <c r="V1005" s="63" t="str">
        <f>+IFERROR(IF(W1005="#N/C","#N/C",IF(W1005=0,INDEX(Taxonomy_UniqueValues!E:E,MATCH(X1005,Taxonomy_UniqueValues!G:G,0)),INDEX(Taxonomy_UniqueValues!E:E,MATCH(W1005,Taxonomy_UniqueValues!F:F,0)))),"#N/C")</f>
        <v>Muscoidea</v>
      </c>
      <c r="W1005" s="63" t="str">
        <f>+IFERROR(IF(X1005="#N/C","#N/C",IF(X1005=0,INDEX(Taxonomy_UniqueValues!F:F,MATCH(Y1005,Taxonomy_UniqueValues!H:H,0)),INDEX(Taxonomy_UniqueValues!F:F,MATCH(X1005,Taxonomy_UniqueValues!G:G,0)))),"#N/C")</f>
        <v>Fanniidae</v>
      </c>
      <c r="X1005" s="63">
        <f>+IFERROR(IF(Y1005="#N/C","#N/C",INDEX(Taxonomy_UniqueValues!G:G,MATCH(Y1005,Taxonomy_UniqueValues!H:H,0))),"#N/C")</f>
        <v>0</v>
      </c>
      <c r="Y1005" s="65" t="s">
        <v>38</v>
      </c>
      <c r="Z1005" s="64" t="s">
        <v>36</v>
      </c>
    </row>
    <row r="1006" spans="1:26" x14ac:dyDescent="0.3">
      <c r="A1006" s="3">
        <v>197</v>
      </c>
      <c r="B1006" s="38" t="str">
        <f t="shared" si="104"/>
        <v>FAIR-D4_197</v>
      </c>
      <c r="C1006" s="39" t="s">
        <v>897</v>
      </c>
      <c r="D1006" s="4">
        <f t="shared" si="103"/>
        <v>45165</v>
      </c>
      <c r="E1006" s="1" t="s">
        <v>1112</v>
      </c>
      <c r="F1006" s="1" t="s">
        <v>1112</v>
      </c>
      <c r="G1006" s="2">
        <v>45165.590104166702</v>
      </c>
      <c r="H1006" s="2">
        <v>45165.590717592597</v>
      </c>
      <c r="I1006" s="46">
        <f t="shared" si="105"/>
        <v>6.1342589469859377E-4</v>
      </c>
      <c r="J1006" s="41" t="s">
        <v>32</v>
      </c>
      <c r="K1006" s="42" t="s">
        <v>31</v>
      </c>
      <c r="L1006" s="42" t="s">
        <v>32</v>
      </c>
      <c r="M1006" s="6">
        <v>197</v>
      </c>
      <c r="N1006" s="5" t="str">
        <f t="shared" si="102"/>
        <v>FAIR-D4/197</v>
      </c>
      <c r="O1006" s="4" t="str">
        <f>IF(ISBLANK(E1006),"",IF(E1006=F1006, "1 video",CONCATENATE((+COUNTIFS(Video_List!$A:$A,Monitoring!C1006,Video_List!$D:$D,"&lt;=" &amp;Monitoring!H1006)-COUNTIFS(Video_List!$A:$A,Monitoring!C1006,Video_List!$D:$D,"&lt;=" &amp;Monitoring!G1006))+1," videos")))</f>
        <v>1 video</v>
      </c>
      <c r="P1006" s="61" t="str">
        <f t="shared" si="106"/>
        <v>yes</v>
      </c>
      <c r="Q1006" s="63" t="s">
        <v>34</v>
      </c>
      <c r="R1006" s="63" t="str">
        <f>+IFERROR(IF(S1006="#N/C","#N/C",INDEX(Taxonomy_UniqueValues!A:A,MATCH(S1006,Taxonomy_UniqueValues!B:B,0))),"#N/C")</f>
        <v>Insecta</v>
      </c>
      <c r="S1006" s="63" t="str">
        <f>+IFERROR(IF(T1006="#N/C","#N/C",INDEX(Taxonomy_UniqueValues!B:B,MATCH(T1006,Taxonomy_UniqueValues!C:C,0))),"#N/C")</f>
        <v>Diptera</v>
      </c>
      <c r="T1006" s="63" t="str">
        <f>+IFERROR(IF(V1006="#N/C","#N/C",INDEX(Taxonomy_UniqueValues!C:C,MATCH(V1006,Taxonomy_UniqueValues!E:E,0))),"#N/C")</f>
        <v>Brachycera</v>
      </c>
      <c r="U1006" s="63" t="str">
        <f>+IFERROR(IF(V1006="#N/C","#N/C",INDEX(Taxonomy_UniqueValues!D:D,MATCH(V1006,Taxonomy_UniqueValues!E:E,0))),"#N/C")</f>
        <v>Muscomorpha</v>
      </c>
      <c r="V1006" s="63" t="s">
        <v>35</v>
      </c>
      <c r="W1006" s="63" t="str">
        <f>+IFERROR(IF(X1006="#N/C","#N/C",INDEX(Taxonomy_UniqueValues!F:F,MATCH(X1006,Taxonomy_UniqueValues!G:G,0))),"#N/C")</f>
        <v>#N/C</v>
      </c>
      <c r="X1006" s="63" t="str">
        <f>+IFERROR(IF(Y1006="#N/C","#N/C",INDEX(Taxonomy_UniqueValues!G:G,MATCH(Y1006,Taxonomy_UniqueValues!H:H,0))),"#N/C")</f>
        <v>#N/C</v>
      </c>
      <c r="Y1006" s="65" t="str">
        <f>+IFERROR(IF(Z1006="#N/C","#N/C",INDEX(Taxonomy_UniqueValues!H:H,MATCH(Z1006,Taxonomy_UniqueValues!I:I,0))),"#N/C")</f>
        <v>#N/C</v>
      </c>
      <c r="Z1006" s="64" t="s">
        <v>36</v>
      </c>
    </row>
    <row r="1007" spans="1:26" x14ac:dyDescent="0.3">
      <c r="A1007" s="3">
        <v>199</v>
      </c>
      <c r="B1007" s="38" t="str">
        <f t="shared" si="104"/>
        <v>FAIR-D4_199</v>
      </c>
      <c r="C1007" s="39" t="s">
        <v>897</v>
      </c>
      <c r="D1007" s="4">
        <f t="shared" si="103"/>
        <v>45165</v>
      </c>
      <c r="E1007" s="1" t="s">
        <v>1113</v>
      </c>
      <c r="F1007" s="1" t="s">
        <v>1114</v>
      </c>
      <c r="G1007" s="2">
        <v>45165.5924884259</v>
      </c>
      <c r="H1007" s="2">
        <v>45165.5945138889</v>
      </c>
      <c r="I1007" s="46">
        <f t="shared" si="105"/>
        <v>2.0254629998817109E-3</v>
      </c>
      <c r="J1007" s="41" t="s">
        <v>30</v>
      </c>
      <c r="K1007" s="42" t="s">
        <v>31</v>
      </c>
      <c r="L1007" s="42" t="s">
        <v>32</v>
      </c>
      <c r="M1007" s="6">
        <v>199</v>
      </c>
      <c r="N1007" s="5" t="str">
        <f t="shared" si="102"/>
        <v>FAIR-D4/199</v>
      </c>
      <c r="O1007" s="4" t="str">
        <f>IF(ISBLANK(E1007),"",IF(E1007=F1007, "1 video",CONCATENATE((+COUNTIFS(Video_List!$A:$A,Monitoring!C1007,Video_List!$D:$D,"&lt;=" &amp;Monitoring!H1007)-COUNTIFS(Video_List!$A:$A,Monitoring!C1007,Video_List!$D:$D,"&lt;=" &amp;Monitoring!G1007))+1," videos")))</f>
        <v>2 videos</v>
      </c>
      <c r="P1007" s="61" t="str">
        <f t="shared" si="106"/>
        <v>no</v>
      </c>
      <c r="Q1007" s="62" t="s">
        <v>34</v>
      </c>
      <c r="R1007" s="63" t="str">
        <f>+IFERROR(IF(S1007="#N/C","#N/C",INDEX(Taxonomy_UniqueValues!A:A,MATCH(S1007,Taxonomy_UniqueValues!B:B,0))),"#N/C")</f>
        <v>Insecta</v>
      </c>
      <c r="S1007" s="63" t="str">
        <f>+IFERROR(IF(T1007="#N/C","#N/C",INDEX(Taxonomy_UniqueValues!B:B,MATCH(T1007,Taxonomy_UniqueValues!C:C,0))),"#N/C")</f>
        <v>Diptera</v>
      </c>
      <c r="T1007" s="63" t="s">
        <v>48</v>
      </c>
      <c r="U1007" s="63" t="str">
        <f>+IFERROR(IF(V1007="#N/C","#N/C",INDEX(Taxonomy_UniqueValues!D:D,MATCH(V1007,Taxonomy_UniqueValues!E:E,0))),"#N/C")</f>
        <v>#N/C</v>
      </c>
      <c r="V1007" s="63" t="str">
        <f>+IFERROR(IF(W1007="#N/C","#N/C",INDEX(Taxonomy_UniqueValues!E:E,MATCH(W1007,Taxonomy_UniqueValues!F:F,0))),"#N/C")</f>
        <v>#N/C</v>
      </c>
      <c r="W1007" s="63" t="str">
        <f>+IFERROR(IF(X1007="#N/C","#N/C",INDEX(Taxonomy_UniqueValues!F:F,MATCH(X1007,Taxonomy_UniqueValues!G:G,0))),"#N/C")</f>
        <v>#N/C</v>
      </c>
      <c r="X1007" s="63" t="str">
        <f>+IFERROR(IF(Y1007="#N/C","#N/C",INDEX(Taxonomy_UniqueValues!G:G,MATCH(Y1007,Taxonomy_UniqueValues!H:H,0))),"#N/C")</f>
        <v>#N/C</v>
      </c>
      <c r="Y1007" s="65" t="str">
        <f>+IFERROR(IF(Z1007="#N/C","#N/C",INDEX(Taxonomy_UniqueValues!H:H,MATCH(Z1007,Taxonomy_UniqueValues!I:I,0))),"#N/C")</f>
        <v>#N/C</v>
      </c>
      <c r="Z1007" s="64" t="s">
        <v>36</v>
      </c>
    </row>
    <row r="1008" spans="1:26" x14ac:dyDescent="0.3">
      <c r="A1008" s="3">
        <v>198</v>
      </c>
      <c r="B1008" s="38" t="str">
        <f t="shared" si="104"/>
        <v>FAIR-D4_198</v>
      </c>
      <c r="C1008" s="39" t="s">
        <v>897</v>
      </c>
      <c r="D1008" s="4">
        <f t="shared" si="103"/>
        <v>45165</v>
      </c>
      <c r="E1008" s="1" t="s">
        <v>1113</v>
      </c>
      <c r="F1008" s="1" t="s">
        <v>1114</v>
      </c>
      <c r="G1008" s="2">
        <v>45165.5924884259</v>
      </c>
      <c r="H1008" s="2">
        <v>45165.5948263889</v>
      </c>
      <c r="I1008" s="46">
        <f t="shared" si="105"/>
        <v>2.3379630001727492E-3</v>
      </c>
      <c r="J1008" s="41" t="s">
        <v>45</v>
      </c>
      <c r="K1008" s="42" t="s">
        <v>31</v>
      </c>
      <c r="L1008" s="42" t="s">
        <v>32</v>
      </c>
      <c r="M1008" s="6">
        <v>198</v>
      </c>
      <c r="N1008" s="5" t="str">
        <f t="shared" si="102"/>
        <v>FAIR-D4/198</v>
      </c>
      <c r="O1008" s="4" t="str">
        <f>IF(ISBLANK(E1008),"",IF(E1008=F1008, "1 video",CONCATENATE((+COUNTIFS(Video_List!$A:$A,Monitoring!C1008,Video_List!$D:$D,"&lt;=" &amp;Monitoring!H1008)-COUNTIFS(Video_List!$A:$A,Monitoring!C1008,Video_List!$D:$D,"&lt;=" &amp;Monitoring!G1008))+1," videos")))</f>
        <v>2 videos</v>
      </c>
      <c r="P1008" s="61" t="str">
        <f t="shared" si="106"/>
        <v>no</v>
      </c>
      <c r="Q1008" s="62" t="s">
        <v>34</v>
      </c>
      <c r="R1008" s="63" t="str">
        <f>+IFERROR(IF(S1008="#N/C","#N/C",INDEX(Taxonomy_UniqueValues!A:A,MATCH(S1008,Taxonomy_UniqueValues!B:B,0))),"#N/C")</f>
        <v>Insecta</v>
      </c>
      <c r="S1008" s="63" t="str">
        <f>+IFERROR(IF(T1008="#N/C","#N/C",INDEX(Taxonomy_UniqueValues!B:B,MATCH(T1008,Taxonomy_UniqueValues!C:C,0))),"#N/C")</f>
        <v>Diptera</v>
      </c>
      <c r="T1008" s="63" t="s">
        <v>48</v>
      </c>
      <c r="U1008" s="63" t="str">
        <f>+IFERROR(IF(V1008="#N/C","#N/C",INDEX(Taxonomy_UniqueValues!D:D,MATCH(V1008,Taxonomy_UniqueValues!E:E,0))),"#N/C")</f>
        <v>#N/C</v>
      </c>
      <c r="V1008" s="63" t="str">
        <f>+IFERROR(IF(W1008="#N/C","#N/C",INDEX(Taxonomy_UniqueValues!E:E,MATCH(W1008,Taxonomy_UniqueValues!F:F,0))),"#N/C")</f>
        <v>#N/C</v>
      </c>
      <c r="W1008" s="63" t="str">
        <f>+IFERROR(IF(X1008="#N/C","#N/C",INDEX(Taxonomy_UniqueValues!F:F,MATCH(X1008,Taxonomy_UniqueValues!G:G,0))),"#N/C")</f>
        <v>#N/C</v>
      </c>
      <c r="X1008" s="63" t="str">
        <f>+IFERROR(IF(Y1008="#N/C","#N/C",INDEX(Taxonomy_UniqueValues!G:G,MATCH(Y1008,Taxonomy_UniqueValues!H:H,0))),"#N/C")</f>
        <v>#N/C</v>
      </c>
      <c r="Y1008" s="65" t="str">
        <f>+IFERROR(IF(Z1008="#N/C","#N/C",INDEX(Taxonomy_UniqueValues!H:H,MATCH(Z1008,Taxonomy_UniqueValues!I:I,0))),"#N/C")</f>
        <v>#N/C</v>
      </c>
      <c r="Z1008" s="64" t="s">
        <v>36</v>
      </c>
    </row>
    <row r="1009" spans="1:26" x14ac:dyDescent="0.3">
      <c r="A1009" s="3">
        <v>200</v>
      </c>
      <c r="B1009" s="38" t="str">
        <f t="shared" si="104"/>
        <v>FAIR-D4_200</v>
      </c>
      <c r="C1009" s="39" t="s">
        <v>897</v>
      </c>
      <c r="D1009" s="4">
        <f t="shared" si="103"/>
        <v>45165</v>
      </c>
      <c r="E1009" s="1" t="s">
        <v>1114</v>
      </c>
      <c r="F1009" s="1" t="s">
        <v>1115</v>
      </c>
      <c r="G1009" s="2">
        <v>45165.594803240703</v>
      </c>
      <c r="H1009" s="2">
        <v>45165.595497685201</v>
      </c>
      <c r="I1009" s="46">
        <f t="shared" si="105"/>
        <v>6.94444497639779E-4</v>
      </c>
      <c r="J1009" s="41" t="s">
        <v>30</v>
      </c>
      <c r="K1009" s="42" t="s">
        <v>34</v>
      </c>
      <c r="L1009" s="42" t="s">
        <v>45</v>
      </c>
      <c r="M1009" s="6">
        <v>200</v>
      </c>
      <c r="N1009" s="5" t="str">
        <f t="shared" si="102"/>
        <v>FAIR-D4/200</v>
      </c>
      <c r="O1009" s="4" t="str">
        <f>IF(ISBLANK(E1009),"",IF(E1009=F1009, "1 video",CONCATENATE((+COUNTIFS(Video_List!$A:$A,Monitoring!C1009,Video_List!$D:$D,"&lt;=" &amp;Monitoring!H1009)-COUNTIFS(Video_List!$A:$A,Monitoring!C1009,Video_List!$D:$D,"&lt;=" &amp;Monitoring!G1009))+1," videos")))</f>
        <v>2 videos</v>
      </c>
      <c r="P1009" s="61" t="str">
        <f t="shared" si="106"/>
        <v>yes</v>
      </c>
      <c r="Q1009" s="62" t="s">
        <v>31</v>
      </c>
      <c r="R1009" s="63" t="str">
        <f>+IFERROR(IF(S1009="#N/C","#N/C",INDEX(Taxonomy_UniqueValues!A:A,MATCH(S1009,Taxonomy_UniqueValues!B:B,0))),"#N/C")</f>
        <v>Insecta</v>
      </c>
      <c r="S1009" s="63" t="str">
        <f>+IFERROR(IF(T1009="#N/C","#N/C",INDEX(Taxonomy_UniqueValues!B:B,MATCH(T1009,Taxonomy_UniqueValues!C:C,0))),"#N/C")</f>
        <v>Diptera</v>
      </c>
      <c r="T1009" s="63" t="str">
        <f>+IFERROR(IF(V1009="#N/C","#N/C",INDEX(Taxonomy_UniqueValues!C:C,MATCH(V1009,Taxonomy_UniqueValues!E:E,0))),"#N/C")</f>
        <v>Brachycera</v>
      </c>
      <c r="U1009" s="63" t="str">
        <f>+IFERROR(IF(V1009="#N/C","#N/C",INDEX(Taxonomy_UniqueValues!D:D,MATCH(V1009,Taxonomy_UniqueValues!E:E,0))),"#N/C")</f>
        <v>Muscomorpha</v>
      </c>
      <c r="V1009" s="63" t="str">
        <f>+IFERROR(IF(W1009="#N/C","#N/C",INDEX(Taxonomy_UniqueValues!E:E,MATCH(W1009,Taxonomy_UniqueValues!F:F,0))),"#N/C")</f>
        <v>Sciomyzoidea</v>
      </c>
      <c r="W1009" s="63" t="str">
        <f>+IFERROR(IF(X1009="#N/C","#N/C",INDEX(Taxonomy_UniqueValues!F:F,MATCH(X1009,Taxonomy_UniqueValues!G:G,0))),"#N/C")</f>
        <v>Sepsidae</v>
      </c>
      <c r="X1009" s="63" t="s">
        <v>1116</v>
      </c>
      <c r="Y1009" s="65" t="s">
        <v>79</v>
      </c>
      <c r="Z1009" s="64" t="s">
        <v>36</v>
      </c>
    </row>
    <row r="1010" spans="1:26" x14ac:dyDescent="0.3">
      <c r="A1010" s="3">
        <v>201</v>
      </c>
      <c r="B1010" s="38" t="str">
        <f t="shared" si="104"/>
        <v>FAIR-D4_201</v>
      </c>
      <c r="C1010" s="39" t="s">
        <v>897</v>
      </c>
      <c r="D1010" s="4">
        <f t="shared" si="103"/>
        <v>45165</v>
      </c>
      <c r="E1010" s="1" t="s">
        <v>1117</v>
      </c>
      <c r="F1010" s="1" t="s">
        <v>1118</v>
      </c>
      <c r="G1010" s="2">
        <v>45165.603148148097</v>
      </c>
      <c r="H1010" s="2">
        <v>45165.608032407399</v>
      </c>
      <c r="I1010" s="46">
        <f t="shared" si="105"/>
        <v>4.8842593023437075E-3</v>
      </c>
      <c r="J1010" s="41" t="s">
        <v>45</v>
      </c>
      <c r="K1010" s="42" t="s">
        <v>34</v>
      </c>
      <c r="L1010" s="42" t="s">
        <v>32</v>
      </c>
      <c r="M1010" s="6">
        <v>201</v>
      </c>
      <c r="N1010" s="5" t="str">
        <f t="shared" si="102"/>
        <v>FAIR-D4/201</v>
      </c>
      <c r="O1010" s="4" t="str">
        <f>IF(ISBLANK(E1010),"",IF(E1010=F1010, "1 video",CONCATENATE((+COUNTIFS(Video_List!$A:$A,Monitoring!C1010,Video_List!$D:$D,"&lt;=" &amp;Monitoring!H1010)-COUNTIFS(Video_List!$A:$A,Monitoring!C1010,Video_List!$D:$D,"&lt;=" &amp;Monitoring!G1010))+1," videos")))</f>
        <v>4 videos</v>
      </c>
      <c r="P1010" s="61" t="str">
        <f t="shared" si="106"/>
        <v>yes</v>
      </c>
      <c r="Q1010" s="62" t="s">
        <v>34</v>
      </c>
      <c r="R1010" s="63" t="str">
        <f>+IFERROR(IF(S1010="#N/C","#N/C",INDEX(Taxonomy_UniqueValues!A:A,MATCH(S1010,Taxonomy_UniqueValues!B:B,0))),"#N/C")</f>
        <v>Insecta</v>
      </c>
      <c r="S1010" s="63" t="str">
        <f>+IFERROR(IF(T1010="#N/C","#N/C",INDEX(Taxonomy_UniqueValues!B:B,MATCH(T1010,Taxonomy_UniqueValues!C:C,0))),"#N/C")</f>
        <v>Diptera</v>
      </c>
      <c r="T1010" s="63" t="str">
        <f>+IFERROR(IF(V1010="#N/C","#N/C",INDEX(Taxonomy_UniqueValues!C:C,MATCH(V1010,Taxonomy_UniqueValues!E:E,0))),"#N/C")</f>
        <v>Brachycera</v>
      </c>
      <c r="U1010" s="63" t="str">
        <f>+IFERROR(IF(V1010="#N/C","#N/C",INDEX(Taxonomy_UniqueValues!D:D,MATCH(V1010,Taxonomy_UniqueValues!E:E,0))),"#N/C")</f>
        <v>Muscomorpha</v>
      </c>
      <c r="V1010" s="63" t="s">
        <v>35</v>
      </c>
      <c r="W1010" s="63" t="str">
        <f>+IFERROR(IF(X1010="#N/C","#N/C",INDEX(Taxonomy_UniqueValues!F:F,MATCH(X1010,Taxonomy_UniqueValues!G:G,0))),"#N/C")</f>
        <v>#N/C</v>
      </c>
      <c r="X1010" s="63" t="str">
        <f>+IFERROR(IF(Y1010="#N/C","#N/C",INDEX(Taxonomy_UniqueValues!G:G,MATCH(Y1010,Taxonomy_UniqueValues!H:H,0))),"#N/C")</f>
        <v>#N/C</v>
      </c>
      <c r="Y1010" s="65" t="str">
        <f>+IFERROR(IF(Z1010="#N/C","#N/C",INDEX(Taxonomy_UniqueValues!H:H,MATCH(Z1010,Taxonomy_UniqueValues!I:I,0))),"#N/C")</f>
        <v>#N/C</v>
      </c>
      <c r="Z1010" s="64" t="s">
        <v>36</v>
      </c>
    </row>
    <row r="1011" spans="1:26" x14ac:dyDescent="0.3">
      <c r="A1011" s="3">
        <v>202</v>
      </c>
      <c r="B1011" s="38" t="str">
        <f t="shared" si="104"/>
        <v>FAIR-D4_202</v>
      </c>
      <c r="C1011" s="39" t="s">
        <v>897</v>
      </c>
      <c r="D1011" s="4">
        <f t="shared" si="103"/>
        <v>45165</v>
      </c>
      <c r="E1011" s="1" t="s">
        <v>1119</v>
      </c>
      <c r="F1011" s="1" t="s">
        <v>1120</v>
      </c>
      <c r="G1011" s="2">
        <v>45165.620312500003</v>
      </c>
      <c r="H1011" s="2">
        <v>45165.625532407401</v>
      </c>
      <c r="I1011" s="46">
        <f t="shared" si="105"/>
        <v>5.2199073979863897E-3</v>
      </c>
      <c r="J1011" s="41" t="s">
        <v>45</v>
      </c>
      <c r="K1011" s="42" t="s">
        <v>31</v>
      </c>
      <c r="L1011" s="42" t="s">
        <v>32</v>
      </c>
      <c r="M1011" s="6">
        <v>202</v>
      </c>
      <c r="N1011" s="5" t="str">
        <f t="shared" si="102"/>
        <v>FAIR-D4/202</v>
      </c>
      <c r="O1011" s="4" t="str">
        <f>IF(ISBLANK(E1011),"",IF(E1011=F1011, "1 video",CONCATENATE((+COUNTIFS(Video_List!$A:$A,Monitoring!C1011,Video_List!$D:$D,"&lt;=" &amp;Monitoring!H1011)-COUNTIFS(Video_List!$A:$A,Monitoring!C1011,Video_List!$D:$D,"&lt;=" &amp;Monitoring!G1011))+1," videos")))</f>
        <v>6 videos</v>
      </c>
      <c r="P1011" s="61" t="str">
        <f t="shared" si="106"/>
        <v>no</v>
      </c>
      <c r="Q1011" s="62" t="s">
        <v>34</v>
      </c>
      <c r="R1011" s="63" t="str">
        <f>+IFERROR(IF(S1011="#N/C","#N/C",INDEX(Taxonomy_UniqueValues!A:A,MATCH(S1011,Taxonomy_UniqueValues!B:B,0))),"#N/C")</f>
        <v>Insecta</v>
      </c>
      <c r="S1011" s="63" t="str">
        <f>+IFERROR(IF(T1011="#N/C","#N/C",INDEX(Taxonomy_UniqueValues!B:B,MATCH(T1011,Taxonomy_UniqueValues!C:C,0))),"#N/C")</f>
        <v>Diptera</v>
      </c>
      <c r="T1011" s="63" t="s">
        <v>48</v>
      </c>
      <c r="U1011" s="63" t="str">
        <f>+IFERROR(IF(V1011="#N/C","#N/C",INDEX(Taxonomy_UniqueValues!D:D,MATCH(V1011,Taxonomy_UniqueValues!E:E,0))),"#N/C")</f>
        <v>#N/C</v>
      </c>
      <c r="V1011" s="63" t="str">
        <f>+IFERROR(IF(W1011="#N/C","#N/C",INDEX(Taxonomy_UniqueValues!E:E,MATCH(W1011,Taxonomy_UniqueValues!F:F,0))),"#N/C")</f>
        <v>#N/C</v>
      </c>
      <c r="W1011" s="63" t="str">
        <f>+IFERROR(IF(X1011="#N/C","#N/C",INDEX(Taxonomy_UniqueValues!F:F,MATCH(X1011,Taxonomy_UniqueValues!G:G,0))),"#N/C")</f>
        <v>#N/C</v>
      </c>
      <c r="X1011" s="63" t="str">
        <f>+IFERROR(IF(Y1011="#N/C","#N/C",INDEX(Taxonomy_UniqueValues!G:G,MATCH(Y1011,Taxonomy_UniqueValues!H:H,0))),"#N/C")</f>
        <v>#N/C</v>
      </c>
      <c r="Y1011" s="65" t="str">
        <f>+IFERROR(IF(Z1011="#N/C","#N/C",INDEX(Taxonomy_UniqueValues!H:H,MATCH(Z1011,Taxonomy_UniqueValues!I:I,0))),"#N/C")</f>
        <v>#N/C</v>
      </c>
      <c r="Z1011" s="64" t="s">
        <v>36</v>
      </c>
    </row>
    <row r="1012" spans="1:26" x14ac:dyDescent="0.3">
      <c r="A1012" s="3">
        <v>203</v>
      </c>
      <c r="B1012" s="38" t="str">
        <f t="shared" si="104"/>
        <v>FAIR-D4_203</v>
      </c>
      <c r="C1012" s="39" t="s">
        <v>897</v>
      </c>
      <c r="D1012" s="4">
        <f t="shared" si="103"/>
        <v>45165</v>
      </c>
      <c r="E1012" s="1" t="s">
        <v>1121</v>
      </c>
      <c r="F1012" s="1" t="s">
        <v>1122</v>
      </c>
      <c r="G1012" s="2">
        <v>45165.642418981501</v>
      </c>
      <c r="H1012" s="2">
        <v>45165.644629629598</v>
      </c>
      <c r="I1012" s="46">
        <f t="shared" si="105"/>
        <v>2.210648097388912E-3</v>
      </c>
      <c r="J1012" s="41" t="s">
        <v>45</v>
      </c>
      <c r="K1012" s="42" t="s">
        <v>31</v>
      </c>
      <c r="L1012" s="42" t="s">
        <v>32</v>
      </c>
      <c r="M1012" s="6">
        <v>203</v>
      </c>
      <c r="N1012" s="5" t="str">
        <f t="shared" si="102"/>
        <v>FAIR-D4/203</v>
      </c>
      <c r="O1012" s="4" t="str">
        <f>IF(ISBLANK(E1012),"",IF(E1012=F1012, "1 video",CONCATENATE((+COUNTIFS(Video_List!$A:$A,Monitoring!C1012,Video_List!$D:$D,"&lt;=" &amp;Monitoring!H1012)-COUNTIFS(Video_List!$A:$A,Monitoring!C1012,Video_List!$D:$D,"&lt;=" &amp;Monitoring!G1012))+1," videos")))</f>
        <v>2 videos</v>
      </c>
      <c r="P1012" s="61" t="str">
        <f t="shared" si="106"/>
        <v>yes</v>
      </c>
      <c r="Q1012" s="62" t="s">
        <v>34</v>
      </c>
      <c r="R1012" s="63" t="str">
        <f>+IFERROR(IF(S1012="#N/C","#N/C",IF(S1012=0,INDEX(Taxonomy_UniqueValues!A:A,MATCH(T1012,Taxonomy_UniqueValues!C:C,0)),INDEX(Taxonomy_UniqueValues!A:A,MATCH(S1012,Taxonomy_UniqueValues!B:B,0)))),"#N/C")</f>
        <v>Insecta</v>
      </c>
      <c r="S1012" s="63" t="str">
        <f>+IFERROR(IF(T1012="#N/C","#N/C",IF(T1012=0,INDEX(Taxonomy_UniqueValues!B:B,MATCH(U1012,Taxonomy_UniqueValues!D:D,0)),INDEX(Taxonomy_UniqueValues!B:B,MATCH(T1012,Taxonomy_UniqueValues!C:C,0)))),"#N/C")</f>
        <v>Diptera</v>
      </c>
      <c r="T1012" s="63" t="str">
        <f>+IFERROR(IF(U1012="#N/C","#N/C",IF(U1012=0,INDEX(Taxonomy_UniqueValues!C:C,MATCH(V1012,Taxonomy_UniqueValues!E:E,0)),INDEX(Taxonomy_UniqueValues!C:C,MATCH(U1012,Taxonomy_UniqueValues!D:D,0)))),"#N/C")</f>
        <v>Brachycera</v>
      </c>
      <c r="U1012" s="63" t="str">
        <f>+IFERROR(IF(V1012="#N/C","#N/C",IF(V1012=0,INDEX(Taxonomy_UniqueValues!D:D,MATCH(W1012,Taxonomy_UniqueValues!F:F,0)),INDEX(Taxonomy_UniqueValues!D:D,MATCH(V1012,Taxonomy_UniqueValues!E:E,0)))),"#N/C")</f>
        <v>Muscomorpha</v>
      </c>
      <c r="V1012" s="63" t="str">
        <f>+IFERROR(IF(W1012="#N/C","#N/C",IF(W1012=0,INDEX(Taxonomy_UniqueValues!E:E,MATCH(X1012,Taxonomy_UniqueValues!G:G,0)),INDEX(Taxonomy_UniqueValues!E:E,MATCH(W1012,Taxonomy_UniqueValues!F:F,0)))),"#N/C")</f>
        <v>Muscoidea</v>
      </c>
      <c r="W1012" s="63" t="str">
        <f>+IFERROR(IF(X1012="#N/C","#N/C",IF(X1012=0,INDEX(Taxonomy_UniqueValues!F:F,MATCH(Y1012,Taxonomy_UniqueValues!H:H,0)),INDEX(Taxonomy_UniqueValues!F:F,MATCH(X1012,Taxonomy_UniqueValues!G:G,0)))),"#N/C")</f>
        <v>Fanniidae</v>
      </c>
      <c r="X1012" s="63">
        <f>+IFERROR(IF(Y1012="#N/C","#N/C",INDEX(Taxonomy_UniqueValues!G:G,MATCH(Y1012,Taxonomy_UniqueValues!H:H,0))),"#N/C")</f>
        <v>0</v>
      </c>
      <c r="Y1012" s="65" t="s">
        <v>38</v>
      </c>
      <c r="Z1012" s="64" t="s">
        <v>36</v>
      </c>
    </row>
    <row r="1013" spans="1:26" x14ac:dyDescent="0.3">
      <c r="A1013" s="3">
        <v>204</v>
      </c>
      <c r="B1013" s="38" t="str">
        <f t="shared" si="104"/>
        <v>FAIR-D4_204</v>
      </c>
      <c r="C1013" s="39" t="s">
        <v>897</v>
      </c>
      <c r="D1013" s="4">
        <f t="shared" si="103"/>
        <v>45165</v>
      </c>
      <c r="E1013" s="1" t="s">
        <v>1123</v>
      </c>
      <c r="F1013" s="1" t="s">
        <v>1124</v>
      </c>
      <c r="G1013" s="2">
        <v>45165.664895833303</v>
      </c>
      <c r="H1013" s="2">
        <v>45165.670856481498</v>
      </c>
      <c r="I1013" s="46">
        <f t="shared" si="105"/>
        <v>5.9606481954688206E-3</v>
      </c>
      <c r="J1013" s="41" t="s">
        <v>45</v>
      </c>
      <c r="K1013" s="42" t="s">
        <v>31</v>
      </c>
      <c r="L1013" s="42" t="s">
        <v>32</v>
      </c>
      <c r="M1013" s="6">
        <v>204</v>
      </c>
      <c r="N1013" s="5" t="str">
        <f t="shared" si="102"/>
        <v>FAIR-D4/204</v>
      </c>
      <c r="O1013" s="4" t="str">
        <f>IF(ISBLANK(E1013),"",IF(E1013=F1013, "1 video",CONCATENATE((+COUNTIFS(Video_List!$A:$A,Monitoring!C1013,Video_List!$D:$D,"&lt;=" &amp;Monitoring!H1013)-COUNTIFS(Video_List!$A:$A,Monitoring!C1013,Video_List!$D:$D,"&lt;=" &amp;Monitoring!G1013))+1," videos")))</f>
        <v>3 videos</v>
      </c>
      <c r="P1013" s="61" t="str">
        <f t="shared" si="106"/>
        <v>no</v>
      </c>
      <c r="Q1013" s="62" t="s">
        <v>34</v>
      </c>
      <c r="R1013" s="63" t="str">
        <f>+IFERROR(IF(S1013="#N/C","#N/C",INDEX(Taxonomy_UniqueValues!A:A,MATCH(S1013,Taxonomy_UniqueValues!B:B,0))),"#N/C")</f>
        <v>Insecta</v>
      </c>
      <c r="S1013" s="63" t="str">
        <f>+IFERROR(IF(T1013="#N/C","#N/C",INDEX(Taxonomy_UniqueValues!B:B,MATCH(T1013,Taxonomy_UniqueValues!C:C,0))),"#N/C")</f>
        <v>Diptera</v>
      </c>
      <c r="T1013" s="63" t="s">
        <v>48</v>
      </c>
      <c r="U1013" s="63" t="str">
        <f>+IFERROR(IF(V1013="#N/C","#N/C",INDEX(Taxonomy_UniqueValues!D:D,MATCH(V1013,Taxonomy_UniqueValues!E:E,0))),"#N/C")</f>
        <v>#N/C</v>
      </c>
      <c r="V1013" s="63" t="str">
        <f>+IFERROR(IF(W1013="#N/C","#N/C",INDEX(Taxonomy_UniqueValues!E:E,MATCH(W1013,Taxonomy_UniqueValues!F:F,0))),"#N/C")</f>
        <v>#N/C</v>
      </c>
      <c r="W1013" s="63" t="str">
        <f>+IFERROR(IF(X1013="#N/C","#N/C",INDEX(Taxonomy_UniqueValues!F:F,MATCH(X1013,Taxonomy_UniqueValues!G:G,0))),"#N/C")</f>
        <v>#N/C</v>
      </c>
      <c r="X1013" s="63" t="str">
        <f>+IFERROR(IF(Y1013="#N/C","#N/C",INDEX(Taxonomy_UniqueValues!G:G,MATCH(Y1013,Taxonomy_UniqueValues!H:H,0))),"#N/C")</f>
        <v>#N/C</v>
      </c>
      <c r="Y1013" s="65" t="str">
        <f>+IFERROR(IF(Z1013="#N/C","#N/C",INDEX(Taxonomy_UniqueValues!H:H,MATCH(Z1013,Taxonomy_UniqueValues!I:I,0))),"#N/C")</f>
        <v>#N/C</v>
      </c>
      <c r="Z1013" s="64" t="s">
        <v>36</v>
      </c>
    </row>
    <row r="1014" spans="1:26" x14ac:dyDescent="0.3">
      <c r="A1014" s="3">
        <v>205</v>
      </c>
      <c r="B1014" s="38" t="str">
        <f t="shared" si="104"/>
        <v>FAIR-D4_205</v>
      </c>
      <c r="C1014" s="39" t="s">
        <v>897</v>
      </c>
      <c r="D1014" s="4">
        <f t="shared" si="103"/>
        <v>45165</v>
      </c>
      <c r="E1014" s="1" t="s">
        <v>1125</v>
      </c>
      <c r="F1014" s="1" t="s">
        <v>1125</v>
      </c>
      <c r="G1014" s="2">
        <v>45165.682002314803</v>
      </c>
      <c r="H1014" s="2">
        <v>45165.682280092602</v>
      </c>
      <c r="I1014" s="46">
        <f t="shared" si="105"/>
        <v>2.777777990559116E-4</v>
      </c>
      <c r="J1014" s="41" t="s">
        <v>30</v>
      </c>
      <c r="K1014" s="42" t="s">
        <v>34</v>
      </c>
      <c r="L1014" s="42" t="s">
        <v>32</v>
      </c>
      <c r="M1014" s="6">
        <v>205</v>
      </c>
      <c r="N1014" s="5" t="str">
        <f t="shared" si="102"/>
        <v>FAIR-D4/205</v>
      </c>
      <c r="O1014" s="4" t="str">
        <f>IF(ISBLANK(E1014),"",IF(E1014=F1014, "1 video",CONCATENATE((+COUNTIFS(Video_List!$A:$A,Monitoring!C1014,Video_List!$D:$D,"&lt;=" &amp;Monitoring!H1014)-COUNTIFS(Video_List!$A:$A,Monitoring!C1014,Video_List!$D:$D,"&lt;=" &amp;Monitoring!G1014))+1," videos")))</f>
        <v>1 video</v>
      </c>
      <c r="P1014" s="61" t="s">
        <v>34</v>
      </c>
      <c r="Q1014" s="62" t="s">
        <v>34</v>
      </c>
      <c r="R1014" s="63" t="str">
        <f>+IFERROR(IF(S1014="#N/C","#N/C",INDEX(Taxonomy_UniqueValues!A:A,MATCH(S1014,Taxonomy_UniqueValues!B:B,0))),"#N/C")</f>
        <v>Insecta</v>
      </c>
      <c r="S1014" s="63" t="str">
        <f>+IFERROR(IF(T1014="#N/C","#N/C",INDEX(Taxonomy_UniqueValues!B:B,MATCH(T1014,Taxonomy_UniqueValues!C:C,0))),"#N/C")</f>
        <v>Diptera</v>
      </c>
      <c r="T1014" s="63" t="str">
        <f>+IFERROR(IF(V1014="#N/C","#N/C",INDEX(Taxonomy_UniqueValues!C:C,MATCH(V1014,Taxonomy_UniqueValues!E:E,0))),"#N/C")</f>
        <v>Brachycera</v>
      </c>
      <c r="U1014" s="63" t="str">
        <f>+IFERROR(IF(V1014="#N/C","#N/C",INDEX(Taxonomy_UniqueValues!D:D,MATCH(V1014,Taxonomy_UniqueValues!E:E,0))),"#N/C")</f>
        <v>Muscomorpha</v>
      </c>
      <c r="V1014" s="63" t="s">
        <v>35</v>
      </c>
      <c r="W1014" s="63" t="str">
        <f>+IFERROR(IF(X1014="#N/C","#N/C",INDEX(Taxonomy_UniqueValues!F:F,MATCH(X1014,Taxonomy_UniqueValues!G:G,0))),"#N/C")</f>
        <v>#N/C</v>
      </c>
      <c r="X1014" s="63" t="str">
        <f>+IFERROR(IF(Y1014="#N/C","#N/C",INDEX(Taxonomy_UniqueValues!G:G,MATCH(Y1014,Taxonomy_UniqueValues!H:H,0))),"#N/C")</f>
        <v>#N/C</v>
      </c>
      <c r="Y1014" s="65" t="str">
        <f>+IFERROR(IF(Z1014="#N/C","#N/C",INDEX(Taxonomy_UniqueValues!H:H,MATCH(Z1014,Taxonomy_UniqueValues!I:I,0))),"#N/C")</f>
        <v>#N/C</v>
      </c>
      <c r="Z1014" s="64" t="s">
        <v>36</v>
      </c>
    </row>
    <row r="1015" spans="1:26" x14ac:dyDescent="0.3">
      <c r="A1015" s="3">
        <v>206</v>
      </c>
      <c r="B1015" s="38" t="str">
        <f t="shared" si="104"/>
        <v>FAIR-D4_206</v>
      </c>
      <c r="C1015" s="39" t="s">
        <v>897</v>
      </c>
      <c r="D1015" s="4">
        <f t="shared" si="103"/>
        <v>45165</v>
      </c>
      <c r="E1015" s="1" t="s">
        <v>1126</v>
      </c>
      <c r="F1015" s="1" t="s">
        <v>1126</v>
      </c>
      <c r="G1015" s="2">
        <v>45165.7413310185</v>
      </c>
      <c r="H1015" s="2">
        <v>45165.743958333303</v>
      </c>
      <c r="I1015" s="46">
        <f t="shared" si="105"/>
        <v>2.627314803248737E-3</v>
      </c>
      <c r="J1015" s="41" t="s">
        <v>30</v>
      </c>
      <c r="K1015" s="42" t="s">
        <v>34</v>
      </c>
      <c r="L1015" s="42" t="s">
        <v>32</v>
      </c>
      <c r="M1015" s="6">
        <v>206</v>
      </c>
      <c r="N1015" s="5" t="str">
        <f t="shared" si="102"/>
        <v>FAIR-D4/206</v>
      </c>
      <c r="O1015" s="4" t="str">
        <f>IF(ISBLANK(E1015),"",IF(E1015=F1015, "1 video",CONCATENATE((+COUNTIFS(Video_List!$A:$A,Monitoring!C1015,Video_List!$D:$D,"&lt;=" &amp;Monitoring!H1015)-COUNTIFS(Video_List!$A:$A,Monitoring!C1015,Video_List!$D:$D,"&lt;=" &amp;Monitoring!G1015))+1," videos")))</f>
        <v>1 video</v>
      </c>
      <c r="P1015" s="61" t="str">
        <f t="shared" ref="P1015:P1036" si="107">+IF(R1015="#N/C","-",IF(V1015="#N/C","no","yes"))</f>
        <v>yes</v>
      </c>
      <c r="Q1015" s="63" t="s">
        <v>34</v>
      </c>
      <c r="R1015" s="63" t="str">
        <f>+IFERROR(IF(S1015="#N/C","#N/C",IF(S1015=0,INDEX(Taxonomy_UniqueValues!A:A,MATCH(T1015,Taxonomy_UniqueValues!C:C,0)),INDEX(Taxonomy_UniqueValues!A:A,MATCH(S1015,Taxonomy_UniqueValues!B:B,0)))),"#N/C")</f>
        <v>Insecta</v>
      </c>
      <c r="S1015" s="63" t="str">
        <f>+IFERROR(IF(T1015="#N/C","#N/C",IF(T1015=0,INDEX(Taxonomy_UniqueValues!B:B,MATCH(U1015,Taxonomy_UniqueValues!D:D,0)),INDEX(Taxonomy_UniqueValues!B:B,MATCH(T1015,Taxonomy_UniqueValues!C:C,0)))),"#N/C")</f>
        <v>Diptera</v>
      </c>
      <c r="T1015" s="63" t="str">
        <f>+IFERROR(IF(U1015="#N/C","#N/C",IF(U1015=0,INDEX(Taxonomy_UniqueValues!C:C,MATCH(V1015,Taxonomy_UniqueValues!E:E,0)),INDEX(Taxonomy_UniqueValues!C:C,MATCH(U1015,Taxonomy_UniqueValues!D:D,0)))),"#N/C")</f>
        <v>Brachycera</v>
      </c>
      <c r="U1015" s="63" t="str">
        <f>+IFERROR(IF(V1015="#N/C","#N/C",IF(V1015=0,INDEX(Taxonomy_UniqueValues!D:D,MATCH(W1015,Taxonomy_UniqueValues!F:F,0)),INDEX(Taxonomy_UniqueValues!D:D,MATCH(V1015,Taxonomy_UniqueValues!E:E,0)))),"#N/C")</f>
        <v>Muscomorpha</v>
      </c>
      <c r="V1015" s="63" t="str">
        <f>+IFERROR(IF(W1015="#N/C","#N/C",IF(W1015=0,INDEX(Taxonomy_UniqueValues!E:E,MATCH(X1015,Taxonomy_UniqueValues!G:G,0)),INDEX(Taxonomy_UniqueValues!E:E,MATCH(W1015,Taxonomy_UniqueValues!F:F,0)))),"#N/C")</f>
        <v>Muscoidea</v>
      </c>
      <c r="W1015" s="63" t="str">
        <f>+IFERROR(IF(X1015="#N/C","#N/C",IF(X1015=0,INDEX(Taxonomy_UniqueValues!F:F,MATCH(Y1015,Taxonomy_UniqueValues!H:H,0)),INDEX(Taxonomy_UniqueValues!F:F,MATCH(X1015,Taxonomy_UniqueValues!G:G,0)))),"#N/C")</f>
        <v>Fanniidae</v>
      </c>
      <c r="X1015" s="63">
        <f>+IFERROR(IF(Y1015="#N/C","#N/C",INDEX(Taxonomy_UniqueValues!G:G,MATCH(Y1015,Taxonomy_UniqueValues!H:H,0))),"#N/C")</f>
        <v>0</v>
      </c>
      <c r="Y1015" s="65" t="s">
        <v>38</v>
      </c>
      <c r="Z1015" s="64" t="s">
        <v>36</v>
      </c>
    </row>
    <row r="1016" spans="1:26" x14ac:dyDescent="0.3">
      <c r="A1016" s="3">
        <v>207</v>
      </c>
      <c r="B1016" s="38" t="str">
        <f t="shared" si="104"/>
        <v>FAIR-D4_207</v>
      </c>
      <c r="C1016" s="39" t="s">
        <v>897</v>
      </c>
      <c r="D1016" s="4">
        <f t="shared" si="103"/>
        <v>45165</v>
      </c>
      <c r="E1016" s="1" t="s">
        <v>1126</v>
      </c>
      <c r="F1016" s="1" t="s">
        <v>1126</v>
      </c>
      <c r="G1016" s="2">
        <v>45165.741678240702</v>
      </c>
      <c r="H1016" s="2">
        <v>45165.742534722202</v>
      </c>
      <c r="I1016" s="46">
        <f t="shared" si="105"/>
        <v>8.5648149979533628E-4</v>
      </c>
      <c r="J1016" s="41" t="s">
        <v>45</v>
      </c>
      <c r="K1016" s="42" t="s">
        <v>34</v>
      </c>
      <c r="L1016" s="42" t="s">
        <v>32</v>
      </c>
      <c r="M1016" s="6">
        <v>207</v>
      </c>
      <c r="N1016" s="5" t="str">
        <f t="shared" si="102"/>
        <v>FAIR-D4/207</v>
      </c>
      <c r="O1016" s="4" t="str">
        <f>IF(ISBLANK(E1016),"",IF(E1016=F1016, "1 video",CONCATENATE((+COUNTIFS(Video_List!$A:$A,Monitoring!C1016,Video_List!$D:$D,"&lt;=" &amp;Monitoring!H1016)-COUNTIFS(Video_List!$A:$A,Monitoring!C1016,Video_List!$D:$D,"&lt;=" &amp;Monitoring!G1016))+1," videos")))</f>
        <v>1 video</v>
      </c>
      <c r="P1016" s="61" t="str">
        <f t="shared" si="107"/>
        <v>yes</v>
      </c>
      <c r="Q1016" s="62" t="s">
        <v>34</v>
      </c>
      <c r="R1016" s="63" t="str">
        <f>+IFERROR(IF(S1016="#N/C","#N/C",IF(S1016=0,INDEX(Taxonomy_UniqueValues!A:A,MATCH(T1016,Taxonomy_UniqueValues!C:C,0)),INDEX(Taxonomy_UniqueValues!A:A,MATCH(S1016,Taxonomy_UniqueValues!B:B,0)))),"#N/C")</f>
        <v>Insecta</v>
      </c>
      <c r="S1016" s="63" t="str">
        <f>+IFERROR(IF(T1016="#N/C","#N/C",IF(T1016=0,INDEX(Taxonomy_UniqueValues!B:B,MATCH(U1016,Taxonomy_UniqueValues!D:D,0)),INDEX(Taxonomy_UniqueValues!B:B,MATCH(T1016,Taxonomy_UniqueValues!C:C,0)))),"#N/C")</f>
        <v>Diptera</v>
      </c>
      <c r="T1016" s="63" t="str">
        <f>+IFERROR(IF(U1016="#N/C","#N/C",IF(U1016=0,INDEX(Taxonomy_UniqueValues!C:C,MATCH(V1016,Taxonomy_UniqueValues!E:E,0)),INDEX(Taxonomy_UniqueValues!C:C,MATCH(U1016,Taxonomy_UniqueValues!D:D,0)))),"#N/C")</f>
        <v>Brachycera</v>
      </c>
      <c r="U1016" s="63" t="str">
        <f>+IFERROR(IF(V1016="#N/C","#N/C",IF(V1016=0,INDEX(Taxonomy_UniqueValues!D:D,MATCH(W1016,Taxonomy_UniqueValues!F:F,0)),INDEX(Taxonomy_UniqueValues!D:D,MATCH(V1016,Taxonomy_UniqueValues!E:E,0)))),"#N/C")</f>
        <v>Muscomorpha</v>
      </c>
      <c r="V1016" s="63" t="str">
        <f>+IFERROR(IF(W1016="#N/C","#N/C",IF(W1016=0,INDEX(Taxonomy_UniqueValues!E:E,MATCH(X1016,Taxonomy_UniqueValues!G:G,0)),INDEX(Taxonomy_UniqueValues!E:E,MATCH(W1016,Taxonomy_UniqueValues!F:F,0)))),"#N/C")</f>
        <v>Muscoidea</v>
      </c>
      <c r="W1016" s="63" t="str">
        <f>+IFERROR(IF(X1016="#N/C","#N/C",IF(X1016=0,INDEX(Taxonomy_UniqueValues!F:F,MATCH(Y1016,Taxonomy_UniqueValues!H:H,0)),INDEX(Taxonomy_UniqueValues!F:F,MATCH(X1016,Taxonomy_UniqueValues!G:G,0)))),"#N/C")</f>
        <v>Fanniidae</v>
      </c>
      <c r="X1016" s="63">
        <f>+IFERROR(IF(Y1016="#N/C","#N/C",INDEX(Taxonomy_UniqueValues!G:G,MATCH(Y1016,Taxonomy_UniqueValues!H:H,0))),"#N/C")</f>
        <v>0</v>
      </c>
      <c r="Y1016" s="65" t="s">
        <v>38</v>
      </c>
      <c r="Z1016" s="64" t="s">
        <v>36</v>
      </c>
    </row>
    <row r="1017" spans="1:26" x14ac:dyDescent="0.3">
      <c r="A1017" s="3">
        <v>208</v>
      </c>
      <c r="B1017" s="38" t="str">
        <f t="shared" si="104"/>
        <v>FAIR-D4_208</v>
      </c>
      <c r="C1017" s="39" t="s">
        <v>897</v>
      </c>
      <c r="D1017" s="4">
        <f t="shared" si="103"/>
        <v>45165</v>
      </c>
      <c r="E1017" s="1" t="s">
        <v>1127</v>
      </c>
      <c r="F1017" s="1" t="s">
        <v>1127</v>
      </c>
      <c r="G1017" s="2">
        <v>45165.758784722202</v>
      </c>
      <c r="H1017" s="2">
        <v>45165.759513888901</v>
      </c>
      <c r="I1017" s="46">
        <f t="shared" si="105"/>
        <v>7.2916669887490571E-4</v>
      </c>
      <c r="J1017" s="41" t="s">
        <v>45</v>
      </c>
      <c r="K1017" s="42" t="s">
        <v>34</v>
      </c>
      <c r="L1017" s="42" t="s">
        <v>45</v>
      </c>
      <c r="M1017" s="6">
        <v>208</v>
      </c>
      <c r="N1017" s="5" t="str">
        <f t="shared" si="102"/>
        <v>FAIR-D4/208</v>
      </c>
      <c r="O1017" s="4" t="str">
        <f>IF(ISBLANK(E1017),"",IF(E1017=F1017, "1 video",CONCATENATE((+COUNTIFS(Video_List!$A:$A,Monitoring!C1017,Video_List!$D:$D,"&lt;=" &amp;Monitoring!H1017)-COUNTIFS(Video_List!$A:$A,Monitoring!C1017,Video_List!$D:$D,"&lt;=" &amp;Monitoring!G1017))+1," videos")))</f>
        <v>1 video</v>
      </c>
      <c r="P1017" s="61" t="str">
        <f t="shared" si="107"/>
        <v>yes</v>
      </c>
      <c r="Q1017" s="62" t="s">
        <v>34</v>
      </c>
      <c r="R1017" s="63" t="str">
        <f>+IFERROR(IF(S1017="#N/C","#N/C",IF(S1017=0,INDEX(Taxonomy_UniqueValues!A:A,MATCH(T1017,Taxonomy_UniqueValues!C:C,0)),INDEX(Taxonomy_UniqueValues!A:A,MATCH(S1017,Taxonomy_UniqueValues!B:B,0)))),"#N/C")</f>
        <v>Insecta</v>
      </c>
      <c r="S1017" s="63" t="str">
        <f>+IFERROR(IF(T1017="#N/C","#N/C",IF(T1017=0,INDEX(Taxonomy_UniqueValues!B:B,MATCH(U1017,Taxonomy_UniqueValues!D:D,0)),INDEX(Taxonomy_UniqueValues!B:B,MATCH(T1017,Taxonomy_UniqueValues!C:C,0)))),"#N/C")</f>
        <v>Diptera</v>
      </c>
      <c r="T1017" s="63" t="str">
        <f>+IFERROR(IF(U1017="#N/C","#N/C",IF(U1017=0,INDEX(Taxonomy_UniqueValues!C:C,MATCH(V1017,Taxonomy_UniqueValues!E:E,0)),INDEX(Taxonomy_UniqueValues!C:C,MATCH(U1017,Taxonomy_UniqueValues!D:D,0)))),"#N/C")</f>
        <v>Brachycera</v>
      </c>
      <c r="U1017" s="63" t="str">
        <f>+IFERROR(IF(V1017="#N/C","#N/C",IF(V1017=0,INDEX(Taxonomy_UniqueValues!D:D,MATCH(W1017,Taxonomy_UniqueValues!F:F,0)),INDEX(Taxonomy_UniqueValues!D:D,MATCH(V1017,Taxonomy_UniqueValues!E:E,0)))),"#N/C")</f>
        <v>Muscomorpha</v>
      </c>
      <c r="V1017" s="63" t="str">
        <f>+IFERROR(IF(W1017="#N/C","#N/C",IF(W1017=0,INDEX(Taxonomy_UniqueValues!E:E,MATCH(X1017,Taxonomy_UniqueValues!G:G,0)),INDEX(Taxonomy_UniqueValues!E:E,MATCH(W1017,Taxonomy_UniqueValues!F:F,0)))),"#N/C")</f>
        <v>Muscoidea</v>
      </c>
      <c r="W1017" s="63" t="str">
        <f>+IFERROR(IF(X1017="#N/C","#N/C",IF(X1017=0,INDEX(Taxonomy_UniqueValues!F:F,MATCH(Y1017,Taxonomy_UniqueValues!H:H,0)),INDEX(Taxonomy_UniqueValues!F:F,MATCH(X1017,Taxonomy_UniqueValues!G:G,0)))),"#N/C")</f>
        <v>Fanniidae</v>
      </c>
      <c r="X1017" s="63">
        <f>+IFERROR(IF(Y1017="#N/C","#N/C",INDEX(Taxonomy_UniqueValues!G:G,MATCH(Y1017,Taxonomy_UniqueValues!H:H,0))),"#N/C")</f>
        <v>0</v>
      </c>
      <c r="Y1017" s="65" t="s">
        <v>38</v>
      </c>
      <c r="Z1017" s="64" t="s">
        <v>36</v>
      </c>
    </row>
    <row r="1018" spans="1:26" x14ac:dyDescent="0.3">
      <c r="A1018" s="3">
        <v>236</v>
      </c>
      <c r="B1018" s="38" t="str">
        <f t="shared" si="104"/>
        <v>FAIR-D4_236</v>
      </c>
      <c r="C1018" s="39" t="s">
        <v>897</v>
      </c>
      <c r="D1018" s="4">
        <f t="shared" ref="D1018:D1047" si="108">IF(ISBLANK(E1018),"",+VALUE(MID(E1018, FIND("_", E1018)+1,10)))</f>
        <v>45166</v>
      </c>
      <c r="E1018" s="1" t="s">
        <v>1128</v>
      </c>
      <c r="F1018" s="1" t="s">
        <v>1129</v>
      </c>
      <c r="G1018" s="2">
        <v>45166.301770833299</v>
      </c>
      <c r="H1018" s="2">
        <v>45166.313125000001</v>
      </c>
      <c r="I1018" s="46">
        <f t="shared" si="105"/>
        <v>1.135416670149425E-2</v>
      </c>
      <c r="J1018" s="41" t="s">
        <v>45</v>
      </c>
      <c r="K1018" s="42" t="s">
        <v>34</v>
      </c>
      <c r="L1018" s="42" t="s">
        <v>45</v>
      </c>
      <c r="M1018" s="6">
        <v>236</v>
      </c>
      <c r="N1018" s="5" t="str">
        <f t="shared" si="102"/>
        <v>FAIR-D4/236</v>
      </c>
      <c r="O1018" s="4" t="str">
        <f>IF(ISBLANK(E1018),"",IF(E1018=F1018, "1 video",CONCATENATE((+COUNTIFS(Video_List!$A:$A,Monitoring!C1018,Video_List!$D:$D,"&lt;=" &amp;Monitoring!H1018)-COUNTIFS(Video_List!$A:$A,Monitoring!C1018,Video_List!$D:$D,"&lt;=" &amp;Monitoring!G1018))+1," videos")))</f>
        <v>2 videos</v>
      </c>
      <c r="P1018" s="61" t="str">
        <f t="shared" si="107"/>
        <v>no</v>
      </c>
      <c r="Q1018" s="62" t="s">
        <v>34</v>
      </c>
      <c r="R1018" s="63" t="str">
        <f>+IFERROR(IF(S1018="#N/C","#N/C",INDEX(Taxonomy_UniqueValues!A:A,MATCH(S1018,Taxonomy_UniqueValues!B:B,0))),"#N/C")</f>
        <v>Insecta</v>
      </c>
      <c r="S1018" s="63" t="str">
        <f>+IFERROR(IF(T1018="#N/C","#N/C",INDEX(Taxonomy_UniqueValues!B:B,MATCH(T1018,Taxonomy_UniqueValues!C:C,0))),"#N/C")</f>
        <v>Diptera</v>
      </c>
      <c r="T1018" s="63" t="s">
        <v>48</v>
      </c>
      <c r="U1018" s="63" t="str">
        <f>+IFERROR(IF(V1018="#N/C","#N/C",INDEX(Taxonomy_UniqueValues!D:D,MATCH(V1018,Taxonomy_UniqueValues!E:E,0))),"#N/C")</f>
        <v>#N/C</v>
      </c>
      <c r="V1018" s="63" t="str">
        <f>+IFERROR(IF(W1018="#N/C","#N/C",INDEX(Taxonomy_UniqueValues!E:E,MATCH(W1018,Taxonomy_UniqueValues!F:F,0))),"#N/C")</f>
        <v>#N/C</v>
      </c>
      <c r="W1018" s="63" t="str">
        <f>+IFERROR(IF(X1018="#N/C","#N/C",INDEX(Taxonomy_UniqueValues!F:F,MATCH(X1018,Taxonomy_UniqueValues!G:G,0))),"#N/C")</f>
        <v>#N/C</v>
      </c>
      <c r="X1018" s="63" t="str">
        <f>+IFERROR(IF(Y1018="#N/C","#N/C",INDEX(Taxonomy_UniqueValues!G:G,MATCH(Y1018,Taxonomy_UniqueValues!H:H,0))),"#N/C")</f>
        <v>#N/C</v>
      </c>
      <c r="Y1018" s="65" t="str">
        <f>+IFERROR(IF(Z1018="#N/C","#N/C",INDEX(Taxonomy_UniqueValues!H:H,MATCH(Z1018,Taxonomy_UniqueValues!I:I,0))),"#N/C")</f>
        <v>#N/C</v>
      </c>
      <c r="Z1018" s="64" t="s">
        <v>36</v>
      </c>
    </row>
    <row r="1019" spans="1:26" x14ac:dyDescent="0.3">
      <c r="A1019" s="3">
        <v>237</v>
      </c>
      <c r="B1019" s="38" t="str">
        <f t="shared" si="104"/>
        <v>FAIR-D4_237</v>
      </c>
      <c r="C1019" s="39" t="s">
        <v>897</v>
      </c>
      <c r="D1019" s="4">
        <f t="shared" si="108"/>
        <v>45166</v>
      </c>
      <c r="E1019" s="1" t="s">
        <v>1130</v>
      </c>
      <c r="F1019" s="1" t="s">
        <v>1131</v>
      </c>
      <c r="G1019" s="2">
        <v>45166.368148148198</v>
      </c>
      <c r="H1019" s="2">
        <v>45166.383796296301</v>
      </c>
      <c r="I1019" s="46">
        <f t="shared" si="105"/>
        <v>1.5648148102627601E-2</v>
      </c>
      <c r="J1019" s="41" t="s">
        <v>30</v>
      </c>
      <c r="K1019" s="42" t="s">
        <v>31</v>
      </c>
      <c r="L1019" s="42" t="s">
        <v>32</v>
      </c>
      <c r="M1019" s="6">
        <v>237</v>
      </c>
      <c r="N1019" s="5" t="str">
        <f t="shared" si="102"/>
        <v>FAIR-D4/237</v>
      </c>
      <c r="O1019" s="4" t="str">
        <f>IF(ISBLANK(E1019),"",IF(E1019=F1019, "1 video",CONCATENATE((+COUNTIFS(Video_List!$A:$A,Monitoring!C1019,Video_List!$D:$D,"&lt;=" &amp;Monitoring!H1019)-COUNTIFS(Video_List!$A:$A,Monitoring!C1019,Video_List!$D:$D,"&lt;=" &amp;Monitoring!G1019))+1," videos")))</f>
        <v>3 videos</v>
      </c>
      <c r="P1019" s="61" t="str">
        <f t="shared" si="107"/>
        <v>yes</v>
      </c>
      <c r="Q1019" s="62" t="s">
        <v>34</v>
      </c>
      <c r="R1019" s="63" t="str">
        <f>+IFERROR(IF(S1019="#N/C","#N/C",INDEX(Taxonomy_UniqueValues!A:A,MATCH(S1019,Taxonomy_UniqueValues!B:B,0))),"#N/C")</f>
        <v>Insecta</v>
      </c>
      <c r="S1019" s="63" t="str">
        <f>+IFERROR(IF(T1019="#N/C","#N/C",INDEX(Taxonomy_UniqueValues!B:B,MATCH(T1019,Taxonomy_UniqueValues!C:C,0))),"#N/C")</f>
        <v>Diptera</v>
      </c>
      <c r="T1019" s="63" t="str">
        <f>+IFERROR(IF(V1019="#N/C","#N/C",INDEX(Taxonomy_UniqueValues!C:C,MATCH(V1019,Taxonomy_UniqueValues!E:E,0))),"#N/C")</f>
        <v>Brachycera</v>
      </c>
      <c r="U1019" s="63" t="str">
        <f>+IFERROR(IF(V1019="#N/C","#N/C",INDEX(Taxonomy_UniqueValues!D:D,MATCH(V1019,Taxonomy_UniqueValues!E:E,0))),"#N/C")</f>
        <v>Muscomorpha</v>
      </c>
      <c r="V1019" s="63" t="s">
        <v>35</v>
      </c>
      <c r="W1019" s="63" t="str">
        <f>+IFERROR(IF(X1019="#N/C","#N/C",INDEX(Taxonomy_UniqueValues!F:F,MATCH(X1019,Taxonomy_UniqueValues!G:G,0))),"#N/C")</f>
        <v>#N/C</v>
      </c>
      <c r="X1019" s="63" t="str">
        <f>+IFERROR(IF(Y1019="#N/C","#N/C",INDEX(Taxonomy_UniqueValues!G:G,MATCH(Y1019,Taxonomy_UniqueValues!H:H,0))),"#N/C")</f>
        <v>#N/C</v>
      </c>
      <c r="Y1019" s="65" t="str">
        <f>+IFERROR(IF(Z1019="#N/C","#N/C",INDEX(Taxonomy_UniqueValues!H:H,MATCH(Z1019,Taxonomy_UniqueValues!I:I,0))),"#N/C")</f>
        <v>#N/C</v>
      </c>
      <c r="Z1019" s="64" t="s">
        <v>36</v>
      </c>
    </row>
    <row r="1020" spans="1:26" x14ac:dyDescent="0.3">
      <c r="A1020" s="3">
        <v>238</v>
      </c>
      <c r="B1020" s="38" t="str">
        <f t="shared" si="104"/>
        <v>FAIR-D4_238</v>
      </c>
      <c r="C1020" s="39" t="s">
        <v>897</v>
      </c>
      <c r="D1020" s="4">
        <f t="shared" si="108"/>
        <v>45166</v>
      </c>
      <c r="E1020" s="1" t="s">
        <v>1132</v>
      </c>
      <c r="F1020" s="1" t="s">
        <v>1133</v>
      </c>
      <c r="G1020" s="2">
        <v>45166.384768518503</v>
      </c>
      <c r="H1020" s="2">
        <v>45166.4195833333</v>
      </c>
      <c r="I1020" s="46">
        <f t="shared" si="105"/>
        <v>3.4814814796845894E-2</v>
      </c>
      <c r="J1020" s="41" t="s">
        <v>45</v>
      </c>
      <c r="K1020" s="42" t="s">
        <v>34</v>
      </c>
      <c r="L1020" s="42" t="s">
        <v>45</v>
      </c>
      <c r="M1020" s="6">
        <v>238</v>
      </c>
      <c r="N1020" s="5" t="str">
        <f t="shared" si="102"/>
        <v>FAIR-D4/238</v>
      </c>
      <c r="O1020" s="4" t="str">
        <f>IF(ISBLANK(E1020),"",IF(E1020=F1020, "1 video",CONCATENATE((+COUNTIFS(Video_List!$A:$A,Monitoring!C1020,Video_List!$D:$D,"&lt;=" &amp;Monitoring!H1020)-COUNTIFS(Video_List!$A:$A,Monitoring!C1020,Video_List!$D:$D,"&lt;=" &amp;Monitoring!G1020))+1," videos")))</f>
        <v>6 videos</v>
      </c>
      <c r="P1020" s="61" t="str">
        <f t="shared" si="107"/>
        <v>no</v>
      </c>
      <c r="Q1020" s="62" t="s">
        <v>34</v>
      </c>
      <c r="R1020" s="63" t="str">
        <f>+IFERROR(IF(S1020="#N/C","#N/C",INDEX(Taxonomy_UniqueValues!A:A,MATCH(S1020,Taxonomy_UniqueValues!B:B,0))),"#N/C")</f>
        <v>Insecta</v>
      </c>
      <c r="S1020" s="63" t="str">
        <f>+IFERROR(IF(T1020="#N/C","#N/C",INDEX(Taxonomy_UniqueValues!B:B,MATCH(T1020,Taxonomy_UniqueValues!C:C,0))),"#N/C")</f>
        <v>Diptera</v>
      </c>
      <c r="T1020" s="63" t="s">
        <v>48</v>
      </c>
      <c r="U1020" s="63" t="str">
        <f>+IFERROR(IF(V1020="#N/C","#N/C",INDEX(Taxonomy_UniqueValues!D:D,MATCH(V1020,Taxonomy_UniqueValues!E:E,0))),"#N/C")</f>
        <v>#N/C</v>
      </c>
      <c r="V1020" s="63" t="str">
        <f>+IFERROR(IF(W1020="#N/C","#N/C",INDEX(Taxonomy_UniqueValues!E:E,MATCH(W1020,Taxonomy_UniqueValues!F:F,0))),"#N/C")</f>
        <v>#N/C</v>
      </c>
      <c r="W1020" s="63" t="str">
        <f>+IFERROR(IF(X1020="#N/C","#N/C",INDEX(Taxonomy_UniqueValues!F:F,MATCH(X1020,Taxonomy_UniqueValues!G:G,0))),"#N/C")</f>
        <v>#N/C</v>
      </c>
      <c r="X1020" s="63" t="str">
        <f>+IFERROR(IF(Y1020="#N/C","#N/C",INDEX(Taxonomy_UniqueValues!G:G,MATCH(Y1020,Taxonomy_UniqueValues!H:H,0))),"#N/C")</f>
        <v>#N/C</v>
      </c>
      <c r="Y1020" s="65" t="str">
        <f>+IFERROR(IF(Z1020="#N/C","#N/C",INDEX(Taxonomy_UniqueValues!H:H,MATCH(Z1020,Taxonomy_UniqueValues!I:I,0))),"#N/C")</f>
        <v>#N/C</v>
      </c>
      <c r="Z1020" s="64" t="s">
        <v>36</v>
      </c>
    </row>
    <row r="1021" spans="1:26" x14ac:dyDescent="0.3">
      <c r="A1021" s="3">
        <v>239</v>
      </c>
      <c r="B1021" s="38" t="str">
        <f t="shared" si="104"/>
        <v>FAIR-D4_239</v>
      </c>
      <c r="C1021" s="39" t="s">
        <v>897</v>
      </c>
      <c r="D1021" s="4">
        <f t="shared" si="108"/>
        <v>45166</v>
      </c>
      <c r="E1021" s="1" t="s">
        <v>1134</v>
      </c>
      <c r="F1021" s="1" t="s">
        <v>1135</v>
      </c>
      <c r="G1021" s="2">
        <v>45166.3989351852</v>
      </c>
      <c r="H1021" s="2">
        <v>45166.412615740701</v>
      </c>
      <c r="I1021" s="46">
        <f t="shared" si="105"/>
        <v>1.3680555501196068E-2</v>
      </c>
      <c r="J1021" s="41" t="s">
        <v>45</v>
      </c>
      <c r="K1021" s="42" t="s">
        <v>31</v>
      </c>
      <c r="L1021" s="42" t="s">
        <v>32</v>
      </c>
      <c r="M1021" s="6">
        <v>239</v>
      </c>
      <c r="N1021" s="5" t="str">
        <f t="shared" si="102"/>
        <v>FAIR-D4/239</v>
      </c>
      <c r="O1021" s="4" t="str">
        <f>IF(ISBLANK(E1021),"",IF(E1021=F1021, "1 video",CONCATENATE((+COUNTIFS(Video_List!$A:$A,Monitoring!C1021,Video_List!$D:$D,"&lt;=" &amp;Monitoring!H1021)-COUNTIFS(Video_List!$A:$A,Monitoring!C1021,Video_List!$D:$D,"&lt;=" &amp;Monitoring!G1021))+1," videos")))</f>
        <v>3 videos</v>
      </c>
      <c r="P1021" s="61" t="str">
        <f t="shared" si="107"/>
        <v>yes</v>
      </c>
      <c r="Q1021" s="62" t="s">
        <v>34</v>
      </c>
      <c r="R1021" s="63" t="str">
        <f>+IFERROR(IF(S1021="#N/C","#N/C",INDEX(Taxonomy_UniqueValues!A:A,MATCH(S1021,Taxonomy_UniqueValues!B:B,0))),"#N/C")</f>
        <v>Insecta</v>
      </c>
      <c r="S1021" s="63" t="str">
        <f>+IFERROR(IF(T1021="#N/C","#N/C",INDEX(Taxonomy_UniqueValues!B:B,MATCH(T1021,Taxonomy_UniqueValues!C:C,0))),"#N/C")</f>
        <v>Diptera</v>
      </c>
      <c r="T1021" s="63" t="str">
        <f>+IFERROR(IF(V1021="#N/C","#N/C",INDEX(Taxonomy_UniqueValues!C:C,MATCH(V1021,Taxonomy_UniqueValues!E:E,0))),"#N/C")</f>
        <v>Brachycera</v>
      </c>
      <c r="U1021" s="63" t="str">
        <f>+IFERROR(IF(V1021="#N/C","#N/C",INDEX(Taxonomy_UniqueValues!D:D,MATCH(V1021,Taxonomy_UniqueValues!E:E,0))),"#N/C")</f>
        <v>Muscomorpha</v>
      </c>
      <c r="V1021" s="63" t="s">
        <v>35</v>
      </c>
      <c r="W1021" s="63" t="str">
        <f>+IFERROR(IF(X1021="#N/C","#N/C",INDEX(Taxonomy_UniqueValues!F:F,MATCH(X1021,Taxonomy_UniqueValues!G:G,0))),"#N/C")</f>
        <v>#N/C</v>
      </c>
      <c r="X1021" s="63" t="str">
        <f>+IFERROR(IF(Y1021="#N/C","#N/C",INDEX(Taxonomy_UniqueValues!G:G,MATCH(Y1021,Taxonomy_UniqueValues!H:H,0))),"#N/C")</f>
        <v>#N/C</v>
      </c>
      <c r="Y1021" s="65" t="str">
        <f>+IFERROR(IF(Z1021="#N/C","#N/C",INDEX(Taxonomy_UniqueValues!H:H,MATCH(Z1021,Taxonomy_UniqueValues!I:I,0))),"#N/C")</f>
        <v>#N/C</v>
      </c>
      <c r="Z1021" s="64" t="s">
        <v>36</v>
      </c>
    </row>
    <row r="1022" spans="1:26" x14ac:dyDescent="0.3">
      <c r="A1022" s="3">
        <v>240</v>
      </c>
      <c r="B1022" s="38" t="str">
        <f t="shared" si="104"/>
        <v>FAIR-D4_240</v>
      </c>
      <c r="C1022" s="39" t="s">
        <v>897</v>
      </c>
      <c r="D1022" s="4">
        <f t="shared" si="108"/>
        <v>45166</v>
      </c>
      <c r="E1022" s="1" t="s">
        <v>1136</v>
      </c>
      <c r="F1022" s="1" t="s">
        <v>1137</v>
      </c>
      <c r="G1022" s="2">
        <v>45166.4284259259</v>
      </c>
      <c r="H1022" s="2">
        <v>45166.447094907402</v>
      </c>
      <c r="I1022" s="46">
        <f t="shared" si="105"/>
        <v>1.8668981501832604E-2</v>
      </c>
      <c r="J1022" s="41" t="s">
        <v>45</v>
      </c>
      <c r="K1022" s="42" t="s">
        <v>34</v>
      </c>
      <c r="L1022" s="42" t="s">
        <v>45</v>
      </c>
      <c r="M1022" s="6">
        <v>240</v>
      </c>
      <c r="N1022" s="5" t="str">
        <f t="shared" si="102"/>
        <v>FAIR-D4/240</v>
      </c>
      <c r="O1022" s="4" t="str">
        <f>IF(ISBLANK(E1022),"",IF(E1022=F1022, "1 video",CONCATENATE((+COUNTIFS(Video_List!$A:$A,Monitoring!C1022,Video_List!$D:$D,"&lt;=" &amp;Monitoring!H1022)-COUNTIFS(Video_List!$A:$A,Monitoring!C1022,Video_List!$D:$D,"&lt;=" &amp;Monitoring!G1022))+1," videos")))</f>
        <v>2 videos</v>
      </c>
      <c r="P1022" s="61" t="str">
        <f t="shared" si="107"/>
        <v>no</v>
      </c>
      <c r="Q1022" s="62" t="s">
        <v>34</v>
      </c>
      <c r="R1022" s="63" t="str">
        <f>+IFERROR(IF(S1022="#N/C","#N/C",INDEX(Taxonomy_UniqueValues!A:A,MATCH(S1022,Taxonomy_UniqueValues!B:B,0))),"#N/C")</f>
        <v>Insecta</v>
      </c>
      <c r="S1022" s="63" t="str">
        <f>+IFERROR(IF(T1022="#N/C","#N/C",INDEX(Taxonomy_UniqueValues!B:B,MATCH(T1022,Taxonomy_UniqueValues!C:C,0))),"#N/C")</f>
        <v>Diptera</v>
      </c>
      <c r="T1022" s="63" t="s">
        <v>48</v>
      </c>
      <c r="U1022" s="63" t="str">
        <f>+IFERROR(IF(V1022="#N/C","#N/C",INDEX(Taxonomy_UniqueValues!D:D,MATCH(V1022,Taxonomy_UniqueValues!E:E,0))),"#N/C")</f>
        <v>#N/C</v>
      </c>
      <c r="V1022" s="63" t="str">
        <f>+IFERROR(IF(W1022="#N/C","#N/C",INDEX(Taxonomy_UniqueValues!E:E,MATCH(W1022,Taxonomy_UniqueValues!F:F,0))),"#N/C")</f>
        <v>#N/C</v>
      </c>
      <c r="W1022" s="63" t="str">
        <f>+IFERROR(IF(X1022="#N/C","#N/C",INDEX(Taxonomy_UniqueValues!F:F,MATCH(X1022,Taxonomy_UniqueValues!G:G,0))),"#N/C")</f>
        <v>#N/C</v>
      </c>
      <c r="X1022" s="63" t="str">
        <f>+IFERROR(IF(Y1022="#N/C","#N/C",INDEX(Taxonomy_UniqueValues!G:G,MATCH(Y1022,Taxonomy_UniqueValues!H:H,0))),"#N/C")</f>
        <v>#N/C</v>
      </c>
      <c r="Y1022" s="65" t="str">
        <f>+IFERROR(IF(Z1022="#N/C","#N/C",INDEX(Taxonomy_UniqueValues!H:H,MATCH(Z1022,Taxonomy_UniqueValues!I:I,0))),"#N/C")</f>
        <v>#N/C</v>
      </c>
      <c r="Z1022" s="64" t="s">
        <v>36</v>
      </c>
    </row>
    <row r="1023" spans="1:26" x14ac:dyDescent="0.3">
      <c r="A1023" s="3">
        <v>241</v>
      </c>
      <c r="B1023" s="38" t="str">
        <f t="shared" si="104"/>
        <v>FAIR-D4_241</v>
      </c>
      <c r="C1023" s="39" t="s">
        <v>897</v>
      </c>
      <c r="D1023" s="4">
        <f t="shared" si="108"/>
        <v>45166</v>
      </c>
      <c r="E1023" s="1" t="s">
        <v>1138</v>
      </c>
      <c r="F1023" s="1" t="s">
        <v>1139</v>
      </c>
      <c r="G1023" s="2">
        <v>45166.4692476852</v>
      </c>
      <c r="H1023" s="2">
        <v>45166.471597222197</v>
      </c>
      <c r="I1023" s="46">
        <f t="shared" si="105"/>
        <v>2.3495369969168678E-3</v>
      </c>
      <c r="J1023" s="41" t="s">
        <v>45</v>
      </c>
      <c r="K1023" s="42" t="s">
        <v>34</v>
      </c>
      <c r="L1023" s="42" t="s">
        <v>45</v>
      </c>
      <c r="M1023" s="6">
        <v>241</v>
      </c>
      <c r="N1023" s="5" t="str">
        <f t="shared" si="102"/>
        <v>FAIR-D4/241</v>
      </c>
      <c r="O1023" s="4" t="str">
        <f>IF(ISBLANK(E1023),"",IF(E1023=F1023, "1 video",CONCATENATE((+COUNTIFS(Video_List!$A:$A,Monitoring!C1023,Video_List!$D:$D,"&lt;=" &amp;Monitoring!H1023)-COUNTIFS(Video_List!$A:$A,Monitoring!C1023,Video_List!$D:$D,"&lt;=" &amp;Monitoring!G1023))+1," videos")))</f>
        <v>3 videos</v>
      </c>
      <c r="P1023" s="61" t="str">
        <f t="shared" si="107"/>
        <v>no</v>
      </c>
      <c r="Q1023" s="62" t="s">
        <v>34</v>
      </c>
      <c r="R1023" s="63" t="str">
        <f>+IFERROR(IF(S1023="#N/C","#N/C",INDEX(Taxonomy_UniqueValues!A:A,MATCH(S1023,Taxonomy_UniqueValues!B:B,0))),"#N/C")</f>
        <v>Insecta</v>
      </c>
      <c r="S1023" s="63" t="str">
        <f>+IFERROR(IF(T1023="#N/C","#N/C",INDEX(Taxonomy_UniqueValues!B:B,MATCH(T1023,Taxonomy_UniqueValues!C:C,0))),"#N/C")</f>
        <v>Diptera</v>
      </c>
      <c r="T1023" s="63" t="s">
        <v>48</v>
      </c>
      <c r="U1023" s="63" t="str">
        <f>+IFERROR(IF(V1023="#N/C","#N/C",INDEX(Taxonomy_UniqueValues!D:D,MATCH(V1023,Taxonomy_UniqueValues!E:E,0))),"#N/C")</f>
        <v>#N/C</v>
      </c>
      <c r="V1023" s="63" t="str">
        <f>+IFERROR(IF(W1023="#N/C","#N/C",INDEX(Taxonomy_UniqueValues!E:E,MATCH(W1023,Taxonomy_UniqueValues!F:F,0))),"#N/C")</f>
        <v>#N/C</v>
      </c>
      <c r="W1023" s="63" t="str">
        <f>+IFERROR(IF(X1023="#N/C","#N/C",INDEX(Taxonomy_UniqueValues!F:F,MATCH(X1023,Taxonomy_UniqueValues!G:G,0))),"#N/C")</f>
        <v>#N/C</v>
      </c>
      <c r="X1023" s="63" t="str">
        <f>+IFERROR(IF(Y1023="#N/C","#N/C",INDEX(Taxonomy_UniqueValues!G:G,MATCH(Y1023,Taxonomy_UniqueValues!H:H,0))),"#N/C")</f>
        <v>#N/C</v>
      </c>
      <c r="Y1023" s="65" t="str">
        <f>+IFERROR(IF(Z1023="#N/C","#N/C",INDEX(Taxonomy_UniqueValues!H:H,MATCH(Z1023,Taxonomy_UniqueValues!I:I,0))),"#N/C")</f>
        <v>#N/C</v>
      </c>
      <c r="Z1023" s="64" t="s">
        <v>36</v>
      </c>
    </row>
    <row r="1024" spans="1:26" x14ac:dyDescent="0.3">
      <c r="A1024" s="3">
        <v>242</v>
      </c>
      <c r="B1024" s="38" t="str">
        <f t="shared" si="104"/>
        <v>FAIR-D4_242</v>
      </c>
      <c r="C1024" s="39" t="s">
        <v>897</v>
      </c>
      <c r="D1024" s="4">
        <f t="shared" si="108"/>
        <v>45166</v>
      </c>
      <c r="E1024" s="1" t="s">
        <v>1140</v>
      </c>
      <c r="F1024" s="1" t="s">
        <v>1141</v>
      </c>
      <c r="G1024" s="2">
        <v>45166.475243055596</v>
      </c>
      <c r="H1024" s="2">
        <v>45166.477592592601</v>
      </c>
      <c r="I1024" s="46">
        <f t="shared" si="105"/>
        <v>2.3495370041928254E-3</v>
      </c>
      <c r="J1024" s="41" t="s">
        <v>45</v>
      </c>
      <c r="K1024" s="42" t="s">
        <v>34</v>
      </c>
      <c r="L1024" s="42" t="s">
        <v>45</v>
      </c>
      <c r="M1024" s="6">
        <v>242</v>
      </c>
      <c r="N1024" s="5" t="str">
        <f t="shared" si="102"/>
        <v>FAIR-D4/242</v>
      </c>
      <c r="O1024" s="4" t="str">
        <f>IF(ISBLANK(E1024),"",IF(E1024=F1024, "1 video",CONCATENATE((+COUNTIFS(Video_List!$A:$A,Monitoring!C1024,Video_List!$D:$D,"&lt;=" &amp;Monitoring!H1024)-COUNTIFS(Video_List!$A:$A,Monitoring!C1024,Video_List!$D:$D,"&lt;=" &amp;Monitoring!G1024))+1," videos")))</f>
        <v>2 videos</v>
      </c>
      <c r="P1024" s="61" t="str">
        <f t="shared" si="107"/>
        <v>no</v>
      </c>
      <c r="Q1024" s="62" t="s">
        <v>34</v>
      </c>
      <c r="R1024" s="63" t="str">
        <f>+IFERROR(IF(S1024="#N/C","#N/C",INDEX(Taxonomy_UniqueValues!A:A,MATCH(S1024,Taxonomy_UniqueValues!B:B,0))),"#N/C")</f>
        <v>Insecta</v>
      </c>
      <c r="S1024" s="63" t="str">
        <f>+IFERROR(IF(T1024="#N/C","#N/C",INDEX(Taxonomy_UniqueValues!B:B,MATCH(T1024,Taxonomy_UniqueValues!C:C,0))),"#N/C")</f>
        <v>Diptera</v>
      </c>
      <c r="T1024" s="63" t="s">
        <v>48</v>
      </c>
      <c r="U1024" s="63" t="str">
        <f>+IFERROR(IF(V1024="#N/C","#N/C",INDEX(Taxonomy_UniqueValues!D:D,MATCH(V1024,Taxonomy_UniqueValues!E:E,0))),"#N/C")</f>
        <v>#N/C</v>
      </c>
      <c r="V1024" s="63" t="str">
        <f>+IFERROR(IF(W1024="#N/C","#N/C",INDEX(Taxonomy_UniqueValues!E:E,MATCH(W1024,Taxonomy_UniqueValues!F:F,0))),"#N/C")</f>
        <v>#N/C</v>
      </c>
      <c r="W1024" s="63" t="str">
        <f>+IFERROR(IF(X1024="#N/C","#N/C",INDEX(Taxonomy_UniqueValues!F:F,MATCH(X1024,Taxonomy_UniqueValues!G:G,0))),"#N/C")</f>
        <v>#N/C</v>
      </c>
      <c r="X1024" s="63" t="str">
        <f>+IFERROR(IF(Y1024="#N/C","#N/C",INDEX(Taxonomy_UniqueValues!G:G,MATCH(Y1024,Taxonomy_UniqueValues!H:H,0))),"#N/C")</f>
        <v>#N/C</v>
      </c>
      <c r="Y1024" s="65" t="str">
        <f>+IFERROR(IF(Z1024="#N/C","#N/C",INDEX(Taxonomy_UniqueValues!H:H,MATCH(Z1024,Taxonomy_UniqueValues!I:I,0))),"#N/C")</f>
        <v>#N/C</v>
      </c>
      <c r="Z1024" s="64" t="s">
        <v>36</v>
      </c>
    </row>
    <row r="1025" spans="1:26" x14ac:dyDescent="0.3">
      <c r="A1025" s="3">
        <v>243</v>
      </c>
      <c r="B1025" s="38" t="str">
        <f t="shared" si="104"/>
        <v>FAIR-D4_243</v>
      </c>
      <c r="C1025" s="39" t="s">
        <v>897</v>
      </c>
      <c r="D1025" s="4">
        <f t="shared" si="108"/>
        <v>45166</v>
      </c>
      <c r="E1025" s="1" t="s">
        <v>1142</v>
      </c>
      <c r="F1025" s="1" t="s">
        <v>1142</v>
      </c>
      <c r="G1025" s="2">
        <v>45166.480983796297</v>
      </c>
      <c r="H1025" s="2">
        <v>45166.481365740801</v>
      </c>
      <c r="I1025" s="46">
        <f t="shared" si="105"/>
        <v>3.8194450462469831E-4</v>
      </c>
      <c r="J1025" s="41" t="s">
        <v>45</v>
      </c>
      <c r="K1025" s="42" t="s">
        <v>34</v>
      </c>
      <c r="L1025" s="42" t="s">
        <v>45</v>
      </c>
      <c r="M1025" s="6">
        <v>243</v>
      </c>
      <c r="N1025" s="5" t="str">
        <f t="shared" si="102"/>
        <v>FAIR-D4/243</v>
      </c>
      <c r="O1025" s="4" t="str">
        <f>IF(ISBLANK(E1025),"",IF(E1025=F1025, "1 video",CONCATENATE((+COUNTIFS(Video_List!$A:$A,Monitoring!C1025,Video_List!$D:$D,"&lt;=" &amp;Monitoring!H1025)-COUNTIFS(Video_List!$A:$A,Monitoring!C1025,Video_List!$D:$D,"&lt;=" &amp;Monitoring!G1025))+1," videos")))</f>
        <v>1 video</v>
      </c>
      <c r="P1025" s="61" t="str">
        <f t="shared" si="107"/>
        <v>no</v>
      </c>
      <c r="Q1025" s="62" t="s">
        <v>34</v>
      </c>
      <c r="R1025" s="63" t="str">
        <f>+IFERROR(IF(S1025="#N/C","#N/C",INDEX(Taxonomy_UniqueValues!A:A,MATCH(S1025,Taxonomy_UniqueValues!B:B,0))),"#N/C")</f>
        <v>Insecta</v>
      </c>
      <c r="S1025" s="63" t="str">
        <f>+IFERROR(IF(T1025="#N/C","#N/C",INDEX(Taxonomy_UniqueValues!B:B,MATCH(T1025,Taxonomy_UniqueValues!C:C,0))),"#N/C")</f>
        <v>Diptera</v>
      </c>
      <c r="T1025" s="63" t="s">
        <v>48</v>
      </c>
      <c r="U1025" s="63" t="str">
        <f>+IFERROR(IF(V1025="#N/C","#N/C",INDEX(Taxonomy_UniqueValues!D:D,MATCH(V1025,Taxonomy_UniqueValues!E:E,0))),"#N/C")</f>
        <v>#N/C</v>
      </c>
      <c r="V1025" s="63" t="str">
        <f>+IFERROR(IF(W1025="#N/C","#N/C",INDEX(Taxonomy_UniqueValues!E:E,MATCH(W1025,Taxonomy_UniqueValues!F:F,0))),"#N/C")</f>
        <v>#N/C</v>
      </c>
      <c r="W1025" s="63" t="str">
        <f>+IFERROR(IF(X1025="#N/C","#N/C",INDEX(Taxonomy_UniqueValues!F:F,MATCH(X1025,Taxonomy_UniqueValues!G:G,0))),"#N/C")</f>
        <v>#N/C</v>
      </c>
      <c r="X1025" s="63" t="str">
        <f>+IFERROR(IF(Y1025="#N/C","#N/C",INDEX(Taxonomy_UniqueValues!G:G,MATCH(Y1025,Taxonomy_UniqueValues!H:H,0))),"#N/C")</f>
        <v>#N/C</v>
      </c>
      <c r="Y1025" s="65" t="str">
        <f>+IFERROR(IF(Z1025="#N/C","#N/C",INDEX(Taxonomy_UniqueValues!H:H,MATCH(Z1025,Taxonomy_UniqueValues!I:I,0))),"#N/C")</f>
        <v>#N/C</v>
      </c>
      <c r="Z1025" s="64" t="s">
        <v>36</v>
      </c>
    </row>
    <row r="1026" spans="1:26" x14ac:dyDescent="0.3">
      <c r="A1026" s="3">
        <v>244</v>
      </c>
      <c r="B1026" s="38" t="str">
        <f t="shared" si="104"/>
        <v>FAIR-D4_244</v>
      </c>
      <c r="C1026" s="39" t="s">
        <v>897</v>
      </c>
      <c r="D1026" s="4">
        <f t="shared" si="108"/>
        <v>45166</v>
      </c>
      <c r="E1026" s="1" t="s">
        <v>1143</v>
      </c>
      <c r="F1026" s="1" t="s">
        <v>1144</v>
      </c>
      <c r="G1026" s="2">
        <v>45166.511817129598</v>
      </c>
      <c r="H1026" s="2">
        <v>45166.515231481499</v>
      </c>
      <c r="I1026" s="46">
        <f t="shared" si="105"/>
        <v>3.4143519005738199E-3</v>
      </c>
      <c r="J1026" s="41" t="s">
        <v>45</v>
      </c>
      <c r="K1026" s="42" t="s">
        <v>31</v>
      </c>
      <c r="L1026" s="42" t="s">
        <v>32</v>
      </c>
      <c r="M1026" s="6">
        <v>244</v>
      </c>
      <c r="N1026" s="5" t="str">
        <f t="shared" ref="N1026:N1089" si="109">IF(ISBLANK(C1026),"",+CONCATENATE(C1026,"/",M1026))</f>
        <v>FAIR-D4/244</v>
      </c>
      <c r="O1026" s="4" t="str">
        <f>IF(ISBLANK(E1026),"",IF(E1026=F1026, "1 video",CONCATENATE((+COUNTIFS(Video_List!$A:$A,Monitoring!C1026,Video_List!$D:$D,"&lt;=" &amp;Monitoring!H1026)-COUNTIFS(Video_List!$A:$A,Monitoring!C1026,Video_List!$D:$D,"&lt;=" &amp;Monitoring!G1026))+1," videos")))</f>
        <v>2 videos</v>
      </c>
      <c r="P1026" s="61" t="str">
        <f t="shared" si="107"/>
        <v>no</v>
      </c>
      <c r="Q1026" s="62" t="s">
        <v>34</v>
      </c>
      <c r="R1026" s="63" t="str">
        <f>+IFERROR(IF(S1026="#N/C","#N/C",INDEX(Taxonomy_UniqueValues!A:A,MATCH(S1026,Taxonomy_UniqueValues!B:B,0))),"#N/C")</f>
        <v>Insecta</v>
      </c>
      <c r="S1026" s="63" t="str">
        <f>+IFERROR(IF(T1026="#N/C","#N/C",INDEX(Taxonomy_UniqueValues!B:B,MATCH(T1026,Taxonomy_UniqueValues!C:C,0))),"#N/C")</f>
        <v>Diptera</v>
      </c>
      <c r="T1026" s="63" t="s">
        <v>48</v>
      </c>
      <c r="U1026" s="63" t="str">
        <f>+IFERROR(IF(V1026="#N/C","#N/C",INDEX(Taxonomy_UniqueValues!D:D,MATCH(V1026,Taxonomy_UniqueValues!E:E,0))),"#N/C")</f>
        <v>#N/C</v>
      </c>
      <c r="V1026" s="63" t="str">
        <f>+IFERROR(IF(W1026="#N/C","#N/C",INDEX(Taxonomy_UniqueValues!E:E,MATCH(W1026,Taxonomy_UniqueValues!F:F,0))),"#N/C")</f>
        <v>#N/C</v>
      </c>
      <c r="W1026" s="63" t="str">
        <f>+IFERROR(IF(X1026="#N/C","#N/C",INDEX(Taxonomy_UniqueValues!F:F,MATCH(X1026,Taxonomy_UniqueValues!G:G,0))),"#N/C")</f>
        <v>#N/C</v>
      </c>
      <c r="X1026" s="63" t="str">
        <f>+IFERROR(IF(Y1026="#N/C","#N/C",INDEX(Taxonomy_UniqueValues!G:G,MATCH(Y1026,Taxonomy_UniqueValues!H:H,0))),"#N/C")</f>
        <v>#N/C</v>
      </c>
      <c r="Y1026" s="65" t="str">
        <f>+IFERROR(IF(Z1026="#N/C","#N/C",INDEX(Taxonomy_UniqueValues!H:H,MATCH(Z1026,Taxonomy_UniqueValues!I:I,0))),"#N/C")</f>
        <v>#N/C</v>
      </c>
      <c r="Z1026" s="64" t="s">
        <v>36</v>
      </c>
    </row>
    <row r="1027" spans="1:26" x14ac:dyDescent="0.3">
      <c r="A1027" s="3">
        <v>245</v>
      </c>
      <c r="B1027" s="38" t="str">
        <f t="shared" si="104"/>
        <v>FAIR-D4_245</v>
      </c>
      <c r="C1027" s="39" t="s">
        <v>897</v>
      </c>
      <c r="D1027" s="4">
        <f t="shared" si="108"/>
        <v>45166</v>
      </c>
      <c r="E1027" s="1" t="s">
        <v>1145</v>
      </c>
      <c r="F1027" s="1" t="s">
        <v>1145</v>
      </c>
      <c r="G1027" s="2">
        <v>45166.543472222198</v>
      </c>
      <c r="H1027" s="2">
        <v>45166.543657407397</v>
      </c>
      <c r="I1027" s="46">
        <f t="shared" si="105"/>
        <v>1.8518519937060773E-4</v>
      </c>
      <c r="J1027" s="41" t="s">
        <v>45</v>
      </c>
      <c r="K1027" s="42" t="s">
        <v>34</v>
      </c>
      <c r="L1027" s="42" t="s">
        <v>45</v>
      </c>
      <c r="M1027" s="6">
        <v>245</v>
      </c>
      <c r="N1027" s="5" t="str">
        <f t="shared" si="109"/>
        <v>FAIR-D4/245</v>
      </c>
      <c r="O1027" s="4" t="str">
        <f>IF(ISBLANK(E1027),"",IF(E1027=F1027, "1 video",CONCATENATE((+COUNTIFS(Video_List!$A:$A,Monitoring!C1027,Video_List!$D:$D,"&lt;=" &amp;Monitoring!H1027)-COUNTIFS(Video_List!$A:$A,Monitoring!C1027,Video_List!$D:$D,"&lt;=" &amp;Monitoring!G1027))+1," videos")))</f>
        <v>1 video</v>
      </c>
      <c r="P1027" s="61" t="str">
        <f t="shared" si="107"/>
        <v>yes</v>
      </c>
      <c r="Q1027" s="62" t="s">
        <v>34</v>
      </c>
      <c r="R1027" s="63" t="str">
        <f>+IFERROR(IF(S1027="#N/C","#N/C",IF(S1027=0,INDEX(Taxonomy_UniqueValues!A:A,MATCH(T1027,Taxonomy_UniqueValues!C:C,0)),INDEX(Taxonomy_UniqueValues!A:A,MATCH(S1027,Taxonomy_UniqueValues!B:B,0)))),"#N/C")</f>
        <v>Insecta</v>
      </c>
      <c r="S1027" s="63" t="str">
        <f>+IFERROR(IF(T1027="#N/C","#N/C",IF(T1027=0,INDEX(Taxonomy_UniqueValues!B:B,MATCH(U1027,Taxonomy_UniqueValues!D:D,0)),INDEX(Taxonomy_UniqueValues!B:B,MATCH(T1027,Taxonomy_UniqueValues!C:C,0)))),"#N/C")</f>
        <v>Diptera</v>
      </c>
      <c r="T1027" s="63" t="str">
        <f>+IFERROR(IF(U1027="#N/C","#N/C",IF(U1027=0,INDEX(Taxonomy_UniqueValues!C:C,MATCH(V1027,Taxonomy_UniqueValues!E:E,0)),INDEX(Taxonomy_UniqueValues!C:C,MATCH(U1027,Taxonomy_UniqueValues!D:D,0)))),"#N/C")</f>
        <v>Brachycera</v>
      </c>
      <c r="U1027" s="63" t="str">
        <f>+IFERROR(IF(V1027="#N/C","#N/C",IF(V1027=0,INDEX(Taxonomy_UniqueValues!D:D,MATCH(W1027,Taxonomy_UniqueValues!F:F,0)),INDEX(Taxonomy_UniqueValues!D:D,MATCH(V1027,Taxonomy_UniqueValues!E:E,0)))),"#N/C")</f>
        <v>Muscomorpha</v>
      </c>
      <c r="V1027" s="63" t="str">
        <f>+IFERROR(IF(W1027="#N/C","#N/C",IF(W1027=0,INDEX(Taxonomy_UniqueValues!E:E,MATCH(X1027,Taxonomy_UniqueValues!G:G,0)),INDEX(Taxonomy_UniqueValues!E:E,MATCH(W1027,Taxonomy_UniqueValues!F:F,0)))),"#N/C")</f>
        <v>Muscoidea</v>
      </c>
      <c r="W1027" s="63" t="str">
        <f>+IFERROR(IF(X1027="#N/C","#N/C",IF(X1027=0,INDEX(Taxonomy_UniqueValues!F:F,MATCH(Y1027,Taxonomy_UniqueValues!H:H,0)),INDEX(Taxonomy_UniqueValues!F:F,MATCH(X1027,Taxonomy_UniqueValues!G:G,0)))),"#N/C")</f>
        <v>Fanniidae</v>
      </c>
      <c r="X1027" s="63">
        <f>+IFERROR(IF(Y1027="#N/C","#N/C",INDEX(Taxonomy_UniqueValues!G:G,MATCH(Y1027,Taxonomy_UniqueValues!H:H,0))),"#N/C")</f>
        <v>0</v>
      </c>
      <c r="Y1027" s="65" t="s">
        <v>38</v>
      </c>
      <c r="Z1027" s="64" t="s">
        <v>36</v>
      </c>
    </row>
    <row r="1028" spans="1:26" x14ac:dyDescent="0.3">
      <c r="A1028" s="3">
        <v>246</v>
      </c>
      <c r="B1028" s="38" t="str">
        <f t="shared" si="104"/>
        <v>FAIR-D4_246</v>
      </c>
      <c r="C1028" s="39" t="s">
        <v>897</v>
      </c>
      <c r="D1028" s="4">
        <f t="shared" si="108"/>
        <v>45166</v>
      </c>
      <c r="E1028" s="1" t="s">
        <v>1146</v>
      </c>
      <c r="F1028" s="1" t="s">
        <v>1147</v>
      </c>
      <c r="G1028" s="2">
        <v>45166.553993055597</v>
      </c>
      <c r="H1028" s="2">
        <v>45166.556736111103</v>
      </c>
      <c r="I1028" s="46">
        <f t="shared" si="105"/>
        <v>2.7430555055616423E-3</v>
      </c>
      <c r="J1028" s="41" t="s">
        <v>30</v>
      </c>
      <c r="K1028" s="42" t="s">
        <v>31</v>
      </c>
      <c r="L1028" s="42" t="s">
        <v>32</v>
      </c>
      <c r="M1028" s="6">
        <v>246</v>
      </c>
      <c r="N1028" s="5" t="str">
        <f t="shared" si="109"/>
        <v>FAIR-D4/246</v>
      </c>
      <c r="O1028" s="4" t="str">
        <f>IF(ISBLANK(E1028),"",IF(E1028=F1028, "1 video",CONCATENATE((+COUNTIFS(Video_List!$A:$A,Monitoring!C1028,Video_List!$D:$D,"&lt;=" &amp;Monitoring!H1028)-COUNTIFS(Video_List!$A:$A,Monitoring!C1028,Video_List!$D:$D,"&lt;=" &amp;Monitoring!G1028))+1," videos")))</f>
        <v>2 videos</v>
      </c>
      <c r="P1028" s="61" t="str">
        <f t="shared" si="107"/>
        <v>yes</v>
      </c>
      <c r="Q1028" s="62" t="s">
        <v>34</v>
      </c>
      <c r="R1028" s="63" t="str">
        <f>+IFERROR(IF(S1028="#N/C","#N/C",IF(S1028=0,INDEX(Taxonomy_UniqueValues!A:A,MATCH(T1028,Taxonomy_UniqueValues!C:C,0)),INDEX(Taxonomy_UniqueValues!A:A,MATCH(S1028,Taxonomy_UniqueValues!B:B,0)))),"#N/C")</f>
        <v>Insecta</v>
      </c>
      <c r="S1028" s="63" t="str">
        <f>+IFERROR(IF(T1028="#N/C","#N/C",IF(T1028=0,INDEX(Taxonomy_UniqueValues!B:B,MATCH(U1028,Taxonomy_UniqueValues!D:D,0)),INDEX(Taxonomy_UniqueValues!B:B,MATCH(T1028,Taxonomy_UniqueValues!C:C,0)))),"#N/C")</f>
        <v>Diptera</v>
      </c>
      <c r="T1028" s="63" t="str">
        <f>+IFERROR(IF(U1028="#N/C","#N/C",IF(U1028=0,INDEX(Taxonomy_UniqueValues!C:C,MATCH(V1028,Taxonomy_UniqueValues!E:E,0)),INDEX(Taxonomy_UniqueValues!C:C,MATCH(U1028,Taxonomy_UniqueValues!D:D,0)))),"#N/C")</f>
        <v>Brachycera</v>
      </c>
      <c r="U1028" s="63" t="str">
        <f>+IFERROR(IF(V1028="#N/C","#N/C",IF(V1028=0,INDEX(Taxonomy_UniqueValues!D:D,MATCH(W1028,Taxonomy_UniqueValues!F:F,0)),INDEX(Taxonomy_UniqueValues!D:D,MATCH(V1028,Taxonomy_UniqueValues!E:E,0)))),"#N/C")</f>
        <v>Muscomorpha</v>
      </c>
      <c r="V1028" s="63" t="str">
        <f>+IFERROR(IF(W1028="#N/C","#N/C",IF(W1028=0,INDEX(Taxonomy_UniqueValues!E:E,MATCH(X1028,Taxonomy_UniqueValues!G:G,0)),INDEX(Taxonomy_UniqueValues!E:E,MATCH(W1028,Taxonomy_UniqueValues!F:F,0)))),"#N/C")</f>
        <v>Muscoidea</v>
      </c>
      <c r="W1028" s="63" t="str">
        <f>+IFERROR(IF(X1028="#N/C","#N/C",IF(X1028=0,INDEX(Taxonomy_UniqueValues!F:F,MATCH(Y1028,Taxonomy_UniqueValues!H:H,0)),INDEX(Taxonomy_UniqueValues!F:F,MATCH(X1028,Taxonomy_UniqueValues!G:G,0)))),"#N/C")</f>
        <v>Fanniidae</v>
      </c>
      <c r="X1028" s="63">
        <f>+IFERROR(IF(Y1028="#N/C","#N/C",INDEX(Taxonomy_UniqueValues!G:G,MATCH(Y1028,Taxonomy_UniqueValues!H:H,0))),"#N/C")</f>
        <v>0</v>
      </c>
      <c r="Y1028" s="65" t="s">
        <v>38</v>
      </c>
      <c r="Z1028" s="64" t="s">
        <v>36</v>
      </c>
    </row>
    <row r="1029" spans="1:26" x14ac:dyDescent="0.3">
      <c r="A1029" s="3">
        <v>247</v>
      </c>
      <c r="B1029" s="38" t="str">
        <f t="shared" si="104"/>
        <v>FAIR-D4_247</v>
      </c>
      <c r="C1029" s="39" t="s">
        <v>897</v>
      </c>
      <c r="D1029" s="4">
        <f t="shared" si="108"/>
        <v>45166</v>
      </c>
      <c r="E1029" s="1" t="s">
        <v>1147</v>
      </c>
      <c r="F1029" s="1" t="s">
        <v>1147</v>
      </c>
      <c r="G1029" s="2">
        <v>45166.556712963</v>
      </c>
      <c r="H1029" s="2">
        <v>45166.556967592602</v>
      </c>
      <c r="I1029" s="46">
        <f t="shared" si="105"/>
        <v>2.5462960184086114E-4</v>
      </c>
      <c r="J1029" s="41" t="s">
        <v>30</v>
      </c>
      <c r="K1029" s="42" t="s">
        <v>34</v>
      </c>
      <c r="L1029" s="42" t="s">
        <v>45</v>
      </c>
      <c r="M1029" s="6">
        <v>247</v>
      </c>
      <c r="N1029" s="5" t="str">
        <f t="shared" si="109"/>
        <v>FAIR-D4/247</v>
      </c>
      <c r="O1029" s="4" t="str">
        <f>IF(ISBLANK(E1029),"",IF(E1029=F1029, "1 video",CONCATENATE((+COUNTIFS(Video_List!$A:$A,Monitoring!C1029,Video_List!$D:$D,"&lt;=" &amp;Monitoring!H1029)-COUNTIFS(Video_List!$A:$A,Monitoring!C1029,Video_List!$D:$D,"&lt;=" &amp;Monitoring!G1029))+1," videos")))</f>
        <v>1 video</v>
      </c>
      <c r="P1029" s="61" t="str">
        <f t="shared" si="107"/>
        <v>no</v>
      </c>
      <c r="Q1029" s="62" t="s">
        <v>34</v>
      </c>
      <c r="R1029" s="63" t="str">
        <f>+IFERROR(IF(S1029="#N/C","#N/C",INDEX(Taxonomy_UniqueValues!A:A,MATCH(S1029,Taxonomy_UniqueValues!B:B,0))),"#N/C")</f>
        <v>Insecta</v>
      </c>
      <c r="S1029" s="63" t="str">
        <f>+IFERROR(IF(T1029="#N/C","#N/C",INDEX(Taxonomy_UniqueValues!B:B,MATCH(T1029,Taxonomy_UniqueValues!C:C,0))),"#N/C")</f>
        <v>Diptera</v>
      </c>
      <c r="T1029" s="63" t="s">
        <v>48</v>
      </c>
      <c r="U1029" s="63" t="str">
        <f>+IFERROR(IF(V1029="#N/C","#N/C",INDEX(Taxonomy_UniqueValues!D:D,MATCH(V1029,Taxonomy_UniqueValues!E:E,0))),"#N/C")</f>
        <v>#N/C</v>
      </c>
      <c r="V1029" s="63" t="str">
        <f>+IFERROR(IF(W1029="#N/C","#N/C",INDEX(Taxonomy_UniqueValues!E:E,MATCH(W1029,Taxonomy_UniqueValues!F:F,0))),"#N/C")</f>
        <v>#N/C</v>
      </c>
      <c r="W1029" s="63" t="str">
        <f>+IFERROR(IF(X1029="#N/C","#N/C",INDEX(Taxonomy_UniqueValues!F:F,MATCH(X1029,Taxonomy_UniqueValues!G:G,0))),"#N/C")</f>
        <v>#N/C</v>
      </c>
      <c r="X1029" s="63" t="str">
        <f>+IFERROR(IF(Y1029="#N/C","#N/C",INDEX(Taxonomy_UniqueValues!G:G,MATCH(Y1029,Taxonomy_UniqueValues!H:H,0))),"#N/C")</f>
        <v>#N/C</v>
      </c>
      <c r="Y1029" s="65" t="str">
        <f>+IFERROR(IF(Z1029="#N/C","#N/C",INDEX(Taxonomy_UniqueValues!H:H,MATCH(Z1029,Taxonomy_UniqueValues!I:I,0))),"#N/C")</f>
        <v>#N/C</v>
      </c>
      <c r="Z1029" s="64" t="s">
        <v>36</v>
      </c>
    </row>
    <row r="1030" spans="1:26" x14ac:dyDescent="0.3">
      <c r="A1030" s="3">
        <v>248</v>
      </c>
      <c r="B1030" s="38" t="str">
        <f t="shared" si="104"/>
        <v>FAIR-D4_248</v>
      </c>
      <c r="C1030" s="39" t="s">
        <v>897</v>
      </c>
      <c r="D1030" s="4">
        <f t="shared" si="108"/>
        <v>45166</v>
      </c>
      <c r="E1030" s="1" t="s">
        <v>1148</v>
      </c>
      <c r="F1030" s="1" t="s">
        <v>1148</v>
      </c>
      <c r="G1030" s="2">
        <v>45166.582824074103</v>
      </c>
      <c r="H1030" s="2">
        <v>45166.583275463003</v>
      </c>
      <c r="I1030" s="46">
        <f t="shared" si="105"/>
        <v>4.513888998189941E-4</v>
      </c>
      <c r="J1030" s="41" t="s">
        <v>30</v>
      </c>
      <c r="K1030" s="42" t="s">
        <v>31</v>
      </c>
      <c r="L1030" s="42" t="s">
        <v>32</v>
      </c>
      <c r="M1030" s="6">
        <v>248</v>
      </c>
      <c r="N1030" s="5" t="str">
        <f t="shared" si="109"/>
        <v>FAIR-D4/248</v>
      </c>
      <c r="O1030" s="4" t="str">
        <f>IF(ISBLANK(E1030),"",IF(E1030=F1030, "1 video",CONCATENATE((+COUNTIFS(Video_List!$A:$A,Monitoring!C1030,Video_List!$D:$D,"&lt;=" &amp;Monitoring!H1030)-COUNTIFS(Video_List!$A:$A,Monitoring!C1030,Video_List!$D:$D,"&lt;=" &amp;Monitoring!G1030))+1," videos")))</f>
        <v>1 video</v>
      </c>
      <c r="P1030" s="61" t="str">
        <f t="shared" si="107"/>
        <v>yes</v>
      </c>
      <c r="Q1030" s="62" t="s">
        <v>31</v>
      </c>
      <c r="R1030" s="63" t="str">
        <f>+IFERROR(IF(S1030="#N/C","#N/C",IF(S1030=0,INDEX(Taxonomy_UniqueValues!A:A,MATCH(T1030,Taxonomy_UniqueValues!C:C,0)),INDEX(Taxonomy_UniqueValues!A:A,MATCH(S1030,Taxonomy_UniqueValues!B:B,0)))),"#N/C")</f>
        <v>Insecta</v>
      </c>
      <c r="S1030" s="63" t="str">
        <f>+IFERROR(IF(T1030="#N/C","#N/C",IF(T1030=0,INDEX(Taxonomy_UniqueValues!B:B,MATCH(U1030,Taxonomy_UniqueValues!D:D,0)),INDEX(Taxonomy_UniqueValues!B:B,MATCH(T1030,Taxonomy_UniqueValues!C:C,0)))),"#N/C")</f>
        <v>Diptera</v>
      </c>
      <c r="T1030" s="63" t="str">
        <f>+IFERROR(IF(U1030="#N/C","#N/C",IF(U1030=0,INDEX(Taxonomy_UniqueValues!C:C,MATCH(V1030,Taxonomy_UniqueValues!E:E,0)),INDEX(Taxonomy_UniqueValues!C:C,MATCH(U1030,Taxonomy_UniqueValues!D:D,0)))),"#N/C")</f>
        <v>Brachycera</v>
      </c>
      <c r="U1030" s="63" t="str">
        <f>+IFERROR(IF(V1030="#N/C","#N/C",IF(V1030=0,INDEX(Taxonomy_UniqueValues!D:D,MATCH(W1030,Taxonomy_UniqueValues!F:F,0)),INDEX(Taxonomy_UniqueValues!D:D,MATCH(V1030,Taxonomy_UniqueValues!E:E,0)))),"#N/C")</f>
        <v>Muscomorpha</v>
      </c>
      <c r="V1030" s="63" t="str">
        <f>+IFERROR(IF(W1030="#N/C","#N/C",IF(W1030=0,INDEX(Taxonomy_UniqueValues!E:E,MATCH(X1030,Taxonomy_UniqueValues!G:G,0)),INDEX(Taxonomy_UniqueValues!E:E,MATCH(W1030,Taxonomy_UniqueValues!F:F,0)))),"#N/C")</f>
        <v>Muscoidea</v>
      </c>
      <c r="W1030" s="63" t="str">
        <f>+IFERROR(IF(X1030="#N/C","#N/C",IF(X1030=0,INDEX(Taxonomy_UniqueValues!F:F,MATCH(Y1030,Taxonomy_UniqueValues!H:H,0)),INDEX(Taxonomy_UniqueValues!F:F,MATCH(X1030,Taxonomy_UniqueValues!G:G,0)))),"#N/C")</f>
        <v>Fanniidae</v>
      </c>
      <c r="X1030" s="63">
        <f>+IFERROR(IF(Y1030="#N/C","#N/C",INDEX(Taxonomy_UniqueValues!G:G,MATCH(Y1030,Taxonomy_UniqueValues!H:H,0))),"#N/C")</f>
        <v>0</v>
      </c>
      <c r="Y1030" s="65" t="s">
        <v>38</v>
      </c>
      <c r="Z1030" s="64" t="s">
        <v>36</v>
      </c>
    </row>
    <row r="1031" spans="1:26" x14ac:dyDescent="0.3">
      <c r="A1031" s="3">
        <v>249</v>
      </c>
      <c r="B1031" s="38" t="str">
        <f t="shared" si="104"/>
        <v>FAIR-D4_249</v>
      </c>
      <c r="C1031" s="39" t="s">
        <v>897</v>
      </c>
      <c r="D1031" s="4">
        <f t="shared" si="108"/>
        <v>45166</v>
      </c>
      <c r="E1031" s="1" t="s">
        <v>1149</v>
      </c>
      <c r="F1031" s="1" t="s">
        <v>1149</v>
      </c>
      <c r="G1031" s="2">
        <v>45166.642083333303</v>
      </c>
      <c r="H1031" s="2">
        <v>45166.642789351899</v>
      </c>
      <c r="I1031" s="46">
        <f t="shared" si="105"/>
        <v>7.0601859624730423E-4</v>
      </c>
      <c r="J1031" s="41" t="s">
        <v>30</v>
      </c>
      <c r="K1031" s="42" t="s">
        <v>34</v>
      </c>
      <c r="L1031" s="42" t="s">
        <v>45</v>
      </c>
      <c r="M1031" s="6">
        <v>249</v>
      </c>
      <c r="N1031" s="5" t="str">
        <f t="shared" si="109"/>
        <v>FAIR-D4/249</v>
      </c>
      <c r="O1031" s="4" t="str">
        <f>IF(ISBLANK(E1031),"",IF(E1031=F1031, "1 video",CONCATENATE((+COUNTIFS(Video_List!$A:$A,Monitoring!C1031,Video_List!$D:$D,"&lt;=" &amp;Monitoring!H1031)-COUNTIFS(Video_List!$A:$A,Monitoring!C1031,Video_List!$D:$D,"&lt;=" &amp;Monitoring!G1031))+1," videos")))</f>
        <v>1 video</v>
      </c>
      <c r="P1031" s="61" t="str">
        <f t="shared" si="107"/>
        <v>yes</v>
      </c>
      <c r="Q1031" s="62" t="s">
        <v>34</v>
      </c>
      <c r="R1031" s="63" t="str">
        <f>+IFERROR(IF(S1031="#N/C","#N/C",INDEX(Taxonomy_UniqueValues!A:A,MATCH(S1031,Taxonomy_UniqueValues!B:B,0))),"#N/C")</f>
        <v>Insecta</v>
      </c>
      <c r="S1031" s="63" t="str">
        <f>+IFERROR(IF(T1031="#N/C","#N/C",INDEX(Taxonomy_UniqueValues!B:B,MATCH(T1031,Taxonomy_UniqueValues!C:C,0))),"#N/C")</f>
        <v>Diptera</v>
      </c>
      <c r="T1031" s="63" t="str">
        <f>+IFERROR(IF(V1031="#N/C","#N/C",INDEX(Taxonomy_UniqueValues!C:C,MATCH(V1031,Taxonomy_UniqueValues!E:E,0))),"#N/C")</f>
        <v>Brachycera</v>
      </c>
      <c r="U1031" s="63" t="str">
        <f>+IFERROR(IF(V1031="#N/C","#N/C",INDEX(Taxonomy_UniqueValues!D:D,MATCH(V1031,Taxonomy_UniqueValues!E:E,0))),"#N/C")</f>
        <v>Muscomorpha</v>
      </c>
      <c r="V1031" s="63" t="s">
        <v>35</v>
      </c>
      <c r="W1031" s="63" t="str">
        <f>+IFERROR(IF(X1031="#N/C","#N/C",INDEX(Taxonomy_UniqueValues!F:F,MATCH(X1031,Taxonomy_UniqueValues!G:G,0))),"#N/C")</f>
        <v>#N/C</v>
      </c>
      <c r="X1031" s="63" t="str">
        <f>+IFERROR(IF(Y1031="#N/C","#N/C",INDEX(Taxonomy_UniqueValues!G:G,MATCH(Y1031,Taxonomy_UniqueValues!H:H,0))),"#N/C")</f>
        <v>#N/C</v>
      </c>
      <c r="Y1031" s="65" t="str">
        <f>+IFERROR(IF(Z1031="#N/C","#N/C",INDEX(Taxonomy_UniqueValues!H:H,MATCH(Z1031,Taxonomy_UniqueValues!I:I,0))),"#N/C")</f>
        <v>#N/C</v>
      </c>
      <c r="Z1031" s="64" t="s">
        <v>36</v>
      </c>
    </row>
    <row r="1032" spans="1:26" x14ac:dyDescent="0.3">
      <c r="A1032" s="3">
        <v>250</v>
      </c>
      <c r="B1032" s="38" t="str">
        <f t="shared" si="104"/>
        <v>FAIR-D4_250</v>
      </c>
      <c r="C1032" s="39" t="s">
        <v>897</v>
      </c>
      <c r="D1032" s="4">
        <f t="shared" si="108"/>
        <v>45166</v>
      </c>
      <c r="E1032" s="1" t="s">
        <v>1150</v>
      </c>
      <c r="F1032" s="1" t="s">
        <v>1150</v>
      </c>
      <c r="G1032" s="2">
        <v>45166.675196759301</v>
      </c>
      <c r="H1032" s="2">
        <v>45166.675266203703</v>
      </c>
      <c r="I1032" s="46">
        <f t="shared" si="105"/>
        <v>6.9444402470253408E-5</v>
      </c>
      <c r="J1032" s="41" t="s">
        <v>45</v>
      </c>
      <c r="K1032" s="42" t="s">
        <v>31</v>
      </c>
      <c r="L1032" s="42" t="s">
        <v>32</v>
      </c>
      <c r="M1032" s="6">
        <v>250</v>
      </c>
      <c r="N1032" s="5" t="str">
        <f t="shared" si="109"/>
        <v>FAIR-D4/250</v>
      </c>
      <c r="O1032" s="4" t="str">
        <f>IF(ISBLANK(E1032),"",IF(E1032=F1032, "1 video",CONCATENATE((+COUNTIFS(Video_List!$A:$A,Monitoring!C1032,Video_List!$D:$D,"&lt;=" &amp;Monitoring!H1032)-COUNTIFS(Video_List!$A:$A,Monitoring!C1032,Video_List!$D:$D,"&lt;=" &amp;Monitoring!G1032))+1," videos")))</f>
        <v>1 video</v>
      </c>
      <c r="P1032" s="61" t="str">
        <f t="shared" si="107"/>
        <v>yes</v>
      </c>
      <c r="Q1032" s="62" t="s">
        <v>34</v>
      </c>
      <c r="R1032" s="63" t="str">
        <f>+IFERROR(IF(S1032="#N/C","#N/C",IF(S1032=0,INDEX(Taxonomy_UniqueValues!A:A,MATCH(T1032,Taxonomy_UniqueValues!C:C,0)),INDEX(Taxonomy_UniqueValues!A:A,MATCH(S1032,Taxonomy_UniqueValues!B:B,0)))),"#N/C")</f>
        <v>Insecta</v>
      </c>
      <c r="S1032" s="63" t="str">
        <f>+IFERROR(IF(T1032="#N/C","#N/C",IF(T1032=0,INDEX(Taxonomy_UniqueValues!B:B,MATCH(U1032,Taxonomy_UniqueValues!D:D,0)),INDEX(Taxonomy_UniqueValues!B:B,MATCH(T1032,Taxonomy_UniqueValues!C:C,0)))),"#N/C")</f>
        <v>Diptera</v>
      </c>
      <c r="T1032" s="63" t="str">
        <f>+IFERROR(IF(U1032="#N/C","#N/C",IF(U1032=0,INDEX(Taxonomy_UniqueValues!C:C,MATCH(V1032,Taxonomy_UniqueValues!E:E,0)),INDEX(Taxonomy_UniqueValues!C:C,MATCH(U1032,Taxonomy_UniqueValues!D:D,0)))),"#N/C")</f>
        <v>Brachycera</v>
      </c>
      <c r="U1032" s="63" t="str">
        <f>+IFERROR(IF(V1032="#N/C","#N/C",IF(V1032=0,INDEX(Taxonomy_UniqueValues!D:D,MATCH(W1032,Taxonomy_UniqueValues!F:F,0)),INDEX(Taxonomy_UniqueValues!D:D,MATCH(V1032,Taxonomy_UniqueValues!E:E,0)))),"#N/C")</f>
        <v>Muscomorpha</v>
      </c>
      <c r="V1032" s="63" t="str">
        <f>+IFERROR(IF(W1032="#N/C","#N/C",IF(W1032=0,INDEX(Taxonomy_UniqueValues!E:E,MATCH(X1032,Taxonomy_UniqueValues!G:G,0)),INDEX(Taxonomy_UniqueValues!E:E,MATCH(W1032,Taxonomy_UniqueValues!F:F,0)))),"#N/C")</f>
        <v>Muscoidea</v>
      </c>
      <c r="W1032" s="63" t="str">
        <f>+IFERROR(IF(X1032="#N/C","#N/C",IF(X1032=0,INDEX(Taxonomy_UniqueValues!F:F,MATCH(Y1032,Taxonomy_UniqueValues!H:H,0)),INDEX(Taxonomy_UniqueValues!F:F,MATCH(X1032,Taxonomy_UniqueValues!G:G,0)))),"#N/C")</f>
        <v>Fanniidae</v>
      </c>
      <c r="X1032" s="63">
        <f>+IFERROR(IF(Y1032="#N/C","#N/C",INDEX(Taxonomy_UniqueValues!G:G,MATCH(Y1032,Taxonomy_UniqueValues!H:H,0))),"#N/C")</f>
        <v>0</v>
      </c>
      <c r="Y1032" s="65" t="s">
        <v>38</v>
      </c>
      <c r="Z1032" s="64" t="s">
        <v>36</v>
      </c>
    </row>
    <row r="1033" spans="1:26" x14ac:dyDescent="0.3">
      <c r="A1033" s="3">
        <v>251</v>
      </c>
      <c r="B1033" s="38" t="str">
        <f t="shared" si="104"/>
        <v>FAIR-D4_251</v>
      </c>
      <c r="C1033" s="39" t="s">
        <v>897</v>
      </c>
      <c r="D1033" s="4">
        <f t="shared" si="108"/>
        <v>45167</v>
      </c>
      <c r="E1033" s="1" t="s">
        <v>1151</v>
      </c>
      <c r="F1033" s="1" t="s">
        <v>1152</v>
      </c>
      <c r="G1033" s="2">
        <v>45167.316678240699</v>
      </c>
      <c r="H1033" s="2">
        <v>45167.323252314804</v>
      </c>
      <c r="I1033" s="46">
        <f t="shared" si="105"/>
        <v>6.5740741047193296E-3</v>
      </c>
      <c r="J1033" s="41" t="s">
        <v>45</v>
      </c>
      <c r="K1033" s="42" t="s">
        <v>34</v>
      </c>
      <c r="L1033" s="42" t="s">
        <v>30</v>
      </c>
      <c r="M1033" s="6">
        <v>251</v>
      </c>
      <c r="N1033" s="5" t="str">
        <f t="shared" si="109"/>
        <v>FAIR-D4/251</v>
      </c>
      <c r="O1033" s="4" t="str">
        <f>IF(ISBLANK(E1033),"",IF(E1033=F1033, "1 video",CONCATENATE((+COUNTIFS(Video_List!$A:$A,Monitoring!C1033,Video_List!$D:$D,"&lt;=" &amp;Monitoring!H1033)-COUNTIFS(Video_List!$A:$A,Monitoring!C1033,Video_List!$D:$D,"&lt;=" &amp;Monitoring!G1033))+1," videos")))</f>
        <v>3 videos</v>
      </c>
      <c r="P1033" s="61" t="str">
        <f t="shared" si="107"/>
        <v>yes</v>
      </c>
      <c r="Q1033" s="62" t="s">
        <v>31</v>
      </c>
      <c r="R1033" s="63" t="str">
        <f>+IFERROR(IF(S1033="#N/C","#N/C",IF(S1033=0,INDEX(Taxonomy_UniqueValues!A:A,MATCH(T1033,Taxonomy_UniqueValues!C:C,0)),INDEX(Taxonomy_UniqueValues!A:A,MATCH(S1033,Taxonomy_UniqueValues!B:B,0)))),"#N/C")</f>
        <v>Insecta</v>
      </c>
      <c r="S1033" s="63" t="str">
        <f>+IFERROR(IF(T1033="#N/C","#N/C",IF(T1033=0,INDEX(Taxonomy_UniqueValues!B:B,MATCH(U1033,Taxonomy_UniqueValues!D:D,0)),INDEX(Taxonomy_UniqueValues!B:B,MATCH(T1033,Taxonomy_UniqueValues!C:C,0)))),"#N/C")</f>
        <v>Diptera</v>
      </c>
      <c r="T1033" s="63" t="str">
        <f>+IFERROR(IF(U1033="#N/C","#N/C",IF(U1033=0,INDEX(Taxonomy_UniqueValues!C:C,MATCH(V1033,Taxonomy_UniqueValues!E:E,0)),INDEX(Taxonomy_UniqueValues!C:C,MATCH(U1033,Taxonomy_UniqueValues!D:D,0)))),"#N/C")</f>
        <v>Brachycera</v>
      </c>
      <c r="U1033" s="63" t="str">
        <f>+IFERROR(IF(V1033="#N/C","#N/C",IF(V1033=0,INDEX(Taxonomy_UniqueValues!D:D,MATCH(W1033,Taxonomy_UniqueValues!F:F,0)),INDEX(Taxonomy_UniqueValues!D:D,MATCH(V1033,Taxonomy_UniqueValues!E:E,0)))),"#N/C")</f>
        <v>Muscomorpha</v>
      </c>
      <c r="V1033" s="63" t="str">
        <f>+IFERROR(IF(W1033="#N/C","#N/C",IF(W1033=0,INDEX(Taxonomy_UniqueValues!E:E,MATCH(X1033,Taxonomy_UniqueValues!G:G,0)),INDEX(Taxonomy_UniqueValues!E:E,MATCH(W1033,Taxonomy_UniqueValues!F:F,0)))),"#N/C")</f>
        <v>Muscoidea</v>
      </c>
      <c r="W1033" s="63" t="str">
        <f>+IFERROR(IF(X1033="#N/C","#N/C",IF(X1033=0,INDEX(Taxonomy_UniqueValues!F:F,MATCH(Y1033,Taxonomy_UniqueValues!H:H,0)),INDEX(Taxonomy_UniqueValues!F:F,MATCH(X1033,Taxonomy_UniqueValues!G:G,0)))),"#N/C")</f>
        <v>Fanniidae</v>
      </c>
      <c r="X1033" s="63">
        <f>+IFERROR(IF(Y1033="#N/C","#N/C",INDEX(Taxonomy_UniqueValues!G:G,MATCH(Y1033,Taxonomy_UniqueValues!H:H,0))),"#N/C")</f>
        <v>0</v>
      </c>
      <c r="Y1033" s="65" t="s">
        <v>38</v>
      </c>
      <c r="Z1033" s="64" t="s">
        <v>36</v>
      </c>
    </row>
    <row r="1034" spans="1:26" x14ac:dyDescent="0.3">
      <c r="A1034" s="3">
        <v>252</v>
      </c>
      <c r="B1034" s="38" t="str">
        <f t="shared" si="104"/>
        <v>FAIR-D4_252</v>
      </c>
      <c r="C1034" s="39" t="s">
        <v>897</v>
      </c>
      <c r="D1034" s="4">
        <f t="shared" si="108"/>
        <v>45167</v>
      </c>
      <c r="E1034" s="1" t="s">
        <v>1153</v>
      </c>
      <c r="F1034" s="1" t="s">
        <v>1154</v>
      </c>
      <c r="G1034" s="2">
        <v>45167.478877314803</v>
      </c>
      <c r="H1034" s="2">
        <v>45167.482650462996</v>
      </c>
      <c r="I1034" s="46">
        <f t="shared" si="105"/>
        <v>3.7731481934315525E-3</v>
      </c>
      <c r="J1034" s="41" t="s">
        <v>45</v>
      </c>
      <c r="K1034" s="42" t="s">
        <v>34</v>
      </c>
      <c r="L1034" s="42" t="s">
        <v>45</v>
      </c>
      <c r="M1034" s="6">
        <v>252</v>
      </c>
      <c r="N1034" s="5" t="str">
        <f t="shared" si="109"/>
        <v>FAIR-D4/252</v>
      </c>
      <c r="O1034" s="4" t="str">
        <f>IF(ISBLANK(E1034),"",IF(E1034=F1034, "1 video",CONCATENATE((+COUNTIFS(Video_List!$A:$A,Monitoring!C1034,Video_List!$D:$D,"&lt;=" &amp;Monitoring!H1034)-COUNTIFS(Video_List!$A:$A,Monitoring!C1034,Video_List!$D:$D,"&lt;=" &amp;Monitoring!G1034))+1," videos")))</f>
        <v>3 videos</v>
      </c>
      <c r="P1034" s="61" t="str">
        <f t="shared" si="107"/>
        <v>no</v>
      </c>
      <c r="Q1034" s="62" t="s">
        <v>34</v>
      </c>
      <c r="R1034" s="63" t="str">
        <f>+IFERROR(IF(S1034="#N/C","#N/C",INDEX(Taxonomy_UniqueValues!A:A,MATCH(S1034,Taxonomy_UniqueValues!B:B,0))),"#N/C")</f>
        <v>Insecta</v>
      </c>
      <c r="S1034" s="63" t="str">
        <f>+IFERROR(IF(T1034="#N/C","#N/C",INDEX(Taxonomy_UniqueValues!B:B,MATCH(T1034,Taxonomy_UniqueValues!C:C,0))),"#N/C")</f>
        <v>Diptera</v>
      </c>
      <c r="T1034" s="63" t="s">
        <v>48</v>
      </c>
      <c r="U1034" s="63" t="str">
        <f>+IFERROR(IF(V1034="#N/C","#N/C",INDEX(Taxonomy_UniqueValues!D:D,MATCH(V1034,Taxonomy_UniqueValues!E:E,0))),"#N/C")</f>
        <v>#N/C</v>
      </c>
      <c r="V1034" s="63" t="str">
        <f>+IFERROR(IF(W1034="#N/C","#N/C",INDEX(Taxonomy_UniqueValues!E:E,MATCH(W1034,Taxonomy_UniqueValues!F:F,0))),"#N/C")</f>
        <v>#N/C</v>
      </c>
      <c r="W1034" s="63" t="str">
        <f>+IFERROR(IF(X1034="#N/C","#N/C",INDEX(Taxonomy_UniqueValues!F:F,MATCH(X1034,Taxonomy_UniqueValues!G:G,0))),"#N/C")</f>
        <v>#N/C</v>
      </c>
      <c r="X1034" s="63" t="str">
        <f>+IFERROR(IF(Y1034="#N/C","#N/C",INDEX(Taxonomy_UniqueValues!G:G,MATCH(Y1034,Taxonomy_UniqueValues!H:H,0))),"#N/C")</f>
        <v>#N/C</v>
      </c>
      <c r="Y1034" s="65" t="str">
        <f>+IFERROR(IF(Z1034="#N/C","#N/C",INDEX(Taxonomy_UniqueValues!H:H,MATCH(Z1034,Taxonomy_UniqueValues!I:I,0))),"#N/C")</f>
        <v>#N/C</v>
      </c>
      <c r="Z1034" s="64" t="s">
        <v>36</v>
      </c>
    </row>
    <row r="1035" spans="1:26" x14ac:dyDescent="0.3">
      <c r="A1035" s="3">
        <v>253</v>
      </c>
      <c r="B1035" s="38" t="str">
        <f t="shared" si="104"/>
        <v>FAIR-D4_253</v>
      </c>
      <c r="C1035" s="39" t="s">
        <v>897</v>
      </c>
      <c r="D1035" s="4">
        <f t="shared" si="108"/>
        <v>45167</v>
      </c>
      <c r="E1035" s="1" t="s">
        <v>1155</v>
      </c>
      <c r="F1035" s="1" t="s">
        <v>1156</v>
      </c>
      <c r="G1035" s="2">
        <v>45167.501504629603</v>
      </c>
      <c r="H1035" s="2">
        <v>45167.5024768519</v>
      </c>
      <c r="I1035" s="46">
        <f t="shared" si="105"/>
        <v>9.722222966956906E-4</v>
      </c>
      <c r="J1035" s="41" t="s">
        <v>45</v>
      </c>
      <c r="K1035" s="42" t="s">
        <v>34</v>
      </c>
      <c r="L1035" s="42" t="s">
        <v>45</v>
      </c>
      <c r="M1035" s="6">
        <v>253</v>
      </c>
      <c r="N1035" s="5" t="str">
        <f t="shared" si="109"/>
        <v>FAIR-D4/253</v>
      </c>
      <c r="O1035" s="4" t="str">
        <f>IF(ISBLANK(E1035),"",IF(E1035=F1035, "1 video",CONCATENATE((+COUNTIFS(Video_List!$A:$A,Monitoring!C1035,Video_List!$D:$D,"&lt;=" &amp;Monitoring!H1035)-COUNTIFS(Video_List!$A:$A,Monitoring!C1035,Video_List!$D:$D,"&lt;=" &amp;Monitoring!G1035))+1," videos")))</f>
        <v>2 videos</v>
      </c>
      <c r="P1035" s="61" t="str">
        <f t="shared" si="107"/>
        <v>yes</v>
      </c>
      <c r="Q1035" s="62" t="s">
        <v>34</v>
      </c>
      <c r="R1035" s="63" t="str">
        <f>+IFERROR(IF(S1035="#N/C","#N/C",IF(S1035=0,INDEX(Taxonomy_UniqueValues!A:A,MATCH(T1035,Taxonomy_UniqueValues!C:C,0)),INDEX(Taxonomy_UniqueValues!A:A,MATCH(S1035,Taxonomy_UniqueValues!B:B,0)))),"#N/C")</f>
        <v>Insecta</v>
      </c>
      <c r="S1035" s="63" t="str">
        <f>+IFERROR(IF(T1035="#N/C","#N/C",IF(T1035=0,INDEX(Taxonomy_UniqueValues!B:B,MATCH(U1035,Taxonomy_UniqueValues!D:D,0)),INDEX(Taxonomy_UniqueValues!B:B,MATCH(T1035,Taxonomy_UniqueValues!C:C,0)))),"#N/C")</f>
        <v>Diptera</v>
      </c>
      <c r="T1035" s="63" t="str">
        <f>+IFERROR(IF(U1035="#N/C","#N/C",IF(U1035=0,INDEX(Taxonomy_UniqueValues!C:C,MATCH(V1035,Taxonomy_UniqueValues!E:E,0)),INDEX(Taxonomy_UniqueValues!C:C,MATCH(U1035,Taxonomy_UniqueValues!D:D,0)))),"#N/C")</f>
        <v>Brachycera</v>
      </c>
      <c r="U1035" s="63" t="str">
        <f>+IFERROR(IF(V1035="#N/C","#N/C",IF(V1035=0,INDEX(Taxonomy_UniqueValues!D:D,MATCH(W1035,Taxonomy_UniqueValues!F:F,0)),INDEX(Taxonomy_UniqueValues!D:D,MATCH(V1035,Taxonomy_UniqueValues!E:E,0)))),"#N/C")</f>
        <v>Muscomorpha</v>
      </c>
      <c r="V1035" s="63" t="str">
        <f>+IFERROR(IF(W1035="#N/C","#N/C",IF(W1035=0,INDEX(Taxonomy_UniqueValues!E:E,MATCH(X1035,Taxonomy_UniqueValues!G:G,0)),INDEX(Taxonomy_UniqueValues!E:E,MATCH(W1035,Taxonomy_UniqueValues!F:F,0)))),"#N/C")</f>
        <v>Muscoidea</v>
      </c>
      <c r="W1035" s="63" t="str">
        <f>+IFERROR(IF(X1035="#N/C","#N/C",IF(X1035=0,INDEX(Taxonomy_UniqueValues!F:F,MATCH(Y1035,Taxonomy_UniqueValues!H:H,0)),INDEX(Taxonomy_UniqueValues!F:F,MATCH(X1035,Taxonomy_UniqueValues!G:G,0)))),"#N/C")</f>
        <v>Fanniidae</v>
      </c>
      <c r="X1035" s="63">
        <f>+IFERROR(IF(Y1035="#N/C","#N/C",INDEX(Taxonomy_UniqueValues!G:G,MATCH(Y1035,Taxonomy_UniqueValues!H:H,0))),"#N/C")</f>
        <v>0</v>
      </c>
      <c r="Y1035" s="65" t="s">
        <v>38</v>
      </c>
      <c r="Z1035" s="64" t="s">
        <v>36</v>
      </c>
    </row>
    <row r="1036" spans="1:26" x14ac:dyDescent="0.3">
      <c r="A1036" s="3">
        <v>254</v>
      </c>
      <c r="B1036" s="38" t="str">
        <f t="shared" si="104"/>
        <v>FAIR-D4_254</v>
      </c>
      <c r="C1036" s="39" t="s">
        <v>897</v>
      </c>
      <c r="D1036" s="4">
        <f t="shared" si="108"/>
        <v>45167</v>
      </c>
      <c r="E1036" s="1" t="s">
        <v>1157</v>
      </c>
      <c r="F1036" s="1" t="s">
        <v>1158</v>
      </c>
      <c r="G1036" s="2">
        <v>45167.540833333303</v>
      </c>
      <c r="H1036" s="2">
        <v>45167.543055555601</v>
      </c>
      <c r="I1036" s="46">
        <f t="shared" si="105"/>
        <v>2.2222222978598438E-3</v>
      </c>
      <c r="J1036" s="41" t="s">
        <v>45</v>
      </c>
      <c r="K1036" s="42" t="s">
        <v>34</v>
      </c>
      <c r="L1036" s="42" t="s">
        <v>45</v>
      </c>
      <c r="M1036" s="6">
        <v>254</v>
      </c>
      <c r="N1036" s="5" t="str">
        <f t="shared" si="109"/>
        <v>FAIR-D4/254</v>
      </c>
      <c r="O1036" s="4" t="str">
        <f>IF(ISBLANK(E1036),"",IF(E1036=F1036, "1 video",CONCATENATE((+COUNTIFS(Video_List!$A:$A,Monitoring!C1036,Video_List!$D:$D,"&lt;=" &amp;Monitoring!H1036)-COUNTIFS(Video_List!$A:$A,Monitoring!C1036,Video_List!$D:$D,"&lt;=" &amp;Monitoring!G1036))+1," videos")))</f>
        <v>2 videos</v>
      </c>
      <c r="P1036" s="61" t="str">
        <f t="shared" si="107"/>
        <v>no</v>
      </c>
      <c r="Q1036" s="62" t="s">
        <v>34</v>
      </c>
      <c r="R1036" s="63" t="str">
        <f>+IFERROR(IF(S1036="#N/C","#N/C",INDEX(Taxonomy_UniqueValues!A:A,MATCH(S1036,Taxonomy_UniqueValues!B:B,0))),"#N/C")</f>
        <v>Insecta</v>
      </c>
      <c r="S1036" s="63" t="str">
        <f>+IFERROR(IF(T1036="#N/C","#N/C",INDEX(Taxonomy_UniqueValues!B:B,MATCH(T1036,Taxonomy_UniqueValues!C:C,0))),"#N/C")</f>
        <v>Diptera</v>
      </c>
      <c r="T1036" s="63" t="s">
        <v>48</v>
      </c>
      <c r="U1036" s="63" t="str">
        <f>+IFERROR(IF(V1036="#N/C","#N/C",INDEX(Taxonomy_UniqueValues!D:D,MATCH(V1036,Taxonomy_UniqueValues!E:E,0))),"#N/C")</f>
        <v>#N/C</v>
      </c>
      <c r="V1036" s="63" t="str">
        <f>+IFERROR(IF(W1036="#N/C","#N/C",INDEX(Taxonomy_UniqueValues!E:E,MATCH(W1036,Taxonomy_UniqueValues!F:F,0))),"#N/C")</f>
        <v>#N/C</v>
      </c>
      <c r="W1036" s="63" t="str">
        <f>+IFERROR(IF(X1036="#N/C","#N/C",INDEX(Taxonomy_UniqueValues!F:F,MATCH(X1036,Taxonomy_UniqueValues!G:G,0))),"#N/C")</f>
        <v>#N/C</v>
      </c>
      <c r="X1036" s="63" t="str">
        <f>+IFERROR(IF(Y1036="#N/C","#N/C",INDEX(Taxonomy_UniqueValues!G:G,MATCH(Y1036,Taxonomy_UniqueValues!H:H,0))),"#N/C")</f>
        <v>#N/C</v>
      </c>
      <c r="Y1036" s="65" t="str">
        <f>+IFERROR(IF(Z1036="#N/C","#N/C",INDEX(Taxonomy_UniqueValues!H:H,MATCH(Z1036,Taxonomy_UniqueValues!I:I,0))),"#N/C")</f>
        <v>#N/C</v>
      </c>
      <c r="Z1036" s="64" t="s">
        <v>36</v>
      </c>
    </row>
    <row r="1037" spans="1:26" x14ac:dyDescent="0.3">
      <c r="A1037" s="3">
        <v>255</v>
      </c>
      <c r="B1037" s="38" t="str">
        <f t="shared" si="104"/>
        <v>FAIR-D4_255</v>
      </c>
      <c r="C1037" s="39" t="s">
        <v>897</v>
      </c>
      <c r="D1037" s="4">
        <f t="shared" si="108"/>
        <v>45167</v>
      </c>
      <c r="E1037" s="1" t="s">
        <v>1159</v>
      </c>
      <c r="F1037" s="1" t="s">
        <v>1159</v>
      </c>
      <c r="G1037" s="2">
        <v>45167.572141203702</v>
      </c>
      <c r="H1037" s="2">
        <v>45167.572349536997</v>
      </c>
      <c r="I1037" s="46">
        <f t="shared" si="105"/>
        <v>2.0833329472225159E-4</v>
      </c>
      <c r="J1037" s="41" t="s">
        <v>45</v>
      </c>
      <c r="K1037" s="42" t="s">
        <v>34</v>
      </c>
      <c r="L1037" s="42" t="s">
        <v>45</v>
      </c>
      <c r="M1037" s="6">
        <v>255</v>
      </c>
      <c r="N1037" s="5" t="str">
        <f t="shared" si="109"/>
        <v>FAIR-D4/255</v>
      </c>
      <c r="O1037" s="4" t="str">
        <f>IF(ISBLANK(E1037),"",IF(E1037=F1037, "1 video",CONCATENATE((+COUNTIFS(Video_List!$A:$A,Monitoring!C1037,Video_List!$D:$D,"&lt;=" &amp;Monitoring!H1037)-COUNTIFS(Video_List!$A:$A,Monitoring!C1037,Video_List!$D:$D,"&lt;=" &amp;Monitoring!G1037))+1," videos")))</f>
        <v>1 video</v>
      </c>
      <c r="P1037" s="61" t="s">
        <v>34</v>
      </c>
      <c r="Q1037" s="62" t="s">
        <v>34</v>
      </c>
      <c r="R1037" s="63" t="s">
        <v>86</v>
      </c>
      <c r="S1037" s="63" t="str">
        <f>+IFERROR(IF(T1037="#N/C","#N/C",INDEX(Taxonomy_UniqueValues!B:B,MATCH(T1037,Taxonomy_UniqueValues!C:C,0))),"#N/C")</f>
        <v>Diptera</v>
      </c>
      <c r="T1037" s="63" t="str">
        <f>+IFERROR(IF(V1037="#N/C","#N/C",INDEX(Taxonomy_UniqueValues!C:C,MATCH(V1037,Taxonomy_UniqueValues!E:E,0))),"#N/C")</f>
        <v>Brachycera</v>
      </c>
      <c r="U1037" s="63" t="str">
        <f>+IFERROR(IF(V1037="#N/C","#N/C",INDEX(Taxonomy_UniqueValues!D:D,MATCH(V1037,Taxonomy_UniqueValues!E:E,0))),"#N/C")</f>
        <v>Muscomorpha</v>
      </c>
      <c r="V1037" s="63" t="s">
        <v>35</v>
      </c>
      <c r="W1037" s="63" t="str">
        <f>+IFERROR(IF(X1037="#N/C","#N/C",INDEX(Taxonomy_UniqueValues!F:F,MATCH(X1037,Taxonomy_UniqueValues!G:G,0))),"#N/C")</f>
        <v>#N/C</v>
      </c>
      <c r="X1037" s="63" t="str">
        <f>+IFERROR(IF(Y1037="#N/C","#N/C",INDEX(Taxonomy_UniqueValues!G:G,MATCH(Y1037,Taxonomy_UniqueValues!H:H,0))),"#N/C")</f>
        <v>#N/C</v>
      </c>
      <c r="Y1037" s="65" t="str">
        <f>+IFERROR(IF(Z1037="#N/C","#N/C",INDEX(Taxonomy_UniqueValues!H:H,MATCH(Z1037,Taxonomy_UniqueValues!I:I,0))),"#N/C")</f>
        <v>#N/C</v>
      </c>
      <c r="Z1037" s="64" t="s">
        <v>36</v>
      </c>
    </row>
    <row r="1038" spans="1:26" x14ac:dyDescent="0.3">
      <c r="A1038" s="3">
        <v>256</v>
      </c>
      <c r="B1038" s="38" t="str">
        <f t="shared" si="104"/>
        <v>FAIR-D4_256</v>
      </c>
      <c r="C1038" s="39" t="s">
        <v>897</v>
      </c>
      <c r="D1038" s="4">
        <f t="shared" si="108"/>
        <v>45167</v>
      </c>
      <c r="E1038" s="1" t="s">
        <v>1160</v>
      </c>
      <c r="F1038" s="1" t="s">
        <v>1160</v>
      </c>
      <c r="G1038" s="2">
        <v>45167.582372685203</v>
      </c>
      <c r="H1038" s="2">
        <v>45167.583252314798</v>
      </c>
      <c r="I1038" s="46">
        <f t="shared" si="105"/>
        <v>8.7962959514698014E-4</v>
      </c>
      <c r="J1038" s="41" t="s">
        <v>45</v>
      </c>
      <c r="K1038" s="42" t="s">
        <v>34</v>
      </c>
      <c r="L1038" s="42" t="s">
        <v>45</v>
      </c>
      <c r="M1038" s="6">
        <v>256</v>
      </c>
      <c r="N1038" s="5" t="str">
        <f t="shared" si="109"/>
        <v>FAIR-D4/256</v>
      </c>
      <c r="O1038" s="4" t="str">
        <f>IF(ISBLANK(E1038),"",IF(E1038=F1038, "1 video",CONCATENATE((+COUNTIFS(Video_List!$A:$A,Monitoring!C1038,Video_List!$D:$D,"&lt;=" &amp;Monitoring!H1038)-COUNTIFS(Video_List!$A:$A,Monitoring!C1038,Video_List!$D:$D,"&lt;=" &amp;Monitoring!G1038))+1," videos")))</f>
        <v>1 video</v>
      </c>
      <c r="P1038" s="61" t="str">
        <f t="shared" ref="P1038:P1047" si="110">+IF(R1038="#N/C","-",IF(V1038="#N/C","no","yes"))</f>
        <v>no</v>
      </c>
      <c r="Q1038" s="62" t="s">
        <v>34</v>
      </c>
      <c r="R1038" s="63" t="str">
        <f>+IFERROR(IF(S1038="#N/C","#N/C",INDEX(Taxonomy_UniqueValues!A:A,MATCH(S1038,Taxonomy_UniqueValues!B:B,0))),"#N/C")</f>
        <v>Insecta</v>
      </c>
      <c r="S1038" s="63" t="str">
        <f>+IFERROR(IF(T1038="#N/C","#N/C",INDEX(Taxonomy_UniqueValues!B:B,MATCH(T1038,Taxonomy_UniqueValues!C:C,0))),"#N/C")</f>
        <v>Diptera</v>
      </c>
      <c r="T1038" s="63" t="s">
        <v>48</v>
      </c>
      <c r="U1038" s="63" t="str">
        <f>+IFERROR(IF(V1038="#N/C","#N/C",INDEX(Taxonomy_UniqueValues!D:D,MATCH(V1038,Taxonomy_UniqueValues!E:E,0))),"#N/C")</f>
        <v>#N/C</v>
      </c>
      <c r="V1038" s="63" t="str">
        <f>+IFERROR(IF(W1038="#N/C","#N/C",INDEX(Taxonomy_UniqueValues!E:E,MATCH(W1038,Taxonomy_UniqueValues!F:F,0))),"#N/C")</f>
        <v>#N/C</v>
      </c>
      <c r="W1038" s="63" t="str">
        <f>+IFERROR(IF(X1038="#N/C","#N/C",INDEX(Taxonomy_UniqueValues!F:F,MATCH(X1038,Taxonomy_UniqueValues!G:G,0))),"#N/C")</f>
        <v>#N/C</v>
      </c>
      <c r="X1038" s="63" t="str">
        <f>+IFERROR(IF(Y1038="#N/C","#N/C",INDEX(Taxonomy_UniqueValues!G:G,MATCH(Y1038,Taxonomy_UniqueValues!H:H,0))),"#N/C")</f>
        <v>#N/C</v>
      </c>
      <c r="Y1038" s="65" t="str">
        <f>+IFERROR(IF(Z1038="#N/C","#N/C",INDEX(Taxonomy_UniqueValues!H:H,MATCH(Z1038,Taxonomy_UniqueValues!I:I,0))),"#N/C")</f>
        <v>#N/C</v>
      </c>
      <c r="Z1038" s="64" t="s">
        <v>36</v>
      </c>
    </row>
    <row r="1039" spans="1:26" x14ac:dyDescent="0.3">
      <c r="A1039" s="3">
        <v>257</v>
      </c>
      <c r="B1039" s="38" t="str">
        <f t="shared" si="104"/>
        <v>FAIR-D4_257</v>
      </c>
      <c r="C1039" s="39" t="s">
        <v>897</v>
      </c>
      <c r="D1039" s="4">
        <f t="shared" si="108"/>
        <v>45167</v>
      </c>
      <c r="E1039" s="1" t="s">
        <v>1161</v>
      </c>
      <c r="F1039" s="1" t="s">
        <v>1161</v>
      </c>
      <c r="G1039" s="2">
        <v>45167.6017013889</v>
      </c>
      <c r="H1039" s="2">
        <v>45167.602002314801</v>
      </c>
      <c r="I1039" s="46">
        <f t="shared" si="105"/>
        <v>3.0092590168351308E-4</v>
      </c>
      <c r="J1039" s="41" t="s">
        <v>45</v>
      </c>
      <c r="K1039" s="42" t="s">
        <v>34</v>
      </c>
      <c r="L1039" s="42" t="s">
        <v>45</v>
      </c>
      <c r="M1039" s="6">
        <v>257</v>
      </c>
      <c r="N1039" s="5" t="str">
        <f t="shared" si="109"/>
        <v>FAIR-D4/257</v>
      </c>
      <c r="O1039" s="4" t="str">
        <f>IF(ISBLANK(E1039),"",IF(E1039=F1039, "1 video",CONCATENATE((+COUNTIFS(Video_List!$A:$A,Monitoring!C1039,Video_List!$D:$D,"&lt;=" &amp;Monitoring!H1039)-COUNTIFS(Video_List!$A:$A,Monitoring!C1039,Video_List!$D:$D,"&lt;=" &amp;Monitoring!G1039))+1," videos")))</f>
        <v>1 video</v>
      </c>
      <c r="P1039" s="61" t="str">
        <f t="shared" si="110"/>
        <v>no</v>
      </c>
      <c r="Q1039" s="62" t="s">
        <v>34</v>
      </c>
      <c r="R1039" s="63" t="str">
        <f>+IFERROR(IF(S1039="#N/C","#N/C",INDEX(Taxonomy_UniqueValues!A:A,MATCH(S1039,Taxonomy_UniqueValues!B:B,0))),"#N/C")</f>
        <v>Insecta</v>
      </c>
      <c r="S1039" s="63" t="str">
        <f>+IFERROR(IF(T1039="#N/C","#N/C",INDEX(Taxonomy_UniqueValues!B:B,MATCH(T1039,Taxonomy_UniqueValues!C:C,0))),"#N/C")</f>
        <v>Diptera</v>
      </c>
      <c r="T1039" s="63" t="s">
        <v>48</v>
      </c>
      <c r="U1039" s="63" t="str">
        <f>+IFERROR(IF(V1039="#N/C","#N/C",INDEX(Taxonomy_UniqueValues!D:D,MATCH(V1039,Taxonomy_UniqueValues!E:E,0))),"#N/C")</f>
        <v>#N/C</v>
      </c>
      <c r="V1039" s="63" t="str">
        <f>+IFERROR(IF(W1039="#N/C","#N/C",INDEX(Taxonomy_UniqueValues!E:E,MATCH(W1039,Taxonomy_UniqueValues!F:F,0))),"#N/C")</f>
        <v>#N/C</v>
      </c>
      <c r="W1039" s="63" t="str">
        <f>+IFERROR(IF(X1039="#N/C","#N/C",INDEX(Taxonomy_UniqueValues!F:F,MATCH(X1039,Taxonomy_UniqueValues!G:G,0))),"#N/C")</f>
        <v>#N/C</v>
      </c>
      <c r="X1039" s="63" t="str">
        <f>+IFERROR(IF(Y1039="#N/C","#N/C",INDEX(Taxonomy_UniqueValues!G:G,MATCH(Y1039,Taxonomy_UniqueValues!H:H,0))),"#N/C")</f>
        <v>#N/C</v>
      </c>
      <c r="Y1039" s="65" t="str">
        <f>+IFERROR(IF(Z1039="#N/C","#N/C",INDEX(Taxonomy_UniqueValues!H:H,MATCH(Z1039,Taxonomy_UniqueValues!I:I,0))),"#N/C")</f>
        <v>#N/C</v>
      </c>
      <c r="Z1039" s="64" t="s">
        <v>36</v>
      </c>
    </row>
    <row r="1040" spans="1:26" x14ac:dyDescent="0.3">
      <c r="A1040" s="3">
        <v>258</v>
      </c>
      <c r="B1040" s="38" t="str">
        <f t="shared" si="104"/>
        <v>FAIR-D4_258</v>
      </c>
      <c r="C1040" s="39" t="s">
        <v>897</v>
      </c>
      <c r="D1040" s="4">
        <f t="shared" si="108"/>
        <v>45167</v>
      </c>
      <c r="E1040" s="1" t="s">
        <v>1162</v>
      </c>
      <c r="F1040" s="1" t="s">
        <v>1163</v>
      </c>
      <c r="G1040" s="2">
        <v>45167.603437500002</v>
      </c>
      <c r="H1040" s="2">
        <v>45167.606990740802</v>
      </c>
      <c r="I1040" s="46">
        <f t="shared" si="105"/>
        <v>3.5532408001017757E-3</v>
      </c>
      <c r="J1040" s="41" t="s">
        <v>30</v>
      </c>
      <c r="K1040" s="42" t="s">
        <v>34</v>
      </c>
      <c r="L1040" s="42" t="s">
        <v>32</v>
      </c>
      <c r="M1040" s="6">
        <v>258</v>
      </c>
      <c r="N1040" s="5" t="str">
        <f t="shared" si="109"/>
        <v>FAIR-D4/258</v>
      </c>
      <c r="O1040" s="4" t="str">
        <f>IF(ISBLANK(E1040),"",IF(E1040=F1040, "1 video",CONCATENATE((+COUNTIFS(Video_List!$A:$A,Monitoring!C1040,Video_List!$D:$D,"&lt;=" &amp;Monitoring!H1040)-COUNTIFS(Video_List!$A:$A,Monitoring!C1040,Video_List!$D:$D,"&lt;=" &amp;Monitoring!G1040))+1," videos")))</f>
        <v>2 videos</v>
      </c>
      <c r="P1040" s="61" t="str">
        <f t="shared" si="110"/>
        <v>yes</v>
      </c>
      <c r="Q1040" s="62" t="s">
        <v>34</v>
      </c>
      <c r="R1040" s="63" t="str">
        <f>+IFERROR(IF(S1040="#N/C","#N/C",INDEX(Taxonomy_UniqueValues!A:A,MATCH(S1040,Taxonomy_UniqueValues!B:B,0))),"#N/C")</f>
        <v>Insecta</v>
      </c>
      <c r="S1040" s="63" t="str">
        <f>+IFERROR(IF(T1040="#N/C","#N/C",INDEX(Taxonomy_UniqueValues!B:B,MATCH(T1040,Taxonomy_UniqueValues!C:C,0))),"#N/C")</f>
        <v>Diptera</v>
      </c>
      <c r="T1040" s="63" t="str">
        <f>+IFERROR(IF(V1040="#N/C","#N/C",INDEX(Taxonomy_UniqueValues!C:C,MATCH(V1040,Taxonomy_UniqueValues!E:E,0))),"#N/C")</f>
        <v>Brachycera</v>
      </c>
      <c r="U1040" s="63" t="str">
        <f>+IFERROR(IF(V1040="#N/C","#N/C",INDEX(Taxonomy_UniqueValues!D:D,MATCH(V1040,Taxonomy_UniqueValues!E:E,0))),"#N/C")</f>
        <v>Muscomorpha</v>
      </c>
      <c r="V1040" s="63" t="s">
        <v>35</v>
      </c>
      <c r="W1040" s="63" t="str">
        <f>+IFERROR(IF(X1040="#N/C","#N/C",INDEX(Taxonomy_UniqueValues!F:F,MATCH(X1040,Taxonomy_UniqueValues!G:G,0))),"#N/C")</f>
        <v>#N/C</v>
      </c>
      <c r="X1040" s="63" t="str">
        <f>+IFERROR(IF(Y1040="#N/C","#N/C",INDEX(Taxonomy_UniqueValues!G:G,MATCH(Y1040,Taxonomy_UniqueValues!H:H,0))),"#N/C")</f>
        <v>#N/C</v>
      </c>
      <c r="Y1040" s="65" t="str">
        <f>+IFERROR(IF(Z1040="#N/C","#N/C",INDEX(Taxonomy_UniqueValues!H:H,MATCH(Z1040,Taxonomy_UniqueValues!I:I,0))),"#N/C")</f>
        <v>#N/C</v>
      </c>
      <c r="Z1040" s="64" t="s">
        <v>36</v>
      </c>
    </row>
    <row r="1041" spans="1:26" x14ac:dyDescent="0.3">
      <c r="A1041" s="3">
        <v>259</v>
      </c>
      <c r="B1041" s="38" t="str">
        <f t="shared" si="104"/>
        <v>FAIR-D4_259</v>
      </c>
      <c r="C1041" s="39" t="s">
        <v>897</v>
      </c>
      <c r="D1041" s="4">
        <f t="shared" si="108"/>
        <v>45167</v>
      </c>
      <c r="E1041" s="1" t="s">
        <v>1164</v>
      </c>
      <c r="F1041" s="1" t="s">
        <v>1164</v>
      </c>
      <c r="G1041" s="2">
        <v>45167.614629629599</v>
      </c>
      <c r="H1041" s="2">
        <v>45167.614930555603</v>
      </c>
      <c r="I1041" s="46">
        <f t="shared" si="105"/>
        <v>3.0092600354691967E-4</v>
      </c>
      <c r="J1041" s="41" t="s">
        <v>45</v>
      </c>
      <c r="K1041" s="42" t="s">
        <v>34</v>
      </c>
      <c r="L1041" s="42" t="s">
        <v>45</v>
      </c>
      <c r="M1041" s="6">
        <v>259</v>
      </c>
      <c r="N1041" s="5" t="str">
        <f t="shared" si="109"/>
        <v>FAIR-D4/259</v>
      </c>
      <c r="O1041" s="4" t="str">
        <f>IF(ISBLANK(E1041),"",IF(E1041=F1041, "1 video",CONCATENATE((+COUNTIFS(Video_List!$A:$A,Monitoring!C1041,Video_List!$D:$D,"&lt;=" &amp;Monitoring!H1041)-COUNTIFS(Video_List!$A:$A,Monitoring!C1041,Video_List!$D:$D,"&lt;=" &amp;Monitoring!G1041))+1," videos")))</f>
        <v>1 video</v>
      </c>
      <c r="P1041" s="61" t="str">
        <f t="shared" si="110"/>
        <v>no</v>
      </c>
      <c r="Q1041" s="62" t="s">
        <v>31</v>
      </c>
      <c r="R1041" s="63" t="str">
        <f>+IFERROR(IF(S1041="#N/C","#N/C",INDEX(Taxonomy_UniqueValues!A:A,MATCH(S1041,Taxonomy_UniqueValues!B:B,0))),"#N/C")</f>
        <v>Insecta</v>
      </c>
      <c r="S1041" s="63" t="str">
        <f>+IFERROR(IF(T1041="#N/C","#N/C",INDEX(Taxonomy_UniqueValues!B:B,MATCH(T1041,Taxonomy_UniqueValues!C:C,0))),"#N/C")</f>
        <v>Diptera</v>
      </c>
      <c r="T1041" s="63" t="s">
        <v>48</v>
      </c>
      <c r="U1041" s="63" t="str">
        <f>+IFERROR(IF(V1041="#N/C","#N/C",INDEX(Taxonomy_UniqueValues!D:D,MATCH(V1041,Taxonomy_UniqueValues!E:E,0))),"#N/C")</f>
        <v>#N/C</v>
      </c>
      <c r="V1041" s="63" t="str">
        <f>+IFERROR(IF(W1041="#N/C","#N/C",INDEX(Taxonomy_UniqueValues!E:E,MATCH(W1041,Taxonomy_UniqueValues!F:F,0))),"#N/C")</f>
        <v>#N/C</v>
      </c>
      <c r="W1041" s="63" t="str">
        <f>+IFERROR(IF(X1041="#N/C","#N/C",INDEX(Taxonomy_UniqueValues!F:F,MATCH(X1041,Taxonomy_UniqueValues!G:G,0))),"#N/C")</f>
        <v>#N/C</v>
      </c>
      <c r="X1041" s="63" t="str">
        <f>+IFERROR(IF(Y1041="#N/C","#N/C",INDEX(Taxonomy_UniqueValues!G:G,MATCH(Y1041,Taxonomy_UniqueValues!H:H,0))),"#N/C")</f>
        <v>#N/C</v>
      </c>
      <c r="Y1041" s="65" t="str">
        <f>+IFERROR(IF(Z1041="#N/C","#N/C",INDEX(Taxonomy_UniqueValues!H:H,MATCH(Z1041,Taxonomy_UniqueValues!I:I,0))),"#N/C")</f>
        <v>#N/C</v>
      </c>
      <c r="Z1041" s="64" t="s">
        <v>36</v>
      </c>
    </row>
    <row r="1042" spans="1:26" x14ac:dyDescent="0.3">
      <c r="A1042" s="3">
        <v>260</v>
      </c>
      <c r="B1042" s="38" t="str">
        <f t="shared" si="104"/>
        <v>FAIR-D4_260</v>
      </c>
      <c r="C1042" s="39" t="s">
        <v>897</v>
      </c>
      <c r="D1042" s="4">
        <f t="shared" si="108"/>
        <v>45167</v>
      </c>
      <c r="E1042" s="1" t="s">
        <v>1165</v>
      </c>
      <c r="F1042" s="1" t="s">
        <v>1165</v>
      </c>
      <c r="G1042" s="2">
        <v>45167.652905092596</v>
      </c>
      <c r="H1042" s="2">
        <v>45167.653831018499</v>
      </c>
      <c r="I1042" s="46">
        <f t="shared" si="105"/>
        <v>9.2592590226558968E-4</v>
      </c>
      <c r="J1042" s="41" t="s">
        <v>45</v>
      </c>
      <c r="K1042" s="42" t="s">
        <v>34</v>
      </c>
      <c r="L1042" s="42" t="s">
        <v>45</v>
      </c>
      <c r="M1042" s="6">
        <v>260</v>
      </c>
      <c r="N1042" s="5" t="str">
        <f t="shared" si="109"/>
        <v>FAIR-D4/260</v>
      </c>
      <c r="O1042" s="4" t="str">
        <f>IF(ISBLANK(E1042),"",IF(E1042=F1042, "1 video",CONCATENATE((+COUNTIFS(Video_List!$A:$A,Monitoring!C1042,Video_List!$D:$D,"&lt;=" &amp;Monitoring!H1042)-COUNTIFS(Video_List!$A:$A,Monitoring!C1042,Video_List!$D:$D,"&lt;=" &amp;Monitoring!G1042))+1," videos")))</f>
        <v>1 video</v>
      </c>
      <c r="P1042" s="61" t="str">
        <f t="shared" si="110"/>
        <v>no</v>
      </c>
      <c r="Q1042" s="62" t="s">
        <v>34</v>
      </c>
      <c r="R1042" s="63" t="str">
        <f>+IFERROR(IF(S1042="#N/C","#N/C",INDEX(Taxonomy_UniqueValues!A:A,MATCH(S1042,Taxonomy_UniqueValues!B:B,0))),"#N/C")</f>
        <v>Insecta</v>
      </c>
      <c r="S1042" s="63" t="str">
        <f>+IFERROR(IF(T1042="#N/C","#N/C",INDEX(Taxonomy_UniqueValues!B:B,MATCH(T1042,Taxonomy_UniqueValues!C:C,0))),"#N/C")</f>
        <v>Diptera</v>
      </c>
      <c r="T1042" s="63" t="s">
        <v>48</v>
      </c>
      <c r="U1042" s="63" t="str">
        <f>+IFERROR(IF(V1042="#N/C","#N/C",INDEX(Taxonomy_UniqueValues!D:D,MATCH(V1042,Taxonomy_UniqueValues!E:E,0))),"#N/C")</f>
        <v>#N/C</v>
      </c>
      <c r="V1042" s="63" t="str">
        <f>+IFERROR(IF(W1042="#N/C","#N/C",INDEX(Taxonomy_UniqueValues!E:E,MATCH(W1042,Taxonomy_UniqueValues!F:F,0))),"#N/C")</f>
        <v>#N/C</v>
      </c>
      <c r="W1042" s="63" t="str">
        <f>+IFERROR(IF(X1042="#N/C","#N/C",INDEX(Taxonomy_UniqueValues!F:F,MATCH(X1042,Taxonomy_UniqueValues!G:G,0))),"#N/C")</f>
        <v>#N/C</v>
      </c>
      <c r="X1042" s="63" t="str">
        <f>+IFERROR(IF(Y1042="#N/C","#N/C",INDEX(Taxonomy_UniqueValues!G:G,MATCH(Y1042,Taxonomy_UniqueValues!H:H,0))),"#N/C")</f>
        <v>#N/C</v>
      </c>
      <c r="Y1042" s="65" t="str">
        <f>+IFERROR(IF(Z1042="#N/C","#N/C",INDEX(Taxonomy_UniqueValues!H:H,MATCH(Z1042,Taxonomy_UniqueValues!I:I,0))),"#N/C")</f>
        <v>#N/C</v>
      </c>
      <c r="Z1042" s="64" t="s">
        <v>36</v>
      </c>
    </row>
    <row r="1043" spans="1:26" x14ac:dyDescent="0.3">
      <c r="A1043" s="3">
        <v>261</v>
      </c>
      <c r="B1043" s="38" t="str">
        <f t="shared" si="104"/>
        <v>FAIR-D4_261</v>
      </c>
      <c r="C1043" s="39" t="s">
        <v>897</v>
      </c>
      <c r="D1043" s="4">
        <f t="shared" si="108"/>
        <v>45167</v>
      </c>
      <c r="E1043" s="1" t="s">
        <v>1166</v>
      </c>
      <c r="F1043" s="1" t="s">
        <v>1166</v>
      </c>
      <c r="G1043" s="2">
        <v>45167.660706018498</v>
      </c>
      <c r="H1043" s="2">
        <v>45167.661030092597</v>
      </c>
      <c r="I1043" s="46">
        <f t="shared" si="105"/>
        <v>3.2407409889856353E-4</v>
      </c>
      <c r="J1043" s="41" t="s">
        <v>45</v>
      </c>
      <c r="K1043" s="42" t="s">
        <v>31</v>
      </c>
      <c r="L1043" s="42" t="s">
        <v>32</v>
      </c>
      <c r="M1043" s="6">
        <v>261</v>
      </c>
      <c r="N1043" s="5" t="str">
        <f t="shared" si="109"/>
        <v>FAIR-D4/261</v>
      </c>
      <c r="O1043" s="4" t="str">
        <f>IF(ISBLANK(E1043),"",IF(E1043=F1043, "1 video",CONCATENATE((+COUNTIFS(Video_List!$A:$A,Monitoring!C1043,Video_List!$D:$D,"&lt;=" &amp;Monitoring!H1043)-COUNTIFS(Video_List!$A:$A,Monitoring!C1043,Video_List!$D:$D,"&lt;=" &amp;Monitoring!G1043))+1," videos")))</f>
        <v>1 video</v>
      </c>
      <c r="P1043" s="61" t="str">
        <f t="shared" si="110"/>
        <v>yes</v>
      </c>
      <c r="Q1043" s="62" t="s">
        <v>31</v>
      </c>
      <c r="R1043" s="63" t="str">
        <f>+IFERROR(IF(S1043="#N/C","#N/C",IF(S1043=0,INDEX(Taxonomy_UniqueValues!A:A,MATCH(T1043,Taxonomy_UniqueValues!C:C,0)),INDEX(Taxonomy_UniqueValues!A:A,MATCH(S1043,Taxonomy_UniqueValues!B:B,0)))),"#N/C")</f>
        <v>Insecta</v>
      </c>
      <c r="S1043" s="63" t="str">
        <f>+IFERROR(IF(T1043="#N/C","#N/C",IF(T1043=0,INDEX(Taxonomy_UniqueValues!B:B,MATCH(U1043,Taxonomy_UniqueValues!D:D,0)),INDEX(Taxonomy_UniqueValues!B:B,MATCH(T1043,Taxonomy_UniqueValues!C:C,0)))),"#N/C")</f>
        <v>Diptera</v>
      </c>
      <c r="T1043" s="63" t="str">
        <f>+IFERROR(IF(U1043="#N/C","#N/C",IF(U1043=0,INDEX(Taxonomy_UniqueValues!C:C,MATCH(V1043,Taxonomy_UniqueValues!E:E,0)),INDEX(Taxonomy_UniqueValues!C:C,MATCH(U1043,Taxonomy_UniqueValues!D:D,0)))),"#N/C")</f>
        <v>Brachycera</v>
      </c>
      <c r="U1043" s="63" t="str">
        <f>+IFERROR(IF(V1043="#N/C","#N/C",IF(V1043=0,INDEX(Taxonomy_UniqueValues!D:D,MATCH(W1043,Taxonomy_UniqueValues!F:F,0)),INDEX(Taxonomy_UniqueValues!D:D,MATCH(V1043,Taxonomy_UniqueValues!E:E,0)))),"#N/C")</f>
        <v>Muscomorpha</v>
      </c>
      <c r="V1043" s="63" t="str">
        <f>+IFERROR(IF(W1043="#N/C","#N/C",IF(W1043=0,INDEX(Taxonomy_UniqueValues!E:E,MATCH(X1043,Taxonomy_UniqueValues!G:G,0)),INDEX(Taxonomy_UniqueValues!E:E,MATCH(W1043,Taxonomy_UniqueValues!F:F,0)))),"#N/C")</f>
        <v>Muscoidea</v>
      </c>
      <c r="W1043" s="63" t="str">
        <f>+IFERROR(IF(X1043="#N/C","#N/C",IF(X1043=0,INDEX(Taxonomy_UniqueValues!F:F,MATCH(Y1043,Taxonomy_UniqueValues!H:H,0)),INDEX(Taxonomy_UniqueValues!F:F,MATCH(X1043,Taxonomy_UniqueValues!G:G,0)))),"#N/C")</f>
        <v>Fanniidae</v>
      </c>
      <c r="X1043" s="63">
        <f>+IFERROR(IF(Y1043="#N/C","#N/C",INDEX(Taxonomy_UniqueValues!G:G,MATCH(Y1043,Taxonomy_UniqueValues!H:H,0))),"#N/C")</f>
        <v>0</v>
      </c>
      <c r="Y1043" s="65" t="s">
        <v>38</v>
      </c>
      <c r="Z1043" s="64" t="s">
        <v>36</v>
      </c>
    </row>
    <row r="1044" spans="1:26" x14ac:dyDescent="0.3">
      <c r="A1044" s="3">
        <v>262</v>
      </c>
      <c r="B1044" s="38" t="str">
        <f t="shared" si="104"/>
        <v>FAIR-D4_262</v>
      </c>
      <c r="C1044" s="39" t="s">
        <v>897</v>
      </c>
      <c r="D1044" s="4">
        <f t="shared" si="108"/>
        <v>45167</v>
      </c>
      <c r="E1044" s="1" t="s">
        <v>1167</v>
      </c>
      <c r="F1044" s="1" t="s">
        <v>1167</v>
      </c>
      <c r="G1044" s="2">
        <v>45167.682256944398</v>
      </c>
      <c r="H1044" s="2">
        <v>45167.682453703703</v>
      </c>
      <c r="I1044" s="46">
        <f t="shared" si="105"/>
        <v>1.9675930525409058E-4</v>
      </c>
      <c r="J1044" s="41" t="s">
        <v>45</v>
      </c>
      <c r="K1044" s="42" t="s">
        <v>34</v>
      </c>
      <c r="L1044" s="42" t="s">
        <v>45</v>
      </c>
      <c r="M1044" s="6">
        <v>262</v>
      </c>
      <c r="N1044" s="5" t="str">
        <f t="shared" si="109"/>
        <v>FAIR-D4/262</v>
      </c>
      <c r="O1044" s="4" t="str">
        <f>IF(ISBLANK(E1044),"",IF(E1044=F1044, "1 video",CONCATENATE((+COUNTIFS(Video_List!$A:$A,Monitoring!C1044,Video_List!$D:$D,"&lt;=" &amp;Monitoring!H1044)-COUNTIFS(Video_List!$A:$A,Monitoring!C1044,Video_List!$D:$D,"&lt;=" &amp;Monitoring!G1044))+1," videos")))</f>
        <v>1 video</v>
      </c>
      <c r="P1044" s="61" t="str">
        <f t="shared" si="110"/>
        <v>no</v>
      </c>
      <c r="Q1044" s="62" t="s">
        <v>34</v>
      </c>
      <c r="R1044" s="63" t="s">
        <v>86</v>
      </c>
      <c r="S1044" s="63" t="str">
        <f>+IFERROR(IF(T1044="#N/C","#N/C",INDEX(Taxonomy_UniqueValues!B:B,MATCH(T1044,Taxonomy_UniqueValues!C:C,0))),"#N/C")</f>
        <v>Diptera</v>
      </c>
      <c r="T1044" s="63" t="s">
        <v>48</v>
      </c>
      <c r="U1044" s="63" t="str">
        <f>+IFERROR(IF(V1044="#N/C","#N/C",INDEX(Taxonomy_UniqueValues!D:D,MATCH(V1044,Taxonomy_UniqueValues!E:E,0))),"#N/C")</f>
        <v>#N/C</v>
      </c>
      <c r="V1044" s="63" t="str">
        <f>+IFERROR(IF(W1044="#N/C","#N/C",INDEX(Taxonomy_UniqueValues!E:E,MATCH(W1044,Taxonomy_UniqueValues!F:F,0))),"#N/C")</f>
        <v>#N/C</v>
      </c>
      <c r="W1044" s="63" t="str">
        <f>+IFERROR(IF(X1044="#N/C","#N/C",INDEX(Taxonomy_UniqueValues!F:F,MATCH(X1044,Taxonomy_UniqueValues!G:G,0))),"#N/C")</f>
        <v>#N/C</v>
      </c>
      <c r="X1044" s="63" t="str">
        <f>+IFERROR(IF(Y1044="#N/C","#N/C",INDEX(Taxonomy_UniqueValues!G:G,MATCH(Y1044,Taxonomy_UniqueValues!H:H,0))),"#N/C")</f>
        <v>#N/C</v>
      </c>
      <c r="Y1044" s="65" t="str">
        <f>+IFERROR(IF(Z1044="#N/C","#N/C",INDEX(Taxonomy_UniqueValues!H:H,MATCH(Z1044,Taxonomy_UniqueValues!I:I,0))),"#N/C")</f>
        <v>#N/C</v>
      </c>
      <c r="Z1044" s="64" t="s">
        <v>36</v>
      </c>
    </row>
    <row r="1045" spans="1:26" x14ac:dyDescent="0.3">
      <c r="A1045" s="3">
        <v>263</v>
      </c>
      <c r="B1045" s="38" t="str">
        <f t="shared" si="104"/>
        <v>FAIR-D4_263</v>
      </c>
      <c r="C1045" s="39" t="s">
        <v>897</v>
      </c>
      <c r="D1045" s="4">
        <f t="shared" si="108"/>
        <v>45167</v>
      </c>
      <c r="E1045" s="1" t="s">
        <v>1168</v>
      </c>
      <c r="F1045" s="1" t="s">
        <v>1169</v>
      </c>
      <c r="G1045" s="2">
        <v>45167.723437499997</v>
      </c>
      <c r="H1045" s="2">
        <v>45167.724548611099</v>
      </c>
      <c r="I1045" s="46">
        <f t="shared" si="105"/>
        <v>1.1111111016361974E-3</v>
      </c>
      <c r="J1045" s="41" t="s">
        <v>45</v>
      </c>
      <c r="K1045" s="42" t="s">
        <v>34</v>
      </c>
      <c r="L1045" s="42" t="s">
        <v>45</v>
      </c>
      <c r="M1045" s="6">
        <v>263</v>
      </c>
      <c r="N1045" s="5" t="str">
        <f t="shared" si="109"/>
        <v>FAIR-D4/263</v>
      </c>
      <c r="O1045" s="4" t="str">
        <f>IF(ISBLANK(E1045),"",IF(E1045=F1045, "1 video",CONCATENATE((+COUNTIFS(Video_List!$A:$A,Monitoring!C1045,Video_List!$D:$D,"&lt;=" &amp;Monitoring!H1045)-COUNTIFS(Video_List!$A:$A,Monitoring!C1045,Video_List!$D:$D,"&lt;=" &amp;Monitoring!G1045))+1," videos")))</f>
        <v>2 videos</v>
      </c>
      <c r="P1045" s="61" t="str">
        <f t="shared" si="110"/>
        <v>no</v>
      </c>
      <c r="Q1045" s="62" t="s">
        <v>34</v>
      </c>
      <c r="R1045" s="63" t="str">
        <f>+IFERROR(IF(S1045="#N/C","#N/C",INDEX(Taxonomy_UniqueValues!A:A,MATCH(S1045,Taxonomy_UniqueValues!B:B,0))),"#N/C")</f>
        <v>Insecta</v>
      </c>
      <c r="S1045" s="63" t="str">
        <f>+IFERROR(IF(T1045="#N/C","#N/C",INDEX(Taxonomy_UniqueValues!B:B,MATCH(T1045,Taxonomy_UniqueValues!C:C,0))),"#N/C")</f>
        <v>Diptera</v>
      </c>
      <c r="T1045" s="63" t="s">
        <v>48</v>
      </c>
      <c r="U1045" s="63" t="str">
        <f>+IFERROR(IF(V1045="#N/C","#N/C",INDEX(Taxonomy_UniqueValues!D:D,MATCH(V1045,Taxonomy_UniqueValues!E:E,0))),"#N/C")</f>
        <v>#N/C</v>
      </c>
      <c r="V1045" s="63" t="str">
        <f>+IFERROR(IF(W1045="#N/C","#N/C",INDEX(Taxonomy_UniqueValues!E:E,MATCH(W1045,Taxonomy_UniqueValues!F:F,0))),"#N/C")</f>
        <v>#N/C</v>
      </c>
      <c r="W1045" s="63" t="str">
        <f>+IFERROR(IF(X1045="#N/C","#N/C",INDEX(Taxonomy_UniqueValues!F:F,MATCH(X1045,Taxonomy_UniqueValues!G:G,0))),"#N/C")</f>
        <v>#N/C</v>
      </c>
      <c r="X1045" s="63" t="str">
        <f>+IFERROR(IF(Y1045="#N/C","#N/C",INDEX(Taxonomy_UniqueValues!G:G,MATCH(Y1045,Taxonomy_UniqueValues!H:H,0))),"#N/C")</f>
        <v>#N/C</v>
      </c>
      <c r="Y1045" s="65" t="str">
        <f>+IFERROR(IF(Z1045="#N/C","#N/C",INDEX(Taxonomy_UniqueValues!H:H,MATCH(Z1045,Taxonomy_UniqueValues!I:I,0))),"#N/C")</f>
        <v>#N/C</v>
      </c>
      <c r="Z1045" s="64" t="s">
        <v>36</v>
      </c>
    </row>
    <row r="1046" spans="1:26" x14ac:dyDescent="0.3">
      <c r="A1046" s="3">
        <v>264</v>
      </c>
      <c r="B1046" s="38" t="str">
        <f t="shared" si="104"/>
        <v>FAIR-D4_264</v>
      </c>
      <c r="C1046" s="39" t="s">
        <v>897</v>
      </c>
      <c r="D1046" s="4">
        <f t="shared" si="108"/>
        <v>45167</v>
      </c>
      <c r="E1046" s="1" t="s">
        <v>1168</v>
      </c>
      <c r="F1046" s="1" t="s">
        <v>1168</v>
      </c>
      <c r="G1046" s="2">
        <v>45167.723437499997</v>
      </c>
      <c r="H1046" s="2">
        <v>45167.766215277799</v>
      </c>
      <c r="I1046" s="46">
        <f t="shared" si="105"/>
        <v>4.2777777802257333E-2</v>
      </c>
      <c r="J1046" s="41" t="s">
        <v>45</v>
      </c>
      <c r="K1046" s="42" t="s">
        <v>34</v>
      </c>
      <c r="L1046" s="42" t="s">
        <v>45</v>
      </c>
      <c r="M1046" s="6">
        <v>264</v>
      </c>
      <c r="N1046" s="5" t="str">
        <f t="shared" si="109"/>
        <v>FAIR-D4/264</v>
      </c>
      <c r="O1046" s="4" t="str">
        <f>IF(ISBLANK(E1046),"",IF(E1046=F1046, "1 video",CONCATENATE((+COUNTIFS(Video_List!$A:$A,Monitoring!C1046,Video_List!$D:$D,"&lt;=" &amp;Monitoring!H1046)-COUNTIFS(Video_List!$A:$A,Monitoring!C1046,Video_List!$D:$D,"&lt;=" &amp;Monitoring!G1046))+1," videos")))</f>
        <v>1 video</v>
      </c>
      <c r="P1046" s="61" t="str">
        <f t="shared" si="110"/>
        <v>yes</v>
      </c>
      <c r="Q1046" s="62" t="s">
        <v>31</v>
      </c>
      <c r="R1046" s="63" t="str">
        <f>+IFERROR(IF(S1046="#N/C","#N/C",INDEX(Taxonomy_UniqueValues!A:A,MATCH(S1046,Taxonomy_UniqueValues!B:B,0))),"#N/C")</f>
        <v>Insecta</v>
      </c>
      <c r="S1046" s="63" t="str">
        <f>+IFERROR(IF(T1046="#N/C","#N/C",INDEX(Taxonomy_UniqueValues!B:B,MATCH(T1046,Taxonomy_UniqueValues!C:C,0))),"#N/C")</f>
        <v>Diptera</v>
      </c>
      <c r="T1046" s="63" t="str">
        <f>+IFERROR(IF(V1046="#N/C","#N/C",INDEX(Taxonomy_UniqueValues!C:C,MATCH(V1046,Taxonomy_UniqueValues!E:E,0))),"#N/C")</f>
        <v>Brachycera</v>
      </c>
      <c r="U1046" s="63" t="str">
        <f>+IFERROR(IF(V1046="#N/C","#N/C",INDEX(Taxonomy_UniqueValues!D:D,MATCH(V1046,Taxonomy_UniqueValues!E:E,0))),"#N/C")</f>
        <v>Muscomorpha</v>
      </c>
      <c r="V1046" s="63" t="str">
        <f>+IFERROR(IF(W1046="#N/C","#N/C",INDEX(Taxonomy_UniqueValues!E:E,MATCH(W1046,Taxonomy_UniqueValues!F:F,0))),"#N/C")</f>
        <v>Phoroidea</v>
      </c>
      <c r="W1046" s="63" t="s">
        <v>1106</v>
      </c>
      <c r="X1046" s="63" t="s">
        <v>1170</v>
      </c>
      <c r="Y1046" s="65" t="s">
        <v>1171</v>
      </c>
      <c r="Z1046" s="64" t="s">
        <v>36</v>
      </c>
    </row>
    <row r="1047" spans="1:26" x14ac:dyDescent="0.3">
      <c r="A1047" s="3">
        <v>266</v>
      </c>
      <c r="B1047" s="38" t="str">
        <f t="shared" si="104"/>
        <v>FAIR-D4_266</v>
      </c>
      <c r="C1047" s="39" t="s">
        <v>897</v>
      </c>
      <c r="D1047" s="4">
        <f t="shared" si="108"/>
        <v>45167</v>
      </c>
      <c r="E1047" s="1" t="s">
        <v>1172</v>
      </c>
      <c r="F1047" s="1" t="s">
        <v>1173</v>
      </c>
      <c r="G1047" s="2">
        <v>45167.731331018498</v>
      </c>
      <c r="H1047" s="2">
        <v>45167.732673611099</v>
      </c>
      <c r="I1047" s="46">
        <f t="shared" si="105"/>
        <v>1.3425926008494571E-3</v>
      </c>
      <c r="J1047" s="41" t="s">
        <v>45</v>
      </c>
      <c r="K1047" s="42" t="s">
        <v>34</v>
      </c>
      <c r="L1047" s="42" t="s">
        <v>45</v>
      </c>
      <c r="M1047" s="6">
        <v>266</v>
      </c>
      <c r="N1047" s="5" t="str">
        <f t="shared" si="109"/>
        <v>FAIR-D4/266</v>
      </c>
      <c r="O1047" s="4" t="str">
        <f>IF(ISBLANK(E1047),"",IF(E1047=F1047, "1 video",CONCATENATE((+COUNTIFS(Video_List!$A:$A,Monitoring!C1047,Video_List!$D:$D,"&lt;=" &amp;Monitoring!H1047)-COUNTIFS(Video_List!$A:$A,Monitoring!C1047,Video_List!$D:$D,"&lt;=" &amp;Monitoring!G1047))+1," videos")))</f>
        <v>2 videos</v>
      </c>
      <c r="P1047" s="61" t="str">
        <f t="shared" si="110"/>
        <v>no</v>
      </c>
      <c r="Q1047" s="62" t="s">
        <v>34</v>
      </c>
      <c r="R1047" s="63" t="s">
        <v>86</v>
      </c>
      <c r="S1047" s="63" t="str">
        <f>+IFERROR(IF(T1047="#N/C","#N/C",INDEX(Taxonomy_UniqueValues!B:B,MATCH(T1047,Taxonomy_UniqueValues!C:C,0))),"#N/C")</f>
        <v>#N/C</v>
      </c>
      <c r="T1047" s="63" t="str">
        <f>+IFERROR(IF(V1047="#N/C","#N/C",INDEX(Taxonomy_UniqueValues!C:C,MATCH(V1047,Taxonomy_UniqueValues!E:E,0))),"#N/C")</f>
        <v>#N/C</v>
      </c>
      <c r="U1047" s="63" t="str">
        <f>+IFERROR(IF(V1047="#N/C","#N/C",INDEX(Taxonomy_UniqueValues!D:D,MATCH(V1047,Taxonomy_UniqueValues!E:E,0))),"#N/C")</f>
        <v>#N/C</v>
      </c>
      <c r="V1047" s="63" t="str">
        <f>+IFERROR(IF(W1047="#N/C","#N/C",INDEX(Taxonomy_UniqueValues!E:E,MATCH(W1047,Taxonomy_UniqueValues!F:F,0))),"#N/C")</f>
        <v>#N/C</v>
      </c>
      <c r="W1047" s="63" t="str">
        <f>+IFERROR(IF(X1047="#N/C","#N/C",INDEX(Taxonomy_UniqueValues!F:F,MATCH(X1047,Taxonomy_UniqueValues!G:G,0))),"#N/C")</f>
        <v>#N/C</v>
      </c>
      <c r="X1047" s="63" t="str">
        <f>+IFERROR(IF(Y1047="#N/C","#N/C",INDEX(Taxonomy_UniqueValues!G:G,MATCH(Y1047,Taxonomy_UniqueValues!H:H,0))),"#N/C")</f>
        <v>#N/C</v>
      </c>
      <c r="Y1047" s="65" t="str">
        <f>+IFERROR(IF(Z1047="#N/C","#N/C",INDEX(Taxonomy_UniqueValues!H:H,MATCH(Z1047,Taxonomy_UniqueValues!I:I,0))),"#N/C")</f>
        <v>#N/C</v>
      </c>
      <c r="Z1047" s="64" t="s">
        <v>36</v>
      </c>
    </row>
    <row r="1048" spans="1:26" x14ac:dyDescent="0.3">
      <c r="A1048" s="3">
        <v>265</v>
      </c>
      <c r="B1048" s="38" t="str">
        <f t="shared" ref="B1048:B1086" si="111">+_xlfn.CONCAT(C1048,"_",A1048)</f>
        <v>FAIR-D4_265</v>
      </c>
      <c r="C1048" s="39" t="s">
        <v>897</v>
      </c>
      <c r="D1048" s="4">
        <f t="shared" ref="D1048:D1049" si="112">IF(ISBLANK(E1048),"",+VALUE(MID(E1048, FIND("_", E1048)+1,10)))</f>
        <v>45167</v>
      </c>
      <c r="E1048" s="1" t="s">
        <v>1172</v>
      </c>
      <c r="F1048" s="1" t="s">
        <v>1174</v>
      </c>
      <c r="G1048" s="2">
        <v>45167.731331018498</v>
      </c>
      <c r="H1048" s="2">
        <v>45167.734386574099</v>
      </c>
      <c r="I1048" s="46">
        <f t="shared" si="105"/>
        <v>3.0555556004401296E-3</v>
      </c>
      <c r="J1048" s="41" t="s">
        <v>30</v>
      </c>
      <c r="K1048" s="42" t="s">
        <v>31</v>
      </c>
      <c r="L1048" s="42" t="s">
        <v>32</v>
      </c>
      <c r="M1048" s="6">
        <v>265</v>
      </c>
      <c r="N1048" s="5" t="str">
        <f t="shared" si="109"/>
        <v>FAIR-D4/265</v>
      </c>
      <c r="O1048" s="4" t="str">
        <f>IF(ISBLANK(E1048),"",IF(E1048=F1048, "1 video",CONCATENATE((+COUNTIFS(Video_List!$A:$A,Monitoring!C1048,Video_List!$D:$D,"&lt;=" &amp;Monitoring!H1048)-COUNTIFS(Video_List!$A:$A,Monitoring!C1048,Video_List!$D:$D,"&lt;=" &amp;Monitoring!G1048))+1," videos")))</f>
        <v>3 videos</v>
      </c>
      <c r="P1048" s="61" t="str">
        <f t="shared" ref="P1048:P1060" si="113">+IF(R1048="#N/C","-",IF(V1048="#N/C","no","yes"))</f>
        <v>yes</v>
      </c>
      <c r="Q1048" s="62" t="s">
        <v>34</v>
      </c>
      <c r="R1048" s="63" t="str">
        <f>+IFERROR(IF(S1048="#N/C","#N/C",IF(S1048=0,INDEX(Taxonomy_UniqueValues!A:A,MATCH(T1048,Taxonomy_UniqueValues!C:C,0)),INDEX(Taxonomy_UniqueValues!A:A,MATCH(S1048,Taxonomy_UniqueValues!B:B,0)))),"#N/C")</f>
        <v>Insecta</v>
      </c>
      <c r="S1048" s="63" t="str">
        <f>+IFERROR(IF(T1048="#N/C","#N/C",IF(T1048=0,INDEX(Taxonomy_UniqueValues!B:B,MATCH(U1048,Taxonomy_UniqueValues!D:D,0)),INDEX(Taxonomy_UniqueValues!B:B,MATCH(T1048,Taxonomy_UniqueValues!C:C,0)))),"#N/C")</f>
        <v>Diptera</v>
      </c>
      <c r="T1048" s="63" t="str">
        <f>+IFERROR(IF(U1048="#N/C","#N/C",IF(U1048=0,INDEX(Taxonomy_UniqueValues!C:C,MATCH(V1048,Taxonomy_UniqueValues!E:E,0)),INDEX(Taxonomy_UniqueValues!C:C,MATCH(U1048,Taxonomy_UniqueValues!D:D,0)))),"#N/C")</f>
        <v>Brachycera</v>
      </c>
      <c r="U1048" s="63" t="str">
        <f>+IFERROR(IF(V1048="#N/C","#N/C",IF(V1048=0,INDEX(Taxonomy_UniqueValues!D:D,MATCH(W1048,Taxonomy_UniqueValues!F:F,0)),INDEX(Taxonomy_UniqueValues!D:D,MATCH(V1048,Taxonomy_UniqueValues!E:E,0)))),"#N/C")</f>
        <v>Muscomorpha</v>
      </c>
      <c r="V1048" s="63" t="str">
        <f>+IFERROR(IF(W1048="#N/C","#N/C",IF(W1048=0,INDEX(Taxonomy_UniqueValues!E:E,MATCH(X1048,Taxonomy_UniqueValues!G:G,0)),INDEX(Taxonomy_UniqueValues!E:E,MATCH(W1048,Taxonomy_UniqueValues!F:F,0)))),"#N/C")</f>
        <v>Muscoidea</v>
      </c>
      <c r="W1048" s="63" t="str">
        <f>+IFERROR(IF(X1048="#N/C","#N/C",IF(X1048=0,INDEX(Taxonomy_UniqueValues!F:F,MATCH(Y1048,Taxonomy_UniqueValues!H:H,0)),INDEX(Taxonomy_UniqueValues!F:F,MATCH(X1048,Taxonomy_UniqueValues!G:G,0)))),"#N/C")</f>
        <v>Fanniidae</v>
      </c>
      <c r="X1048" s="63">
        <f>+IFERROR(IF(Y1048="#N/C","#N/C",INDEX(Taxonomy_UniqueValues!G:G,MATCH(Y1048,Taxonomy_UniqueValues!H:H,0))),"#N/C")</f>
        <v>0</v>
      </c>
      <c r="Y1048" s="65" t="s">
        <v>38</v>
      </c>
      <c r="Z1048" s="64" t="s">
        <v>36</v>
      </c>
    </row>
    <row r="1049" spans="1:26" x14ac:dyDescent="0.3">
      <c r="A1049" s="3">
        <v>267</v>
      </c>
      <c r="B1049" s="38" t="str">
        <f t="shared" si="111"/>
        <v>FAIR-D4_267</v>
      </c>
      <c r="C1049" s="39" t="s">
        <v>897</v>
      </c>
      <c r="D1049" s="4">
        <f t="shared" si="112"/>
        <v>45167</v>
      </c>
      <c r="E1049" s="1" t="s">
        <v>1175</v>
      </c>
      <c r="F1049" s="1" t="s">
        <v>1176</v>
      </c>
      <c r="G1049" s="2">
        <v>45167.743750000001</v>
      </c>
      <c r="H1049" s="2">
        <v>45167.752337963</v>
      </c>
      <c r="I1049" s="46">
        <f t="shared" si="105"/>
        <v>8.5879629987175576E-3</v>
      </c>
      <c r="J1049" s="41" t="s">
        <v>45</v>
      </c>
      <c r="K1049" s="42" t="s">
        <v>34</v>
      </c>
      <c r="L1049" s="42" t="s">
        <v>45</v>
      </c>
      <c r="M1049" s="6">
        <v>267</v>
      </c>
      <c r="N1049" s="5" t="str">
        <f t="shared" si="109"/>
        <v>FAIR-D4/267</v>
      </c>
      <c r="O1049" s="4" t="str">
        <f>IF(ISBLANK(E1049),"",IF(E1049=F1049, "1 video",CONCATENATE((+COUNTIFS(Video_List!$A:$A,Monitoring!C1049,Video_List!$D:$D,"&lt;=" &amp;Monitoring!H1049)-COUNTIFS(Video_List!$A:$A,Monitoring!C1049,Video_List!$D:$D,"&lt;=" &amp;Monitoring!G1049))+1," videos")))</f>
        <v>3 videos</v>
      </c>
      <c r="P1049" s="61" t="str">
        <f t="shared" si="113"/>
        <v>yes</v>
      </c>
      <c r="Q1049" s="62" t="s">
        <v>31</v>
      </c>
      <c r="R1049" s="63" t="str">
        <f>+IFERROR(IF(S1049="#N/C","#N/C",INDEX(Taxonomy_UniqueValues!A:A,MATCH(S1049,Taxonomy_UniqueValues!B:B,0))),"#N/C")</f>
        <v>Insecta</v>
      </c>
      <c r="S1049" s="63" t="str">
        <f>+IFERROR(IF(T1049="#N/C","#N/C",INDEX(Taxonomy_UniqueValues!B:B,MATCH(T1049,Taxonomy_UniqueValues!C:C,0))),"#N/C")</f>
        <v>Diptera</v>
      </c>
      <c r="T1049" s="63" t="str">
        <f>+IFERROR(IF(V1049="#N/C","#N/C",INDEX(Taxonomy_UniqueValues!C:C,MATCH(V1049,Taxonomy_UniqueValues!E:E,0))),"#N/C")</f>
        <v>Brachycera</v>
      </c>
      <c r="U1049" s="63" t="str">
        <f>+IFERROR(IF(V1049="#N/C","#N/C",INDEX(Taxonomy_UniqueValues!D:D,MATCH(V1049,Taxonomy_UniqueValues!E:E,0))),"#N/C")</f>
        <v>Muscomorpha</v>
      </c>
      <c r="V1049" s="63" t="str">
        <f>+IFERROR(IF(W1049="#N/C","#N/C",INDEX(Taxonomy_UniqueValues!E:E,MATCH(W1049,Taxonomy_UniqueValues!F:F,0))),"#N/C")</f>
        <v>Lauxanioidea</v>
      </c>
      <c r="W1049" s="63" t="str">
        <f>+IFERROR(IF(X1049="#N/C","#N/C",INDEX(Taxonomy_UniqueValues!F:F,MATCH(X1049,Taxonomy_UniqueValues!G:G,0))),"#N/C")</f>
        <v>Lauxaniidae</v>
      </c>
      <c r="X1049" s="63" t="str">
        <f>+IFERROR(IF(Y1049="#N/C","#N/C",INDEX(Taxonomy_UniqueValues!G:G,MATCH(Y1049,Taxonomy_UniqueValues!H:H,0))),"#N/C")</f>
        <v>Lauxaniinae</v>
      </c>
      <c r="Y1049" s="65" t="s">
        <v>726</v>
      </c>
      <c r="Z1049" s="64" t="s">
        <v>36</v>
      </c>
    </row>
    <row r="1050" spans="1:26" x14ac:dyDescent="0.3">
      <c r="A1050" s="3">
        <v>268</v>
      </c>
      <c r="B1050" s="38" t="str">
        <f t="shared" si="111"/>
        <v>FAIR-D4_268</v>
      </c>
      <c r="C1050" s="39" t="s">
        <v>897</v>
      </c>
      <c r="D1050" s="4">
        <f t="shared" ref="D1050:D1081" si="114">IF(ISBLANK(E1050),"",+VALUE(MID(E1050, FIND("_", E1050)+1,10)))</f>
        <v>45167</v>
      </c>
      <c r="E1050" s="1" t="s">
        <v>1177</v>
      </c>
      <c r="F1050" s="1" t="s">
        <v>1178</v>
      </c>
      <c r="G1050" s="2">
        <v>45167.760532407403</v>
      </c>
      <c r="H1050" s="2">
        <v>45167.761250000003</v>
      </c>
      <c r="I1050" s="46">
        <f t="shared" si="105"/>
        <v>7.1759260026738048E-4</v>
      </c>
      <c r="J1050" s="41" t="s">
        <v>30</v>
      </c>
      <c r="K1050" s="42" t="s">
        <v>31</v>
      </c>
      <c r="L1050" s="42" t="s">
        <v>30</v>
      </c>
      <c r="M1050" s="6">
        <v>268</v>
      </c>
      <c r="N1050" s="5" t="str">
        <f t="shared" si="109"/>
        <v>FAIR-D4/268</v>
      </c>
      <c r="O1050" s="4" t="str">
        <f>IF(ISBLANK(E1050),"",IF(E1050=F1050, "1 video",CONCATENATE((+COUNTIFS(Video_List!$A:$A,Monitoring!C1050,Video_List!$D:$D,"&lt;=" &amp;Monitoring!H1050)-COUNTIFS(Video_List!$A:$A,Monitoring!C1050,Video_List!$D:$D,"&lt;=" &amp;Monitoring!G1050))+1," videos")))</f>
        <v>2 videos</v>
      </c>
      <c r="P1050" s="61" t="str">
        <f t="shared" si="113"/>
        <v>yes</v>
      </c>
      <c r="Q1050" s="62" t="s">
        <v>34</v>
      </c>
      <c r="R1050" s="63" t="str">
        <f>+IFERROR(IF(S1050="#N/C","#N/C",INDEX(Taxonomy_UniqueValues!A:A,MATCH(S1050,Taxonomy_UniqueValues!B:B,0))),"#N/C")</f>
        <v>Insecta</v>
      </c>
      <c r="S1050" s="63" t="str">
        <f>+IFERROR(IF(T1050="#N/C","#N/C",INDEX(Taxonomy_UniqueValues!B:B,MATCH(T1050,Taxonomy_UniqueValues!C:C,0))),"#N/C")</f>
        <v>Diptera</v>
      </c>
      <c r="T1050" s="63" t="str">
        <f>+IFERROR(IF(V1050="#N/C","#N/C",INDEX(Taxonomy_UniqueValues!C:C,MATCH(V1050,Taxonomy_UniqueValues!E:E,0))),"#N/C")</f>
        <v>Brachycera</v>
      </c>
      <c r="U1050" s="63" t="str">
        <f>+IFERROR(IF(V1050="#N/C","#N/C",INDEX(Taxonomy_UniqueValues!D:D,MATCH(V1050,Taxonomy_UniqueValues!E:E,0))),"#N/C")</f>
        <v>Muscomorpha</v>
      </c>
      <c r="V1050" s="63" t="s">
        <v>35</v>
      </c>
      <c r="W1050" s="63" t="str">
        <f>+IFERROR(IF(X1050="#N/C","#N/C",INDEX(Taxonomy_UniqueValues!F:F,MATCH(X1050,Taxonomy_UniqueValues!G:G,0))),"#N/C")</f>
        <v>#N/C</v>
      </c>
      <c r="X1050" s="63" t="str">
        <f>+IFERROR(IF(Y1050="#N/C","#N/C",INDEX(Taxonomy_UniqueValues!G:G,MATCH(Y1050,Taxonomy_UniqueValues!H:H,0))),"#N/C")</f>
        <v>#N/C</v>
      </c>
      <c r="Y1050" s="65" t="str">
        <f>+IFERROR(IF(Z1050="#N/C","#N/C",INDEX(Taxonomy_UniqueValues!H:H,MATCH(Z1050,Taxonomy_UniqueValues!I:I,0))),"#N/C")</f>
        <v>#N/C</v>
      </c>
      <c r="Z1050" s="64" t="s">
        <v>36</v>
      </c>
    </row>
    <row r="1051" spans="1:26" x14ac:dyDescent="0.3">
      <c r="A1051" s="3">
        <v>269</v>
      </c>
      <c r="B1051" s="38" t="str">
        <f t="shared" si="111"/>
        <v>FAIR-D4_269</v>
      </c>
      <c r="C1051" s="39" t="s">
        <v>897</v>
      </c>
      <c r="D1051" s="4">
        <f t="shared" si="114"/>
        <v>45168</v>
      </c>
      <c r="E1051" s="1" t="s">
        <v>1179</v>
      </c>
      <c r="F1051" s="1" t="s">
        <v>1180</v>
      </c>
      <c r="G1051" s="2">
        <v>45168.388877314799</v>
      </c>
      <c r="H1051" s="2">
        <v>45168.399178240703</v>
      </c>
      <c r="I1051" s="46">
        <f t="shared" si="105"/>
        <v>1.0300925903720781E-2</v>
      </c>
      <c r="J1051" s="41" t="s">
        <v>45</v>
      </c>
      <c r="K1051" s="42" t="s">
        <v>34</v>
      </c>
      <c r="L1051" s="42" t="s">
        <v>32</v>
      </c>
      <c r="M1051" s="6">
        <v>269</v>
      </c>
      <c r="N1051" s="5" t="str">
        <f t="shared" si="109"/>
        <v>FAIR-D4/269</v>
      </c>
      <c r="O1051" s="4" t="str">
        <f>IF(ISBLANK(E1051),"",IF(E1051=F1051, "1 video",CONCATENATE((+COUNTIFS(Video_List!$A:$A,Monitoring!C1051,Video_List!$D:$D,"&lt;=" &amp;Monitoring!H1051)-COUNTIFS(Video_List!$A:$A,Monitoring!C1051,Video_List!$D:$D,"&lt;=" &amp;Monitoring!G1051))+1," videos")))</f>
        <v>3 videos</v>
      </c>
      <c r="P1051" s="61" t="str">
        <f t="shared" si="113"/>
        <v>yes</v>
      </c>
      <c r="Q1051" s="62" t="s">
        <v>34</v>
      </c>
      <c r="R1051" s="63" t="str">
        <f>+IFERROR(IF(S1051="#N/C","#N/C",INDEX(Taxonomy_UniqueValues!A:A,MATCH(S1051,Taxonomy_UniqueValues!B:B,0))),"#N/C")</f>
        <v>Insecta</v>
      </c>
      <c r="S1051" s="63" t="str">
        <f>+IFERROR(IF(T1051="#N/C","#N/C",INDEX(Taxonomy_UniqueValues!B:B,MATCH(T1051,Taxonomy_UniqueValues!C:C,0))),"#N/C")</f>
        <v>Diptera</v>
      </c>
      <c r="T1051" s="63" t="str">
        <f>+IFERROR(IF(V1051="#N/C","#N/C",INDEX(Taxonomy_UniqueValues!C:C,MATCH(V1051,Taxonomy_UniqueValues!E:E,0))),"#N/C")</f>
        <v>Brachycera</v>
      </c>
      <c r="U1051" s="63" t="str">
        <f>+IFERROR(IF(V1051="#N/C","#N/C",INDEX(Taxonomy_UniqueValues!D:D,MATCH(V1051,Taxonomy_UniqueValues!E:E,0))),"#N/C")</f>
        <v>Muscomorpha</v>
      </c>
      <c r="V1051" s="63" t="s">
        <v>35</v>
      </c>
      <c r="W1051" s="63" t="str">
        <f>+IFERROR(IF(X1051="#N/C","#N/C",INDEX(Taxonomy_UniqueValues!F:F,MATCH(X1051,Taxonomy_UniqueValues!G:G,0))),"#N/C")</f>
        <v>#N/C</v>
      </c>
      <c r="X1051" s="63" t="str">
        <f>+IFERROR(IF(Y1051="#N/C","#N/C",INDEX(Taxonomy_UniqueValues!G:G,MATCH(Y1051,Taxonomy_UniqueValues!H:H,0))),"#N/C")</f>
        <v>#N/C</v>
      </c>
      <c r="Y1051" s="65" t="str">
        <f>+IFERROR(IF(Z1051="#N/C","#N/C",INDEX(Taxonomy_UniqueValues!H:H,MATCH(Z1051,Taxonomy_UniqueValues!I:I,0))),"#N/C")</f>
        <v>#N/C</v>
      </c>
      <c r="Z1051" s="64" t="s">
        <v>36</v>
      </c>
    </row>
    <row r="1052" spans="1:26" x14ac:dyDescent="0.3">
      <c r="A1052" s="3">
        <v>270</v>
      </c>
      <c r="B1052" s="38" t="str">
        <f t="shared" si="111"/>
        <v>FAIR-D4_270</v>
      </c>
      <c r="C1052" s="39" t="s">
        <v>897</v>
      </c>
      <c r="D1052" s="4">
        <f t="shared" si="114"/>
        <v>45168</v>
      </c>
      <c r="E1052" s="1" t="s">
        <v>1181</v>
      </c>
      <c r="F1052" s="1" t="s">
        <v>1181</v>
      </c>
      <c r="G1052" s="2">
        <v>45168.425231481502</v>
      </c>
      <c r="H1052" s="2">
        <v>45168.425405092603</v>
      </c>
      <c r="I1052" s="46">
        <f t="shared" si="105"/>
        <v>1.736111007630825E-4</v>
      </c>
      <c r="J1052" s="41" t="s">
        <v>32</v>
      </c>
      <c r="K1052" s="42" t="s">
        <v>31</v>
      </c>
      <c r="L1052" s="42" t="s">
        <v>32</v>
      </c>
      <c r="M1052" s="6">
        <v>270</v>
      </c>
      <c r="N1052" s="5" t="str">
        <f t="shared" si="109"/>
        <v>FAIR-D4/270</v>
      </c>
      <c r="O1052" s="4" t="str">
        <f>IF(ISBLANK(E1052),"",IF(E1052=F1052, "1 video",CONCATENATE((+COUNTIFS(Video_List!$A:$A,Monitoring!C1052,Video_List!$D:$D,"&lt;=" &amp;Monitoring!H1052)-COUNTIFS(Video_List!$A:$A,Monitoring!C1052,Video_List!$D:$D,"&lt;=" &amp;Monitoring!G1052))+1," videos")))</f>
        <v>1 video</v>
      </c>
      <c r="P1052" s="61" t="str">
        <f t="shared" si="113"/>
        <v>yes</v>
      </c>
      <c r="Q1052" s="62" t="s">
        <v>31</v>
      </c>
      <c r="R1052" s="63" t="str">
        <f>+IFERROR(IF(S1052="#N/C","#N/C",INDEX(Taxonomy_UniqueValues!A:A,MATCH(S1052,Taxonomy_UniqueValues!B:B,0))),"#N/C")</f>
        <v>Insecta</v>
      </c>
      <c r="S1052" s="63" t="str">
        <f>+IFERROR(IF(T1052="#N/C","#N/C",INDEX(Taxonomy_UniqueValues!B:B,MATCH(T1052,Taxonomy_UniqueValues!C:C,0))),"#N/C")</f>
        <v>Hymenoptera</v>
      </c>
      <c r="T1052" s="63" t="str">
        <f>+IFERROR(IF(V1052="#N/C","#N/C",INDEX(Taxonomy_UniqueValues!C:C,MATCH(V1052,Taxonomy_UniqueValues!E:E,0))),"#N/C")</f>
        <v>Apocrita</v>
      </c>
      <c r="U1052" s="63" t="str">
        <f>+IFERROR(IF(V1052="#N/C","#N/C",INDEX(Taxonomy_UniqueValues!D:D,MATCH(V1052,Taxonomy_UniqueValues!E:E,0))),"#N/C")</f>
        <v>Aculeata</v>
      </c>
      <c r="V1052" s="63" t="str">
        <f>+IFERROR(IF(W1052="#N/C","#N/C",INDEX(Taxonomy_UniqueValues!E:E,MATCH(W1052,Taxonomy_UniqueValues!F:F,0))),"#N/C")</f>
        <v>Vespoidea</v>
      </c>
      <c r="W1052" s="63" t="str">
        <f>+IFERROR(IF(X1052="#N/C","#N/C",INDEX(Taxonomy_UniqueValues!F:F,MATCH(X1052,Taxonomy_UniqueValues!G:G,0))),"#N/C")</f>
        <v>Vespidae</v>
      </c>
      <c r="X1052" s="63" t="str">
        <f>+IFERROR(IF(Y1052="#N/C","#N/C",INDEX(Taxonomy_UniqueValues!G:G,MATCH(Y1052,Taxonomy_UniqueValues!H:H,0))),"#N/C")</f>
        <v>Vespinae</v>
      </c>
      <c r="Y1052" s="65" t="s">
        <v>57</v>
      </c>
      <c r="Z1052" s="64" t="s">
        <v>36</v>
      </c>
    </row>
    <row r="1053" spans="1:26" x14ac:dyDescent="0.3">
      <c r="A1053" s="3">
        <v>271</v>
      </c>
      <c r="B1053" s="38" t="str">
        <f t="shared" si="111"/>
        <v>FAIR-D4_271</v>
      </c>
      <c r="C1053" s="39" t="s">
        <v>897</v>
      </c>
      <c r="D1053" s="4">
        <f t="shared" si="114"/>
        <v>45168</v>
      </c>
      <c r="E1053" s="1" t="s">
        <v>1182</v>
      </c>
      <c r="F1053" s="1" t="s">
        <v>1182</v>
      </c>
      <c r="G1053" s="2">
        <v>45168.442372685196</v>
      </c>
      <c r="H1053" s="2">
        <v>45168.442511574103</v>
      </c>
      <c r="I1053" s="46">
        <f t="shared" si="105"/>
        <v>1.3888890680391341E-4</v>
      </c>
      <c r="J1053" s="41" t="s">
        <v>45</v>
      </c>
      <c r="K1053" s="42" t="s">
        <v>34</v>
      </c>
      <c r="L1053" s="42" t="s">
        <v>45</v>
      </c>
      <c r="M1053" s="6">
        <v>271</v>
      </c>
      <c r="N1053" s="5" t="str">
        <f t="shared" si="109"/>
        <v>FAIR-D4/271</v>
      </c>
      <c r="O1053" s="4" t="str">
        <f>IF(ISBLANK(E1053),"",IF(E1053=F1053, "1 video",CONCATENATE((+COUNTIFS(Video_List!$A:$A,Monitoring!C1053,Video_List!$D:$D,"&lt;=" &amp;Monitoring!H1053)-COUNTIFS(Video_List!$A:$A,Monitoring!C1053,Video_List!$D:$D,"&lt;=" &amp;Monitoring!G1053))+1," videos")))</f>
        <v>1 video</v>
      </c>
      <c r="P1053" s="61" t="str">
        <f t="shared" si="113"/>
        <v>no</v>
      </c>
      <c r="Q1053" s="62" t="s">
        <v>34</v>
      </c>
      <c r="R1053" s="63" t="str">
        <f>+IFERROR(IF(S1053="#N/C","#N/C",INDEX(Taxonomy_UniqueValues!A:A,MATCH(S1053,Taxonomy_UniqueValues!B:B,0))),"#N/C")</f>
        <v>Insecta</v>
      </c>
      <c r="S1053" s="63" t="str">
        <f>+IFERROR(IF(T1053="#N/C","#N/C",INDEX(Taxonomy_UniqueValues!B:B,MATCH(T1053,Taxonomy_UniqueValues!C:C,0))),"#N/C")</f>
        <v>Diptera</v>
      </c>
      <c r="T1053" s="63" t="s">
        <v>48</v>
      </c>
      <c r="U1053" s="63" t="str">
        <f>+IFERROR(IF(V1053="#N/C","#N/C",INDEX(Taxonomy_UniqueValues!D:D,MATCH(V1053,Taxonomy_UniqueValues!E:E,0))),"#N/C")</f>
        <v>#N/C</v>
      </c>
      <c r="V1053" s="63" t="str">
        <f>+IFERROR(IF(W1053="#N/C","#N/C",INDEX(Taxonomy_UniqueValues!E:E,MATCH(W1053,Taxonomy_UniqueValues!F:F,0))),"#N/C")</f>
        <v>#N/C</v>
      </c>
      <c r="W1053" s="63" t="str">
        <f>+IFERROR(IF(X1053="#N/C","#N/C",INDEX(Taxonomy_UniqueValues!F:F,MATCH(X1053,Taxonomy_UniqueValues!G:G,0))),"#N/C")</f>
        <v>#N/C</v>
      </c>
      <c r="X1053" s="63" t="str">
        <f>+IFERROR(IF(Y1053="#N/C","#N/C",INDEX(Taxonomy_UniqueValues!G:G,MATCH(Y1053,Taxonomy_UniqueValues!H:H,0))),"#N/C")</f>
        <v>#N/C</v>
      </c>
      <c r="Y1053" s="65" t="str">
        <f>+IFERROR(IF(Z1053="#N/C","#N/C",INDEX(Taxonomy_UniqueValues!H:H,MATCH(Z1053,Taxonomy_UniqueValues!I:I,0))),"#N/C")</f>
        <v>#N/C</v>
      </c>
      <c r="Z1053" s="64" t="s">
        <v>36</v>
      </c>
    </row>
    <row r="1054" spans="1:26" x14ac:dyDescent="0.3">
      <c r="A1054" s="3">
        <v>272</v>
      </c>
      <c r="B1054" s="38" t="str">
        <f t="shared" si="111"/>
        <v>FAIR-D4_272</v>
      </c>
      <c r="C1054" s="39" t="s">
        <v>897</v>
      </c>
      <c r="D1054" s="4">
        <f t="shared" si="114"/>
        <v>45168</v>
      </c>
      <c r="E1054" s="1" t="s">
        <v>1183</v>
      </c>
      <c r="F1054" s="1" t="s">
        <v>1183</v>
      </c>
      <c r="G1054" s="2">
        <v>45168.4528587963</v>
      </c>
      <c r="H1054" s="2">
        <v>45168.453229166698</v>
      </c>
      <c r="I1054" s="46">
        <f t="shared" si="105"/>
        <v>3.7037039874121547E-4</v>
      </c>
      <c r="J1054" s="41" t="s">
        <v>45</v>
      </c>
      <c r="K1054" s="42" t="s">
        <v>34</v>
      </c>
      <c r="L1054" s="42" t="s">
        <v>45</v>
      </c>
      <c r="M1054" s="6">
        <v>272</v>
      </c>
      <c r="N1054" s="5" t="str">
        <f t="shared" si="109"/>
        <v>FAIR-D4/272</v>
      </c>
      <c r="O1054" s="4" t="str">
        <f>IF(ISBLANK(E1054),"",IF(E1054=F1054, "1 video",CONCATENATE((+COUNTIFS(Video_List!$A:$A,Monitoring!C1054,Video_List!$D:$D,"&lt;=" &amp;Monitoring!H1054)-COUNTIFS(Video_List!$A:$A,Monitoring!C1054,Video_List!$D:$D,"&lt;=" &amp;Monitoring!G1054))+1," videos")))</f>
        <v>1 video</v>
      </c>
      <c r="P1054" s="61" t="str">
        <f t="shared" si="113"/>
        <v>no</v>
      </c>
      <c r="Q1054" s="62" t="s">
        <v>34</v>
      </c>
      <c r="R1054" s="63" t="str">
        <f>+IFERROR(IF(S1054="#N/C","#N/C",INDEX(Taxonomy_UniqueValues!A:A,MATCH(S1054,Taxonomy_UniqueValues!B:B,0))),"#N/C")</f>
        <v>Insecta</v>
      </c>
      <c r="S1054" s="63" t="str">
        <f>+IFERROR(IF(T1054="#N/C","#N/C",INDEX(Taxonomy_UniqueValues!B:B,MATCH(T1054,Taxonomy_UniqueValues!C:C,0))),"#N/C")</f>
        <v>Diptera</v>
      </c>
      <c r="T1054" s="63" t="s">
        <v>48</v>
      </c>
      <c r="U1054" s="63" t="str">
        <f>+IFERROR(IF(V1054="#N/C","#N/C",INDEX(Taxonomy_UniqueValues!D:D,MATCH(V1054,Taxonomy_UniqueValues!E:E,0))),"#N/C")</f>
        <v>#N/C</v>
      </c>
      <c r="V1054" s="63" t="str">
        <f>+IFERROR(IF(W1054="#N/C","#N/C",INDEX(Taxonomy_UniqueValues!E:E,MATCH(W1054,Taxonomy_UniqueValues!F:F,0))),"#N/C")</f>
        <v>#N/C</v>
      </c>
      <c r="W1054" s="63" t="str">
        <f>+IFERROR(IF(X1054="#N/C","#N/C",INDEX(Taxonomy_UniqueValues!F:F,MATCH(X1054,Taxonomy_UniqueValues!G:G,0))),"#N/C")</f>
        <v>#N/C</v>
      </c>
      <c r="X1054" s="63" t="str">
        <f>+IFERROR(IF(Y1054="#N/C","#N/C",INDEX(Taxonomy_UniqueValues!G:G,MATCH(Y1054,Taxonomy_UniqueValues!H:H,0))),"#N/C")</f>
        <v>#N/C</v>
      </c>
      <c r="Y1054" s="65" t="str">
        <f>+IFERROR(IF(Z1054="#N/C","#N/C",INDEX(Taxonomy_UniqueValues!H:H,MATCH(Z1054,Taxonomy_UniqueValues!I:I,0))),"#N/C")</f>
        <v>#N/C</v>
      </c>
      <c r="Z1054" s="64" t="s">
        <v>36</v>
      </c>
    </row>
    <row r="1055" spans="1:26" x14ac:dyDescent="0.3">
      <c r="A1055" s="3">
        <v>273</v>
      </c>
      <c r="B1055" s="38" t="str">
        <f t="shared" si="111"/>
        <v>FAIR-D4_273</v>
      </c>
      <c r="C1055" s="39" t="s">
        <v>897</v>
      </c>
      <c r="D1055" s="4">
        <f t="shared" si="114"/>
        <v>45168</v>
      </c>
      <c r="E1055" s="1" t="s">
        <v>1184</v>
      </c>
      <c r="F1055" s="1" t="s">
        <v>1185</v>
      </c>
      <c r="G1055" s="2">
        <v>45168.455729166701</v>
      </c>
      <c r="H1055" s="2">
        <v>45168.4622453704</v>
      </c>
      <c r="I1055" s="46">
        <f t="shared" si="105"/>
        <v>6.5162036989931948E-3</v>
      </c>
      <c r="J1055" s="41" t="s">
        <v>45</v>
      </c>
      <c r="K1055" s="42" t="s">
        <v>34</v>
      </c>
      <c r="L1055" s="42" t="s">
        <v>45</v>
      </c>
      <c r="M1055" s="6">
        <v>273</v>
      </c>
      <c r="N1055" s="5" t="str">
        <f t="shared" si="109"/>
        <v>FAIR-D4/273</v>
      </c>
      <c r="O1055" s="4" t="str">
        <f>IF(ISBLANK(E1055),"",IF(E1055=F1055, "1 video",CONCATENATE((+COUNTIFS(Video_List!$A:$A,Monitoring!C1055,Video_List!$D:$D,"&lt;=" &amp;Monitoring!H1055)-COUNTIFS(Video_List!$A:$A,Monitoring!C1055,Video_List!$D:$D,"&lt;=" &amp;Monitoring!G1055))+1," videos")))</f>
        <v>2 videos</v>
      </c>
      <c r="P1055" s="61" t="str">
        <f t="shared" si="113"/>
        <v>yes</v>
      </c>
      <c r="Q1055" s="62" t="s">
        <v>34</v>
      </c>
      <c r="R1055" s="63" t="str">
        <f>+IFERROR(IF(S1055="#N/C","#N/C",IF(S1055=0,INDEX(Taxonomy_UniqueValues!A:A,MATCH(T1055,Taxonomy_UniqueValues!C:C,0)),INDEX(Taxonomy_UniqueValues!A:A,MATCH(S1055,Taxonomy_UniqueValues!B:B,0)))),"#N/C")</f>
        <v>Insecta</v>
      </c>
      <c r="S1055" s="63" t="str">
        <f>+IFERROR(IF(T1055="#N/C","#N/C",IF(T1055=0,INDEX(Taxonomy_UniqueValues!B:B,MATCH(U1055,Taxonomy_UniqueValues!D:D,0)),INDEX(Taxonomy_UniqueValues!B:B,MATCH(T1055,Taxonomy_UniqueValues!C:C,0)))),"#N/C")</f>
        <v>Diptera</v>
      </c>
      <c r="T1055" s="63" t="str">
        <f>+IFERROR(IF(U1055="#N/C","#N/C",IF(U1055=0,INDEX(Taxonomy_UniqueValues!C:C,MATCH(V1055,Taxonomy_UniqueValues!E:E,0)),INDEX(Taxonomy_UniqueValues!C:C,MATCH(U1055,Taxonomy_UniqueValues!D:D,0)))),"#N/C")</f>
        <v>Brachycera</v>
      </c>
      <c r="U1055" s="63" t="str">
        <f>+IFERROR(IF(V1055="#N/C","#N/C",IF(V1055=0,INDEX(Taxonomy_UniqueValues!D:D,MATCH(W1055,Taxonomy_UniqueValues!F:F,0)),INDEX(Taxonomy_UniqueValues!D:D,MATCH(V1055,Taxonomy_UniqueValues!E:E,0)))),"#N/C")</f>
        <v>Muscomorpha</v>
      </c>
      <c r="V1055" s="63" t="str">
        <f>+IFERROR(IF(W1055="#N/C","#N/C",IF(W1055=0,INDEX(Taxonomy_UniqueValues!E:E,MATCH(X1055,Taxonomy_UniqueValues!G:G,0)),INDEX(Taxonomy_UniqueValues!E:E,MATCH(W1055,Taxonomy_UniqueValues!F:F,0)))),"#N/C")</f>
        <v>Muscoidea</v>
      </c>
      <c r="W1055" s="63" t="str">
        <f>+IFERROR(IF(X1055="#N/C","#N/C",IF(X1055=0,INDEX(Taxonomy_UniqueValues!F:F,MATCH(Y1055,Taxonomy_UniqueValues!H:H,0)),INDEX(Taxonomy_UniqueValues!F:F,MATCH(X1055,Taxonomy_UniqueValues!G:G,0)))),"#N/C")</f>
        <v>Fanniidae</v>
      </c>
      <c r="X1055" s="63">
        <f>+IFERROR(IF(Y1055="#N/C","#N/C",INDEX(Taxonomy_UniqueValues!G:G,MATCH(Y1055,Taxonomy_UniqueValues!H:H,0))),"#N/C")</f>
        <v>0</v>
      </c>
      <c r="Y1055" s="65" t="s">
        <v>38</v>
      </c>
      <c r="Z1055" s="64" t="s">
        <v>36</v>
      </c>
    </row>
    <row r="1056" spans="1:26" x14ac:dyDescent="0.3">
      <c r="A1056" s="3">
        <v>274</v>
      </c>
      <c r="B1056" s="38" t="str">
        <f t="shared" si="111"/>
        <v>FAIR-D4_274</v>
      </c>
      <c r="C1056" s="39" t="s">
        <v>897</v>
      </c>
      <c r="D1056" s="4">
        <f t="shared" si="114"/>
        <v>45168</v>
      </c>
      <c r="E1056" s="1" t="s">
        <v>1186</v>
      </c>
      <c r="F1056" s="1" t="s">
        <v>1187</v>
      </c>
      <c r="G1056" s="2">
        <v>45168.484953703701</v>
      </c>
      <c r="H1056" s="2">
        <v>45168.486481481501</v>
      </c>
      <c r="I1056" s="46">
        <f t="shared" si="105"/>
        <v>1.5277778002200648E-3</v>
      </c>
      <c r="J1056" s="41" t="s">
        <v>45</v>
      </c>
      <c r="K1056" s="42" t="s">
        <v>34</v>
      </c>
      <c r="L1056" s="42" t="s">
        <v>45</v>
      </c>
      <c r="M1056" s="6">
        <v>274</v>
      </c>
      <c r="N1056" s="5" t="str">
        <f t="shared" si="109"/>
        <v>FAIR-D4/274</v>
      </c>
      <c r="O1056" s="4" t="str">
        <f>IF(ISBLANK(E1056),"",IF(E1056=F1056, "1 video",CONCATENATE((+COUNTIFS(Video_List!$A:$A,Monitoring!C1056,Video_List!$D:$D,"&lt;=" &amp;Monitoring!H1056)-COUNTIFS(Video_List!$A:$A,Monitoring!C1056,Video_List!$D:$D,"&lt;=" &amp;Monitoring!G1056))+1," videos")))</f>
        <v>2 videos</v>
      </c>
      <c r="P1056" s="61" t="str">
        <f t="shared" si="113"/>
        <v>yes</v>
      </c>
      <c r="Q1056" s="62" t="s">
        <v>34</v>
      </c>
      <c r="R1056" s="63" t="str">
        <f>+IFERROR(IF(S1056="#N/C","#N/C",IF(S1056=0,INDEX(Taxonomy_UniqueValues!A:A,MATCH(T1056,Taxonomy_UniqueValues!C:C,0)),INDEX(Taxonomy_UniqueValues!A:A,MATCH(S1056,Taxonomy_UniqueValues!B:B,0)))),"#N/C")</f>
        <v>Insecta</v>
      </c>
      <c r="S1056" s="63" t="str">
        <f>+IFERROR(IF(T1056="#N/C","#N/C",IF(T1056=0,INDEX(Taxonomy_UniqueValues!B:B,MATCH(U1056,Taxonomy_UniqueValues!D:D,0)),INDEX(Taxonomy_UniqueValues!B:B,MATCH(T1056,Taxonomy_UniqueValues!C:C,0)))),"#N/C")</f>
        <v>Diptera</v>
      </c>
      <c r="T1056" s="63" t="str">
        <f>+IFERROR(IF(U1056="#N/C","#N/C",IF(U1056=0,INDEX(Taxonomy_UniqueValues!C:C,MATCH(V1056,Taxonomy_UniqueValues!E:E,0)),INDEX(Taxonomy_UniqueValues!C:C,MATCH(U1056,Taxonomy_UniqueValues!D:D,0)))),"#N/C")</f>
        <v>Brachycera</v>
      </c>
      <c r="U1056" s="63" t="str">
        <f>+IFERROR(IF(V1056="#N/C","#N/C",IF(V1056=0,INDEX(Taxonomy_UniqueValues!D:D,MATCH(W1056,Taxonomy_UniqueValues!F:F,0)),INDEX(Taxonomy_UniqueValues!D:D,MATCH(V1056,Taxonomy_UniqueValues!E:E,0)))),"#N/C")</f>
        <v>Muscomorpha</v>
      </c>
      <c r="V1056" s="63" t="str">
        <f>+IFERROR(IF(W1056="#N/C","#N/C",IF(W1056=0,INDEX(Taxonomy_UniqueValues!E:E,MATCH(X1056,Taxonomy_UniqueValues!G:G,0)),INDEX(Taxonomy_UniqueValues!E:E,MATCH(W1056,Taxonomy_UniqueValues!F:F,0)))),"#N/C")</f>
        <v>Muscoidea</v>
      </c>
      <c r="W1056" s="63" t="str">
        <f>+IFERROR(IF(X1056="#N/C","#N/C",IF(X1056=0,INDEX(Taxonomy_UniqueValues!F:F,MATCH(Y1056,Taxonomy_UniqueValues!H:H,0)),INDEX(Taxonomy_UniqueValues!F:F,MATCH(X1056,Taxonomy_UniqueValues!G:G,0)))),"#N/C")</f>
        <v>Fanniidae</v>
      </c>
      <c r="X1056" s="63">
        <f>+IFERROR(IF(Y1056="#N/C","#N/C",INDEX(Taxonomy_UniqueValues!G:G,MATCH(Y1056,Taxonomy_UniqueValues!H:H,0))),"#N/C")</f>
        <v>0</v>
      </c>
      <c r="Y1056" s="65" t="s">
        <v>38</v>
      </c>
      <c r="Z1056" s="64" t="s">
        <v>36</v>
      </c>
    </row>
    <row r="1057" spans="1:26" x14ac:dyDescent="0.3">
      <c r="A1057" s="3">
        <v>275</v>
      </c>
      <c r="B1057" s="38" t="str">
        <f t="shared" si="111"/>
        <v>FAIR-D4_275</v>
      </c>
      <c r="C1057" s="39" t="s">
        <v>897</v>
      </c>
      <c r="D1057" s="4">
        <f t="shared" si="114"/>
        <v>45168</v>
      </c>
      <c r="E1057" s="1" t="s">
        <v>1188</v>
      </c>
      <c r="F1057" s="1" t="s">
        <v>1188</v>
      </c>
      <c r="G1057" s="2">
        <v>45168.4902546296</v>
      </c>
      <c r="H1057" s="2">
        <v>45168.490381944401</v>
      </c>
      <c r="I1057" s="46">
        <f t="shared" si="105"/>
        <v>1.2731480092043057E-4</v>
      </c>
      <c r="J1057" s="41" t="s">
        <v>30</v>
      </c>
      <c r="K1057" s="42" t="s">
        <v>34</v>
      </c>
      <c r="L1057" s="42" t="s">
        <v>32</v>
      </c>
      <c r="M1057" s="6">
        <v>275</v>
      </c>
      <c r="N1057" s="5" t="str">
        <f t="shared" si="109"/>
        <v>FAIR-D4/275</v>
      </c>
      <c r="O1057" s="4" t="str">
        <f>IF(ISBLANK(E1057),"",IF(E1057=F1057, "1 video",CONCATENATE((+COUNTIFS(Video_List!$A:$A,Monitoring!C1057,Video_List!$D:$D,"&lt;=" &amp;Monitoring!H1057)-COUNTIFS(Video_List!$A:$A,Monitoring!C1057,Video_List!$D:$D,"&lt;=" &amp;Monitoring!G1057))+1," videos")))</f>
        <v>1 video</v>
      </c>
      <c r="P1057" s="61" t="str">
        <f t="shared" si="113"/>
        <v>yes</v>
      </c>
      <c r="Q1057" s="62" t="s">
        <v>31</v>
      </c>
      <c r="R1057" s="63" t="str">
        <f>+IFERROR(IF(S1057="#N/C","#N/C",INDEX(Taxonomy_UniqueValues!A:A,MATCH(S1057,Taxonomy_UniqueValues!B:B,0))),"#N/C")</f>
        <v>Insecta</v>
      </c>
      <c r="S1057" s="63" t="str">
        <f>+IFERROR(IF(T1057="#N/C","#N/C",INDEX(Taxonomy_UniqueValues!B:B,MATCH(T1057,Taxonomy_UniqueValues!C:C,0))),"#N/C")</f>
        <v>Diptera</v>
      </c>
      <c r="T1057" s="63" t="str">
        <f>+IFERROR(IF(V1057="#N/C","#N/C",INDEX(Taxonomy_UniqueValues!C:C,MATCH(V1057,Taxonomy_UniqueValues!E:E,0))),"#N/C")</f>
        <v>Brachycera</v>
      </c>
      <c r="U1057" s="63" t="str">
        <f>+IFERROR(IF(V1057="#N/C","#N/C",INDEX(Taxonomy_UniqueValues!D:D,MATCH(V1057,Taxonomy_UniqueValues!E:E,0))),"#N/C")</f>
        <v>Muscomorpha</v>
      </c>
      <c r="V1057" s="63" t="str">
        <f>+IFERROR(IF(W1057="#N/C","#N/C",INDEX(Taxonomy_UniqueValues!E:E,MATCH(W1057,Taxonomy_UniqueValues!F:F,0))),"#N/C")</f>
        <v>Oestroidea</v>
      </c>
      <c r="W1057" s="63" t="s">
        <v>572</v>
      </c>
      <c r="X1057" s="63" t="str">
        <f>+IFERROR(IF(Y1057="#N/C","#N/C",INDEX(Taxonomy_UniqueValues!G:G,MATCH(Y1057,Taxonomy_UniqueValues!H:H,0))),"#N/C")</f>
        <v>#N/C</v>
      </c>
      <c r="Y1057" s="65" t="str">
        <f>+IFERROR(IF(Z1057="#N/C","#N/C",INDEX(Taxonomy_UniqueValues!H:H,MATCH(Z1057,Taxonomy_UniqueValues!I:I,0))),"#N/C")</f>
        <v>#N/C</v>
      </c>
      <c r="Z1057" s="64" t="s">
        <v>36</v>
      </c>
    </row>
    <row r="1058" spans="1:26" x14ac:dyDescent="0.3">
      <c r="A1058" s="3">
        <v>276</v>
      </c>
      <c r="B1058" s="38" t="str">
        <f t="shared" si="111"/>
        <v>FAIR-D4_276</v>
      </c>
      <c r="C1058" s="39" t="s">
        <v>897</v>
      </c>
      <c r="D1058" s="4">
        <f t="shared" si="114"/>
        <v>45168</v>
      </c>
      <c r="E1058" s="1" t="s">
        <v>1189</v>
      </c>
      <c r="F1058" s="1" t="s">
        <v>1190</v>
      </c>
      <c r="G1058" s="2">
        <v>45168.492534722202</v>
      </c>
      <c r="H1058" s="2">
        <v>45168.495914351901</v>
      </c>
      <c r="I1058" s="46">
        <f t="shared" si="105"/>
        <v>3.3796296993386932E-3</v>
      </c>
      <c r="J1058" s="41" t="s">
        <v>45</v>
      </c>
      <c r="K1058" s="42" t="s">
        <v>34</v>
      </c>
      <c r="L1058" s="42" t="s">
        <v>45</v>
      </c>
      <c r="M1058" s="6">
        <v>276</v>
      </c>
      <c r="N1058" s="5" t="str">
        <f t="shared" si="109"/>
        <v>FAIR-D4/276</v>
      </c>
      <c r="O1058" s="4" t="str">
        <f>IF(ISBLANK(E1058),"",IF(E1058=F1058, "1 video",CONCATENATE((+COUNTIFS(Video_List!$A:$A,Monitoring!C1058,Video_List!$D:$D,"&lt;=" &amp;Monitoring!H1058)-COUNTIFS(Video_List!$A:$A,Monitoring!C1058,Video_List!$D:$D,"&lt;=" &amp;Monitoring!G1058))+1," videos")))</f>
        <v>4 videos</v>
      </c>
      <c r="P1058" s="61" t="str">
        <f t="shared" si="113"/>
        <v>yes</v>
      </c>
      <c r="Q1058" s="62" t="s">
        <v>34</v>
      </c>
      <c r="R1058" s="63" t="str">
        <f>+IFERROR(IF(S1058="#N/C","#N/C",IF(S1058=0,INDEX(Taxonomy_UniqueValues!A:A,MATCH(T1058,Taxonomy_UniqueValues!C:C,0)),INDEX(Taxonomy_UniqueValues!A:A,MATCH(S1058,Taxonomy_UniqueValues!B:B,0)))),"#N/C")</f>
        <v>Insecta</v>
      </c>
      <c r="S1058" s="63" t="str">
        <f>+IFERROR(IF(T1058="#N/C","#N/C",IF(T1058=0,INDEX(Taxonomy_UniqueValues!B:B,MATCH(U1058,Taxonomy_UniqueValues!D:D,0)),INDEX(Taxonomy_UniqueValues!B:B,MATCH(T1058,Taxonomy_UniqueValues!C:C,0)))),"#N/C")</f>
        <v>Diptera</v>
      </c>
      <c r="T1058" s="63" t="str">
        <f>+IFERROR(IF(U1058="#N/C","#N/C",IF(U1058=0,INDEX(Taxonomy_UniqueValues!C:C,MATCH(V1058,Taxonomy_UniqueValues!E:E,0)),INDEX(Taxonomy_UniqueValues!C:C,MATCH(U1058,Taxonomy_UniqueValues!D:D,0)))),"#N/C")</f>
        <v>Brachycera</v>
      </c>
      <c r="U1058" s="63" t="str">
        <f>+IFERROR(IF(V1058="#N/C","#N/C",IF(V1058=0,INDEX(Taxonomy_UniqueValues!D:D,MATCH(W1058,Taxonomy_UniqueValues!F:F,0)),INDEX(Taxonomy_UniqueValues!D:D,MATCH(V1058,Taxonomy_UniqueValues!E:E,0)))),"#N/C")</f>
        <v>Muscomorpha</v>
      </c>
      <c r="V1058" s="63" t="str">
        <f>+IFERROR(IF(W1058="#N/C","#N/C",IF(W1058=0,INDEX(Taxonomy_UniqueValues!E:E,MATCH(X1058,Taxonomy_UniqueValues!G:G,0)),INDEX(Taxonomy_UniqueValues!E:E,MATCH(W1058,Taxonomy_UniqueValues!F:F,0)))),"#N/C")</f>
        <v>Muscoidea</v>
      </c>
      <c r="W1058" s="63" t="str">
        <f>+IFERROR(IF(X1058="#N/C","#N/C",IF(X1058=0,INDEX(Taxonomy_UniqueValues!F:F,MATCH(Y1058,Taxonomy_UniqueValues!H:H,0)),INDEX(Taxonomy_UniqueValues!F:F,MATCH(X1058,Taxonomy_UniqueValues!G:G,0)))),"#N/C")</f>
        <v>Fanniidae</v>
      </c>
      <c r="X1058" s="63">
        <f>+IFERROR(IF(Y1058="#N/C","#N/C",INDEX(Taxonomy_UniqueValues!G:G,MATCH(Y1058,Taxonomy_UniqueValues!H:H,0))),"#N/C")</f>
        <v>0</v>
      </c>
      <c r="Y1058" s="65" t="s">
        <v>38</v>
      </c>
      <c r="Z1058" s="64" t="s">
        <v>36</v>
      </c>
    </row>
    <row r="1059" spans="1:26" x14ac:dyDescent="0.3">
      <c r="A1059" s="3">
        <v>277</v>
      </c>
      <c r="B1059" s="38" t="str">
        <f t="shared" si="111"/>
        <v>FAIR-D4_277</v>
      </c>
      <c r="C1059" s="39" t="s">
        <v>897</v>
      </c>
      <c r="D1059" s="4">
        <f t="shared" si="114"/>
        <v>45168</v>
      </c>
      <c r="E1059" s="1" t="s">
        <v>1191</v>
      </c>
      <c r="F1059" s="1" t="s">
        <v>1191</v>
      </c>
      <c r="G1059" s="2">
        <v>45168.493425925903</v>
      </c>
      <c r="H1059" s="2">
        <v>45168.493912037004</v>
      </c>
      <c r="I1059" s="46">
        <f t="shared" si="105"/>
        <v>4.8611110105412081E-4</v>
      </c>
      <c r="J1059" s="41" t="s">
        <v>45</v>
      </c>
      <c r="K1059" s="42" t="s">
        <v>34</v>
      </c>
      <c r="L1059" s="42" t="s">
        <v>45</v>
      </c>
      <c r="M1059" s="6">
        <v>277</v>
      </c>
      <c r="N1059" s="5" t="str">
        <f t="shared" si="109"/>
        <v>FAIR-D4/277</v>
      </c>
      <c r="O1059" s="4" t="str">
        <f>IF(ISBLANK(E1059),"",IF(E1059=F1059, "1 video",CONCATENATE((+COUNTIFS(Video_List!$A:$A,Monitoring!C1059,Video_List!$D:$D,"&lt;=" &amp;Monitoring!H1059)-COUNTIFS(Video_List!$A:$A,Monitoring!C1059,Video_List!$D:$D,"&lt;=" &amp;Monitoring!G1059))+1," videos")))</f>
        <v>1 video</v>
      </c>
      <c r="P1059" s="61" t="str">
        <f t="shared" si="113"/>
        <v>no</v>
      </c>
      <c r="Q1059" s="62" t="s">
        <v>34</v>
      </c>
      <c r="R1059" s="63" t="str">
        <f>+IFERROR(IF(S1059="#N/C","#N/C",INDEX(Taxonomy_UniqueValues!A:A,MATCH(S1059,Taxonomy_UniqueValues!B:B,0))),"#N/C")</f>
        <v>Insecta</v>
      </c>
      <c r="S1059" s="63" t="str">
        <f>+IFERROR(IF(T1059="#N/C","#N/C",INDEX(Taxonomy_UniqueValues!B:B,MATCH(T1059,Taxonomy_UniqueValues!C:C,0))),"#N/C")</f>
        <v>Diptera</v>
      </c>
      <c r="T1059" s="63" t="s">
        <v>48</v>
      </c>
      <c r="U1059" s="63" t="str">
        <f>+IFERROR(IF(V1059="#N/C","#N/C",INDEX(Taxonomy_UniqueValues!D:D,MATCH(V1059,Taxonomy_UniqueValues!E:E,0))),"#N/C")</f>
        <v>#N/C</v>
      </c>
      <c r="V1059" s="63" t="str">
        <f>+IFERROR(IF(W1059="#N/C","#N/C",INDEX(Taxonomy_UniqueValues!E:E,MATCH(W1059,Taxonomy_UniqueValues!F:F,0))),"#N/C")</f>
        <v>#N/C</v>
      </c>
      <c r="W1059" s="63" t="str">
        <f>+IFERROR(IF(X1059="#N/C","#N/C",INDEX(Taxonomy_UniqueValues!F:F,MATCH(X1059,Taxonomy_UniqueValues!G:G,0))),"#N/C")</f>
        <v>#N/C</v>
      </c>
      <c r="X1059" s="63" t="str">
        <f>+IFERROR(IF(Y1059="#N/C","#N/C",INDEX(Taxonomy_UniqueValues!G:G,MATCH(Y1059,Taxonomy_UniqueValues!H:H,0))),"#N/C")</f>
        <v>#N/C</v>
      </c>
      <c r="Y1059" s="65" t="str">
        <f>+IFERROR(IF(Z1059="#N/C","#N/C",INDEX(Taxonomy_UniqueValues!H:H,MATCH(Z1059,Taxonomy_UniqueValues!I:I,0))),"#N/C")</f>
        <v>#N/C</v>
      </c>
      <c r="Z1059" s="64" t="s">
        <v>36</v>
      </c>
    </row>
    <row r="1060" spans="1:26" x14ac:dyDescent="0.3">
      <c r="A1060" s="3">
        <v>278</v>
      </c>
      <c r="B1060" s="38" t="str">
        <f t="shared" si="111"/>
        <v>FAIR-D4_278</v>
      </c>
      <c r="C1060" s="39" t="s">
        <v>897</v>
      </c>
      <c r="D1060" s="4">
        <f t="shared" si="114"/>
        <v>45168</v>
      </c>
      <c r="E1060" s="1" t="s">
        <v>1192</v>
      </c>
      <c r="F1060" s="1" t="s">
        <v>1193</v>
      </c>
      <c r="G1060" s="2">
        <v>45168.574803240699</v>
      </c>
      <c r="H1060" s="2">
        <v>45168.576076388897</v>
      </c>
      <c r="I1060" s="46">
        <f t="shared" si="105"/>
        <v>1.2731481983792037E-3</v>
      </c>
      <c r="J1060" s="41" t="s">
        <v>30</v>
      </c>
      <c r="K1060" s="42" t="s">
        <v>34</v>
      </c>
      <c r="L1060" s="42" t="s">
        <v>30</v>
      </c>
      <c r="M1060" s="6">
        <v>278</v>
      </c>
      <c r="N1060" s="5" t="str">
        <f t="shared" si="109"/>
        <v>FAIR-D4/278</v>
      </c>
      <c r="O1060" s="4" t="str">
        <f>IF(ISBLANK(E1060),"",IF(E1060=F1060, "1 video",CONCATENATE((+COUNTIFS(Video_List!$A:$A,Monitoring!C1060,Video_List!$D:$D,"&lt;=" &amp;Monitoring!H1060)-COUNTIFS(Video_List!$A:$A,Monitoring!C1060,Video_List!$D:$D,"&lt;=" &amp;Monitoring!G1060))+1," videos")))</f>
        <v>2 videos</v>
      </c>
      <c r="P1060" s="61" t="str">
        <f t="shared" si="113"/>
        <v>no</v>
      </c>
      <c r="Q1060" s="62" t="s">
        <v>34</v>
      </c>
      <c r="R1060" s="63" t="str">
        <f>+IFERROR(IF(S1060="#N/C","#N/C",INDEX(Taxonomy_UniqueValues!A:A,MATCH(S1060,Taxonomy_UniqueValues!B:B,0))),"#N/C")</f>
        <v>Insecta</v>
      </c>
      <c r="S1060" s="63" t="str">
        <f>+IFERROR(IF(T1060="#N/C","#N/C",INDEX(Taxonomy_UniqueValues!B:B,MATCH(T1060,Taxonomy_UniqueValues!C:C,0))),"#N/C")</f>
        <v>Diptera</v>
      </c>
      <c r="T1060" s="63" t="s">
        <v>48</v>
      </c>
      <c r="U1060" s="63" t="str">
        <f>+IFERROR(IF(V1060="#N/C","#N/C",INDEX(Taxonomy_UniqueValues!D:D,MATCH(V1060,Taxonomy_UniqueValues!E:E,0))),"#N/C")</f>
        <v>#N/C</v>
      </c>
      <c r="V1060" s="63" t="str">
        <f>+IFERROR(IF(W1060="#N/C","#N/C",INDEX(Taxonomy_UniqueValues!E:E,MATCH(W1060,Taxonomy_UniqueValues!F:F,0))),"#N/C")</f>
        <v>#N/C</v>
      </c>
      <c r="W1060" s="63" t="str">
        <f>+IFERROR(IF(X1060="#N/C","#N/C",INDEX(Taxonomy_UniqueValues!F:F,MATCH(X1060,Taxonomy_UniqueValues!G:G,0))),"#N/C")</f>
        <v>#N/C</v>
      </c>
      <c r="X1060" s="63" t="str">
        <f>+IFERROR(IF(Y1060="#N/C","#N/C",INDEX(Taxonomy_UniqueValues!G:G,MATCH(Y1060,Taxonomy_UniqueValues!H:H,0))),"#N/C")</f>
        <v>#N/C</v>
      </c>
      <c r="Y1060" s="65" t="str">
        <f>+IFERROR(IF(Z1060="#N/C","#N/C",INDEX(Taxonomy_UniqueValues!H:H,MATCH(Z1060,Taxonomy_UniqueValues!I:I,0))),"#N/C")</f>
        <v>#N/C</v>
      </c>
      <c r="Z1060" s="64" t="s">
        <v>36</v>
      </c>
    </row>
    <row r="1061" spans="1:26" x14ac:dyDescent="0.3">
      <c r="A1061" s="3">
        <v>279</v>
      </c>
      <c r="B1061" s="38" t="str">
        <f t="shared" si="111"/>
        <v>FAIR-D4_279</v>
      </c>
      <c r="C1061" s="39" t="s">
        <v>897</v>
      </c>
      <c r="D1061" s="4">
        <f t="shared" si="114"/>
        <v>45168</v>
      </c>
      <c r="E1061" s="1" t="s">
        <v>1194</v>
      </c>
      <c r="F1061" s="1" t="s">
        <v>1194</v>
      </c>
      <c r="G1061" s="2">
        <v>45168.588576388902</v>
      </c>
      <c r="H1061" s="2">
        <v>45168.5886805556</v>
      </c>
      <c r="I1061" s="46">
        <f t="shared" si="105"/>
        <v>1.041666982928291E-4</v>
      </c>
      <c r="J1061" s="41" t="s">
        <v>45</v>
      </c>
      <c r="K1061" s="42" t="s">
        <v>34</v>
      </c>
      <c r="L1061" s="42" t="s">
        <v>45</v>
      </c>
      <c r="M1061" s="6">
        <v>279</v>
      </c>
      <c r="N1061" s="5" t="str">
        <f t="shared" si="109"/>
        <v>FAIR-D4/279</v>
      </c>
      <c r="O1061" s="4" t="str">
        <f>IF(ISBLANK(E1061),"",IF(E1061=F1061, "1 video",CONCATENATE((+COUNTIFS(Video_List!$A:$A,Monitoring!C1061,Video_List!$D:$D,"&lt;=" &amp;Monitoring!H1061)-COUNTIFS(Video_List!$A:$A,Monitoring!C1061,Video_List!$D:$D,"&lt;=" &amp;Monitoring!G1061))+1," videos")))</f>
        <v>1 video</v>
      </c>
      <c r="P1061" s="61" t="s">
        <v>34</v>
      </c>
      <c r="Q1061" s="62" t="s">
        <v>34</v>
      </c>
      <c r="R1061" s="63" t="str">
        <f>+IFERROR(IF(S1061="#N/C","#N/C",IF(S1061=0,INDEX(Taxonomy_UniqueValues!A:A,MATCH(T1061,Taxonomy_UniqueValues!C:C,0)),INDEX(Taxonomy_UniqueValues!A:A,MATCH(S1061,Taxonomy_UniqueValues!B:B,0)))),"#N/C")</f>
        <v>Insecta</v>
      </c>
      <c r="S1061" s="63" t="str">
        <f>+IFERROR(IF(T1061="#N/C","#N/C",IF(T1061=0,INDEX(Taxonomy_UniqueValues!B:B,MATCH(U1061,Taxonomy_UniqueValues!D:D,0)),INDEX(Taxonomy_UniqueValues!B:B,MATCH(T1061,Taxonomy_UniqueValues!C:C,0)))),"#N/C")</f>
        <v>Diptera</v>
      </c>
      <c r="T1061" s="63" t="str">
        <f>+IFERROR(IF(U1061="#N/C","#N/C",IF(U1061=0,INDEX(Taxonomy_UniqueValues!C:C,MATCH(V1061,Taxonomy_UniqueValues!E:E,0)),INDEX(Taxonomy_UniqueValues!C:C,MATCH(U1061,Taxonomy_UniqueValues!D:D,0)))),"#N/C")</f>
        <v>Brachycera</v>
      </c>
      <c r="U1061" s="63" t="str">
        <f>+IFERROR(IF(V1061="#N/C","#N/C",IF(V1061=0,INDEX(Taxonomy_UniqueValues!D:D,MATCH(W1061,Taxonomy_UniqueValues!F:F,0)),INDEX(Taxonomy_UniqueValues!D:D,MATCH(V1061,Taxonomy_UniqueValues!E:E,0)))),"#N/C")</f>
        <v>Muscomorpha</v>
      </c>
      <c r="V1061" s="63" t="str">
        <f>+IFERROR(IF(W1061="#N/C","#N/C",IF(W1061=0,INDEX(Taxonomy_UniqueValues!E:E,MATCH(X1061,Taxonomy_UniqueValues!G:G,0)),INDEX(Taxonomy_UniqueValues!E:E,MATCH(W1061,Taxonomy_UniqueValues!F:F,0)))),"#N/C")</f>
        <v>Muscoidea</v>
      </c>
      <c r="W1061" s="63" t="str">
        <f>+IFERROR(IF(X1061="#N/C","#N/C",IF(X1061=0,INDEX(Taxonomy_UniqueValues!F:F,MATCH(Y1061,Taxonomy_UniqueValues!H:H,0)),INDEX(Taxonomy_UniqueValues!F:F,MATCH(X1061,Taxonomy_UniqueValues!G:G,0)))),"#N/C")</f>
        <v>Fanniidae</v>
      </c>
      <c r="X1061" s="63">
        <f>+IFERROR(IF(Y1061="#N/C","#N/C",INDEX(Taxonomy_UniqueValues!G:G,MATCH(Y1061,Taxonomy_UniqueValues!H:H,0))),"#N/C")</f>
        <v>0</v>
      </c>
      <c r="Y1061" s="65" t="s">
        <v>38</v>
      </c>
      <c r="Z1061" s="64" t="s">
        <v>36</v>
      </c>
    </row>
    <row r="1062" spans="1:26" x14ac:dyDescent="0.3">
      <c r="A1062" s="3">
        <v>280</v>
      </c>
      <c r="B1062" s="38" t="str">
        <f t="shared" si="111"/>
        <v>FAIR-D4_280</v>
      </c>
      <c r="C1062" s="39" t="s">
        <v>897</v>
      </c>
      <c r="D1062" s="4">
        <f t="shared" si="114"/>
        <v>45168</v>
      </c>
      <c r="E1062" s="1" t="s">
        <v>1195</v>
      </c>
      <c r="F1062" s="1" t="s">
        <v>1195</v>
      </c>
      <c r="G1062" s="2">
        <v>45168.625185185199</v>
      </c>
      <c r="H1062" s="2">
        <v>45168.625625000001</v>
      </c>
      <c r="I1062" s="46">
        <f t="shared" si="105"/>
        <v>4.3981480121146888E-4</v>
      </c>
      <c r="J1062" s="41" t="s">
        <v>32</v>
      </c>
      <c r="K1062" s="42" t="s">
        <v>31</v>
      </c>
      <c r="L1062" s="42" t="s">
        <v>45</v>
      </c>
      <c r="M1062" s="6">
        <v>280</v>
      </c>
      <c r="N1062" s="5" t="str">
        <f t="shared" si="109"/>
        <v>FAIR-D4/280</v>
      </c>
      <c r="O1062" s="4" t="str">
        <f>IF(ISBLANK(E1062),"",IF(E1062=F1062, "1 video",CONCATENATE((+COUNTIFS(Video_List!$A:$A,Monitoring!C1062,Video_List!$D:$D,"&lt;=" &amp;Monitoring!H1062)-COUNTIFS(Video_List!$A:$A,Monitoring!C1062,Video_List!$D:$D,"&lt;=" &amp;Monitoring!G1062))+1," videos")))</f>
        <v>1 video</v>
      </c>
      <c r="P1062" s="61" t="str">
        <f t="shared" ref="P1062:P1082" si="115">+IF(R1062="#N/C","-",IF(V1062="#N/C","no","yes"))</f>
        <v>yes</v>
      </c>
      <c r="Q1062" s="62" t="s">
        <v>34</v>
      </c>
      <c r="R1062" s="63" t="str">
        <f>+IFERROR(IF(S1062="#N/C","#N/C",IF(S1062=0,INDEX(Taxonomy_UniqueValues!A:A,MATCH(T1062,Taxonomy_UniqueValues!C:C,0)),INDEX(Taxonomy_UniqueValues!A:A,MATCH(S1062,Taxonomy_UniqueValues!B:B,0)))),"#N/C")</f>
        <v>Insecta</v>
      </c>
      <c r="S1062" s="63" t="str">
        <f>+IFERROR(IF(T1062="#N/C","#N/C",IF(T1062=0,INDEX(Taxonomy_UniqueValues!B:B,MATCH(U1062,Taxonomy_UniqueValues!D:D,0)),INDEX(Taxonomy_UniqueValues!B:B,MATCH(T1062,Taxonomy_UniqueValues!C:C,0)))),"#N/C")</f>
        <v>Diptera</v>
      </c>
      <c r="T1062" s="63" t="str">
        <f>+IFERROR(IF(U1062="#N/C","#N/C",IF(U1062=0,INDEX(Taxonomy_UniqueValues!C:C,MATCH(V1062,Taxonomy_UniqueValues!E:E,0)),INDEX(Taxonomy_UniqueValues!C:C,MATCH(U1062,Taxonomy_UniqueValues!D:D,0)))),"#N/C")</f>
        <v>Brachycera</v>
      </c>
      <c r="U1062" s="63" t="str">
        <f>+IFERROR(IF(V1062="#N/C","#N/C",IF(V1062=0,INDEX(Taxonomy_UniqueValues!D:D,MATCH(W1062,Taxonomy_UniqueValues!F:F,0)),INDEX(Taxonomy_UniqueValues!D:D,MATCH(V1062,Taxonomy_UniqueValues!E:E,0)))),"#N/C")</f>
        <v>Muscomorpha</v>
      </c>
      <c r="V1062" s="63" t="str">
        <f>+IFERROR(IF(W1062="#N/C","#N/C",IF(W1062=0,INDEX(Taxonomy_UniqueValues!E:E,MATCH(X1062,Taxonomy_UniqueValues!G:G,0)),INDEX(Taxonomy_UniqueValues!E:E,MATCH(W1062,Taxonomy_UniqueValues!F:F,0)))),"#N/C")</f>
        <v>Muscoidea</v>
      </c>
      <c r="W1062" s="63" t="str">
        <f>+IFERROR(IF(X1062="#N/C","#N/C",IF(X1062=0,INDEX(Taxonomy_UniqueValues!F:F,MATCH(Y1062,Taxonomy_UniqueValues!H:H,0)),INDEX(Taxonomy_UniqueValues!F:F,MATCH(X1062,Taxonomy_UniqueValues!G:G,0)))),"#N/C")</f>
        <v>Fanniidae</v>
      </c>
      <c r="X1062" s="63">
        <f>+IFERROR(IF(Y1062="#N/C","#N/C",INDEX(Taxonomy_UniqueValues!G:G,MATCH(Y1062,Taxonomy_UniqueValues!H:H,0))),"#N/C")</f>
        <v>0</v>
      </c>
      <c r="Y1062" s="65" t="s">
        <v>38</v>
      </c>
      <c r="Z1062" s="64" t="s">
        <v>36</v>
      </c>
    </row>
    <row r="1063" spans="1:26" x14ac:dyDescent="0.3">
      <c r="A1063" s="3">
        <v>281</v>
      </c>
      <c r="B1063" s="38" t="str">
        <f t="shared" si="111"/>
        <v>FAIR-D4_281</v>
      </c>
      <c r="C1063" s="39" t="s">
        <v>897</v>
      </c>
      <c r="D1063" s="4">
        <f t="shared" si="114"/>
        <v>45168</v>
      </c>
      <c r="E1063" s="1" t="s">
        <v>1196</v>
      </c>
      <c r="F1063" s="1" t="s">
        <v>1197</v>
      </c>
      <c r="G1063" s="2">
        <v>45168.638252314799</v>
      </c>
      <c r="H1063" s="2">
        <v>45168.640972222202</v>
      </c>
      <c r="I1063" s="46">
        <f t="shared" si="105"/>
        <v>2.7199074029340409E-3</v>
      </c>
      <c r="J1063" s="41" t="s">
        <v>45</v>
      </c>
      <c r="K1063" s="42" t="s">
        <v>34</v>
      </c>
      <c r="L1063" s="42" t="s">
        <v>45</v>
      </c>
      <c r="M1063" s="6">
        <v>281</v>
      </c>
      <c r="N1063" s="5" t="str">
        <f t="shared" si="109"/>
        <v>FAIR-D4/281</v>
      </c>
      <c r="O1063" s="4" t="str">
        <f>IF(ISBLANK(E1063),"",IF(E1063=F1063, "1 video",CONCATENATE((+COUNTIFS(Video_List!$A:$A,Monitoring!C1063,Video_List!$D:$D,"&lt;=" &amp;Monitoring!H1063)-COUNTIFS(Video_List!$A:$A,Monitoring!C1063,Video_List!$D:$D,"&lt;=" &amp;Monitoring!G1063))+1," videos")))</f>
        <v>2 videos</v>
      </c>
      <c r="P1063" s="61" t="str">
        <f t="shared" si="115"/>
        <v>yes</v>
      </c>
      <c r="Q1063" s="62" t="s">
        <v>34</v>
      </c>
      <c r="R1063" s="63" t="str">
        <f>+IFERROR(IF(S1063="#N/C","#N/C",INDEX(Taxonomy_UniqueValues!A:A,MATCH(S1063,Taxonomy_UniqueValues!B:B,0))),"#N/C")</f>
        <v>Insecta</v>
      </c>
      <c r="S1063" s="63" t="str">
        <f>+IFERROR(IF(T1063="#N/C","#N/C",INDEX(Taxonomy_UniqueValues!B:B,MATCH(T1063,Taxonomy_UniqueValues!C:C,0))),"#N/C")</f>
        <v>Hymenoptera</v>
      </c>
      <c r="T1063" s="63" t="str">
        <f>+IFERROR(IF(V1063="#N/C","#N/C",INDEX(Taxonomy_UniqueValues!C:C,MATCH(V1063,Taxonomy_UniqueValues!E:E,0))),"#N/C")</f>
        <v>Apocrita</v>
      </c>
      <c r="U1063" s="63" t="str">
        <f>+IFERROR(IF(V1063="#N/C","#N/C",INDEX(Taxonomy_UniqueValues!D:D,MATCH(V1063,Taxonomy_UniqueValues!E:E,0))),"#N/C")</f>
        <v>Aculeata</v>
      </c>
      <c r="V1063" s="63" t="str">
        <f>+IFERROR(IF(W1063="#N/C","#N/C",INDEX(Taxonomy_UniqueValues!E:E,MATCH(W1063,Taxonomy_UniqueValues!F:F,0))),"#N/C")</f>
        <v>Formicoidea</v>
      </c>
      <c r="W1063" s="63" t="s">
        <v>1198</v>
      </c>
      <c r="X1063" s="63" t="str">
        <f>+IFERROR(IF(Y1063="#N/C","#N/C",INDEX(Taxonomy_UniqueValues!G:G,MATCH(Y1063,Taxonomy_UniqueValues!H:H,0))),"#N/C")</f>
        <v>#N/C</v>
      </c>
      <c r="Y1063" s="65" t="str">
        <f>+IFERROR(IF(Z1063="#N/C","#N/C",INDEX(Taxonomy_UniqueValues!H:H,MATCH(Z1063,Taxonomy_UniqueValues!I:I,0))),"#N/C")</f>
        <v>#N/C</v>
      </c>
      <c r="Z1063" s="64" t="s">
        <v>36</v>
      </c>
    </row>
    <row r="1064" spans="1:26" x14ac:dyDescent="0.3">
      <c r="A1064" s="3">
        <v>282</v>
      </c>
      <c r="B1064" s="38" t="str">
        <f t="shared" si="111"/>
        <v>FAIR-D4_282</v>
      </c>
      <c r="C1064" s="39" t="s">
        <v>897</v>
      </c>
      <c r="D1064" s="4">
        <f t="shared" si="114"/>
        <v>45168</v>
      </c>
      <c r="E1064" s="1" t="s">
        <v>1199</v>
      </c>
      <c r="F1064" s="1" t="s">
        <v>1199</v>
      </c>
      <c r="G1064" s="2">
        <v>45168.652430555601</v>
      </c>
      <c r="H1064" s="2">
        <v>45168.652754629598</v>
      </c>
      <c r="I1064" s="46">
        <f t="shared" si="105"/>
        <v>3.2407399703515694E-4</v>
      </c>
      <c r="J1064" s="41" t="s">
        <v>30</v>
      </c>
      <c r="K1064" s="42" t="s">
        <v>34</v>
      </c>
      <c r="L1064" s="42" t="s">
        <v>45</v>
      </c>
      <c r="M1064" s="6">
        <v>282</v>
      </c>
      <c r="N1064" s="5" t="str">
        <f t="shared" si="109"/>
        <v>FAIR-D4/282</v>
      </c>
      <c r="O1064" s="4" t="str">
        <f>IF(ISBLANK(E1064),"",IF(E1064=F1064, "1 video",CONCATENATE((+COUNTIFS(Video_List!$A:$A,Monitoring!C1064,Video_List!$D:$D,"&lt;=" &amp;Monitoring!H1064)-COUNTIFS(Video_List!$A:$A,Monitoring!C1064,Video_List!$D:$D,"&lt;=" &amp;Monitoring!G1064))+1," videos")))</f>
        <v>1 video</v>
      </c>
      <c r="P1064" s="61" t="str">
        <f t="shared" si="115"/>
        <v>yes</v>
      </c>
      <c r="Q1064" s="62" t="s">
        <v>34</v>
      </c>
      <c r="R1064" s="63" t="str">
        <f>+IFERROR(IF(S1064="#N/C","#N/C",INDEX(Taxonomy_UniqueValues!A:A,MATCH(S1064,Taxonomy_UniqueValues!B:B,0))),"#N/C")</f>
        <v>Insecta</v>
      </c>
      <c r="S1064" s="63" t="str">
        <f>+IFERROR(IF(T1064="#N/C","#N/C",INDEX(Taxonomy_UniqueValues!B:B,MATCH(T1064,Taxonomy_UniqueValues!C:C,0))),"#N/C")</f>
        <v>Diptera</v>
      </c>
      <c r="T1064" s="63" t="str">
        <f>+IFERROR(IF(V1064="#N/C","#N/C",INDEX(Taxonomy_UniqueValues!C:C,MATCH(V1064,Taxonomy_UniqueValues!E:E,0))),"#N/C")</f>
        <v>Brachycera</v>
      </c>
      <c r="U1064" s="63" t="str">
        <f>+IFERROR(IF(V1064="#N/C","#N/C",INDEX(Taxonomy_UniqueValues!D:D,MATCH(V1064,Taxonomy_UniqueValues!E:E,0))),"#N/C")</f>
        <v>Muscomorpha</v>
      </c>
      <c r="V1064" s="63" t="s">
        <v>35</v>
      </c>
      <c r="W1064" s="63" t="str">
        <f>+IFERROR(IF(X1064="#N/C","#N/C",INDEX(Taxonomy_UniqueValues!F:F,MATCH(X1064,Taxonomy_UniqueValues!G:G,0))),"#N/C")</f>
        <v>#N/C</v>
      </c>
      <c r="X1064" s="63" t="str">
        <f>+IFERROR(IF(Y1064="#N/C","#N/C",INDEX(Taxonomy_UniqueValues!G:G,MATCH(Y1064,Taxonomy_UniqueValues!H:H,0))),"#N/C")</f>
        <v>#N/C</v>
      </c>
      <c r="Y1064" s="65" t="str">
        <f>+IFERROR(IF(Z1064="#N/C","#N/C",INDEX(Taxonomy_UniqueValues!H:H,MATCH(Z1064,Taxonomy_UniqueValues!I:I,0))),"#N/C")</f>
        <v>#N/C</v>
      </c>
      <c r="Z1064" s="64" t="s">
        <v>36</v>
      </c>
    </row>
    <row r="1065" spans="1:26" x14ac:dyDescent="0.3">
      <c r="A1065" s="3">
        <v>283</v>
      </c>
      <c r="B1065" s="38" t="str">
        <f t="shared" si="111"/>
        <v>FAIR-D4_283</v>
      </c>
      <c r="C1065" s="39" t="s">
        <v>897</v>
      </c>
      <c r="D1065" s="4">
        <f t="shared" si="114"/>
        <v>45168</v>
      </c>
      <c r="E1065" s="1" t="s">
        <v>1199</v>
      </c>
      <c r="F1065" s="1" t="s">
        <v>1199</v>
      </c>
      <c r="G1065" s="2">
        <v>45168.652777777803</v>
      </c>
      <c r="H1065" s="2">
        <v>45168.652800925898</v>
      </c>
      <c r="I1065" s="46">
        <f t="shared" si="105"/>
        <v>2.314809535164386E-5</v>
      </c>
      <c r="J1065" s="41" t="s">
        <v>30</v>
      </c>
      <c r="K1065" s="42" t="s">
        <v>31</v>
      </c>
      <c r="L1065" s="42" t="s">
        <v>32</v>
      </c>
      <c r="M1065" s="6">
        <v>283</v>
      </c>
      <c r="N1065" s="5" t="str">
        <f t="shared" si="109"/>
        <v>FAIR-D4/283</v>
      </c>
      <c r="O1065" s="4" t="str">
        <f>IF(ISBLANK(E1065),"",IF(E1065=F1065, "1 video",CONCATENATE((+COUNTIFS(Video_List!$A:$A,Monitoring!C1065,Video_List!$D:$D,"&lt;=" &amp;Monitoring!H1065)-COUNTIFS(Video_List!$A:$A,Monitoring!C1065,Video_List!$D:$D,"&lt;=" &amp;Monitoring!G1065))+1," videos")))</f>
        <v>1 video</v>
      </c>
      <c r="P1065" s="61" t="str">
        <f t="shared" si="115"/>
        <v>yes</v>
      </c>
      <c r="Q1065" s="62" t="s">
        <v>34</v>
      </c>
      <c r="R1065" s="63" t="str">
        <f>+IFERROR(IF(S1065="#N/C","#N/C",INDEX(Taxonomy_UniqueValues!A:A,MATCH(S1065,Taxonomy_UniqueValues!B:B,0))),"#N/C")</f>
        <v>Insecta</v>
      </c>
      <c r="S1065" s="63" t="str">
        <f>+IFERROR(IF(T1065="#N/C","#N/C",INDEX(Taxonomy_UniqueValues!B:B,MATCH(T1065,Taxonomy_UniqueValues!C:C,0))),"#N/C")</f>
        <v>Diptera</v>
      </c>
      <c r="T1065" s="63" t="str">
        <f>+IFERROR(IF(V1065="#N/C","#N/C",INDEX(Taxonomy_UniqueValues!C:C,MATCH(V1065,Taxonomy_UniqueValues!E:E,0))),"#N/C")</f>
        <v>Brachycera</v>
      </c>
      <c r="U1065" s="63" t="str">
        <f>+IFERROR(IF(V1065="#N/C","#N/C",INDEX(Taxonomy_UniqueValues!D:D,MATCH(V1065,Taxonomy_UniqueValues!E:E,0))),"#N/C")</f>
        <v>Muscomorpha</v>
      </c>
      <c r="V1065" s="63" t="str">
        <f>+IFERROR(IF(W1065="#N/C","#N/C",INDEX(Taxonomy_UniqueValues!E:E,MATCH(W1065,Taxonomy_UniqueValues!F:F,0))),"#N/C")</f>
        <v>Oestroidea</v>
      </c>
      <c r="W1065" s="63" t="str">
        <f>+IFERROR(IF(X1065="#N/C","#N/C",INDEX(Taxonomy_UniqueValues!F:F,MATCH(X1065,Taxonomy_UniqueValues!G:G,0))),"#N/C")</f>
        <v>Sarcophagidae</v>
      </c>
      <c r="X1065" s="63" t="s">
        <v>311</v>
      </c>
      <c r="Y1065" s="65" t="str">
        <f>+IFERROR(IF(Z1065="#N/C","#N/C",INDEX(Taxonomy_UniqueValues!H:H,MATCH(Z1065,Taxonomy_UniqueValues!I:I,0))),"#N/C")</f>
        <v>#N/C</v>
      </c>
      <c r="Z1065" s="64" t="s">
        <v>36</v>
      </c>
    </row>
    <row r="1066" spans="1:26" x14ac:dyDescent="0.3">
      <c r="A1066" s="3">
        <v>284</v>
      </c>
      <c r="B1066" s="38" t="str">
        <f t="shared" si="111"/>
        <v>FAIR-D4_284</v>
      </c>
      <c r="C1066" s="39" t="s">
        <v>897</v>
      </c>
      <c r="D1066" s="4">
        <f t="shared" si="114"/>
        <v>45168</v>
      </c>
      <c r="E1066" s="1" t="s">
        <v>1200</v>
      </c>
      <c r="F1066" s="1" t="s">
        <v>1200</v>
      </c>
      <c r="G1066" s="2">
        <v>45168.661261574103</v>
      </c>
      <c r="H1066" s="2">
        <v>45168.661412037</v>
      </c>
      <c r="I1066" s="46">
        <f t="shared" ref="I1066:I1129" si="116">IF(ISBLANK(E1066),"",H1066-G1066)</f>
        <v>1.5046289627207443E-4</v>
      </c>
      <c r="J1066" s="41" t="s">
        <v>30</v>
      </c>
      <c r="K1066" s="42" t="s">
        <v>34</v>
      </c>
      <c r="L1066" s="42" t="s">
        <v>32</v>
      </c>
      <c r="M1066" s="6">
        <v>284</v>
      </c>
      <c r="N1066" s="5" t="str">
        <f t="shared" si="109"/>
        <v>FAIR-D4/284</v>
      </c>
      <c r="O1066" s="4" t="str">
        <f>IF(ISBLANK(E1066),"",IF(E1066=F1066, "1 video",CONCATENATE((+COUNTIFS(Video_List!$A:$A,Monitoring!C1066,Video_List!$D:$D,"&lt;=" &amp;Monitoring!H1066)-COUNTIFS(Video_List!$A:$A,Monitoring!C1066,Video_List!$D:$D,"&lt;=" &amp;Monitoring!G1066))+1," videos")))</f>
        <v>1 video</v>
      </c>
      <c r="P1066" s="61" t="str">
        <f t="shared" si="115"/>
        <v>yes</v>
      </c>
      <c r="Q1066" s="62" t="s">
        <v>34</v>
      </c>
      <c r="R1066" s="63" t="str">
        <f>+IFERROR(IF(S1066="#N/C","#N/C",IF(S1066=0,INDEX(Taxonomy_UniqueValues!A:A,MATCH(T1066,Taxonomy_UniqueValues!C:C,0)),INDEX(Taxonomy_UniqueValues!A:A,MATCH(S1066,Taxonomy_UniqueValues!B:B,0)))),"#N/C")</f>
        <v>Insecta</v>
      </c>
      <c r="S1066" s="63" t="str">
        <f>+IFERROR(IF(T1066="#N/C","#N/C",IF(T1066=0,INDEX(Taxonomy_UniqueValues!B:B,MATCH(U1066,Taxonomy_UniqueValues!D:D,0)),INDEX(Taxonomy_UniqueValues!B:B,MATCH(T1066,Taxonomy_UniqueValues!C:C,0)))),"#N/C")</f>
        <v>Diptera</v>
      </c>
      <c r="T1066" s="63" t="str">
        <f>+IFERROR(IF(U1066="#N/C","#N/C",IF(U1066=0,INDEX(Taxonomy_UniqueValues!C:C,MATCH(V1066,Taxonomy_UniqueValues!E:E,0)),INDEX(Taxonomy_UniqueValues!C:C,MATCH(U1066,Taxonomy_UniqueValues!D:D,0)))),"#N/C")</f>
        <v>Brachycera</v>
      </c>
      <c r="U1066" s="63" t="str">
        <f>+IFERROR(IF(V1066="#N/C","#N/C",IF(V1066=0,INDEX(Taxonomy_UniqueValues!D:D,MATCH(W1066,Taxonomy_UniqueValues!F:F,0)),INDEX(Taxonomy_UniqueValues!D:D,MATCH(V1066,Taxonomy_UniqueValues!E:E,0)))),"#N/C")</f>
        <v>Muscomorpha</v>
      </c>
      <c r="V1066" s="63" t="str">
        <f>+IFERROR(IF(W1066="#N/C","#N/C",IF(W1066=0,INDEX(Taxonomy_UniqueValues!E:E,MATCH(X1066,Taxonomy_UniqueValues!G:G,0)),INDEX(Taxonomy_UniqueValues!E:E,MATCH(W1066,Taxonomy_UniqueValues!F:F,0)))),"#N/C")</f>
        <v>Muscoidea</v>
      </c>
      <c r="W1066" s="63" t="str">
        <f>+IFERROR(IF(X1066="#N/C","#N/C",IF(X1066=0,INDEX(Taxonomy_UniqueValues!F:F,MATCH(Y1066,Taxonomy_UniqueValues!H:H,0)),INDEX(Taxonomy_UniqueValues!F:F,MATCH(X1066,Taxonomy_UniqueValues!G:G,0)))),"#N/C")</f>
        <v>Fanniidae</v>
      </c>
      <c r="X1066" s="63">
        <f>+IFERROR(IF(Y1066="#N/C","#N/C",INDEX(Taxonomy_UniqueValues!G:G,MATCH(Y1066,Taxonomy_UniqueValues!H:H,0))),"#N/C")</f>
        <v>0</v>
      </c>
      <c r="Y1066" s="65" t="s">
        <v>38</v>
      </c>
      <c r="Z1066" s="64" t="s">
        <v>36</v>
      </c>
    </row>
    <row r="1067" spans="1:26" x14ac:dyDescent="0.3">
      <c r="A1067" s="3">
        <v>285</v>
      </c>
      <c r="B1067" s="38" t="str">
        <f t="shared" si="111"/>
        <v>FAIR-D4_285</v>
      </c>
      <c r="C1067" s="39" t="s">
        <v>897</v>
      </c>
      <c r="D1067" s="4">
        <f t="shared" si="114"/>
        <v>45168</v>
      </c>
      <c r="E1067" s="1" t="s">
        <v>1200</v>
      </c>
      <c r="F1067" s="1" t="s">
        <v>1200</v>
      </c>
      <c r="G1067" s="2">
        <v>45168.661423611098</v>
      </c>
      <c r="H1067" s="2">
        <v>45168.661539351902</v>
      </c>
      <c r="I1067" s="46">
        <f t="shared" si="116"/>
        <v>1.1574080417631194E-4</v>
      </c>
      <c r="J1067" s="41" t="s">
        <v>30</v>
      </c>
      <c r="K1067" s="42" t="s">
        <v>31</v>
      </c>
      <c r="L1067" s="42" t="s">
        <v>32</v>
      </c>
      <c r="M1067" s="6">
        <v>285</v>
      </c>
      <c r="N1067" s="5" t="str">
        <f t="shared" si="109"/>
        <v>FAIR-D4/285</v>
      </c>
      <c r="O1067" s="4" t="str">
        <f>IF(ISBLANK(E1067),"",IF(E1067=F1067, "1 video",CONCATENATE((+COUNTIFS(Video_List!$A:$A,Monitoring!C1067,Video_List!$D:$D,"&lt;=" &amp;Monitoring!H1067)-COUNTIFS(Video_List!$A:$A,Monitoring!C1067,Video_List!$D:$D,"&lt;=" &amp;Monitoring!G1067))+1," videos")))</f>
        <v>1 video</v>
      </c>
      <c r="P1067" s="61" t="str">
        <f t="shared" si="115"/>
        <v>yes</v>
      </c>
      <c r="Q1067" s="62" t="s">
        <v>31</v>
      </c>
      <c r="R1067" s="63" t="str">
        <f>+IFERROR(IF(S1067="#N/C","#N/C",INDEX(Taxonomy_UniqueValues!A:A,MATCH(S1067,Taxonomy_UniqueValues!B:B,0))),"#N/C")</f>
        <v>Insecta</v>
      </c>
      <c r="S1067" s="63" t="str">
        <f>+IFERROR(IF(T1067="#N/C","#N/C",INDEX(Taxonomy_UniqueValues!B:B,MATCH(T1067,Taxonomy_UniqueValues!C:C,0))),"#N/C")</f>
        <v>Diptera</v>
      </c>
      <c r="T1067" s="63" t="str">
        <f>+IFERROR(IF(V1067="#N/C","#N/C",INDEX(Taxonomy_UniqueValues!C:C,MATCH(V1067,Taxonomy_UniqueValues!E:E,0))),"#N/C")</f>
        <v>Brachycera</v>
      </c>
      <c r="U1067" s="63" t="str">
        <f>+IFERROR(IF(V1067="#N/C","#N/C",INDEX(Taxonomy_UniqueValues!D:D,MATCH(V1067,Taxonomy_UniqueValues!E:E,0))),"#N/C")</f>
        <v>Muscomorpha</v>
      </c>
      <c r="V1067" s="63" t="s">
        <v>35</v>
      </c>
      <c r="W1067" s="63" t="str">
        <f>+IFERROR(IF(X1067="#N/C","#N/C",INDEX(Taxonomy_UniqueValues!F:F,MATCH(X1067,Taxonomy_UniqueValues!G:G,0))),"#N/C")</f>
        <v>#N/C</v>
      </c>
      <c r="X1067" s="63" t="str">
        <f>+IFERROR(IF(Y1067="#N/C","#N/C",INDEX(Taxonomy_UniqueValues!G:G,MATCH(Y1067,Taxonomy_UniqueValues!H:H,0))),"#N/C")</f>
        <v>#N/C</v>
      </c>
      <c r="Y1067" s="65" t="str">
        <f>+IFERROR(IF(Z1067="#N/C","#N/C",INDEX(Taxonomy_UniqueValues!H:H,MATCH(Z1067,Taxonomy_UniqueValues!I:I,0))),"#N/C")</f>
        <v>#N/C</v>
      </c>
      <c r="Z1067" s="64" t="s">
        <v>36</v>
      </c>
    </row>
    <row r="1068" spans="1:26" x14ac:dyDescent="0.3">
      <c r="A1068" s="3">
        <v>286</v>
      </c>
      <c r="B1068" s="38" t="str">
        <f t="shared" si="111"/>
        <v>FAIR-D4_286</v>
      </c>
      <c r="C1068" s="39" t="s">
        <v>897</v>
      </c>
      <c r="D1068" s="4">
        <f t="shared" si="114"/>
        <v>45168</v>
      </c>
      <c r="E1068" s="1" t="s">
        <v>1201</v>
      </c>
      <c r="F1068" s="1" t="s">
        <v>1202</v>
      </c>
      <c r="G1068" s="2">
        <v>45168.679259259297</v>
      </c>
      <c r="H1068" s="2">
        <v>45168.6802314815</v>
      </c>
      <c r="I1068" s="46">
        <f t="shared" si="116"/>
        <v>9.7222220210824162E-4</v>
      </c>
      <c r="J1068" s="41" t="s">
        <v>45</v>
      </c>
      <c r="K1068" s="42" t="s">
        <v>34</v>
      </c>
      <c r="L1068" s="42" t="s">
        <v>45</v>
      </c>
      <c r="M1068" s="6">
        <v>286</v>
      </c>
      <c r="N1068" s="5" t="str">
        <f t="shared" si="109"/>
        <v>FAIR-D4/286</v>
      </c>
      <c r="O1068" s="4" t="str">
        <f>IF(ISBLANK(E1068),"",IF(E1068=F1068, "1 video",CONCATENATE((+COUNTIFS(Video_List!$A:$A,Monitoring!C1068,Video_List!$D:$D,"&lt;=" &amp;Monitoring!H1068)-COUNTIFS(Video_List!$A:$A,Monitoring!C1068,Video_List!$D:$D,"&lt;=" &amp;Monitoring!G1068))+1," videos")))</f>
        <v>2 videos</v>
      </c>
      <c r="P1068" s="61" t="str">
        <f t="shared" si="115"/>
        <v>yes</v>
      </c>
      <c r="Q1068" s="62" t="s">
        <v>34</v>
      </c>
      <c r="R1068" s="63" t="str">
        <f>+IFERROR(IF(S1068="#N/C","#N/C",IF(S1068=0,INDEX(Taxonomy_UniqueValues!A:A,MATCH(T1068,Taxonomy_UniqueValues!C:C,0)),INDEX(Taxonomy_UniqueValues!A:A,MATCH(S1068,Taxonomy_UniqueValues!B:B,0)))),"#N/C")</f>
        <v>Insecta</v>
      </c>
      <c r="S1068" s="63" t="str">
        <f>+IFERROR(IF(T1068="#N/C","#N/C",IF(T1068=0,INDEX(Taxonomy_UniqueValues!B:B,MATCH(U1068,Taxonomy_UniqueValues!D:D,0)),INDEX(Taxonomy_UniqueValues!B:B,MATCH(T1068,Taxonomy_UniqueValues!C:C,0)))),"#N/C")</f>
        <v>Diptera</v>
      </c>
      <c r="T1068" s="63" t="str">
        <f>+IFERROR(IF(U1068="#N/C","#N/C",IF(U1068=0,INDEX(Taxonomy_UniqueValues!C:C,MATCH(V1068,Taxonomy_UniqueValues!E:E,0)),INDEX(Taxonomy_UniqueValues!C:C,MATCH(U1068,Taxonomy_UniqueValues!D:D,0)))),"#N/C")</f>
        <v>Brachycera</v>
      </c>
      <c r="U1068" s="63" t="str">
        <f>+IFERROR(IF(V1068="#N/C","#N/C",IF(V1068=0,INDEX(Taxonomy_UniqueValues!D:D,MATCH(W1068,Taxonomy_UniqueValues!F:F,0)),INDEX(Taxonomy_UniqueValues!D:D,MATCH(V1068,Taxonomy_UniqueValues!E:E,0)))),"#N/C")</f>
        <v>Muscomorpha</v>
      </c>
      <c r="V1068" s="63" t="str">
        <f>+IFERROR(IF(W1068="#N/C","#N/C",IF(W1068=0,INDEX(Taxonomy_UniqueValues!E:E,MATCH(X1068,Taxonomy_UniqueValues!G:G,0)),INDEX(Taxonomy_UniqueValues!E:E,MATCH(W1068,Taxonomy_UniqueValues!F:F,0)))),"#N/C")</f>
        <v>Muscoidea</v>
      </c>
      <c r="W1068" s="63" t="str">
        <f>+IFERROR(IF(X1068="#N/C","#N/C",IF(X1068=0,INDEX(Taxonomy_UniqueValues!F:F,MATCH(Y1068,Taxonomy_UniqueValues!H:H,0)),INDEX(Taxonomy_UniqueValues!F:F,MATCH(X1068,Taxonomy_UniqueValues!G:G,0)))),"#N/C")</f>
        <v>Fanniidae</v>
      </c>
      <c r="X1068" s="63">
        <f>+IFERROR(IF(Y1068="#N/C","#N/C",INDEX(Taxonomy_UniqueValues!G:G,MATCH(Y1068,Taxonomy_UniqueValues!H:H,0))),"#N/C")</f>
        <v>0</v>
      </c>
      <c r="Y1068" s="65" t="s">
        <v>38</v>
      </c>
      <c r="Z1068" s="64" t="s">
        <v>36</v>
      </c>
    </row>
    <row r="1069" spans="1:26" x14ac:dyDescent="0.3">
      <c r="A1069" s="3">
        <v>287</v>
      </c>
      <c r="B1069" s="38" t="str">
        <f t="shared" si="111"/>
        <v>FAIR-D4_287</v>
      </c>
      <c r="C1069" s="39" t="s">
        <v>897</v>
      </c>
      <c r="D1069" s="4">
        <f t="shared" si="114"/>
        <v>45168</v>
      </c>
      <c r="E1069" s="1" t="s">
        <v>1203</v>
      </c>
      <c r="F1069" s="1" t="s">
        <v>1204</v>
      </c>
      <c r="G1069" s="2">
        <v>45168.703344907401</v>
      </c>
      <c r="H1069" s="2">
        <v>45168.7059606482</v>
      </c>
      <c r="I1069" s="46">
        <f t="shared" si="116"/>
        <v>2.6157407992286608E-3</v>
      </c>
      <c r="J1069" s="41" t="s">
        <v>30</v>
      </c>
      <c r="K1069" s="42" t="s">
        <v>31</v>
      </c>
      <c r="L1069" s="42" t="s">
        <v>32</v>
      </c>
      <c r="M1069" s="6">
        <v>287</v>
      </c>
      <c r="N1069" s="5" t="str">
        <f t="shared" si="109"/>
        <v>FAIR-D4/287</v>
      </c>
      <c r="O1069" s="4" t="str">
        <f>IF(ISBLANK(E1069),"",IF(E1069=F1069, "1 video",CONCATENATE((+COUNTIFS(Video_List!$A:$A,Monitoring!C1069,Video_List!$D:$D,"&lt;=" &amp;Monitoring!H1069)-COUNTIFS(Video_List!$A:$A,Monitoring!C1069,Video_List!$D:$D,"&lt;=" &amp;Monitoring!G1069))+1," videos")))</f>
        <v>2 videos</v>
      </c>
      <c r="P1069" s="61" t="str">
        <f t="shared" si="115"/>
        <v>yes</v>
      </c>
      <c r="Q1069" s="62" t="s">
        <v>34</v>
      </c>
      <c r="R1069" s="63" t="str">
        <f>+IFERROR(IF(S1069="#N/C","#N/C",INDEX(Taxonomy_UniqueValues!A:A,MATCH(S1069,Taxonomy_UniqueValues!B:B,0))),"#N/C")</f>
        <v>Insecta</v>
      </c>
      <c r="S1069" s="63" t="str">
        <f>+IFERROR(IF(T1069="#N/C","#N/C",INDEX(Taxonomy_UniqueValues!B:B,MATCH(T1069,Taxonomy_UniqueValues!C:C,0))),"#N/C")</f>
        <v>Diptera</v>
      </c>
      <c r="T1069" s="63" t="str">
        <f>+IFERROR(IF(V1069="#N/C","#N/C",INDEX(Taxonomy_UniqueValues!C:C,MATCH(V1069,Taxonomy_UniqueValues!E:E,0))),"#N/C")</f>
        <v>Brachycera</v>
      </c>
      <c r="U1069" s="63" t="str">
        <f>+IFERROR(IF(V1069="#N/C","#N/C",INDEX(Taxonomy_UniqueValues!D:D,MATCH(V1069,Taxonomy_UniqueValues!E:E,0))),"#N/C")</f>
        <v>Muscomorpha</v>
      </c>
      <c r="V1069" s="63" t="str">
        <f>+IFERROR(IF(W1069="#N/C","#N/C",INDEX(Taxonomy_UniqueValues!E:E,MATCH(W1069,Taxonomy_UniqueValues!F:F,0))),"#N/C")</f>
        <v>Oestroidea</v>
      </c>
      <c r="W1069" s="63" t="str">
        <f>+IFERROR(IF(X1069="#N/C","#N/C",INDEX(Taxonomy_UniqueValues!F:F,MATCH(X1069,Taxonomy_UniqueValues!G:G,0))),"#N/C")</f>
        <v>Tachinidae</v>
      </c>
      <c r="X1069" s="63" t="str">
        <f>+IFERROR(IF(Y1069="#N/C","#N/C",INDEX(Taxonomy_UniqueValues!G:G,MATCH(Y1069,Taxonomy_UniqueValues!H:H,0))),"#N/C")</f>
        <v>Tachininae</v>
      </c>
      <c r="Y1069" s="65" t="s">
        <v>640</v>
      </c>
      <c r="Z1069" s="64" t="s">
        <v>36</v>
      </c>
    </row>
    <row r="1070" spans="1:26" x14ac:dyDescent="0.3">
      <c r="A1070" s="3">
        <v>288</v>
      </c>
      <c r="B1070" s="38" t="str">
        <f t="shared" si="111"/>
        <v>FAIR-D4_288</v>
      </c>
      <c r="C1070" s="39" t="s">
        <v>897</v>
      </c>
      <c r="D1070" s="4">
        <f t="shared" si="114"/>
        <v>45168</v>
      </c>
      <c r="E1070" s="1" t="s">
        <v>1205</v>
      </c>
      <c r="F1070" s="1" t="s">
        <v>1205</v>
      </c>
      <c r="G1070" s="2">
        <v>45168.708113425899</v>
      </c>
      <c r="H1070" s="2">
        <v>45168.708240740802</v>
      </c>
      <c r="I1070" s="46">
        <f t="shared" si="116"/>
        <v>1.2731490278383717E-4</v>
      </c>
      <c r="J1070" s="41" t="s">
        <v>30</v>
      </c>
      <c r="K1070" s="42" t="s">
        <v>31</v>
      </c>
      <c r="L1070" s="42" t="s">
        <v>32</v>
      </c>
      <c r="M1070" s="6">
        <v>288</v>
      </c>
      <c r="N1070" s="5" t="str">
        <f t="shared" si="109"/>
        <v>FAIR-D4/288</v>
      </c>
      <c r="O1070" s="4" t="str">
        <f>IF(ISBLANK(E1070),"",IF(E1070=F1070, "1 video",CONCATENATE((+COUNTIFS(Video_List!$A:$A,Monitoring!C1070,Video_List!$D:$D,"&lt;=" &amp;Monitoring!H1070)-COUNTIFS(Video_List!$A:$A,Monitoring!C1070,Video_List!$D:$D,"&lt;=" &amp;Monitoring!G1070))+1," videos")))</f>
        <v>1 video</v>
      </c>
      <c r="P1070" s="61" t="str">
        <f t="shared" si="115"/>
        <v>yes</v>
      </c>
      <c r="Q1070" s="62" t="s">
        <v>31</v>
      </c>
      <c r="R1070" s="63" t="str">
        <f>+IFERROR(IF(S1070="#N/C","#N/C",INDEX(Taxonomy_UniqueValues!A:A,MATCH(S1070,Taxonomy_UniqueValues!B:B,0))),"#N/C")</f>
        <v>Insecta</v>
      </c>
      <c r="S1070" s="63" t="str">
        <f>+IFERROR(IF(T1070="#N/C","#N/C",INDEX(Taxonomy_UniqueValues!B:B,MATCH(T1070,Taxonomy_UniqueValues!C:C,0))),"#N/C")</f>
        <v>Diptera</v>
      </c>
      <c r="T1070" s="63" t="str">
        <f>+IFERROR(IF(V1070="#N/C","#N/C",INDEX(Taxonomy_UniqueValues!C:C,MATCH(V1070,Taxonomy_UniqueValues!E:E,0))),"#N/C")</f>
        <v>Brachycera</v>
      </c>
      <c r="U1070" s="63" t="str">
        <f>+IFERROR(IF(V1070="#N/C","#N/C",INDEX(Taxonomy_UniqueValues!D:D,MATCH(V1070,Taxonomy_UniqueValues!E:E,0))),"#N/C")</f>
        <v>Muscomorpha</v>
      </c>
      <c r="V1070" s="63" t="s">
        <v>112</v>
      </c>
      <c r="W1070" s="63" t="s">
        <v>1206</v>
      </c>
      <c r="X1070" s="63" t="str">
        <f>+IFERROR(IF(Y1070="#N/C","#N/C",INDEX(Taxonomy_UniqueValues!G:G,MATCH(Y1070,Taxonomy_UniqueValues!H:H,0))),"#N/C")</f>
        <v>#N/C</v>
      </c>
      <c r="Y1070" s="65" t="str">
        <f>+IFERROR(IF(Z1070="#N/C","#N/C",INDEX(Taxonomy_UniqueValues!H:H,MATCH(Z1070,Taxonomy_UniqueValues!I:I,0))),"#N/C")</f>
        <v>#N/C</v>
      </c>
      <c r="Z1070" s="64" t="s">
        <v>36</v>
      </c>
    </row>
    <row r="1071" spans="1:26" x14ac:dyDescent="0.3">
      <c r="A1071" s="3">
        <v>289</v>
      </c>
      <c r="B1071" s="38" t="str">
        <f t="shared" si="111"/>
        <v>FAIR-D4_289</v>
      </c>
      <c r="C1071" s="39" t="s">
        <v>897</v>
      </c>
      <c r="D1071" s="4">
        <f t="shared" si="114"/>
        <v>45168</v>
      </c>
      <c r="E1071" s="1" t="s">
        <v>1207</v>
      </c>
      <c r="F1071" s="1" t="s">
        <v>1207</v>
      </c>
      <c r="G1071" s="2">
        <v>45168.714745370402</v>
      </c>
      <c r="H1071" s="2">
        <v>45168.714872685203</v>
      </c>
      <c r="I1071" s="46">
        <f t="shared" si="116"/>
        <v>1.2731480092043057E-4</v>
      </c>
      <c r="J1071" s="41" t="s">
        <v>30</v>
      </c>
      <c r="K1071" s="42" t="s">
        <v>31</v>
      </c>
      <c r="L1071" s="42" t="s">
        <v>32</v>
      </c>
      <c r="M1071" s="6">
        <v>289</v>
      </c>
      <c r="N1071" s="5" t="str">
        <f t="shared" si="109"/>
        <v>FAIR-D4/289</v>
      </c>
      <c r="O1071" s="4" t="str">
        <f>IF(ISBLANK(E1071),"",IF(E1071=F1071, "1 video",CONCATENATE((+COUNTIFS(Video_List!$A:$A,Monitoring!C1071,Video_List!$D:$D,"&lt;=" &amp;Monitoring!H1071)-COUNTIFS(Video_List!$A:$A,Monitoring!C1071,Video_List!$D:$D,"&lt;=" &amp;Monitoring!G1071))+1," videos")))</f>
        <v>1 video</v>
      </c>
      <c r="P1071" s="61" t="str">
        <f t="shared" si="115"/>
        <v>yes</v>
      </c>
      <c r="Q1071" s="62" t="s">
        <v>34</v>
      </c>
      <c r="R1071" s="63" t="str">
        <f>+IFERROR(IF(S1071="#N/C","#N/C",INDEX(Taxonomy_UniqueValues!A:A,MATCH(S1071,Taxonomy_UniqueValues!B:B,0))),"#N/C")</f>
        <v>Insecta</v>
      </c>
      <c r="S1071" s="63" t="str">
        <f>+IFERROR(IF(T1071="#N/C","#N/C",INDEX(Taxonomy_UniqueValues!B:B,MATCH(T1071,Taxonomy_UniqueValues!C:C,0))),"#N/C")</f>
        <v>Diptera</v>
      </c>
      <c r="T1071" s="63" t="str">
        <f>+IFERROR(IF(V1071="#N/C","#N/C",INDEX(Taxonomy_UniqueValues!C:C,MATCH(V1071,Taxonomy_UniqueValues!E:E,0))),"#N/C")</f>
        <v>Brachycera</v>
      </c>
      <c r="U1071" s="63" t="str">
        <f>+IFERROR(IF(V1071="#N/C","#N/C",INDEX(Taxonomy_UniqueValues!D:D,MATCH(V1071,Taxonomy_UniqueValues!E:E,0))),"#N/C")</f>
        <v>Muscomorpha</v>
      </c>
      <c r="V1071" s="63" t="str">
        <f>+IFERROR(IF(W1071="#N/C","#N/C",INDEX(Taxonomy_UniqueValues!E:E,MATCH(W1071,Taxonomy_UniqueValues!F:F,0))),"#N/C")</f>
        <v>Oestroidea</v>
      </c>
      <c r="W1071" s="63" t="s">
        <v>572</v>
      </c>
      <c r="X1071" s="63" t="str">
        <f>+IFERROR(IF(Y1071="#N/C","#N/C",INDEX(Taxonomy_UniqueValues!G:G,MATCH(Y1071,Taxonomy_UniqueValues!H:H,0))),"#N/C")</f>
        <v>#N/C</v>
      </c>
      <c r="Y1071" s="65" t="str">
        <f>+IFERROR(IF(Z1071="#N/C","#N/C",INDEX(Taxonomy_UniqueValues!H:H,MATCH(Z1071,Taxonomy_UniqueValues!I:I,0))),"#N/C")</f>
        <v>#N/C</v>
      </c>
      <c r="Z1071" s="64" t="s">
        <v>36</v>
      </c>
    </row>
    <row r="1072" spans="1:26" x14ac:dyDescent="0.3">
      <c r="A1072" s="3">
        <v>290</v>
      </c>
      <c r="B1072" s="38" t="str">
        <f t="shared" si="111"/>
        <v>FAIR-D4_290</v>
      </c>
      <c r="C1072" s="39" t="s">
        <v>897</v>
      </c>
      <c r="D1072" s="4">
        <f t="shared" si="114"/>
        <v>45168</v>
      </c>
      <c r="E1072" s="1" t="s">
        <v>1208</v>
      </c>
      <c r="F1072" s="1" t="s">
        <v>1208</v>
      </c>
      <c r="G1072" s="2">
        <v>45168.747164351902</v>
      </c>
      <c r="H1072" s="2">
        <v>45168.747222222199</v>
      </c>
      <c r="I1072" s="46">
        <f t="shared" si="116"/>
        <v>5.7870296586770564E-5</v>
      </c>
      <c r="J1072" s="41" t="s">
        <v>30</v>
      </c>
      <c r="K1072" s="42" t="s">
        <v>31</v>
      </c>
      <c r="L1072" s="42" t="s">
        <v>32</v>
      </c>
      <c r="M1072" s="6">
        <v>290</v>
      </c>
      <c r="N1072" s="5" t="str">
        <f t="shared" si="109"/>
        <v>FAIR-D4/290</v>
      </c>
      <c r="O1072" s="4" t="str">
        <f>IF(ISBLANK(E1072),"",IF(E1072=F1072, "1 video",CONCATENATE((+COUNTIFS(Video_List!$A:$A,Monitoring!C1072,Video_List!$D:$D,"&lt;=" &amp;Monitoring!H1072)-COUNTIFS(Video_List!$A:$A,Monitoring!C1072,Video_List!$D:$D,"&lt;=" &amp;Monitoring!G1072))+1," videos")))</f>
        <v>1 video</v>
      </c>
      <c r="P1072" s="61" t="str">
        <f t="shared" si="115"/>
        <v>yes</v>
      </c>
      <c r="Q1072" s="62" t="s">
        <v>34</v>
      </c>
      <c r="R1072" s="63" t="str">
        <f>+IFERROR(IF(S1072="#N/C","#N/C",IF(S1072=0,INDEX(Taxonomy_UniqueValues!A:A,MATCH(T1072,Taxonomy_UniqueValues!C:C,0)),INDEX(Taxonomy_UniqueValues!A:A,MATCH(S1072,Taxonomy_UniqueValues!B:B,0)))),"#N/C")</f>
        <v>Insecta</v>
      </c>
      <c r="S1072" s="63" t="str">
        <f>+IFERROR(IF(T1072="#N/C","#N/C",IF(T1072=0,INDEX(Taxonomy_UniqueValues!B:B,MATCH(U1072,Taxonomy_UniqueValues!D:D,0)),INDEX(Taxonomy_UniqueValues!B:B,MATCH(T1072,Taxonomy_UniqueValues!C:C,0)))),"#N/C")</f>
        <v>Diptera</v>
      </c>
      <c r="T1072" s="63" t="str">
        <f>+IFERROR(IF(U1072="#N/C","#N/C",IF(U1072=0,INDEX(Taxonomy_UniqueValues!C:C,MATCH(V1072,Taxonomy_UniqueValues!E:E,0)),INDEX(Taxonomy_UniqueValues!C:C,MATCH(U1072,Taxonomy_UniqueValues!D:D,0)))),"#N/C")</f>
        <v>Brachycera</v>
      </c>
      <c r="U1072" s="63" t="str">
        <f>+IFERROR(IF(V1072="#N/C","#N/C",IF(V1072=0,INDEX(Taxonomy_UniqueValues!D:D,MATCH(W1072,Taxonomy_UniqueValues!F:F,0)),INDEX(Taxonomy_UniqueValues!D:D,MATCH(V1072,Taxonomy_UniqueValues!E:E,0)))),"#N/C")</f>
        <v>Muscomorpha</v>
      </c>
      <c r="V1072" s="63" t="str">
        <f>+IFERROR(IF(W1072="#N/C","#N/C",IF(W1072=0,INDEX(Taxonomy_UniqueValues!E:E,MATCH(X1072,Taxonomy_UniqueValues!G:G,0)),INDEX(Taxonomy_UniqueValues!E:E,MATCH(W1072,Taxonomy_UniqueValues!F:F,0)))),"#N/C")</f>
        <v>Muscoidea</v>
      </c>
      <c r="W1072" s="63" t="str">
        <f>+IFERROR(IF(X1072="#N/C","#N/C",IF(X1072=0,INDEX(Taxonomy_UniqueValues!F:F,MATCH(Y1072,Taxonomy_UniqueValues!H:H,0)),INDEX(Taxonomy_UniqueValues!F:F,MATCH(X1072,Taxonomy_UniqueValues!G:G,0)))),"#N/C")</f>
        <v>Fanniidae</v>
      </c>
      <c r="X1072" s="63">
        <f>+IFERROR(IF(Y1072="#N/C","#N/C",INDEX(Taxonomy_UniqueValues!G:G,MATCH(Y1072,Taxonomy_UniqueValues!H:H,0))),"#N/C")</f>
        <v>0</v>
      </c>
      <c r="Y1072" s="65" t="s">
        <v>38</v>
      </c>
      <c r="Z1072" s="64" t="s">
        <v>36</v>
      </c>
    </row>
    <row r="1073" spans="1:26" x14ac:dyDescent="0.3">
      <c r="A1073" s="3">
        <v>291</v>
      </c>
      <c r="B1073" s="38" t="str">
        <f t="shared" si="111"/>
        <v>FAIR-D4_291</v>
      </c>
      <c r="C1073" s="39" t="s">
        <v>897</v>
      </c>
      <c r="D1073" s="4">
        <f t="shared" si="114"/>
        <v>45168</v>
      </c>
      <c r="E1073" s="1" t="s">
        <v>1209</v>
      </c>
      <c r="F1073" s="1" t="s">
        <v>1209</v>
      </c>
      <c r="G1073" s="2">
        <v>45168.755752314799</v>
      </c>
      <c r="H1073" s="2">
        <v>45168.756377314799</v>
      </c>
      <c r="I1073" s="46">
        <f t="shared" si="116"/>
        <v>6.2500000058207661E-4</v>
      </c>
      <c r="J1073" s="41" t="s">
        <v>45</v>
      </c>
      <c r="K1073" s="42" t="s">
        <v>31</v>
      </c>
      <c r="L1073" s="42" t="s">
        <v>32</v>
      </c>
      <c r="M1073" s="6">
        <v>291</v>
      </c>
      <c r="N1073" s="5" t="str">
        <f t="shared" si="109"/>
        <v>FAIR-D4/291</v>
      </c>
      <c r="O1073" s="4" t="str">
        <f>IF(ISBLANK(E1073),"",IF(E1073=F1073, "1 video",CONCATENATE((+COUNTIFS(Video_List!$A:$A,Monitoring!C1073,Video_List!$D:$D,"&lt;=" &amp;Monitoring!H1073)-COUNTIFS(Video_List!$A:$A,Monitoring!C1073,Video_List!$D:$D,"&lt;=" &amp;Monitoring!G1073))+1," videos")))</f>
        <v>1 video</v>
      </c>
      <c r="P1073" s="61" t="str">
        <f t="shared" si="115"/>
        <v>yes</v>
      </c>
      <c r="Q1073" s="62" t="s">
        <v>34</v>
      </c>
      <c r="R1073" s="63" t="str">
        <f>+IFERROR(IF(S1073="#N/C","#N/C",IF(S1073=0,INDEX(Taxonomy_UniqueValues!A:A,MATCH(T1073,Taxonomy_UniqueValues!C:C,0)),INDEX(Taxonomy_UniqueValues!A:A,MATCH(S1073,Taxonomy_UniqueValues!B:B,0)))),"#N/C")</f>
        <v>Insecta</v>
      </c>
      <c r="S1073" s="63" t="str">
        <f>+IFERROR(IF(T1073="#N/C","#N/C",IF(T1073=0,INDEX(Taxonomy_UniqueValues!B:B,MATCH(U1073,Taxonomy_UniqueValues!D:D,0)),INDEX(Taxonomy_UniqueValues!B:B,MATCH(T1073,Taxonomy_UniqueValues!C:C,0)))),"#N/C")</f>
        <v>Diptera</v>
      </c>
      <c r="T1073" s="63" t="str">
        <f>+IFERROR(IF(U1073="#N/C","#N/C",IF(U1073=0,INDEX(Taxonomy_UniqueValues!C:C,MATCH(V1073,Taxonomy_UniqueValues!E:E,0)),INDEX(Taxonomy_UniqueValues!C:C,MATCH(U1073,Taxonomy_UniqueValues!D:D,0)))),"#N/C")</f>
        <v>Brachycera</v>
      </c>
      <c r="U1073" s="63" t="str">
        <f>+IFERROR(IF(V1073="#N/C","#N/C",IF(V1073=0,INDEX(Taxonomy_UniqueValues!D:D,MATCH(W1073,Taxonomy_UniqueValues!F:F,0)),INDEX(Taxonomy_UniqueValues!D:D,MATCH(V1073,Taxonomy_UniqueValues!E:E,0)))),"#N/C")</f>
        <v>Muscomorpha</v>
      </c>
      <c r="V1073" s="63" t="str">
        <f>+IFERROR(IF(W1073="#N/C","#N/C",IF(W1073=0,INDEX(Taxonomy_UniqueValues!E:E,MATCH(X1073,Taxonomy_UniqueValues!G:G,0)),INDEX(Taxonomy_UniqueValues!E:E,MATCH(W1073,Taxonomy_UniqueValues!F:F,0)))),"#N/C")</f>
        <v>Muscoidea</v>
      </c>
      <c r="W1073" s="63" t="str">
        <f>+IFERROR(IF(X1073="#N/C","#N/C",IF(X1073=0,INDEX(Taxonomy_UniqueValues!F:F,MATCH(Y1073,Taxonomy_UniqueValues!H:H,0)),INDEX(Taxonomy_UniqueValues!F:F,MATCH(X1073,Taxonomy_UniqueValues!G:G,0)))),"#N/C")</f>
        <v>Fanniidae</v>
      </c>
      <c r="X1073" s="63">
        <f>+IFERROR(IF(Y1073="#N/C","#N/C",INDEX(Taxonomy_UniqueValues!G:G,MATCH(Y1073,Taxonomy_UniqueValues!H:H,0))),"#N/C")</f>
        <v>0</v>
      </c>
      <c r="Y1073" s="65" t="s">
        <v>38</v>
      </c>
      <c r="Z1073" s="64" t="s">
        <v>36</v>
      </c>
    </row>
    <row r="1074" spans="1:26" x14ac:dyDescent="0.3">
      <c r="A1074" s="3">
        <v>292</v>
      </c>
      <c r="B1074" s="38" t="str">
        <f t="shared" si="111"/>
        <v>FAIR-D4_292</v>
      </c>
      <c r="C1074" s="39" t="s">
        <v>897</v>
      </c>
      <c r="D1074" s="4">
        <f t="shared" si="114"/>
        <v>45169</v>
      </c>
      <c r="E1074" s="1" t="s">
        <v>1210</v>
      </c>
      <c r="F1074" s="1" t="s">
        <v>1211</v>
      </c>
      <c r="G1074" s="2">
        <v>45169.3739236111</v>
      </c>
      <c r="H1074" s="2">
        <v>45169.378067129597</v>
      </c>
      <c r="I1074" s="46">
        <f t="shared" si="116"/>
        <v>4.143518497585319E-3</v>
      </c>
      <c r="J1074" s="41" t="s">
        <v>1212</v>
      </c>
      <c r="K1074" s="42" t="s">
        <v>34</v>
      </c>
      <c r="L1074" s="42" t="s">
        <v>45</v>
      </c>
      <c r="M1074" s="6">
        <v>292</v>
      </c>
      <c r="N1074" s="5" t="str">
        <f t="shared" si="109"/>
        <v>FAIR-D4/292</v>
      </c>
      <c r="O1074" s="4" t="str">
        <f>IF(ISBLANK(E1074),"",IF(E1074=F1074, "1 video",CONCATENATE((+COUNTIFS(Video_List!$A:$A,Monitoring!C1074,Video_List!$D:$D,"&lt;=" &amp;Monitoring!H1074)-COUNTIFS(Video_List!$A:$A,Monitoring!C1074,Video_List!$D:$D,"&lt;=" &amp;Monitoring!G1074))+1," videos")))</f>
        <v>2 videos</v>
      </c>
      <c r="P1074" s="61" t="str">
        <f t="shared" si="115"/>
        <v>no</v>
      </c>
      <c r="Q1074" s="62" t="s">
        <v>34</v>
      </c>
      <c r="R1074" s="63" t="str">
        <f>+IFERROR(IF(S1074="#N/C","#N/C",INDEX(Taxonomy_UniqueValues!A:A,MATCH(S1074,Taxonomy_UniqueValues!B:B,0))),"#N/C")</f>
        <v>Insecta</v>
      </c>
      <c r="S1074" s="63" t="str">
        <f>+IFERROR(IF(T1074="#N/C","#N/C",INDEX(Taxonomy_UniqueValues!B:B,MATCH(T1074,Taxonomy_UniqueValues!C:C,0))),"#N/C")</f>
        <v>Diptera</v>
      </c>
      <c r="T1074" s="63" t="s">
        <v>48</v>
      </c>
      <c r="U1074" s="63" t="str">
        <f>+IFERROR(IF(V1074="#N/C","#N/C",INDEX(Taxonomy_UniqueValues!D:D,MATCH(V1074,Taxonomy_UniqueValues!E:E,0))),"#N/C")</f>
        <v>#N/C</v>
      </c>
      <c r="V1074" s="63" t="str">
        <f>+IFERROR(IF(W1074="#N/C","#N/C",INDEX(Taxonomy_UniqueValues!E:E,MATCH(W1074,Taxonomy_UniqueValues!F:F,0))),"#N/C")</f>
        <v>#N/C</v>
      </c>
      <c r="W1074" s="63" t="str">
        <f>+IFERROR(IF(X1074="#N/C","#N/C",INDEX(Taxonomy_UniqueValues!F:F,MATCH(X1074,Taxonomy_UniqueValues!G:G,0))),"#N/C")</f>
        <v>#N/C</v>
      </c>
      <c r="X1074" s="63" t="str">
        <f>+IFERROR(IF(Y1074="#N/C","#N/C",INDEX(Taxonomy_UniqueValues!G:G,MATCH(Y1074,Taxonomy_UniqueValues!H:H,0))),"#N/C")</f>
        <v>#N/C</v>
      </c>
      <c r="Y1074" s="65" t="str">
        <f>+IFERROR(IF(Z1074="#N/C","#N/C",INDEX(Taxonomy_UniqueValues!H:H,MATCH(Z1074,Taxonomy_UniqueValues!I:I,0))),"#N/C")</f>
        <v>#N/C</v>
      </c>
      <c r="Z1074" s="64" t="s">
        <v>36</v>
      </c>
    </row>
    <row r="1075" spans="1:26" x14ac:dyDescent="0.3">
      <c r="A1075" s="3">
        <v>293</v>
      </c>
      <c r="B1075" s="38" t="str">
        <f t="shared" si="111"/>
        <v>FAIR-D4_293</v>
      </c>
      <c r="C1075" s="39" t="s">
        <v>897</v>
      </c>
      <c r="D1075" s="4">
        <f t="shared" si="114"/>
        <v>45169</v>
      </c>
      <c r="E1075" s="1" t="s">
        <v>1213</v>
      </c>
      <c r="F1075" s="1" t="s">
        <v>1213</v>
      </c>
      <c r="G1075" s="2">
        <v>45169.419884259303</v>
      </c>
      <c r="H1075" s="2">
        <v>45169.4199884259</v>
      </c>
      <c r="I1075" s="46">
        <f t="shared" si="116"/>
        <v>1.041665964294225E-4</v>
      </c>
      <c r="J1075" s="41" t="s">
        <v>30</v>
      </c>
      <c r="K1075" s="42" t="s">
        <v>31</v>
      </c>
      <c r="L1075" s="42" t="s">
        <v>32</v>
      </c>
      <c r="M1075" s="6">
        <v>293</v>
      </c>
      <c r="N1075" s="5" t="str">
        <f t="shared" si="109"/>
        <v>FAIR-D4/293</v>
      </c>
      <c r="O1075" s="4" t="str">
        <f>IF(ISBLANK(E1075),"",IF(E1075=F1075, "1 video",CONCATENATE((+COUNTIFS(Video_List!$A:$A,Monitoring!C1075,Video_List!$D:$D,"&lt;=" &amp;Monitoring!H1075)-COUNTIFS(Video_List!$A:$A,Monitoring!C1075,Video_List!$D:$D,"&lt;=" &amp;Monitoring!G1075))+1," videos")))</f>
        <v>1 video</v>
      </c>
      <c r="P1075" s="61" t="str">
        <f t="shared" si="115"/>
        <v>yes</v>
      </c>
      <c r="Q1075" s="62" t="s">
        <v>34</v>
      </c>
      <c r="R1075" s="63" t="str">
        <f>+IFERROR(IF(S1075="#N/C","#N/C",IF(S1075=0,INDEX(Taxonomy_UniqueValues!A:A,MATCH(T1075,Taxonomy_UniqueValues!C:C,0)),INDEX(Taxonomy_UniqueValues!A:A,MATCH(S1075,Taxonomy_UniqueValues!B:B,0)))),"#N/C")</f>
        <v>Insecta</v>
      </c>
      <c r="S1075" s="63" t="str">
        <f>+IFERROR(IF(T1075="#N/C","#N/C",IF(T1075=0,INDEX(Taxonomy_UniqueValues!B:B,MATCH(U1075,Taxonomy_UniqueValues!D:D,0)),INDEX(Taxonomy_UniqueValues!B:B,MATCH(T1075,Taxonomy_UniqueValues!C:C,0)))),"#N/C")</f>
        <v>Diptera</v>
      </c>
      <c r="T1075" s="63" t="str">
        <f>+IFERROR(IF(U1075="#N/C","#N/C",IF(U1075=0,INDEX(Taxonomy_UniqueValues!C:C,MATCH(V1075,Taxonomy_UniqueValues!E:E,0)),INDEX(Taxonomy_UniqueValues!C:C,MATCH(U1075,Taxonomy_UniqueValues!D:D,0)))),"#N/C")</f>
        <v>Brachycera</v>
      </c>
      <c r="U1075" s="63" t="str">
        <f>+IFERROR(IF(V1075="#N/C","#N/C",IF(V1075=0,INDEX(Taxonomy_UniqueValues!D:D,MATCH(W1075,Taxonomy_UniqueValues!F:F,0)),INDEX(Taxonomy_UniqueValues!D:D,MATCH(V1075,Taxonomy_UniqueValues!E:E,0)))),"#N/C")</f>
        <v>Muscomorpha</v>
      </c>
      <c r="V1075" s="63" t="str">
        <f>+IFERROR(IF(W1075="#N/C","#N/C",IF(W1075=0,INDEX(Taxonomy_UniqueValues!E:E,MATCH(X1075,Taxonomy_UniqueValues!G:G,0)),INDEX(Taxonomy_UniqueValues!E:E,MATCH(W1075,Taxonomy_UniqueValues!F:F,0)))),"#N/C")</f>
        <v>Muscoidea</v>
      </c>
      <c r="W1075" s="63" t="str">
        <f>+IFERROR(IF(X1075="#N/C","#N/C",IF(X1075=0,INDEX(Taxonomy_UniqueValues!F:F,MATCH(Y1075,Taxonomy_UniqueValues!H:H,0)),INDEX(Taxonomy_UniqueValues!F:F,MATCH(X1075,Taxonomy_UniqueValues!G:G,0)))),"#N/C")</f>
        <v>Fanniidae</v>
      </c>
      <c r="X1075" s="63">
        <f>+IFERROR(IF(Y1075="#N/C","#N/C",INDEX(Taxonomy_UniqueValues!G:G,MATCH(Y1075,Taxonomy_UniqueValues!H:H,0))),"#N/C")</f>
        <v>0</v>
      </c>
      <c r="Y1075" s="65" t="s">
        <v>38</v>
      </c>
      <c r="Z1075" s="64" t="s">
        <v>36</v>
      </c>
    </row>
    <row r="1076" spans="1:26" x14ac:dyDescent="0.3">
      <c r="A1076" s="3">
        <v>294</v>
      </c>
      <c r="B1076" s="38" t="str">
        <f t="shared" si="111"/>
        <v>FAIR-D4_294</v>
      </c>
      <c r="C1076" s="39" t="s">
        <v>897</v>
      </c>
      <c r="D1076" s="4">
        <f t="shared" si="114"/>
        <v>45169</v>
      </c>
      <c r="E1076" s="1" t="s">
        <v>1214</v>
      </c>
      <c r="F1076" s="1" t="s">
        <v>1215</v>
      </c>
      <c r="G1076" s="2">
        <v>45169.438784722202</v>
      </c>
      <c r="H1076" s="2">
        <v>45169.4459837963</v>
      </c>
      <c r="I1076" s="46">
        <f t="shared" si="116"/>
        <v>7.1990740980254486E-3</v>
      </c>
      <c r="J1076" s="41" t="s">
        <v>45</v>
      </c>
      <c r="K1076" s="42" t="s">
        <v>34</v>
      </c>
      <c r="L1076" s="42" t="s">
        <v>32</v>
      </c>
      <c r="M1076" s="6">
        <v>294</v>
      </c>
      <c r="N1076" s="5" t="str">
        <f t="shared" si="109"/>
        <v>FAIR-D4/294</v>
      </c>
      <c r="O1076" s="4" t="str">
        <f>IF(ISBLANK(E1076),"",IF(E1076=F1076, "1 video",CONCATENATE((+COUNTIFS(Video_List!$A:$A,Monitoring!C1076,Video_List!$D:$D,"&lt;=" &amp;Monitoring!H1076)-COUNTIFS(Video_List!$A:$A,Monitoring!C1076,Video_List!$D:$D,"&lt;=" &amp;Monitoring!G1076))+1," videos")))</f>
        <v>5 videos</v>
      </c>
      <c r="P1076" s="61" t="str">
        <f t="shared" si="115"/>
        <v>yes</v>
      </c>
      <c r="Q1076" s="62" t="s">
        <v>34</v>
      </c>
      <c r="R1076" s="63" t="str">
        <f>+IFERROR(IF(S1076="#N/C","#N/C",IF(S1076=0,INDEX(Taxonomy_UniqueValues!A:A,MATCH(T1076,Taxonomy_UniqueValues!C:C,0)),INDEX(Taxonomy_UniqueValues!A:A,MATCH(S1076,Taxonomy_UniqueValues!B:B,0)))),"#N/C")</f>
        <v>Insecta</v>
      </c>
      <c r="S1076" s="63" t="str">
        <f>+IFERROR(IF(T1076="#N/C","#N/C",IF(T1076=0,INDEX(Taxonomy_UniqueValues!B:B,MATCH(U1076,Taxonomy_UniqueValues!D:D,0)),INDEX(Taxonomy_UniqueValues!B:B,MATCH(T1076,Taxonomy_UniqueValues!C:C,0)))),"#N/C")</f>
        <v>Diptera</v>
      </c>
      <c r="T1076" s="63" t="str">
        <f>+IFERROR(IF(U1076="#N/C","#N/C",IF(U1076=0,INDEX(Taxonomy_UniqueValues!C:C,MATCH(V1076,Taxonomy_UniqueValues!E:E,0)),INDEX(Taxonomy_UniqueValues!C:C,MATCH(U1076,Taxonomy_UniqueValues!D:D,0)))),"#N/C")</f>
        <v>Brachycera</v>
      </c>
      <c r="U1076" s="63" t="str">
        <f>+IFERROR(IF(V1076="#N/C","#N/C",IF(V1076=0,INDEX(Taxonomy_UniqueValues!D:D,MATCH(W1076,Taxonomy_UniqueValues!F:F,0)),INDEX(Taxonomy_UniqueValues!D:D,MATCH(V1076,Taxonomy_UniqueValues!E:E,0)))),"#N/C")</f>
        <v>Muscomorpha</v>
      </c>
      <c r="V1076" s="63" t="str">
        <f>+IFERROR(IF(W1076="#N/C","#N/C",IF(W1076=0,INDEX(Taxonomy_UniqueValues!E:E,MATCH(X1076,Taxonomy_UniqueValues!G:G,0)),INDEX(Taxonomy_UniqueValues!E:E,MATCH(W1076,Taxonomy_UniqueValues!F:F,0)))),"#N/C")</f>
        <v>Muscoidea</v>
      </c>
      <c r="W1076" s="63" t="str">
        <f>+IFERROR(IF(X1076="#N/C","#N/C",IF(X1076=0,INDEX(Taxonomy_UniqueValues!F:F,MATCH(Y1076,Taxonomy_UniqueValues!H:H,0)),INDEX(Taxonomy_UniqueValues!F:F,MATCH(X1076,Taxonomy_UniqueValues!G:G,0)))),"#N/C")</f>
        <v>Fanniidae</v>
      </c>
      <c r="X1076" s="63">
        <f>+IFERROR(IF(Y1076="#N/C","#N/C",INDEX(Taxonomy_UniqueValues!G:G,MATCH(Y1076,Taxonomy_UniqueValues!H:H,0))),"#N/C")</f>
        <v>0</v>
      </c>
      <c r="Y1076" s="65" t="s">
        <v>38</v>
      </c>
      <c r="Z1076" s="64" t="s">
        <v>36</v>
      </c>
    </row>
    <row r="1077" spans="1:26" x14ac:dyDescent="0.3">
      <c r="A1077" s="3">
        <v>295</v>
      </c>
      <c r="B1077" s="38" t="str">
        <f t="shared" si="111"/>
        <v>FAIR-D4_295</v>
      </c>
      <c r="C1077" s="39" t="s">
        <v>897</v>
      </c>
      <c r="D1077" s="4">
        <f t="shared" si="114"/>
        <v>45169</v>
      </c>
      <c r="E1077" s="1" t="s">
        <v>1216</v>
      </c>
      <c r="F1077" s="1" t="s">
        <v>1217</v>
      </c>
      <c r="G1077" s="2">
        <v>45169.447303240697</v>
      </c>
      <c r="H1077" s="2">
        <v>45169.461215277799</v>
      </c>
      <c r="I1077" s="46">
        <f t="shared" si="116"/>
        <v>1.3912037102272734E-2</v>
      </c>
      <c r="J1077" s="41" t="s">
        <v>30</v>
      </c>
      <c r="K1077" s="42" t="s">
        <v>34</v>
      </c>
      <c r="L1077" s="42" t="s">
        <v>32</v>
      </c>
      <c r="M1077" s="6">
        <v>295</v>
      </c>
      <c r="N1077" s="5" t="str">
        <f t="shared" si="109"/>
        <v>FAIR-D4/295</v>
      </c>
      <c r="O1077" s="4" t="str">
        <f>IF(ISBLANK(E1077),"",IF(E1077=F1077, "1 video",CONCATENATE((+COUNTIFS(Video_List!$A:$A,Monitoring!C1077,Video_List!$D:$D,"&lt;=" &amp;Monitoring!H1077)-COUNTIFS(Video_List!$A:$A,Monitoring!C1077,Video_List!$D:$D,"&lt;=" &amp;Monitoring!G1077))+1," videos")))</f>
        <v>3 videos</v>
      </c>
      <c r="P1077" s="61" t="str">
        <f t="shared" si="115"/>
        <v>yes</v>
      </c>
      <c r="Q1077" s="62" t="s">
        <v>34</v>
      </c>
      <c r="R1077" s="63" t="str">
        <f>+IFERROR(IF(S1077="#N/C","#N/C",IF(S1077=0,INDEX(Taxonomy_UniqueValues!A:A,MATCH(T1077,Taxonomy_UniqueValues!C:C,0)),INDEX(Taxonomy_UniqueValues!A:A,MATCH(S1077,Taxonomy_UniqueValues!B:B,0)))),"#N/C")</f>
        <v>Insecta</v>
      </c>
      <c r="S1077" s="63" t="str">
        <f>+IFERROR(IF(T1077="#N/C","#N/C",IF(T1077=0,INDEX(Taxonomy_UniqueValues!B:B,MATCH(U1077,Taxonomy_UniqueValues!D:D,0)),INDEX(Taxonomy_UniqueValues!B:B,MATCH(T1077,Taxonomy_UniqueValues!C:C,0)))),"#N/C")</f>
        <v>Diptera</v>
      </c>
      <c r="T1077" s="63" t="str">
        <f>+IFERROR(IF(U1077="#N/C","#N/C",IF(U1077=0,INDEX(Taxonomy_UniqueValues!C:C,MATCH(V1077,Taxonomy_UniqueValues!E:E,0)),INDEX(Taxonomy_UniqueValues!C:C,MATCH(U1077,Taxonomy_UniqueValues!D:D,0)))),"#N/C")</f>
        <v>Brachycera</v>
      </c>
      <c r="U1077" s="63" t="str">
        <f>+IFERROR(IF(V1077="#N/C","#N/C",IF(V1077=0,INDEX(Taxonomy_UniqueValues!D:D,MATCH(W1077,Taxonomy_UniqueValues!F:F,0)),INDEX(Taxonomy_UniqueValues!D:D,MATCH(V1077,Taxonomy_UniqueValues!E:E,0)))),"#N/C")</f>
        <v>Muscomorpha</v>
      </c>
      <c r="V1077" s="63" t="str">
        <f>+IFERROR(IF(W1077="#N/C","#N/C",IF(W1077=0,INDEX(Taxonomy_UniqueValues!E:E,MATCH(X1077,Taxonomy_UniqueValues!G:G,0)),INDEX(Taxonomy_UniqueValues!E:E,MATCH(W1077,Taxonomy_UniqueValues!F:F,0)))),"#N/C")</f>
        <v>Muscoidea</v>
      </c>
      <c r="W1077" s="63" t="str">
        <f>+IFERROR(IF(X1077="#N/C","#N/C",IF(X1077=0,INDEX(Taxonomy_UniqueValues!F:F,MATCH(Y1077,Taxonomy_UniqueValues!H:H,0)),INDEX(Taxonomy_UniqueValues!F:F,MATCH(X1077,Taxonomy_UniqueValues!G:G,0)))),"#N/C")</f>
        <v>Fanniidae</v>
      </c>
      <c r="X1077" s="63">
        <f>+IFERROR(IF(Y1077="#N/C","#N/C",INDEX(Taxonomy_UniqueValues!G:G,MATCH(Y1077,Taxonomy_UniqueValues!H:H,0))),"#N/C")</f>
        <v>0</v>
      </c>
      <c r="Y1077" s="65" t="s">
        <v>38</v>
      </c>
      <c r="Z1077" s="64" t="s">
        <v>36</v>
      </c>
    </row>
    <row r="1078" spans="1:26" x14ac:dyDescent="0.3">
      <c r="A1078" s="3">
        <v>296</v>
      </c>
      <c r="B1078" s="38" t="str">
        <f t="shared" si="111"/>
        <v>FAIR-D4_296</v>
      </c>
      <c r="C1078" s="39" t="s">
        <v>897</v>
      </c>
      <c r="D1078" s="4">
        <f t="shared" si="114"/>
        <v>45169</v>
      </c>
      <c r="E1078" s="1" t="s">
        <v>1218</v>
      </c>
      <c r="F1078" s="1" t="s">
        <v>1218</v>
      </c>
      <c r="G1078" s="2">
        <v>45169.471562500003</v>
      </c>
      <c r="H1078" s="2">
        <v>45169.472175925897</v>
      </c>
      <c r="I1078" s="46">
        <f t="shared" si="116"/>
        <v>6.1342589469859377E-4</v>
      </c>
      <c r="J1078" s="41" t="s">
        <v>45</v>
      </c>
      <c r="K1078" s="42" t="s">
        <v>34</v>
      </c>
      <c r="L1078" s="42" t="s">
        <v>45</v>
      </c>
      <c r="M1078" s="6">
        <v>296</v>
      </c>
      <c r="N1078" s="5" t="str">
        <f t="shared" si="109"/>
        <v>FAIR-D4/296</v>
      </c>
      <c r="O1078" s="4" t="str">
        <f>IF(ISBLANK(E1078),"",IF(E1078=F1078, "1 video",CONCATENATE((+COUNTIFS(Video_List!$A:$A,Monitoring!C1078,Video_List!$D:$D,"&lt;=" &amp;Monitoring!H1078)-COUNTIFS(Video_List!$A:$A,Monitoring!C1078,Video_List!$D:$D,"&lt;=" &amp;Monitoring!G1078))+1," videos")))</f>
        <v>1 video</v>
      </c>
      <c r="P1078" s="61" t="str">
        <f t="shared" si="115"/>
        <v>no</v>
      </c>
      <c r="Q1078" s="62" t="s">
        <v>34</v>
      </c>
      <c r="R1078" s="63" t="str">
        <f>+IFERROR(IF(S1078="#N/C","#N/C",INDEX(Taxonomy_UniqueValues!A:A,MATCH(S1078,Taxonomy_UniqueValues!B:B,0))),"#N/C")</f>
        <v>Insecta</v>
      </c>
      <c r="S1078" s="63" t="str">
        <f>+IFERROR(IF(T1078="#N/C","#N/C",INDEX(Taxonomy_UniqueValues!B:B,MATCH(T1078,Taxonomy_UniqueValues!C:C,0))),"#N/C")</f>
        <v>Diptera</v>
      </c>
      <c r="T1078" s="63" t="s">
        <v>48</v>
      </c>
      <c r="U1078" s="63" t="str">
        <f>+IFERROR(IF(V1078="#N/C","#N/C",INDEX(Taxonomy_UniqueValues!D:D,MATCH(V1078,Taxonomy_UniqueValues!E:E,0))),"#N/C")</f>
        <v>#N/C</v>
      </c>
      <c r="V1078" s="63" t="str">
        <f>+IFERROR(IF(W1078="#N/C","#N/C",INDEX(Taxonomy_UniqueValues!E:E,MATCH(W1078,Taxonomy_UniqueValues!F:F,0))),"#N/C")</f>
        <v>#N/C</v>
      </c>
      <c r="W1078" s="63" t="str">
        <f>+IFERROR(IF(X1078="#N/C","#N/C",INDEX(Taxonomy_UniqueValues!F:F,MATCH(X1078,Taxonomy_UniqueValues!G:G,0))),"#N/C")</f>
        <v>#N/C</v>
      </c>
      <c r="X1078" s="63" t="str">
        <f>+IFERROR(IF(Y1078="#N/C","#N/C",INDEX(Taxonomy_UniqueValues!G:G,MATCH(Y1078,Taxonomy_UniqueValues!H:H,0))),"#N/C")</f>
        <v>#N/C</v>
      </c>
      <c r="Y1078" s="65" t="str">
        <f>+IFERROR(IF(Z1078="#N/C","#N/C",INDEX(Taxonomy_UniqueValues!H:H,MATCH(Z1078,Taxonomy_UniqueValues!I:I,0))),"#N/C")</f>
        <v>#N/C</v>
      </c>
      <c r="Z1078" s="64" t="s">
        <v>36</v>
      </c>
    </row>
    <row r="1079" spans="1:26" x14ac:dyDescent="0.3">
      <c r="A1079" s="3">
        <v>297</v>
      </c>
      <c r="B1079" s="38" t="str">
        <f t="shared" si="111"/>
        <v>FAIR-D4_297</v>
      </c>
      <c r="C1079" s="39" t="s">
        <v>897</v>
      </c>
      <c r="D1079" s="4">
        <f t="shared" si="114"/>
        <v>45169</v>
      </c>
      <c r="E1079" s="1" t="s">
        <v>1219</v>
      </c>
      <c r="F1079" s="1" t="s">
        <v>1219</v>
      </c>
      <c r="G1079" s="2">
        <v>45169.494444444397</v>
      </c>
      <c r="H1079" s="2">
        <v>45169.494560185201</v>
      </c>
      <c r="I1079" s="46">
        <f t="shared" si="116"/>
        <v>1.1574080417631194E-4</v>
      </c>
      <c r="J1079" s="41" t="s">
        <v>30</v>
      </c>
      <c r="K1079" s="42" t="s">
        <v>31</v>
      </c>
      <c r="L1079" s="42" t="s">
        <v>32</v>
      </c>
      <c r="M1079" s="6">
        <v>297</v>
      </c>
      <c r="N1079" s="5" t="str">
        <f t="shared" si="109"/>
        <v>FAIR-D4/297</v>
      </c>
      <c r="O1079" s="4" t="str">
        <f>IF(ISBLANK(E1079),"",IF(E1079=F1079, "1 video",CONCATENATE((+COUNTIFS(Video_List!$A:$A,Monitoring!C1079,Video_List!$D:$D,"&lt;=" &amp;Monitoring!H1079)-COUNTIFS(Video_List!$A:$A,Monitoring!C1079,Video_List!$D:$D,"&lt;=" &amp;Monitoring!G1079))+1," videos")))</f>
        <v>1 video</v>
      </c>
      <c r="P1079" s="61" t="str">
        <f t="shared" si="115"/>
        <v>yes</v>
      </c>
      <c r="Q1079" s="62" t="s">
        <v>34</v>
      </c>
      <c r="R1079" s="63" t="str">
        <f>+IFERROR(IF(S1079="#N/C","#N/C",INDEX(Taxonomy_UniqueValues!A:A,MATCH(S1079,Taxonomy_UniqueValues!B:B,0))),"#N/C")</f>
        <v>Insecta</v>
      </c>
      <c r="S1079" s="63" t="str">
        <f>+IFERROR(IF(T1079="#N/C","#N/C",INDEX(Taxonomy_UniqueValues!B:B,MATCH(T1079,Taxonomy_UniqueValues!C:C,0))),"#N/C")</f>
        <v>Diptera</v>
      </c>
      <c r="T1079" s="63" t="str">
        <f>+IFERROR(IF(V1079="#N/C","#N/C",INDEX(Taxonomy_UniqueValues!C:C,MATCH(V1079,Taxonomy_UniqueValues!E:E,0))),"#N/C")</f>
        <v>Brachycera</v>
      </c>
      <c r="U1079" s="63" t="str">
        <f>+IFERROR(IF(V1079="#N/C","#N/C",INDEX(Taxonomy_UniqueValues!D:D,MATCH(V1079,Taxonomy_UniqueValues!E:E,0))),"#N/C")</f>
        <v>Muscomorpha</v>
      </c>
      <c r="V1079" s="63" t="str">
        <f>+IFERROR(IF(W1079="#N/C","#N/C",INDEX(Taxonomy_UniqueValues!E:E,MATCH(W1079,Taxonomy_UniqueValues!F:F,0))),"#N/C")</f>
        <v>Oestroidea</v>
      </c>
      <c r="W1079" s="63" t="s">
        <v>572</v>
      </c>
      <c r="X1079" s="63" t="str">
        <f>+IFERROR(IF(Y1079="#N/C","#N/C",INDEX(Taxonomy_UniqueValues!G:G,MATCH(Y1079,Taxonomy_UniqueValues!H:H,0))),"#N/C")</f>
        <v>#N/C</v>
      </c>
      <c r="Y1079" s="65" t="str">
        <f>+IFERROR(IF(Z1079="#N/C","#N/C",INDEX(Taxonomy_UniqueValues!H:H,MATCH(Z1079,Taxonomy_UniqueValues!I:I,0))),"#N/C")</f>
        <v>#N/C</v>
      </c>
      <c r="Z1079" s="64" t="s">
        <v>36</v>
      </c>
    </row>
    <row r="1080" spans="1:26" x14ac:dyDescent="0.3">
      <c r="A1080" s="3">
        <v>298</v>
      </c>
      <c r="B1080" s="38" t="str">
        <f t="shared" si="111"/>
        <v>FAIR-D4_298</v>
      </c>
      <c r="C1080" s="39" t="s">
        <v>897</v>
      </c>
      <c r="D1080" s="4">
        <f t="shared" si="114"/>
        <v>45169</v>
      </c>
      <c r="E1080" s="1" t="s">
        <v>1220</v>
      </c>
      <c r="F1080" s="1" t="s">
        <v>1220</v>
      </c>
      <c r="G1080" s="2">
        <v>45169.498819444503</v>
      </c>
      <c r="H1080" s="2">
        <v>45169.500057870398</v>
      </c>
      <c r="I1080" s="46">
        <f t="shared" si="116"/>
        <v>1.2384258952806704E-3</v>
      </c>
      <c r="J1080" s="41" t="s">
        <v>45</v>
      </c>
      <c r="K1080" s="42" t="s">
        <v>34</v>
      </c>
      <c r="L1080" s="42" t="s">
        <v>30</v>
      </c>
      <c r="M1080" s="6">
        <v>298</v>
      </c>
      <c r="N1080" s="5" t="str">
        <f t="shared" si="109"/>
        <v>FAIR-D4/298</v>
      </c>
      <c r="O1080" s="4" t="str">
        <f>IF(ISBLANK(E1080),"",IF(E1080=F1080, "1 video",CONCATENATE((+COUNTIFS(Video_List!$A:$A,Monitoring!C1080,Video_List!$D:$D,"&lt;=" &amp;Monitoring!H1080)-COUNTIFS(Video_List!$A:$A,Monitoring!C1080,Video_List!$D:$D,"&lt;=" &amp;Monitoring!G1080))+1," videos")))</f>
        <v>1 video</v>
      </c>
      <c r="P1080" s="61" t="str">
        <f t="shared" si="115"/>
        <v>yes</v>
      </c>
      <c r="Q1080" s="62" t="s">
        <v>31</v>
      </c>
      <c r="R1080" s="63" t="str">
        <f>+IFERROR(IF(S1080="#N/C","#N/C",IF(S1080=0,INDEX(Taxonomy_UniqueValues!A:A,MATCH(T1080,Taxonomy_UniqueValues!C:C,0)),INDEX(Taxonomy_UniqueValues!A:A,MATCH(S1080,Taxonomy_UniqueValues!B:B,0)))),"#N/C")</f>
        <v>Insecta</v>
      </c>
      <c r="S1080" s="63" t="str">
        <f>+IFERROR(IF(T1080="#N/C","#N/C",IF(T1080=0,INDEX(Taxonomy_UniqueValues!B:B,MATCH(U1080,Taxonomy_UniqueValues!D:D,0)),INDEX(Taxonomy_UniqueValues!B:B,MATCH(T1080,Taxonomy_UniqueValues!C:C,0)))),"#N/C")</f>
        <v>Diptera</v>
      </c>
      <c r="T1080" s="63" t="str">
        <f>+IFERROR(IF(U1080="#N/C","#N/C",IF(U1080=0,INDEX(Taxonomy_UniqueValues!C:C,MATCH(V1080,Taxonomy_UniqueValues!E:E,0)),INDEX(Taxonomy_UniqueValues!C:C,MATCH(U1080,Taxonomy_UniqueValues!D:D,0)))),"#N/C")</f>
        <v>Brachycera</v>
      </c>
      <c r="U1080" s="63" t="str">
        <f>+IFERROR(IF(V1080="#N/C","#N/C",IF(V1080=0,INDEX(Taxonomy_UniqueValues!D:D,MATCH(W1080,Taxonomy_UniqueValues!F:F,0)),INDEX(Taxonomy_UniqueValues!D:D,MATCH(V1080,Taxonomy_UniqueValues!E:E,0)))),"#N/C")</f>
        <v>Muscomorpha</v>
      </c>
      <c r="V1080" s="63" t="str">
        <f>+IFERROR(IF(W1080="#N/C","#N/C",IF(W1080=0,INDEX(Taxonomy_UniqueValues!E:E,MATCH(X1080,Taxonomy_UniqueValues!G:G,0)),INDEX(Taxonomy_UniqueValues!E:E,MATCH(W1080,Taxonomy_UniqueValues!F:F,0)))),"#N/C")</f>
        <v>Muscoidea</v>
      </c>
      <c r="W1080" s="63" t="str">
        <f>+IFERROR(IF(X1080="#N/C","#N/C",IF(X1080=0,INDEX(Taxonomy_UniqueValues!F:F,MATCH(Y1080,Taxonomy_UniqueValues!H:H,0)),INDEX(Taxonomy_UniqueValues!F:F,MATCH(X1080,Taxonomy_UniqueValues!G:G,0)))),"#N/C")</f>
        <v>Fanniidae</v>
      </c>
      <c r="X1080" s="63">
        <f>+IFERROR(IF(Y1080="#N/C","#N/C",INDEX(Taxonomy_UniqueValues!G:G,MATCH(Y1080,Taxonomy_UniqueValues!H:H,0))),"#N/C")</f>
        <v>0</v>
      </c>
      <c r="Y1080" s="65" t="s">
        <v>38</v>
      </c>
      <c r="Z1080" s="64" t="s">
        <v>36</v>
      </c>
    </row>
    <row r="1081" spans="1:26" x14ac:dyDescent="0.3">
      <c r="A1081" s="3">
        <v>299</v>
      </c>
      <c r="B1081" s="38" t="str">
        <f t="shared" si="111"/>
        <v>FAIR-D4_299</v>
      </c>
      <c r="C1081" s="39" t="s">
        <v>897</v>
      </c>
      <c r="D1081" s="4">
        <f t="shared" si="114"/>
        <v>45169</v>
      </c>
      <c r="E1081" s="1" t="s">
        <v>1221</v>
      </c>
      <c r="F1081" s="1" t="s">
        <v>1221</v>
      </c>
      <c r="G1081" s="2">
        <v>45169.509398148199</v>
      </c>
      <c r="H1081" s="2">
        <v>45169.5096990741</v>
      </c>
      <c r="I1081" s="46">
        <f t="shared" si="116"/>
        <v>3.0092590168351308E-4</v>
      </c>
      <c r="J1081" s="41" t="s">
        <v>45</v>
      </c>
      <c r="K1081" s="42" t="s">
        <v>31</v>
      </c>
      <c r="L1081" s="42" t="s">
        <v>32</v>
      </c>
      <c r="M1081" s="6">
        <v>299</v>
      </c>
      <c r="N1081" s="5" t="str">
        <f t="shared" si="109"/>
        <v>FAIR-D4/299</v>
      </c>
      <c r="O1081" s="4" t="str">
        <f>IF(ISBLANK(E1081),"",IF(E1081=F1081, "1 video",CONCATENATE((+COUNTIFS(Video_List!$A:$A,Monitoring!C1081,Video_List!$D:$D,"&lt;=" &amp;Monitoring!H1081)-COUNTIFS(Video_List!$A:$A,Monitoring!C1081,Video_List!$D:$D,"&lt;=" &amp;Monitoring!G1081))+1," videos")))</f>
        <v>1 video</v>
      </c>
      <c r="P1081" s="61" t="str">
        <f t="shared" si="115"/>
        <v>no</v>
      </c>
      <c r="Q1081" s="62" t="s">
        <v>34</v>
      </c>
      <c r="R1081" s="63" t="str">
        <f>+IFERROR(IF(S1081="#N/C","#N/C",INDEX(Taxonomy_UniqueValues!A:A,MATCH(S1081,Taxonomy_UniqueValues!B:B,0))),"#N/C")</f>
        <v>Insecta</v>
      </c>
      <c r="S1081" s="63" t="str">
        <f>+IFERROR(IF(T1081="#N/C","#N/C",INDEX(Taxonomy_UniqueValues!B:B,MATCH(T1081,Taxonomy_UniqueValues!C:C,0))),"#N/C")</f>
        <v>Diptera</v>
      </c>
      <c r="T1081" s="63" t="s">
        <v>48</v>
      </c>
      <c r="U1081" s="63" t="str">
        <f>+IFERROR(IF(V1081="#N/C","#N/C",INDEX(Taxonomy_UniqueValues!D:D,MATCH(V1081,Taxonomy_UniqueValues!E:E,0))),"#N/C")</f>
        <v>#N/C</v>
      </c>
      <c r="V1081" s="63" t="str">
        <f>+IFERROR(IF(W1081="#N/C","#N/C",INDEX(Taxonomy_UniqueValues!E:E,MATCH(W1081,Taxonomy_UniqueValues!F:F,0))),"#N/C")</f>
        <v>#N/C</v>
      </c>
      <c r="W1081" s="63" t="str">
        <f>+IFERROR(IF(X1081="#N/C","#N/C",INDEX(Taxonomy_UniqueValues!F:F,MATCH(X1081,Taxonomy_UniqueValues!G:G,0))),"#N/C")</f>
        <v>#N/C</v>
      </c>
      <c r="X1081" s="63" t="str">
        <f>+IFERROR(IF(Y1081="#N/C","#N/C",INDEX(Taxonomy_UniqueValues!G:G,MATCH(Y1081,Taxonomy_UniqueValues!H:H,0))),"#N/C")</f>
        <v>#N/C</v>
      </c>
      <c r="Y1081" s="65" t="str">
        <f>+IFERROR(IF(Z1081="#N/C","#N/C",INDEX(Taxonomy_UniqueValues!H:H,MATCH(Z1081,Taxonomy_UniqueValues!I:I,0))),"#N/C")</f>
        <v>#N/C</v>
      </c>
      <c r="Z1081" s="64" t="s">
        <v>36</v>
      </c>
    </row>
    <row r="1082" spans="1:26" x14ac:dyDescent="0.3">
      <c r="A1082" s="3">
        <v>300</v>
      </c>
      <c r="B1082" s="38" t="str">
        <f t="shared" si="111"/>
        <v>FAIR-D4_300</v>
      </c>
      <c r="C1082" s="39" t="s">
        <v>897</v>
      </c>
      <c r="D1082" s="4">
        <f t="shared" ref="D1082:D1113" si="117">IF(ISBLANK(E1082),"",+VALUE(MID(E1082,FIND("_",E1082)+1,10)))</f>
        <v>45169</v>
      </c>
      <c r="E1082" s="1" t="s">
        <v>1222</v>
      </c>
      <c r="F1082" s="1" t="s">
        <v>1223</v>
      </c>
      <c r="G1082" s="2">
        <v>45169.515833333302</v>
      </c>
      <c r="H1082" s="2">
        <v>45169.518738425897</v>
      </c>
      <c r="I1082" s="46">
        <f t="shared" si="116"/>
        <v>2.905092595028691E-3</v>
      </c>
      <c r="J1082" s="41" t="s">
        <v>30</v>
      </c>
      <c r="K1082" s="42" t="s">
        <v>34</v>
      </c>
      <c r="L1082" s="42" t="s">
        <v>32</v>
      </c>
      <c r="M1082" s="6">
        <v>300</v>
      </c>
      <c r="N1082" s="5" t="str">
        <f t="shared" si="109"/>
        <v>FAIR-D4/300</v>
      </c>
      <c r="O1082" s="4" t="str">
        <f>IF(ISBLANK(E1082),"",IF(E1082=F1082, "1 video",CONCATENATE((+COUNTIFS(Video_List!$A:$A,Monitoring!C1082,Video_List!$D:$D,"&lt;=" &amp;Monitoring!H1082)-COUNTIFS(Video_List!$A:$A,Monitoring!C1082,Video_List!$D:$D,"&lt;=" &amp;Monitoring!G1082))+1," videos")))</f>
        <v>3 videos</v>
      </c>
      <c r="P1082" s="61" t="str">
        <f t="shared" si="115"/>
        <v>yes</v>
      </c>
      <c r="Q1082" s="62" t="s">
        <v>34</v>
      </c>
      <c r="R1082" s="63" t="str">
        <f>+IFERROR(IF(S1082="#N/C","#N/C",INDEX(Taxonomy_UniqueValues!A:A,MATCH(S1082,Taxonomy_UniqueValues!B:B,0))),"#N/C")</f>
        <v>Insecta</v>
      </c>
      <c r="S1082" s="63" t="str">
        <f>+IFERROR(IF(T1082="#N/C","#N/C",INDEX(Taxonomy_UniqueValues!B:B,MATCH(T1082,Taxonomy_UniqueValues!C:C,0))),"#N/C")</f>
        <v>Diptera</v>
      </c>
      <c r="T1082" s="63" t="str">
        <f>+IFERROR(IF(V1082="#N/C","#N/C",INDEX(Taxonomy_UniqueValues!C:C,MATCH(V1082,Taxonomy_UniqueValues!E:E,0))),"#N/C")</f>
        <v>Brachycera</v>
      </c>
      <c r="U1082" s="63" t="str">
        <f>+IFERROR(IF(V1082="#N/C","#N/C",INDEX(Taxonomy_UniqueValues!D:D,MATCH(V1082,Taxonomy_UniqueValues!E:E,0))),"#N/C")</f>
        <v>Muscomorpha</v>
      </c>
      <c r="V1082" s="63" t="s">
        <v>35</v>
      </c>
      <c r="W1082" s="63" t="str">
        <f>+IFERROR(IF(X1082="#N/C","#N/C",INDEX(Taxonomy_UniqueValues!F:F,MATCH(X1082,Taxonomy_UniqueValues!G:G,0))),"#N/C")</f>
        <v>#N/C</v>
      </c>
      <c r="X1082" s="63" t="str">
        <f>+IFERROR(IF(Y1082="#N/C","#N/C",INDEX(Taxonomy_UniqueValues!G:G,MATCH(Y1082,Taxonomy_UniqueValues!H:H,0))),"#N/C")</f>
        <v>#N/C</v>
      </c>
      <c r="Y1082" s="65" t="str">
        <f>+IFERROR(IF(Z1082="#N/C","#N/C",INDEX(Taxonomy_UniqueValues!H:H,MATCH(Z1082,Taxonomy_UniqueValues!I:I,0))),"#N/C")</f>
        <v>#N/C</v>
      </c>
      <c r="Z1082" s="64" t="s">
        <v>36</v>
      </c>
    </row>
    <row r="1083" spans="1:26" x14ac:dyDescent="0.3">
      <c r="A1083" s="3">
        <v>301</v>
      </c>
      <c r="B1083" s="38" t="str">
        <f t="shared" si="111"/>
        <v>FAIR-D4_301</v>
      </c>
      <c r="C1083" s="39" t="s">
        <v>897</v>
      </c>
      <c r="D1083" s="4">
        <f t="shared" si="117"/>
        <v>45169</v>
      </c>
      <c r="E1083" s="1" t="s">
        <v>1224</v>
      </c>
      <c r="F1083" s="1" t="s">
        <v>1223</v>
      </c>
      <c r="G1083" s="2">
        <v>45169.517719907402</v>
      </c>
      <c r="H1083" s="2">
        <v>45169.518692129597</v>
      </c>
      <c r="I1083" s="46">
        <f t="shared" si="116"/>
        <v>9.72222194832284E-4</v>
      </c>
      <c r="J1083" s="41" t="s">
        <v>45</v>
      </c>
      <c r="K1083" s="42" t="s">
        <v>34</v>
      </c>
      <c r="L1083" s="42" t="s">
        <v>45</v>
      </c>
      <c r="M1083" s="6">
        <v>301</v>
      </c>
      <c r="N1083" s="5" t="str">
        <f t="shared" si="109"/>
        <v>FAIR-D4/301</v>
      </c>
      <c r="O1083" s="4" t="str">
        <f>IF(ISBLANK(E1083),"",IF(E1083=F1083, "1 video",CONCATENATE((+COUNTIFS(Video_List!$A:$A,Monitoring!C1083,Video_List!$D:$D,"&lt;=" &amp;Monitoring!H1083)-COUNTIFS(Video_List!$A:$A,Monitoring!C1083,Video_List!$D:$D,"&lt;=" &amp;Monitoring!G1083))+1," videos")))</f>
        <v>2 videos</v>
      </c>
      <c r="P1083" s="69" t="s">
        <v>31</v>
      </c>
      <c r="Q1083" s="70" t="s">
        <v>31</v>
      </c>
      <c r="R1083" s="71" t="s">
        <v>86</v>
      </c>
      <c r="S1083" s="71" t="s">
        <v>287</v>
      </c>
      <c r="T1083" s="71" t="s">
        <v>48</v>
      </c>
      <c r="U1083" s="63" t="str">
        <f>+IFERROR(IF(V1083="#N/C","#N/C",INDEX(Taxonomy_UniqueValues!D:D,MATCH(V1083,Taxonomy_UniqueValues!E:E,0))),"#N/C")</f>
        <v>Muscomorpha</v>
      </c>
      <c r="V1083" s="71" t="s">
        <v>1225</v>
      </c>
      <c r="W1083" s="71" t="s">
        <v>1226</v>
      </c>
      <c r="X1083" s="71" t="s">
        <v>1227</v>
      </c>
      <c r="Y1083" s="72" t="s">
        <v>1228</v>
      </c>
      <c r="Z1083" s="64" t="s">
        <v>36</v>
      </c>
    </row>
    <row r="1084" spans="1:26" x14ac:dyDescent="0.3">
      <c r="A1084" s="3">
        <v>302</v>
      </c>
      <c r="B1084" s="38" t="str">
        <f t="shared" si="111"/>
        <v>FAIR-D4_302</v>
      </c>
      <c r="C1084" s="39" t="s">
        <v>897</v>
      </c>
      <c r="D1084" s="4">
        <f t="shared" si="117"/>
        <v>45169</v>
      </c>
      <c r="E1084" s="1" t="s">
        <v>1229</v>
      </c>
      <c r="F1084" s="1" t="s">
        <v>1229</v>
      </c>
      <c r="G1084" s="2">
        <v>45169.520856481497</v>
      </c>
      <c r="H1084" s="2">
        <v>45169.5211921296</v>
      </c>
      <c r="I1084" s="46">
        <f t="shared" si="116"/>
        <v>3.3564810291863978E-4</v>
      </c>
      <c r="J1084" s="41" t="s">
        <v>45</v>
      </c>
      <c r="K1084" s="42" t="s">
        <v>34</v>
      </c>
      <c r="L1084" s="42" t="s">
        <v>45</v>
      </c>
      <c r="M1084" s="6">
        <v>302</v>
      </c>
      <c r="N1084" s="5" t="str">
        <f t="shared" si="109"/>
        <v>FAIR-D4/302</v>
      </c>
      <c r="O1084" s="4" t="str">
        <f>IF(ISBLANK(E1084),"",IF(E1084=F1084, "1 video",CONCATENATE((+COUNTIFS(Video_List!$A:$A,Monitoring!C1084,Video_List!$D:$D,"&lt;=" &amp;Monitoring!H1084)-COUNTIFS(Video_List!$A:$A,Monitoring!C1084,Video_List!$D:$D,"&lt;=" &amp;Monitoring!G1084))+1," videos")))</f>
        <v>1 video</v>
      </c>
      <c r="P1084" s="73" t="s">
        <v>34</v>
      </c>
      <c r="Q1084" s="74" t="s">
        <v>34</v>
      </c>
      <c r="R1084" s="71" t="s">
        <v>86</v>
      </c>
      <c r="S1084" s="71" t="s">
        <v>287</v>
      </c>
      <c r="T1084" s="71" t="s">
        <v>48</v>
      </c>
      <c r="U1084" s="63" t="str">
        <f>+IFERROR(IF(V1084="#N/C","#N/C",INDEX(Taxonomy_UniqueValues!D:D,MATCH(V1084,Taxonomy_UniqueValues!E:E,0))),"#N/C")</f>
        <v>#N/C</v>
      </c>
      <c r="V1084" s="75" t="s">
        <v>36</v>
      </c>
      <c r="W1084" s="75" t="s">
        <v>36</v>
      </c>
      <c r="X1084" s="75" t="s">
        <v>36</v>
      </c>
      <c r="Y1084" s="76" t="s">
        <v>36</v>
      </c>
      <c r="Z1084" s="64" t="s">
        <v>36</v>
      </c>
    </row>
    <row r="1085" spans="1:26" x14ac:dyDescent="0.3">
      <c r="A1085" s="3">
        <v>303</v>
      </c>
      <c r="B1085" s="38" t="str">
        <f t="shared" si="111"/>
        <v>FAIR-D4_303</v>
      </c>
      <c r="C1085" s="39" t="s">
        <v>897</v>
      </c>
      <c r="D1085" s="4">
        <f t="shared" si="117"/>
        <v>45169</v>
      </c>
      <c r="E1085" s="1" t="s">
        <v>1230</v>
      </c>
      <c r="F1085" s="1" t="s">
        <v>1231</v>
      </c>
      <c r="G1085" s="2">
        <v>45169.542303240698</v>
      </c>
      <c r="H1085" s="2">
        <v>45169.544872685197</v>
      </c>
      <c r="I1085" s="46">
        <f t="shared" si="116"/>
        <v>2.5694444993860088E-3</v>
      </c>
      <c r="J1085" s="41" t="s">
        <v>45</v>
      </c>
      <c r="K1085" s="42" t="s">
        <v>34</v>
      </c>
      <c r="L1085" s="42" t="s">
        <v>45</v>
      </c>
      <c r="M1085" s="6">
        <v>303</v>
      </c>
      <c r="N1085" s="5" t="str">
        <f t="shared" si="109"/>
        <v>FAIR-D4/303</v>
      </c>
      <c r="O1085" s="4" t="str">
        <f>IF(ISBLANK(E1085),"",IF(E1085=F1085, "1 video",CONCATENATE((+COUNTIFS(Video_List!$A:$A,Monitoring!C1085,Video_List!$D:$D,"&lt;=" &amp;Monitoring!H1085)-COUNTIFS(Video_List!$A:$A,Monitoring!C1085,Video_List!$D:$D,"&lt;=" &amp;Monitoring!G1085))+1," videos")))</f>
        <v>4 videos</v>
      </c>
      <c r="P1085" s="73" t="s">
        <v>34</v>
      </c>
      <c r="Q1085" s="74" t="s">
        <v>34</v>
      </c>
      <c r="R1085" s="71" t="s">
        <v>86</v>
      </c>
      <c r="S1085" s="71" t="s">
        <v>287</v>
      </c>
      <c r="T1085" s="71" t="s">
        <v>48</v>
      </c>
      <c r="U1085" s="63" t="str">
        <f>+IFERROR(IF(V1085="#N/C","#N/C",INDEX(Taxonomy_UniqueValues!D:D,MATCH(V1085,Taxonomy_UniqueValues!E:E,0))),"#N/C")</f>
        <v>#N/C</v>
      </c>
      <c r="V1085" s="75" t="s">
        <v>36</v>
      </c>
      <c r="W1085" s="75" t="s">
        <v>36</v>
      </c>
      <c r="X1085" s="75" t="s">
        <v>36</v>
      </c>
      <c r="Y1085" s="76" t="s">
        <v>36</v>
      </c>
      <c r="Z1085" s="64" t="s">
        <v>36</v>
      </c>
    </row>
    <row r="1086" spans="1:26" x14ac:dyDescent="0.3">
      <c r="A1086" s="3">
        <v>304</v>
      </c>
      <c r="B1086" s="38" t="str">
        <f t="shared" si="111"/>
        <v>FAIR-D4_304</v>
      </c>
      <c r="C1086" s="39" t="s">
        <v>897</v>
      </c>
      <c r="D1086" s="4">
        <f t="shared" si="117"/>
        <v>45169</v>
      </c>
      <c r="E1086" s="1" t="s">
        <v>1232</v>
      </c>
      <c r="F1086" s="1" t="s">
        <v>1232</v>
      </c>
      <c r="G1086" s="2">
        <v>45169.5995833333</v>
      </c>
      <c r="H1086" s="2">
        <v>45169.599814814799</v>
      </c>
      <c r="I1086" s="46">
        <f t="shared" si="116"/>
        <v>2.3148149921325967E-4</v>
      </c>
      <c r="J1086" s="41" t="s">
        <v>30</v>
      </c>
      <c r="K1086" s="42" t="s">
        <v>31</v>
      </c>
      <c r="L1086" s="42" t="s">
        <v>32</v>
      </c>
      <c r="M1086" s="6">
        <v>304</v>
      </c>
      <c r="N1086" s="5" t="str">
        <f t="shared" si="109"/>
        <v>FAIR-D4/304</v>
      </c>
      <c r="O1086" s="4" t="str">
        <f>IF(ISBLANK(E1086),"",IF(E1086=F1086, "1 video",CONCATENATE((+COUNTIFS(Video_List!$A:$A,Monitoring!C1086,Video_List!$D:$D,"&lt;=" &amp;Monitoring!H1086)-COUNTIFS(Video_List!$A:$A,Monitoring!C1086,Video_List!$D:$D,"&lt;=" &amp;Monitoring!G1086))+1," videos")))</f>
        <v>1 video</v>
      </c>
      <c r="P1086" s="69" t="s">
        <v>31</v>
      </c>
      <c r="Q1086" s="74" t="s">
        <v>34</v>
      </c>
      <c r="R1086" s="71" t="s">
        <v>86</v>
      </c>
      <c r="S1086" s="71" t="s">
        <v>287</v>
      </c>
      <c r="T1086" s="71" t="s">
        <v>48</v>
      </c>
      <c r="U1086" s="63" t="str">
        <f>+IFERROR(IF(V1086="#N/C","#N/C",INDEX(Taxonomy_UniqueValues!D:D,MATCH(V1086,Taxonomy_UniqueValues!E:E,0))),"#N/C")</f>
        <v>Muscomorpha</v>
      </c>
      <c r="V1086" s="71" t="s">
        <v>35</v>
      </c>
      <c r="W1086" s="75" t="s">
        <v>36</v>
      </c>
      <c r="X1086" s="75" t="s">
        <v>36</v>
      </c>
      <c r="Y1086" s="76" t="s">
        <v>36</v>
      </c>
      <c r="Z1086" s="64" t="s">
        <v>36</v>
      </c>
    </row>
    <row r="1087" spans="1:26" x14ac:dyDescent="0.3">
      <c r="A1087" s="3">
        <v>305</v>
      </c>
      <c r="B1087" s="38" t="str">
        <f t="shared" ref="B1087:B1150" si="118">+_xlfn.CONCAT(C1087,"_",A1087)</f>
        <v>FAIR-D4_305</v>
      </c>
      <c r="C1087" s="39" t="s">
        <v>897</v>
      </c>
      <c r="D1087" s="4">
        <f t="shared" si="117"/>
        <v>45169</v>
      </c>
      <c r="E1087" s="1" t="s">
        <v>1233</v>
      </c>
      <c r="F1087" s="1" t="s">
        <v>1233</v>
      </c>
      <c r="G1087" s="2">
        <v>45169.637499999997</v>
      </c>
      <c r="H1087" s="2">
        <v>45169.638090277796</v>
      </c>
      <c r="I1087" s="46">
        <f t="shared" si="116"/>
        <v>5.9027779934694991E-4</v>
      </c>
      <c r="J1087" s="41" t="s">
        <v>45</v>
      </c>
      <c r="K1087" s="42" t="s">
        <v>34</v>
      </c>
      <c r="L1087" s="42" t="s">
        <v>45</v>
      </c>
      <c r="M1087" s="6">
        <v>305</v>
      </c>
      <c r="N1087" s="5" t="str">
        <f t="shared" si="109"/>
        <v>FAIR-D4/305</v>
      </c>
      <c r="O1087" s="4" t="str">
        <f>IF(ISBLANK(E1087),"",IF(E1087=F1087, "1 video",CONCATENATE((+COUNTIFS(Video_List!$A:$A,Monitoring!C1087,Video_List!$D:$D,"&lt;=" &amp;Monitoring!H1087)-COUNTIFS(Video_List!$A:$A,Monitoring!C1087,Video_List!$D:$D,"&lt;=" &amp;Monitoring!G1087))+1," videos")))</f>
        <v>1 video</v>
      </c>
      <c r="P1087" s="69" t="s">
        <v>31</v>
      </c>
      <c r="Q1087" s="74" t="s">
        <v>34</v>
      </c>
      <c r="R1087" s="63" t="str">
        <f>+IFERROR(IF(S1087="#N/C","#N/C",IF(S1087=0,INDEX(Taxonomy_UniqueValues!A:A,MATCH(T1087,Taxonomy_UniqueValues!C:C,0)),INDEX(Taxonomy_UniqueValues!A:A,MATCH(S1087,Taxonomy_UniqueValues!B:B,0)))),"#N/C")</f>
        <v>Insecta</v>
      </c>
      <c r="S1087" s="63" t="str">
        <f>+IFERROR(IF(T1087="#N/C","#N/C",IF(T1087=0,INDEX(Taxonomy_UniqueValues!B:B,MATCH(U1087,Taxonomy_UniqueValues!D:D,0)),INDEX(Taxonomy_UniqueValues!B:B,MATCH(T1087,Taxonomy_UniqueValues!C:C,0)))),"#N/C")</f>
        <v>Diptera</v>
      </c>
      <c r="T1087" s="63" t="str">
        <f>+IFERROR(IF(U1087="#N/C","#N/C",IF(U1087=0,INDEX(Taxonomy_UniqueValues!C:C,MATCH(V1087,Taxonomy_UniqueValues!E:E,0)),INDEX(Taxonomy_UniqueValues!C:C,MATCH(U1087,Taxonomy_UniqueValues!D:D,0)))),"#N/C")</f>
        <v>Brachycera</v>
      </c>
      <c r="U1087" s="63" t="str">
        <f>+IFERROR(IF(V1087="#N/C","#N/C",IF(V1087=0,INDEX(Taxonomy_UniqueValues!D:D,MATCH(W1087,Taxonomy_UniqueValues!F:F,0)),INDEX(Taxonomy_UniqueValues!D:D,MATCH(V1087,Taxonomy_UniqueValues!E:E,0)))),"#N/C")</f>
        <v>Muscomorpha</v>
      </c>
      <c r="V1087" s="63" t="str">
        <f>+IFERROR(IF(W1087="#N/C","#N/C",IF(W1087=0,INDEX(Taxonomy_UniqueValues!E:E,MATCH(X1087,Taxonomy_UniqueValues!G:G,0)),INDEX(Taxonomy_UniqueValues!E:E,MATCH(W1087,Taxonomy_UniqueValues!F:F,0)))),"#N/C")</f>
        <v>Muscoidea</v>
      </c>
      <c r="W1087" s="63" t="str">
        <f>+IFERROR(IF(X1087="#N/C","#N/C",IF(X1087=0,INDEX(Taxonomy_UniqueValues!F:F,MATCH(Y1087,Taxonomy_UniqueValues!H:H,0)),INDEX(Taxonomy_UniqueValues!F:F,MATCH(X1087,Taxonomy_UniqueValues!G:G,0)))),"#N/C")</f>
        <v>Fanniidae</v>
      </c>
      <c r="X1087" s="63">
        <f>+IFERROR(IF(Y1087="#N/C","#N/C",INDEX(Taxonomy_UniqueValues!G:G,MATCH(Y1087,Taxonomy_UniqueValues!H:H,0))),"#N/C")</f>
        <v>0</v>
      </c>
      <c r="Y1087" s="72" t="s">
        <v>38</v>
      </c>
      <c r="Z1087" s="64" t="s">
        <v>36</v>
      </c>
    </row>
    <row r="1088" spans="1:26" x14ac:dyDescent="0.3">
      <c r="A1088" s="3">
        <v>306</v>
      </c>
      <c r="B1088" s="38" t="str">
        <f t="shared" si="118"/>
        <v>FAIR-D4_306</v>
      </c>
      <c r="C1088" s="39" t="s">
        <v>897</v>
      </c>
      <c r="D1088" s="4">
        <f t="shared" si="117"/>
        <v>45169</v>
      </c>
      <c r="E1088" s="1" t="s">
        <v>1234</v>
      </c>
      <c r="F1088" s="1" t="s">
        <v>1234</v>
      </c>
      <c r="G1088" s="2">
        <v>45169.678657407399</v>
      </c>
      <c r="H1088" s="2">
        <v>45169.678993055597</v>
      </c>
      <c r="I1088" s="46">
        <f t="shared" si="116"/>
        <v>3.3564819750608876E-4</v>
      </c>
      <c r="J1088" s="41" t="s">
        <v>30</v>
      </c>
      <c r="K1088" s="42" t="s">
        <v>31</v>
      </c>
      <c r="L1088" s="42" t="s">
        <v>32</v>
      </c>
      <c r="M1088" s="6">
        <v>306</v>
      </c>
      <c r="N1088" s="5" t="str">
        <f t="shared" si="109"/>
        <v>FAIR-D4/306</v>
      </c>
      <c r="O1088" s="4" t="str">
        <f>IF(ISBLANK(E1088),"",IF(E1088=F1088, "1 video",CONCATENATE((+COUNTIFS(Video_List!$A:$A,Monitoring!C1088,Video_List!$D:$D,"&lt;=" &amp;Monitoring!H1088)-COUNTIFS(Video_List!$A:$A,Monitoring!C1088,Video_List!$D:$D,"&lt;=" &amp;Monitoring!G1088))+1," videos")))</f>
        <v>1 video</v>
      </c>
      <c r="P1088" s="69" t="s">
        <v>31</v>
      </c>
      <c r="Q1088" s="74" t="s">
        <v>34</v>
      </c>
      <c r="R1088" s="63" t="str">
        <f>+IFERROR(IF(S1088="#N/C","#N/C",IF(S1088=0,INDEX(Taxonomy_UniqueValues!A:A,MATCH(T1088,Taxonomy_UniqueValues!C:C,0)),INDEX(Taxonomy_UniqueValues!A:A,MATCH(S1088,Taxonomy_UniqueValues!B:B,0)))),"#N/C")</f>
        <v>Insecta</v>
      </c>
      <c r="S1088" s="63" t="str">
        <f>+IFERROR(IF(T1088="#N/C","#N/C",IF(T1088=0,INDEX(Taxonomy_UniqueValues!B:B,MATCH(U1088,Taxonomy_UniqueValues!D:D,0)),INDEX(Taxonomy_UniqueValues!B:B,MATCH(T1088,Taxonomy_UniqueValues!C:C,0)))),"#N/C")</f>
        <v>Diptera</v>
      </c>
      <c r="T1088" s="63" t="str">
        <f>+IFERROR(IF(U1088="#N/C","#N/C",IF(U1088=0,INDEX(Taxonomy_UniqueValues!C:C,MATCH(V1088,Taxonomy_UniqueValues!E:E,0)),INDEX(Taxonomy_UniqueValues!C:C,MATCH(U1088,Taxonomy_UniqueValues!D:D,0)))),"#N/C")</f>
        <v>Brachycera</v>
      </c>
      <c r="U1088" s="63" t="str">
        <f>+IFERROR(IF(V1088="#N/C","#N/C",IF(V1088=0,INDEX(Taxonomy_UniqueValues!D:D,MATCH(W1088,Taxonomy_UniqueValues!F:F,0)),INDEX(Taxonomy_UniqueValues!D:D,MATCH(V1088,Taxonomy_UniqueValues!E:E,0)))),"#N/C")</f>
        <v>Muscomorpha</v>
      </c>
      <c r="V1088" s="63" t="str">
        <f>+IFERROR(IF(W1088="#N/C","#N/C",IF(W1088=0,INDEX(Taxonomy_UniqueValues!E:E,MATCH(X1088,Taxonomy_UniqueValues!G:G,0)),INDEX(Taxonomy_UniqueValues!E:E,MATCH(W1088,Taxonomy_UniqueValues!F:F,0)))),"#N/C")</f>
        <v>Muscoidea</v>
      </c>
      <c r="W1088" s="63" t="str">
        <f>+IFERROR(IF(X1088="#N/C","#N/C",IF(X1088=0,INDEX(Taxonomy_UniqueValues!F:F,MATCH(Y1088,Taxonomy_UniqueValues!H:H,0)),INDEX(Taxonomy_UniqueValues!F:F,MATCH(X1088,Taxonomy_UniqueValues!G:G,0)))),"#N/C")</f>
        <v>Fanniidae</v>
      </c>
      <c r="X1088" s="63">
        <f>+IFERROR(IF(Y1088="#N/C","#N/C",INDEX(Taxonomy_UniqueValues!G:G,MATCH(Y1088,Taxonomy_UniqueValues!H:H,0))),"#N/C")</f>
        <v>0</v>
      </c>
      <c r="Y1088" s="72" t="s">
        <v>38</v>
      </c>
      <c r="Z1088" s="64" t="s">
        <v>36</v>
      </c>
    </row>
    <row r="1089" spans="1:26" x14ac:dyDescent="0.3">
      <c r="A1089" s="3">
        <v>307</v>
      </c>
      <c r="B1089" s="38" t="str">
        <f t="shared" si="118"/>
        <v>FAIR-D4_307</v>
      </c>
      <c r="C1089" s="39" t="s">
        <v>897</v>
      </c>
      <c r="D1089" s="4">
        <f t="shared" si="117"/>
        <v>45169</v>
      </c>
      <c r="E1089" s="1" t="s">
        <v>1235</v>
      </c>
      <c r="F1089" s="1" t="s">
        <v>1235</v>
      </c>
      <c r="G1089" s="2">
        <v>45169.688773148198</v>
      </c>
      <c r="H1089" s="2">
        <v>45169.688946759299</v>
      </c>
      <c r="I1089" s="46">
        <f t="shared" si="116"/>
        <v>1.736111007630825E-4</v>
      </c>
      <c r="J1089" s="41" t="s">
        <v>45</v>
      </c>
      <c r="K1089" s="42" t="s">
        <v>34</v>
      </c>
      <c r="L1089" s="42" t="s">
        <v>32</v>
      </c>
      <c r="M1089" s="6">
        <v>307</v>
      </c>
      <c r="N1089" s="5" t="str">
        <f t="shared" si="109"/>
        <v>FAIR-D4/307</v>
      </c>
      <c r="O1089" s="4" t="str">
        <f>IF(ISBLANK(E1089),"",IF(E1089=F1089, "1 video",CONCATENATE((+COUNTIFS(Video_List!$A:$A,Monitoring!C1089,Video_List!$D:$D,"&lt;=" &amp;Monitoring!H1089)-COUNTIFS(Video_List!$A:$A,Monitoring!C1089,Video_List!$D:$D,"&lt;=" &amp;Monitoring!G1089))+1," videos")))</f>
        <v>1 video</v>
      </c>
      <c r="P1089" s="69" t="s">
        <v>31</v>
      </c>
      <c r="Q1089" s="70" t="s">
        <v>31</v>
      </c>
      <c r="R1089" s="63" t="str">
        <f>+IFERROR(IF(S1089="#N/C","#N/C",IF(S1089=0,INDEX(Taxonomy_UniqueValues!A:A,MATCH(T1089,Taxonomy_UniqueValues!C:C,0)),INDEX(Taxonomy_UniqueValues!A:A,MATCH(S1089,Taxonomy_UniqueValues!B:B,0)))),"#N/C")</f>
        <v>Insecta</v>
      </c>
      <c r="S1089" s="63" t="str">
        <f>+IFERROR(IF(T1089="#N/C","#N/C",IF(T1089=0,INDEX(Taxonomy_UniqueValues!B:B,MATCH(U1089,Taxonomy_UniqueValues!D:D,0)),INDEX(Taxonomy_UniqueValues!B:B,MATCH(T1089,Taxonomy_UniqueValues!C:C,0)))),"#N/C")</f>
        <v>Diptera</v>
      </c>
      <c r="T1089" s="63" t="str">
        <f>+IFERROR(IF(U1089="#N/C","#N/C",IF(U1089=0,INDEX(Taxonomy_UniqueValues!C:C,MATCH(V1089,Taxonomy_UniqueValues!E:E,0)),INDEX(Taxonomy_UniqueValues!C:C,MATCH(U1089,Taxonomy_UniqueValues!D:D,0)))),"#N/C")</f>
        <v>Brachycera</v>
      </c>
      <c r="U1089" s="63" t="str">
        <f>+IFERROR(IF(V1089="#N/C","#N/C",IF(V1089=0,INDEX(Taxonomy_UniqueValues!D:D,MATCH(W1089,Taxonomy_UniqueValues!F:F,0)),INDEX(Taxonomy_UniqueValues!D:D,MATCH(V1089,Taxonomy_UniqueValues!E:E,0)))),"#N/C")</f>
        <v>Muscomorpha</v>
      </c>
      <c r="V1089" s="63" t="str">
        <f>+IFERROR(IF(W1089="#N/C","#N/C",IF(W1089=0,INDEX(Taxonomy_UniqueValues!E:E,MATCH(X1089,Taxonomy_UniqueValues!G:G,0)),INDEX(Taxonomy_UniqueValues!E:E,MATCH(W1089,Taxonomy_UniqueValues!F:F,0)))),"#N/C")</f>
        <v>Muscoidea</v>
      </c>
      <c r="W1089" s="63" t="str">
        <f>+IFERROR(IF(X1089="#N/C","#N/C",IF(X1089=0,INDEX(Taxonomy_UniqueValues!F:F,MATCH(Y1089,Taxonomy_UniqueValues!H:H,0)),INDEX(Taxonomy_UniqueValues!F:F,MATCH(X1089,Taxonomy_UniqueValues!G:G,0)))),"#N/C")</f>
        <v>Fanniidae</v>
      </c>
      <c r="X1089" s="63">
        <f>+IFERROR(IF(Y1089="#N/C","#N/C",INDEX(Taxonomy_UniqueValues!G:G,MATCH(Y1089,Taxonomy_UniqueValues!H:H,0))),"#N/C")</f>
        <v>0</v>
      </c>
      <c r="Y1089" s="72" t="s">
        <v>38</v>
      </c>
      <c r="Z1089" s="64" t="s">
        <v>36</v>
      </c>
    </row>
    <row r="1090" spans="1:26" x14ac:dyDescent="0.3">
      <c r="A1090" s="3">
        <v>308</v>
      </c>
      <c r="B1090" s="38" t="str">
        <f t="shared" si="118"/>
        <v>FAIR-D4_308</v>
      </c>
      <c r="C1090" s="39" t="s">
        <v>897</v>
      </c>
      <c r="D1090" s="4">
        <f t="shared" si="117"/>
        <v>45169</v>
      </c>
      <c r="E1090" s="1" t="s">
        <v>1236</v>
      </c>
      <c r="F1090" s="1" t="s">
        <v>1237</v>
      </c>
      <c r="G1090" s="2">
        <v>45169.700208333299</v>
      </c>
      <c r="H1090" s="2">
        <v>45169.719479166699</v>
      </c>
      <c r="I1090" s="46">
        <f t="shared" si="116"/>
        <v>1.927083339978708E-2</v>
      </c>
      <c r="J1090" s="41" t="s">
        <v>30</v>
      </c>
      <c r="K1090" s="42" t="s">
        <v>34</v>
      </c>
      <c r="L1090" s="42" t="s">
        <v>45</v>
      </c>
      <c r="M1090" s="6">
        <v>308</v>
      </c>
      <c r="N1090" s="5" t="str">
        <f t="shared" ref="N1090:N1153" si="119">IF(ISBLANK(C1090),"",+CONCATENATE(C1090,"/",M1090))</f>
        <v>FAIR-D4/308</v>
      </c>
      <c r="O1090" s="4" t="str">
        <f>IF(ISBLANK(E1090),"",IF(E1090=F1090, "1 video",CONCATENATE((+COUNTIFS(Video_List!$A:$A,Monitoring!C1090,Video_List!$D:$D,"&lt;=" &amp;Monitoring!H1090)-COUNTIFS(Video_List!$A:$A,Monitoring!C1090,Video_List!$D:$D,"&lt;=" &amp;Monitoring!G1090))+1," videos")))</f>
        <v>2 videos</v>
      </c>
      <c r="P1090" s="69" t="s">
        <v>31</v>
      </c>
      <c r="Q1090" s="74" t="s">
        <v>34</v>
      </c>
      <c r="R1090" s="63" t="str">
        <f>+IFERROR(IF(S1090="#N/C","#N/C",IF(S1090=0,INDEX(Taxonomy_UniqueValues!A:A,MATCH(T1090,Taxonomy_UniqueValues!C:C,0)),INDEX(Taxonomy_UniqueValues!A:A,MATCH(S1090,Taxonomy_UniqueValues!B:B,0)))),"#N/C")</f>
        <v>Insecta</v>
      </c>
      <c r="S1090" s="63" t="str">
        <f>+IFERROR(IF(T1090="#N/C","#N/C",IF(T1090=0,INDEX(Taxonomy_UniqueValues!B:B,MATCH(U1090,Taxonomy_UniqueValues!D:D,0)),INDEX(Taxonomy_UniqueValues!B:B,MATCH(T1090,Taxonomy_UniqueValues!C:C,0)))),"#N/C")</f>
        <v>Diptera</v>
      </c>
      <c r="T1090" s="63" t="str">
        <f>+IFERROR(IF(U1090="#N/C","#N/C",IF(U1090=0,INDEX(Taxonomy_UniqueValues!C:C,MATCH(V1090,Taxonomy_UniqueValues!E:E,0)),INDEX(Taxonomy_UniqueValues!C:C,MATCH(U1090,Taxonomy_UniqueValues!D:D,0)))),"#N/C")</f>
        <v>Brachycera</v>
      </c>
      <c r="U1090" s="63" t="str">
        <f>+IFERROR(IF(V1090="#N/C","#N/C",IF(V1090=0,INDEX(Taxonomy_UniqueValues!D:D,MATCH(W1090,Taxonomy_UniqueValues!F:F,0)),INDEX(Taxonomy_UniqueValues!D:D,MATCH(V1090,Taxonomy_UniqueValues!E:E,0)))),"#N/C")</f>
        <v>Muscomorpha</v>
      </c>
      <c r="V1090" s="63" t="str">
        <f>+IFERROR(IF(W1090="#N/C","#N/C",IF(W1090=0,INDEX(Taxonomy_UniqueValues!E:E,MATCH(X1090,Taxonomy_UniqueValues!G:G,0)),INDEX(Taxonomy_UniqueValues!E:E,MATCH(W1090,Taxonomy_UniqueValues!F:F,0)))),"#N/C")</f>
        <v>Muscoidea</v>
      </c>
      <c r="W1090" s="63" t="str">
        <f>+IFERROR(IF(X1090="#N/C","#N/C",IF(X1090=0,INDEX(Taxonomy_UniqueValues!F:F,MATCH(Y1090,Taxonomy_UniqueValues!H:H,0)),INDEX(Taxonomy_UniqueValues!F:F,MATCH(X1090,Taxonomy_UniqueValues!G:G,0)))),"#N/C")</f>
        <v>Fanniidae</v>
      </c>
      <c r="X1090" s="63">
        <f>+IFERROR(IF(Y1090="#N/C","#N/C",INDEX(Taxonomy_UniqueValues!G:G,MATCH(Y1090,Taxonomy_UniqueValues!H:H,0))),"#N/C")</f>
        <v>0</v>
      </c>
      <c r="Y1090" s="72" t="s">
        <v>38</v>
      </c>
      <c r="Z1090" s="64" t="s">
        <v>36</v>
      </c>
    </row>
    <row r="1091" spans="1:26" x14ac:dyDescent="0.3">
      <c r="A1091" s="3">
        <v>309</v>
      </c>
      <c r="B1091" s="38" t="str">
        <f t="shared" si="118"/>
        <v>FAIR-D4_309</v>
      </c>
      <c r="C1091" s="39" t="s">
        <v>897</v>
      </c>
      <c r="D1091" s="4">
        <f t="shared" si="117"/>
        <v>45169</v>
      </c>
      <c r="E1091" s="1" t="s">
        <v>1238</v>
      </c>
      <c r="F1091" s="1" t="s">
        <v>1238</v>
      </c>
      <c r="G1091" s="2">
        <v>45169.726122685199</v>
      </c>
      <c r="H1091" s="2">
        <v>45169.726458333302</v>
      </c>
      <c r="I1091" s="46">
        <f t="shared" si="116"/>
        <v>3.3564810291863978E-4</v>
      </c>
      <c r="J1091" s="41" t="s">
        <v>45</v>
      </c>
      <c r="K1091" s="42" t="s">
        <v>31</v>
      </c>
      <c r="L1091" s="42" t="s">
        <v>32</v>
      </c>
      <c r="M1091" s="6">
        <v>309</v>
      </c>
      <c r="N1091" s="5" t="str">
        <f t="shared" si="119"/>
        <v>FAIR-D4/309</v>
      </c>
      <c r="O1091" s="4" t="str">
        <f>IF(ISBLANK(E1091),"",IF(E1091=F1091, "1 video",CONCATENATE((+COUNTIFS(Video_List!$A:$A,Monitoring!C1091,Video_List!$D:$D,"&lt;=" &amp;Monitoring!H1091)-COUNTIFS(Video_List!$A:$A,Monitoring!C1091,Video_List!$D:$D,"&lt;=" &amp;Monitoring!G1091))+1," videos")))</f>
        <v>1 video</v>
      </c>
      <c r="P1091" s="73" t="s">
        <v>34</v>
      </c>
      <c r="Q1091" s="74" t="s">
        <v>34</v>
      </c>
      <c r="R1091" s="71" t="s">
        <v>86</v>
      </c>
      <c r="S1091" s="71" t="s">
        <v>287</v>
      </c>
      <c r="T1091" s="71" t="s">
        <v>48</v>
      </c>
      <c r="U1091" s="63" t="str">
        <f>+IFERROR(IF(V1091="#N/C","#N/C",INDEX(Taxonomy_UniqueValues!D:D,MATCH(V1091,Taxonomy_UniqueValues!E:E,0))),"#N/C")</f>
        <v>#N/C</v>
      </c>
      <c r="V1091" s="75" t="s">
        <v>36</v>
      </c>
      <c r="W1091" s="75" t="s">
        <v>36</v>
      </c>
      <c r="X1091" s="75" t="s">
        <v>36</v>
      </c>
      <c r="Y1091" s="76" t="s">
        <v>36</v>
      </c>
      <c r="Z1091" s="64" t="s">
        <v>36</v>
      </c>
    </row>
    <row r="1092" spans="1:26" x14ac:dyDescent="0.3">
      <c r="A1092" s="3">
        <v>310</v>
      </c>
      <c r="B1092" s="38" t="str">
        <f t="shared" si="118"/>
        <v>FAIR-D4_310</v>
      </c>
      <c r="C1092" s="39" t="s">
        <v>897</v>
      </c>
      <c r="D1092" s="4">
        <f t="shared" si="117"/>
        <v>45169</v>
      </c>
      <c r="E1092" s="1" t="s">
        <v>1239</v>
      </c>
      <c r="F1092" s="1" t="s">
        <v>1239</v>
      </c>
      <c r="G1092" s="2">
        <v>45169.769328703696</v>
      </c>
      <c r="H1092" s="2">
        <v>45169.769444444399</v>
      </c>
      <c r="I1092" s="46">
        <f t="shared" si="116"/>
        <v>1.1574070231290534E-4</v>
      </c>
      <c r="J1092" s="41" t="s">
        <v>30</v>
      </c>
      <c r="K1092" s="42" t="s">
        <v>31</v>
      </c>
      <c r="L1092" s="42" t="s">
        <v>32</v>
      </c>
      <c r="M1092" s="6">
        <v>310</v>
      </c>
      <c r="N1092" s="5" t="str">
        <f t="shared" si="119"/>
        <v>FAIR-D4/310</v>
      </c>
      <c r="O1092" s="4" t="str">
        <f>IF(ISBLANK(E1092),"",IF(E1092=F1092, "1 video",CONCATENATE((+COUNTIFS(Video_List!$A:$A,Monitoring!C1092,Video_List!$D:$D,"&lt;=" &amp;Monitoring!H1092)-COUNTIFS(Video_List!$A:$A,Monitoring!C1092,Video_List!$D:$D,"&lt;=" &amp;Monitoring!G1092))+1," videos")))</f>
        <v>1 video</v>
      </c>
      <c r="P1092" s="69" t="s">
        <v>31</v>
      </c>
      <c r="Q1092" s="74" t="s">
        <v>34</v>
      </c>
      <c r="R1092" s="71" t="s">
        <v>86</v>
      </c>
      <c r="S1092" s="71" t="s">
        <v>287</v>
      </c>
      <c r="T1092" s="71" t="s">
        <v>48</v>
      </c>
      <c r="U1092" s="63" t="str">
        <f>+IFERROR(IF(V1092="#N/C","#N/C",INDEX(Taxonomy_UniqueValues!D:D,MATCH(V1092,Taxonomy_UniqueValues!E:E,0))),"#N/C")</f>
        <v>Muscomorpha</v>
      </c>
      <c r="V1092" s="71" t="s">
        <v>35</v>
      </c>
      <c r="W1092" s="75" t="s">
        <v>36</v>
      </c>
      <c r="X1092" s="75" t="s">
        <v>36</v>
      </c>
      <c r="Y1092" s="76" t="s">
        <v>36</v>
      </c>
      <c r="Z1092" s="64" t="s">
        <v>36</v>
      </c>
    </row>
    <row r="1093" spans="1:26" x14ac:dyDescent="0.3">
      <c r="A1093" s="3">
        <v>311</v>
      </c>
      <c r="B1093" s="38" t="str">
        <f t="shared" si="118"/>
        <v>FAIR-D4_311</v>
      </c>
      <c r="C1093" s="39" t="s">
        <v>897</v>
      </c>
      <c r="D1093" s="4">
        <f t="shared" si="117"/>
        <v>45170</v>
      </c>
      <c r="E1093" s="1" t="s">
        <v>1240</v>
      </c>
      <c r="F1093" s="1" t="s">
        <v>1240</v>
      </c>
      <c r="G1093" s="2">
        <v>45170.333784722199</v>
      </c>
      <c r="H1093" s="2">
        <v>45170.333946759303</v>
      </c>
      <c r="I1093" s="46">
        <f t="shared" si="116"/>
        <v>1.6203710401896387E-4</v>
      </c>
      <c r="J1093" s="41" t="s">
        <v>30</v>
      </c>
      <c r="K1093" s="42" t="s">
        <v>31</v>
      </c>
      <c r="L1093" s="42" t="s">
        <v>32</v>
      </c>
      <c r="M1093" s="6">
        <v>311</v>
      </c>
      <c r="N1093" s="5" t="str">
        <f t="shared" si="119"/>
        <v>FAIR-D4/311</v>
      </c>
      <c r="O1093" s="4" t="str">
        <f>IF(ISBLANK(E1093),"",IF(E1093=F1093, "1 video",CONCATENATE((+COUNTIFS(Video_List!$A:$A,Monitoring!C1093,Video_List!$D:$D,"&lt;=" &amp;Monitoring!H1093)-COUNTIFS(Video_List!$A:$A,Monitoring!C1093,Video_List!$D:$D,"&lt;=" &amp;Monitoring!G1093))+1," videos")))</f>
        <v>1 video</v>
      </c>
      <c r="P1093" s="69" t="s">
        <v>31</v>
      </c>
      <c r="Q1093" s="74" t="s">
        <v>34</v>
      </c>
      <c r="R1093" s="71" t="s">
        <v>86</v>
      </c>
      <c r="S1093" s="71" t="s">
        <v>287</v>
      </c>
      <c r="T1093" s="71" t="s">
        <v>48</v>
      </c>
      <c r="U1093" s="63" t="str">
        <f>+IFERROR(IF(V1093="#N/C","#N/C",INDEX(Taxonomy_UniqueValues!D:D,MATCH(V1093,Taxonomy_UniqueValues!E:E,0))),"#N/C")</f>
        <v>Muscomorpha</v>
      </c>
      <c r="V1093" s="71" t="s">
        <v>35</v>
      </c>
      <c r="W1093" s="75" t="s">
        <v>36</v>
      </c>
      <c r="X1093" s="75" t="s">
        <v>36</v>
      </c>
      <c r="Y1093" s="76" t="s">
        <v>36</v>
      </c>
      <c r="Z1093" s="64" t="s">
        <v>36</v>
      </c>
    </row>
    <row r="1094" spans="1:26" x14ac:dyDescent="0.3">
      <c r="A1094" s="3">
        <v>312</v>
      </c>
      <c r="B1094" s="38" t="str">
        <f t="shared" si="118"/>
        <v>FAIR-D4_312</v>
      </c>
      <c r="C1094" s="39" t="s">
        <v>897</v>
      </c>
      <c r="D1094" s="4">
        <f t="shared" si="117"/>
        <v>45170</v>
      </c>
      <c r="E1094" s="1" t="s">
        <v>1241</v>
      </c>
      <c r="F1094" s="1" t="s">
        <v>1241</v>
      </c>
      <c r="G1094" s="2">
        <v>45170.336678240703</v>
      </c>
      <c r="H1094" s="2">
        <v>45170.336851851898</v>
      </c>
      <c r="I1094" s="46">
        <f t="shared" si="116"/>
        <v>1.7361119535053149E-4</v>
      </c>
      <c r="J1094" s="41" t="s">
        <v>45</v>
      </c>
      <c r="K1094" s="42" t="s">
        <v>31</v>
      </c>
      <c r="L1094" s="42" t="s">
        <v>32</v>
      </c>
      <c r="M1094" s="6">
        <v>312</v>
      </c>
      <c r="N1094" s="5" t="str">
        <f t="shared" si="119"/>
        <v>FAIR-D4/312</v>
      </c>
      <c r="O1094" s="4" t="str">
        <f>IF(ISBLANK(E1094),"",IF(E1094=F1094, "1 video",CONCATENATE((+COUNTIFS(Video_List!$A:$A,Monitoring!C1094,Video_List!$D:$D,"&lt;=" &amp;Monitoring!H1094)-COUNTIFS(Video_List!$A:$A,Monitoring!C1094,Video_List!$D:$D,"&lt;=" &amp;Monitoring!G1094))+1," videos")))</f>
        <v>1 video</v>
      </c>
      <c r="P1094" s="69" t="s">
        <v>31</v>
      </c>
      <c r="Q1094" s="74" t="s">
        <v>34</v>
      </c>
      <c r="R1094" s="71" t="s">
        <v>86</v>
      </c>
      <c r="S1094" s="71" t="s">
        <v>287</v>
      </c>
      <c r="T1094" s="71" t="s">
        <v>48</v>
      </c>
      <c r="U1094" s="63" t="str">
        <f>+IFERROR(IF(V1094="#N/C","#N/C",INDEX(Taxonomy_UniqueValues!D:D,MATCH(V1094,Taxonomy_UniqueValues!E:E,0))),"#N/C")</f>
        <v>Muscomorpha</v>
      </c>
      <c r="V1094" s="71" t="s">
        <v>35</v>
      </c>
      <c r="W1094" s="75" t="s">
        <v>36</v>
      </c>
      <c r="X1094" s="75" t="s">
        <v>36</v>
      </c>
      <c r="Y1094" s="76" t="s">
        <v>36</v>
      </c>
      <c r="Z1094" s="64" t="s">
        <v>36</v>
      </c>
    </row>
    <row r="1095" spans="1:26" x14ac:dyDescent="0.3">
      <c r="A1095" s="3">
        <v>313</v>
      </c>
      <c r="B1095" s="38" t="str">
        <f t="shared" si="118"/>
        <v>FAIR-D4_313</v>
      </c>
      <c r="C1095" s="39" t="s">
        <v>897</v>
      </c>
      <c r="D1095" s="4">
        <f t="shared" si="117"/>
        <v>45170</v>
      </c>
      <c r="E1095" s="1" t="s">
        <v>1242</v>
      </c>
      <c r="F1095" s="1" t="s">
        <v>1242</v>
      </c>
      <c r="G1095" s="2">
        <v>45170.3836226852</v>
      </c>
      <c r="H1095" s="2">
        <v>45170.384166666699</v>
      </c>
      <c r="I1095" s="46">
        <f t="shared" si="116"/>
        <v>5.4398149950429797E-4</v>
      </c>
      <c r="J1095" s="41" t="s">
        <v>45</v>
      </c>
      <c r="K1095" s="42" t="s">
        <v>31</v>
      </c>
      <c r="L1095" s="42" t="s">
        <v>32</v>
      </c>
      <c r="M1095" s="6">
        <v>313</v>
      </c>
      <c r="N1095" s="5" t="str">
        <f t="shared" si="119"/>
        <v>FAIR-D4/313</v>
      </c>
      <c r="O1095" s="4" t="str">
        <f>IF(ISBLANK(E1095),"",IF(E1095=F1095, "1 video",CONCATENATE((+COUNTIFS(Video_List!$A:$A,Monitoring!C1095,Video_List!$D:$D,"&lt;=" &amp;Monitoring!H1095)-COUNTIFS(Video_List!$A:$A,Monitoring!C1095,Video_List!$D:$D,"&lt;=" &amp;Monitoring!G1095))+1," videos")))</f>
        <v>1 video</v>
      </c>
      <c r="P1095" s="73" t="s">
        <v>34</v>
      </c>
      <c r="Q1095" s="74" t="s">
        <v>34</v>
      </c>
      <c r="R1095" s="71" t="s">
        <v>86</v>
      </c>
      <c r="S1095" s="71" t="s">
        <v>287</v>
      </c>
      <c r="T1095" s="71" t="s">
        <v>48</v>
      </c>
      <c r="U1095" s="63" t="str">
        <f>+IFERROR(IF(V1095="#N/C","#N/C",INDEX(Taxonomy_UniqueValues!D:D,MATCH(V1095,Taxonomy_UniqueValues!E:E,0))),"#N/C")</f>
        <v>#N/C</v>
      </c>
      <c r="V1095" s="75" t="s">
        <v>36</v>
      </c>
      <c r="W1095" s="75" t="s">
        <v>36</v>
      </c>
      <c r="X1095" s="75" t="s">
        <v>36</v>
      </c>
      <c r="Y1095" s="76" t="s">
        <v>36</v>
      </c>
      <c r="Z1095" s="64" t="s">
        <v>36</v>
      </c>
    </row>
    <row r="1096" spans="1:26" x14ac:dyDescent="0.3">
      <c r="A1096" s="3">
        <v>314</v>
      </c>
      <c r="B1096" s="38" t="str">
        <f t="shared" si="118"/>
        <v>FAIR-D4_314</v>
      </c>
      <c r="C1096" s="39" t="s">
        <v>897</v>
      </c>
      <c r="D1096" s="4">
        <f t="shared" si="117"/>
        <v>45170</v>
      </c>
      <c r="E1096" s="1" t="s">
        <v>1243</v>
      </c>
      <c r="F1096" s="1" t="s">
        <v>1243</v>
      </c>
      <c r="G1096" s="2">
        <v>45170.410289351901</v>
      </c>
      <c r="H1096" s="2">
        <v>45170.410856481503</v>
      </c>
      <c r="I1096" s="46">
        <f t="shared" si="116"/>
        <v>5.6712960213189945E-4</v>
      </c>
      <c r="J1096" s="41" t="s">
        <v>45</v>
      </c>
      <c r="K1096" s="42" t="s">
        <v>31</v>
      </c>
      <c r="L1096" s="42" t="s">
        <v>32</v>
      </c>
      <c r="M1096" s="6">
        <v>314</v>
      </c>
      <c r="N1096" s="5" t="str">
        <f t="shared" si="119"/>
        <v>FAIR-D4/314</v>
      </c>
      <c r="O1096" s="4" t="str">
        <f>IF(ISBLANK(E1096),"",IF(E1096=F1096, "1 video",CONCATENATE((+COUNTIFS(Video_List!$A:$A,Monitoring!C1096,Video_List!$D:$D,"&lt;=" &amp;Monitoring!H1096)-COUNTIFS(Video_List!$A:$A,Monitoring!C1096,Video_List!$D:$D,"&lt;=" &amp;Monitoring!G1096))+1," videos")))</f>
        <v>1 video</v>
      </c>
      <c r="P1096" s="69" t="s">
        <v>31</v>
      </c>
      <c r="Q1096" s="74" t="s">
        <v>34</v>
      </c>
      <c r="R1096" s="63" t="str">
        <f>+IFERROR(IF(S1096="#N/C","#N/C",IF(S1096=0,INDEX(Taxonomy_UniqueValues!A:A,MATCH(T1096,Taxonomy_UniqueValues!C:C,0)),INDEX(Taxonomy_UniqueValues!A:A,MATCH(S1096,Taxonomy_UniqueValues!B:B,0)))),"#N/C")</f>
        <v>Insecta</v>
      </c>
      <c r="S1096" s="63" t="str">
        <f>+IFERROR(IF(T1096="#N/C","#N/C",IF(T1096=0,INDEX(Taxonomy_UniqueValues!B:B,MATCH(U1096,Taxonomy_UniqueValues!D:D,0)),INDEX(Taxonomy_UniqueValues!B:B,MATCH(T1096,Taxonomy_UniqueValues!C:C,0)))),"#N/C")</f>
        <v>Diptera</v>
      </c>
      <c r="T1096" s="63" t="str">
        <f>+IFERROR(IF(U1096="#N/C","#N/C",IF(U1096=0,INDEX(Taxonomy_UniqueValues!C:C,MATCH(V1096,Taxonomy_UniqueValues!E:E,0)),INDEX(Taxonomy_UniqueValues!C:C,MATCH(U1096,Taxonomy_UniqueValues!D:D,0)))),"#N/C")</f>
        <v>Brachycera</v>
      </c>
      <c r="U1096" s="63" t="str">
        <f>+IFERROR(IF(V1096="#N/C","#N/C",IF(V1096=0,INDEX(Taxonomy_UniqueValues!D:D,MATCH(W1096,Taxonomy_UniqueValues!F:F,0)),INDEX(Taxonomy_UniqueValues!D:D,MATCH(V1096,Taxonomy_UniqueValues!E:E,0)))),"#N/C")</f>
        <v>Muscomorpha</v>
      </c>
      <c r="V1096" s="63" t="str">
        <f>+IFERROR(IF(W1096="#N/C","#N/C",IF(W1096=0,INDEX(Taxonomy_UniqueValues!E:E,MATCH(X1096,Taxonomy_UniqueValues!G:G,0)),INDEX(Taxonomy_UniqueValues!E:E,MATCH(W1096,Taxonomy_UniqueValues!F:F,0)))),"#N/C")</f>
        <v>Muscoidea</v>
      </c>
      <c r="W1096" s="63" t="str">
        <f>+IFERROR(IF(X1096="#N/C","#N/C",IF(X1096=0,INDEX(Taxonomy_UniqueValues!F:F,MATCH(Y1096,Taxonomy_UniqueValues!H:H,0)),INDEX(Taxonomy_UniqueValues!F:F,MATCH(X1096,Taxonomy_UniqueValues!G:G,0)))),"#N/C")</f>
        <v>Fanniidae</v>
      </c>
      <c r="X1096" s="63">
        <f>+IFERROR(IF(Y1096="#N/C","#N/C",INDEX(Taxonomy_UniqueValues!G:G,MATCH(Y1096,Taxonomy_UniqueValues!H:H,0))),"#N/C")</f>
        <v>0</v>
      </c>
      <c r="Y1096" s="72" t="s">
        <v>38</v>
      </c>
      <c r="Z1096" s="64" t="s">
        <v>36</v>
      </c>
    </row>
    <row r="1097" spans="1:26" x14ac:dyDescent="0.3">
      <c r="A1097" s="3">
        <v>315</v>
      </c>
      <c r="B1097" s="38" t="str">
        <f t="shared" si="118"/>
        <v>FAIR-D4_315</v>
      </c>
      <c r="C1097" s="39" t="s">
        <v>897</v>
      </c>
      <c r="D1097" s="4">
        <f t="shared" si="117"/>
        <v>45170</v>
      </c>
      <c r="E1097" s="1" t="s">
        <v>1244</v>
      </c>
      <c r="F1097" s="1" t="s">
        <v>1245</v>
      </c>
      <c r="G1097" s="2">
        <v>45170.424872685202</v>
      </c>
      <c r="H1097" s="2">
        <v>45170.426643518498</v>
      </c>
      <c r="I1097" s="46">
        <f t="shared" si="116"/>
        <v>1.7708332961774431E-3</v>
      </c>
      <c r="J1097" s="41" t="s">
        <v>30</v>
      </c>
      <c r="K1097" s="42" t="s">
        <v>31</v>
      </c>
      <c r="L1097" s="42" t="s">
        <v>32</v>
      </c>
      <c r="M1097" s="6">
        <v>315</v>
      </c>
      <c r="N1097" s="5" t="str">
        <f t="shared" si="119"/>
        <v>FAIR-D4/315</v>
      </c>
      <c r="O1097" s="4" t="str">
        <f>IF(ISBLANK(E1097),"",IF(E1097=F1097, "1 video",CONCATENATE((+COUNTIFS(Video_List!$A:$A,Monitoring!C1097,Video_List!$D:$D,"&lt;=" &amp;Monitoring!H1097)-COUNTIFS(Video_List!$A:$A,Monitoring!C1097,Video_List!$D:$D,"&lt;=" &amp;Monitoring!G1097))+1," videos")))</f>
        <v>2 videos</v>
      </c>
      <c r="P1097" s="73" t="s">
        <v>34</v>
      </c>
      <c r="Q1097" s="74" t="s">
        <v>34</v>
      </c>
      <c r="R1097" s="71" t="s">
        <v>86</v>
      </c>
      <c r="S1097" s="71" t="s">
        <v>287</v>
      </c>
      <c r="T1097" s="71" t="s">
        <v>48</v>
      </c>
      <c r="U1097" s="63" t="str">
        <f>+IFERROR(IF(V1097="#N/C","#N/C",INDEX(Taxonomy_UniqueValues!D:D,MATCH(V1097,Taxonomy_UniqueValues!E:E,0))),"#N/C")</f>
        <v>#N/C</v>
      </c>
      <c r="V1097" s="75" t="s">
        <v>36</v>
      </c>
      <c r="W1097" s="75" t="s">
        <v>36</v>
      </c>
      <c r="X1097" s="75" t="s">
        <v>36</v>
      </c>
      <c r="Y1097" s="76" t="s">
        <v>36</v>
      </c>
      <c r="Z1097" s="64" t="s">
        <v>36</v>
      </c>
    </row>
    <row r="1098" spans="1:26" x14ac:dyDescent="0.3">
      <c r="A1098" s="3">
        <v>316</v>
      </c>
      <c r="B1098" s="38" t="str">
        <f t="shared" si="118"/>
        <v>FAIR-D4_316</v>
      </c>
      <c r="C1098" s="39" t="s">
        <v>897</v>
      </c>
      <c r="D1098" s="4">
        <f t="shared" si="117"/>
        <v>45170</v>
      </c>
      <c r="E1098" s="1" t="s">
        <v>1246</v>
      </c>
      <c r="F1098" s="1" t="s">
        <v>1246</v>
      </c>
      <c r="G1098" s="2">
        <v>45170.4368287037</v>
      </c>
      <c r="H1098" s="2">
        <v>45170.437210648102</v>
      </c>
      <c r="I1098" s="46">
        <f t="shared" si="116"/>
        <v>3.8194440276129171E-4</v>
      </c>
      <c r="J1098" s="41" t="s">
        <v>45</v>
      </c>
      <c r="K1098" s="42" t="s">
        <v>34</v>
      </c>
      <c r="L1098" s="42" t="s">
        <v>45</v>
      </c>
      <c r="M1098" s="6">
        <v>316</v>
      </c>
      <c r="N1098" s="5" t="str">
        <f t="shared" si="119"/>
        <v>FAIR-D4/316</v>
      </c>
      <c r="O1098" s="4" t="str">
        <f>IF(ISBLANK(E1098),"",IF(E1098=F1098, "1 video",CONCATENATE((+COUNTIFS(Video_List!$A:$A,Monitoring!C1098,Video_List!$D:$D,"&lt;=" &amp;Monitoring!H1098)-COUNTIFS(Video_List!$A:$A,Monitoring!C1098,Video_List!$D:$D,"&lt;=" &amp;Monitoring!G1098))+1," videos")))</f>
        <v>1 video</v>
      </c>
      <c r="P1098" s="73" t="s">
        <v>34</v>
      </c>
      <c r="Q1098" s="74" t="s">
        <v>34</v>
      </c>
      <c r="R1098" s="71" t="s">
        <v>86</v>
      </c>
      <c r="S1098" s="71" t="s">
        <v>287</v>
      </c>
      <c r="T1098" s="71" t="s">
        <v>48</v>
      </c>
      <c r="U1098" s="63" t="str">
        <f>+IFERROR(IF(V1098="#N/C","#N/C",INDEX(Taxonomy_UniqueValues!D:D,MATCH(V1098,Taxonomy_UniqueValues!E:E,0))),"#N/C")</f>
        <v>#N/C</v>
      </c>
      <c r="V1098" s="75" t="s">
        <v>36</v>
      </c>
      <c r="W1098" s="75" t="s">
        <v>36</v>
      </c>
      <c r="X1098" s="75" t="s">
        <v>36</v>
      </c>
      <c r="Y1098" s="76" t="s">
        <v>36</v>
      </c>
      <c r="Z1098" s="64" t="s">
        <v>36</v>
      </c>
    </row>
    <row r="1099" spans="1:26" x14ac:dyDescent="0.3">
      <c r="A1099" s="3">
        <v>317</v>
      </c>
      <c r="B1099" s="38" t="str">
        <f t="shared" si="118"/>
        <v>FAIR-D4_317</v>
      </c>
      <c r="C1099" s="39" t="s">
        <v>897</v>
      </c>
      <c r="D1099" s="4">
        <f t="shared" si="117"/>
        <v>45170</v>
      </c>
      <c r="E1099" s="1" t="s">
        <v>1247</v>
      </c>
      <c r="F1099" s="1" t="s">
        <v>1247</v>
      </c>
      <c r="G1099" s="2">
        <v>45170.438564814802</v>
      </c>
      <c r="H1099" s="2">
        <v>45170.439699074101</v>
      </c>
      <c r="I1099" s="46">
        <f t="shared" si="116"/>
        <v>1.1342592988512479E-3</v>
      </c>
      <c r="J1099" s="41" t="s">
        <v>30</v>
      </c>
      <c r="K1099" s="42" t="s">
        <v>34</v>
      </c>
      <c r="L1099" s="42" t="s">
        <v>30</v>
      </c>
      <c r="M1099" s="6">
        <v>317</v>
      </c>
      <c r="N1099" s="5" t="str">
        <f t="shared" si="119"/>
        <v>FAIR-D4/317</v>
      </c>
      <c r="O1099" s="4" t="str">
        <f>IF(ISBLANK(E1099),"",IF(E1099=F1099, "1 video",CONCATENATE((+COUNTIFS(Video_List!$A:$A,Monitoring!C1099,Video_List!$D:$D,"&lt;=" &amp;Monitoring!H1099)-COUNTIFS(Video_List!$A:$A,Monitoring!C1099,Video_List!$D:$D,"&lt;=" &amp;Monitoring!G1099))+1," videos")))</f>
        <v>1 video</v>
      </c>
      <c r="P1099" s="69" t="s">
        <v>31</v>
      </c>
      <c r="Q1099" s="74" t="s">
        <v>34</v>
      </c>
      <c r="R1099" s="71" t="s">
        <v>86</v>
      </c>
      <c r="S1099" s="71" t="s">
        <v>287</v>
      </c>
      <c r="T1099" s="71" t="s">
        <v>48</v>
      </c>
      <c r="U1099" s="63" t="str">
        <f>+IFERROR(IF(V1099="#N/C","#N/C",INDEX(Taxonomy_UniqueValues!D:D,MATCH(V1099,Taxonomy_UniqueValues!E:E,0))),"#N/C")</f>
        <v>Muscomorpha</v>
      </c>
      <c r="V1099" s="71" t="s">
        <v>35</v>
      </c>
      <c r="W1099" s="75" t="s">
        <v>36</v>
      </c>
      <c r="X1099" s="75" t="s">
        <v>36</v>
      </c>
      <c r="Y1099" s="76" t="s">
        <v>36</v>
      </c>
      <c r="Z1099" s="64" t="s">
        <v>36</v>
      </c>
    </row>
    <row r="1100" spans="1:26" x14ac:dyDescent="0.3">
      <c r="A1100" s="3">
        <v>318</v>
      </c>
      <c r="B1100" s="38" t="str">
        <f t="shared" si="118"/>
        <v>FAIR-D4_318</v>
      </c>
      <c r="C1100" s="39" t="s">
        <v>897</v>
      </c>
      <c r="D1100" s="4">
        <f t="shared" si="117"/>
        <v>45170</v>
      </c>
      <c r="E1100" s="1" t="s">
        <v>1248</v>
      </c>
      <c r="F1100" s="1" t="s">
        <v>1249</v>
      </c>
      <c r="G1100" s="2">
        <v>45170.441122685203</v>
      </c>
      <c r="H1100" s="2">
        <v>45170.444837962998</v>
      </c>
      <c r="I1100" s="46">
        <f t="shared" si="116"/>
        <v>3.7152777949813753E-3</v>
      </c>
      <c r="J1100" s="41" t="s">
        <v>45</v>
      </c>
      <c r="K1100" s="42" t="s">
        <v>34</v>
      </c>
      <c r="L1100" s="42" t="s">
        <v>30</v>
      </c>
      <c r="M1100" s="6">
        <v>318</v>
      </c>
      <c r="N1100" s="5" t="str">
        <f t="shared" si="119"/>
        <v>FAIR-D4/318</v>
      </c>
      <c r="O1100" s="4" t="str">
        <f>IF(ISBLANK(E1100),"",IF(E1100=F1100, "1 video",CONCATENATE((+COUNTIFS(Video_List!$A:$A,Monitoring!C1100,Video_List!$D:$D,"&lt;=" &amp;Monitoring!H1100)-COUNTIFS(Video_List!$A:$A,Monitoring!C1100,Video_List!$D:$D,"&lt;=" &amp;Monitoring!G1100))+1," videos")))</f>
        <v>3 videos</v>
      </c>
      <c r="P1100" s="69" t="s">
        <v>31</v>
      </c>
      <c r="Q1100" s="74" t="s">
        <v>34</v>
      </c>
      <c r="R1100" s="71" t="s">
        <v>86</v>
      </c>
      <c r="S1100" s="71" t="s">
        <v>287</v>
      </c>
      <c r="T1100" s="71" t="s">
        <v>48</v>
      </c>
      <c r="U1100" s="63" t="str">
        <f>+IFERROR(IF(V1100="#N/C","#N/C",INDEX(Taxonomy_UniqueValues!D:D,MATCH(V1100,Taxonomy_UniqueValues!E:E,0))),"#N/C")</f>
        <v>Muscomorpha</v>
      </c>
      <c r="V1100" s="71" t="s">
        <v>35</v>
      </c>
      <c r="W1100" s="75" t="s">
        <v>36</v>
      </c>
      <c r="X1100" s="75" t="s">
        <v>36</v>
      </c>
      <c r="Y1100" s="76" t="s">
        <v>36</v>
      </c>
      <c r="Z1100" s="64" t="s">
        <v>36</v>
      </c>
    </row>
    <row r="1101" spans="1:26" x14ac:dyDescent="0.3">
      <c r="A1101" s="3">
        <v>319</v>
      </c>
      <c r="B1101" s="38" t="str">
        <f t="shared" si="118"/>
        <v>FAIR-D4_319</v>
      </c>
      <c r="C1101" s="39" t="s">
        <v>897</v>
      </c>
      <c r="D1101" s="4">
        <f t="shared" si="117"/>
        <v>45170</v>
      </c>
      <c r="E1101" s="1" t="s">
        <v>1250</v>
      </c>
      <c r="F1101" s="1" t="s">
        <v>1250</v>
      </c>
      <c r="G1101" s="2">
        <v>45170.449907407397</v>
      </c>
      <c r="H1101" s="2">
        <v>45170.4500694444</v>
      </c>
      <c r="I1101" s="46">
        <f t="shared" si="116"/>
        <v>1.6203700215555727E-4</v>
      </c>
      <c r="J1101" s="41" t="s">
        <v>30</v>
      </c>
      <c r="K1101" s="42" t="s">
        <v>34</v>
      </c>
      <c r="L1101" s="42" t="s">
        <v>30</v>
      </c>
      <c r="M1101" s="6">
        <v>319</v>
      </c>
      <c r="N1101" s="5" t="str">
        <f t="shared" si="119"/>
        <v>FAIR-D4/319</v>
      </c>
      <c r="O1101" s="4" t="str">
        <f>IF(ISBLANK(E1101),"",IF(E1101=F1101, "1 video",CONCATENATE((+COUNTIFS(Video_List!$A:$A,Monitoring!C1101,Video_List!$D:$D,"&lt;=" &amp;Monitoring!H1101)-COUNTIFS(Video_List!$A:$A,Monitoring!C1101,Video_List!$D:$D,"&lt;=" &amp;Monitoring!G1101))+1," videos")))</f>
        <v>1 video</v>
      </c>
      <c r="P1101" s="73" t="s">
        <v>34</v>
      </c>
      <c r="Q1101" s="74" t="s">
        <v>34</v>
      </c>
      <c r="R1101" s="71" t="s">
        <v>86</v>
      </c>
      <c r="S1101" s="71" t="s">
        <v>287</v>
      </c>
      <c r="T1101" s="71" t="s">
        <v>48</v>
      </c>
      <c r="U1101" s="63" t="str">
        <f>+IFERROR(IF(V1101="#N/C","#N/C",INDEX(Taxonomy_UniqueValues!D:D,MATCH(V1101,Taxonomy_UniqueValues!E:E,0))),"#N/C")</f>
        <v>#N/C</v>
      </c>
      <c r="V1101" s="75" t="s">
        <v>36</v>
      </c>
      <c r="W1101" s="75" t="s">
        <v>36</v>
      </c>
      <c r="X1101" s="75" t="s">
        <v>36</v>
      </c>
      <c r="Y1101" s="76" t="s">
        <v>36</v>
      </c>
      <c r="Z1101" s="64" t="s">
        <v>36</v>
      </c>
    </row>
    <row r="1102" spans="1:26" x14ac:dyDescent="0.3">
      <c r="A1102" s="3">
        <v>320</v>
      </c>
      <c r="B1102" s="38" t="str">
        <f t="shared" si="118"/>
        <v>FAIR-D4_320</v>
      </c>
      <c r="C1102" s="39" t="s">
        <v>897</v>
      </c>
      <c r="D1102" s="4">
        <f t="shared" si="117"/>
        <v>45170</v>
      </c>
      <c r="E1102" s="1" t="s">
        <v>1251</v>
      </c>
      <c r="F1102" s="1" t="s">
        <v>1251</v>
      </c>
      <c r="G1102" s="2">
        <v>45170.475381944401</v>
      </c>
      <c r="H1102" s="2">
        <v>45170.475856481498</v>
      </c>
      <c r="I1102" s="46">
        <f t="shared" si="116"/>
        <v>4.7453709703404456E-4</v>
      </c>
      <c r="J1102" s="41" t="s">
        <v>30</v>
      </c>
      <c r="K1102" s="42" t="s">
        <v>34</v>
      </c>
      <c r="L1102" s="42" t="s">
        <v>30</v>
      </c>
      <c r="M1102" s="6">
        <v>320</v>
      </c>
      <c r="N1102" s="5" t="str">
        <f t="shared" si="119"/>
        <v>FAIR-D4/320</v>
      </c>
      <c r="O1102" s="4" t="str">
        <f>IF(ISBLANK(E1102),"",IF(E1102=F1102, "1 video",CONCATENATE((+COUNTIFS(Video_List!$A:$A,Monitoring!C1102,Video_List!$D:$D,"&lt;=" &amp;Monitoring!H1102)-COUNTIFS(Video_List!$A:$A,Monitoring!C1102,Video_List!$D:$D,"&lt;=" &amp;Monitoring!G1102))+1," videos")))</f>
        <v>1 video</v>
      </c>
      <c r="P1102" s="69" t="s">
        <v>31</v>
      </c>
      <c r="Q1102" s="74" t="s">
        <v>34</v>
      </c>
      <c r="R1102" s="71" t="s">
        <v>86</v>
      </c>
      <c r="S1102" s="71" t="s">
        <v>287</v>
      </c>
      <c r="T1102" s="71" t="s">
        <v>48</v>
      </c>
      <c r="U1102" s="63" t="str">
        <f>+IFERROR(IF(V1102="#N/C","#N/C",INDEX(Taxonomy_UniqueValues!D:D,MATCH(V1102,Taxonomy_UniqueValues!E:E,0))),"#N/C")</f>
        <v>Muscomorpha</v>
      </c>
      <c r="V1102" s="71" t="s">
        <v>35</v>
      </c>
      <c r="W1102" s="75" t="s">
        <v>36</v>
      </c>
      <c r="X1102" s="75" t="s">
        <v>36</v>
      </c>
      <c r="Y1102" s="76" t="s">
        <v>36</v>
      </c>
      <c r="Z1102" s="64" t="s">
        <v>36</v>
      </c>
    </row>
    <row r="1103" spans="1:26" x14ac:dyDescent="0.3">
      <c r="A1103" s="3">
        <v>321</v>
      </c>
      <c r="B1103" s="38" t="str">
        <f t="shared" si="118"/>
        <v>FAIR-D4_321</v>
      </c>
      <c r="C1103" s="39" t="s">
        <v>897</v>
      </c>
      <c r="D1103" s="4">
        <f t="shared" si="117"/>
        <v>45170</v>
      </c>
      <c r="E1103" s="1" t="s">
        <v>1252</v>
      </c>
      <c r="F1103" s="1" t="s">
        <v>1252</v>
      </c>
      <c r="G1103" s="2">
        <v>45170.4950231482</v>
      </c>
      <c r="H1103" s="2">
        <v>45170.495416666701</v>
      </c>
      <c r="I1103" s="46">
        <f t="shared" si="116"/>
        <v>3.9351850136881694E-4</v>
      </c>
      <c r="J1103" s="41" t="s">
        <v>30</v>
      </c>
      <c r="K1103" s="42" t="s">
        <v>34</v>
      </c>
      <c r="L1103" s="42" t="s">
        <v>30</v>
      </c>
      <c r="M1103" s="6">
        <v>321</v>
      </c>
      <c r="N1103" s="5" t="str">
        <f t="shared" si="119"/>
        <v>FAIR-D4/321</v>
      </c>
      <c r="O1103" s="4" t="str">
        <f>IF(ISBLANK(E1103),"",IF(E1103=F1103, "1 video",CONCATENATE((+COUNTIFS(Video_List!$A:$A,Monitoring!C1103,Video_List!$D:$D,"&lt;=" &amp;Monitoring!H1103)-COUNTIFS(Video_List!$A:$A,Monitoring!C1103,Video_List!$D:$D,"&lt;=" &amp;Monitoring!G1103))+1," videos")))</f>
        <v>1 video</v>
      </c>
      <c r="P1103" s="69" t="s">
        <v>31</v>
      </c>
      <c r="Q1103" s="74" t="s">
        <v>34</v>
      </c>
      <c r="R1103" s="63" t="str">
        <f>+IFERROR(IF(S1103="#N/C","#N/C",IF(S1103=0,INDEX(Taxonomy_UniqueValues!A:A,MATCH(T1103,Taxonomy_UniqueValues!C:C,0)),INDEX(Taxonomy_UniqueValues!A:A,MATCH(S1103,Taxonomy_UniqueValues!B:B,0)))),"#N/C")</f>
        <v>Insecta</v>
      </c>
      <c r="S1103" s="63" t="str">
        <f>+IFERROR(IF(T1103="#N/C","#N/C",IF(T1103=0,INDEX(Taxonomy_UniqueValues!B:B,MATCH(U1103,Taxonomy_UniqueValues!D:D,0)),INDEX(Taxonomy_UniqueValues!B:B,MATCH(T1103,Taxonomy_UniqueValues!C:C,0)))),"#N/C")</f>
        <v>Diptera</v>
      </c>
      <c r="T1103" s="63" t="str">
        <f>+IFERROR(IF(U1103="#N/C","#N/C",IF(U1103=0,INDEX(Taxonomy_UniqueValues!C:C,MATCH(V1103,Taxonomy_UniqueValues!E:E,0)),INDEX(Taxonomy_UniqueValues!C:C,MATCH(U1103,Taxonomy_UniqueValues!D:D,0)))),"#N/C")</f>
        <v>Brachycera</v>
      </c>
      <c r="U1103" s="63" t="str">
        <f>+IFERROR(IF(V1103="#N/C","#N/C",IF(V1103=0,INDEX(Taxonomy_UniqueValues!D:D,MATCH(W1103,Taxonomy_UniqueValues!F:F,0)),INDEX(Taxonomy_UniqueValues!D:D,MATCH(V1103,Taxonomy_UniqueValues!E:E,0)))),"#N/C")</f>
        <v>Muscomorpha</v>
      </c>
      <c r="V1103" s="63" t="str">
        <f>+IFERROR(IF(W1103="#N/C","#N/C",IF(W1103=0,INDEX(Taxonomy_UniqueValues!E:E,MATCH(X1103,Taxonomy_UniqueValues!G:G,0)),INDEX(Taxonomy_UniqueValues!E:E,MATCH(W1103,Taxonomy_UniqueValues!F:F,0)))),"#N/C")</f>
        <v>Muscoidea</v>
      </c>
      <c r="W1103" s="63" t="str">
        <f>+IFERROR(IF(X1103="#N/C","#N/C",IF(X1103=0,INDEX(Taxonomy_UniqueValues!F:F,MATCH(Y1103,Taxonomy_UniqueValues!H:H,0)),INDEX(Taxonomy_UniqueValues!F:F,MATCH(X1103,Taxonomy_UniqueValues!G:G,0)))),"#N/C")</f>
        <v>Fanniidae</v>
      </c>
      <c r="X1103" s="63">
        <f>+IFERROR(IF(Y1103="#N/C","#N/C",INDEX(Taxonomy_UniqueValues!G:G,MATCH(Y1103,Taxonomy_UniqueValues!H:H,0))),"#N/C")</f>
        <v>0</v>
      </c>
      <c r="Y1103" s="72" t="s">
        <v>38</v>
      </c>
      <c r="Z1103" s="64" t="s">
        <v>36</v>
      </c>
    </row>
    <row r="1104" spans="1:26" x14ac:dyDescent="0.3">
      <c r="A1104" s="3">
        <v>322</v>
      </c>
      <c r="B1104" s="38" t="str">
        <f t="shared" si="118"/>
        <v>FAIR-D4_322</v>
      </c>
      <c r="C1104" s="39" t="s">
        <v>897</v>
      </c>
      <c r="D1104" s="4">
        <f t="shared" si="117"/>
        <v>45170</v>
      </c>
      <c r="E1104" s="1" t="s">
        <v>1253</v>
      </c>
      <c r="F1104" s="1" t="s">
        <v>1253</v>
      </c>
      <c r="G1104" s="2">
        <v>45170.497905092598</v>
      </c>
      <c r="H1104" s="2">
        <v>45170.498321759304</v>
      </c>
      <c r="I1104" s="46">
        <f t="shared" si="116"/>
        <v>4.1666670585982502E-4</v>
      </c>
      <c r="J1104" s="41" t="s">
        <v>45</v>
      </c>
      <c r="K1104" s="42" t="s">
        <v>34</v>
      </c>
      <c r="L1104" s="42" t="s">
        <v>45</v>
      </c>
      <c r="M1104" s="6">
        <v>322</v>
      </c>
      <c r="N1104" s="5" t="str">
        <f t="shared" si="119"/>
        <v>FAIR-D4/322</v>
      </c>
      <c r="O1104" s="4" t="str">
        <f>IF(ISBLANK(E1104),"",IF(E1104=F1104, "1 video",CONCATENATE((+COUNTIFS(Video_List!$A:$A,Monitoring!C1104,Video_List!$D:$D,"&lt;=" &amp;Monitoring!H1104)-COUNTIFS(Video_List!$A:$A,Monitoring!C1104,Video_List!$D:$D,"&lt;=" &amp;Monitoring!G1104))+1," videos")))</f>
        <v>1 video</v>
      </c>
      <c r="P1104" s="73" t="s">
        <v>34</v>
      </c>
      <c r="Q1104" s="74" t="s">
        <v>34</v>
      </c>
      <c r="R1104" s="71" t="s">
        <v>86</v>
      </c>
      <c r="S1104" s="71" t="s">
        <v>287</v>
      </c>
      <c r="T1104" s="71" t="s">
        <v>48</v>
      </c>
      <c r="U1104" s="63" t="str">
        <f>+IFERROR(IF(V1104="#N/C","#N/C",INDEX(Taxonomy_UniqueValues!D:D,MATCH(V1104,Taxonomy_UniqueValues!E:E,0))),"#N/C")</f>
        <v>#N/C</v>
      </c>
      <c r="V1104" s="75" t="s">
        <v>36</v>
      </c>
      <c r="W1104" s="75" t="s">
        <v>36</v>
      </c>
      <c r="X1104" s="75" t="s">
        <v>36</v>
      </c>
      <c r="Y1104" s="76" t="s">
        <v>36</v>
      </c>
      <c r="Z1104" s="64" t="s">
        <v>36</v>
      </c>
    </row>
    <row r="1105" spans="1:26" x14ac:dyDescent="0.3">
      <c r="A1105" s="3">
        <v>323</v>
      </c>
      <c r="B1105" s="38" t="str">
        <f t="shared" si="118"/>
        <v>FAIR-D4_323</v>
      </c>
      <c r="C1105" s="39" t="s">
        <v>897</v>
      </c>
      <c r="D1105" s="4">
        <f t="shared" si="117"/>
        <v>45170</v>
      </c>
      <c r="E1105" s="1" t="s">
        <v>1254</v>
      </c>
      <c r="F1105" s="1" t="s">
        <v>1254</v>
      </c>
      <c r="G1105" s="2">
        <v>45170.504456018498</v>
      </c>
      <c r="H1105" s="2">
        <v>45170.505486111098</v>
      </c>
      <c r="I1105" s="46">
        <f t="shared" si="116"/>
        <v>1.0300926005584188E-3</v>
      </c>
      <c r="J1105" s="41" t="s">
        <v>45</v>
      </c>
      <c r="K1105" s="42" t="s">
        <v>34</v>
      </c>
      <c r="L1105" s="42" t="s">
        <v>32</v>
      </c>
      <c r="M1105" s="6">
        <v>323</v>
      </c>
      <c r="N1105" s="5" t="str">
        <f t="shared" si="119"/>
        <v>FAIR-D4/323</v>
      </c>
      <c r="O1105" s="4" t="str">
        <f>IF(ISBLANK(E1105),"",IF(E1105=F1105, "1 video",CONCATENATE((+COUNTIFS(Video_List!$A:$A,Monitoring!C1105,Video_List!$D:$D,"&lt;=" &amp;Monitoring!H1105)-COUNTIFS(Video_List!$A:$A,Monitoring!C1105,Video_List!$D:$D,"&lt;=" &amp;Monitoring!G1105))+1," videos")))</f>
        <v>1 video</v>
      </c>
      <c r="P1105" s="73" t="s">
        <v>34</v>
      </c>
      <c r="Q1105" s="74" t="s">
        <v>34</v>
      </c>
      <c r="R1105" s="71" t="s">
        <v>86</v>
      </c>
      <c r="S1105" s="71" t="s">
        <v>287</v>
      </c>
      <c r="T1105" s="71" t="s">
        <v>48</v>
      </c>
      <c r="U1105" s="63" t="str">
        <f>+IFERROR(IF(V1105="#N/C","#N/C",INDEX(Taxonomy_UniqueValues!D:D,MATCH(V1105,Taxonomy_UniqueValues!E:E,0))),"#N/C")</f>
        <v>#N/C</v>
      </c>
      <c r="V1105" s="75" t="s">
        <v>36</v>
      </c>
      <c r="W1105" s="75" t="s">
        <v>36</v>
      </c>
      <c r="X1105" s="75" t="s">
        <v>36</v>
      </c>
      <c r="Y1105" s="76" t="s">
        <v>36</v>
      </c>
      <c r="Z1105" s="64" t="s">
        <v>36</v>
      </c>
    </row>
    <row r="1106" spans="1:26" x14ac:dyDescent="0.3">
      <c r="A1106" s="3">
        <v>324</v>
      </c>
      <c r="B1106" s="38" t="str">
        <f t="shared" si="118"/>
        <v>FAIR-D4_324</v>
      </c>
      <c r="C1106" s="39" t="s">
        <v>897</v>
      </c>
      <c r="D1106" s="4">
        <f t="shared" si="117"/>
        <v>45170</v>
      </c>
      <c r="E1106" s="1" t="s">
        <v>1254</v>
      </c>
      <c r="F1106" s="1" t="s">
        <v>1254</v>
      </c>
      <c r="G1106" s="2">
        <v>45170.505347222199</v>
      </c>
      <c r="H1106" s="2">
        <v>45170.507199074098</v>
      </c>
      <c r="I1106" s="46">
        <f t="shared" si="116"/>
        <v>1.8518518991186284E-3</v>
      </c>
      <c r="J1106" s="41" t="s">
        <v>45</v>
      </c>
      <c r="K1106" s="42" t="s">
        <v>31</v>
      </c>
      <c r="L1106" s="42" t="s">
        <v>32</v>
      </c>
      <c r="M1106" s="6">
        <v>324</v>
      </c>
      <c r="N1106" s="5" t="str">
        <f t="shared" si="119"/>
        <v>FAIR-D4/324</v>
      </c>
      <c r="O1106" s="4" t="str">
        <f>IF(ISBLANK(E1106),"",IF(E1106=F1106, "1 video",CONCATENATE((+COUNTIFS(Video_List!$A:$A,Monitoring!C1106,Video_List!$D:$D,"&lt;=" &amp;Monitoring!H1106)-COUNTIFS(Video_List!$A:$A,Monitoring!C1106,Video_List!$D:$D,"&lt;=" &amp;Monitoring!G1106))+1," videos")))</f>
        <v>1 video</v>
      </c>
      <c r="P1106" s="69" t="s">
        <v>31</v>
      </c>
      <c r="Q1106" s="74" t="s">
        <v>34</v>
      </c>
      <c r="R1106" s="63" t="str">
        <f>+IFERROR(IF(S1106="#N/C","#N/C",IF(S1106=0,INDEX(Taxonomy_UniqueValues!A:A,MATCH(T1106,Taxonomy_UniqueValues!C:C,0)),INDEX(Taxonomy_UniqueValues!A:A,MATCH(S1106,Taxonomy_UniqueValues!B:B,0)))),"#N/C")</f>
        <v>Insecta</v>
      </c>
      <c r="S1106" s="63" t="str">
        <f>+IFERROR(IF(T1106="#N/C","#N/C",IF(T1106=0,INDEX(Taxonomy_UniqueValues!B:B,MATCH(U1106,Taxonomy_UniqueValues!D:D,0)),INDEX(Taxonomy_UniqueValues!B:B,MATCH(T1106,Taxonomy_UniqueValues!C:C,0)))),"#N/C")</f>
        <v>Diptera</v>
      </c>
      <c r="T1106" s="63" t="str">
        <f>+IFERROR(IF(U1106="#N/C","#N/C",IF(U1106=0,INDEX(Taxonomy_UniqueValues!C:C,MATCH(V1106,Taxonomy_UniqueValues!E:E,0)),INDEX(Taxonomy_UniqueValues!C:C,MATCH(U1106,Taxonomy_UniqueValues!D:D,0)))),"#N/C")</f>
        <v>Brachycera</v>
      </c>
      <c r="U1106" s="63" t="str">
        <f>+IFERROR(IF(V1106="#N/C","#N/C",IF(V1106=0,INDEX(Taxonomy_UniqueValues!D:D,MATCH(W1106,Taxonomy_UniqueValues!F:F,0)),INDEX(Taxonomy_UniqueValues!D:D,MATCH(V1106,Taxonomy_UniqueValues!E:E,0)))),"#N/C")</f>
        <v>Muscomorpha</v>
      </c>
      <c r="V1106" s="63" t="str">
        <f>+IFERROR(IF(W1106="#N/C","#N/C",IF(W1106=0,INDEX(Taxonomy_UniqueValues!E:E,MATCH(X1106,Taxonomy_UniqueValues!G:G,0)),INDEX(Taxonomy_UniqueValues!E:E,MATCH(W1106,Taxonomy_UniqueValues!F:F,0)))),"#N/C")</f>
        <v>Muscoidea</v>
      </c>
      <c r="W1106" s="63" t="str">
        <f>+IFERROR(IF(X1106="#N/C","#N/C",IF(X1106=0,INDEX(Taxonomy_UniqueValues!F:F,MATCH(Y1106,Taxonomy_UniqueValues!H:H,0)),INDEX(Taxonomy_UniqueValues!F:F,MATCH(X1106,Taxonomy_UniqueValues!G:G,0)))),"#N/C")</f>
        <v>Fanniidae</v>
      </c>
      <c r="X1106" s="63">
        <f>+IFERROR(IF(Y1106="#N/C","#N/C",INDEX(Taxonomy_UniqueValues!G:G,MATCH(Y1106,Taxonomy_UniqueValues!H:H,0))),"#N/C")</f>
        <v>0</v>
      </c>
      <c r="Y1106" s="72" t="s">
        <v>38</v>
      </c>
      <c r="Z1106" s="64" t="s">
        <v>36</v>
      </c>
    </row>
    <row r="1107" spans="1:26" x14ac:dyDescent="0.3">
      <c r="A1107" s="3">
        <v>325</v>
      </c>
      <c r="B1107" s="38" t="str">
        <f t="shared" si="118"/>
        <v>FAIR-D4_325</v>
      </c>
      <c r="C1107" s="39" t="s">
        <v>897</v>
      </c>
      <c r="D1107" s="4">
        <f t="shared" si="117"/>
        <v>45170</v>
      </c>
      <c r="E1107" s="1" t="s">
        <v>1255</v>
      </c>
      <c r="F1107" s="1" t="s">
        <v>1255</v>
      </c>
      <c r="G1107" s="2">
        <v>45170.5086226852</v>
      </c>
      <c r="H1107" s="2">
        <v>45170.509861111103</v>
      </c>
      <c r="I1107" s="46">
        <f t="shared" si="116"/>
        <v>1.238425902556628E-3</v>
      </c>
      <c r="J1107" s="41" t="s">
        <v>45</v>
      </c>
      <c r="K1107" s="42" t="s">
        <v>34</v>
      </c>
      <c r="L1107" s="42" t="s">
        <v>32</v>
      </c>
      <c r="M1107" s="6">
        <v>325</v>
      </c>
      <c r="N1107" s="5" t="str">
        <f t="shared" si="119"/>
        <v>FAIR-D4/325</v>
      </c>
      <c r="O1107" s="4" t="str">
        <f>IF(ISBLANK(E1107),"",IF(E1107=F1107, "1 video",CONCATENATE((+COUNTIFS(Video_List!$A:$A,Monitoring!C1107,Video_List!$D:$D,"&lt;=" &amp;Monitoring!H1107)-COUNTIFS(Video_List!$A:$A,Monitoring!C1107,Video_List!$D:$D,"&lt;=" &amp;Monitoring!G1107))+1," videos")))</f>
        <v>1 video</v>
      </c>
      <c r="P1107" s="73" t="s">
        <v>34</v>
      </c>
      <c r="Q1107" s="74" t="s">
        <v>34</v>
      </c>
      <c r="R1107" s="71" t="s">
        <v>86</v>
      </c>
      <c r="S1107" s="71" t="s">
        <v>287</v>
      </c>
      <c r="T1107" s="71" t="s">
        <v>48</v>
      </c>
      <c r="U1107" s="63" t="str">
        <f>+IFERROR(IF(V1107="#N/C","#N/C",INDEX(Taxonomy_UniqueValues!D:D,MATCH(V1107,Taxonomy_UniqueValues!E:E,0))),"#N/C")</f>
        <v>#N/C</v>
      </c>
      <c r="V1107" s="75" t="s">
        <v>36</v>
      </c>
      <c r="W1107" s="75" t="s">
        <v>36</v>
      </c>
      <c r="X1107" s="75" t="s">
        <v>36</v>
      </c>
      <c r="Y1107" s="76" t="s">
        <v>36</v>
      </c>
      <c r="Z1107" s="64" t="s">
        <v>36</v>
      </c>
    </row>
    <row r="1108" spans="1:26" x14ac:dyDescent="0.3">
      <c r="A1108" s="3">
        <v>326</v>
      </c>
      <c r="B1108" s="38" t="str">
        <f t="shared" si="118"/>
        <v>FAIR-D4_326</v>
      </c>
      <c r="C1108" s="39" t="s">
        <v>897</v>
      </c>
      <c r="D1108" s="4">
        <f t="shared" si="117"/>
        <v>45170</v>
      </c>
      <c r="E1108" s="1" t="s">
        <v>1255</v>
      </c>
      <c r="F1108" s="1" t="s">
        <v>1256</v>
      </c>
      <c r="G1108" s="2">
        <v>45170.5093402778</v>
      </c>
      <c r="H1108" s="2">
        <v>45170.511018518497</v>
      </c>
      <c r="I1108" s="46">
        <f t="shared" si="116"/>
        <v>1.6782406964921393E-3</v>
      </c>
      <c r="J1108" s="41" t="s">
        <v>45</v>
      </c>
      <c r="K1108" s="42" t="s">
        <v>31</v>
      </c>
      <c r="L1108" s="42" t="s">
        <v>32</v>
      </c>
      <c r="M1108" s="6">
        <v>326</v>
      </c>
      <c r="N1108" s="5" t="str">
        <f t="shared" si="119"/>
        <v>FAIR-D4/326</v>
      </c>
      <c r="O1108" s="4" t="str">
        <f>IF(ISBLANK(E1108),"",IF(E1108=F1108, "1 video",CONCATENATE((+COUNTIFS(Video_List!$A:$A,Monitoring!C1108,Video_List!$D:$D,"&lt;=" &amp;Monitoring!H1108)-COUNTIFS(Video_List!$A:$A,Monitoring!C1108,Video_List!$D:$D,"&lt;=" &amp;Monitoring!G1108))+1," videos")))</f>
        <v>2 videos</v>
      </c>
      <c r="P1108" s="69" t="s">
        <v>31</v>
      </c>
      <c r="Q1108" s="74" t="s">
        <v>34</v>
      </c>
      <c r="R1108" s="63" t="str">
        <f>+IFERROR(IF(S1108="#N/C","#N/C",IF(S1108=0,INDEX(Taxonomy_UniqueValues!A:A,MATCH(T1108,Taxonomy_UniqueValues!C:C,0)),INDEX(Taxonomy_UniqueValues!A:A,MATCH(S1108,Taxonomy_UniqueValues!B:B,0)))),"#N/C")</f>
        <v>Insecta</v>
      </c>
      <c r="S1108" s="63" t="str">
        <f>+IFERROR(IF(T1108="#N/C","#N/C",IF(T1108=0,INDEX(Taxonomy_UniqueValues!B:B,MATCH(U1108,Taxonomy_UniqueValues!D:D,0)),INDEX(Taxonomy_UniqueValues!B:B,MATCH(T1108,Taxonomy_UniqueValues!C:C,0)))),"#N/C")</f>
        <v>Diptera</v>
      </c>
      <c r="T1108" s="63" t="str">
        <f>+IFERROR(IF(U1108="#N/C","#N/C",IF(U1108=0,INDEX(Taxonomy_UniqueValues!C:C,MATCH(V1108,Taxonomy_UniqueValues!E:E,0)),INDEX(Taxonomy_UniqueValues!C:C,MATCH(U1108,Taxonomy_UniqueValues!D:D,0)))),"#N/C")</f>
        <v>Brachycera</v>
      </c>
      <c r="U1108" s="63" t="str">
        <f>+IFERROR(IF(V1108="#N/C","#N/C",IF(V1108=0,INDEX(Taxonomy_UniqueValues!D:D,MATCH(W1108,Taxonomy_UniqueValues!F:F,0)),INDEX(Taxonomy_UniqueValues!D:D,MATCH(V1108,Taxonomy_UniqueValues!E:E,0)))),"#N/C")</f>
        <v>Muscomorpha</v>
      </c>
      <c r="V1108" s="63" t="str">
        <f>+IFERROR(IF(W1108="#N/C","#N/C",IF(W1108=0,INDEX(Taxonomy_UniqueValues!E:E,MATCH(X1108,Taxonomy_UniqueValues!G:G,0)),INDEX(Taxonomy_UniqueValues!E:E,MATCH(W1108,Taxonomy_UniqueValues!F:F,0)))),"#N/C")</f>
        <v>Muscoidea</v>
      </c>
      <c r="W1108" s="63" t="str">
        <f>+IFERROR(IF(X1108="#N/C","#N/C",IF(X1108=0,INDEX(Taxonomy_UniqueValues!F:F,MATCH(Y1108,Taxonomy_UniqueValues!H:H,0)),INDEX(Taxonomy_UniqueValues!F:F,MATCH(X1108,Taxonomy_UniqueValues!G:G,0)))),"#N/C")</f>
        <v>Fanniidae</v>
      </c>
      <c r="X1108" s="63">
        <f>+IFERROR(IF(Y1108="#N/C","#N/C",INDEX(Taxonomy_UniqueValues!G:G,MATCH(Y1108,Taxonomy_UniqueValues!H:H,0))),"#N/C")</f>
        <v>0</v>
      </c>
      <c r="Y1108" s="72" t="s">
        <v>38</v>
      </c>
      <c r="Z1108" s="64" t="s">
        <v>36</v>
      </c>
    </row>
    <row r="1109" spans="1:26" x14ac:dyDescent="0.3">
      <c r="A1109" s="3">
        <v>327</v>
      </c>
      <c r="B1109" s="38" t="str">
        <f t="shared" si="118"/>
        <v>FAIR-D4_327</v>
      </c>
      <c r="C1109" s="39" t="s">
        <v>897</v>
      </c>
      <c r="D1109" s="4">
        <f t="shared" si="117"/>
        <v>45170</v>
      </c>
      <c r="E1109" s="1" t="s">
        <v>1257</v>
      </c>
      <c r="F1109" s="1" t="s">
        <v>1257</v>
      </c>
      <c r="G1109" s="2">
        <v>45170.520023148099</v>
      </c>
      <c r="H1109" s="2">
        <v>45170.520092592596</v>
      </c>
      <c r="I1109" s="46">
        <f t="shared" si="116"/>
        <v>6.9444497057702392E-5</v>
      </c>
      <c r="J1109" s="41" t="s">
        <v>45</v>
      </c>
      <c r="K1109" s="42" t="s">
        <v>31</v>
      </c>
      <c r="L1109" s="42" t="s">
        <v>32</v>
      </c>
      <c r="M1109" s="6">
        <v>327</v>
      </c>
      <c r="N1109" s="5" t="str">
        <f t="shared" si="119"/>
        <v>FAIR-D4/327</v>
      </c>
      <c r="O1109" s="4" t="str">
        <f>IF(ISBLANK(E1109),"",IF(E1109=F1109, "1 video",CONCATENATE((+COUNTIFS(Video_List!$A:$A,Monitoring!C1109,Video_List!$D:$D,"&lt;=" &amp;Monitoring!H1109)-COUNTIFS(Video_List!$A:$A,Monitoring!C1109,Video_List!$D:$D,"&lt;=" &amp;Monitoring!G1109))+1," videos")))</f>
        <v>1 video</v>
      </c>
      <c r="P1109" s="69" t="s">
        <v>31</v>
      </c>
      <c r="Q1109" s="74" t="s">
        <v>34</v>
      </c>
      <c r="R1109" s="63" t="str">
        <f>+IFERROR(IF(S1109="#N/C","#N/C",IF(S1109=0,INDEX(Taxonomy_UniqueValues!A:A,MATCH(T1109,Taxonomy_UniqueValues!C:C,0)),INDEX(Taxonomy_UniqueValues!A:A,MATCH(S1109,Taxonomy_UniqueValues!B:B,0)))),"#N/C")</f>
        <v>Insecta</v>
      </c>
      <c r="S1109" s="63" t="str">
        <f>+IFERROR(IF(T1109="#N/C","#N/C",IF(T1109=0,INDEX(Taxonomy_UniqueValues!B:B,MATCH(U1109,Taxonomy_UniqueValues!D:D,0)),INDEX(Taxonomy_UniqueValues!B:B,MATCH(T1109,Taxonomy_UniqueValues!C:C,0)))),"#N/C")</f>
        <v>Diptera</v>
      </c>
      <c r="T1109" s="63" t="str">
        <f>+IFERROR(IF(U1109="#N/C","#N/C",IF(U1109=0,INDEX(Taxonomy_UniqueValues!C:C,MATCH(V1109,Taxonomy_UniqueValues!E:E,0)),INDEX(Taxonomy_UniqueValues!C:C,MATCH(U1109,Taxonomy_UniqueValues!D:D,0)))),"#N/C")</f>
        <v>Brachycera</v>
      </c>
      <c r="U1109" s="63" t="str">
        <f>+IFERROR(IF(V1109="#N/C","#N/C",IF(V1109=0,INDEX(Taxonomy_UniqueValues!D:D,MATCH(W1109,Taxonomy_UniqueValues!F:F,0)),INDEX(Taxonomy_UniqueValues!D:D,MATCH(V1109,Taxonomy_UniqueValues!E:E,0)))),"#N/C")</f>
        <v>Muscomorpha</v>
      </c>
      <c r="V1109" s="63" t="str">
        <f>+IFERROR(IF(W1109="#N/C","#N/C",IF(W1109=0,INDEX(Taxonomy_UniqueValues!E:E,MATCH(X1109,Taxonomy_UniqueValues!G:G,0)),INDEX(Taxonomy_UniqueValues!E:E,MATCH(W1109,Taxonomy_UniqueValues!F:F,0)))),"#N/C")</f>
        <v>Muscoidea</v>
      </c>
      <c r="W1109" s="63" t="str">
        <f>+IFERROR(IF(X1109="#N/C","#N/C",IF(X1109=0,INDEX(Taxonomy_UniqueValues!F:F,MATCH(Y1109,Taxonomy_UniqueValues!H:H,0)),INDEX(Taxonomy_UniqueValues!F:F,MATCH(X1109,Taxonomy_UniqueValues!G:G,0)))),"#N/C")</f>
        <v>Fanniidae</v>
      </c>
      <c r="X1109" s="63">
        <f>+IFERROR(IF(Y1109="#N/C","#N/C",INDEX(Taxonomy_UniqueValues!G:G,MATCH(Y1109,Taxonomy_UniqueValues!H:H,0))),"#N/C")</f>
        <v>0</v>
      </c>
      <c r="Y1109" s="72" t="s">
        <v>38</v>
      </c>
      <c r="Z1109" s="64" t="s">
        <v>36</v>
      </c>
    </row>
    <row r="1110" spans="1:26" x14ac:dyDescent="0.3">
      <c r="A1110" s="3">
        <v>328</v>
      </c>
      <c r="B1110" s="38" t="str">
        <f t="shared" si="118"/>
        <v>FAIR-D4_328</v>
      </c>
      <c r="C1110" s="39" t="s">
        <v>897</v>
      </c>
      <c r="D1110" s="4">
        <f t="shared" si="117"/>
        <v>45170</v>
      </c>
      <c r="E1110" s="1" t="s">
        <v>1258</v>
      </c>
      <c r="F1110" s="1" t="s">
        <v>1258</v>
      </c>
      <c r="G1110" s="2">
        <v>45170.534942129598</v>
      </c>
      <c r="H1110" s="2">
        <v>45170.535150463002</v>
      </c>
      <c r="I1110" s="46">
        <f t="shared" si="116"/>
        <v>2.0833340386161581E-4</v>
      </c>
      <c r="J1110" s="41" t="s">
        <v>32</v>
      </c>
      <c r="K1110" s="42" t="s">
        <v>31</v>
      </c>
      <c r="L1110" s="42" t="s">
        <v>32</v>
      </c>
      <c r="M1110" s="6">
        <v>328</v>
      </c>
      <c r="N1110" s="5" t="str">
        <f t="shared" si="119"/>
        <v>FAIR-D4/328</v>
      </c>
      <c r="O1110" s="4" t="str">
        <f>IF(ISBLANK(E1110),"",IF(E1110=F1110, "1 video",CONCATENATE((+COUNTIFS(Video_List!$A:$A,Monitoring!C1110,Video_List!$D:$D,"&lt;=" &amp;Monitoring!H1110)-COUNTIFS(Video_List!$A:$A,Monitoring!C1110,Video_List!$D:$D,"&lt;=" &amp;Monitoring!G1110))+1," videos")))</f>
        <v>1 video</v>
      </c>
      <c r="P1110" s="69" t="s">
        <v>31</v>
      </c>
      <c r="Q1110" s="70" t="s">
        <v>31</v>
      </c>
      <c r="R1110" s="71" t="s">
        <v>86</v>
      </c>
      <c r="S1110" s="71" t="s">
        <v>287</v>
      </c>
      <c r="T1110" s="71" t="s">
        <v>48</v>
      </c>
      <c r="U1110" s="63" t="str">
        <f>+IFERROR(IF(V1110="#N/C","#N/C",INDEX(Taxonomy_UniqueValues!D:D,MATCH(V1110,Taxonomy_UniqueValues!E:E,0))),"#N/C")</f>
        <v>Muscomorpha</v>
      </c>
      <c r="V1110" s="71" t="s">
        <v>1259</v>
      </c>
      <c r="W1110" s="71" t="s">
        <v>1260</v>
      </c>
      <c r="X1110" s="71" t="s">
        <v>903</v>
      </c>
      <c r="Y1110" s="72" t="s">
        <v>219</v>
      </c>
      <c r="Z1110" s="64" t="s">
        <v>36</v>
      </c>
    </row>
    <row r="1111" spans="1:26" x14ac:dyDescent="0.3">
      <c r="A1111" s="3">
        <v>329</v>
      </c>
      <c r="B1111" s="38" t="str">
        <f t="shared" si="118"/>
        <v>FAIR-D4_329</v>
      </c>
      <c r="C1111" s="39" t="s">
        <v>897</v>
      </c>
      <c r="D1111" s="4">
        <f t="shared" si="117"/>
        <v>45170</v>
      </c>
      <c r="E1111" s="1" t="s">
        <v>1261</v>
      </c>
      <c r="F1111" s="1" t="s">
        <v>1261</v>
      </c>
      <c r="G1111" s="2">
        <v>45170.548969907402</v>
      </c>
      <c r="H1111" s="2">
        <v>45170.549178240697</v>
      </c>
      <c r="I1111" s="46">
        <f t="shared" si="116"/>
        <v>2.0833329472225159E-4</v>
      </c>
      <c r="J1111" s="41" t="s">
        <v>45</v>
      </c>
      <c r="K1111" s="42" t="s">
        <v>34</v>
      </c>
      <c r="L1111" s="42" t="s">
        <v>45</v>
      </c>
      <c r="M1111" s="6">
        <v>329</v>
      </c>
      <c r="N1111" s="5" t="str">
        <f t="shared" si="119"/>
        <v>FAIR-D4/329</v>
      </c>
      <c r="O1111" s="4" t="str">
        <f>IF(ISBLANK(E1111),"",IF(E1111=F1111, "1 video",CONCATENATE((+COUNTIFS(Video_List!$A:$A,Monitoring!C1111,Video_List!$D:$D,"&lt;=" &amp;Monitoring!H1111)-COUNTIFS(Video_List!$A:$A,Monitoring!C1111,Video_List!$D:$D,"&lt;=" &amp;Monitoring!G1111))+1," videos")))</f>
        <v>1 video</v>
      </c>
      <c r="P1111" s="73" t="s">
        <v>34</v>
      </c>
      <c r="Q1111" s="74" t="s">
        <v>34</v>
      </c>
      <c r="R1111" s="71" t="s">
        <v>86</v>
      </c>
      <c r="S1111" s="71" t="s">
        <v>287</v>
      </c>
      <c r="T1111" s="71" t="s">
        <v>48</v>
      </c>
      <c r="U1111" s="63" t="str">
        <f>+IFERROR(IF(V1111="#N/C","#N/C",INDEX(Taxonomy_UniqueValues!D:D,MATCH(V1111,Taxonomy_UniqueValues!E:E,0))),"#N/C")</f>
        <v>#N/C</v>
      </c>
      <c r="V1111" s="75" t="s">
        <v>36</v>
      </c>
      <c r="W1111" s="75" t="s">
        <v>36</v>
      </c>
      <c r="X1111" s="75" t="s">
        <v>36</v>
      </c>
      <c r="Y1111" s="76" t="s">
        <v>36</v>
      </c>
      <c r="Z1111" s="64" t="s">
        <v>36</v>
      </c>
    </row>
    <row r="1112" spans="1:26" x14ac:dyDescent="0.3">
      <c r="A1112" s="3">
        <v>330</v>
      </c>
      <c r="B1112" s="38" t="str">
        <f t="shared" si="118"/>
        <v>FAIR-D4_330</v>
      </c>
      <c r="C1112" s="39" t="s">
        <v>897</v>
      </c>
      <c r="D1112" s="4">
        <f t="shared" si="117"/>
        <v>45170</v>
      </c>
      <c r="E1112" s="1" t="s">
        <v>1262</v>
      </c>
      <c r="F1112" s="1" t="s">
        <v>1262</v>
      </c>
      <c r="G1112" s="2">
        <v>45170.556608796302</v>
      </c>
      <c r="H1112" s="2">
        <v>45170.556967592602</v>
      </c>
      <c r="I1112" s="46">
        <f t="shared" si="116"/>
        <v>3.5879630013369024E-4</v>
      </c>
      <c r="J1112" s="41" t="s">
        <v>30</v>
      </c>
      <c r="K1112" s="42" t="s">
        <v>34</v>
      </c>
      <c r="L1112" s="42" t="s">
        <v>45</v>
      </c>
      <c r="M1112" s="6">
        <v>330</v>
      </c>
      <c r="N1112" s="5" t="str">
        <f t="shared" si="119"/>
        <v>FAIR-D4/330</v>
      </c>
      <c r="O1112" s="4" t="str">
        <f>IF(ISBLANK(E1112),"",IF(E1112=F1112, "1 video",CONCATENATE((+COUNTIFS(Video_List!$A:$A,Monitoring!C1112,Video_List!$D:$D,"&lt;=" &amp;Monitoring!H1112)-COUNTIFS(Video_List!$A:$A,Monitoring!C1112,Video_List!$D:$D,"&lt;=" &amp;Monitoring!G1112))+1," videos")))</f>
        <v>1 video</v>
      </c>
      <c r="P1112" s="69" t="s">
        <v>31</v>
      </c>
      <c r="Q1112" s="74" t="s">
        <v>34</v>
      </c>
      <c r="R1112" s="63" t="str">
        <f>+IFERROR(IF(S1112="#N/C","#N/C",IF(S1112=0,INDEX(Taxonomy_UniqueValues!A:A,MATCH(T1112,Taxonomy_UniqueValues!C:C,0)),INDEX(Taxonomy_UniqueValues!A:A,MATCH(S1112,Taxonomy_UniqueValues!B:B,0)))),"#N/C")</f>
        <v>Insecta</v>
      </c>
      <c r="S1112" s="63" t="str">
        <f>+IFERROR(IF(T1112="#N/C","#N/C",IF(T1112=0,INDEX(Taxonomy_UniqueValues!B:B,MATCH(U1112,Taxonomy_UniqueValues!D:D,0)),INDEX(Taxonomy_UniqueValues!B:B,MATCH(T1112,Taxonomy_UniqueValues!C:C,0)))),"#N/C")</f>
        <v>Diptera</v>
      </c>
      <c r="T1112" s="63" t="str">
        <f>+IFERROR(IF(U1112="#N/C","#N/C",IF(U1112=0,INDEX(Taxonomy_UniqueValues!C:C,MATCH(V1112,Taxonomy_UniqueValues!E:E,0)),INDEX(Taxonomy_UniqueValues!C:C,MATCH(U1112,Taxonomy_UniqueValues!D:D,0)))),"#N/C")</f>
        <v>Brachycera</v>
      </c>
      <c r="U1112" s="63" t="str">
        <f>+IFERROR(IF(V1112="#N/C","#N/C",IF(V1112=0,INDEX(Taxonomy_UniqueValues!D:D,MATCH(W1112,Taxonomy_UniqueValues!F:F,0)),INDEX(Taxonomy_UniqueValues!D:D,MATCH(V1112,Taxonomy_UniqueValues!E:E,0)))),"#N/C")</f>
        <v>Muscomorpha</v>
      </c>
      <c r="V1112" s="63" t="str">
        <f>+IFERROR(IF(W1112="#N/C","#N/C",IF(W1112=0,INDEX(Taxonomy_UniqueValues!E:E,MATCH(X1112,Taxonomy_UniqueValues!G:G,0)),INDEX(Taxonomy_UniqueValues!E:E,MATCH(W1112,Taxonomy_UniqueValues!F:F,0)))),"#N/C")</f>
        <v>Muscoidea</v>
      </c>
      <c r="W1112" s="63" t="str">
        <f>+IFERROR(IF(X1112="#N/C","#N/C",IF(X1112=0,INDEX(Taxonomy_UniqueValues!F:F,MATCH(Y1112,Taxonomy_UniqueValues!H:H,0)),INDEX(Taxonomy_UniqueValues!F:F,MATCH(X1112,Taxonomy_UniqueValues!G:G,0)))),"#N/C")</f>
        <v>Fanniidae</v>
      </c>
      <c r="X1112" s="63">
        <f>+IFERROR(IF(Y1112="#N/C","#N/C",INDEX(Taxonomy_UniqueValues!G:G,MATCH(Y1112,Taxonomy_UniqueValues!H:H,0))),"#N/C")</f>
        <v>0</v>
      </c>
      <c r="Y1112" s="72" t="s">
        <v>38</v>
      </c>
      <c r="Z1112" s="64" t="s">
        <v>36</v>
      </c>
    </row>
    <row r="1113" spans="1:26" x14ac:dyDescent="0.3">
      <c r="A1113" s="3">
        <v>331</v>
      </c>
      <c r="B1113" s="38" t="str">
        <f t="shared" si="118"/>
        <v>FAIR-D4_331</v>
      </c>
      <c r="C1113" s="39" t="s">
        <v>897</v>
      </c>
      <c r="D1113" s="4">
        <f t="shared" si="117"/>
        <v>45170</v>
      </c>
      <c r="E1113" s="1" t="s">
        <v>1262</v>
      </c>
      <c r="F1113" s="1" t="s">
        <v>1262</v>
      </c>
      <c r="G1113" s="2">
        <v>45170.556608796302</v>
      </c>
      <c r="H1113" s="2">
        <v>45170.558472222197</v>
      </c>
      <c r="I1113" s="46">
        <f t="shared" si="116"/>
        <v>1.863425895862747E-3</v>
      </c>
      <c r="J1113" s="41" t="s">
        <v>30</v>
      </c>
      <c r="K1113" s="42" t="s">
        <v>31</v>
      </c>
      <c r="L1113" s="42" t="s">
        <v>45</v>
      </c>
      <c r="M1113" s="6">
        <v>331</v>
      </c>
      <c r="N1113" s="5" t="str">
        <f t="shared" si="119"/>
        <v>FAIR-D4/331</v>
      </c>
      <c r="O1113" s="4" t="str">
        <f>IF(ISBLANK(E1113),"",IF(E1113=F1113, "1 video",CONCATENATE((+COUNTIFS(Video_List!$A:$A,Monitoring!C1113,Video_List!$D:$D,"&lt;=" &amp;Monitoring!H1113)-COUNTIFS(Video_List!$A:$A,Monitoring!C1113,Video_List!$D:$D,"&lt;=" &amp;Monitoring!G1113))+1," videos")))</f>
        <v>1 video</v>
      </c>
      <c r="P1113" s="69" t="s">
        <v>31</v>
      </c>
      <c r="Q1113" s="74" t="s">
        <v>34</v>
      </c>
      <c r="R1113" s="63" t="str">
        <f>+IFERROR(IF(S1113="#N/C","#N/C",IF(S1113=0,INDEX(Taxonomy_UniqueValues!A:A,MATCH(T1113,Taxonomy_UniqueValues!C:C,0)),INDEX(Taxonomy_UniqueValues!A:A,MATCH(S1113,Taxonomy_UniqueValues!B:B,0)))),"#N/C")</f>
        <v>Insecta</v>
      </c>
      <c r="S1113" s="63" t="str">
        <f>+IFERROR(IF(T1113="#N/C","#N/C",IF(T1113=0,INDEX(Taxonomy_UniqueValues!B:B,MATCH(U1113,Taxonomy_UniqueValues!D:D,0)),INDEX(Taxonomy_UniqueValues!B:B,MATCH(T1113,Taxonomy_UniqueValues!C:C,0)))),"#N/C")</f>
        <v>Diptera</v>
      </c>
      <c r="T1113" s="63" t="str">
        <f>+IFERROR(IF(U1113="#N/C","#N/C",IF(U1113=0,INDEX(Taxonomy_UniqueValues!C:C,MATCH(V1113,Taxonomy_UniqueValues!E:E,0)),INDEX(Taxonomy_UniqueValues!C:C,MATCH(U1113,Taxonomy_UniqueValues!D:D,0)))),"#N/C")</f>
        <v>Brachycera</v>
      </c>
      <c r="U1113" s="63" t="str">
        <f>+IFERROR(IF(V1113="#N/C","#N/C",IF(V1113=0,INDEX(Taxonomy_UniqueValues!D:D,MATCH(W1113,Taxonomy_UniqueValues!F:F,0)),INDEX(Taxonomy_UniqueValues!D:D,MATCH(V1113,Taxonomy_UniqueValues!E:E,0)))),"#N/C")</f>
        <v>Muscomorpha</v>
      </c>
      <c r="V1113" s="63" t="str">
        <f>+IFERROR(IF(W1113="#N/C","#N/C",IF(W1113=0,INDEX(Taxonomy_UniqueValues!E:E,MATCH(X1113,Taxonomy_UniqueValues!G:G,0)),INDEX(Taxonomy_UniqueValues!E:E,MATCH(W1113,Taxonomy_UniqueValues!F:F,0)))),"#N/C")</f>
        <v>Muscoidea</v>
      </c>
      <c r="W1113" s="63" t="str">
        <f>+IFERROR(IF(X1113="#N/C","#N/C",IF(X1113=0,INDEX(Taxonomy_UniqueValues!F:F,MATCH(Y1113,Taxonomy_UniqueValues!H:H,0)),INDEX(Taxonomy_UniqueValues!F:F,MATCH(X1113,Taxonomy_UniqueValues!G:G,0)))),"#N/C")</f>
        <v>Fanniidae</v>
      </c>
      <c r="X1113" s="63">
        <f>+IFERROR(IF(Y1113="#N/C","#N/C",INDEX(Taxonomy_UniqueValues!G:G,MATCH(Y1113,Taxonomy_UniqueValues!H:H,0))),"#N/C")</f>
        <v>0</v>
      </c>
      <c r="Y1113" s="72" t="s">
        <v>38</v>
      </c>
      <c r="Z1113" s="64" t="s">
        <v>36</v>
      </c>
    </row>
    <row r="1114" spans="1:26" x14ac:dyDescent="0.3">
      <c r="A1114" s="3">
        <v>332</v>
      </c>
      <c r="B1114" s="38" t="str">
        <f t="shared" si="118"/>
        <v>FAIR-D4_332</v>
      </c>
      <c r="C1114" s="39" t="s">
        <v>897</v>
      </c>
      <c r="D1114" s="4">
        <f t="shared" ref="D1114:D1145" si="120">IF(ISBLANK(E1114),"",+VALUE(MID(E1114,FIND("_",E1114)+1,10)))</f>
        <v>45170</v>
      </c>
      <c r="E1114" s="1" t="s">
        <v>1263</v>
      </c>
      <c r="F1114" s="1" t="s">
        <v>1264</v>
      </c>
      <c r="G1114" s="2">
        <v>45170.560023148202</v>
      </c>
      <c r="H1114" s="2">
        <v>45170.562696759298</v>
      </c>
      <c r="I1114" s="46">
        <f t="shared" si="116"/>
        <v>2.6736110958154313E-3</v>
      </c>
      <c r="J1114" s="41" t="s">
        <v>45</v>
      </c>
      <c r="K1114" s="42" t="s">
        <v>34</v>
      </c>
      <c r="L1114" s="42" t="s">
        <v>30</v>
      </c>
      <c r="M1114" s="6">
        <v>332</v>
      </c>
      <c r="N1114" s="5" t="str">
        <f t="shared" si="119"/>
        <v>FAIR-D4/332</v>
      </c>
      <c r="O1114" s="4" t="str">
        <f>IF(ISBLANK(E1114),"",IF(E1114=F1114, "1 video",CONCATENATE((+COUNTIFS(Video_List!$A:$A,Monitoring!C1114,Video_List!$D:$D,"&lt;=" &amp;Monitoring!H1114)-COUNTIFS(Video_List!$A:$A,Monitoring!C1114,Video_List!$D:$D,"&lt;=" &amp;Monitoring!G1114))+1," videos")))</f>
        <v>3 videos</v>
      </c>
      <c r="P1114" s="73" t="s">
        <v>34</v>
      </c>
      <c r="Q1114" s="74" t="s">
        <v>34</v>
      </c>
      <c r="R1114" s="71" t="s">
        <v>86</v>
      </c>
      <c r="S1114" s="71" t="s">
        <v>287</v>
      </c>
      <c r="T1114" s="71" t="s">
        <v>48</v>
      </c>
      <c r="U1114" s="63" t="str">
        <f>+IFERROR(IF(V1114="#N/C","#N/C",INDEX(Taxonomy_UniqueValues!D:D,MATCH(V1114,Taxonomy_UniqueValues!E:E,0))),"#N/C")</f>
        <v>#N/C</v>
      </c>
      <c r="V1114" s="75" t="s">
        <v>36</v>
      </c>
      <c r="W1114" s="75" t="s">
        <v>36</v>
      </c>
      <c r="X1114" s="75" t="s">
        <v>36</v>
      </c>
      <c r="Y1114" s="76" t="s">
        <v>36</v>
      </c>
      <c r="Z1114" s="64" t="s">
        <v>36</v>
      </c>
    </row>
    <row r="1115" spans="1:26" x14ac:dyDescent="0.3">
      <c r="A1115" s="3">
        <v>333</v>
      </c>
      <c r="B1115" s="38" t="str">
        <f t="shared" si="118"/>
        <v>FAIR-D4_333</v>
      </c>
      <c r="C1115" s="39" t="s">
        <v>897</v>
      </c>
      <c r="D1115" s="4">
        <f t="shared" si="120"/>
        <v>45170</v>
      </c>
      <c r="E1115" s="1" t="s">
        <v>1265</v>
      </c>
      <c r="F1115" s="1" t="s">
        <v>1265</v>
      </c>
      <c r="G1115" s="2">
        <v>45170.566493055601</v>
      </c>
      <c r="H1115" s="2">
        <v>45170.566574074102</v>
      </c>
      <c r="I1115" s="46">
        <f t="shared" si="116"/>
        <v>8.1018501077778637E-5</v>
      </c>
      <c r="J1115" s="41" t="s">
        <v>30</v>
      </c>
      <c r="K1115" s="42" t="s">
        <v>34</v>
      </c>
      <c r="L1115" s="42" t="s">
        <v>32</v>
      </c>
      <c r="M1115" s="6">
        <v>333</v>
      </c>
      <c r="N1115" s="5" t="str">
        <f t="shared" si="119"/>
        <v>FAIR-D4/333</v>
      </c>
      <c r="O1115" s="4" t="str">
        <f>IF(ISBLANK(E1115),"",IF(E1115=F1115, "1 video",CONCATENATE((+COUNTIFS(Video_List!$A:$A,Monitoring!C1115,Video_List!$D:$D,"&lt;=" &amp;Monitoring!H1115)-COUNTIFS(Video_List!$A:$A,Monitoring!C1115,Video_List!$D:$D,"&lt;=" &amp;Monitoring!G1115))+1," videos")))</f>
        <v>1 video</v>
      </c>
      <c r="P1115" s="69" t="s">
        <v>31</v>
      </c>
      <c r="Q1115" s="74" t="s">
        <v>34</v>
      </c>
      <c r="R1115" s="71" t="s">
        <v>86</v>
      </c>
      <c r="S1115" s="71" t="s">
        <v>287</v>
      </c>
      <c r="T1115" s="71" t="s">
        <v>48</v>
      </c>
      <c r="U1115" s="63" t="str">
        <f>+IFERROR(IF(V1115="#N/C","#N/C",INDEX(Taxonomy_UniqueValues!D:D,MATCH(V1115,Taxonomy_UniqueValues!E:E,0))),"#N/C")</f>
        <v>Muscomorpha</v>
      </c>
      <c r="V1115" s="71" t="s">
        <v>112</v>
      </c>
      <c r="W1115" s="71" t="s">
        <v>65</v>
      </c>
      <c r="X1115" s="71" t="s">
        <v>1266</v>
      </c>
      <c r="Y1115" s="72" t="s">
        <v>640</v>
      </c>
      <c r="Z1115" s="64" t="s">
        <v>36</v>
      </c>
    </row>
    <row r="1116" spans="1:26" x14ac:dyDescent="0.3">
      <c r="A1116" s="3">
        <v>334</v>
      </c>
      <c r="B1116" s="38" t="str">
        <f t="shared" si="118"/>
        <v>FAIR-D4_334</v>
      </c>
      <c r="C1116" s="39" t="s">
        <v>897</v>
      </c>
      <c r="D1116" s="4">
        <f t="shared" si="120"/>
        <v>45170</v>
      </c>
      <c r="E1116" s="1" t="s">
        <v>1267</v>
      </c>
      <c r="F1116" s="1" t="s">
        <v>1268</v>
      </c>
      <c r="G1116" s="2">
        <v>45170.5714351852</v>
      </c>
      <c r="H1116" s="2">
        <v>45170.575532407398</v>
      </c>
      <c r="I1116" s="46">
        <f t="shared" si="116"/>
        <v>4.097222197742667E-3</v>
      </c>
      <c r="J1116" s="41" t="s">
        <v>32</v>
      </c>
      <c r="K1116" s="42" t="s">
        <v>34</v>
      </c>
      <c r="L1116" s="42" t="s">
        <v>45</v>
      </c>
      <c r="M1116" s="6">
        <v>334</v>
      </c>
      <c r="N1116" s="5" t="str">
        <f t="shared" si="119"/>
        <v>FAIR-D4/334</v>
      </c>
      <c r="O1116" s="4" t="str">
        <f>IF(ISBLANK(E1116),"",IF(E1116=F1116, "1 video",CONCATENATE((+COUNTIFS(Video_List!$A:$A,Monitoring!C1116,Video_List!$D:$D,"&lt;=" &amp;Monitoring!H1116)-COUNTIFS(Video_List!$A:$A,Monitoring!C1116,Video_List!$D:$D,"&lt;=" &amp;Monitoring!G1116))+1," videos")))</f>
        <v>4 videos</v>
      </c>
      <c r="P1116" s="69" t="s">
        <v>31</v>
      </c>
      <c r="Q1116" s="74" t="s">
        <v>34</v>
      </c>
      <c r="R1116" s="63" t="str">
        <f>+IFERROR(IF(S1116="#N/C","#N/C",IF(S1116=0,INDEX(Taxonomy_UniqueValues!A:A,MATCH(T1116,Taxonomy_UniqueValues!C:C,0)),INDEX(Taxonomy_UniqueValues!A:A,MATCH(S1116,Taxonomy_UniqueValues!B:B,0)))),"#N/C")</f>
        <v>Insecta</v>
      </c>
      <c r="S1116" s="63" t="str">
        <f>+IFERROR(IF(T1116="#N/C","#N/C",IF(T1116=0,INDEX(Taxonomy_UniqueValues!B:B,MATCH(U1116,Taxonomy_UniqueValues!D:D,0)),INDEX(Taxonomy_UniqueValues!B:B,MATCH(T1116,Taxonomy_UniqueValues!C:C,0)))),"#N/C")</f>
        <v>Diptera</v>
      </c>
      <c r="T1116" s="63" t="str">
        <f>+IFERROR(IF(U1116="#N/C","#N/C",IF(U1116=0,INDEX(Taxonomy_UniqueValues!C:C,MATCH(V1116,Taxonomy_UniqueValues!E:E,0)),INDEX(Taxonomy_UniqueValues!C:C,MATCH(U1116,Taxonomy_UniqueValues!D:D,0)))),"#N/C")</f>
        <v>Brachycera</v>
      </c>
      <c r="U1116" s="63" t="str">
        <f>+IFERROR(IF(V1116="#N/C","#N/C",IF(V1116=0,INDEX(Taxonomy_UniqueValues!D:D,MATCH(W1116,Taxonomy_UniqueValues!F:F,0)),INDEX(Taxonomy_UniqueValues!D:D,MATCH(V1116,Taxonomy_UniqueValues!E:E,0)))),"#N/C")</f>
        <v>Muscomorpha</v>
      </c>
      <c r="V1116" s="63" t="str">
        <f>+IFERROR(IF(W1116="#N/C","#N/C",IF(W1116=0,INDEX(Taxonomy_UniqueValues!E:E,MATCH(X1116,Taxonomy_UniqueValues!G:G,0)),INDEX(Taxonomy_UniqueValues!E:E,MATCH(W1116,Taxonomy_UniqueValues!F:F,0)))),"#N/C")</f>
        <v>Muscoidea</v>
      </c>
      <c r="W1116" s="63" t="str">
        <f>+IFERROR(IF(X1116="#N/C","#N/C",IF(X1116=0,INDEX(Taxonomy_UniqueValues!F:F,MATCH(Y1116,Taxonomy_UniqueValues!H:H,0)),INDEX(Taxonomy_UniqueValues!F:F,MATCH(X1116,Taxonomy_UniqueValues!G:G,0)))),"#N/C")</f>
        <v>Fanniidae</v>
      </c>
      <c r="X1116" s="63">
        <f>+IFERROR(IF(Y1116="#N/C","#N/C",INDEX(Taxonomy_UniqueValues!G:G,MATCH(Y1116,Taxonomy_UniqueValues!H:H,0))),"#N/C")</f>
        <v>0</v>
      </c>
      <c r="Y1116" s="72" t="s">
        <v>38</v>
      </c>
      <c r="Z1116" s="64" t="s">
        <v>36</v>
      </c>
    </row>
    <row r="1117" spans="1:26" x14ac:dyDescent="0.3">
      <c r="A1117" s="3">
        <v>335</v>
      </c>
      <c r="B1117" s="38" t="str">
        <f t="shared" si="118"/>
        <v>FAIR-D4_335</v>
      </c>
      <c r="C1117" s="39" t="s">
        <v>897</v>
      </c>
      <c r="D1117" s="4">
        <f t="shared" si="120"/>
        <v>45170</v>
      </c>
      <c r="E1117" s="1" t="s">
        <v>1269</v>
      </c>
      <c r="F1117" s="1" t="s">
        <v>1270</v>
      </c>
      <c r="G1117" s="2">
        <v>45170.596932870401</v>
      </c>
      <c r="H1117" s="2">
        <v>45170.600277777798</v>
      </c>
      <c r="I1117" s="46">
        <f t="shared" si="116"/>
        <v>3.3449073962401599E-3</v>
      </c>
      <c r="J1117" s="41" t="s">
        <v>30</v>
      </c>
      <c r="K1117" s="42" t="s">
        <v>31</v>
      </c>
      <c r="L1117" s="42" t="s">
        <v>32</v>
      </c>
      <c r="M1117" s="6">
        <v>335</v>
      </c>
      <c r="N1117" s="5" t="str">
        <f t="shared" si="119"/>
        <v>FAIR-D4/335</v>
      </c>
      <c r="O1117" s="4" t="str">
        <f>IF(ISBLANK(E1117),"",IF(E1117=F1117, "1 video",CONCATENATE((+COUNTIFS(Video_List!$A:$A,Monitoring!C1117,Video_List!$D:$D,"&lt;=" &amp;Monitoring!H1117)-COUNTIFS(Video_List!$A:$A,Monitoring!C1117,Video_List!$D:$D,"&lt;=" &amp;Monitoring!G1117))+1," videos")))</f>
        <v>2 videos</v>
      </c>
      <c r="P1117" s="69" t="s">
        <v>31</v>
      </c>
      <c r="Q1117" s="70" t="s">
        <v>31</v>
      </c>
      <c r="R1117" s="63" t="str">
        <f>+IFERROR(IF(S1117="#N/C","#N/C",IF(S1117=0,INDEX(Taxonomy_UniqueValues!A:A,MATCH(T1117,Taxonomy_UniqueValues!C:C,0)),INDEX(Taxonomy_UniqueValues!A:A,MATCH(S1117,Taxonomy_UniqueValues!B:B,0)))),"#N/C")</f>
        <v>Insecta</v>
      </c>
      <c r="S1117" s="63" t="str">
        <f>+IFERROR(IF(T1117="#N/C","#N/C",IF(T1117=0,INDEX(Taxonomy_UniqueValues!B:B,MATCH(U1117,Taxonomy_UniqueValues!D:D,0)),INDEX(Taxonomy_UniqueValues!B:B,MATCH(T1117,Taxonomy_UniqueValues!C:C,0)))),"#N/C")</f>
        <v>Diptera</v>
      </c>
      <c r="T1117" s="63" t="str">
        <f>+IFERROR(IF(U1117="#N/C","#N/C",IF(U1117=0,INDEX(Taxonomy_UniqueValues!C:C,MATCH(V1117,Taxonomy_UniqueValues!E:E,0)),INDEX(Taxonomy_UniqueValues!C:C,MATCH(U1117,Taxonomy_UniqueValues!D:D,0)))),"#N/C")</f>
        <v>Brachycera</v>
      </c>
      <c r="U1117" s="63" t="str">
        <f>+IFERROR(IF(V1117="#N/C","#N/C",IF(V1117=0,INDEX(Taxonomy_UniqueValues!D:D,MATCH(W1117,Taxonomy_UniqueValues!F:F,0)),INDEX(Taxonomy_UniqueValues!D:D,MATCH(V1117,Taxonomy_UniqueValues!E:E,0)))),"#N/C")</f>
        <v>Muscomorpha</v>
      </c>
      <c r="V1117" s="63" t="str">
        <f>+IFERROR(IF(W1117="#N/C","#N/C",IF(W1117=0,INDEX(Taxonomy_UniqueValues!E:E,MATCH(X1117,Taxonomy_UniqueValues!G:G,0)),INDEX(Taxonomy_UniqueValues!E:E,MATCH(W1117,Taxonomy_UniqueValues!F:F,0)))),"#N/C")</f>
        <v>Muscoidea</v>
      </c>
      <c r="W1117" s="63" t="str">
        <f>+IFERROR(IF(X1117="#N/C","#N/C",IF(X1117=0,INDEX(Taxonomy_UniqueValues!F:F,MATCH(Y1117,Taxonomy_UniqueValues!H:H,0)),INDEX(Taxonomy_UniqueValues!F:F,MATCH(X1117,Taxonomy_UniqueValues!G:G,0)))),"#N/C")</f>
        <v>Fanniidae</v>
      </c>
      <c r="X1117" s="63">
        <f>+IFERROR(IF(Y1117="#N/C","#N/C",INDEX(Taxonomy_UniqueValues!G:G,MATCH(Y1117,Taxonomy_UniqueValues!H:H,0))),"#N/C")</f>
        <v>0</v>
      </c>
      <c r="Y1117" s="72" t="s">
        <v>38</v>
      </c>
      <c r="Z1117" s="64" t="s">
        <v>36</v>
      </c>
    </row>
    <row r="1118" spans="1:26" x14ac:dyDescent="0.3">
      <c r="A1118" s="3">
        <v>336</v>
      </c>
      <c r="B1118" s="38" t="str">
        <f t="shared" si="118"/>
        <v>FAIR-D4_336</v>
      </c>
      <c r="C1118" s="39" t="s">
        <v>897</v>
      </c>
      <c r="D1118" s="4">
        <f t="shared" si="120"/>
        <v>45170</v>
      </c>
      <c r="E1118" s="1" t="s">
        <v>1271</v>
      </c>
      <c r="F1118" s="1" t="s">
        <v>1271</v>
      </c>
      <c r="G1118" s="2">
        <v>45170.604537036997</v>
      </c>
      <c r="H1118" s="2">
        <v>45170.605451388903</v>
      </c>
      <c r="I1118" s="46">
        <f t="shared" si="116"/>
        <v>9.1435190552147105E-4</v>
      </c>
      <c r="J1118" s="41" t="s">
        <v>30</v>
      </c>
      <c r="K1118" s="42" t="s">
        <v>34</v>
      </c>
      <c r="L1118" s="42" t="s">
        <v>30</v>
      </c>
      <c r="M1118" s="6">
        <v>336</v>
      </c>
      <c r="N1118" s="5" t="str">
        <f t="shared" si="119"/>
        <v>FAIR-D4/336</v>
      </c>
      <c r="O1118" s="4" t="str">
        <f>IF(ISBLANK(E1118),"",IF(E1118=F1118, "1 video",CONCATENATE((+COUNTIFS(Video_List!$A:$A,Monitoring!C1118,Video_List!$D:$D,"&lt;=" &amp;Monitoring!H1118)-COUNTIFS(Video_List!$A:$A,Monitoring!C1118,Video_List!$D:$D,"&lt;=" &amp;Monitoring!G1118))+1," videos")))</f>
        <v>1 video</v>
      </c>
      <c r="P1118" s="69" t="s">
        <v>31</v>
      </c>
      <c r="Q1118" s="74" t="s">
        <v>34</v>
      </c>
      <c r="R1118" s="63" t="str">
        <f>+IFERROR(IF(S1118="#N/C","#N/C",IF(S1118=0,INDEX(Taxonomy_UniqueValues!A:A,MATCH(T1118,Taxonomy_UniqueValues!C:C,0)),INDEX(Taxonomy_UniqueValues!A:A,MATCH(S1118,Taxonomy_UniqueValues!B:B,0)))),"#N/C")</f>
        <v>Insecta</v>
      </c>
      <c r="S1118" s="63" t="str">
        <f>+IFERROR(IF(T1118="#N/C","#N/C",IF(T1118=0,INDEX(Taxonomy_UniqueValues!B:B,MATCH(U1118,Taxonomy_UniqueValues!D:D,0)),INDEX(Taxonomy_UniqueValues!B:B,MATCH(T1118,Taxonomy_UniqueValues!C:C,0)))),"#N/C")</f>
        <v>Diptera</v>
      </c>
      <c r="T1118" s="63" t="str">
        <f>+IFERROR(IF(U1118="#N/C","#N/C",IF(U1118=0,INDEX(Taxonomy_UniqueValues!C:C,MATCH(V1118,Taxonomy_UniqueValues!E:E,0)),INDEX(Taxonomy_UniqueValues!C:C,MATCH(U1118,Taxonomy_UniqueValues!D:D,0)))),"#N/C")</f>
        <v>Brachycera</v>
      </c>
      <c r="U1118" s="63" t="str">
        <f>+IFERROR(IF(V1118="#N/C","#N/C",IF(V1118=0,INDEX(Taxonomy_UniqueValues!D:D,MATCH(W1118,Taxonomy_UniqueValues!F:F,0)),INDEX(Taxonomy_UniqueValues!D:D,MATCH(V1118,Taxonomy_UniqueValues!E:E,0)))),"#N/C")</f>
        <v>Muscomorpha</v>
      </c>
      <c r="V1118" s="63" t="str">
        <f>+IFERROR(IF(W1118="#N/C","#N/C",IF(W1118=0,INDEX(Taxonomy_UniqueValues!E:E,MATCH(X1118,Taxonomy_UniqueValues!G:G,0)),INDEX(Taxonomy_UniqueValues!E:E,MATCH(W1118,Taxonomy_UniqueValues!F:F,0)))),"#N/C")</f>
        <v>Muscoidea</v>
      </c>
      <c r="W1118" s="63" t="str">
        <f>+IFERROR(IF(X1118="#N/C","#N/C",IF(X1118=0,INDEX(Taxonomy_UniqueValues!F:F,MATCH(Y1118,Taxonomy_UniqueValues!H:H,0)),INDEX(Taxonomy_UniqueValues!F:F,MATCH(X1118,Taxonomy_UniqueValues!G:G,0)))),"#N/C")</f>
        <v>Fanniidae</v>
      </c>
      <c r="X1118" s="63">
        <f>+IFERROR(IF(Y1118="#N/C","#N/C",INDEX(Taxonomy_UniqueValues!G:G,MATCH(Y1118,Taxonomy_UniqueValues!H:H,0))),"#N/C")</f>
        <v>0</v>
      </c>
      <c r="Y1118" s="72" t="s">
        <v>38</v>
      </c>
      <c r="Z1118" s="64" t="s">
        <v>36</v>
      </c>
    </row>
    <row r="1119" spans="1:26" x14ac:dyDescent="0.3">
      <c r="A1119" s="3">
        <v>337</v>
      </c>
      <c r="B1119" s="38" t="str">
        <f t="shared" si="118"/>
        <v>FAIR-D4_337</v>
      </c>
      <c r="C1119" s="39" t="s">
        <v>897</v>
      </c>
      <c r="D1119" s="4">
        <f t="shared" si="120"/>
        <v>45170</v>
      </c>
      <c r="E1119" s="1" t="s">
        <v>1272</v>
      </c>
      <c r="F1119" s="1" t="s">
        <v>1272</v>
      </c>
      <c r="G1119" s="2">
        <v>45170.621481481503</v>
      </c>
      <c r="H1119" s="2">
        <v>45170.621655092596</v>
      </c>
      <c r="I1119" s="46">
        <f t="shared" si="116"/>
        <v>1.7361109348712489E-4</v>
      </c>
      <c r="J1119" s="41" t="s">
        <v>45</v>
      </c>
      <c r="K1119" s="42" t="s">
        <v>34</v>
      </c>
      <c r="L1119" s="42" t="s">
        <v>45</v>
      </c>
      <c r="M1119" s="6">
        <v>337</v>
      </c>
      <c r="N1119" s="5" t="str">
        <f t="shared" si="119"/>
        <v>FAIR-D4/337</v>
      </c>
      <c r="O1119" s="4" t="str">
        <f>IF(ISBLANK(E1119),"",IF(E1119=F1119, "1 video",CONCATENATE((+COUNTIFS(Video_List!$A:$A,Monitoring!C1119,Video_List!$D:$D,"&lt;=" &amp;Monitoring!H1119)-COUNTIFS(Video_List!$A:$A,Monitoring!C1119,Video_List!$D:$D,"&lt;=" &amp;Monitoring!G1119))+1," videos")))</f>
        <v>1 video</v>
      </c>
      <c r="P1119" s="69" t="s">
        <v>31</v>
      </c>
      <c r="Q1119" s="74" t="s">
        <v>34</v>
      </c>
      <c r="R1119" s="63" t="str">
        <f>+IFERROR(IF(S1119="#N/C","#N/C",IF(S1119=0,INDEX(Taxonomy_UniqueValues!A:A,MATCH(T1119,Taxonomy_UniqueValues!C:C,0)),INDEX(Taxonomy_UniqueValues!A:A,MATCH(S1119,Taxonomy_UniqueValues!B:B,0)))),"#N/C")</f>
        <v>Insecta</v>
      </c>
      <c r="S1119" s="63" t="str">
        <f>+IFERROR(IF(T1119="#N/C","#N/C",IF(T1119=0,INDEX(Taxonomy_UniqueValues!B:B,MATCH(U1119,Taxonomy_UniqueValues!D:D,0)),INDEX(Taxonomy_UniqueValues!B:B,MATCH(T1119,Taxonomy_UniqueValues!C:C,0)))),"#N/C")</f>
        <v>Diptera</v>
      </c>
      <c r="T1119" s="63" t="str">
        <f>+IFERROR(IF(U1119="#N/C","#N/C",IF(U1119=0,INDEX(Taxonomy_UniqueValues!C:C,MATCH(V1119,Taxonomy_UniqueValues!E:E,0)),INDEX(Taxonomy_UniqueValues!C:C,MATCH(U1119,Taxonomy_UniqueValues!D:D,0)))),"#N/C")</f>
        <v>Brachycera</v>
      </c>
      <c r="U1119" s="63" t="str">
        <f>+IFERROR(IF(V1119="#N/C","#N/C",IF(V1119=0,INDEX(Taxonomy_UniqueValues!D:D,MATCH(W1119,Taxonomy_UniqueValues!F:F,0)),INDEX(Taxonomy_UniqueValues!D:D,MATCH(V1119,Taxonomy_UniqueValues!E:E,0)))),"#N/C")</f>
        <v>Muscomorpha</v>
      </c>
      <c r="V1119" s="63" t="str">
        <f>+IFERROR(IF(W1119="#N/C","#N/C",IF(W1119=0,INDEX(Taxonomy_UniqueValues!E:E,MATCH(X1119,Taxonomy_UniqueValues!G:G,0)),INDEX(Taxonomy_UniqueValues!E:E,MATCH(W1119,Taxonomy_UniqueValues!F:F,0)))),"#N/C")</f>
        <v>Muscoidea</v>
      </c>
      <c r="W1119" s="63" t="str">
        <f>+IFERROR(IF(X1119="#N/C","#N/C",IF(X1119=0,INDEX(Taxonomy_UniqueValues!F:F,MATCH(Y1119,Taxonomy_UniqueValues!H:H,0)),INDEX(Taxonomy_UniqueValues!F:F,MATCH(X1119,Taxonomy_UniqueValues!G:G,0)))),"#N/C")</f>
        <v>Fanniidae</v>
      </c>
      <c r="X1119" s="63">
        <f>+IFERROR(IF(Y1119="#N/C","#N/C",INDEX(Taxonomy_UniqueValues!G:G,MATCH(Y1119,Taxonomy_UniqueValues!H:H,0))),"#N/C")</f>
        <v>0</v>
      </c>
      <c r="Y1119" s="72" t="s">
        <v>38</v>
      </c>
      <c r="Z1119" s="64" t="s">
        <v>36</v>
      </c>
    </row>
    <row r="1120" spans="1:26" x14ac:dyDescent="0.3">
      <c r="A1120" s="3">
        <v>338</v>
      </c>
      <c r="B1120" s="38" t="str">
        <f t="shared" si="118"/>
        <v>FAIR-D4_338</v>
      </c>
      <c r="C1120" s="39" t="s">
        <v>897</v>
      </c>
      <c r="D1120" s="4">
        <f t="shared" si="120"/>
        <v>45170</v>
      </c>
      <c r="E1120" s="1" t="s">
        <v>1273</v>
      </c>
      <c r="F1120" s="1" t="s">
        <v>1273</v>
      </c>
      <c r="G1120" s="2">
        <v>45170.648946759298</v>
      </c>
      <c r="H1120" s="2">
        <v>45170.649062500001</v>
      </c>
      <c r="I1120" s="46">
        <f t="shared" si="116"/>
        <v>1.1574070231290534E-4</v>
      </c>
      <c r="J1120" s="41" t="s">
        <v>30</v>
      </c>
      <c r="K1120" s="42" t="s">
        <v>31</v>
      </c>
      <c r="L1120" s="42" t="s">
        <v>32</v>
      </c>
      <c r="M1120" s="6">
        <v>338</v>
      </c>
      <c r="N1120" s="5" t="str">
        <f t="shared" si="119"/>
        <v>FAIR-D4/338</v>
      </c>
      <c r="O1120" s="4" t="str">
        <f>IF(ISBLANK(E1120),"",IF(E1120=F1120, "1 video",CONCATENATE((+COUNTIFS(Video_List!$A:$A,Monitoring!C1120,Video_List!$D:$D,"&lt;=" &amp;Monitoring!H1120)-COUNTIFS(Video_List!$A:$A,Monitoring!C1120,Video_List!$D:$D,"&lt;=" &amp;Monitoring!G1120))+1," videos")))</f>
        <v>1 video</v>
      </c>
      <c r="P1120" s="69" t="s">
        <v>31</v>
      </c>
      <c r="Q1120" s="74" t="s">
        <v>34</v>
      </c>
      <c r="R1120" s="71" t="s">
        <v>86</v>
      </c>
      <c r="S1120" s="71" t="s">
        <v>287</v>
      </c>
      <c r="T1120" s="71" t="s">
        <v>48</v>
      </c>
      <c r="U1120" s="63" t="str">
        <f>+IFERROR(IF(V1120="#N/C","#N/C",INDEX(Taxonomy_UniqueValues!D:D,MATCH(V1120,Taxonomy_UniqueValues!E:E,0))),"#N/C")</f>
        <v>Muscomorpha</v>
      </c>
      <c r="V1120" s="71" t="s">
        <v>35</v>
      </c>
      <c r="W1120" s="75" t="s">
        <v>36</v>
      </c>
      <c r="X1120" s="75" t="s">
        <v>36</v>
      </c>
      <c r="Y1120" s="76" t="s">
        <v>36</v>
      </c>
      <c r="Z1120" s="64" t="s">
        <v>36</v>
      </c>
    </row>
    <row r="1121" spans="1:26" x14ac:dyDescent="0.3">
      <c r="A1121" s="3">
        <v>339</v>
      </c>
      <c r="B1121" s="38" t="str">
        <f t="shared" si="118"/>
        <v>FAIR-D4_339</v>
      </c>
      <c r="C1121" s="39" t="s">
        <v>897</v>
      </c>
      <c r="D1121" s="4">
        <f t="shared" si="120"/>
        <v>45170</v>
      </c>
      <c r="E1121" s="1" t="s">
        <v>1274</v>
      </c>
      <c r="F1121" s="1" t="s">
        <v>1275</v>
      </c>
      <c r="G1121" s="2">
        <v>45170.658148148097</v>
      </c>
      <c r="H1121" s="2">
        <v>45170.658900463</v>
      </c>
      <c r="I1121" s="46">
        <f t="shared" si="116"/>
        <v>7.5231490336591378E-4</v>
      </c>
      <c r="J1121" s="41" t="s">
        <v>30</v>
      </c>
      <c r="K1121" s="42" t="s">
        <v>31</v>
      </c>
      <c r="L1121" s="42" t="s">
        <v>32</v>
      </c>
      <c r="M1121" s="6">
        <v>339</v>
      </c>
      <c r="N1121" s="5" t="str">
        <f t="shared" si="119"/>
        <v>FAIR-D4/339</v>
      </c>
      <c r="O1121" s="4" t="str">
        <f>IF(ISBLANK(E1121),"",IF(E1121=F1121, "1 video",CONCATENATE((+COUNTIFS(Video_List!$A:$A,Monitoring!C1121,Video_List!$D:$D,"&lt;=" &amp;Monitoring!H1121)-COUNTIFS(Video_List!$A:$A,Monitoring!C1121,Video_List!$D:$D,"&lt;=" &amp;Monitoring!G1121))+1," videos")))</f>
        <v>2 videos</v>
      </c>
      <c r="P1121" s="69" t="s">
        <v>31</v>
      </c>
      <c r="Q1121" s="74" t="s">
        <v>34</v>
      </c>
      <c r="R1121" s="63" t="str">
        <f>+IFERROR(IF(S1121="#N/C","#N/C",IF(S1121=0,INDEX(Taxonomy_UniqueValues!A:A,MATCH(T1121,Taxonomy_UniqueValues!C:C,0)),INDEX(Taxonomy_UniqueValues!A:A,MATCH(S1121,Taxonomy_UniqueValues!B:B,0)))),"#N/C")</f>
        <v>Insecta</v>
      </c>
      <c r="S1121" s="63" t="str">
        <f>+IFERROR(IF(T1121="#N/C","#N/C",IF(T1121=0,INDEX(Taxonomy_UniqueValues!B:B,MATCH(U1121,Taxonomy_UniqueValues!D:D,0)),INDEX(Taxonomy_UniqueValues!B:B,MATCH(T1121,Taxonomy_UniqueValues!C:C,0)))),"#N/C")</f>
        <v>Diptera</v>
      </c>
      <c r="T1121" s="63" t="str">
        <f>+IFERROR(IF(U1121="#N/C","#N/C",IF(U1121=0,INDEX(Taxonomy_UniqueValues!C:C,MATCH(V1121,Taxonomy_UniqueValues!E:E,0)),INDEX(Taxonomy_UniqueValues!C:C,MATCH(U1121,Taxonomy_UniqueValues!D:D,0)))),"#N/C")</f>
        <v>Brachycera</v>
      </c>
      <c r="U1121" s="63" t="str">
        <f>+IFERROR(IF(V1121="#N/C","#N/C",IF(V1121=0,INDEX(Taxonomy_UniqueValues!D:D,MATCH(W1121,Taxonomy_UniqueValues!F:F,0)),INDEX(Taxonomy_UniqueValues!D:D,MATCH(V1121,Taxonomy_UniqueValues!E:E,0)))),"#N/C")</f>
        <v>Muscomorpha</v>
      </c>
      <c r="V1121" s="63" t="str">
        <f>+IFERROR(IF(W1121="#N/C","#N/C",IF(W1121=0,INDEX(Taxonomy_UniqueValues!E:E,MATCH(X1121,Taxonomy_UniqueValues!G:G,0)),INDEX(Taxonomy_UniqueValues!E:E,MATCH(W1121,Taxonomy_UniqueValues!F:F,0)))),"#N/C")</f>
        <v>Muscoidea</v>
      </c>
      <c r="W1121" s="63" t="str">
        <f>+IFERROR(IF(X1121="#N/C","#N/C",IF(X1121=0,INDEX(Taxonomy_UniqueValues!F:F,MATCH(Y1121,Taxonomy_UniqueValues!H:H,0)),INDEX(Taxonomy_UniqueValues!F:F,MATCH(X1121,Taxonomy_UniqueValues!G:G,0)))),"#N/C")</f>
        <v>Fanniidae</v>
      </c>
      <c r="X1121" s="63">
        <f>+IFERROR(IF(Y1121="#N/C","#N/C",INDEX(Taxonomy_UniqueValues!G:G,MATCH(Y1121,Taxonomy_UniqueValues!H:H,0))),"#N/C")</f>
        <v>0</v>
      </c>
      <c r="Y1121" s="72" t="s">
        <v>38</v>
      </c>
      <c r="Z1121" s="64" t="s">
        <v>36</v>
      </c>
    </row>
    <row r="1122" spans="1:26" x14ac:dyDescent="0.3">
      <c r="A1122" s="3">
        <v>340</v>
      </c>
      <c r="B1122" s="38" t="str">
        <f t="shared" si="118"/>
        <v>FAIR-D4_340</v>
      </c>
      <c r="C1122" s="39" t="s">
        <v>897</v>
      </c>
      <c r="D1122" s="4">
        <f t="shared" si="120"/>
        <v>45170</v>
      </c>
      <c r="E1122" s="1" t="s">
        <v>1276</v>
      </c>
      <c r="F1122" s="1" t="s">
        <v>1276</v>
      </c>
      <c r="G1122" s="2">
        <v>45170.699988425898</v>
      </c>
      <c r="H1122" s="2">
        <v>45170.700057870403</v>
      </c>
      <c r="I1122" s="46">
        <f t="shared" si="116"/>
        <v>6.9444504333660007E-5</v>
      </c>
      <c r="J1122" s="41" t="s">
        <v>30</v>
      </c>
      <c r="K1122" s="42" t="s">
        <v>31</v>
      </c>
      <c r="L1122" s="42" t="s">
        <v>32</v>
      </c>
      <c r="M1122" s="6">
        <v>340</v>
      </c>
      <c r="N1122" s="5" t="str">
        <f t="shared" si="119"/>
        <v>FAIR-D4/340</v>
      </c>
      <c r="O1122" s="4" t="str">
        <f>IF(ISBLANK(E1122),"",IF(E1122=F1122, "1 video",CONCATENATE((+COUNTIFS(Video_List!$A:$A,Monitoring!C1122,Video_List!$D:$D,"&lt;=" &amp;Monitoring!H1122)-COUNTIFS(Video_List!$A:$A,Monitoring!C1122,Video_List!$D:$D,"&lt;=" &amp;Monitoring!G1122))+1," videos")))</f>
        <v>1 video</v>
      </c>
      <c r="P1122" s="69" t="s">
        <v>31</v>
      </c>
      <c r="Q1122" s="70" t="s">
        <v>31</v>
      </c>
      <c r="R1122" s="71" t="s">
        <v>86</v>
      </c>
      <c r="S1122" s="71" t="s">
        <v>287</v>
      </c>
      <c r="T1122" s="71" t="s">
        <v>48</v>
      </c>
      <c r="U1122" s="63" t="str">
        <f>+IFERROR(IF(V1122="#N/C","#N/C",INDEX(Taxonomy_UniqueValues!D:D,MATCH(V1122,Taxonomy_UniqueValues!E:E,0))),"#N/C")</f>
        <v>Muscomorpha</v>
      </c>
      <c r="V1122" s="71" t="s">
        <v>112</v>
      </c>
      <c r="W1122" s="71" t="s">
        <v>1206</v>
      </c>
      <c r="X1122" s="71" t="s">
        <v>1277</v>
      </c>
      <c r="Y1122" s="72" t="s">
        <v>853</v>
      </c>
      <c r="Z1122" s="64" t="s">
        <v>36</v>
      </c>
    </row>
    <row r="1123" spans="1:26" x14ac:dyDescent="0.3">
      <c r="A1123" s="3">
        <v>341</v>
      </c>
      <c r="B1123" s="38" t="str">
        <f t="shared" si="118"/>
        <v>FAIR-D4_341</v>
      </c>
      <c r="C1123" s="39" t="s">
        <v>897</v>
      </c>
      <c r="D1123" s="4">
        <f t="shared" si="120"/>
        <v>45170</v>
      </c>
      <c r="E1123" s="1" t="s">
        <v>1278</v>
      </c>
      <c r="F1123" s="1" t="s">
        <v>1278</v>
      </c>
      <c r="G1123" s="2">
        <v>45170.700775463003</v>
      </c>
      <c r="H1123" s="2">
        <v>45170.701099537</v>
      </c>
      <c r="I1123" s="46">
        <f t="shared" si="116"/>
        <v>3.2407399703515694E-4</v>
      </c>
      <c r="J1123" s="41" t="s">
        <v>30</v>
      </c>
      <c r="K1123" s="42" t="s">
        <v>31</v>
      </c>
      <c r="L1123" s="42" t="s">
        <v>32</v>
      </c>
      <c r="M1123" s="6">
        <v>341</v>
      </c>
      <c r="N1123" s="5" t="str">
        <f t="shared" si="119"/>
        <v>FAIR-D4/341</v>
      </c>
      <c r="O1123" s="4" t="str">
        <f>IF(ISBLANK(E1123),"",IF(E1123=F1123, "1 video",CONCATENATE((+COUNTIFS(Video_List!$A:$A,Monitoring!C1123,Video_List!$D:$D,"&lt;=" &amp;Monitoring!H1123)-COUNTIFS(Video_List!$A:$A,Monitoring!C1123,Video_List!$D:$D,"&lt;=" &amp;Monitoring!G1123))+1," videos")))</f>
        <v>1 video</v>
      </c>
      <c r="P1123" s="73" t="s">
        <v>34</v>
      </c>
      <c r="Q1123" s="74" t="s">
        <v>34</v>
      </c>
      <c r="R1123" s="71" t="s">
        <v>86</v>
      </c>
      <c r="S1123" s="71" t="s">
        <v>287</v>
      </c>
      <c r="T1123" s="71" t="s">
        <v>48</v>
      </c>
      <c r="U1123" s="63" t="str">
        <f>+IFERROR(IF(V1123="#N/C","#N/C",INDEX(Taxonomy_UniqueValues!D:D,MATCH(V1123,Taxonomy_UniqueValues!E:E,0))),"#N/C")</f>
        <v>#N/C</v>
      </c>
      <c r="V1123" s="75" t="s">
        <v>36</v>
      </c>
      <c r="W1123" s="75" t="s">
        <v>36</v>
      </c>
      <c r="X1123" s="75" t="s">
        <v>36</v>
      </c>
      <c r="Y1123" s="76" t="s">
        <v>36</v>
      </c>
      <c r="Z1123" s="64" t="s">
        <v>36</v>
      </c>
    </row>
    <row r="1124" spans="1:26" x14ac:dyDescent="0.3">
      <c r="A1124" s="3">
        <v>342</v>
      </c>
      <c r="B1124" s="38" t="str">
        <f t="shared" si="118"/>
        <v>FAIR-D4_342</v>
      </c>
      <c r="C1124" s="39" t="s">
        <v>897</v>
      </c>
      <c r="D1124" s="4">
        <f t="shared" si="120"/>
        <v>45170</v>
      </c>
      <c r="E1124" s="1" t="s">
        <v>1279</v>
      </c>
      <c r="F1124" s="1" t="s">
        <v>1279</v>
      </c>
      <c r="G1124" s="2">
        <v>45170.7184837963</v>
      </c>
      <c r="H1124" s="2">
        <v>45170.718587962998</v>
      </c>
      <c r="I1124" s="46">
        <f t="shared" si="116"/>
        <v>1.041666982928291E-4</v>
      </c>
      <c r="J1124" s="41" t="s">
        <v>30</v>
      </c>
      <c r="K1124" s="42" t="s">
        <v>31</v>
      </c>
      <c r="L1124" s="42" t="s">
        <v>32</v>
      </c>
      <c r="M1124" s="6">
        <v>342</v>
      </c>
      <c r="N1124" s="5" t="str">
        <f t="shared" si="119"/>
        <v>FAIR-D4/342</v>
      </c>
      <c r="O1124" s="4" t="str">
        <f>IF(ISBLANK(E1124),"",IF(E1124=F1124, "1 video",CONCATENATE((+COUNTIFS(Video_List!$A:$A,Monitoring!C1124,Video_List!$D:$D,"&lt;=" &amp;Monitoring!H1124)-COUNTIFS(Video_List!$A:$A,Monitoring!C1124,Video_List!$D:$D,"&lt;=" &amp;Monitoring!G1124))+1," videos")))</f>
        <v>1 video</v>
      </c>
      <c r="P1124" s="69" t="s">
        <v>31</v>
      </c>
      <c r="Q1124" s="70" t="s">
        <v>31</v>
      </c>
      <c r="R1124" s="63" t="str">
        <f>+IFERROR(IF(S1124="#N/C","#N/C",IF(S1124=0,INDEX(Taxonomy_UniqueValues!A:A,MATCH(T1124,Taxonomy_UniqueValues!C:C,0)),INDEX(Taxonomy_UniqueValues!A:A,MATCH(S1124,Taxonomy_UniqueValues!B:B,0)))),"#N/C")</f>
        <v>Insecta</v>
      </c>
      <c r="S1124" s="63" t="str">
        <f>+IFERROR(IF(T1124="#N/C","#N/C",IF(T1124=0,INDEX(Taxonomy_UniqueValues!B:B,MATCH(U1124,Taxonomy_UniqueValues!D:D,0)),INDEX(Taxonomy_UniqueValues!B:B,MATCH(T1124,Taxonomy_UniqueValues!C:C,0)))),"#N/C")</f>
        <v>Diptera</v>
      </c>
      <c r="T1124" s="63" t="str">
        <f>+IFERROR(IF(U1124="#N/C","#N/C",IF(U1124=0,INDEX(Taxonomy_UniqueValues!C:C,MATCH(V1124,Taxonomy_UniqueValues!E:E,0)),INDEX(Taxonomy_UniqueValues!C:C,MATCH(U1124,Taxonomy_UniqueValues!D:D,0)))),"#N/C")</f>
        <v>Brachycera</v>
      </c>
      <c r="U1124" s="63" t="str">
        <f>+IFERROR(IF(V1124="#N/C","#N/C",IF(V1124=0,INDEX(Taxonomy_UniqueValues!D:D,MATCH(W1124,Taxonomy_UniqueValues!F:F,0)),INDEX(Taxonomy_UniqueValues!D:D,MATCH(V1124,Taxonomy_UniqueValues!E:E,0)))),"#N/C")</f>
        <v>Muscomorpha</v>
      </c>
      <c r="V1124" s="63" t="str">
        <f>+IFERROR(IF(W1124="#N/C","#N/C",IF(W1124=0,INDEX(Taxonomy_UniqueValues!E:E,MATCH(X1124,Taxonomy_UniqueValues!G:G,0)),INDEX(Taxonomy_UniqueValues!E:E,MATCH(W1124,Taxonomy_UniqueValues!F:F,0)))),"#N/C")</f>
        <v>Oestroidea</v>
      </c>
      <c r="W1124" s="63" t="str">
        <f>+IFERROR(IF(X1124="#N/C","#N/C",IF(X1124=0,INDEX(Taxonomy_UniqueValues!F:F,MATCH(Y1124,Taxonomy_UniqueValues!H:H,0)),INDEX(Taxonomy_UniqueValues!F:F,MATCH(X1124,Taxonomy_UniqueValues!G:G,0)))),"#N/C")</f>
        <v>Rhinophoridae</v>
      </c>
      <c r="X1124" s="63">
        <f>+IFERROR(IF(Y1124="#N/C","#N/C",INDEX(Taxonomy_UniqueValues!G:G,MATCH(Y1124,Taxonomy_UniqueValues!H:H,0))),"#N/C")</f>
        <v>0</v>
      </c>
      <c r="Y1124" s="72" t="s">
        <v>1280</v>
      </c>
      <c r="Z1124" s="64" t="s">
        <v>36</v>
      </c>
    </row>
    <row r="1125" spans="1:26" x14ac:dyDescent="0.3">
      <c r="A1125" s="3">
        <v>343</v>
      </c>
      <c r="B1125" s="38" t="str">
        <f t="shared" si="118"/>
        <v>FAIR-D4_343</v>
      </c>
      <c r="C1125" s="39" t="s">
        <v>897</v>
      </c>
      <c r="D1125" s="4">
        <f t="shared" si="120"/>
        <v>45170</v>
      </c>
      <c r="E1125" s="1" t="s">
        <v>1281</v>
      </c>
      <c r="F1125" s="1" t="s">
        <v>1282</v>
      </c>
      <c r="G1125" s="2">
        <v>45170.7276851852</v>
      </c>
      <c r="H1125" s="2">
        <v>45170.733495370398</v>
      </c>
      <c r="I1125" s="46">
        <f t="shared" si="116"/>
        <v>5.8101851973333396E-3</v>
      </c>
      <c r="J1125" s="41" t="s">
        <v>30</v>
      </c>
      <c r="K1125" s="42" t="s">
        <v>31</v>
      </c>
      <c r="L1125" s="42" t="s">
        <v>32</v>
      </c>
      <c r="M1125" s="6">
        <v>343</v>
      </c>
      <c r="N1125" s="5" t="str">
        <f t="shared" si="119"/>
        <v>FAIR-D4/343</v>
      </c>
      <c r="O1125" s="4" t="str">
        <f>IF(ISBLANK(E1125),"",IF(E1125=F1125, "1 video",CONCATENATE((+COUNTIFS(Video_List!$A:$A,Monitoring!C1125,Video_List!$D:$D,"&lt;=" &amp;Monitoring!H1125)-COUNTIFS(Video_List!$A:$A,Monitoring!C1125,Video_List!$D:$D,"&lt;=" &amp;Monitoring!G1125))+1," videos")))</f>
        <v>3 videos</v>
      </c>
      <c r="P1125" s="69" t="s">
        <v>31</v>
      </c>
      <c r="Q1125" s="74" t="s">
        <v>34</v>
      </c>
      <c r="R1125" s="63" t="str">
        <f>+IFERROR(IF(S1125="#N/C","#N/C",IF(S1125=0,INDEX(Taxonomy_UniqueValues!A:A,MATCH(T1125,Taxonomy_UniqueValues!C:C,0)),INDEX(Taxonomy_UniqueValues!A:A,MATCH(S1125,Taxonomy_UniqueValues!B:B,0)))),"#N/C")</f>
        <v>Insecta</v>
      </c>
      <c r="S1125" s="63" t="str">
        <f>+IFERROR(IF(T1125="#N/C","#N/C",IF(T1125=0,INDEX(Taxonomy_UniqueValues!B:B,MATCH(U1125,Taxonomy_UniqueValues!D:D,0)),INDEX(Taxonomy_UniqueValues!B:B,MATCH(T1125,Taxonomy_UniqueValues!C:C,0)))),"#N/C")</f>
        <v>Diptera</v>
      </c>
      <c r="T1125" s="63" t="str">
        <f>+IFERROR(IF(U1125="#N/C","#N/C",IF(U1125=0,INDEX(Taxonomy_UniqueValues!C:C,MATCH(V1125,Taxonomy_UniqueValues!E:E,0)),INDEX(Taxonomy_UniqueValues!C:C,MATCH(U1125,Taxonomy_UniqueValues!D:D,0)))),"#N/C")</f>
        <v>Brachycera</v>
      </c>
      <c r="U1125" s="63" t="str">
        <f>+IFERROR(IF(V1125="#N/C","#N/C",IF(V1125=0,INDEX(Taxonomy_UniqueValues!D:D,MATCH(W1125,Taxonomy_UniqueValues!F:F,0)),INDEX(Taxonomy_UniqueValues!D:D,MATCH(V1125,Taxonomy_UniqueValues!E:E,0)))),"#N/C")</f>
        <v>Muscomorpha</v>
      </c>
      <c r="V1125" s="63" t="str">
        <f>+IFERROR(IF(W1125="#N/C","#N/C",IF(W1125=0,INDEX(Taxonomy_UniqueValues!E:E,MATCH(X1125,Taxonomy_UniqueValues!G:G,0)),INDEX(Taxonomy_UniqueValues!E:E,MATCH(W1125,Taxonomy_UniqueValues!F:F,0)))),"#N/C")</f>
        <v>Muscoidea</v>
      </c>
      <c r="W1125" s="63" t="str">
        <f>+IFERROR(IF(X1125="#N/C","#N/C",IF(X1125=0,INDEX(Taxonomy_UniqueValues!F:F,MATCH(Y1125,Taxonomy_UniqueValues!H:H,0)),INDEX(Taxonomy_UniqueValues!F:F,MATCH(X1125,Taxonomy_UniqueValues!G:G,0)))),"#N/C")</f>
        <v>Fanniidae</v>
      </c>
      <c r="X1125" s="63">
        <f>+IFERROR(IF(Y1125="#N/C","#N/C",INDEX(Taxonomy_UniqueValues!G:G,MATCH(Y1125,Taxonomy_UniqueValues!H:H,0))),"#N/C")</f>
        <v>0</v>
      </c>
      <c r="Y1125" s="72" t="s">
        <v>38</v>
      </c>
      <c r="Z1125" s="64" t="s">
        <v>36</v>
      </c>
    </row>
    <row r="1126" spans="1:26" x14ac:dyDescent="0.3">
      <c r="A1126" s="3">
        <v>344</v>
      </c>
      <c r="B1126" s="38" t="str">
        <f t="shared" si="118"/>
        <v>FAIR-D4_344</v>
      </c>
      <c r="C1126" s="39" t="s">
        <v>897</v>
      </c>
      <c r="D1126" s="4">
        <f t="shared" si="120"/>
        <v>45170</v>
      </c>
      <c r="E1126" s="1" t="s">
        <v>1283</v>
      </c>
      <c r="F1126" s="1" t="s">
        <v>1283</v>
      </c>
      <c r="G1126" s="2">
        <v>45170.743831018503</v>
      </c>
      <c r="H1126" s="2">
        <v>45170.744363425903</v>
      </c>
      <c r="I1126" s="46">
        <f t="shared" si="116"/>
        <v>5.3240740089677274E-4</v>
      </c>
      <c r="J1126" s="41" t="s">
        <v>45</v>
      </c>
      <c r="K1126" s="42" t="s">
        <v>31</v>
      </c>
      <c r="L1126" s="42" t="s">
        <v>32</v>
      </c>
      <c r="M1126" s="6">
        <v>344</v>
      </c>
      <c r="N1126" s="5" t="str">
        <f t="shared" si="119"/>
        <v>FAIR-D4/344</v>
      </c>
      <c r="O1126" s="4" t="str">
        <f>IF(ISBLANK(E1126),"",IF(E1126=F1126, "1 video",CONCATENATE((+COUNTIFS(Video_List!$A:$A,Monitoring!C1126,Video_List!$D:$D,"&lt;=" &amp;Monitoring!H1126)-COUNTIFS(Video_List!$A:$A,Monitoring!C1126,Video_List!$D:$D,"&lt;=" &amp;Monitoring!G1126))+1," videos")))</f>
        <v>1 video</v>
      </c>
      <c r="P1126" s="73" t="s">
        <v>34</v>
      </c>
      <c r="Q1126" s="74" t="s">
        <v>34</v>
      </c>
      <c r="R1126" s="71" t="s">
        <v>86</v>
      </c>
      <c r="S1126" s="71" t="s">
        <v>287</v>
      </c>
      <c r="T1126" s="71" t="s">
        <v>48</v>
      </c>
      <c r="U1126" s="63" t="str">
        <f>+IFERROR(IF(V1126="#N/C","#N/C",INDEX(Taxonomy_UniqueValues!D:D,MATCH(V1126,Taxonomy_UniqueValues!E:E,0))),"#N/C")</f>
        <v>#N/C</v>
      </c>
      <c r="V1126" s="75" t="s">
        <v>36</v>
      </c>
      <c r="W1126" s="75" t="s">
        <v>36</v>
      </c>
      <c r="X1126" s="75" t="s">
        <v>36</v>
      </c>
      <c r="Y1126" s="76" t="s">
        <v>36</v>
      </c>
      <c r="Z1126" s="64" t="s">
        <v>36</v>
      </c>
    </row>
    <row r="1127" spans="1:26" x14ac:dyDescent="0.3">
      <c r="A1127" s="3">
        <v>346</v>
      </c>
      <c r="B1127" s="38" t="str">
        <f t="shared" si="118"/>
        <v>FAIR-D4_346</v>
      </c>
      <c r="C1127" s="39" t="s">
        <v>897</v>
      </c>
      <c r="D1127" s="4">
        <f t="shared" si="120"/>
        <v>45170</v>
      </c>
      <c r="E1127" s="1" t="s">
        <v>1284</v>
      </c>
      <c r="F1127" s="1" t="s">
        <v>1284</v>
      </c>
      <c r="G1127" s="2">
        <v>45170.753935185203</v>
      </c>
      <c r="H1127" s="2">
        <v>45170.754062499997</v>
      </c>
      <c r="I1127" s="46">
        <f t="shared" si="116"/>
        <v>1.2731479364447296E-4</v>
      </c>
      <c r="J1127" s="41" t="s">
        <v>30</v>
      </c>
      <c r="K1127" s="42" t="s">
        <v>31</v>
      </c>
      <c r="L1127" s="42" t="s">
        <v>32</v>
      </c>
      <c r="M1127" s="6">
        <v>346</v>
      </c>
      <c r="N1127" s="5" t="str">
        <f t="shared" si="119"/>
        <v>FAIR-D4/346</v>
      </c>
      <c r="O1127" s="4" t="str">
        <f>IF(ISBLANK(E1127),"",IF(E1127=F1127, "1 video",CONCATENATE((+COUNTIFS(Video_List!$A:$A,Monitoring!C1127,Video_List!$D:$D,"&lt;=" &amp;Monitoring!H1127)-COUNTIFS(Video_List!$A:$A,Monitoring!C1127,Video_List!$D:$D,"&lt;=" &amp;Monitoring!G1127))+1," videos")))</f>
        <v>1 video</v>
      </c>
      <c r="P1127" s="69" t="s">
        <v>31</v>
      </c>
      <c r="Q1127" s="74" t="s">
        <v>34</v>
      </c>
      <c r="R1127" s="63" t="str">
        <f>+IFERROR(IF(S1127="#N/C","#N/C",IF(S1127=0,INDEX(Taxonomy_UniqueValues!A:A,MATCH(T1127,Taxonomy_UniqueValues!C:C,0)),INDEX(Taxonomy_UniqueValues!A:A,MATCH(S1127,Taxonomy_UniqueValues!B:B,0)))),"#N/C")</f>
        <v>Insecta</v>
      </c>
      <c r="S1127" s="63" t="str">
        <f>+IFERROR(IF(T1127="#N/C","#N/C",IF(T1127=0,INDEX(Taxonomy_UniqueValues!B:B,MATCH(U1127,Taxonomy_UniqueValues!D:D,0)),INDEX(Taxonomy_UniqueValues!B:B,MATCH(T1127,Taxonomy_UniqueValues!C:C,0)))),"#N/C")</f>
        <v>Diptera</v>
      </c>
      <c r="T1127" s="63" t="str">
        <f>+IFERROR(IF(U1127="#N/C","#N/C",IF(U1127=0,INDEX(Taxonomy_UniqueValues!C:C,MATCH(V1127,Taxonomy_UniqueValues!E:E,0)),INDEX(Taxonomy_UniqueValues!C:C,MATCH(U1127,Taxonomy_UniqueValues!D:D,0)))),"#N/C")</f>
        <v>Brachycera</v>
      </c>
      <c r="U1127" s="63" t="str">
        <f>+IFERROR(IF(V1127="#N/C","#N/C",IF(V1127=0,INDEX(Taxonomy_UniqueValues!D:D,MATCH(W1127,Taxonomy_UniqueValues!F:F,0)),INDEX(Taxonomy_UniqueValues!D:D,MATCH(V1127,Taxonomy_UniqueValues!E:E,0)))),"#N/C")</f>
        <v>Muscomorpha</v>
      </c>
      <c r="V1127" s="63" t="str">
        <f>+IFERROR(IF(W1127="#N/C","#N/C",IF(W1127=0,INDEX(Taxonomy_UniqueValues!E:E,MATCH(X1127,Taxonomy_UniqueValues!G:G,0)),INDEX(Taxonomy_UniqueValues!E:E,MATCH(W1127,Taxonomy_UniqueValues!F:F,0)))),"#N/C")</f>
        <v>Muscoidea</v>
      </c>
      <c r="W1127" s="63" t="str">
        <f>+IFERROR(IF(X1127="#N/C","#N/C",IF(X1127=0,INDEX(Taxonomy_UniqueValues!F:F,MATCH(Y1127,Taxonomy_UniqueValues!H:H,0)),INDEX(Taxonomy_UniqueValues!F:F,MATCH(X1127,Taxonomy_UniqueValues!G:G,0)))),"#N/C")</f>
        <v>Fanniidae</v>
      </c>
      <c r="X1127" s="63">
        <f>+IFERROR(IF(Y1127="#N/C","#N/C",INDEX(Taxonomy_UniqueValues!G:G,MATCH(Y1127,Taxonomy_UniqueValues!H:H,0))),"#N/C")</f>
        <v>0</v>
      </c>
      <c r="Y1127" s="72" t="s">
        <v>38</v>
      </c>
      <c r="Z1127" s="64" t="s">
        <v>36</v>
      </c>
    </row>
    <row r="1128" spans="1:26" x14ac:dyDescent="0.3">
      <c r="A1128" s="3">
        <v>345</v>
      </c>
      <c r="B1128" s="38" t="str">
        <f t="shared" si="118"/>
        <v>FAIR-D4_345</v>
      </c>
      <c r="C1128" s="39" t="s">
        <v>897</v>
      </c>
      <c r="D1128" s="4">
        <f t="shared" si="120"/>
        <v>45170</v>
      </c>
      <c r="E1128" s="1" t="s">
        <v>1284</v>
      </c>
      <c r="F1128" s="1" t="s">
        <v>1285</v>
      </c>
      <c r="G1128" s="2">
        <v>45170.753935185203</v>
      </c>
      <c r="H1128" s="2">
        <v>45170.755532407398</v>
      </c>
      <c r="I1128" s="46">
        <f t="shared" si="116"/>
        <v>1.5972221954143606E-3</v>
      </c>
      <c r="J1128" s="41" t="s">
        <v>30</v>
      </c>
      <c r="K1128" s="42" t="s">
        <v>31</v>
      </c>
      <c r="L1128" s="42" t="s">
        <v>32</v>
      </c>
      <c r="M1128" s="6">
        <v>345</v>
      </c>
      <c r="N1128" s="5" t="str">
        <f t="shared" si="119"/>
        <v>FAIR-D4/345</v>
      </c>
      <c r="O1128" s="4" t="str">
        <f>IF(ISBLANK(E1128),"",IF(E1128=F1128, "1 video",CONCATENATE((+COUNTIFS(Video_List!$A:$A,Monitoring!C1128,Video_List!$D:$D,"&lt;=" &amp;Monitoring!H1128)-COUNTIFS(Video_List!$A:$A,Monitoring!C1128,Video_List!$D:$D,"&lt;=" &amp;Monitoring!G1128))+1," videos")))</f>
        <v>2 videos</v>
      </c>
      <c r="P1128" s="69" t="s">
        <v>31</v>
      </c>
      <c r="Q1128" s="74" t="s">
        <v>34</v>
      </c>
      <c r="R1128" s="71" t="s">
        <v>86</v>
      </c>
      <c r="S1128" s="71" t="s">
        <v>287</v>
      </c>
      <c r="T1128" s="71" t="s">
        <v>48</v>
      </c>
      <c r="U1128" s="63" t="str">
        <f>+IFERROR(IF(V1128="#N/C","#N/C",INDEX(Taxonomy_UniqueValues!D:D,MATCH(V1128,Taxonomy_UniqueValues!E:E,0))),"#N/C")</f>
        <v>Muscomorpha</v>
      </c>
      <c r="V1128" s="71" t="s">
        <v>112</v>
      </c>
      <c r="W1128" s="71" t="s">
        <v>572</v>
      </c>
      <c r="X1128" s="75" t="s">
        <v>36</v>
      </c>
      <c r="Y1128" s="76" t="s">
        <v>36</v>
      </c>
      <c r="Z1128" s="64" t="s">
        <v>36</v>
      </c>
    </row>
    <row r="1129" spans="1:26" x14ac:dyDescent="0.3">
      <c r="A1129" s="3">
        <v>347</v>
      </c>
      <c r="B1129" s="38" t="str">
        <f t="shared" si="118"/>
        <v>FAIR-D4_347</v>
      </c>
      <c r="C1129" s="39" t="s">
        <v>897</v>
      </c>
      <c r="D1129" s="4">
        <f t="shared" si="120"/>
        <v>45170</v>
      </c>
      <c r="E1129" s="1" t="s">
        <v>1286</v>
      </c>
      <c r="F1129" s="1" t="s">
        <v>1286</v>
      </c>
      <c r="G1129" s="2">
        <v>45170.761226851901</v>
      </c>
      <c r="H1129" s="2">
        <v>45170.761319444398</v>
      </c>
      <c r="I1129" s="46">
        <f t="shared" si="116"/>
        <v>9.2592497821897268E-5</v>
      </c>
      <c r="J1129" s="41" t="s">
        <v>45</v>
      </c>
      <c r="K1129" s="42" t="s">
        <v>31</v>
      </c>
      <c r="L1129" s="42" t="s">
        <v>32</v>
      </c>
      <c r="M1129" s="6">
        <v>347</v>
      </c>
      <c r="N1129" s="5" t="str">
        <f t="shared" si="119"/>
        <v>FAIR-D4/347</v>
      </c>
      <c r="O1129" s="4" t="str">
        <f>IF(ISBLANK(E1129),"",IF(E1129=F1129, "1 video",CONCATENATE((+COUNTIFS(Video_List!$A:$A,Monitoring!C1129,Video_List!$D:$D,"&lt;=" &amp;Monitoring!H1129)-COUNTIFS(Video_List!$A:$A,Monitoring!C1129,Video_List!$D:$D,"&lt;=" &amp;Monitoring!G1129))+1," videos")))</f>
        <v>1 video</v>
      </c>
      <c r="P1129" s="69" t="s">
        <v>31</v>
      </c>
      <c r="Q1129" s="74" t="s">
        <v>34</v>
      </c>
      <c r="R1129" s="63" t="str">
        <f>+IFERROR(IF(S1129="#N/C","#N/C",IF(S1129=0,INDEX(Taxonomy_UniqueValues!A:A,MATCH(T1129,Taxonomy_UniqueValues!C:C,0)),INDEX(Taxonomy_UniqueValues!A:A,MATCH(S1129,Taxonomy_UniqueValues!B:B,0)))),"#N/C")</f>
        <v>Insecta</v>
      </c>
      <c r="S1129" s="63" t="str">
        <f>+IFERROR(IF(T1129="#N/C","#N/C",IF(T1129=0,INDEX(Taxonomy_UniqueValues!B:B,MATCH(U1129,Taxonomy_UniqueValues!D:D,0)),INDEX(Taxonomy_UniqueValues!B:B,MATCH(T1129,Taxonomy_UniqueValues!C:C,0)))),"#N/C")</f>
        <v>Diptera</v>
      </c>
      <c r="T1129" s="63" t="str">
        <f>+IFERROR(IF(U1129="#N/C","#N/C",IF(U1129=0,INDEX(Taxonomy_UniqueValues!C:C,MATCH(V1129,Taxonomy_UniqueValues!E:E,0)),INDEX(Taxonomy_UniqueValues!C:C,MATCH(U1129,Taxonomy_UniqueValues!D:D,0)))),"#N/C")</f>
        <v>Brachycera</v>
      </c>
      <c r="U1129" s="63" t="str">
        <f>+IFERROR(IF(V1129="#N/C","#N/C",IF(V1129=0,INDEX(Taxonomy_UniqueValues!D:D,MATCH(W1129,Taxonomy_UniqueValues!F:F,0)),INDEX(Taxonomy_UniqueValues!D:D,MATCH(V1129,Taxonomy_UniqueValues!E:E,0)))),"#N/C")</f>
        <v>Muscomorpha</v>
      </c>
      <c r="V1129" s="63" t="str">
        <f>+IFERROR(IF(W1129="#N/C","#N/C",IF(W1129=0,INDEX(Taxonomy_UniqueValues!E:E,MATCH(X1129,Taxonomy_UniqueValues!G:G,0)),INDEX(Taxonomy_UniqueValues!E:E,MATCH(W1129,Taxonomy_UniqueValues!F:F,0)))),"#N/C")</f>
        <v>Muscoidea</v>
      </c>
      <c r="W1129" s="63" t="str">
        <f>+IFERROR(IF(X1129="#N/C","#N/C",IF(X1129=0,INDEX(Taxonomy_UniqueValues!F:F,MATCH(Y1129,Taxonomy_UniqueValues!H:H,0)),INDEX(Taxonomy_UniqueValues!F:F,MATCH(X1129,Taxonomy_UniqueValues!G:G,0)))),"#N/C")</f>
        <v>Fanniidae</v>
      </c>
      <c r="X1129" s="63">
        <f>+IFERROR(IF(Y1129="#N/C","#N/C",INDEX(Taxonomy_UniqueValues!G:G,MATCH(Y1129,Taxonomy_UniqueValues!H:H,0))),"#N/C")</f>
        <v>0</v>
      </c>
      <c r="Y1129" s="72" t="s">
        <v>38</v>
      </c>
      <c r="Z1129" s="64" t="s">
        <v>36</v>
      </c>
    </row>
    <row r="1130" spans="1:26" x14ac:dyDescent="0.3">
      <c r="A1130" s="3">
        <v>348</v>
      </c>
      <c r="B1130" s="38" t="str">
        <f t="shared" si="118"/>
        <v>FAIR-D4_348</v>
      </c>
      <c r="C1130" s="39" t="s">
        <v>897</v>
      </c>
      <c r="D1130" s="4">
        <f t="shared" si="120"/>
        <v>45171</v>
      </c>
      <c r="E1130" s="1" t="s">
        <v>1287</v>
      </c>
      <c r="F1130" s="1" t="s">
        <v>1288</v>
      </c>
      <c r="G1130" s="2">
        <v>45171.425960648201</v>
      </c>
      <c r="H1130" s="2">
        <v>45171.426932870403</v>
      </c>
      <c r="I1130" s="46">
        <f t="shared" ref="I1130:I1193" si="121">IF(ISBLANK(E1130),"",H1130-G1130)</f>
        <v>9.7222220210824162E-4</v>
      </c>
      <c r="J1130" s="41" t="s">
        <v>30</v>
      </c>
      <c r="K1130" s="42" t="s">
        <v>31</v>
      </c>
      <c r="L1130" s="42" t="s">
        <v>32</v>
      </c>
      <c r="M1130" s="6">
        <v>348</v>
      </c>
      <c r="N1130" s="5" t="str">
        <f t="shared" si="119"/>
        <v>FAIR-D4/348</v>
      </c>
      <c r="O1130" s="4" t="str">
        <f>IF(ISBLANK(E1130),"",IF(E1130=F1130, "1 video",CONCATENATE((+COUNTIFS(Video_List!$A:$A,Monitoring!C1130,Video_List!$D:$D,"&lt;=" &amp;Monitoring!H1130)-COUNTIFS(Video_List!$A:$A,Monitoring!C1130,Video_List!$D:$D,"&lt;=" &amp;Monitoring!G1130))+1," videos")))</f>
        <v>2 videos</v>
      </c>
      <c r="P1130" s="69" t="s">
        <v>31</v>
      </c>
      <c r="Q1130" s="74" t="s">
        <v>34</v>
      </c>
      <c r="R1130" s="71" t="s">
        <v>86</v>
      </c>
      <c r="S1130" s="71" t="s">
        <v>287</v>
      </c>
      <c r="T1130" s="71" t="s">
        <v>48</v>
      </c>
      <c r="U1130" s="63" t="str">
        <f>+IFERROR(IF(V1130="#N/C","#N/C",INDEX(Taxonomy_UniqueValues!D:D,MATCH(V1130,Taxonomy_UniqueValues!E:E,0))),"#N/C")</f>
        <v>Muscomorpha</v>
      </c>
      <c r="V1130" s="71" t="s">
        <v>35</v>
      </c>
      <c r="W1130" s="75" t="s">
        <v>36</v>
      </c>
      <c r="X1130" s="75" t="s">
        <v>36</v>
      </c>
      <c r="Y1130" s="76" t="s">
        <v>36</v>
      </c>
      <c r="Z1130" s="64" t="s">
        <v>36</v>
      </c>
    </row>
    <row r="1131" spans="1:26" x14ac:dyDescent="0.3">
      <c r="A1131" s="3">
        <v>349</v>
      </c>
      <c r="B1131" s="38" t="str">
        <f t="shared" si="118"/>
        <v>FAIR-D4_349</v>
      </c>
      <c r="C1131" s="39" t="s">
        <v>897</v>
      </c>
      <c r="D1131" s="4">
        <f t="shared" si="120"/>
        <v>45171</v>
      </c>
      <c r="E1131" s="1" t="s">
        <v>1289</v>
      </c>
      <c r="F1131" s="1" t="s">
        <v>1289</v>
      </c>
      <c r="G1131" s="2">
        <v>45171.433194444398</v>
      </c>
      <c r="H1131" s="2">
        <v>45171.433611111097</v>
      </c>
      <c r="I1131" s="46">
        <f t="shared" si="121"/>
        <v>4.166666985838674E-4</v>
      </c>
      <c r="J1131" s="41" t="s">
        <v>32</v>
      </c>
      <c r="K1131" s="42" t="s">
        <v>34</v>
      </c>
      <c r="L1131" s="42" t="s">
        <v>32</v>
      </c>
      <c r="M1131" s="6">
        <v>349</v>
      </c>
      <c r="N1131" s="5" t="str">
        <f t="shared" si="119"/>
        <v>FAIR-D4/349</v>
      </c>
      <c r="O1131" s="4" t="str">
        <f>IF(ISBLANK(E1131),"",IF(E1131=F1131, "1 video",CONCATENATE((+COUNTIFS(Video_List!$A:$A,Monitoring!C1131,Video_List!$D:$D,"&lt;=" &amp;Monitoring!H1131)-COUNTIFS(Video_List!$A:$A,Monitoring!C1131,Video_List!$D:$D,"&lt;=" &amp;Monitoring!G1131))+1," videos")))</f>
        <v>1 video</v>
      </c>
      <c r="P1131" s="69" t="s">
        <v>31</v>
      </c>
      <c r="Q1131" s="70" t="s">
        <v>31</v>
      </c>
      <c r="R1131" s="71" t="s">
        <v>86</v>
      </c>
      <c r="S1131" s="71" t="s">
        <v>1290</v>
      </c>
      <c r="T1131" s="71" t="s">
        <v>1291</v>
      </c>
      <c r="U1131" s="63" t="str">
        <f>+IFERROR(IF(V1131="#N/C","#N/C",INDEX(Taxonomy_UniqueValues!D:D,MATCH(V1131,Taxonomy_UniqueValues!E:E,0))),"#N/C")</f>
        <v>Aculeata</v>
      </c>
      <c r="V1131" s="71" t="s">
        <v>1292</v>
      </c>
      <c r="W1131" s="71" t="s">
        <v>1293</v>
      </c>
      <c r="X1131" s="71" t="s">
        <v>611</v>
      </c>
      <c r="Y1131" s="72" t="s">
        <v>57</v>
      </c>
      <c r="Z1131" s="64" t="s">
        <v>36</v>
      </c>
    </row>
    <row r="1132" spans="1:26" x14ac:dyDescent="0.3">
      <c r="A1132" s="3">
        <v>350</v>
      </c>
      <c r="B1132" s="38" t="str">
        <f t="shared" si="118"/>
        <v>FAIR-D4_350</v>
      </c>
      <c r="C1132" s="39" t="s">
        <v>897</v>
      </c>
      <c r="D1132" s="4">
        <f t="shared" si="120"/>
        <v>45171</v>
      </c>
      <c r="E1132" s="1" t="s">
        <v>1294</v>
      </c>
      <c r="F1132" s="1" t="s">
        <v>1294</v>
      </c>
      <c r="G1132" s="2">
        <v>45171.434826388897</v>
      </c>
      <c r="H1132" s="2">
        <v>45171.434872685197</v>
      </c>
      <c r="I1132" s="46">
        <f t="shared" si="121"/>
        <v>4.6296299842651933E-5</v>
      </c>
      <c r="J1132" s="41" t="s">
        <v>30</v>
      </c>
      <c r="K1132" s="42" t="s">
        <v>31</v>
      </c>
      <c r="L1132" s="42" t="s">
        <v>32</v>
      </c>
      <c r="M1132" s="6">
        <v>350</v>
      </c>
      <c r="N1132" s="5" t="str">
        <f t="shared" si="119"/>
        <v>FAIR-D4/350</v>
      </c>
      <c r="O1132" s="4" t="str">
        <f>IF(ISBLANK(E1132),"",IF(E1132=F1132, "1 video",CONCATENATE((+COUNTIFS(Video_List!$A:$A,Monitoring!C1132,Video_List!$D:$D,"&lt;=" &amp;Monitoring!H1132)-COUNTIFS(Video_List!$A:$A,Monitoring!C1132,Video_List!$D:$D,"&lt;=" &amp;Monitoring!G1132))+1," videos")))</f>
        <v>1 video</v>
      </c>
      <c r="P1132" s="69" t="s">
        <v>31</v>
      </c>
      <c r="Q1132" s="74" t="s">
        <v>34</v>
      </c>
      <c r="R1132" s="71" t="s">
        <v>86</v>
      </c>
      <c r="S1132" s="71" t="s">
        <v>287</v>
      </c>
      <c r="T1132" s="71" t="s">
        <v>48</v>
      </c>
      <c r="U1132" s="63" t="str">
        <f>+IFERROR(IF(V1132="#N/C","#N/C",INDEX(Taxonomy_UniqueValues!D:D,MATCH(V1132,Taxonomy_UniqueValues!E:E,0))),"#N/C")</f>
        <v>Muscomorpha</v>
      </c>
      <c r="V1132" s="71" t="s">
        <v>35</v>
      </c>
      <c r="W1132" s="75" t="s">
        <v>36</v>
      </c>
      <c r="X1132" s="75" t="s">
        <v>36</v>
      </c>
      <c r="Y1132" s="76" t="s">
        <v>36</v>
      </c>
      <c r="Z1132" s="64" t="s">
        <v>36</v>
      </c>
    </row>
    <row r="1133" spans="1:26" x14ac:dyDescent="0.3">
      <c r="A1133" s="3">
        <v>351</v>
      </c>
      <c r="B1133" s="38" t="str">
        <f t="shared" si="118"/>
        <v>FAIR-D4_351</v>
      </c>
      <c r="C1133" s="39" t="s">
        <v>897</v>
      </c>
      <c r="D1133" s="4">
        <f t="shared" si="120"/>
        <v>45171</v>
      </c>
      <c r="E1133" s="1" t="s">
        <v>1295</v>
      </c>
      <c r="F1133" s="1" t="s">
        <v>1295</v>
      </c>
      <c r="G1133" s="2">
        <v>45171.4359722222</v>
      </c>
      <c r="H1133" s="2">
        <v>45171.436168981498</v>
      </c>
      <c r="I1133" s="46">
        <f t="shared" si="121"/>
        <v>1.9675929797813296E-4</v>
      </c>
      <c r="J1133" s="41" t="s">
        <v>32</v>
      </c>
      <c r="K1133" s="42" t="s">
        <v>31</v>
      </c>
      <c r="L1133" s="42" t="s">
        <v>32</v>
      </c>
      <c r="M1133" s="6">
        <v>351</v>
      </c>
      <c r="N1133" s="5" t="str">
        <f t="shared" si="119"/>
        <v>FAIR-D4/351</v>
      </c>
      <c r="O1133" s="4" t="str">
        <f>IF(ISBLANK(E1133),"",IF(E1133=F1133, "1 video",CONCATENATE((+COUNTIFS(Video_List!$A:$A,Monitoring!C1133,Video_List!$D:$D,"&lt;=" &amp;Monitoring!H1133)-COUNTIFS(Video_List!$A:$A,Monitoring!C1133,Video_List!$D:$D,"&lt;=" &amp;Monitoring!G1133))+1," videos")))</f>
        <v>1 video</v>
      </c>
      <c r="P1133" s="69" t="s">
        <v>31</v>
      </c>
      <c r="Q1133" s="70" t="s">
        <v>31</v>
      </c>
      <c r="R1133" s="71" t="s">
        <v>86</v>
      </c>
      <c r="S1133" s="71" t="s">
        <v>1290</v>
      </c>
      <c r="T1133" s="71" t="s">
        <v>1291</v>
      </c>
      <c r="U1133" s="63" t="str">
        <f>+IFERROR(IF(V1133="#N/C","#N/C",INDEX(Taxonomy_UniqueValues!D:D,MATCH(V1133,Taxonomy_UniqueValues!E:E,0))),"#N/C")</f>
        <v>Aculeata</v>
      </c>
      <c r="V1133" s="71" t="s">
        <v>1292</v>
      </c>
      <c r="W1133" s="71" t="s">
        <v>1293</v>
      </c>
      <c r="X1133" s="71" t="s">
        <v>611</v>
      </c>
      <c r="Y1133" s="72" t="s">
        <v>57</v>
      </c>
      <c r="Z1133" s="64" t="s">
        <v>36</v>
      </c>
    </row>
    <row r="1134" spans="1:26" x14ac:dyDescent="0.3">
      <c r="A1134" s="3">
        <v>352</v>
      </c>
      <c r="B1134" s="38" t="str">
        <f t="shared" si="118"/>
        <v>FAIR-D4_352</v>
      </c>
      <c r="C1134" s="39" t="s">
        <v>897</v>
      </c>
      <c r="D1134" s="4">
        <f t="shared" si="120"/>
        <v>45171</v>
      </c>
      <c r="E1134" s="1" t="s">
        <v>1296</v>
      </c>
      <c r="F1134" s="1" t="s">
        <v>1296</v>
      </c>
      <c r="G1134" s="2">
        <v>45171.459374999999</v>
      </c>
      <c r="H1134" s="2">
        <v>45171.459594907399</v>
      </c>
      <c r="I1134" s="46">
        <f t="shared" si="121"/>
        <v>2.1990740060573444E-4</v>
      </c>
      <c r="J1134" s="41" t="s">
        <v>30</v>
      </c>
      <c r="K1134" s="42" t="s">
        <v>31</v>
      </c>
      <c r="L1134" s="42" t="s">
        <v>32</v>
      </c>
      <c r="M1134" s="6">
        <v>352</v>
      </c>
      <c r="N1134" s="5" t="str">
        <f t="shared" si="119"/>
        <v>FAIR-D4/352</v>
      </c>
      <c r="O1134" s="4" t="str">
        <f>IF(ISBLANK(E1134),"",IF(E1134=F1134, "1 video",CONCATENATE((+COUNTIFS(Video_List!$A:$A,Monitoring!C1134,Video_List!$D:$D,"&lt;=" &amp;Monitoring!H1134)-COUNTIFS(Video_List!$A:$A,Monitoring!C1134,Video_List!$D:$D,"&lt;=" &amp;Monitoring!G1134))+1," videos")))</f>
        <v>1 video</v>
      </c>
      <c r="P1134" s="69" t="s">
        <v>31</v>
      </c>
      <c r="Q1134" s="74" t="s">
        <v>34</v>
      </c>
      <c r="R1134" s="71" t="s">
        <v>86</v>
      </c>
      <c r="S1134" s="71" t="s">
        <v>287</v>
      </c>
      <c r="T1134" s="71" t="s">
        <v>48</v>
      </c>
      <c r="U1134" s="63" t="str">
        <f>+IFERROR(IF(V1134="#N/C","#N/C",INDEX(Taxonomy_UniqueValues!D:D,MATCH(V1134,Taxonomy_UniqueValues!E:E,0))),"#N/C")</f>
        <v>Muscomorpha</v>
      </c>
      <c r="V1134" s="71" t="s">
        <v>35</v>
      </c>
      <c r="W1134" s="75" t="s">
        <v>36</v>
      </c>
      <c r="X1134" s="75" t="s">
        <v>36</v>
      </c>
      <c r="Y1134" s="76" t="s">
        <v>36</v>
      </c>
      <c r="Z1134" s="64" t="s">
        <v>36</v>
      </c>
    </row>
    <row r="1135" spans="1:26" x14ac:dyDescent="0.3">
      <c r="A1135" s="3">
        <v>353</v>
      </c>
      <c r="B1135" s="38" t="str">
        <f t="shared" si="118"/>
        <v>FAIR-D4_353</v>
      </c>
      <c r="C1135" s="39" t="s">
        <v>897</v>
      </c>
      <c r="D1135" s="4">
        <f t="shared" si="120"/>
        <v>45171</v>
      </c>
      <c r="E1135" s="1" t="s">
        <v>1297</v>
      </c>
      <c r="F1135" s="1" t="s">
        <v>1297</v>
      </c>
      <c r="G1135" s="2">
        <v>45171.4605787037</v>
      </c>
      <c r="H1135" s="2">
        <v>45171.460729166698</v>
      </c>
      <c r="I1135" s="46">
        <f t="shared" si="121"/>
        <v>1.5046299813548103E-4</v>
      </c>
      <c r="J1135" s="41" t="s">
        <v>45</v>
      </c>
      <c r="K1135" s="42" t="s">
        <v>34</v>
      </c>
      <c r="L1135" s="42" t="s">
        <v>45</v>
      </c>
      <c r="M1135" s="6">
        <v>353</v>
      </c>
      <c r="N1135" s="5" t="str">
        <f t="shared" si="119"/>
        <v>FAIR-D4/353</v>
      </c>
      <c r="O1135" s="4" t="str">
        <f>IF(ISBLANK(E1135),"",IF(E1135=F1135, "1 video",CONCATENATE((+COUNTIFS(Video_List!$A:$A,Monitoring!C1135,Video_List!$D:$D,"&lt;=" &amp;Monitoring!H1135)-COUNTIFS(Video_List!$A:$A,Monitoring!C1135,Video_List!$D:$D,"&lt;=" &amp;Monitoring!G1135))+1," videos")))</f>
        <v>1 video</v>
      </c>
      <c r="P1135" s="73" t="s">
        <v>34</v>
      </c>
      <c r="Q1135" s="74" t="s">
        <v>34</v>
      </c>
      <c r="R1135" s="71" t="s">
        <v>86</v>
      </c>
      <c r="S1135" s="71" t="s">
        <v>287</v>
      </c>
      <c r="T1135" s="71" t="s">
        <v>48</v>
      </c>
      <c r="U1135" s="63" t="str">
        <f>+IFERROR(IF(V1135="#N/C","#N/C",INDEX(Taxonomy_UniqueValues!D:D,MATCH(V1135,Taxonomy_UniqueValues!E:E,0))),"#N/C")</f>
        <v>#N/C</v>
      </c>
      <c r="V1135" s="75" t="s">
        <v>36</v>
      </c>
      <c r="W1135" s="75" t="s">
        <v>36</v>
      </c>
      <c r="X1135" s="75" t="s">
        <v>36</v>
      </c>
      <c r="Y1135" s="76" t="s">
        <v>36</v>
      </c>
      <c r="Z1135" s="64" t="s">
        <v>36</v>
      </c>
    </row>
    <row r="1136" spans="1:26" x14ac:dyDescent="0.3">
      <c r="A1136" s="3">
        <v>354</v>
      </c>
      <c r="B1136" s="38" t="str">
        <f t="shared" si="118"/>
        <v>FAIR-D4_354</v>
      </c>
      <c r="C1136" s="39" t="s">
        <v>897</v>
      </c>
      <c r="D1136" s="4">
        <f t="shared" si="120"/>
        <v>45171</v>
      </c>
      <c r="E1136" s="1" t="s">
        <v>1298</v>
      </c>
      <c r="F1136" s="1" t="s">
        <v>1298</v>
      </c>
      <c r="G1136" s="2">
        <v>45171.465868055602</v>
      </c>
      <c r="H1136" s="2">
        <v>45171.465972222199</v>
      </c>
      <c r="I1136" s="46">
        <f t="shared" si="121"/>
        <v>1.041665964294225E-4</v>
      </c>
      <c r="J1136" s="41" t="s">
        <v>45</v>
      </c>
      <c r="K1136" s="42" t="s">
        <v>34</v>
      </c>
      <c r="L1136" s="42" t="s">
        <v>45</v>
      </c>
      <c r="M1136" s="6">
        <v>354</v>
      </c>
      <c r="N1136" s="5" t="str">
        <f t="shared" si="119"/>
        <v>FAIR-D4/354</v>
      </c>
      <c r="O1136" s="4" t="str">
        <f>IF(ISBLANK(E1136),"",IF(E1136=F1136, "1 video",CONCATENATE((+COUNTIFS(Video_List!$A:$A,Monitoring!C1136,Video_List!$D:$D,"&lt;=" &amp;Monitoring!H1136)-COUNTIFS(Video_List!$A:$A,Monitoring!C1136,Video_List!$D:$D,"&lt;=" &amp;Monitoring!G1136))+1," videos")))</f>
        <v>1 video</v>
      </c>
      <c r="P1136" s="73" t="s">
        <v>34</v>
      </c>
      <c r="Q1136" s="74" t="s">
        <v>34</v>
      </c>
      <c r="R1136" s="71" t="s">
        <v>86</v>
      </c>
      <c r="S1136" s="71" t="s">
        <v>287</v>
      </c>
      <c r="T1136" s="71" t="s">
        <v>48</v>
      </c>
      <c r="U1136" s="63" t="str">
        <f>+IFERROR(IF(V1136="#N/C","#N/C",INDEX(Taxonomy_UniqueValues!D:D,MATCH(V1136,Taxonomy_UniqueValues!E:E,0))),"#N/C")</f>
        <v>#N/C</v>
      </c>
      <c r="V1136" s="75" t="s">
        <v>36</v>
      </c>
      <c r="W1136" s="75" t="s">
        <v>36</v>
      </c>
      <c r="X1136" s="75" t="s">
        <v>36</v>
      </c>
      <c r="Y1136" s="76" t="s">
        <v>36</v>
      </c>
      <c r="Z1136" s="64" t="s">
        <v>36</v>
      </c>
    </row>
    <row r="1137" spans="1:26" x14ac:dyDescent="0.3">
      <c r="A1137" s="3">
        <v>356</v>
      </c>
      <c r="B1137" s="38" t="str">
        <f t="shared" si="118"/>
        <v>FAIR-D4_356</v>
      </c>
      <c r="C1137" s="39" t="s">
        <v>897</v>
      </c>
      <c r="D1137" s="4">
        <f t="shared" si="120"/>
        <v>45171</v>
      </c>
      <c r="E1137" s="1" t="s">
        <v>1299</v>
      </c>
      <c r="F1137" s="1" t="s">
        <v>1299</v>
      </c>
      <c r="G1137" s="2">
        <v>45171.473530092597</v>
      </c>
      <c r="H1137" s="2">
        <v>45171.474062499998</v>
      </c>
      <c r="I1137" s="46">
        <f t="shared" si="121"/>
        <v>5.3240740089677274E-4</v>
      </c>
      <c r="J1137" s="41" t="s">
        <v>30</v>
      </c>
      <c r="K1137" s="42" t="s">
        <v>31</v>
      </c>
      <c r="L1137" s="42" t="s">
        <v>32</v>
      </c>
      <c r="M1137" s="6">
        <v>356</v>
      </c>
      <c r="N1137" s="5" t="str">
        <f t="shared" si="119"/>
        <v>FAIR-D4/356</v>
      </c>
      <c r="O1137" s="4" t="str">
        <f>IF(ISBLANK(E1137),"",IF(E1137=F1137, "1 video",CONCATENATE((+COUNTIFS(Video_List!$A:$A,Monitoring!C1137,Video_List!$D:$D,"&lt;=" &amp;Monitoring!H1137)-COUNTIFS(Video_List!$A:$A,Monitoring!C1137,Video_List!$D:$D,"&lt;=" &amp;Monitoring!G1137))+1," videos")))</f>
        <v>1 video</v>
      </c>
      <c r="P1137" s="69" t="s">
        <v>31</v>
      </c>
      <c r="Q1137" s="70" t="s">
        <v>31</v>
      </c>
      <c r="R1137" s="71" t="s">
        <v>86</v>
      </c>
      <c r="S1137" s="71" t="s">
        <v>287</v>
      </c>
      <c r="T1137" s="71" t="s">
        <v>48</v>
      </c>
      <c r="U1137" s="63" t="str">
        <f>+IFERROR(IF(V1137="#N/C","#N/C",INDEX(Taxonomy_UniqueValues!D:D,MATCH(V1137,Taxonomy_UniqueValues!E:E,0))),"#N/C")</f>
        <v>Muscomorpha</v>
      </c>
      <c r="V1137" s="71" t="s">
        <v>1259</v>
      </c>
      <c r="W1137" s="71" t="s">
        <v>1260</v>
      </c>
      <c r="X1137" s="71" t="s">
        <v>903</v>
      </c>
      <c r="Y1137" s="72" t="s">
        <v>219</v>
      </c>
      <c r="Z1137" s="64" t="s">
        <v>36</v>
      </c>
    </row>
    <row r="1138" spans="1:26" x14ac:dyDescent="0.3">
      <c r="A1138" s="3">
        <v>355</v>
      </c>
      <c r="B1138" s="38" t="str">
        <f t="shared" si="118"/>
        <v>FAIR-D4_355</v>
      </c>
      <c r="C1138" s="39" t="s">
        <v>897</v>
      </c>
      <c r="D1138" s="4">
        <f t="shared" si="120"/>
        <v>45171</v>
      </c>
      <c r="E1138" s="1" t="s">
        <v>1299</v>
      </c>
      <c r="F1138" s="1" t="s">
        <v>1300</v>
      </c>
      <c r="G1138" s="2">
        <v>45171.473530092597</v>
      </c>
      <c r="H1138" s="2">
        <v>45171.478750000002</v>
      </c>
      <c r="I1138" s="46">
        <f t="shared" si="121"/>
        <v>5.2199074052623473E-3</v>
      </c>
      <c r="J1138" s="41" t="s">
        <v>30</v>
      </c>
      <c r="K1138" s="42" t="s">
        <v>31</v>
      </c>
      <c r="L1138" s="42" t="s">
        <v>32</v>
      </c>
      <c r="M1138" s="6">
        <v>355</v>
      </c>
      <c r="N1138" s="5" t="str">
        <f t="shared" si="119"/>
        <v>FAIR-D4/355</v>
      </c>
      <c r="O1138" s="4" t="str">
        <f>IF(ISBLANK(E1138),"",IF(E1138=F1138, "1 video",CONCATENATE((+COUNTIFS(Video_List!$A:$A,Monitoring!C1138,Video_List!$D:$D,"&lt;=" &amp;Monitoring!H1138)-COUNTIFS(Video_List!$A:$A,Monitoring!C1138,Video_List!$D:$D,"&lt;=" &amp;Monitoring!G1138))+1," videos")))</f>
        <v>4 videos</v>
      </c>
      <c r="P1138" s="69" t="s">
        <v>31</v>
      </c>
      <c r="Q1138" s="74" t="s">
        <v>34</v>
      </c>
      <c r="R1138" s="63" t="str">
        <f>+IFERROR(IF(S1138="#N/C","#N/C",IF(S1138=0,INDEX(Taxonomy_UniqueValues!A:A,MATCH(T1138,Taxonomy_UniqueValues!C:C,0)),INDEX(Taxonomy_UniqueValues!A:A,MATCH(S1138,Taxonomy_UniqueValues!B:B,0)))),"#N/C")</f>
        <v>Insecta</v>
      </c>
      <c r="S1138" s="63" t="str">
        <f>+IFERROR(IF(T1138="#N/C","#N/C",IF(T1138=0,INDEX(Taxonomy_UniqueValues!B:B,MATCH(U1138,Taxonomy_UniqueValues!D:D,0)),INDEX(Taxonomy_UniqueValues!B:B,MATCH(T1138,Taxonomy_UniqueValues!C:C,0)))),"#N/C")</f>
        <v>Diptera</v>
      </c>
      <c r="T1138" s="63" t="str">
        <f>+IFERROR(IF(U1138="#N/C","#N/C",IF(U1138=0,INDEX(Taxonomy_UniqueValues!C:C,MATCH(V1138,Taxonomy_UniqueValues!E:E,0)),INDEX(Taxonomy_UniqueValues!C:C,MATCH(U1138,Taxonomy_UniqueValues!D:D,0)))),"#N/C")</f>
        <v>Brachycera</v>
      </c>
      <c r="U1138" s="63" t="str">
        <f>+IFERROR(IF(V1138="#N/C","#N/C",IF(V1138=0,INDEX(Taxonomy_UniqueValues!D:D,MATCH(W1138,Taxonomy_UniqueValues!F:F,0)),INDEX(Taxonomy_UniqueValues!D:D,MATCH(V1138,Taxonomy_UniqueValues!E:E,0)))),"#N/C")</f>
        <v>Muscomorpha</v>
      </c>
      <c r="V1138" s="63" t="str">
        <f>+IFERROR(IF(W1138="#N/C","#N/C",IF(W1138=0,INDEX(Taxonomy_UniqueValues!E:E,MATCH(X1138,Taxonomy_UniqueValues!G:G,0)),INDEX(Taxonomy_UniqueValues!E:E,MATCH(W1138,Taxonomy_UniqueValues!F:F,0)))),"#N/C")</f>
        <v>Muscoidea</v>
      </c>
      <c r="W1138" s="63" t="str">
        <f>+IFERROR(IF(X1138="#N/C","#N/C",IF(X1138=0,INDEX(Taxonomy_UniqueValues!F:F,MATCH(Y1138,Taxonomy_UniqueValues!H:H,0)),INDEX(Taxonomy_UniqueValues!F:F,MATCH(X1138,Taxonomy_UniqueValues!G:G,0)))),"#N/C")</f>
        <v>Fanniidae</v>
      </c>
      <c r="X1138" s="63">
        <f>+IFERROR(IF(Y1138="#N/C","#N/C",INDEX(Taxonomy_UniqueValues!G:G,MATCH(Y1138,Taxonomy_UniqueValues!H:H,0))),"#N/C")</f>
        <v>0</v>
      </c>
      <c r="Y1138" s="72" t="s">
        <v>38</v>
      </c>
      <c r="Z1138" s="64" t="s">
        <v>36</v>
      </c>
    </row>
    <row r="1139" spans="1:26" x14ac:dyDescent="0.3">
      <c r="A1139" s="3">
        <v>357</v>
      </c>
      <c r="B1139" s="38" t="str">
        <f t="shared" si="118"/>
        <v>FAIR-D4_357</v>
      </c>
      <c r="C1139" s="39" t="s">
        <v>897</v>
      </c>
      <c r="D1139" s="4">
        <f t="shared" si="120"/>
        <v>45171</v>
      </c>
      <c r="E1139" s="1" t="s">
        <v>1301</v>
      </c>
      <c r="F1139" s="1" t="s">
        <v>1301</v>
      </c>
      <c r="G1139" s="2">
        <v>45171.475543981498</v>
      </c>
      <c r="H1139" s="2">
        <v>45171.476041666698</v>
      </c>
      <c r="I1139" s="46">
        <f t="shared" si="121"/>
        <v>4.9768519966164604E-4</v>
      </c>
      <c r="J1139" s="41" t="s">
        <v>30</v>
      </c>
      <c r="K1139" s="42" t="s">
        <v>34</v>
      </c>
      <c r="L1139" s="42" t="s">
        <v>32</v>
      </c>
      <c r="M1139" s="6">
        <v>357</v>
      </c>
      <c r="N1139" s="5" t="str">
        <f t="shared" si="119"/>
        <v>FAIR-D4/357</v>
      </c>
      <c r="O1139" s="4" t="str">
        <f>IF(ISBLANK(E1139),"",IF(E1139=F1139, "1 video",CONCATENATE((+COUNTIFS(Video_List!$A:$A,Monitoring!C1139,Video_List!$D:$D,"&lt;=" &amp;Monitoring!H1139)-COUNTIFS(Video_List!$A:$A,Monitoring!C1139,Video_List!$D:$D,"&lt;=" &amp;Monitoring!G1139))+1," videos")))</f>
        <v>1 video</v>
      </c>
      <c r="P1139" s="69" t="s">
        <v>31</v>
      </c>
      <c r="Q1139" s="74" t="s">
        <v>34</v>
      </c>
      <c r="R1139" s="71" t="s">
        <v>86</v>
      </c>
      <c r="S1139" s="71" t="s">
        <v>287</v>
      </c>
      <c r="T1139" s="71" t="s">
        <v>48</v>
      </c>
      <c r="U1139" s="63" t="str">
        <f>+IFERROR(IF(V1139="#N/C","#N/C",INDEX(Taxonomy_UniqueValues!D:D,MATCH(V1139,Taxonomy_UniqueValues!E:E,0))),"#N/C")</f>
        <v>Muscomorpha</v>
      </c>
      <c r="V1139" s="71" t="s">
        <v>35</v>
      </c>
      <c r="W1139" s="75" t="s">
        <v>36</v>
      </c>
      <c r="X1139" s="75" t="s">
        <v>36</v>
      </c>
      <c r="Y1139" s="76" t="s">
        <v>36</v>
      </c>
      <c r="Z1139" s="64" t="s">
        <v>36</v>
      </c>
    </row>
    <row r="1140" spans="1:26" x14ac:dyDescent="0.3">
      <c r="A1140" s="3">
        <v>358</v>
      </c>
      <c r="B1140" s="38" t="str">
        <f t="shared" si="118"/>
        <v>FAIR-D4_358</v>
      </c>
      <c r="C1140" s="39" t="s">
        <v>897</v>
      </c>
      <c r="D1140" s="4">
        <f t="shared" si="120"/>
        <v>45171</v>
      </c>
      <c r="E1140" s="1" t="s">
        <v>1302</v>
      </c>
      <c r="F1140" s="1" t="s">
        <v>1302</v>
      </c>
      <c r="G1140" s="2">
        <v>45171.515185185199</v>
      </c>
      <c r="H1140" s="2">
        <v>45171.5154861111</v>
      </c>
      <c r="I1140" s="46">
        <f t="shared" si="121"/>
        <v>3.0092590168351308E-4</v>
      </c>
      <c r="J1140" s="41" t="s">
        <v>45</v>
      </c>
      <c r="K1140" s="42" t="s">
        <v>31</v>
      </c>
      <c r="L1140" s="42" t="s">
        <v>32</v>
      </c>
      <c r="M1140" s="6">
        <v>358</v>
      </c>
      <c r="N1140" s="5" t="str">
        <f t="shared" si="119"/>
        <v>FAIR-D4/358</v>
      </c>
      <c r="O1140" s="4" t="str">
        <f>IF(ISBLANK(E1140),"",IF(E1140=F1140, "1 video",CONCATENATE((+COUNTIFS(Video_List!$A:$A,Monitoring!C1140,Video_List!$D:$D,"&lt;=" &amp;Monitoring!H1140)-COUNTIFS(Video_List!$A:$A,Monitoring!C1140,Video_List!$D:$D,"&lt;=" &amp;Monitoring!G1140))+1," videos")))</f>
        <v>1 video</v>
      </c>
      <c r="P1140" s="73" t="s">
        <v>34</v>
      </c>
      <c r="Q1140" s="74" t="s">
        <v>34</v>
      </c>
      <c r="R1140" s="71" t="s">
        <v>86</v>
      </c>
      <c r="S1140" s="71" t="s">
        <v>287</v>
      </c>
      <c r="T1140" s="71" t="s">
        <v>48</v>
      </c>
      <c r="U1140" s="63" t="str">
        <f>+IFERROR(IF(V1140="#N/C","#N/C",INDEX(Taxonomy_UniqueValues!D:D,MATCH(V1140,Taxonomy_UniqueValues!E:E,0))),"#N/C")</f>
        <v>#N/C</v>
      </c>
      <c r="V1140" s="75" t="s">
        <v>36</v>
      </c>
      <c r="W1140" s="75" t="s">
        <v>36</v>
      </c>
      <c r="X1140" s="75" t="s">
        <v>36</v>
      </c>
      <c r="Y1140" s="76" t="s">
        <v>36</v>
      </c>
      <c r="Z1140" s="64" t="s">
        <v>36</v>
      </c>
    </row>
    <row r="1141" spans="1:26" x14ac:dyDescent="0.3">
      <c r="A1141" s="3">
        <v>359</v>
      </c>
      <c r="B1141" s="38" t="str">
        <f t="shared" si="118"/>
        <v>FAIR-D4_359</v>
      </c>
      <c r="C1141" s="39" t="s">
        <v>897</v>
      </c>
      <c r="D1141" s="4">
        <f t="shared" si="120"/>
        <v>45171</v>
      </c>
      <c r="E1141" s="1" t="s">
        <v>1302</v>
      </c>
      <c r="F1141" s="1" t="s">
        <v>1302</v>
      </c>
      <c r="G1141" s="2">
        <v>45171.5154861111</v>
      </c>
      <c r="H1141" s="2">
        <v>45171.516099537002</v>
      </c>
      <c r="I1141" s="46">
        <f t="shared" si="121"/>
        <v>6.1342590197455138E-4</v>
      </c>
      <c r="J1141" s="41" t="s">
        <v>30</v>
      </c>
      <c r="K1141" s="42" t="s">
        <v>31</v>
      </c>
      <c r="L1141" s="42" t="s">
        <v>32</v>
      </c>
      <c r="M1141" s="6">
        <v>359</v>
      </c>
      <c r="N1141" s="5" t="str">
        <f t="shared" si="119"/>
        <v>FAIR-D4/359</v>
      </c>
      <c r="O1141" s="4" t="str">
        <f>IF(ISBLANK(E1141),"",IF(E1141=F1141, "1 video",CONCATENATE((+COUNTIFS(Video_List!$A:$A,Monitoring!C1141,Video_List!$D:$D,"&lt;=" &amp;Monitoring!H1141)-COUNTIFS(Video_List!$A:$A,Monitoring!C1141,Video_List!$D:$D,"&lt;=" &amp;Monitoring!G1141))+1," videos")))</f>
        <v>1 video</v>
      </c>
      <c r="P1141" s="69" t="s">
        <v>31</v>
      </c>
      <c r="Q1141" s="70" t="s">
        <v>31</v>
      </c>
      <c r="R1141" s="71" t="s">
        <v>86</v>
      </c>
      <c r="S1141" s="71" t="s">
        <v>463</v>
      </c>
      <c r="T1141" s="71" t="s">
        <v>1303</v>
      </c>
      <c r="U1141" s="63" t="str">
        <f>+IFERROR(IF(V1141="#N/C","#N/C",INDEX(Taxonomy_UniqueValues!D:D,MATCH(V1141,Taxonomy_UniqueValues!E:E,0))),"#N/C")</f>
        <v>Cucujiformia</v>
      </c>
      <c r="V1141" s="71" t="s">
        <v>1304</v>
      </c>
      <c r="W1141" s="71" t="s">
        <v>950</v>
      </c>
      <c r="X1141" s="75" t="s">
        <v>36</v>
      </c>
      <c r="Y1141" s="76" t="s">
        <v>36</v>
      </c>
      <c r="Z1141" s="64" t="s">
        <v>36</v>
      </c>
    </row>
    <row r="1142" spans="1:26" x14ac:dyDescent="0.3">
      <c r="A1142" s="3">
        <v>360</v>
      </c>
      <c r="B1142" s="38" t="str">
        <f t="shared" si="118"/>
        <v>FAIR-D4_360</v>
      </c>
      <c r="C1142" s="39" t="s">
        <v>897</v>
      </c>
      <c r="D1142" s="4">
        <f t="shared" si="120"/>
        <v>45171</v>
      </c>
      <c r="E1142" s="1" t="s">
        <v>1305</v>
      </c>
      <c r="F1142" s="1" t="s">
        <v>1305</v>
      </c>
      <c r="G1142" s="2">
        <v>45171.532650462999</v>
      </c>
      <c r="H1142" s="2">
        <v>45171.532662037003</v>
      </c>
      <c r="I1142" s="46">
        <f t="shared" si="121"/>
        <v>1.1574004020076245E-5</v>
      </c>
      <c r="J1142" s="41" t="s">
        <v>45</v>
      </c>
      <c r="K1142" s="42" t="s">
        <v>31</v>
      </c>
      <c r="L1142" s="42" t="s">
        <v>32</v>
      </c>
      <c r="M1142" s="6">
        <v>360</v>
      </c>
      <c r="N1142" s="5" t="str">
        <f t="shared" si="119"/>
        <v>FAIR-D4/360</v>
      </c>
      <c r="O1142" s="4" t="str">
        <f>IF(ISBLANK(E1142),"",IF(E1142=F1142, "1 video",CONCATENATE((+COUNTIFS(Video_List!$A:$A,Monitoring!C1142,Video_List!$D:$D,"&lt;=" &amp;Monitoring!H1142)-COUNTIFS(Video_List!$A:$A,Monitoring!C1142,Video_List!$D:$D,"&lt;=" &amp;Monitoring!G1142))+1," videos")))</f>
        <v>1 video</v>
      </c>
      <c r="P1142" s="69" t="s">
        <v>31</v>
      </c>
      <c r="Q1142" s="74" t="s">
        <v>34</v>
      </c>
      <c r="R1142" s="63" t="str">
        <f>+IFERROR(IF(S1142="#N/C","#N/C",IF(S1142=0,INDEX(Taxonomy_UniqueValues!A:A,MATCH(T1142,Taxonomy_UniqueValues!C:C,0)),INDEX(Taxonomy_UniqueValues!A:A,MATCH(S1142,Taxonomy_UniqueValues!B:B,0)))),"#N/C")</f>
        <v>Insecta</v>
      </c>
      <c r="S1142" s="63" t="str">
        <f>+IFERROR(IF(T1142="#N/C","#N/C",IF(T1142=0,INDEX(Taxonomy_UniqueValues!B:B,MATCH(U1142,Taxonomy_UniqueValues!D:D,0)),INDEX(Taxonomy_UniqueValues!B:B,MATCH(T1142,Taxonomy_UniqueValues!C:C,0)))),"#N/C")</f>
        <v>Diptera</v>
      </c>
      <c r="T1142" s="63" t="str">
        <f>+IFERROR(IF(U1142="#N/C","#N/C",IF(U1142=0,INDEX(Taxonomy_UniqueValues!C:C,MATCH(V1142,Taxonomy_UniqueValues!E:E,0)),INDEX(Taxonomy_UniqueValues!C:C,MATCH(U1142,Taxonomy_UniqueValues!D:D,0)))),"#N/C")</f>
        <v>Brachycera</v>
      </c>
      <c r="U1142" s="63" t="str">
        <f>+IFERROR(IF(V1142="#N/C","#N/C",IF(V1142=0,INDEX(Taxonomy_UniqueValues!D:D,MATCH(W1142,Taxonomy_UniqueValues!F:F,0)),INDEX(Taxonomy_UniqueValues!D:D,MATCH(V1142,Taxonomy_UniqueValues!E:E,0)))),"#N/C")</f>
        <v>Muscomorpha</v>
      </c>
      <c r="V1142" s="63" t="str">
        <f>+IFERROR(IF(W1142="#N/C","#N/C",IF(W1142=0,INDEX(Taxonomy_UniqueValues!E:E,MATCH(X1142,Taxonomy_UniqueValues!G:G,0)),INDEX(Taxonomy_UniqueValues!E:E,MATCH(W1142,Taxonomy_UniqueValues!F:F,0)))),"#N/C")</f>
        <v>Muscoidea</v>
      </c>
      <c r="W1142" s="63" t="str">
        <f>+IFERROR(IF(X1142="#N/C","#N/C",IF(X1142=0,INDEX(Taxonomy_UniqueValues!F:F,MATCH(Y1142,Taxonomy_UniqueValues!H:H,0)),INDEX(Taxonomy_UniqueValues!F:F,MATCH(X1142,Taxonomy_UniqueValues!G:G,0)))),"#N/C")</f>
        <v>Fanniidae</v>
      </c>
      <c r="X1142" s="63">
        <f>+IFERROR(IF(Y1142="#N/C","#N/C",INDEX(Taxonomy_UniqueValues!G:G,MATCH(Y1142,Taxonomy_UniqueValues!H:H,0))),"#N/C")</f>
        <v>0</v>
      </c>
      <c r="Y1142" s="72" t="s">
        <v>38</v>
      </c>
      <c r="Z1142" s="64" t="s">
        <v>36</v>
      </c>
    </row>
    <row r="1143" spans="1:26" x14ac:dyDescent="0.3">
      <c r="A1143" s="3">
        <v>361</v>
      </c>
      <c r="B1143" s="38" t="str">
        <f t="shared" si="118"/>
        <v>FAIR-D4_361</v>
      </c>
      <c r="C1143" s="39" t="s">
        <v>897</v>
      </c>
      <c r="D1143" s="4">
        <f t="shared" si="120"/>
        <v>45171</v>
      </c>
      <c r="E1143" s="1" t="s">
        <v>1306</v>
      </c>
      <c r="F1143" s="1" t="s">
        <v>1307</v>
      </c>
      <c r="G1143" s="2">
        <v>45171.561585648102</v>
      </c>
      <c r="H1143" s="2">
        <v>45171.5676157407</v>
      </c>
      <c r="I1143" s="46">
        <f t="shared" si="121"/>
        <v>6.030092597939074E-3</v>
      </c>
      <c r="J1143" s="41" t="s">
        <v>45</v>
      </c>
      <c r="K1143" s="42" t="s">
        <v>31</v>
      </c>
      <c r="L1143" s="42" t="s">
        <v>32</v>
      </c>
      <c r="M1143" s="6">
        <v>361</v>
      </c>
      <c r="N1143" s="5" t="str">
        <f t="shared" si="119"/>
        <v>FAIR-D4/361</v>
      </c>
      <c r="O1143" s="4" t="str">
        <f>IF(ISBLANK(E1143),"",IF(E1143=F1143, "1 video",CONCATENATE((+COUNTIFS(Video_List!$A:$A,Monitoring!C1143,Video_List!$D:$D,"&lt;=" &amp;Monitoring!H1143)-COUNTIFS(Video_List!$A:$A,Monitoring!C1143,Video_List!$D:$D,"&lt;=" &amp;Monitoring!G1143))+1," videos")))</f>
        <v>2 videos</v>
      </c>
      <c r="P1143" s="73" t="s">
        <v>34</v>
      </c>
      <c r="Q1143" s="74" t="s">
        <v>34</v>
      </c>
      <c r="R1143" s="71" t="s">
        <v>86</v>
      </c>
      <c r="S1143" s="71" t="s">
        <v>287</v>
      </c>
      <c r="T1143" s="71" t="s">
        <v>48</v>
      </c>
      <c r="U1143" s="63" t="str">
        <f>+IFERROR(IF(V1143="#N/C","#N/C",INDEX(Taxonomy_UniqueValues!D:D,MATCH(V1143,Taxonomy_UniqueValues!E:E,0))),"#N/C")</f>
        <v>#N/C</v>
      </c>
      <c r="V1143" s="75" t="s">
        <v>36</v>
      </c>
      <c r="W1143" s="75" t="s">
        <v>36</v>
      </c>
      <c r="X1143" s="75" t="s">
        <v>36</v>
      </c>
      <c r="Y1143" s="76" t="s">
        <v>36</v>
      </c>
      <c r="Z1143" s="64" t="s">
        <v>36</v>
      </c>
    </row>
    <row r="1144" spans="1:26" x14ac:dyDescent="0.3">
      <c r="A1144" s="3">
        <v>362</v>
      </c>
      <c r="B1144" s="38" t="str">
        <f t="shared" si="118"/>
        <v>FAIR-D4_362</v>
      </c>
      <c r="C1144" s="39" t="s">
        <v>897</v>
      </c>
      <c r="D1144" s="4">
        <f t="shared" si="120"/>
        <v>45171</v>
      </c>
      <c r="E1144" s="1" t="s">
        <v>1307</v>
      </c>
      <c r="F1144" s="1" t="s">
        <v>1307</v>
      </c>
      <c r="G1144" s="2">
        <v>45171.567534722199</v>
      </c>
      <c r="H1144" s="2">
        <v>45171.567638888897</v>
      </c>
      <c r="I1144" s="46">
        <f t="shared" si="121"/>
        <v>1.041666982928291E-4</v>
      </c>
      <c r="J1144" s="41" t="s">
        <v>45</v>
      </c>
      <c r="K1144" s="42" t="s">
        <v>34</v>
      </c>
      <c r="L1144" s="42" t="s">
        <v>45</v>
      </c>
      <c r="M1144" s="6">
        <v>362</v>
      </c>
      <c r="N1144" s="5" t="str">
        <f t="shared" si="119"/>
        <v>FAIR-D4/362</v>
      </c>
      <c r="O1144" s="4" t="str">
        <f>IF(ISBLANK(E1144),"",IF(E1144=F1144, "1 video",CONCATENATE((+COUNTIFS(Video_List!$A:$A,Monitoring!C1144,Video_List!$D:$D,"&lt;=" &amp;Monitoring!H1144)-COUNTIFS(Video_List!$A:$A,Monitoring!C1144,Video_List!$D:$D,"&lt;=" &amp;Monitoring!G1144))+1," videos")))</f>
        <v>1 video</v>
      </c>
      <c r="P1144" s="69" t="s">
        <v>31</v>
      </c>
      <c r="Q1144" s="70" t="s">
        <v>31</v>
      </c>
      <c r="R1144" s="71" t="s">
        <v>86</v>
      </c>
      <c r="S1144" s="71" t="s">
        <v>1290</v>
      </c>
      <c r="T1144" s="71" t="s">
        <v>1291</v>
      </c>
      <c r="U1144" s="63" t="str">
        <f>+IFERROR(IF(V1144="#N/C","#N/C",INDEX(Taxonomy_UniqueValues!D:D,MATCH(V1144,Taxonomy_UniqueValues!E:E,0))),"#N/C")</f>
        <v>Parasitica</v>
      </c>
      <c r="V1144" s="71" t="s">
        <v>1309</v>
      </c>
      <c r="W1144" s="71" t="s">
        <v>1310</v>
      </c>
      <c r="X1144" s="75" t="s">
        <v>36</v>
      </c>
      <c r="Y1144" s="76" t="s">
        <v>36</v>
      </c>
      <c r="Z1144" s="64" t="s">
        <v>36</v>
      </c>
    </row>
    <row r="1145" spans="1:26" x14ac:dyDescent="0.3">
      <c r="A1145" s="3">
        <v>363</v>
      </c>
      <c r="B1145" s="38" t="str">
        <f t="shared" si="118"/>
        <v>FAIR-D4_363</v>
      </c>
      <c r="C1145" s="39" t="s">
        <v>897</v>
      </c>
      <c r="D1145" s="4">
        <f t="shared" si="120"/>
        <v>45171</v>
      </c>
      <c r="E1145" s="1" t="s">
        <v>1311</v>
      </c>
      <c r="F1145" s="1" t="s">
        <v>1311</v>
      </c>
      <c r="G1145" s="2">
        <v>45171.598518518498</v>
      </c>
      <c r="H1145" s="2">
        <v>45171.598622685196</v>
      </c>
      <c r="I1145" s="46">
        <f t="shared" si="121"/>
        <v>1.041666982928291E-4</v>
      </c>
      <c r="J1145" s="41" t="s">
        <v>30</v>
      </c>
      <c r="K1145" s="42" t="s">
        <v>34</v>
      </c>
      <c r="L1145" s="42" t="s">
        <v>32</v>
      </c>
      <c r="M1145" s="6">
        <v>363</v>
      </c>
      <c r="N1145" s="5" t="str">
        <f t="shared" si="119"/>
        <v>FAIR-D4/363</v>
      </c>
      <c r="O1145" s="4" t="str">
        <f>IF(ISBLANK(E1145),"",IF(E1145=F1145, "1 video",CONCATENATE((+COUNTIFS(Video_List!$A:$A,Monitoring!C1145,Video_List!$D:$D,"&lt;=" &amp;Monitoring!H1145)-COUNTIFS(Video_List!$A:$A,Monitoring!C1145,Video_List!$D:$D,"&lt;=" &amp;Monitoring!G1145))+1," videos")))</f>
        <v>1 video</v>
      </c>
      <c r="P1145" s="73" t="s">
        <v>34</v>
      </c>
      <c r="Q1145" s="74" t="s">
        <v>34</v>
      </c>
      <c r="R1145" s="71" t="s">
        <v>86</v>
      </c>
      <c r="S1145" s="75" t="s">
        <v>36</v>
      </c>
      <c r="T1145" s="75" t="s">
        <v>36</v>
      </c>
      <c r="U1145" s="63" t="str">
        <f>+IFERROR(IF(V1145="#N/C","#N/C",INDEX(Taxonomy_UniqueValues!D:D,MATCH(V1145,Taxonomy_UniqueValues!E:E,0))),"#N/C")</f>
        <v>#N/C</v>
      </c>
      <c r="V1145" s="75" t="s">
        <v>36</v>
      </c>
      <c r="W1145" s="75" t="s">
        <v>36</v>
      </c>
      <c r="X1145" s="75" t="s">
        <v>36</v>
      </c>
      <c r="Y1145" s="76" t="s">
        <v>36</v>
      </c>
      <c r="Z1145" s="64" t="s">
        <v>36</v>
      </c>
    </row>
    <row r="1146" spans="1:26" x14ac:dyDescent="0.3">
      <c r="A1146" s="3">
        <v>364</v>
      </c>
      <c r="B1146" s="38" t="str">
        <f t="shared" si="118"/>
        <v>FAIR-D4_364</v>
      </c>
      <c r="C1146" s="39" t="s">
        <v>897</v>
      </c>
      <c r="D1146" s="4">
        <f t="shared" ref="D1146:D1177" si="122">IF(ISBLANK(E1146),"",+VALUE(MID(E1146,FIND("_",E1146)+1,10)))</f>
        <v>45171</v>
      </c>
      <c r="E1146" s="1" t="s">
        <v>1311</v>
      </c>
      <c r="F1146" s="1" t="s">
        <v>1311</v>
      </c>
      <c r="G1146" s="2">
        <v>45171.598518518498</v>
      </c>
      <c r="H1146" s="2">
        <v>45171.598622685196</v>
      </c>
      <c r="I1146" s="46">
        <f t="shared" si="121"/>
        <v>1.041666982928291E-4</v>
      </c>
      <c r="J1146" s="41" t="s">
        <v>30</v>
      </c>
      <c r="K1146" s="42" t="s">
        <v>31</v>
      </c>
      <c r="L1146" s="42" t="s">
        <v>32</v>
      </c>
      <c r="M1146" s="6">
        <v>364</v>
      </c>
      <c r="N1146" s="5" t="str">
        <f t="shared" si="119"/>
        <v>FAIR-D4/364</v>
      </c>
      <c r="O1146" s="4" t="str">
        <f>IF(ISBLANK(E1146),"",IF(E1146=F1146, "1 video",CONCATENATE((+COUNTIFS(Video_List!$A:$A,Monitoring!C1146,Video_List!$D:$D,"&lt;=" &amp;Monitoring!H1146)-COUNTIFS(Video_List!$A:$A,Monitoring!C1146,Video_List!$D:$D,"&lt;=" &amp;Monitoring!G1146))+1," videos")))</f>
        <v>1 video</v>
      </c>
      <c r="P1146" s="61" t="str">
        <f>+IF(R1146="#N/C","-",IF(V1146="#N/C","no","yes"))</f>
        <v>yes</v>
      </c>
      <c r="Q1146" s="62" t="s">
        <v>34</v>
      </c>
      <c r="R1146" s="63" t="str">
        <f>+IFERROR(IF(S1146="#N/C","#N/C",INDEX(Taxonomy_UniqueValues!A:A,MATCH(S1146,Taxonomy_UniqueValues!B:B,0))),"#N/C")</f>
        <v>Insecta</v>
      </c>
      <c r="S1146" s="63" t="str">
        <f>+IFERROR(IF(T1146="#N/C","#N/C",INDEX(Taxonomy_UniqueValues!B:B,MATCH(T1146,Taxonomy_UniqueValues!C:C,0))),"#N/C")</f>
        <v>Diptera</v>
      </c>
      <c r="T1146" s="63" t="str">
        <f>+IFERROR(IF(V1146="#N/C","#N/C",INDEX(Taxonomy_UniqueValues!C:C,MATCH(V1146,Taxonomy_UniqueValues!E:E,0))),"#N/C")</f>
        <v>Brachycera</v>
      </c>
      <c r="U1146" s="63" t="str">
        <f>+IFERROR(IF(V1146="#N/C","#N/C",INDEX(Taxonomy_UniqueValues!D:D,MATCH(V1146,Taxonomy_UniqueValues!E:E,0))),"#N/C")</f>
        <v>Muscomorpha</v>
      </c>
      <c r="V1146" s="63" t="s">
        <v>112</v>
      </c>
      <c r="W1146" s="63" t="str">
        <f>+IFERROR(IF(X1146="#N/C","#N/C",INDEX(Taxonomy_UniqueValues!F:F,MATCH(X1146,Taxonomy_UniqueValues!G:G,0))),"#N/C")</f>
        <v>#N/C</v>
      </c>
      <c r="X1146" s="63" t="str">
        <f>+IFERROR(IF(Y1146="#N/C","#N/C",INDEX(Taxonomy_UniqueValues!G:G,MATCH(Y1146,Taxonomy_UniqueValues!H:H,0))),"#N/C")</f>
        <v>#N/C</v>
      </c>
      <c r="Y1146" s="65" t="str">
        <f>+IFERROR(IF(Z1146="#N/C","#N/C",INDEX(Taxonomy_UniqueValues!H:H,MATCH(Z1146,Taxonomy_UniqueValues!I:I,0))),"#N/C")</f>
        <v>#N/C</v>
      </c>
      <c r="Z1146" s="64" t="s">
        <v>36</v>
      </c>
    </row>
    <row r="1147" spans="1:26" x14ac:dyDescent="0.3">
      <c r="A1147" s="3">
        <v>365</v>
      </c>
      <c r="B1147" s="38" t="str">
        <f t="shared" si="118"/>
        <v>FAIR-D4_365</v>
      </c>
      <c r="C1147" s="39" t="s">
        <v>897</v>
      </c>
      <c r="D1147" s="4">
        <f t="shared" si="122"/>
        <v>45171</v>
      </c>
      <c r="E1147" s="1" t="s">
        <v>1312</v>
      </c>
      <c r="F1147" s="1" t="s">
        <v>1313</v>
      </c>
      <c r="G1147" s="2">
        <v>45171.602557870399</v>
      </c>
      <c r="H1147" s="2">
        <v>45171.606886574104</v>
      </c>
      <c r="I1147" s="46">
        <f t="shared" si="121"/>
        <v>4.3287037042318843E-3</v>
      </c>
      <c r="J1147" s="41" t="s">
        <v>30</v>
      </c>
      <c r="K1147" s="42" t="s">
        <v>31</v>
      </c>
      <c r="L1147" s="42" t="s">
        <v>32</v>
      </c>
      <c r="M1147" s="6">
        <v>365</v>
      </c>
      <c r="N1147" s="5" t="str">
        <f t="shared" si="119"/>
        <v>FAIR-D4/365</v>
      </c>
      <c r="O1147" s="4" t="str">
        <f>IF(ISBLANK(E1147),"",IF(E1147=F1147, "1 video",CONCATENATE((+COUNTIFS(Video_List!$A:$A,Monitoring!C1147,Video_List!$D:$D,"&lt;=" &amp;Monitoring!H1147)-COUNTIFS(Video_List!$A:$A,Monitoring!C1147,Video_List!$D:$D,"&lt;=" &amp;Monitoring!G1147))+1," videos")))</f>
        <v>3 videos</v>
      </c>
      <c r="P1147" s="61" t="str">
        <f>+IF(R1147="#N/C","-",IF(V1147="#N/C","no","yes"))</f>
        <v>yes</v>
      </c>
      <c r="Q1147" s="62" t="s">
        <v>34</v>
      </c>
      <c r="R1147" s="63" t="str">
        <f>+IFERROR(IF(S1147="#N/C","#N/C",IF(S1147=0,INDEX(Taxonomy_UniqueValues!A:A,MATCH(T1147,Taxonomy_UniqueValues!C:C,0)),INDEX(Taxonomy_UniqueValues!A:A,MATCH(S1147,Taxonomy_UniqueValues!B:B,0)))),"#N/C")</f>
        <v>Insecta</v>
      </c>
      <c r="S1147" s="63" t="str">
        <f>+IFERROR(IF(T1147="#N/C","#N/C",IF(T1147=0,INDEX(Taxonomy_UniqueValues!B:B,MATCH(U1147,Taxonomy_UniqueValues!D:D,0)),INDEX(Taxonomy_UniqueValues!B:B,MATCH(T1147,Taxonomy_UniqueValues!C:C,0)))),"#N/C")</f>
        <v>Diptera</v>
      </c>
      <c r="T1147" s="63" t="str">
        <f>+IFERROR(IF(U1147="#N/C","#N/C",IF(U1147=0,INDEX(Taxonomy_UniqueValues!C:C,MATCH(V1147,Taxonomy_UniqueValues!E:E,0)),INDEX(Taxonomy_UniqueValues!C:C,MATCH(U1147,Taxonomy_UniqueValues!D:D,0)))),"#N/C")</f>
        <v>Brachycera</v>
      </c>
      <c r="U1147" s="63" t="str">
        <f>+IFERROR(IF(V1147="#N/C","#N/C",IF(V1147=0,INDEX(Taxonomy_UniqueValues!D:D,MATCH(W1147,Taxonomy_UniqueValues!F:F,0)),INDEX(Taxonomy_UniqueValues!D:D,MATCH(V1147,Taxonomy_UniqueValues!E:E,0)))),"#N/C")</f>
        <v>Muscomorpha</v>
      </c>
      <c r="V1147" s="63" t="str">
        <f>+IFERROR(IF(W1147="#N/C","#N/C",IF(W1147=0,INDEX(Taxonomy_UniqueValues!E:E,MATCH(X1147,Taxonomy_UniqueValues!G:G,0)),INDEX(Taxonomy_UniqueValues!E:E,MATCH(W1147,Taxonomy_UniqueValues!F:F,0)))),"#N/C")</f>
        <v>Muscoidea</v>
      </c>
      <c r="W1147" s="63" t="str">
        <f>+IFERROR(IF(X1147="#N/C","#N/C",IF(X1147=0,INDEX(Taxonomy_UniqueValues!F:F,MATCH(Y1147,Taxonomy_UniqueValues!H:H,0)),INDEX(Taxonomy_UniqueValues!F:F,MATCH(X1147,Taxonomy_UniqueValues!G:G,0)))),"#N/C")</f>
        <v>Fanniidae</v>
      </c>
      <c r="X1147" s="63">
        <f>+IFERROR(IF(Y1147="#N/C","#N/C",INDEX(Taxonomy_UniqueValues!G:G,MATCH(Y1147,Taxonomy_UniqueValues!H:H,0))),"#N/C")</f>
        <v>0</v>
      </c>
      <c r="Y1147" s="65" t="s">
        <v>38</v>
      </c>
      <c r="Z1147" s="64" t="s">
        <v>36</v>
      </c>
    </row>
    <row r="1148" spans="1:26" x14ac:dyDescent="0.3">
      <c r="A1148" s="3">
        <v>366</v>
      </c>
      <c r="B1148" s="38" t="str">
        <f t="shared" si="118"/>
        <v>FAIR-D4_366</v>
      </c>
      <c r="C1148" s="39" t="s">
        <v>897</v>
      </c>
      <c r="D1148" s="4">
        <f t="shared" si="122"/>
        <v>45171</v>
      </c>
      <c r="E1148" s="1" t="s">
        <v>1314</v>
      </c>
      <c r="F1148" s="1" t="s">
        <v>1314</v>
      </c>
      <c r="G1148" s="2">
        <v>45171.607766203699</v>
      </c>
      <c r="H1148" s="2">
        <v>45171.6078472222</v>
      </c>
      <c r="I1148" s="46">
        <f t="shared" si="121"/>
        <v>8.1018501077778637E-5</v>
      </c>
      <c r="J1148" s="41" t="s">
        <v>30</v>
      </c>
      <c r="K1148" s="42" t="s">
        <v>31</v>
      </c>
      <c r="L1148" s="42" t="s">
        <v>32</v>
      </c>
      <c r="M1148" s="6">
        <v>366</v>
      </c>
      <c r="N1148" s="5" t="str">
        <f t="shared" si="119"/>
        <v>FAIR-D4/366</v>
      </c>
      <c r="O1148" s="4" t="str">
        <f>IF(ISBLANK(E1148),"",IF(E1148=F1148, "1 video",CONCATENATE((+COUNTIFS(Video_List!$A:$A,Monitoring!C1148,Video_List!$D:$D,"&lt;=" &amp;Monitoring!H1148)-COUNTIFS(Video_List!$A:$A,Monitoring!C1148,Video_List!$D:$D,"&lt;=" &amp;Monitoring!G1148))+1," videos")))</f>
        <v>1 video</v>
      </c>
      <c r="P1148" s="61" t="str">
        <f>+IF(R1148="#N/C","-",IF(V1148="#N/C","no","yes"))</f>
        <v>yes</v>
      </c>
      <c r="Q1148" s="62" t="s">
        <v>34</v>
      </c>
      <c r="R1148" s="63" t="str">
        <f>+IFERROR(IF(S1148="#N/C","#N/C",IF(S1148=0,INDEX(Taxonomy_UniqueValues!A:A,MATCH(T1148,Taxonomy_UniqueValues!C:C,0)),INDEX(Taxonomy_UniqueValues!A:A,MATCH(S1148,Taxonomy_UniqueValues!B:B,0)))),"#N/C")</f>
        <v>Insecta</v>
      </c>
      <c r="S1148" s="63" t="str">
        <f>+IFERROR(IF(T1148="#N/C","#N/C",IF(T1148=0,INDEX(Taxonomy_UniqueValues!B:B,MATCH(U1148,Taxonomy_UniqueValues!D:D,0)),INDEX(Taxonomy_UniqueValues!B:B,MATCH(T1148,Taxonomy_UniqueValues!C:C,0)))),"#N/C")</f>
        <v>Diptera</v>
      </c>
      <c r="T1148" s="63" t="str">
        <f>+IFERROR(IF(U1148="#N/C","#N/C",IF(U1148=0,INDEX(Taxonomy_UniqueValues!C:C,MATCH(V1148,Taxonomy_UniqueValues!E:E,0)),INDEX(Taxonomy_UniqueValues!C:C,MATCH(U1148,Taxonomy_UniqueValues!D:D,0)))),"#N/C")</f>
        <v>Brachycera</v>
      </c>
      <c r="U1148" s="63" t="str">
        <f>+IFERROR(IF(V1148="#N/C","#N/C",IF(V1148=0,INDEX(Taxonomy_UniqueValues!D:D,MATCH(W1148,Taxonomy_UniqueValues!F:F,0)),INDEX(Taxonomy_UniqueValues!D:D,MATCH(V1148,Taxonomy_UniqueValues!E:E,0)))),"#N/C")</f>
        <v>Muscomorpha</v>
      </c>
      <c r="V1148" s="63" t="str">
        <f>+IFERROR(IF(W1148="#N/C","#N/C",IF(W1148=0,INDEX(Taxonomy_UniqueValues!E:E,MATCH(X1148,Taxonomy_UniqueValues!G:G,0)),INDEX(Taxonomy_UniqueValues!E:E,MATCH(W1148,Taxonomy_UniqueValues!F:F,0)))),"#N/C")</f>
        <v>Muscoidea</v>
      </c>
      <c r="W1148" s="63" t="str">
        <f>+IFERROR(IF(X1148="#N/C","#N/C",IF(X1148=0,INDEX(Taxonomy_UniqueValues!F:F,MATCH(Y1148,Taxonomy_UniqueValues!H:H,0)),INDEX(Taxonomy_UniqueValues!F:F,MATCH(X1148,Taxonomy_UniqueValues!G:G,0)))),"#N/C")</f>
        <v>Fanniidae</v>
      </c>
      <c r="X1148" s="63">
        <f>+IFERROR(IF(Y1148="#N/C","#N/C",INDEX(Taxonomy_UniqueValues!G:G,MATCH(Y1148,Taxonomy_UniqueValues!H:H,0))),"#N/C")</f>
        <v>0</v>
      </c>
      <c r="Y1148" s="65" t="s">
        <v>38</v>
      </c>
      <c r="Z1148" s="64" t="s">
        <v>36</v>
      </c>
    </row>
    <row r="1149" spans="1:26" x14ac:dyDescent="0.3">
      <c r="A1149" s="3">
        <v>367</v>
      </c>
      <c r="B1149" s="38" t="str">
        <f t="shared" si="118"/>
        <v>FAIR-D4_367</v>
      </c>
      <c r="C1149" s="39" t="s">
        <v>897</v>
      </c>
      <c r="D1149" s="4">
        <f t="shared" si="122"/>
        <v>45171</v>
      </c>
      <c r="E1149" s="1" t="s">
        <v>1315</v>
      </c>
      <c r="F1149" s="1" t="s">
        <v>1316</v>
      </c>
      <c r="G1149" s="2">
        <v>45171.6698958333</v>
      </c>
      <c r="H1149" s="2">
        <v>45171.671597222201</v>
      </c>
      <c r="I1149" s="46">
        <f t="shared" si="121"/>
        <v>1.7013889009831473E-3</v>
      </c>
      <c r="J1149" s="41" t="s">
        <v>30</v>
      </c>
      <c r="K1149" s="42" t="s">
        <v>31</v>
      </c>
      <c r="L1149" s="42" t="s">
        <v>32</v>
      </c>
      <c r="M1149" s="6">
        <v>367</v>
      </c>
      <c r="N1149" s="5" t="str">
        <f t="shared" si="119"/>
        <v>FAIR-D4/367</v>
      </c>
      <c r="O1149" s="4" t="str">
        <f>IF(ISBLANK(E1149),"",IF(E1149=F1149, "1 video",CONCATENATE((+COUNTIFS(Video_List!$A:$A,Monitoring!C1149,Video_List!$D:$D,"&lt;=" &amp;Monitoring!H1149)-COUNTIFS(Video_List!$A:$A,Monitoring!C1149,Video_List!$D:$D,"&lt;=" &amp;Monitoring!G1149))+1," videos")))</f>
        <v>2 videos</v>
      </c>
      <c r="P1149" s="61" t="s">
        <v>34</v>
      </c>
      <c r="Q1149" s="62" t="s">
        <v>31</v>
      </c>
      <c r="R1149" s="63" t="str">
        <f>+IFERROR(IF(S1149="#N/C","#N/C",INDEX(Taxonomy_UniqueValues!A:A,MATCH(S1149,Taxonomy_UniqueValues!B:B,0))),"#N/C")</f>
        <v>Insecta</v>
      </c>
      <c r="S1149" s="63" t="str">
        <f>+IFERROR(IF(T1149="#N/C","#N/C",INDEX(Taxonomy_UniqueValues!B:B,MATCH(T1149,Taxonomy_UniqueValues!C:C,0))),"#N/C")</f>
        <v>Coleoptera</v>
      </c>
      <c r="T1149" s="63" t="str">
        <f>+IFERROR(IF(V1149="#N/C","#N/C",INDEX(Taxonomy_UniqueValues!C:C,MATCH(V1149,Taxonomy_UniqueValues!E:E,0))),"#N/C")</f>
        <v>Polyphaga</v>
      </c>
      <c r="U1149" s="63" t="str">
        <f>+IFERROR(IF(V1149="#N/C","#N/C",INDEX(Taxonomy_UniqueValues!D:D,MATCH(V1149,Taxonomy_UniqueValues!E:E,0))),"#N/C")</f>
        <v>Cucujiformia</v>
      </c>
      <c r="V1149" s="63" t="str">
        <f>+IFERROR(IF(W1149="#N/C","#N/C",INDEX(Taxonomy_UniqueValues!E:E,MATCH(W1149,Taxonomy_UniqueValues!F:F,0))),"#N/C")</f>
        <v>Coccinelloidea</v>
      </c>
      <c r="W1149" s="63" t="str">
        <f>+IFERROR(IF(X1149="#N/C","#N/C",INDEX(Taxonomy_UniqueValues!F:F,MATCH(X1149,Taxonomy_UniqueValues!G:G,0))),"#N/C")</f>
        <v>Coccinellidae</v>
      </c>
      <c r="X1149" s="63" t="s">
        <v>185</v>
      </c>
      <c r="Y1149" s="65" t="str">
        <f>+IFERROR(IF(Z1149="#N/C","#N/C",INDEX(Taxonomy_UniqueValues!H:H,MATCH(Z1149,Taxonomy_UniqueValues!I:I,0))),"#N/C")</f>
        <v>#N/C</v>
      </c>
      <c r="Z1149" s="64" t="s">
        <v>36</v>
      </c>
    </row>
    <row r="1150" spans="1:26" x14ac:dyDescent="0.3">
      <c r="A1150" s="3">
        <v>368</v>
      </c>
      <c r="B1150" s="38" t="str">
        <f t="shared" si="118"/>
        <v>FAIR-D4_368</v>
      </c>
      <c r="C1150" s="39" t="s">
        <v>897</v>
      </c>
      <c r="D1150" s="4">
        <f t="shared" si="122"/>
        <v>45171</v>
      </c>
      <c r="E1150" s="1" t="s">
        <v>1317</v>
      </c>
      <c r="F1150" s="1" t="s">
        <v>1317</v>
      </c>
      <c r="G1150" s="2">
        <v>45171.747326388897</v>
      </c>
      <c r="H1150" s="2">
        <v>45171.747418981497</v>
      </c>
      <c r="I1150" s="46">
        <f t="shared" si="121"/>
        <v>9.2592599685303867E-5</v>
      </c>
      <c r="J1150" s="41" t="s">
        <v>30</v>
      </c>
      <c r="K1150" s="42" t="s">
        <v>31</v>
      </c>
      <c r="L1150" s="42" t="s">
        <v>32</v>
      </c>
      <c r="M1150" s="6">
        <v>368</v>
      </c>
      <c r="N1150" s="5" t="str">
        <f t="shared" si="119"/>
        <v>FAIR-D4/368</v>
      </c>
      <c r="O1150" s="4" t="str">
        <f>IF(ISBLANK(E1150),"",IF(E1150=F1150, "1 video",CONCATENATE((+COUNTIFS(Video_List!$A:$A,Monitoring!C1150,Video_List!$D:$D,"&lt;=" &amp;Monitoring!H1150)-COUNTIFS(Video_List!$A:$A,Monitoring!C1150,Video_List!$D:$D,"&lt;=" &amp;Monitoring!G1150))+1," videos")))</f>
        <v>1 video</v>
      </c>
      <c r="P1150" s="61" t="str">
        <f t="shared" ref="P1150:P1155" si="123">+IF(R1150="#N/C","-",IF(V1150="#N/C","no","yes"))</f>
        <v>yes</v>
      </c>
      <c r="Q1150" s="62" t="s">
        <v>34</v>
      </c>
      <c r="R1150" s="63" t="str">
        <f>+IFERROR(IF(S1150="#N/C","#N/C",IF(S1150=0,INDEX(Taxonomy_UniqueValues!A:A,MATCH(T1150,Taxonomy_UniqueValues!C:C,0)),INDEX(Taxonomy_UniqueValues!A:A,MATCH(S1150,Taxonomy_UniqueValues!B:B,0)))),"#N/C")</f>
        <v>Insecta</v>
      </c>
      <c r="S1150" s="63" t="str">
        <f>+IFERROR(IF(T1150="#N/C","#N/C",IF(T1150=0,INDEX(Taxonomy_UniqueValues!B:B,MATCH(U1150,Taxonomy_UniqueValues!D:D,0)),INDEX(Taxonomy_UniqueValues!B:B,MATCH(T1150,Taxonomy_UniqueValues!C:C,0)))),"#N/C")</f>
        <v>Diptera</v>
      </c>
      <c r="T1150" s="63" t="str">
        <f>+IFERROR(IF(U1150="#N/C","#N/C",IF(U1150=0,INDEX(Taxonomy_UniqueValues!C:C,MATCH(V1150,Taxonomy_UniqueValues!E:E,0)),INDEX(Taxonomy_UniqueValues!C:C,MATCH(U1150,Taxonomy_UniqueValues!D:D,0)))),"#N/C")</f>
        <v>Brachycera</v>
      </c>
      <c r="U1150" s="63" t="str">
        <f>+IFERROR(IF(V1150="#N/C","#N/C",IF(V1150=0,INDEX(Taxonomy_UniqueValues!D:D,MATCH(W1150,Taxonomy_UniqueValues!F:F,0)),INDEX(Taxonomy_UniqueValues!D:D,MATCH(V1150,Taxonomy_UniqueValues!E:E,0)))),"#N/C")</f>
        <v>Muscomorpha</v>
      </c>
      <c r="V1150" s="63" t="str">
        <f>+IFERROR(IF(W1150="#N/C","#N/C",IF(W1150=0,INDEX(Taxonomy_UniqueValues!E:E,MATCH(X1150,Taxonomy_UniqueValues!G:G,0)),INDEX(Taxonomy_UniqueValues!E:E,MATCH(W1150,Taxonomy_UniqueValues!F:F,0)))),"#N/C")</f>
        <v>Muscoidea</v>
      </c>
      <c r="W1150" s="63" t="str">
        <f>+IFERROR(IF(X1150="#N/C","#N/C",IF(X1150=0,INDEX(Taxonomy_UniqueValues!F:F,MATCH(Y1150,Taxonomy_UniqueValues!H:H,0)),INDEX(Taxonomy_UniqueValues!F:F,MATCH(X1150,Taxonomy_UniqueValues!G:G,0)))),"#N/C")</f>
        <v>Fanniidae</v>
      </c>
      <c r="X1150" s="63">
        <f>+IFERROR(IF(Y1150="#N/C","#N/C",INDEX(Taxonomy_UniqueValues!G:G,MATCH(Y1150,Taxonomy_UniqueValues!H:H,0))),"#N/C")</f>
        <v>0</v>
      </c>
      <c r="Y1150" s="65" t="s">
        <v>38</v>
      </c>
      <c r="Z1150" s="64" t="s">
        <v>36</v>
      </c>
    </row>
    <row r="1151" spans="1:26" x14ac:dyDescent="0.3">
      <c r="A1151" s="3">
        <v>369</v>
      </c>
      <c r="B1151" s="38" t="str">
        <f t="shared" ref="B1151:B1208" si="124">+_xlfn.CONCAT(C1151,"_",A1151)</f>
        <v>FAIR-D4_369</v>
      </c>
      <c r="C1151" s="39" t="s">
        <v>897</v>
      </c>
      <c r="D1151" s="4">
        <f t="shared" si="122"/>
        <v>45172</v>
      </c>
      <c r="E1151" s="1" t="s">
        <v>1318</v>
      </c>
      <c r="F1151" s="1" t="s">
        <v>1319</v>
      </c>
      <c r="G1151" s="2">
        <v>45172.323402777802</v>
      </c>
      <c r="H1151" s="2">
        <v>45172.3261458333</v>
      </c>
      <c r="I1151" s="46">
        <f t="shared" si="121"/>
        <v>2.7430554982856847E-3</v>
      </c>
      <c r="J1151" s="41" t="s">
        <v>45</v>
      </c>
      <c r="K1151" s="42" t="s">
        <v>34</v>
      </c>
      <c r="L1151" s="42" t="s">
        <v>45</v>
      </c>
      <c r="M1151" s="6">
        <v>369</v>
      </c>
      <c r="N1151" s="5" t="str">
        <f t="shared" si="119"/>
        <v>FAIR-D4/369</v>
      </c>
      <c r="O1151" s="4" t="str">
        <f>IF(ISBLANK(E1151),"",IF(E1151=F1151, "1 video",CONCATENATE((+COUNTIFS(Video_List!$A:$A,Monitoring!C1151,Video_List!$D:$D,"&lt;=" &amp;Monitoring!H1151)-COUNTIFS(Video_List!$A:$A,Monitoring!C1151,Video_List!$D:$D,"&lt;=" &amp;Monitoring!G1151))+1," videos")))</f>
        <v>2 videos</v>
      </c>
      <c r="P1151" s="61" t="str">
        <f t="shared" si="123"/>
        <v>no</v>
      </c>
      <c r="Q1151" s="62" t="s">
        <v>34</v>
      </c>
      <c r="R1151" s="63" t="str">
        <f>+IFERROR(IF(S1151="#N/C","#N/C",INDEX(Taxonomy_UniqueValues!A:A,MATCH(S1151,Taxonomy_UniqueValues!B:B,0))),"#N/C")</f>
        <v>Insecta</v>
      </c>
      <c r="S1151" s="63" t="str">
        <f>+IFERROR(IF(T1151="#N/C","#N/C",INDEX(Taxonomy_UniqueValues!B:B,MATCH(T1151,Taxonomy_UniqueValues!C:C,0))),"#N/C")</f>
        <v>Diptera</v>
      </c>
      <c r="T1151" s="63" t="s">
        <v>48</v>
      </c>
      <c r="U1151" s="63" t="str">
        <f>+IFERROR(IF(V1151="#N/C","#N/C",INDEX(Taxonomy_UniqueValues!D:D,MATCH(V1151,Taxonomy_UniqueValues!E:E,0))),"#N/C")</f>
        <v>#N/C</v>
      </c>
      <c r="V1151" s="63" t="str">
        <f>+IFERROR(IF(W1151="#N/C","#N/C",INDEX(Taxonomy_UniqueValues!E:E,MATCH(W1151,Taxonomy_UniqueValues!F:F,0))),"#N/C")</f>
        <v>#N/C</v>
      </c>
      <c r="W1151" s="63" t="str">
        <f>+IFERROR(IF(X1151="#N/C","#N/C",INDEX(Taxonomy_UniqueValues!F:F,MATCH(X1151,Taxonomy_UniqueValues!G:G,0))),"#N/C")</f>
        <v>#N/C</v>
      </c>
      <c r="X1151" s="63" t="str">
        <f>+IFERROR(IF(Y1151="#N/C","#N/C",INDEX(Taxonomy_UniqueValues!G:G,MATCH(Y1151,Taxonomy_UniqueValues!H:H,0))),"#N/C")</f>
        <v>#N/C</v>
      </c>
      <c r="Y1151" s="65" t="str">
        <f>+IFERROR(IF(Z1151="#N/C","#N/C",INDEX(Taxonomy_UniqueValues!H:H,MATCH(Z1151,Taxonomy_UniqueValues!I:I,0))),"#N/C")</f>
        <v>#N/C</v>
      </c>
      <c r="Z1151" s="64" t="s">
        <v>36</v>
      </c>
    </row>
    <row r="1152" spans="1:26" x14ac:dyDescent="0.3">
      <c r="A1152" s="3">
        <v>370</v>
      </c>
      <c r="B1152" s="38" t="str">
        <f t="shared" si="124"/>
        <v>FAIR-D4_370</v>
      </c>
      <c r="C1152" s="39" t="s">
        <v>897</v>
      </c>
      <c r="D1152" s="4">
        <f t="shared" si="122"/>
        <v>45172</v>
      </c>
      <c r="E1152" s="1" t="s">
        <v>1320</v>
      </c>
      <c r="F1152" s="1" t="s">
        <v>1320</v>
      </c>
      <c r="G1152" s="2">
        <v>45172.516574074099</v>
      </c>
      <c r="H1152" s="2">
        <v>45172.517187500001</v>
      </c>
      <c r="I1152" s="46">
        <f t="shared" si="121"/>
        <v>6.1342590197455138E-4</v>
      </c>
      <c r="J1152" s="41" t="s">
        <v>45</v>
      </c>
      <c r="K1152" s="42" t="s">
        <v>31</v>
      </c>
      <c r="L1152" s="42" t="s">
        <v>32</v>
      </c>
      <c r="M1152" s="6">
        <v>370</v>
      </c>
      <c r="N1152" s="5" t="str">
        <f t="shared" si="119"/>
        <v>FAIR-D4/370</v>
      </c>
      <c r="O1152" s="4" t="str">
        <f>IF(ISBLANK(E1152),"",IF(E1152=F1152, "1 video",CONCATENATE((+COUNTIFS(Video_List!$A:$A,Monitoring!C1152,Video_List!$D:$D,"&lt;=" &amp;Monitoring!H1152)-COUNTIFS(Video_List!$A:$A,Monitoring!C1152,Video_List!$D:$D,"&lt;=" &amp;Monitoring!G1152))+1," videos")))</f>
        <v>1 video</v>
      </c>
      <c r="P1152" s="61" t="str">
        <f t="shared" si="123"/>
        <v>no</v>
      </c>
      <c r="Q1152" s="62" t="s">
        <v>34</v>
      </c>
      <c r="R1152" s="63" t="str">
        <f>+IFERROR(IF(S1152="#N/C","#N/C",INDEX(Taxonomy_UniqueValues!A:A,MATCH(S1152,Taxonomy_UniqueValues!B:B,0))),"#N/C")</f>
        <v>Insecta</v>
      </c>
      <c r="S1152" s="63" t="str">
        <f>+IFERROR(IF(T1152="#N/C","#N/C",INDEX(Taxonomy_UniqueValues!B:B,MATCH(T1152,Taxonomy_UniqueValues!C:C,0))),"#N/C")</f>
        <v>Diptera</v>
      </c>
      <c r="T1152" s="63" t="s">
        <v>48</v>
      </c>
      <c r="U1152" s="63" t="str">
        <f>+IFERROR(IF(V1152="#N/C","#N/C",INDEX(Taxonomy_UniqueValues!D:D,MATCH(V1152,Taxonomy_UniqueValues!E:E,0))),"#N/C")</f>
        <v>#N/C</v>
      </c>
      <c r="V1152" s="63" t="str">
        <f>+IFERROR(IF(W1152="#N/C","#N/C",INDEX(Taxonomy_UniqueValues!E:E,MATCH(W1152,Taxonomy_UniqueValues!F:F,0))),"#N/C")</f>
        <v>#N/C</v>
      </c>
      <c r="W1152" s="63" t="str">
        <f>+IFERROR(IF(X1152="#N/C","#N/C",INDEX(Taxonomy_UniqueValues!F:F,MATCH(X1152,Taxonomy_UniqueValues!G:G,0))),"#N/C")</f>
        <v>#N/C</v>
      </c>
      <c r="X1152" s="63" t="str">
        <f>+IFERROR(IF(Y1152="#N/C","#N/C",INDEX(Taxonomy_UniqueValues!G:G,MATCH(Y1152,Taxonomy_UniqueValues!H:H,0))),"#N/C")</f>
        <v>#N/C</v>
      </c>
      <c r="Y1152" s="65" t="str">
        <f>+IFERROR(IF(Z1152="#N/C","#N/C",INDEX(Taxonomy_UniqueValues!H:H,MATCH(Z1152,Taxonomy_UniqueValues!I:I,0))),"#N/C")</f>
        <v>#N/C</v>
      </c>
      <c r="Z1152" s="64" t="s">
        <v>36</v>
      </c>
    </row>
    <row r="1153" spans="1:26" x14ac:dyDescent="0.3">
      <c r="A1153" s="3">
        <v>371</v>
      </c>
      <c r="B1153" s="38" t="str">
        <f t="shared" si="124"/>
        <v>FAIR-D4_371</v>
      </c>
      <c r="C1153" s="39" t="s">
        <v>897</v>
      </c>
      <c r="D1153" s="4">
        <f t="shared" si="122"/>
        <v>45172</v>
      </c>
      <c r="E1153" s="1" t="s">
        <v>1321</v>
      </c>
      <c r="F1153" s="1" t="s">
        <v>1321</v>
      </c>
      <c r="G1153" s="2">
        <v>45172.5246527778</v>
      </c>
      <c r="H1153" s="2">
        <v>45172.525439814803</v>
      </c>
      <c r="I1153" s="46">
        <f t="shared" si="121"/>
        <v>7.8703700273763388E-4</v>
      </c>
      <c r="J1153" s="41" t="s">
        <v>45</v>
      </c>
      <c r="K1153" s="42" t="s">
        <v>31</v>
      </c>
      <c r="L1153" s="42" t="s">
        <v>32</v>
      </c>
      <c r="M1153" s="6">
        <v>371</v>
      </c>
      <c r="N1153" s="5" t="str">
        <f t="shared" si="119"/>
        <v>FAIR-D4/371</v>
      </c>
      <c r="O1153" s="4" t="str">
        <f>IF(ISBLANK(E1153),"",IF(E1153=F1153, "1 video",CONCATENATE((+COUNTIFS(Video_List!$A:$A,Monitoring!C1153,Video_List!$D:$D,"&lt;=" &amp;Monitoring!H1153)-COUNTIFS(Video_List!$A:$A,Monitoring!C1153,Video_List!$D:$D,"&lt;=" &amp;Monitoring!G1153))+1," videos")))</f>
        <v>1 video</v>
      </c>
      <c r="P1153" s="61" t="str">
        <f t="shared" si="123"/>
        <v>yes</v>
      </c>
      <c r="Q1153" s="62" t="s">
        <v>31</v>
      </c>
      <c r="R1153" s="63" t="str">
        <f>+IFERROR(IF(S1153="#N/C","#N/C",INDEX(Taxonomy_UniqueValues!A:A,MATCH(S1153,Taxonomy_UniqueValues!B:B,0))),"#N/C")</f>
        <v>Insecta</v>
      </c>
      <c r="S1153" s="63" t="str">
        <f>+IFERROR(IF(T1153="#N/C","#N/C",INDEX(Taxonomy_UniqueValues!B:B,MATCH(T1153,Taxonomy_UniqueValues!C:C,0))),"#N/C")</f>
        <v>Coleoptera</v>
      </c>
      <c r="T1153" s="63" t="str">
        <f>+IFERROR(IF(V1153="#N/C","#N/C",INDEX(Taxonomy_UniqueValues!C:C,MATCH(V1153,Taxonomy_UniqueValues!E:E,0))),"#N/C")</f>
        <v>Polyphaga</v>
      </c>
      <c r="U1153" s="63" t="str">
        <f>+IFERROR(IF(V1153="#N/C","#N/C",INDEX(Taxonomy_UniqueValues!D:D,MATCH(V1153,Taxonomy_UniqueValues!E:E,0))),"#N/C")</f>
        <v>Cucujiformia</v>
      </c>
      <c r="V1153" s="63" t="str">
        <f>+IFERROR(IF(W1153="#N/C","#N/C",INDEX(Taxonomy_UniqueValues!E:E,MATCH(W1153,Taxonomy_UniqueValues!F:F,0))),"#N/C")</f>
        <v>Curculionoidea</v>
      </c>
      <c r="W1153" s="63" t="str">
        <f>+IFERROR(IF(X1153="#N/C","#N/C",INDEX(Taxonomy_UniqueValues!F:F,MATCH(X1153,Taxonomy_UniqueValues!G:G,0))),"#N/C")</f>
        <v>Curculionidae</v>
      </c>
      <c r="X1153" s="63" t="s">
        <v>1322</v>
      </c>
      <c r="Y1153" s="65" t="s">
        <v>1323</v>
      </c>
      <c r="Z1153" s="64" t="s">
        <v>36</v>
      </c>
    </row>
    <row r="1154" spans="1:26" x14ac:dyDescent="0.3">
      <c r="A1154" s="3">
        <v>373</v>
      </c>
      <c r="B1154" s="38" t="str">
        <f t="shared" si="124"/>
        <v>FAIR-D4_373</v>
      </c>
      <c r="C1154" s="39" t="s">
        <v>897</v>
      </c>
      <c r="D1154" s="4">
        <f t="shared" si="122"/>
        <v>45172</v>
      </c>
      <c r="E1154" s="1" t="s">
        <v>1324</v>
      </c>
      <c r="F1154" s="1" t="s">
        <v>1324</v>
      </c>
      <c r="G1154" s="2">
        <v>45172.564664351798</v>
      </c>
      <c r="H1154" s="2">
        <v>45172.565092592602</v>
      </c>
      <c r="I1154" s="46">
        <f t="shared" si="121"/>
        <v>4.2824080446735024E-4</v>
      </c>
      <c r="J1154" s="41" t="s">
        <v>45</v>
      </c>
      <c r="K1154" s="42" t="s">
        <v>34</v>
      </c>
      <c r="L1154" s="42" t="s">
        <v>45</v>
      </c>
      <c r="M1154" s="6">
        <v>373</v>
      </c>
      <c r="N1154" s="5" t="str">
        <f t="shared" ref="N1154:N1208" si="125">IF(ISBLANK(C1154),"",+CONCATENATE(C1154,"/",M1154))</f>
        <v>FAIR-D4/373</v>
      </c>
      <c r="O1154" s="4" t="str">
        <f>IF(ISBLANK(E1154),"",IF(E1154=F1154, "1 video",CONCATENATE((+COUNTIFS(Video_List!$A:$A,Monitoring!C1154,Video_List!$D:$D,"&lt;=" &amp;Monitoring!H1154)-COUNTIFS(Video_List!$A:$A,Monitoring!C1154,Video_List!$D:$D,"&lt;=" &amp;Monitoring!G1154))+1," videos")))</f>
        <v>1 video</v>
      </c>
      <c r="P1154" s="61" t="str">
        <f t="shared" si="123"/>
        <v>no</v>
      </c>
      <c r="Q1154" s="62" t="s">
        <v>34</v>
      </c>
      <c r="R1154" s="63" t="s">
        <v>86</v>
      </c>
      <c r="S1154" s="63" t="str">
        <f>+IFERROR(IF(T1154="#N/C","#N/C",INDEX(Taxonomy_UniqueValues!B:B,MATCH(T1154,Taxonomy_UniqueValues!C:C,0))),"#N/C")</f>
        <v>#N/C</v>
      </c>
      <c r="T1154" s="63" t="str">
        <f>+IFERROR(IF(V1154="#N/C","#N/C",INDEX(Taxonomy_UniqueValues!C:C,MATCH(V1154,Taxonomy_UniqueValues!E:E,0))),"#N/C")</f>
        <v>#N/C</v>
      </c>
      <c r="U1154" s="63" t="str">
        <f>+IFERROR(IF(V1154="#N/C","#N/C",INDEX(Taxonomy_UniqueValues!D:D,MATCH(V1154,Taxonomy_UniqueValues!E:E,0))),"#N/C")</f>
        <v>#N/C</v>
      </c>
      <c r="V1154" s="63" t="str">
        <f>+IFERROR(IF(W1154="#N/C","#N/C",INDEX(Taxonomy_UniqueValues!E:E,MATCH(W1154,Taxonomy_UniqueValues!F:F,0))),"#N/C")</f>
        <v>#N/C</v>
      </c>
      <c r="W1154" s="63" t="str">
        <f>+IFERROR(IF(X1154="#N/C","#N/C",INDEX(Taxonomy_UniqueValues!F:F,MATCH(X1154,Taxonomy_UniqueValues!G:G,0))),"#N/C")</f>
        <v>#N/C</v>
      </c>
      <c r="X1154" s="63" t="str">
        <f>+IFERROR(IF(Y1154="#N/C","#N/C",INDEX(Taxonomy_UniqueValues!G:G,MATCH(Y1154,Taxonomy_UniqueValues!H:H,0))),"#N/C")</f>
        <v>#N/C</v>
      </c>
      <c r="Y1154" s="65" t="str">
        <f>+IFERROR(IF(Z1154="#N/C","#N/C",INDEX(Taxonomy_UniqueValues!H:H,MATCH(Z1154,Taxonomy_UniqueValues!I:I,0))),"#N/C")</f>
        <v>#N/C</v>
      </c>
      <c r="Z1154" s="64" t="s">
        <v>36</v>
      </c>
    </row>
    <row r="1155" spans="1:26" x14ac:dyDescent="0.3">
      <c r="A1155" s="3">
        <v>374</v>
      </c>
      <c r="B1155" s="38" t="str">
        <f t="shared" si="124"/>
        <v>FAIR-D4_374</v>
      </c>
      <c r="C1155" s="39" t="s">
        <v>897</v>
      </c>
      <c r="D1155" s="4">
        <f t="shared" si="122"/>
        <v>45172</v>
      </c>
      <c r="E1155" s="1" t="s">
        <v>1324</v>
      </c>
      <c r="F1155" s="1" t="s">
        <v>1324</v>
      </c>
      <c r="G1155" s="2">
        <v>45172.564664351798</v>
      </c>
      <c r="H1155" s="2">
        <v>45172.565092592602</v>
      </c>
      <c r="I1155" s="46">
        <f t="shared" si="121"/>
        <v>4.2824080446735024E-4</v>
      </c>
      <c r="J1155" s="41" t="s">
        <v>30</v>
      </c>
      <c r="K1155" s="42" t="s">
        <v>34</v>
      </c>
      <c r="L1155" s="42" t="s">
        <v>45</v>
      </c>
      <c r="M1155" s="6">
        <v>374</v>
      </c>
      <c r="N1155" s="5" t="str">
        <f t="shared" si="125"/>
        <v>FAIR-D4/374</v>
      </c>
      <c r="O1155" s="4" t="str">
        <f>IF(ISBLANK(E1155),"",IF(E1155=F1155, "1 video",CONCATENATE((+COUNTIFS(Video_List!$A:$A,Monitoring!C1155,Video_List!$D:$D,"&lt;=" &amp;Monitoring!H1155)-COUNTIFS(Video_List!$A:$A,Monitoring!C1155,Video_List!$D:$D,"&lt;=" &amp;Monitoring!G1155))+1," videos")))</f>
        <v>1 video</v>
      </c>
      <c r="P1155" s="61" t="str">
        <f t="shared" si="123"/>
        <v>yes</v>
      </c>
      <c r="Q1155" s="62" t="s">
        <v>31</v>
      </c>
      <c r="R1155" s="63" t="str">
        <f>+IFERROR(IF(S1155="#N/C","#N/C",INDEX(Taxonomy_UniqueValues!A:A,MATCH(S1155,Taxonomy_UniqueValues!B:B,0))),"#N/C")</f>
        <v>Insecta</v>
      </c>
      <c r="S1155" s="63" t="str">
        <f>+IFERROR(IF(T1155="#N/C","#N/C",INDEX(Taxonomy_UniqueValues!B:B,MATCH(T1155,Taxonomy_UniqueValues!C:C,0))),"#N/C")</f>
        <v>Diptera</v>
      </c>
      <c r="T1155" s="63" t="str">
        <f>+IFERROR(IF(V1155="#N/C","#N/C",INDEX(Taxonomy_UniqueValues!C:C,MATCH(V1155,Taxonomy_UniqueValues!E:E,0))),"#N/C")</f>
        <v>Brachycera</v>
      </c>
      <c r="U1155" s="63" t="str">
        <f>+IFERROR(IF(V1155="#N/C","#N/C",INDEX(Taxonomy_UniqueValues!D:D,MATCH(V1155,Taxonomy_UniqueValues!E:E,0))),"#N/C")</f>
        <v>Asilomorpha</v>
      </c>
      <c r="V1155" s="63" t="s">
        <v>1326</v>
      </c>
      <c r="W1155" s="63" t="s">
        <v>1327</v>
      </c>
      <c r="X1155" s="63" t="s">
        <v>1328</v>
      </c>
      <c r="Y1155" s="65" t="s">
        <v>1329</v>
      </c>
      <c r="Z1155" s="64" t="s">
        <v>36</v>
      </c>
    </row>
    <row r="1156" spans="1:26" x14ac:dyDescent="0.3">
      <c r="A1156" s="3">
        <v>372</v>
      </c>
      <c r="B1156" s="38" t="str">
        <f t="shared" si="124"/>
        <v>FAIR-D4_372</v>
      </c>
      <c r="C1156" s="39" t="s">
        <v>897</v>
      </c>
      <c r="D1156" s="4">
        <f t="shared" si="122"/>
        <v>45172</v>
      </c>
      <c r="E1156" s="1" t="s">
        <v>1324</v>
      </c>
      <c r="F1156" s="1" t="s">
        <v>1330</v>
      </c>
      <c r="G1156" s="2">
        <v>45172.564664351798</v>
      </c>
      <c r="H1156" s="2">
        <v>45172.660960648202</v>
      </c>
      <c r="I1156" s="46">
        <f t="shared" si="121"/>
        <v>9.6296296404034365E-2</v>
      </c>
      <c r="J1156" s="41" t="s">
        <v>45</v>
      </c>
      <c r="K1156" s="42" t="s">
        <v>34</v>
      </c>
      <c r="L1156" s="42" t="s">
        <v>45</v>
      </c>
      <c r="M1156" s="6">
        <v>372</v>
      </c>
      <c r="N1156" s="5" t="str">
        <f t="shared" si="125"/>
        <v>FAIR-D4/372</v>
      </c>
      <c r="O1156" s="4" t="str">
        <f>IF(ISBLANK(E1156),"",IF(E1156=F1156, "1 video",CONCATENATE((+COUNTIFS(Video_List!$A:$A,Monitoring!C1156,Video_List!$D:$D,"&lt;=" &amp;Monitoring!H1156)-COUNTIFS(Video_List!$A:$A,Monitoring!C1156,Video_List!$D:$D,"&lt;=" &amp;Monitoring!G1156))+1," videos")))</f>
        <v>12 videos</v>
      </c>
      <c r="P1156" s="61" t="s">
        <v>34</v>
      </c>
      <c r="Q1156" s="62" t="s">
        <v>31</v>
      </c>
      <c r="R1156" s="63" t="str">
        <f>+IFERROR(IF(S1156="#N/C","#N/C",INDEX(Taxonomy_UniqueValues!A:A,MATCH(S1156,Taxonomy_UniqueValues!B:B,0))),"#N/C")</f>
        <v>Insecta</v>
      </c>
      <c r="S1156" s="63" t="str">
        <f>+IFERROR(IF(T1156="#N/C","#N/C",INDEX(Taxonomy_UniqueValues!B:B,MATCH(T1156,Taxonomy_UniqueValues!C:C,0))),"#N/C")</f>
        <v>Coleoptera</v>
      </c>
      <c r="T1156" s="63" t="str">
        <f>+IFERROR(IF(V1156="#N/C","#N/C",INDEX(Taxonomy_UniqueValues!C:C,MATCH(V1156,Taxonomy_UniqueValues!E:E,0))),"#N/C")</f>
        <v>Polyphaga</v>
      </c>
      <c r="U1156" s="63" t="str">
        <f>+IFERROR(IF(V1156="#N/C","#N/C",INDEX(Taxonomy_UniqueValues!D:D,MATCH(V1156,Taxonomy_UniqueValues!E:E,0))),"#N/C")</f>
        <v>Cucujiformia</v>
      </c>
      <c r="V1156" s="63" t="str">
        <f>+IFERROR(IF(W1156="#N/C","#N/C",INDEX(Taxonomy_UniqueValues!E:E,MATCH(W1156,Taxonomy_UniqueValues!F:F,0))),"#N/C")</f>
        <v>Coccinelloidea</v>
      </c>
      <c r="W1156" s="63" t="s">
        <v>950</v>
      </c>
      <c r="X1156" s="63" t="str">
        <f>+IFERROR(IF(Y1156="#N/C","#N/C",INDEX(Taxonomy_UniqueValues!G:G,MATCH(Y1156,Taxonomy_UniqueValues!H:H,0))),"#N/C")</f>
        <v>#N/C</v>
      </c>
      <c r="Y1156" s="65" t="str">
        <f>+IFERROR(IF(Z1156="#N/C","#N/C",INDEX(Taxonomy_UniqueValues!H:H,MATCH(Z1156,Taxonomy_UniqueValues!I:I,0))),"#N/C")</f>
        <v>#N/C</v>
      </c>
      <c r="Z1156" s="64" t="s">
        <v>36</v>
      </c>
    </row>
    <row r="1157" spans="1:26" x14ac:dyDescent="0.3">
      <c r="A1157" s="3">
        <v>375</v>
      </c>
      <c r="B1157" s="38" t="str">
        <f t="shared" si="124"/>
        <v>FAIR-D4_375</v>
      </c>
      <c r="C1157" s="39" t="s">
        <v>897</v>
      </c>
      <c r="D1157" s="4">
        <f t="shared" si="122"/>
        <v>45172</v>
      </c>
      <c r="E1157" s="1" t="s">
        <v>1331</v>
      </c>
      <c r="F1157" s="1" t="s">
        <v>1331</v>
      </c>
      <c r="G1157" s="2">
        <v>45172.622372685197</v>
      </c>
      <c r="H1157" s="2">
        <v>45172.623553240701</v>
      </c>
      <c r="I1157" s="46">
        <f t="shared" si="121"/>
        <v>1.1805555041064508E-3</v>
      </c>
      <c r="J1157" s="41" t="s">
        <v>30</v>
      </c>
      <c r="K1157" s="42" t="s">
        <v>34</v>
      </c>
      <c r="L1157" s="42" t="s">
        <v>45</v>
      </c>
      <c r="M1157" s="6">
        <v>375</v>
      </c>
      <c r="N1157" s="5" t="str">
        <f t="shared" si="125"/>
        <v>FAIR-D4/375</v>
      </c>
      <c r="O1157" s="4" t="str">
        <f>IF(ISBLANK(E1157),"",IF(E1157=F1157, "1 video",CONCATENATE((+COUNTIFS(Video_List!$A:$A,Monitoring!C1157,Video_List!$D:$D,"&lt;=" &amp;Monitoring!H1157)-COUNTIFS(Video_List!$A:$A,Monitoring!C1157,Video_List!$D:$D,"&lt;=" &amp;Monitoring!G1157))+1," videos")))</f>
        <v>1 video</v>
      </c>
      <c r="P1157" s="61" t="str">
        <f t="shared" ref="P1157:P1163" si="126">+IF(R1157="#N/C","-",IF(V1157="#N/C","no","yes"))</f>
        <v>yes</v>
      </c>
      <c r="Q1157" s="62" t="s">
        <v>34</v>
      </c>
      <c r="R1157" s="63" t="str">
        <f>+IFERROR(IF(S1157="#N/C","#N/C",INDEX(Taxonomy_UniqueValues!A:A,MATCH(S1157,Taxonomy_UniqueValues!B:B,0))),"#N/C")</f>
        <v>Insecta</v>
      </c>
      <c r="S1157" s="63" t="str">
        <f>+IFERROR(IF(T1157="#N/C","#N/C",INDEX(Taxonomy_UniqueValues!B:B,MATCH(T1157,Taxonomy_UniqueValues!C:C,0))),"#N/C")</f>
        <v>Diptera</v>
      </c>
      <c r="T1157" s="63" t="str">
        <f>+IFERROR(IF(V1157="#N/C","#N/C",INDEX(Taxonomy_UniqueValues!C:C,MATCH(V1157,Taxonomy_UniqueValues!E:E,0))),"#N/C")</f>
        <v>Brachycera</v>
      </c>
      <c r="U1157" s="63" t="str">
        <f>+IFERROR(IF(V1157="#N/C","#N/C",INDEX(Taxonomy_UniqueValues!D:D,MATCH(V1157,Taxonomy_UniqueValues!E:E,0))),"#N/C")</f>
        <v>Muscomorpha</v>
      </c>
      <c r="V1157" s="63" t="str">
        <f>+IFERROR(IF(W1157="#N/C","#N/C",INDEX(Taxonomy_UniqueValues!E:E,MATCH(W1157,Taxonomy_UniqueValues!F:F,0))),"#N/C")</f>
        <v>Syrphoidea</v>
      </c>
      <c r="W1157" s="63" t="str">
        <f>+IFERROR(IF(X1157="#N/C","#N/C",INDEX(Taxonomy_UniqueValues!F:F,MATCH(X1157,Taxonomy_UniqueValues!G:G,0))),"#N/C")</f>
        <v>Syrphidae</v>
      </c>
      <c r="X1157" s="63" t="s">
        <v>903</v>
      </c>
      <c r="Y1157" s="65" t="s">
        <v>1332</v>
      </c>
      <c r="Z1157" s="64" t="s">
        <v>36</v>
      </c>
    </row>
    <row r="1158" spans="1:26" x14ac:dyDescent="0.3">
      <c r="A1158" s="3">
        <v>376</v>
      </c>
      <c r="B1158" s="38" t="str">
        <f t="shared" si="124"/>
        <v>FAIR-D4_376</v>
      </c>
      <c r="C1158" s="39" t="s">
        <v>897</v>
      </c>
      <c r="D1158" s="4">
        <f t="shared" si="122"/>
        <v>45172</v>
      </c>
      <c r="E1158" s="1" t="s">
        <v>1333</v>
      </c>
      <c r="F1158" s="1" t="s">
        <v>1334</v>
      </c>
      <c r="G1158" s="2">
        <v>45172.657615740703</v>
      </c>
      <c r="H1158" s="2">
        <v>45172.659456018497</v>
      </c>
      <c r="I1158" s="46">
        <f t="shared" si="121"/>
        <v>1.8402777932351455E-3</v>
      </c>
      <c r="J1158" s="41" t="s">
        <v>45</v>
      </c>
      <c r="K1158" s="42" t="s">
        <v>34</v>
      </c>
      <c r="L1158" s="42" t="s">
        <v>45</v>
      </c>
      <c r="M1158" s="6">
        <v>376</v>
      </c>
      <c r="N1158" s="5" t="str">
        <f t="shared" si="125"/>
        <v>FAIR-D4/376</v>
      </c>
      <c r="O1158" s="4" t="str">
        <f>IF(ISBLANK(E1158),"",IF(E1158=F1158, "1 video",CONCATENATE((+COUNTIFS(Video_List!$A:$A,Monitoring!C1158,Video_List!$D:$D,"&lt;=" &amp;Monitoring!H1158)-COUNTIFS(Video_List!$A:$A,Monitoring!C1158,Video_List!$D:$D,"&lt;=" &amp;Monitoring!G1158))+1," videos")))</f>
        <v>2 videos</v>
      </c>
      <c r="P1158" s="61" t="str">
        <f t="shared" si="126"/>
        <v>yes</v>
      </c>
      <c r="Q1158" s="62" t="s">
        <v>34</v>
      </c>
      <c r="R1158" s="63" t="s">
        <v>86</v>
      </c>
      <c r="S1158" s="63" t="str">
        <f>+IFERROR(IF(T1158="#N/C","#N/C",INDEX(Taxonomy_UniqueValues!B:B,MATCH(T1158,Taxonomy_UniqueValues!C:C,0))),"#N/C")</f>
        <v>Hymenoptera</v>
      </c>
      <c r="T1158" s="63" t="str">
        <f>+IFERROR(IF(V1158="#N/C","#N/C",INDEX(Taxonomy_UniqueValues!C:C,MATCH(V1158,Taxonomy_UniqueValues!E:E,0))),"#N/C")</f>
        <v>Apocrita</v>
      </c>
      <c r="U1158" s="63" t="str">
        <f>+IFERROR(IF(V1158="#N/C","#N/C",INDEX(Taxonomy_UniqueValues!D:D,MATCH(V1158,Taxonomy_UniqueValues!E:E,0))),"#N/C")</f>
        <v>Parasitica</v>
      </c>
      <c r="V1158" s="63" t="str">
        <f>+IFERROR(IF(W1158="#N/C","#N/C",INDEX(Taxonomy_UniqueValues!E:E,MATCH(W1158,Taxonomy_UniqueValues!F:F,0))),"#N/C")</f>
        <v>Ichneumonoidea</v>
      </c>
      <c r="W1158" s="63" t="str">
        <f>+IFERROR(IF(X1158="#N/C","#N/C",INDEX(Taxonomy_UniqueValues!F:F,MATCH(X1158,Taxonomy_UniqueValues!G:G,0))),"#N/C")</f>
        <v>Ichneumonidae</v>
      </c>
      <c r="X1158" s="63" t="str">
        <f>+IFERROR(IF(Y1158="#N/C","#N/C",INDEX(Taxonomy_UniqueValues!G:G,MATCH(Y1158,Taxonomy_UniqueValues!H:H,0))),"#N/C")</f>
        <v>Phygadeuontinae</v>
      </c>
      <c r="Y1158" s="65" t="s">
        <v>1335</v>
      </c>
      <c r="Z1158" s="64" t="s">
        <v>36</v>
      </c>
    </row>
    <row r="1159" spans="1:26" x14ac:dyDescent="0.3">
      <c r="A1159" s="3">
        <v>377</v>
      </c>
      <c r="B1159" s="38" t="str">
        <f t="shared" si="124"/>
        <v>FAIR-D4_377</v>
      </c>
      <c r="C1159" s="39" t="s">
        <v>897</v>
      </c>
      <c r="D1159" s="4">
        <f t="shared" si="122"/>
        <v>45172</v>
      </c>
      <c r="E1159" s="1" t="s">
        <v>1336</v>
      </c>
      <c r="F1159" s="1" t="s">
        <v>1336</v>
      </c>
      <c r="G1159" s="2">
        <v>45172.672314814801</v>
      </c>
      <c r="H1159" s="2">
        <v>45172.672662037003</v>
      </c>
      <c r="I1159" s="46">
        <f t="shared" si="121"/>
        <v>3.4722220152616501E-4</v>
      </c>
      <c r="J1159" s="41" t="s">
        <v>30</v>
      </c>
      <c r="K1159" s="42" t="s">
        <v>34</v>
      </c>
      <c r="L1159" s="42" t="s">
        <v>45</v>
      </c>
      <c r="M1159" s="6">
        <v>377</v>
      </c>
      <c r="N1159" s="5" t="str">
        <f t="shared" si="125"/>
        <v>FAIR-D4/377</v>
      </c>
      <c r="O1159" s="4" t="str">
        <f>IF(ISBLANK(E1159),"",IF(E1159=F1159, "1 video",CONCATENATE((+COUNTIFS(Video_List!$A:$A,Monitoring!C1159,Video_List!$D:$D,"&lt;=" &amp;Monitoring!H1159)-COUNTIFS(Video_List!$A:$A,Monitoring!C1159,Video_List!$D:$D,"&lt;=" &amp;Monitoring!G1159))+1," videos")))</f>
        <v>1 video</v>
      </c>
      <c r="P1159" s="61" t="str">
        <f t="shared" si="126"/>
        <v>yes</v>
      </c>
      <c r="Q1159" s="62" t="s">
        <v>31</v>
      </c>
      <c r="R1159" s="63" t="str">
        <f>+IFERROR(IF(S1159="#N/C","#N/C",INDEX(Taxonomy_UniqueValues!A:A,MATCH(S1159,Taxonomy_UniqueValues!B:B,0))),"#N/C")</f>
        <v>Insecta</v>
      </c>
      <c r="S1159" s="63" t="str">
        <f>+IFERROR(IF(T1159="#N/C","#N/C",INDEX(Taxonomy_UniqueValues!B:B,MATCH(T1159,Taxonomy_UniqueValues!C:C,0))),"#N/C")</f>
        <v>Diptera</v>
      </c>
      <c r="T1159" s="63" t="str">
        <f>+IFERROR(IF(V1159="#N/C","#N/C",INDEX(Taxonomy_UniqueValues!C:C,MATCH(V1159,Taxonomy_UniqueValues!E:E,0))),"#N/C")</f>
        <v>Brachycera</v>
      </c>
      <c r="U1159" s="63" t="str">
        <f>+IFERROR(IF(V1159="#N/C","#N/C",INDEX(Taxonomy_UniqueValues!D:D,MATCH(V1159,Taxonomy_UniqueValues!E:E,0))),"#N/C")</f>
        <v>Muscomorpha</v>
      </c>
      <c r="V1159" s="63" t="str">
        <f>+IFERROR(IF(W1159="#N/C","#N/C",INDEX(Taxonomy_UniqueValues!E:E,MATCH(W1159,Taxonomy_UniqueValues!F:F,0))),"#N/C")</f>
        <v>Syrphoidea</v>
      </c>
      <c r="W1159" s="63" t="str">
        <f>+IFERROR(IF(X1159="#N/C","#N/C",INDEX(Taxonomy_UniqueValues!F:F,MATCH(X1159,Taxonomy_UniqueValues!G:G,0))),"#N/C")</f>
        <v>Syrphidae</v>
      </c>
      <c r="X1159" s="63" t="s">
        <v>903</v>
      </c>
      <c r="Y1159" s="65" t="s">
        <v>1332</v>
      </c>
      <c r="Z1159" s="64" t="s">
        <v>36</v>
      </c>
    </row>
    <row r="1160" spans="1:26" x14ac:dyDescent="0.3">
      <c r="A1160" s="3">
        <v>378</v>
      </c>
      <c r="B1160" s="38" t="str">
        <f t="shared" si="124"/>
        <v>FAIR-D4_378</v>
      </c>
      <c r="C1160" s="39" t="s">
        <v>897</v>
      </c>
      <c r="D1160" s="4">
        <f t="shared" si="122"/>
        <v>45172</v>
      </c>
      <c r="E1160" s="1" t="s">
        <v>1337</v>
      </c>
      <c r="F1160" s="1" t="s">
        <v>1337</v>
      </c>
      <c r="G1160" s="2">
        <v>45172.674918981502</v>
      </c>
      <c r="H1160" s="2">
        <v>45172.675358796303</v>
      </c>
      <c r="I1160" s="46">
        <f t="shared" si="121"/>
        <v>4.3981480121146888E-4</v>
      </c>
      <c r="J1160" s="41" t="s">
        <v>45</v>
      </c>
      <c r="K1160" s="42" t="s">
        <v>31</v>
      </c>
      <c r="L1160" s="42" t="s">
        <v>32</v>
      </c>
      <c r="M1160" s="6">
        <v>378</v>
      </c>
      <c r="N1160" s="5" t="str">
        <f t="shared" si="125"/>
        <v>FAIR-D4/378</v>
      </c>
      <c r="O1160" s="4" t="str">
        <f>IF(ISBLANK(E1160),"",IF(E1160=F1160, "1 video",CONCATENATE((+COUNTIFS(Video_List!$A:$A,Monitoring!C1160,Video_List!$D:$D,"&lt;=" &amp;Monitoring!H1160)-COUNTIFS(Video_List!$A:$A,Monitoring!C1160,Video_List!$D:$D,"&lt;=" &amp;Monitoring!G1160))+1," videos")))</f>
        <v>1 video</v>
      </c>
      <c r="P1160" s="61" t="str">
        <f t="shared" si="126"/>
        <v>no</v>
      </c>
      <c r="Q1160" s="62" t="s">
        <v>34</v>
      </c>
      <c r="R1160" s="63" t="str">
        <f>+IFERROR(IF(S1160="#N/C","#N/C",INDEX(Taxonomy_UniqueValues!A:A,MATCH(S1160,Taxonomy_UniqueValues!B:B,0))),"#N/C")</f>
        <v>Insecta</v>
      </c>
      <c r="S1160" s="63" t="s">
        <v>287</v>
      </c>
      <c r="T1160" s="63" t="str">
        <f>+IFERROR(IF(V1160="#N/C","#N/C",INDEX(Taxonomy_UniqueValues!C:C,MATCH(V1160,Taxonomy_UniqueValues!E:E,0))),"#N/C")</f>
        <v>#N/C</v>
      </c>
      <c r="U1160" s="63" t="str">
        <f>+IFERROR(IF(V1160="#N/C","#N/C",INDEX(Taxonomy_UniqueValues!D:D,MATCH(V1160,Taxonomy_UniqueValues!E:E,0))),"#N/C")</f>
        <v>#N/C</v>
      </c>
      <c r="V1160" s="63" t="str">
        <f>+IFERROR(IF(W1160="#N/C","#N/C",INDEX(Taxonomy_UniqueValues!E:E,MATCH(W1160,Taxonomy_UniqueValues!F:F,0))),"#N/C")</f>
        <v>#N/C</v>
      </c>
      <c r="W1160" s="63" t="str">
        <f>+IFERROR(IF(X1160="#N/C","#N/C",INDEX(Taxonomy_UniqueValues!F:F,MATCH(X1160,Taxonomy_UniqueValues!G:G,0))),"#N/C")</f>
        <v>#N/C</v>
      </c>
      <c r="X1160" s="63" t="str">
        <f>+IFERROR(IF(Y1160="#N/C","#N/C",INDEX(Taxonomy_UniqueValues!G:G,MATCH(Y1160,Taxonomy_UniqueValues!H:H,0))),"#N/C")</f>
        <v>#N/C</v>
      </c>
      <c r="Y1160" s="65" t="str">
        <f>+IFERROR(IF(Z1160="#N/C","#N/C",INDEX(Taxonomy_UniqueValues!H:H,MATCH(Z1160,Taxonomy_UniqueValues!I:I,0))),"#N/C")</f>
        <v>#N/C</v>
      </c>
      <c r="Z1160" s="64" t="s">
        <v>36</v>
      </c>
    </row>
    <row r="1161" spans="1:26" x14ac:dyDescent="0.3">
      <c r="A1161" s="3">
        <v>379</v>
      </c>
      <c r="B1161" s="38" t="str">
        <f t="shared" si="124"/>
        <v>FAIR-D4_379</v>
      </c>
      <c r="C1161" s="39" t="s">
        <v>897</v>
      </c>
      <c r="D1161" s="4">
        <f t="shared" si="122"/>
        <v>45173</v>
      </c>
      <c r="E1161" s="1" t="s">
        <v>1338</v>
      </c>
      <c r="F1161" s="1" t="s">
        <v>1339</v>
      </c>
      <c r="G1161" s="2">
        <v>45173.298368055599</v>
      </c>
      <c r="H1161" s="2">
        <v>45173.340185185203</v>
      </c>
      <c r="I1161" s="46">
        <f t="shared" si="121"/>
        <v>4.1817129604169168E-2</v>
      </c>
      <c r="J1161" s="41" t="s">
        <v>45</v>
      </c>
      <c r="K1161" s="42" t="s">
        <v>31</v>
      </c>
      <c r="L1161" s="42" t="s">
        <v>32</v>
      </c>
      <c r="M1161" s="6">
        <v>379</v>
      </c>
      <c r="N1161" s="5" t="str">
        <f t="shared" si="125"/>
        <v>FAIR-D4/379</v>
      </c>
      <c r="O1161" s="4" t="str">
        <f>IF(ISBLANK(E1161),"",IF(E1161=F1161, "1 video",CONCATENATE((+COUNTIFS(Video_List!$A:$A,Monitoring!C1161,Video_List!$D:$D,"&lt;=" &amp;Monitoring!H1161)-COUNTIFS(Video_List!$A:$A,Monitoring!C1161,Video_List!$D:$D,"&lt;=" &amp;Monitoring!G1161))+1," videos")))</f>
        <v>21 videos</v>
      </c>
      <c r="P1161" s="61" t="str">
        <f t="shared" si="126"/>
        <v>yes</v>
      </c>
      <c r="Q1161" s="62" t="s">
        <v>34</v>
      </c>
      <c r="R1161" s="63" t="str">
        <f>+IFERROR(IF(S1161="#N/C","#N/C",INDEX(Taxonomy_UniqueValues!A:A,MATCH(S1161,Taxonomy_UniqueValues!B:B,0))),"#N/C")</f>
        <v>Insecta</v>
      </c>
      <c r="S1161" s="63" t="str">
        <f>+IFERROR(IF(T1161="#N/C","#N/C",INDEX(Taxonomy_UniqueValues!B:B,MATCH(T1161,Taxonomy_UniqueValues!C:C,0))),"#N/C")</f>
        <v>Diptera</v>
      </c>
      <c r="T1161" s="63" t="str">
        <f>+IFERROR(IF(V1161="#N/C","#N/C",INDEX(Taxonomy_UniqueValues!C:C,MATCH(V1161,Taxonomy_UniqueValues!E:E,0))),"#N/C")</f>
        <v>Brachycera</v>
      </c>
      <c r="U1161" s="63" t="str">
        <f>+IFERROR(IF(V1161="#N/C","#N/C",INDEX(Taxonomy_UniqueValues!D:D,MATCH(V1161,Taxonomy_UniqueValues!E:E,0))),"#N/C")</f>
        <v>Muscomorpha</v>
      </c>
      <c r="V1161" s="63" t="s">
        <v>35</v>
      </c>
      <c r="W1161" s="63" t="str">
        <f>+IFERROR(IF(X1161="#N/C","#N/C",INDEX(Taxonomy_UniqueValues!F:F,MATCH(X1161,Taxonomy_UniqueValues!G:G,0))),"#N/C")</f>
        <v>#N/C</v>
      </c>
      <c r="X1161" s="63" t="str">
        <f>+IFERROR(IF(Y1161="#N/C","#N/C",INDEX(Taxonomy_UniqueValues!G:G,MATCH(Y1161,Taxonomy_UniqueValues!H:H,0))),"#N/C")</f>
        <v>#N/C</v>
      </c>
      <c r="Y1161" s="65" t="str">
        <f>+IFERROR(IF(Z1161="#N/C","#N/C",INDEX(Taxonomy_UniqueValues!H:H,MATCH(Z1161,Taxonomy_UniqueValues!I:I,0))),"#N/C")</f>
        <v>#N/C</v>
      </c>
      <c r="Z1161" s="64" t="s">
        <v>36</v>
      </c>
    </row>
    <row r="1162" spans="1:26" x14ac:dyDescent="0.3">
      <c r="A1162" s="3">
        <v>381</v>
      </c>
      <c r="B1162" s="38" t="str">
        <f t="shared" si="124"/>
        <v>FAIR-D4_381</v>
      </c>
      <c r="C1162" s="39" t="s">
        <v>897</v>
      </c>
      <c r="D1162" s="4">
        <f t="shared" si="122"/>
        <v>45173</v>
      </c>
      <c r="E1162" s="1" t="s">
        <v>1340</v>
      </c>
      <c r="F1162" s="1" t="s">
        <v>1340</v>
      </c>
      <c r="G1162" s="2">
        <v>45173.4781365741</v>
      </c>
      <c r="H1162" s="2">
        <v>45173.478298611102</v>
      </c>
      <c r="I1162" s="46">
        <f t="shared" si="121"/>
        <v>1.6203700215555727E-4</v>
      </c>
      <c r="J1162" s="41" t="s">
        <v>45</v>
      </c>
      <c r="K1162" s="42" t="s">
        <v>31</v>
      </c>
      <c r="L1162" s="42" t="s">
        <v>32</v>
      </c>
      <c r="M1162" s="6">
        <v>381</v>
      </c>
      <c r="N1162" s="5" t="str">
        <f t="shared" si="125"/>
        <v>FAIR-D4/381</v>
      </c>
      <c r="O1162" s="4" t="str">
        <f>IF(ISBLANK(E1162),"",IF(E1162=F1162, "1 video",CONCATENATE((+COUNTIFS(Video_List!$A:$A,Monitoring!C1162,Video_List!$D:$D,"&lt;=" &amp;Monitoring!H1162)-COUNTIFS(Video_List!$A:$A,Monitoring!C1162,Video_List!$D:$D,"&lt;=" &amp;Monitoring!G1162))+1," videos")))</f>
        <v>1 video</v>
      </c>
      <c r="P1162" s="61" t="str">
        <f t="shared" si="126"/>
        <v>yes</v>
      </c>
      <c r="Q1162" s="62" t="s">
        <v>31</v>
      </c>
      <c r="R1162" s="63" t="str">
        <f>+IFERROR(IF(S1162="#N/C","#N/C",INDEX(Taxonomy_UniqueValues!A:A,MATCH(S1162,Taxonomy_UniqueValues!B:B,0))),"#N/C")</f>
        <v>Insecta</v>
      </c>
      <c r="S1162" s="63" t="str">
        <f>+IFERROR(IF(T1162="#N/C","#N/C",INDEX(Taxonomy_UniqueValues!B:B,MATCH(T1162,Taxonomy_UniqueValues!C:C,0))),"#N/C")</f>
        <v>Diptera</v>
      </c>
      <c r="T1162" s="63" t="str">
        <f>+IFERROR(IF(V1162="#N/C","#N/C",INDEX(Taxonomy_UniqueValues!C:C,MATCH(V1162,Taxonomy_UniqueValues!E:E,0))),"#N/C")</f>
        <v>Brachycera</v>
      </c>
      <c r="U1162" s="63" t="str">
        <f>+IFERROR(IF(V1162="#N/C","#N/C",INDEX(Taxonomy_UniqueValues!D:D,MATCH(V1162,Taxonomy_UniqueValues!E:E,0))),"#N/C")</f>
        <v>Muscomorpha</v>
      </c>
      <c r="V1162" s="63" t="s">
        <v>1341</v>
      </c>
      <c r="W1162" s="63" t="s">
        <v>1342</v>
      </c>
      <c r="X1162" s="63" t="s">
        <v>1342</v>
      </c>
      <c r="Y1162" s="65" t="s">
        <v>1343</v>
      </c>
      <c r="Z1162" s="64" t="s">
        <v>36</v>
      </c>
    </row>
    <row r="1163" spans="1:26" x14ac:dyDescent="0.3">
      <c r="A1163" s="3">
        <v>380</v>
      </c>
      <c r="B1163" s="38" t="str">
        <f t="shared" si="124"/>
        <v>FAIR-D4_380</v>
      </c>
      <c r="C1163" s="39" t="s">
        <v>897</v>
      </c>
      <c r="D1163" s="4">
        <f t="shared" si="122"/>
        <v>45173</v>
      </c>
      <c r="E1163" s="1" t="s">
        <v>1340</v>
      </c>
      <c r="F1163" s="1" t="s">
        <v>1340</v>
      </c>
      <c r="G1163" s="2">
        <v>45173.4781365741</v>
      </c>
      <c r="H1163" s="2">
        <v>45173.479074074101</v>
      </c>
      <c r="I1163" s="46">
        <f t="shared" si="121"/>
        <v>9.3750000087311491E-4</v>
      </c>
      <c r="J1163" s="41" t="s">
        <v>45</v>
      </c>
      <c r="K1163" s="42" t="s">
        <v>34</v>
      </c>
      <c r="L1163" s="42" t="s">
        <v>45</v>
      </c>
      <c r="M1163" s="6">
        <v>380</v>
      </c>
      <c r="N1163" s="5" t="str">
        <f t="shared" si="125"/>
        <v>FAIR-D4/380</v>
      </c>
      <c r="O1163" s="4" t="str">
        <f>IF(ISBLANK(E1163),"",IF(E1163=F1163, "1 video",CONCATENATE((+COUNTIFS(Video_List!$A:$A,Monitoring!C1163,Video_List!$D:$D,"&lt;=" &amp;Monitoring!H1163)-COUNTIFS(Video_List!$A:$A,Monitoring!C1163,Video_List!$D:$D,"&lt;=" &amp;Monitoring!G1163))+1," videos")))</f>
        <v>1 video</v>
      </c>
      <c r="P1163" s="61" t="str">
        <f t="shared" si="126"/>
        <v>no</v>
      </c>
      <c r="Q1163" s="62" t="s">
        <v>34</v>
      </c>
      <c r="R1163" s="63" t="str">
        <f>+IFERROR(IF(S1163="#N/C","#N/C",INDEX(Taxonomy_UniqueValues!A:A,MATCH(S1163,Taxonomy_UniqueValues!B:B,0))),"#N/C")</f>
        <v>Insecta</v>
      </c>
      <c r="S1163" s="63" t="str">
        <f>+IFERROR(IF(T1163="#N/C","#N/C",INDEX(Taxonomy_UniqueValues!B:B,MATCH(T1163,Taxonomy_UniqueValues!C:C,0))),"#N/C")</f>
        <v>Diptera</v>
      </c>
      <c r="T1163" s="63" t="s">
        <v>48</v>
      </c>
      <c r="U1163" s="63" t="str">
        <f>+IFERROR(IF(V1163="#N/C","#N/C",INDEX(Taxonomy_UniqueValues!D:D,MATCH(V1163,Taxonomy_UniqueValues!E:E,0))),"#N/C")</f>
        <v>#N/C</v>
      </c>
      <c r="V1163" s="63" t="str">
        <f>+IFERROR(IF(W1163="#N/C","#N/C",INDEX(Taxonomy_UniqueValues!E:E,MATCH(W1163,Taxonomy_UniqueValues!F:F,0))),"#N/C")</f>
        <v>#N/C</v>
      </c>
      <c r="W1163" s="63" t="str">
        <f>+IFERROR(IF(X1163="#N/C","#N/C",INDEX(Taxonomy_UniqueValues!F:F,MATCH(X1163,Taxonomy_UniqueValues!G:G,0))),"#N/C")</f>
        <v>#N/C</v>
      </c>
      <c r="X1163" s="63" t="str">
        <f>+IFERROR(IF(Y1163="#N/C","#N/C",INDEX(Taxonomy_UniqueValues!G:G,MATCH(Y1163,Taxonomy_UniqueValues!H:H,0))),"#N/C")</f>
        <v>#N/C</v>
      </c>
      <c r="Y1163" s="65" t="str">
        <f>+IFERROR(IF(Z1163="#N/C","#N/C",INDEX(Taxonomy_UniqueValues!H:H,MATCH(Z1163,Taxonomy_UniqueValues!I:I,0))),"#N/C")</f>
        <v>#N/C</v>
      </c>
      <c r="Z1163" s="64" t="s">
        <v>36</v>
      </c>
    </row>
    <row r="1164" spans="1:26" x14ac:dyDescent="0.3">
      <c r="A1164" s="3">
        <v>382</v>
      </c>
      <c r="B1164" s="38" t="str">
        <f t="shared" si="124"/>
        <v>FAIR-D4_382</v>
      </c>
      <c r="C1164" s="39" t="s">
        <v>897</v>
      </c>
      <c r="D1164" s="4">
        <f t="shared" si="122"/>
        <v>45173</v>
      </c>
      <c r="E1164" s="1" t="s">
        <v>1344</v>
      </c>
      <c r="F1164" s="1" t="s">
        <v>1344</v>
      </c>
      <c r="G1164" s="2">
        <v>45173.521226851903</v>
      </c>
      <c r="H1164" s="2">
        <v>45173.5215509259</v>
      </c>
      <c r="I1164" s="46">
        <f t="shared" si="121"/>
        <v>3.2407399703515694E-4</v>
      </c>
      <c r="J1164" s="41" t="s">
        <v>30</v>
      </c>
      <c r="K1164" s="42" t="s">
        <v>34</v>
      </c>
      <c r="L1164" s="42" t="s">
        <v>32</v>
      </c>
      <c r="M1164" s="6">
        <v>382</v>
      </c>
      <c r="N1164" s="5" t="str">
        <f t="shared" si="125"/>
        <v>FAIR-D4/382</v>
      </c>
      <c r="O1164" s="4" t="str">
        <f>IF(ISBLANK(E1164),"",IF(E1164=F1164, "1 video",CONCATENATE((+COUNTIFS(Video_List!$A:$A,Monitoring!C1164,Video_List!$D:$D,"&lt;=" &amp;Monitoring!H1164)-COUNTIFS(Video_List!$A:$A,Monitoring!C1164,Video_List!$D:$D,"&lt;=" &amp;Monitoring!G1164))+1," videos")))</f>
        <v>1 video</v>
      </c>
      <c r="P1164" s="61" t="s">
        <v>34</v>
      </c>
      <c r="Q1164" s="62" t="s">
        <v>31</v>
      </c>
      <c r="R1164" s="63" t="str">
        <f>+IFERROR(IF(S1164="#N/C","#N/C",INDEX(Taxonomy_UniqueValues!A:A,MATCH(S1164,Taxonomy_UniqueValues!B:B,0))),"#N/C")</f>
        <v>Insecta</v>
      </c>
      <c r="S1164" s="63" t="str">
        <f>+IFERROR(IF(T1164="#N/C","#N/C",INDEX(Taxonomy_UniqueValues!B:B,MATCH(T1164,Taxonomy_UniqueValues!C:C,0))),"#N/C")</f>
        <v>Coleoptera</v>
      </c>
      <c r="T1164" s="63" t="str">
        <f>+IFERROR(IF(V1164="#N/C","#N/C",INDEX(Taxonomy_UniqueValues!C:C,MATCH(V1164,Taxonomy_UniqueValues!E:E,0))),"#N/C")</f>
        <v>Polyphaga</v>
      </c>
      <c r="U1164" s="63" t="str">
        <f>+IFERROR(IF(V1164="#N/C","#N/C",INDEX(Taxonomy_UniqueValues!D:D,MATCH(V1164,Taxonomy_UniqueValues!E:E,0))),"#N/C")</f>
        <v>Cucujiformia</v>
      </c>
      <c r="V1164" s="63" t="str">
        <f>+IFERROR(IF(W1164="#N/C","#N/C",INDEX(Taxonomy_UniqueValues!E:E,MATCH(W1164,Taxonomy_UniqueValues!F:F,0))),"#N/C")</f>
        <v>Coccinelloidea</v>
      </c>
      <c r="W1164" s="63" t="s">
        <v>950</v>
      </c>
      <c r="X1164" s="63" t="str">
        <f>+IFERROR(IF(Y1164="#N/C","#N/C",INDEX(Taxonomy_UniqueValues!G:G,MATCH(Y1164,Taxonomy_UniqueValues!H:H,0))),"#N/C")</f>
        <v>#N/C</v>
      </c>
      <c r="Y1164" s="65" t="str">
        <f>+IFERROR(IF(Z1164="#N/C","#N/C",INDEX(Taxonomy_UniqueValues!H:H,MATCH(Z1164,Taxonomy_UniqueValues!I:I,0))),"#N/C")</f>
        <v>#N/C</v>
      </c>
      <c r="Z1164" s="64" t="s">
        <v>36</v>
      </c>
    </row>
    <row r="1165" spans="1:26" x14ac:dyDescent="0.3">
      <c r="A1165" s="3">
        <v>383</v>
      </c>
      <c r="B1165" s="38" t="str">
        <f t="shared" si="124"/>
        <v>FAIR-D4_383</v>
      </c>
      <c r="C1165" s="39" t="s">
        <v>897</v>
      </c>
      <c r="D1165" s="4">
        <f t="shared" si="122"/>
        <v>45173</v>
      </c>
      <c r="E1165" s="1" t="s">
        <v>1345</v>
      </c>
      <c r="F1165" s="1" t="s">
        <v>1345</v>
      </c>
      <c r="G1165" s="2">
        <v>45173.569467592599</v>
      </c>
      <c r="H1165" s="2">
        <v>45173.570208333302</v>
      </c>
      <c r="I1165" s="46">
        <f t="shared" si="121"/>
        <v>7.4074070289498195E-4</v>
      </c>
      <c r="J1165" s="41" t="s">
        <v>30</v>
      </c>
      <c r="K1165" s="42" t="s">
        <v>34</v>
      </c>
      <c r="L1165" s="42" t="s">
        <v>45</v>
      </c>
      <c r="M1165" s="6">
        <v>383</v>
      </c>
      <c r="N1165" s="5" t="str">
        <f t="shared" si="125"/>
        <v>FAIR-D4/383</v>
      </c>
      <c r="O1165" s="4" t="str">
        <f>IF(ISBLANK(E1165),"",IF(E1165=F1165, "1 video",CONCATENATE((+COUNTIFS(Video_List!$A:$A,Monitoring!C1165,Video_List!$D:$D,"&lt;=" &amp;Monitoring!H1165)-COUNTIFS(Video_List!$A:$A,Monitoring!C1165,Video_List!$D:$D,"&lt;=" &amp;Monitoring!G1165))+1," videos")))</f>
        <v>1 video</v>
      </c>
      <c r="P1165" s="61" t="str">
        <f>+IF(R1165="#N/C","-",IF(V1165="#N/C","no","yes"))</f>
        <v>yes</v>
      </c>
      <c r="Q1165" s="62" t="s">
        <v>31</v>
      </c>
      <c r="R1165" s="63" t="str">
        <f>+IFERROR(IF(S1165="#N/C","#N/C",INDEX(Taxonomy_UniqueValues!A:A,MATCH(S1165,Taxonomy_UniqueValues!B:B,0))),"#N/C")</f>
        <v>Insecta</v>
      </c>
      <c r="S1165" s="63" t="str">
        <f>+IFERROR(IF(T1165="#N/C","#N/C",INDEX(Taxonomy_UniqueValues!B:B,MATCH(T1165,Taxonomy_UniqueValues!C:C,0))),"#N/C")</f>
        <v>Dermaptera</v>
      </c>
      <c r="T1165" s="63" t="str">
        <f>+IFERROR(IF(V1165="#N/C","#N/C",INDEX(Taxonomy_UniqueValues!C:C,MATCH(V1165,Taxonomy_UniqueValues!E:E,0))),"#N/C")</f>
        <v>Forficulina</v>
      </c>
      <c r="U1165" s="63" t="str">
        <f>+IFERROR(IF(V1165="#N/C","#N/C",INDEX(Taxonomy_UniqueValues!D:D,MATCH(V1165,Taxonomy_UniqueValues!E:E,0))),"#N/C")</f>
        <v>Epidermaptera</v>
      </c>
      <c r="V1165" s="63" t="str">
        <f>+IFERROR(IF(W1165="#N/C","#N/C",INDEX(Taxonomy_UniqueValues!E:E,MATCH(W1165,Taxonomy_UniqueValues!F:F,0))),"#N/C")</f>
        <v>Forficuloidea</v>
      </c>
      <c r="W1165" s="63" t="str">
        <f>+IFERROR(IF(X1165="#N/C","#N/C",INDEX(Taxonomy_UniqueValues!F:F,MATCH(X1165,Taxonomy_UniqueValues!G:G,0))),"#N/C")</f>
        <v>Forficulidae</v>
      </c>
      <c r="X1165" s="63" t="s">
        <v>1347</v>
      </c>
      <c r="Y1165" s="65" t="s">
        <v>1348</v>
      </c>
      <c r="Z1165" s="64" t="s">
        <v>36</v>
      </c>
    </row>
    <row r="1166" spans="1:26" x14ac:dyDescent="0.3">
      <c r="A1166" s="3">
        <v>384</v>
      </c>
      <c r="B1166" s="38" t="str">
        <f t="shared" si="124"/>
        <v>FAIR-D4_384</v>
      </c>
      <c r="C1166" s="39" t="s">
        <v>897</v>
      </c>
      <c r="D1166" s="4">
        <f t="shared" si="122"/>
        <v>45173</v>
      </c>
      <c r="E1166" s="1" t="s">
        <v>1349</v>
      </c>
      <c r="F1166" s="1" t="s">
        <v>1349</v>
      </c>
      <c r="G1166" s="2">
        <v>45173.622013888897</v>
      </c>
      <c r="H1166" s="2">
        <v>45173.622291666703</v>
      </c>
      <c r="I1166" s="46">
        <f t="shared" si="121"/>
        <v>2.7777780633186921E-4</v>
      </c>
      <c r="J1166" s="41" t="s">
        <v>30</v>
      </c>
      <c r="K1166" s="42" t="s">
        <v>31</v>
      </c>
      <c r="L1166" s="42" t="s">
        <v>32</v>
      </c>
      <c r="M1166" s="6">
        <v>384</v>
      </c>
      <c r="N1166" s="5" t="str">
        <f t="shared" si="125"/>
        <v>FAIR-D4/384</v>
      </c>
      <c r="O1166" s="4" t="str">
        <f>IF(ISBLANK(E1166),"",IF(E1166=F1166, "1 video",CONCATENATE((+COUNTIFS(Video_List!$A:$A,Monitoring!C1166,Video_List!$D:$D,"&lt;=" &amp;Monitoring!H1166)-COUNTIFS(Video_List!$A:$A,Monitoring!C1166,Video_List!$D:$D,"&lt;=" &amp;Monitoring!G1166))+1," videos")))</f>
        <v>1 video</v>
      </c>
      <c r="P1166" s="61" t="str">
        <f>+IF(R1166="#N/C","-",IF(V1166="#N/C","no","yes"))</f>
        <v>yes</v>
      </c>
      <c r="Q1166" s="62" t="s">
        <v>34</v>
      </c>
      <c r="R1166" s="63" t="str">
        <f>+IFERROR(IF(S1166="#N/C","#N/C",IF(S1166=0,INDEX(Taxonomy_UniqueValues!A:A,MATCH(T1166,Taxonomy_UniqueValues!C:C,0)),INDEX(Taxonomy_UniqueValues!A:A,MATCH(S1166,Taxonomy_UniqueValues!B:B,0)))),"#N/C")</f>
        <v>Insecta</v>
      </c>
      <c r="S1166" s="63" t="str">
        <f>+IFERROR(IF(T1166="#N/C","#N/C",IF(T1166=0,INDEX(Taxonomy_UniqueValues!B:B,MATCH(U1166,Taxonomy_UniqueValues!D:D,0)),INDEX(Taxonomy_UniqueValues!B:B,MATCH(T1166,Taxonomy_UniqueValues!C:C,0)))),"#N/C")</f>
        <v>Diptera</v>
      </c>
      <c r="T1166" s="63" t="str">
        <f>+IFERROR(IF(U1166="#N/C","#N/C",IF(U1166=0,INDEX(Taxonomy_UniqueValues!C:C,MATCH(V1166,Taxonomy_UniqueValues!E:E,0)),INDEX(Taxonomy_UniqueValues!C:C,MATCH(U1166,Taxonomy_UniqueValues!D:D,0)))),"#N/C")</f>
        <v>Brachycera</v>
      </c>
      <c r="U1166" s="63" t="str">
        <f>+IFERROR(IF(V1166="#N/C","#N/C",IF(V1166=0,INDEX(Taxonomy_UniqueValues!D:D,MATCH(W1166,Taxonomy_UniqueValues!F:F,0)),INDEX(Taxonomy_UniqueValues!D:D,MATCH(V1166,Taxonomy_UniqueValues!E:E,0)))),"#N/C")</f>
        <v>Muscomorpha</v>
      </c>
      <c r="V1166" s="63" t="str">
        <f>+IFERROR(IF(W1166="#N/C","#N/C",IF(W1166=0,INDEX(Taxonomy_UniqueValues!E:E,MATCH(X1166,Taxonomy_UniqueValues!G:G,0)),INDEX(Taxonomy_UniqueValues!E:E,MATCH(W1166,Taxonomy_UniqueValues!F:F,0)))),"#N/C")</f>
        <v>Muscoidea</v>
      </c>
      <c r="W1166" s="63" t="str">
        <f>+IFERROR(IF(X1166="#N/C","#N/C",IF(X1166=0,INDEX(Taxonomy_UniqueValues!F:F,MATCH(Y1166,Taxonomy_UniqueValues!H:H,0)),INDEX(Taxonomy_UniqueValues!F:F,MATCH(X1166,Taxonomy_UniqueValues!G:G,0)))),"#N/C")</f>
        <v>Fanniidae</v>
      </c>
      <c r="X1166" s="63">
        <f>+IFERROR(IF(Y1166="#N/C","#N/C",INDEX(Taxonomy_UniqueValues!G:G,MATCH(Y1166,Taxonomy_UniqueValues!H:H,0))),"#N/C")</f>
        <v>0</v>
      </c>
      <c r="Y1166" s="65" t="s">
        <v>38</v>
      </c>
      <c r="Z1166" s="64" t="s">
        <v>36</v>
      </c>
    </row>
    <row r="1167" spans="1:26" x14ac:dyDescent="0.3">
      <c r="A1167" s="3">
        <v>385</v>
      </c>
      <c r="B1167" s="38" t="str">
        <f t="shared" si="124"/>
        <v>FAIR-D4_385</v>
      </c>
      <c r="C1167" s="39" t="s">
        <v>897</v>
      </c>
      <c r="D1167" s="4">
        <f t="shared" si="122"/>
        <v>45173</v>
      </c>
      <c r="E1167" s="1" t="s">
        <v>1350</v>
      </c>
      <c r="F1167" s="1" t="s">
        <v>1351</v>
      </c>
      <c r="G1167" s="2">
        <v>45173.629421296297</v>
      </c>
      <c r="H1167" s="2">
        <v>45173.630474537</v>
      </c>
      <c r="I1167" s="46">
        <f t="shared" si="121"/>
        <v>1.0532407031860203E-3</v>
      </c>
      <c r="J1167" s="41" t="s">
        <v>32</v>
      </c>
      <c r="K1167" s="42" t="s">
        <v>31</v>
      </c>
      <c r="L1167" s="42" t="s">
        <v>32</v>
      </c>
      <c r="M1167" s="6">
        <v>385</v>
      </c>
      <c r="N1167" s="5" t="str">
        <f t="shared" si="125"/>
        <v>FAIR-D4/385</v>
      </c>
      <c r="O1167" s="4" t="str">
        <f>IF(ISBLANK(E1167),"",IF(E1167=F1167, "1 video",CONCATENATE((+COUNTIFS(Video_List!$A:$A,Monitoring!C1167,Video_List!$D:$D,"&lt;=" &amp;Monitoring!H1167)-COUNTIFS(Video_List!$A:$A,Monitoring!C1167,Video_List!$D:$D,"&lt;=" &amp;Monitoring!G1167))+1," videos")))</f>
        <v>2 videos</v>
      </c>
      <c r="P1167" s="61" t="str">
        <f>+IF(R1167="#N/C","-",IF(V1167="#N/C","no","yes"))</f>
        <v>yes</v>
      </c>
      <c r="Q1167" s="62" t="s">
        <v>34</v>
      </c>
      <c r="R1167" s="63" t="str">
        <f>+IFERROR(IF(S1167="#N/C","#N/C",IF(S1167=0,INDEX(Taxonomy_UniqueValues!A:A,MATCH(T1167,Taxonomy_UniqueValues!C:C,0)),INDEX(Taxonomy_UniqueValues!A:A,MATCH(S1167,Taxonomy_UniqueValues!B:B,0)))),"#N/C")</f>
        <v>Insecta</v>
      </c>
      <c r="S1167" s="63" t="str">
        <f>+IFERROR(IF(T1167="#N/C","#N/C",IF(T1167=0,INDEX(Taxonomy_UniqueValues!B:B,MATCH(U1167,Taxonomy_UniqueValues!D:D,0)),INDEX(Taxonomy_UniqueValues!B:B,MATCH(T1167,Taxonomy_UniqueValues!C:C,0)))),"#N/C")</f>
        <v>Diptera</v>
      </c>
      <c r="T1167" s="63" t="str">
        <f>+IFERROR(IF(U1167="#N/C","#N/C",IF(U1167=0,INDEX(Taxonomy_UniqueValues!C:C,MATCH(V1167,Taxonomy_UniqueValues!E:E,0)),INDEX(Taxonomy_UniqueValues!C:C,MATCH(U1167,Taxonomy_UniqueValues!D:D,0)))),"#N/C")</f>
        <v>Brachycera</v>
      </c>
      <c r="U1167" s="63" t="str">
        <f>+IFERROR(IF(V1167="#N/C","#N/C",IF(V1167=0,INDEX(Taxonomy_UniqueValues!D:D,MATCH(W1167,Taxonomy_UniqueValues!F:F,0)),INDEX(Taxonomy_UniqueValues!D:D,MATCH(V1167,Taxonomy_UniqueValues!E:E,0)))),"#N/C")</f>
        <v>Muscomorpha</v>
      </c>
      <c r="V1167" s="63" t="str">
        <f>+IFERROR(IF(W1167="#N/C","#N/C",IF(W1167=0,INDEX(Taxonomy_UniqueValues!E:E,MATCH(X1167,Taxonomy_UniqueValues!G:G,0)),INDEX(Taxonomy_UniqueValues!E:E,MATCH(W1167,Taxonomy_UniqueValues!F:F,0)))),"#N/C")</f>
        <v>Muscoidea</v>
      </c>
      <c r="W1167" s="63" t="str">
        <f>+IFERROR(IF(X1167="#N/C","#N/C",IF(X1167=0,INDEX(Taxonomy_UniqueValues!F:F,MATCH(Y1167,Taxonomy_UniqueValues!H:H,0)),INDEX(Taxonomy_UniqueValues!F:F,MATCH(X1167,Taxonomy_UniqueValues!G:G,0)))),"#N/C")</f>
        <v>Fanniidae</v>
      </c>
      <c r="X1167" s="63">
        <f>+IFERROR(IF(Y1167="#N/C","#N/C",INDEX(Taxonomy_UniqueValues!G:G,MATCH(Y1167,Taxonomy_UniqueValues!H:H,0))),"#N/C")</f>
        <v>0</v>
      </c>
      <c r="Y1167" s="65" t="s">
        <v>38</v>
      </c>
      <c r="Z1167" s="64" t="s">
        <v>36</v>
      </c>
    </row>
    <row r="1168" spans="1:26" x14ac:dyDescent="0.3">
      <c r="A1168" s="3">
        <v>386</v>
      </c>
      <c r="B1168" s="38" t="str">
        <f t="shared" si="124"/>
        <v>FAIR-D4_386</v>
      </c>
      <c r="C1168" s="39" t="s">
        <v>897</v>
      </c>
      <c r="D1168" s="4">
        <f t="shared" si="122"/>
        <v>45173</v>
      </c>
      <c r="E1168" s="1" t="s">
        <v>1352</v>
      </c>
      <c r="F1168" s="1" t="s">
        <v>1353</v>
      </c>
      <c r="G1168" s="2">
        <v>45173.706631944398</v>
      </c>
      <c r="H1168" s="2">
        <v>45173.709618055596</v>
      </c>
      <c r="I1168" s="46">
        <f t="shared" si="121"/>
        <v>2.9861111979698762E-3</v>
      </c>
      <c r="J1168" s="41" t="s">
        <v>30</v>
      </c>
      <c r="K1168" s="42" t="s">
        <v>31</v>
      </c>
      <c r="L1168" s="42" t="s">
        <v>32</v>
      </c>
      <c r="M1168" s="6">
        <v>386</v>
      </c>
      <c r="N1168" s="5" t="str">
        <f t="shared" si="125"/>
        <v>FAIR-D4/386</v>
      </c>
      <c r="O1168" s="4" t="str">
        <f>IF(ISBLANK(E1168),"",IF(E1168=F1168, "1 video",CONCATENATE((+COUNTIFS(Video_List!$A:$A,Monitoring!C1168,Video_List!$D:$D,"&lt;=" &amp;Monitoring!H1168)-COUNTIFS(Video_List!$A:$A,Monitoring!C1168,Video_List!$D:$D,"&lt;=" &amp;Monitoring!G1168))+1," videos")))</f>
        <v>3 videos</v>
      </c>
      <c r="P1168" s="61" t="s">
        <v>34</v>
      </c>
      <c r="Q1168" s="62" t="s">
        <v>31</v>
      </c>
      <c r="R1168" s="63" t="str">
        <f>+IFERROR(IF(S1168="#N/C","#N/C",INDEX(Taxonomy_UniqueValues!A:A,MATCH(S1168,Taxonomy_UniqueValues!B:B,0))),"#N/C")</f>
        <v>Insecta</v>
      </c>
      <c r="S1168" s="63" t="str">
        <f>+IFERROR(IF(T1168="#N/C","#N/C",INDEX(Taxonomy_UniqueValues!B:B,MATCH(T1168,Taxonomy_UniqueValues!C:C,0))),"#N/C")</f>
        <v>Coleoptera</v>
      </c>
      <c r="T1168" s="63" t="str">
        <f>+IFERROR(IF(V1168="#N/C","#N/C",INDEX(Taxonomy_UniqueValues!C:C,MATCH(V1168,Taxonomy_UniqueValues!E:E,0))),"#N/C")</f>
        <v>Polyphaga</v>
      </c>
      <c r="U1168" s="63" t="str">
        <f>+IFERROR(IF(V1168="#N/C","#N/C",INDEX(Taxonomy_UniqueValues!D:D,MATCH(V1168,Taxonomy_UniqueValues!E:E,0))),"#N/C")</f>
        <v>Cucujiformia</v>
      </c>
      <c r="V1168" s="63" t="str">
        <f>+IFERROR(IF(W1168="#N/C","#N/C",INDEX(Taxonomy_UniqueValues!E:E,MATCH(W1168,Taxonomy_UniqueValues!F:F,0))),"#N/C")</f>
        <v>Coccinelloidea</v>
      </c>
      <c r="W1168" s="63" t="s">
        <v>950</v>
      </c>
      <c r="X1168" s="63" t="str">
        <f>+IFERROR(IF(Y1168="#N/C","#N/C",INDEX(Taxonomy_UniqueValues!G:G,MATCH(Y1168,Taxonomy_UniqueValues!H:H,0))),"#N/C")</f>
        <v>#N/C</v>
      </c>
      <c r="Y1168" s="65" t="str">
        <f>+IFERROR(IF(Z1168="#N/C","#N/C",INDEX(Taxonomy_UniqueValues!H:H,MATCH(Z1168,Taxonomy_UniqueValues!I:I,0))),"#N/C")</f>
        <v>#N/C</v>
      </c>
      <c r="Z1168" s="64" t="s">
        <v>36</v>
      </c>
    </row>
    <row r="1169" spans="1:26" x14ac:dyDescent="0.3">
      <c r="A1169" s="3">
        <v>387</v>
      </c>
      <c r="B1169" s="38" t="str">
        <f t="shared" si="124"/>
        <v>FAIR-D4_387</v>
      </c>
      <c r="C1169" s="39" t="s">
        <v>897</v>
      </c>
      <c r="D1169" s="4">
        <f t="shared" si="122"/>
        <v>45173</v>
      </c>
      <c r="E1169" s="1" t="s">
        <v>1354</v>
      </c>
      <c r="F1169" s="1" t="s">
        <v>1354</v>
      </c>
      <c r="G1169" s="2">
        <v>45173.710509259297</v>
      </c>
      <c r="H1169" s="2">
        <v>45173.710625</v>
      </c>
      <c r="I1169" s="46">
        <f t="shared" si="121"/>
        <v>1.1574070231290534E-4</v>
      </c>
      <c r="J1169" s="41" t="s">
        <v>30</v>
      </c>
      <c r="K1169" s="42" t="s">
        <v>31</v>
      </c>
      <c r="L1169" s="42" t="s">
        <v>32</v>
      </c>
      <c r="M1169" s="6">
        <v>387</v>
      </c>
      <c r="N1169" s="5" t="str">
        <f t="shared" si="125"/>
        <v>FAIR-D4/387</v>
      </c>
      <c r="O1169" s="4" t="str">
        <f>IF(ISBLANK(E1169),"",IF(E1169=F1169, "1 video",CONCATENATE((+COUNTIFS(Video_List!$A:$A,Monitoring!C1169,Video_List!$D:$D,"&lt;=" &amp;Monitoring!H1169)-COUNTIFS(Video_List!$A:$A,Monitoring!C1169,Video_List!$D:$D,"&lt;=" &amp;Monitoring!G1169))+1," videos")))</f>
        <v>1 video</v>
      </c>
      <c r="P1169" s="61" t="str">
        <f t="shared" ref="P1169:P1208" si="127">+IF(R1169="#N/C","-",IF(V1169="#N/C","no","yes"))</f>
        <v>yes</v>
      </c>
      <c r="Q1169" s="62" t="s">
        <v>31</v>
      </c>
      <c r="R1169" s="63" t="str">
        <f>+IFERROR(IF(S1169="#N/C","#N/C",INDEX(Taxonomy_UniqueValues!A:A,MATCH(S1169,Taxonomy_UniqueValues!B:B,0))),"#N/C")</f>
        <v>Insecta</v>
      </c>
      <c r="S1169" s="63" t="str">
        <f>+IFERROR(IF(T1169="#N/C","#N/C",INDEX(Taxonomy_UniqueValues!B:B,MATCH(T1169,Taxonomy_UniqueValues!C:C,0))),"#N/C")</f>
        <v>Hymenoptera</v>
      </c>
      <c r="T1169" s="63" t="str">
        <f>+IFERROR(IF(V1169="#N/C","#N/C",INDEX(Taxonomy_UniqueValues!C:C,MATCH(V1169,Taxonomy_UniqueValues!E:E,0))),"#N/C")</f>
        <v>Apocrita</v>
      </c>
      <c r="U1169" s="63" t="str">
        <f>+IFERROR(IF(V1169="#N/C","#N/C",INDEX(Taxonomy_UniqueValues!D:D,MATCH(V1169,Taxonomy_UniqueValues!E:E,0))),"#N/C")</f>
        <v>Aculeata</v>
      </c>
      <c r="V1169" s="63" t="str">
        <f>+IFERROR(IF(W1169="#N/C","#N/C",INDEX(Taxonomy_UniqueValues!E:E,MATCH(W1169,Taxonomy_UniqueValues!F:F,0))),"#N/C")</f>
        <v>Vespoidea</v>
      </c>
      <c r="W1169" s="63" t="s">
        <v>1293</v>
      </c>
      <c r="X1169" s="63" t="s">
        <v>1355</v>
      </c>
      <c r="Y1169" s="65" t="s">
        <v>1356</v>
      </c>
      <c r="Z1169" s="64" t="s">
        <v>36</v>
      </c>
    </row>
    <row r="1170" spans="1:26" x14ac:dyDescent="0.3">
      <c r="A1170" s="3">
        <v>209</v>
      </c>
      <c r="B1170" s="38" t="str">
        <f t="shared" si="124"/>
        <v>FAIR-D4_209</v>
      </c>
      <c r="C1170" s="39" t="s">
        <v>897</v>
      </c>
      <c r="D1170" s="4">
        <f t="shared" si="122"/>
        <v>45174</v>
      </c>
      <c r="E1170" s="1" t="s">
        <v>1357</v>
      </c>
      <c r="F1170" s="1" t="s">
        <v>1357</v>
      </c>
      <c r="G1170" s="2">
        <v>45174.465833333299</v>
      </c>
      <c r="H1170" s="2">
        <v>45174.465879629599</v>
      </c>
      <c r="I1170" s="46">
        <f t="shared" si="121"/>
        <v>4.6296299842651933E-5</v>
      </c>
      <c r="J1170" s="41" t="s">
        <v>30</v>
      </c>
      <c r="K1170" s="42" t="s">
        <v>31</v>
      </c>
      <c r="L1170" s="42" t="s">
        <v>32</v>
      </c>
      <c r="M1170" s="6">
        <v>209</v>
      </c>
      <c r="N1170" s="5" t="str">
        <f t="shared" si="125"/>
        <v>FAIR-D4/209</v>
      </c>
      <c r="O1170" s="4" t="str">
        <f>IF(ISBLANK(E1170),"",IF(E1170=F1170, "1 video",CONCATENATE((+COUNTIFS(Video_List!$A:$A,Monitoring!C1170,Video_List!$D:$D,"&lt;=" &amp;Monitoring!H1170)-COUNTIFS(Video_List!$A:$A,Monitoring!C1170,Video_List!$D:$D,"&lt;=" &amp;Monitoring!G1170))+1," videos")))</f>
        <v>1 video</v>
      </c>
      <c r="P1170" s="61" t="str">
        <f t="shared" si="127"/>
        <v>yes</v>
      </c>
      <c r="Q1170" s="62" t="s">
        <v>34</v>
      </c>
      <c r="R1170" s="63" t="str">
        <f>+IFERROR(IF(S1170="#N/C","#N/C",INDEX(Taxonomy_UniqueValues!A:A,MATCH(S1170,Taxonomy_UniqueValues!B:B,0))),"#N/C")</f>
        <v>Insecta</v>
      </c>
      <c r="S1170" s="63" t="str">
        <f>+IFERROR(IF(T1170="#N/C","#N/C",INDEX(Taxonomy_UniqueValues!B:B,MATCH(T1170,Taxonomy_UniqueValues!C:C,0))),"#N/C")</f>
        <v>Diptera</v>
      </c>
      <c r="T1170" s="63" t="str">
        <f>+IFERROR(IF(V1170="#N/C","#N/C",INDEX(Taxonomy_UniqueValues!C:C,MATCH(V1170,Taxonomy_UniqueValues!E:E,0))),"#N/C")</f>
        <v>Brachycera</v>
      </c>
      <c r="U1170" s="63" t="str">
        <f>+IFERROR(IF(V1170="#N/C","#N/C",INDEX(Taxonomy_UniqueValues!D:D,MATCH(V1170,Taxonomy_UniqueValues!E:E,0))),"#N/C")</f>
        <v>Muscomorpha</v>
      </c>
      <c r="V1170" s="63" t="s">
        <v>35</v>
      </c>
      <c r="W1170" s="63" t="str">
        <f>+IFERROR(IF(X1170="#N/C","#N/C",INDEX(Taxonomy_UniqueValues!F:F,MATCH(X1170,Taxonomy_UniqueValues!G:G,0))),"#N/C")</f>
        <v>#N/C</v>
      </c>
      <c r="X1170" s="63" t="str">
        <f>+IFERROR(IF(Y1170="#N/C","#N/C",INDEX(Taxonomy_UniqueValues!G:G,MATCH(Y1170,Taxonomy_UniqueValues!H:H,0))),"#N/C")</f>
        <v>#N/C</v>
      </c>
      <c r="Y1170" s="65" t="str">
        <f>+IFERROR(IF(Z1170="#N/C","#N/C",INDEX(Taxonomy_UniqueValues!H:H,MATCH(Z1170,Taxonomy_UniqueValues!I:I,0))),"#N/C")</f>
        <v>#N/C</v>
      </c>
      <c r="Z1170" s="64" t="s">
        <v>36</v>
      </c>
    </row>
    <row r="1171" spans="1:26" x14ac:dyDescent="0.3">
      <c r="A1171" s="3">
        <v>210</v>
      </c>
      <c r="B1171" s="38" t="str">
        <f t="shared" si="124"/>
        <v>FAIR-D4_210</v>
      </c>
      <c r="C1171" s="39" t="s">
        <v>897</v>
      </c>
      <c r="D1171" s="4">
        <f t="shared" si="122"/>
        <v>45174</v>
      </c>
      <c r="E1171" s="1" t="s">
        <v>1358</v>
      </c>
      <c r="F1171" s="1" t="s">
        <v>1358</v>
      </c>
      <c r="G1171" s="2">
        <v>45174.480254629598</v>
      </c>
      <c r="H1171" s="2">
        <v>45174.480324074102</v>
      </c>
      <c r="I1171" s="46">
        <f t="shared" si="121"/>
        <v>6.9444504333660007E-5</v>
      </c>
      <c r="J1171" s="41" t="s">
        <v>32</v>
      </c>
      <c r="K1171" s="42" t="s">
        <v>31</v>
      </c>
      <c r="L1171" s="42" t="s">
        <v>32</v>
      </c>
      <c r="M1171" s="6">
        <v>210</v>
      </c>
      <c r="N1171" s="5" t="str">
        <f t="shared" si="125"/>
        <v>FAIR-D4/210</v>
      </c>
      <c r="O1171" s="4" t="str">
        <f>IF(ISBLANK(E1171),"",IF(E1171=F1171, "1 video",CONCATENATE((+COUNTIFS(Video_List!$A:$A,Monitoring!C1171,Video_List!$D:$D,"&lt;=" &amp;Monitoring!H1171)-COUNTIFS(Video_List!$A:$A,Monitoring!C1171,Video_List!$D:$D,"&lt;=" &amp;Monitoring!G1171))+1," videos")))</f>
        <v>1 video</v>
      </c>
      <c r="P1171" s="61" t="str">
        <f t="shared" si="127"/>
        <v>yes</v>
      </c>
      <c r="Q1171" s="62" t="s">
        <v>31</v>
      </c>
      <c r="R1171" s="63" t="str">
        <f>+IFERROR(IF(S1171="#N/C","#N/C",INDEX(Taxonomy_UniqueValues!A:A,MATCH(S1171,Taxonomy_UniqueValues!B:B,0))),"#N/C")</f>
        <v>Insecta</v>
      </c>
      <c r="S1171" s="63" t="str">
        <f>+IFERROR(IF(T1171="#N/C","#N/C",INDEX(Taxonomy_UniqueValues!B:B,MATCH(T1171,Taxonomy_UniqueValues!C:C,0))),"#N/C")</f>
        <v>Diptera</v>
      </c>
      <c r="T1171" s="63" t="str">
        <f>+IFERROR(IF(V1171="#N/C","#N/C",INDEX(Taxonomy_UniqueValues!C:C,MATCH(V1171,Taxonomy_UniqueValues!E:E,0))),"#N/C")</f>
        <v>Brachycera</v>
      </c>
      <c r="U1171" s="63" t="str">
        <f>+IFERROR(IF(V1171="#N/C","#N/C",INDEX(Taxonomy_UniqueValues!D:D,MATCH(V1171,Taxonomy_UniqueValues!E:E,0))),"#N/C")</f>
        <v>Muscomorpha</v>
      </c>
      <c r="V1171" s="63" t="str">
        <f>+IFERROR(IF(W1171="#N/C","#N/C",INDEX(Taxonomy_UniqueValues!E:E,MATCH(W1171,Taxonomy_UniqueValues!F:F,0))),"#N/C")</f>
        <v>Syrphoidea</v>
      </c>
      <c r="W1171" s="63" t="str">
        <f>+IFERROR(IF(X1171="#N/C","#N/C",INDEX(Taxonomy_UniqueValues!F:F,MATCH(X1171,Taxonomy_UniqueValues!G:G,0))),"#N/C")</f>
        <v>Syrphidae</v>
      </c>
      <c r="X1171" s="63" t="str">
        <f>+IFERROR(IF(Y1171="#N/C","#N/C",INDEX(Taxonomy_UniqueValues!G:G,MATCH(Y1171,Taxonomy_UniqueValues!H:H,0))),"#N/C")</f>
        <v>Syrphinae</v>
      </c>
      <c r="Y1171" s="65" t="s">
        <v>219</v>
      </c>
      <c r="Z1171" s="64" t="s">
        <v>36</v>
      </c>
    </row>
    <row r="1172" spans="1:26" x14ac:dyDescent="0.3">
      <c r="A1172" s="3">
        <v>211</v>
      </c>
      <c r="B1172" s="38" t="str">
        <f t="shared" si="124"/>
        <v>FAIR-D4_211</v>
      </c>
      <c r="C1172" s="39" t="s">
        <v>897</v>
      </c>
      <c r="D1172" s="4">
        <f t="shared" si="122"/>
        <v>45174</v>
      </c>
      <c r="E1172" s="1" t="s">
        <v>1359</v>
      </c>
      <c r="F1172" s="1" t="s">
        <v>1359</v>
      </c>
      <c r="G1172" s="2">
        <v>45174.520671296297</v>
      </c>
      <c r="H1172" s="2">
        <v>45174.520810185197</v>
      </c>
      <c r="I1172" s="46">
        <f t="shared" si="121"/>
        <v>1.388888995279558E-4</v>
      </c>
      <c r="J1172" s="41" t="s">
        <v>30</v>
      </c>
      <c r="K1172" s="42" t="s">
        <v>31</v>
      </c>
      <c r="L1172" s="42" t="s">
        <v>32</v>
      </c>
      <c r="M1172" s="6">
        <v>211</v>
      </c>
      <c r="N1172" s="5" t="str">
        <f t="shared" si="125"/>
        <v>FAIR-D4/211</v>
      </c>
      <c r="O1172" s="4" t="str">
        <f>IF(ISBLANK(E1172),"",IF(E1172=F1172, "1 video",CONCATENATE((+COUNTIFS(Video_List!$A:$A,Monitoring!C1172,Video_List!$D:$D,"&lt;=" &amp;Monitoring!H1172)-COUNTIFS(Video_List!$A:$A,Monitoring!C1172,Video_List!$D:$D,"&lt;=" &amp;Monitoring!G1172))+1," videos")))</f>
        <v>1 video</v>
      </c>
      <c r="P1172" s="61" t="str">
        <f t="shared" si="127"/>
        <v>yes</v>
      </c>
      <c r="Q1172" s="63" t="s">
        <v>34</v>
      </c>
      <c r="R1172" s="63" t="str">
        <f>+IFERROR(IF(S1172="#N/C","#N/C",IF(S1172=0,INDEX(Taxonomy_UniqueValues!A:A,MATCH(T1172,Taxonomy_UniqueValues!C:C,0)),INDEX(Taxonomy_UniqueValues!A:A,MATCH(S1172,Taxonomy_UniqueValues!B:B,0)))),"#N/C")</f>
        <v>Insecta</v>
      </c>
      <c r="S1172" s="63" t="str">
        <f>+IFERROR(IF(T1172="#N/C","#N/C",IF(T1172=0,INDEX(Taxonomy_UniqueValues!B:B,MATCH(U1172,Taxonomy_UniqueValues!D:D,0)),INDEX(Taxonomy_UniqueValues!B:B,MATCH(T1172,Taxonomy_UniqueValues!C:C,0)))),"#N/C")</f>
        <v>Diptera</v>
      </c>
      <c r="T1172" s="63" t="str">
        <f>+IFERROR(IF(U1172="#N/C","#N/C",IF(U1172=0,INDEX(Taxonomy_UniqueValues!C:C,MATCH(V1172,Taxonomy_UniqueValues!E:E,0)),INDEX(Taxonomy_UniqueValues!C:C,MATCH(U1172,Taxonomy_UniqueValues!D:D,0)))),"#N/C")</f>
        <v>Brachycera</v>
      </c>
      <c r="U1172" s="63" t="str">
        <f>+IFERROR(IF(V1172="#N/C","#N/C",IF(V1172=0,INDEX(Taxonomy_UniqueValues!D:D,MATCH(W1172,Taxonomy_UniqueValues!F:F,0)),INDEX(Taxonomy_UniqueValues!D:D,MATCH(V1172,Taxonomy_UniqueValues!E:E,0)))),"#N/C")</f>
        <v>Muscomorpha</v>
      </c>
      <c r="V1172" s="63" t="str">
        <f>+IFERROR(IF(W1172="#N/C","#N/C",IF(W1172=0,INDEX(Taxonomy_UniqueValues!E:E,MATCH(X1172,Taxonomy_UniqueValues!G:G,0)),INDEX(Taxonomy_UniqueValues!E:E,MATCH(W1172,Taxonomy_UniqueValues!F:F,0)))),"#N/C")</f>
        <v>Muscoidea</v>
      </c>
      <c r="W1172" s="63" t="str">
        <f>+IFERROR(IF(X1172="#N/C","#N/C",IF(X1172=0,INDEX(Taxonomy_UniqueValues!F:F,MATCH(Y1172,Taxonomy_UniqueValues!H:H,0)),INDEX(Taxonomy_UniqueValues!F:F,MATCH(X1172,Taxonomy_UniqueValues!G:G,0)))),"#N/C")</f>
        <v>Fanniidae</v>
      </c>
      <c r="X1172" s="63">
        <f>+IFERROR(IF(Y1172="#N/C","#N/C",INDEX(Taxonomy_UniqueValues!G:G,MATCH(Y1172,Taxonomy_UniqueValues!H:H,0))),"#N/C")</f>
        <v>0</v>
      </c>
      <c r="Y1172" s="65" t="s">
        <v>38</v>
      </c>
      <c r="Z1172" s="64" t="s">
        <v>36</v>
      </c>
    </row>
    <row r="1173" spans="1:26" x14ac:dyDescent="0.3">
      <c r="A1173" s="3">
        <v>212</v>
      </c>
      <c r="B1173" s="38" t="str">
        <f t="shared" si="124"/>
        <v>FAIR-D4_212</v>
      </c>
      <c r="C1173" s="39" t="s">
        <v>897</v>
      </c>
      <c r="D1173" s="4">
        <f t="shared" si="122"/>
        <v>45174</v>
      </c>
      <c r="E1173" s="1" t="s">
        <v>1360</v>
      </c>
      <c r="F1173" s="1" t="s">
        <v>1360</v>
      </c>
      <c r="G1173" s="2">
        <v>45174.545543981498</v>
      </c>
      <c r="H1173" s="2">
        <v>45174.5457523148</v>
      </c>
      <c r="I1173" s="46">
        <f t="shared" si="121"/>
        <v>2.0833330199820921E-4</v>
      </c>
      <c r="J1173" s="41" t="s">
        <v>30</v>
      </c>
      <c r="K1173" s="42" t="s">
        <v>34</v>
      </c>
      <c r="L1173" s="42" t="s">
        <v>32</v>
      </c>
      <c r="M1173" s="6">
        <v>212</v>
      </c>
      <c r="N1173" s="5" t="str">
        <f t="shared" si="125"/>
        <v>FAIR-D4/212</v>
      </c>
      <c r="O1173" s="4" t="str">
        <f>IF(ISBLANK(E1173),"",IF(E1173=F1173, "1 video",CONCATENATE((+COUNTIFS(Video_List!$A:$A,Monitoring!C1173,Video_List!$D:$D,"&lt;=" &amp;Monitoring!H1173)-COUNTIFS(Video_List!$A:$A,Monitoring!C1173,Video_List!$D:$D,"&lt;=" &amp;Monitoring!G1173))+1," videos")))</f>
        <v>1 video</v>
      </c>
      <c r="P1173" s="61" t="str">
        <f t="shared" si="127"/>
        <v>yes</v>
      </c>
      <c r="Q1173" s="63" t="s">
        <v>34</v>
      </c>
      <c r="R1173" s="63" t="str">
        <f>+IFERROR(IF(S1173="#N/C","#N/C",IF(S1173=0,INDEX(Taxonomy_UniqueValues!A:A,MATCH(T1173,Taxonomy_UniqueValues!C:C,0)),INDEX(Taxonomy_UniqueValues!A:A,MATCH(S1173,Taxonomy_UniqueValues!B:B,0)))),"#N/C")</f>
        <v>Insecta</v>
      </c>
      <c r="S1173" s="63" t="str">
        <f>+IFERROR(IF(T1173="#N/C","#N/C",IF(T1173=0,INDEX(Taxonomy_UniqueValues!B:B,MATCH(U1173,Taxonomy_UniqueValues!D:D,0)),INDEX(Taxonomy_UniqueValues!B:B,MATCH(T1173,Taxonomy_UniqueValues!C:C,0)))),"#N/C")</f>
        <v>Diptera</v>
      </c>
      <c r="T1173" s="63" t="str">
        <f>+IFERROR(IF(U1173="#N/C","#N/C",IF(U1173=0,INDEX(Taxonomy_UniqueValues!C:C,MATCH(V1173,Taxonomy_UniqueValues!E:E,0)),INDEX(Taxonomy_UniqueValues!C:C,MATCH(U1173,Taxonomy_UniqueValues!D:D,0)))),"#N/C")</f>
        <v>Brachycera</v>
      </c>
      <c r="U1173" s="63" t="str">
        <f>+IFERROR(IF(V1173="#N/C","#N/C",IF(V1173=0,INDEX(Taxonomy_UniqueValues!D:D,MATCH(W1173,Taxonomy_UniqueValues!F:F,0)),INDEX(Taxonomy_UniqueValues!D:D,MATCH(V1173,Taxonomy_UniqueValues!E:E,0)))),"#N/C")</f>
        <v>Muscomorpha</v>
      </c>
      <c r="V1173" s="63" t="str">
        <f>+IFERROR(IF(W1173="#N/C","#N/C",IF(W1173=0,INDEX(Taxonomy_UniqueValues!E:E,MATCH(X1173,Taxonomy_UniqueValues!G:G,0)),INDEX(Taxonomy_UniqueValues!E:E,MATCH(W1173,Taxonomy_UniqueValues!F:F,0)))),"#N/C")</f>
        <v>Muscoidea</v>
      </c>
      <c r="W1173" s="63" t="str">
        <f>+IFERROR(IF(X1173="#N/C","#N/C",IF(X1173=0,INDEX(Taxonomy_UniqueValues!F:F,MATCH(Y1173,Taxonomy_UniqueValues!H:H,0)),INDEX(Taxonomy_UniqueValues!F:F,MATCH(X1173,Taxonomy_UniqueValues!G:G,0)))),"#N/C")</f>
        <v>Fanniidae</v>
      </c>
      <c r="X1173" s="63">
        <f>+IFERROR(IF(Y1173="#N/C","#N/C",INDEX(Taxonomy_UniqueValues!G:G,MATCH(Y1173,Taxonomy_UniqueValues!H:H,0))),"#N/C")</f>
        <v>0</v>
      </c>
      <c r="Y1173" s="65" t="s">
        <v>38</v>
      </c>
      <c r="Z1173" s="64" t="s">
        <v>36</v>
      </c>
    </row>
    <row r="1174" spans="1:26" x14ac:dyDescent="0.3">
      <c r="A1174" s="3">
        <v>213</v>
      </c>
      <c r="B1174" s="38" t="str">
        <f t="shared" si="124"/>
        <v>FAIR-D4_213</v>
      </c>
      <c r="C1174" s="39" t="s">
        <v>897</v>
      </c>
      <c r="D1174" s="4">
        <f t="shared" si="122"/>
        <v>45175</v>
      </c>
      <c r="E1174" s="1" t="s">
        <v>1361</v>
      </c>
      <c r="F1174" s="1" t="s">
        <v>1361</v>
      </c>
      <c r="G1174" s="2">
        <v>45175.414768518502</v>
      </c>
      <c r="H1174" s="2">
        <v>45175.4152777778</v>
      </c>
      <c r="I1174" s="46">
        <f t="shared" si="121"/>
        <v>5.0925929826917127E-4</v>
      </c>
      <c r="J1174" s="41" t="s">
        <v>30</v>
      </c>
      <c r="K1174" s="42" t="s">
        <v>31</v>
      </c>
      <c r="L1174" s="42" t="s">
        <v>32</v>
      </c>
      <c r="M1174" s="6">
        <v>213</v>
      </c>
      <c r="N1174" s="5" t="str">
        <f t="shared" si="125"/>
        <v>FAIR-D4/213</v>
      </c>
      <c r="O1174" s="4" t="str">
        <f>IF(ISBLANK(E1174),"",IF(E1174=F1174, "1 video",CONCATENATE((+COUNTIFS(Video_List!$A:$A,Monitoring!C1174,Video_List!$D:$D,"&lt;=" &amp;Monitoring!H1174)-COUNTIFS(Video_List!$A:$A,Monitoring!C1174,Video_List!$D:$D,"&lt;=" &amp;Monitoring!G1174))+1," videos")))</f>
        <v>1 video</v>
      </c>
      <c r="P1174" s="61" t="str">
        <f t="shared" si="127"/>
        <v>yes</v>
      </c>
      <c r="Q1174" s="63" t="s">
        <v>34</v>
      </c>
      <c r="R1174" s="63" t="str">
        <f>+IFERROR(IF(S1174="#N/C","#N/C",INDEX(Taxonomy_UniqueValues!A:A,MATCH(S1174,Taxonomy_UniqueValues!B:B,0))),"#N/C")</f>
        <v>Insecta</v>
      </c>
      <c r="S1174" s="63" t="str">
        <f>+IFERROR(IF(T1174="#N/C","#N/C",INDEX(Taxonomy_UniqueValues!B:B,MATCH(T1174,Taxonomy_UniqueValues!C:C,0))),"#N/C")</f>
        <v>Diptera</v>
      </c>
      <c r="T1174" s="63" t="str">
        <f>+IFERROR(IF(V1174="#N/C","#N/C",INDEX(Taxonomy_UniqueValues!C:C,MATCH(V1174,Taxonomy_UniqueValues!E:E,0))),"#N/C")</f>
        <v>Brachycera</v>
      </c>
      <c r="U1174" s="63" t="str">
        <f>+IFERROR(IF(V1174="#N/C","#N/C",INDEX(Taxonomy_UniqueValues!D:D,MATCH(V1174,Taxonomy_UniqueValues!E:E,0))),"#N/C")</f>
        <v>Muscomorpha</v>
      </c>
      <c r="V1174" s="63" t="s">
        <v>35</v>
      </c>
      <c r="W1174" s="63" t="str">
        <f>+IFERROR(IF(X1174="#N/C","#N/C",INDEX(Taxonomy_UniqueValues!F:F,MATCH(X1174,Taxonomy_UniqueValues!G:G,0))),"#N/C")</f>
        <v>#N/C</v>
      </c>
      <c r="X1174" s="63" t="str">
        <f>+IFERROR(IF(Y1174="#N/C","#N/C",INDEX(Taxonomy_UniqueValues!G:G,MATCH(Y1174,Taxonomy_UniqueValues!H:H,0))),"#N/C")</f>
        <v>#N/C</v>
      </c>
      <c r="Y1174" s="65" t="str">
        <f>+IFERROR(IF(Z1174="#N/C","#N/C",INDEX(Taxonomy_UniqueValues!H:H,MATCH(Z1174,Taxonomy_UniqueValues!I:I,0))),"#N/C")</f>
        <v>#N/C</v>
      </c>
      <c r="Z1174" s="64" t="s">
        <v>36</v>
      </c>
    </row>
    <row r="1175" spans="1:26" x14ac:dyDescent="0.3">
      <c r="A1175" s="3">
        <v>214</v>
      </c>
      <c r="B1175" s="38" t="str">
        <f t="shared" si="124"/>
        <v>FAIR-D4_214</v>
      </c>
      <c r="C1175" s="39" t="s">
        <v>897</v>
      </c>
      <c r="D1175" s="4">
        <f t="shared" si="122"/>
        <v>45175</v>
      </c>
      <c r="E1175" s="1" t="s">
        <v>1362</v>
      </c>
      <c r="F1175" s="1" t="s">
        <v>1362</v>
      </c>
      <c r="G1175" s="2">
        <v>45175.457766203697</v>
      </c>
      <c r="H1175" s="2">
        <v>45175.457824074103</v>
      </c>
      <c r="I1175" s="46">
        <f t="shared" si="121"/>
        <v>5.7870405726134777E-5</v>
      </c>
      <c r="J1175" s="41" t="s">
        <v>30</v>
      </c>
      <c r="K1175" s="42" t="s">
        <v>31</v>
      </c>
      <c r="L1175" s="42" t="s">
        <v>32</v>
      </c>
      <c r="M1175" s="6">
        <v>214</v>
      </c>
      <c r="N1175" s="5" t="str">
        <f t="shared" si="125"/>
        <v>FAIR-D4/214</v>
      </c>
      <c r="O1175" s="4" t="str">
        <f>IF(ISBLANK(E1175),"",IF(E1175=F1175, "1 video",CONCATENATE((+COUNTIFS(Video_List!$A:$A,Monitoring!C1175,Video_List!$D:$D,"&lt;=" &amp;Monitoring!H1175)-COUNTIFS(Video_List!$A:$A,Monitoring!C1175,Video_List!$D:$D,"&lt;=" &amp;Monitoring!G1175))+1," videos")))</f>
        <v>1 video</v>
      </c>
      <c r="P1175" s="61" t="str">
        <f t="shared" si="127"/>
        <v>yes</v>
      </c>
      <c r="Q1175" s="63" t="s">
        <v>34</v>
      </c>
      <c r="R1175" s="63" t="str">
        <f>+IFERROR(IF(S1175="#N/C","#N/C",INDEX(Taxonomy_UniqueValues!A:A,MATCH(S1175,Taxonomy_UniqueValues!B:B,0))),"#N/C")</f>
        <v>Insecta</v>
      </c>
      <c r="S1175" s="63" t="str">
        <f>+IFERROR(IF(T1175="#N/C","#N/C",INDEX(Taxonomy_UniqueValues!B:B,MATCH(T1175,Taxonomy_UniqueValues!C:C,0))),"#N/C")</f>
        <v>Diptera</v>
      </c>
      <c r="T1175" s="63" t="str">
        <f>+IFERROR(IF(V1175="#N/C","#N/C",INDEX(Taxonomy_UniqueValues!C:C,MATCH(V1175,Taxonomy_UniqueValues!E:E,0))),"#N/C")</f>
        <v>Brachycera</v>
      </c>
      <c r="U1175" s="63" t="str">
        <f>+IFERROR(IF(V1175="#N/C","#N/C",INDEX(Taxonomy_UniqueValues!D:D,MATCH(V1175,Taxonomy_UniqueValues!E:E,0))),"#N/C")</f>
        <v>Muscomorpha</v>
      </c>
      <c r="V1175" s="63" t="s">
        <v>35</v>
      </c>
      <c r="W1175" s="63" t="str">
        <f>+IFERROR(IF(X1175="#N/C","#N/C",INDEX(Taxonomy_UniqueValues!F:F,MATCH(X1175,Taxonomy_UniqueValues!G:G,0))),"#N/C")</f>
        <v>#N/C</v>
      </c>
      <c r="X1175" s="63" t="str">
        <f>+IFERROR(IF(Y1175="#N/C","#N/C",INDEX(Taxonomy_UniqueValues!G:G,MATCH(Y1175,Taxonomy_UniqueValues!H:H,0))),"#N/C")</f>
        <v>#N/C</v>
      </c>
      <c r="Y1175" s="65" t="str">
        <f>+IFERROR(IF(Z1175="#N/C","#N/C",INDEX(Taxonomy_UniqueValues!H:H,MATCH(Z1175,Taxonomy_UniqueValues!I:I,0))),"#N/C")</f>
        <v>#N/C</v>
      </c>
      <c r="Z1175" s="64" t="s">
        <v>36</v>
      </c>
    </row>
    <row r="1176" spans="1:26" x14ac:dyDescent="0.3">
      <c r="A1176" s="3">
        <v>215</v>
      </c>
      <c r="B1176" s="38" t="str">
        <f t="shared" si="124"/>
        <v>FAIR-D4_215</v>
      </c>
      <c r="C1176" s="39" t="s">
        <v>897</v>
      </c>
      <c r="D1176" s="4">
        <f t="shared" si="122"/>
        <v>45175</v>
      </c>
      <c r="E1176" s="1" t="s">
        <v>1363</v>
      </c>
      <c r="F1176" s="1" t="s">
        <v>1364</v>
      </c>
      <c r="G1176" s="2">
        <v>45175.504618055602</v>
      </c>
      <c r="H1176" s="2">
        <v>45175.506655092599</v>
      </c>
      <c r="I1176" s="46">
        <f t="shared" si="121"/>
        <v>2.0370369966258295E-3</v>
      </c>
      <c r="J1176" s="41" t="s">
        <v>30</v>
      </c>
      <c r="K1176" s="42" t="s">
        <v>34</v>
      </c>
      <c r="L1176" s="42" t="s">
        <v>32</v>
      </c>
      <c r="M1176" s="6">
        <v>215</v>
      </c>
      <c r="N1176" s="5" t="str">
        <f t="shared" si="125"/>
        <v>FAIR-D4/215</v>
      </c>
      <c r="O1176" s="4" t="str">
        <f>IF(ISBLANK(E1176),"",IF(E1176=F1176, "1 video",CONCATENATE((+COUNTIFS(Video_List!$A:$A,Monitoring!C1176,Video_List!$D:$D,"&lt;=" &amp;Monitoring!H1176)-COUNTIFS(Video_List!$A:$A,Monitoring!C1176,Video_List!$D:$D,"&lt;=" &amp;Monitoring!G1176))+1," videos")))</f>
        <v>2 videos</v>
      </c>
      <c r="P1176" s="61" t="str">
        <f t="shared" si="127"/>
        <v>yes</v>
      </c>
      <c r="Q1176" s="62" t="s">
        <v>31</v>
      </c>
      <c r="R1176" s="63" t="str">
        <f>+IFERROR(IF(S1176="#N/C","#N/C",INDEX(Taxonomy_UniqueValues!A:A,MATCH(S1176,Taxonomy_UniqueValues!B:B,0))),"#N/C")</f>
        <v>Insecta</v>
      </c>
      <c r="S1176" s="63" t="str">
        <f>+IFERROR(IF(T1176="#N/C","#N/C",INDEX(Taxonomy_UniqueValues!B:B,MATCH(T1176,Taxonomy_UniqueValues!C:C,0))),"#N/C")</f>
        <v>Coleoptera</v>
      </c>
      <c r="T1176" s="63" t="str">
        <f>+IFERROR(IF(V1176="#N/C","#N/C",INDEX(Taxonomy_UniqueValues!C:C,MATCH(V1176,Taxonomy_UniqueValues!E:E,0))),"#N/C")</f>
        <v>Polyphaga</v>
      </c>
      <c r="U1176" s="63" t="str">
        <f>+IFERROR(IF(V1176="#N/C","#N/C",INDEX(Taxonomy_UniqueValues!D:D,MATCH(V1176,Taxonomy_UniqueValues!E:E,0))),"#N/C")</f>
        <v>Cucujiformia</v>
      </c>
      <c r="V1176" s="63" t="str">
        <f>+IFERROR(IF(W1176="#N/C","#N/C",INDEX(Taxonomy_UniqueValues!E:E,MATCH(W1176,Taxonomy_UniqueValues!F:F,0))),"#N/C")</f>
        <v>Coccinelloidea</v>
      </c>
      <c r="W1176" s="63" t="str">
        <f>+IFERROR(IF(X1176="#N/C","#N/C",INDEX(Taxonomy_UniqueValues!F:F,MATCH(X1176,Taxonomy_UniqueValues!G:G,0))),"#N/C")</f>
        <v>Coccinellidae</v>
      </c>
      <c r="X1176" s="63" t="s">
        <v>185</v>
      </c>
      <c r="Y1176" s="65" t="str">
        <f>+IFERROR(IF(Z1176="#N/C","#N/C",INDEX(Taxonomy_UniqueValues!H:H,MATCH(Z1176,Taxonomy_UniqueValues!I:I,0))),"#N/C")</f>
        <v>#N/C</v>
      </c>
      <c r="Z1176" s="64" t="s">
        <v>36</v>
      </c>
    </row>
    <row r="1177" spans="1:26" x14ac:dyDescent="0.3">
      <c r="A1177" s="3">
        <v>216</v>
      </c>
      <c r="B1177" s="38" t="str">
        <f t="shared" si="124"/>
        <v>FAIR-D4_216</v>
      </c>
      <c r="C1177" s="39" t="s">
        <v>897</v>
      </c>
      <c r="D1177" s="4">
        <f t="shared" si="122"/>
        <v>45175</v>
      </c>
      <c r="E1177" s="1" t="s">
        <v>1365</v>
      </c>
      <c r="F1177" s="1" t="s">
        <v>1365</v>
      </c>
      <c r="G1177" s="2">
        <v>45175.515162037002</v>
      </c>
      <c r="H1177" s="2">
        <v>45175.515335648102</v>
      </c>
      <c r="I1177" s="46">
        <f t="shared" si="121"/>
        <v>1.736111007630825E-4</v>
      </c>
      <c r="J1177" s="41" t="s">
        <v>30</v>
      </c>
      <c r="K1177" s="42" t="s">
        <v>31</v>
      </c>
      <c r="L1177" s="42" t="s">
        <v>32</v>
      </c>
      <c r="M1177" s="6">
        <v>216</v>
      </c>
      <c r="N1177" s="5" t="str">
        <f t="shared" si="125"/>
        <v>FAIR-D4/216</v>
      </c>
      <c r="O1177" s="4" t="str">
        <f>IF(ISBLANK(E1177),"",IF(E1177=F1177, "1 video",CONCATENATE((+COUNTIFS(Video_List!$A:$A,Monitoring!C1177,Video_List!$D:$D,"&lt;=" &amp;Monitoring!H1177)-COUNTIFS(Video_List!$A:$A,Monitoring!C1177,Video_List!$D:$D,"&lt;=" &amp;Monitoring!G1177))+1," videos")))</f>
        <v>1 video</v>
      </c>
      <c r="P1177" s="61" t="str">
        <f t="shared" si="127"/>
        <v>yes</v>
      </c>
      <c r="Q1177" s="62" t="s">
        <v>31</v>
      </c>
      <c r="R1177" s="63" t="str">
        <f>+IFERROR(IF(S1177="#N/C","#N/C",INDEX(Taxonomy_UniqueValues!A:A,MATCH(S1177,Taxonomy_UniqueValues!B:B,0))),"#N/C")</f>
        <v>Insecta</v>
      </c>
      <c r="S1177" s="63" t="str">
        <f>+IFERROR(IF(T1177="#N/C","#N/C",INDEX(Taxonomy_UniqueValues!B:B,MATCH(T1177,Taxonomy_UniqueValues!C:C,0))),"#N/C")</f>
        <v>Diptera</v>
      </c>
      <c r="T1177" s="63" t="str">
        <f>+IFERROR(IF(V1177="#N/C","#N/C",INDEX(Taxonomy_UniqueValues!C:C,MATCH(V1177,Taxonomy_UniqueValues!E:E,0))),"#N/C")</f>
        <v>Brachycera</v>
      </c>
      <c r="U1177" s="63" t="str">
        <f>+IFERROR(IF(V1177="#N/C","#N/C",INDEX(Taxonomy_UniqueValues!D:D,MATCH(V1177,Taxonomy_UniqueValues!E:E,0))),"#N/C")</f>
        <v>Asilomorpha</v>
      </c>
      <c r="V1177" s="63" t="str">
        <f>+IFERROR(IF(W1177="#N/C","#N/C",INDEX(Taxonomy_UniqueValues!E:E,MATCH(W1177,Taxonomy_UniqueValues!F:F,0))),"#N/C")</f>
        <v>Asiloidea</v>
      </c>
      <c r="W1177" s="63" t="s">
        <v>1366</v>
      </c>
      <c r="X1177" s="63" t="s">
        <v>1367</v>
      </c>
      <c r="Y1177" s="65" t="str">
        <f>+IFERROR(IF(Z1177="#N/C","#N/C",INDEX(Taxonomy_UniqueValues!H:H,MATCH(Z1177,Taxonomy_UniqueValues!I:I,0))),"#N/C")</f>
        <v>#N/C</v>
      </c>
      <c r="Z1177" s="64" t="s">
        <v>36</v>
      </c>
    </row>
    <row r="1178" spans="1:26" x14ac:dyDescent="0.3">
      <c r="A1178" s="3">
        <v>217</v>
      </c>
      <c r="B1178" s="38" t="str">
        <f t="shared" si="124"/>
        <v>FAIR-D4_217</v>
      </c>
      <c r="C1178" s="39" t="s">
        <v>897</v>
      </c>
      <c r="D1178" s="4">
        <f t="shared" ref="D1178:D1208" si="128">IF(ISBLANK(E1178),"",+VALUE(MID(E1178,FIND("_",E1178)+1,10)))</f>
        <v>45176</v>
      </c>
      <c r="E1178" s="1" t="s">
        <v>1368</v>
      </c>
      <c r="F1178" s="1" t="s">
        <v>1368</v>
      </c>
      <c r="G1178" s="2">
        <v>45176.3862731482</v>
      </c>
      <c r="H1178" s="2">
        <v>45176.386666666702</v>
      </c>
      <c r="I1178" s="46">
        <f t="shared" si="121"/>
        <v>3.9351850136881694E-4</v>
      </c>
      <c r="J1178" s="41" t="s">
        <v>30</v>
      </c>
      <c r="K1178" s="42" t="s">
        <v>31</v>
      </c>
      <c r="L1178" s="42" t="s">
        <v>32</v>
      </c>
      <c r="M1178" s="6">
        <v>217</v>
      </c>
      <c r="N1178" s="5" t="str">
        <f t="shared" si="125"/>
        <v>FAIR-D4/217</v>
      </c>
      <c r="O1178" s="4" t="str">
        <f>IF(ISBLANK(E1178),"",IF(E1178=F1178, "1 video",CONCATENATE((+COUNTIFS(Video_List!$A:$A,Monitoring!C1178,Video_List!$D:$D,"&lt;=" &amp;Monitoring!H1178)-COUNTIFS(Video_List!$A:$A,Monitoring!C1178,Video_List!$D:$D,"&lt;=" &amp;Monitoring!G1178))+1," videos")))</f>
        <v>1 video</v>
      </c>
      <c r="P1178" s="61" t="str">
        <f t="shared" si="127"/>
        <v>yes</v>
      </c>
      <c r="Q1178" s="62" t="s">
        <v>31</v>
      </c>
      <c r="R1178" s="63" t="str">
        <f>+IFERROR(IF(S1178="#N/C","#N/C",INDEX(Taxonomy_UniqueValues!A:A,MATCH(S1178,Taxonomy_UniqueValues!B:B,0))),"#N/C")</f>
        <v>Insecta</v>
      </c>
      <c r="S1178" s="63" t="str">
        <f>+IFERROR(IF(T1178="#N/C","#N/C",INDEX(Taxonomy_UniqueValues!B:B,MATCH(T1178,Taxonomy_UniqueValues!C:C,0))),"#N/C")</f>
        <v>Diptera</v>
      </c>
      <c r="T1178" s="63" t="str">
        <f>+IFERROR(IF(V1178="#N/C","#N/C",INDEX(Taxonomy_UniqueValues!C:C,MATCH(V1178,Taxonomy_UniqueValues!E:E,0))),"#N/C")</f>
        <v>Brachycera</v>
      </c>
      <c r="U1178" s="63" t="str">
        <f>+IFERROR(IF(V1178="#N/C","#N/C",INDEX(Taxonomy_UniqueValues!D:D,MATCH(V1178,Taxonomy_UniqueValues!E:E,0))),"#N/C")</f>
        <v>Muscomorpha</v>
      </c>
      <c r="V1178" s="63" t="str">
        <f>+IFERROR(IF(W1178="#N/C","#N/C",INDEX(Taxonomy_UniqueValues!E:E,MATCH(W1178,Taxonomy_UniqueValues!F:F,0))),"#N/C")</f>
        <v>Syrphoidea</v>
      </c>
      <c r="W1178" s="63" t="str">
        <f>+IFERROR(IF(X1178="#N/C","#N/C",INDEX(Taxonomy_UniqueValues!F:F,MATCH(X1178,Taxonomy_UniqueValues!G:G,0))),"#N/C")</f>
        <v>Syrphidae</v>
      </c>
      <c r="X1178" s="63" t="str">
        <f>+IFERROR(IF(Y1178="#N/C","#N/C",INDEX(Taxonomy_UniqueValues!G:G,MATCH(Y1178,Taxonomy_UniqueValues!H:H,0))),"#N/C")</f>
        <v>Syrphinae</v>
      </c>
      <c r="Y1178" s="65" t="s">
        <v>219</v>
      </c>
      <c r="Z1178" s="64" t="s">
        <v>36</v>
      </c>
    </row>
    <row r="1179" spans="1:26" x14ac:dyDescent="0.3">
      <c r="A1179" s="3">
        <v>218</v>
      </c>
      <c r="B1179" s="38" t="str">
        <f t="shared" si="124"/>
        <v>FAIR-D4_218</v>
      </c>
      <c r="C1179" s="39" t="s">
        <v>897</v>
      </c>
      <c r="D1179" s="4">
        <f t="shared" si="128"/>
        <v>45176</v>
      </c>
      <c r="E1179" s="1" t="s">
        <v>1369</v>
      </c>
      <c r="F1179" s="1" t="s">
        <v>1370</v>
      </c>
      <c r="G1179" s="2">
        <v>45176.399872685201</v>
      </c>
      <c r="H1179" s="2">
        <v>45176.402060185203</v>
      </c>
      <c r="I1179" s="46">
        <f t="shared" si="121"/>
        <v>2.1875000020372681E-3</v>
      </c>
      <c r="J1179" s="41" t="s">
        <v>30</v>
      </c>
      <c r="K1179" s="42" t="s">
        <v>31</v>
      </c>
      <c r="L1179" s="42" t="s">
        <v>32</v>
      </c>
      <c r="M1179" s="6">
        <v>218</v>
      </c>
      <c r="N1179" s="5" t="str">
        <f t="shared" si="125"/>
        <v>FAIR-D4/218</v>
      </c>
      <c r="O1179" s="4" t="str">
        <f>IF(ISBLANK(E1179),"",IF(E1179=F1179, "1 video",CONCATENATE((+COUNTIFS(Video_List!$A:$A,Monitoring!C1179,Video_List!$D:$D,"&lt;=" &amp;Monitoring!H1179)-COUNTIFS(Video_List!$A:$A,Monitoring!C1179,Video_List!$D:$D,"&lt;=" &amp;Monitoring!G1179))+1," videos")))</f>
        <v>3 videos</v>
      </c>
      <c r="P1179" s="61" t="str">
        <f t="shared" si="127"/>
        <v>yes</v>
      </c>
      <c r="Q1179" s="62" t="s">
        <v>34</v>
      </c>
      <c r="R1179" s="63" t="str">
        <f>+IFERROR(IF(S1179="#N/C","#N/C",IF(S1179=0,INDEX(Taxonomy_UniqueValues!A:A,MATCH(T1179,Taxonomy_UniqueValues!C:C,0)),INDEX(Taxonomy_UniqueValues!A:A,MATCH(S1179,Taxonomy_UniqueValues!B:B,0)))),"#N/C")</f>
        <v>Insecta</v>
      </c>
      <c r="S1179" s="63" t="str">
        <f>+IFERROR(IF(T1179="#N/C","#N/C",IF(T1179=0,INDEX(Taxonomy_UniqueValues!B:B,MATCH(U1179,Taxonomy_UniqueValues!D:D,0)),INDEX(Taxonomy_UniqueValues!B:B,MATCH(T1179,Taxonomy_UniqueValues!C:C,0)))),"#N/C")</f>
        <v>Diptera</v>
      </c>
      <c r="T1179" s="63" t="str">
        <f>+IFERROR(IF(U1179="#N/C","#N/C",IF(U1179=0,INDEX(Taxonomy_UniqueValues!C:C,MATCH(V1179,Taxonomy_UniqueValues!E:E,0)),INDEX(Taxonomy_UniqueValues!C:C,MATCH(U1179,Taxonomy_UniqueValues!D:D,0)))),"#N/C")</f>
        <v>Brachycera</v>
      </c>
      <c r="U1179" s="63" t="str">
        <f>+IFERROR(IF(V1179="#N/C","#N/C",IF(V1179=0,INDEX(Taxonomy_UniqueValues!D:D,MATCH(W1179,Taxonomy_UniqueValues!F:F,0)),INDEX(Taxonomy_UniqueValues!D:D,MATCH(V1179,Taxonomy_UniqueValues!E:E,0)))),"#N/C")</f>
        <v>Muscomorpha</v>
      </c>
      <c r="V1179" s="63" t="str">
        <f>+IFERROR(IF(W1179="#N/C","#N/C",IF(W1179=0,INDEX(Taxonomy_UniqueValues!E:E,MATCH(X1179,Taxonomy_UniqueValues!G:G,0)),INDEX(Taxonomy_UniqueValues!E:E,MATCH(W1179,Taxonomy_UniqueValues!F:F,0)))),"#N/C")</f>
        <v>Muscoidea</v>
      </c>
      <c r="W1179" s="63" t="str">
        <f>+IFERROR(IF(X1179="#N/C","#N/C",IF(X1179=0,INDEX(Taxonomy_UniqueValues!F:F,MATCH(Y1179,Taxonomy_UniqueValues!H:H,0)),INDEX(Taxonomy_UniqueValues!F:F,MATCH(X1179,Taxonomy_UniqueValues!G:G,0)))),"#N/C")</f>
        <v>Fanniidae</v>
      </c>
      <c r="X1179" s="63">
        <f>+IFERROR(IF(Y1179="#N/C","#N/C",INDEX(Taxonomy_UniqueValues!G:G,MATCH(Y1179,Taxonomy_UniqueValues!H:H,0))),"#N/C")</f>
        <v>0</v>
      </c>
      <c r="Y1179" s="65" t="s">
        <v>38</v>
      </c>
      <c r="Z1179" s="64" t="s">
        <v>36</v>
      </c>
    </row>
    <row r="1180" spans="1:26" x14ac:dyDescent="0.3">
      <c r="A1180" s="3">
        <v>219</v>
      </c>
      <c r="B1180" s="38" t="str">
        <f t="shared" si="124"/>
        <v>FAIR-D4_219</v>
      </c>
      <c r="C1180" s="39" t="s">
        <v>897</v>
      </c>
      <c r="D1180" s="4">
        <f t="shared" si="128"/>
        <v>45176</v>
      </c>
      <c r="E1180" s="1" t="s">
        <v>1371</v>
      </c>
      <c r="F1180" s="1" t="s">
        <v>1372</v>
      </c>
      <c r="G1180" s="2">
        <v>45176.525277777801</v>
      </c>
      <c r="H1180" s="2">
        <v>45176.676863425899</v>
      </c>
      <c r="I1180" s="46">
        <f t="shared" si="121"/>
        <v>0.15158564809826203</v>
      </c>
      <c r="J1180" s="41" t="s">
        <v>45</v>
      </c>
      <c r="K1180" s="42" t="s">
        <v>34</v>
      </c>
      <c r="L1180" s="42" t="s">
        <v>32</v>
      </c>
      <c r="M1180" s="6">
        <v>219</v>
      </c>
      <c r="N1180" s="5" t="str">
        <f t="shared" si="125"/>
        <v>FAIR-D4/219</v>
      </c>
      <c r="O1180" s="4" t="str">
        <f>IF(ISBLANK(E1180),"",IF(E1180=F1180, "1 video",CONCATENATE((+COUNTIFS(Video_List!$A:$A,Monitoring!C1180,Video_List!$D:$D,"&lt;=" &amp;Monitoring!H1180)-COUNTIFS(Video_List!$A:$A,Monitoring!C1180,Video_List!$D:$D,"&lt;=" &amp;Monitoring!G1180))+1," videos")))</f>
        <v>9 videos</v>
      </c>
      <c r="P1180" s="61" t="str">
        <f t="shared" si="127"/>
        <v>yes</v>
      </c>
      <c r="Q1180" s="63" t="s">
        <v>31</v>
      </c>
      <c r="R1180" s="63" t="str">
        <f>+IFERROR(IF(S1180="#N/C","#N/C",INDEX(Taxonomy_UniqueValues!A:A,MATCH(S1180,Taxonomy_UniqueValues!B:B,0))),"#N/C")</f>
        <v>Insecta</v>
      </c>
      <c r="S1180" s="63" t="str">
        <f>+IFERROR(IF(T1180="#N/C","#N/C",INDEX(Taxonomy_UniqueValues!B:B,MATCH(T1180,Taxonomy_UniqueValues!C:C,0))),"#N/C")</f>
        <v>Coleoptera</v>
      </c>
      <c r="T1180" s="63" t="str">
        <f>+IFERROR(IF(V1180="#N/C","#N/C",INDEX(Taxonomy_UniqueValues!C:C,MATCH(V1180,Taxonomy_UniqueValues!E:E,0))),"#N/C")</f>
        <v>Polyphaga</v>
      </c>
      <c r="U1180" s="63" t="str">
        <f>+IFERROR(IF(V1180="#N/C","#N/C",INDEX(Taxonomy_UniqueValues!D:D,MATCH(V1180,Taxonomy_UniqueValues!E:E,0))),"#N/C")</f>
        <v>Cucujiformia</v>
      </c>
      <c r="V1180" s="63" t="str">
        <f>+IFERROR(IF(W1180="#N/C","#N/C",INDEX(Taxonomy_UniqueValues!E:E,MATCH(W1180,Taxonomy_UniqueValues!F:F,0))),"#N/C")</f>
        <v>Coccinelloidea</v>
      </c>
      <c r="W1180" s="63" t="str">
        <f>+IFERROR(IF(X1180="#N/C","#N/C",INDEX(Taxonomy_UniqueValues!F:F,MATCH(X1180,Taxonomy_UniqueValues!G:G,0))),"#N/C")</f>
        <v>Coccinellidae</v>
      </c>
      <c r="X1180" s="63" t="s">
        <v>185</v>
      </c>
      <c r="Y1180" s="65" t="str">
        <f>+IFERROR(IF(Z1180="#N/C","#N/C",INDEX(Taxonomy_UniqueValues!H:H,MATCH(Z1180,Taxonomy_UniqueValues!I:I,0))),"#N/C")</f>
        <v>#N/C</v>
      </c>
      <c r="Z1180" s="64" t="s">
        <v>36</v>
      </c>
    </row>
    <row r="1181" spans="1:26" x14ac:dyDescent="0.3">
      <c r="A1181" s="3">
        <v>220</v>
      </c>
      <c r="B1181" s="38" t="str">
        <f t="shared" si="124"/>
        <v>FAIR-D4_220</v>
      </c>
      <c r="C1181" s="39" t="s">
        <v>897</v>
      </c>
      <c r="D1181" s="4">
        <f t="shared" si="128"/>
        <v>45176</v>
      </c>
      <c r="E1181" s="1" t="s">
        <v>1373</v>
      </c>
      <c r="F1181" s="1" t="s">
        <v>1373</v>
      </c>
      <c r="G1181" s="2">
        <v>45176.692835648202</v>
      </c>
      <c r="H1181" s="2">
        <v>45176.6940509259</v>
      </c>
      <c r="I1181" s="46">
        <f t="shared" si="121"/>
        <v>1.2152776980656199E-3</v>
      </c>
      <c r="J1181" s="41" t="s">
        <v>30</v>
      </c>
      <c r="K1181" s="42" t="s">
        <v>34</v>
      </c>
      <c r="L1181" s="42" t="s">
        <v>32</v>
      </c>
      <c r="M1181" s="6">
        <v>220</v>
      </c>
      <c r="N1181" s="5" t="str">
        <f t="shared" si="125"/>
        <v>FAIR-D4/220</v>
      </c>
      <c r="O1181" s="4" t="str">
        <f>IF(ISBLANK(E1181),"",IF(E1181=F1181, "1 video",CONCATENATE((+COUNTIFS(Video_List!$A:$A,Monitoring!C1181,Video_List!$D:$D,"&lt;=" &amp;Monitoring!H1181)-COUNTIFS(Video_List!$A:$A,Monitoring!C1181,Video_List!$D:$D,"&lt;=" &amp;Monitoring!G1181))+1," videos")))</f>
        <v>1 video</v>
      </c>
      <c r="P1181" s="61" t="str">
        <f t="shared" si="127"/>
        <v>yes</v>
      </c>
      <c r="Q1181" s="62" t="s">
        <v>31</v>
      </c>
      <c r="R1181" s="63" t="str">
        <f>+IFERROR(IF(S1181="#N/C","#N/C",INDEX(Taxonomy_UniqueValues!A:A,MATCH(S1181,Taxonomy_UniqueValues!B:B,0))),"#N/C")</f>
        <v>Insecta</v>
      </c>
      <c r="S1181" s="63" t="str">
        <f>+IFERROR(IF(T1181="#N/C","#N/C",INDEX(Taxonomy_UniqueValues!B:B,MATCH(T1181,Taxonomy_UniqueValues!C:C,0))),"#N/C")</f>
        <v>Coleoptera</v>
      </c>
      <c r="T1181" s="63" t="str">
        <f>+IFERROR(IF(V1181="#N/C","#N/C",INDEX(Taxonomy_UniqueValues!C:C,MATCH(V1181,Taxonomy_UniqueValues!E:E,0))),"#N/C")</f>
        <v>Polyphaga</v>
      </c>
      <c r="U1181" s="63" t="str">
        <f>+IFERROR(IF(V1181="#N/C","#N/C",INDEX(Taxonomy_UniqueValues!D:D,MATCH(V1181,Taxonomy_UniqueValues!E:E,0))),"#N/C")</f>
        <v>Cucujiformia</v>
      </c>
      <c r="V1181" s="63" t="str">
        <f>+IFERROR(IF(W1181="#N/C","#N/C",INDEX(Taxonomy_UniqueValues!E:E,MATCH(W1181,Taxonomy_UniqueValues!F:F,0))),"#N/C")</f>
        <v>Coccinelloidea</v>
      </c>
      <c r="W1181" s="63" t="str">
        <f>+IFERROR(IF(X1181="#N/C","#N/C",INDEX(Taxonomy_UniqueValues!F:F,MATCH(X1181,Taxonomy_UniqueValues!G:G,0))),"#N/C")</f>
        <v>Coccinellidae</v>
      </c>
      <c r="X1181" s="63" t="str">
        <f>+IFERROR(IF(Y1181="#N/C","#N/C",INDEX(Taxonomy_UniqueValues!G:G,MATCH(Y1181,Taxonomy_UniqueValues!H:H,0))),"#N/C")</f>
        <v>Coccinellinae</v>
      </c>
      <c r="Y1181" s="65" t="str">
        <f>+IFERROR(IF(Z1181="#N/C","#N/C",INDEX(Taxonomy_UniqueValues!H:H,MATCH(Z1181,Taxonomy_UniqueValues!I:I,0))),"#N/C")</f>
        <v>Harmonia</v>
      </c>
      <c r="Z1181" s="64" t="s">
        <v>1374</v>
      </c>
    </row>
    <row r="1182" spans="1:26" x14ac:dyDescent="0.3">
      <c r="A1182" s="3">
        <v>221</v>
      </c>
      <c r="B1182" s="38" t="str">
        <f t="shared" si="124"/>
        <v>FAIR-D4_221</v>
      </c>
      <c r="C1182" s="39" t="s">
        <v>897</v>
      </c>
      <c r="D1182" s="4">
        <f t="shared" si="128"/>
        <v>45176</v>
      </c>
      <c r="E1182" s="1" t="s">
        <v>1375</v>
      </c>
      <c r="F1182" s="1" t="s">
        <v>1375</v>
      </c>
      <c r="G1182" s="2">
        <v>45176.755416666703</v>
      </c>
      <c r="H1182" s="2">
        <v>45176.755590277797</v>
      </c>
      <c r="I1182" s="46">
        <f t="shared" si="121"/>
        <v>1.7361109348712489E-4</v>
      </c>
      <c r="J1182" s="41" t="s">
        <v>30</v>
      </c>
      <c r="K1182" s="42" t="s">
        <v>31</v>
      </c>
      <c r="L1182" s="42" t="s">
        <v>32</v>
      </c>
      <c r="M1182" s="6">
        <v>221</v>
      </c>
      <c r="N1182" s="5" t="str">
        <f t="shared" si="125"/>
        <v>FAIR-D4/221</v>
      </c>
      <c r="O1182" s="4" t="str">
        <f>IF(ISBLANK(E1182),"",IF(E1182=F1182, "1 video",CONCATENATE((+COUNTIFS(Video_List!$A:$A,Monitoring!C1182,Video_List!$D:$D,"&lt;=" &amp;Monitoring!H1182)-COUNTIFS(Video_List!$A:$A,Monitoring!C1182,Video_List!$D:$D,"&lt;=" &amp;Monitoring!G1182))+1," videos")))</f>
        <v>1 video</v>
      </c>
      <c r="P1182" s="61" t="str">
        <f t="shared" si="127"/>
        <v>no</v>
      </c>
      <c r="Q1182" s="62" t="s">
        <v>34</v>
      </c>
      <c r="R1182" s="63" t="str">
        <f>+IFERROR(IF(S1182="#N/C","#N/C",INDEX(Taxonomy_UniqueValues!A:A,MATCH(S1182,Taxonomy_UniqueValues!B:B,0))),"#N/C")</f>
        <v>Insecta</v>
      </c>
      <c r="S1182" s="63" t="str">
        <f>+IFERROR(IF(T1182="#N/C","#N/C",INDEX(Taxonomy_UniqueValues!B:B,MATCH(T1182,Taxonomy_UniqueValues!C:C,0))),"#N/C")</f>
        <v>Diptera</v>
      </c>
      <c r="T1182" s="63" t="s">
        <v>48</v>
      </c>
      <c r="U1182" s="63" t="str">
        <f>+IFERROR(IF(V1182="#N/C","#N/C",INDEX(Taxonomy_UniqueValues!D:D,MATCH(V1182,Taxonomy_UniqueValues!E:E,0))),"#N/C")</f>
        <v>#N/C</v>
      </c>
      <c r="V1182" s="63" t="str">
        <f>+IFERROR(IF(W1182="#N/C","#N/C",INDEX(Taxonomy_UniqueValues!E:E,MATCH(W1182,Taxonomy_UniqueValues!F:F,0))),"#N/C")</f>
        <v>#N/C</v>
      </c>
      <c r="W1182" s="63" t="str">
        <f>+IFERROR(IF(X1182="#N/C","#N/C",INDEX(Taxonomy_UniqueValues!F:F,MATCH(X1182,Taxonomy_UniqueValues!G:G,0))),"#N/C")</f>
        <v>#N/C</v>
      </c>
      <c r="X1182" s="63" t="str">
        <f>+IFERROR(IF(Y1182="#N/C","#N/C",INDEX(Taxonomy_UniqueValues!G:G,MATCH(Y1182,Taxonomy_UniqueValues!H:H,0))),"#N/C")</f>
        <v>#N/C</v>
      </c>
      <c r="Y1182" s="65" t="str">
        <f>+IFERROR(IF(Z1182="#N/C","#N/C",INDEX(Taxonomy_UniqueValues!H:H,MATCH(Z1182,Taxonomy_UniqueValues!I:I,0))),"#N/C")</f>
        <v>#N/C</v>
      </c>
      <c r="Z1182" s="64" t="s">
        <v>36</v>
      </c>
    </row>
    <row r="1183" spans="1:26" x14ac:dyDescent="0.3">
      <c r="A1183" s="3">
        <v>222</v>
      </c>
      <c r="B1183" s="38" t="str">
        <f t="shared" si="124"/>
        <v>FAIR-D4_222</v>
      </c>
      <c r="C1183" s="39" t="s">
        <v>897</v>
      </c>
      <c r="D1183" s="4">
        <f t="shared" si="128"/>
        <v>45177</v>
      </c>
      <c r="E1183" s="1" t="s">
        <v>1376</v>
      </c>
      <c r="F1183" s="1" t="s">
        <v>1376</v>
      </c>
      <c r="G1183" s="2">
        <v>45177.420405092598</v>
      </c>
      <c r="H1183" s="2">
        <v>45177.420578703699</v>
      </c>
      <c r="I1183" s="46">
        <f t="shared" si="121"/>
        <v>1.736111007630825E-4</v>
      </c>
      <c r="J1183" s="41" t="s">
        <v>30</v>
      </c>
      <c r="K1183" s="42" t="s">
        <v>34</v>
      </c>
      <c r="L1183" s="42" t="s">
        <v>32</v>
      </c>
      <c r="M1183" s="6">
        <v>222</v>
      </c>
      <c r="N1183" s="5" t="str">
        <f t="shared" si="125"/>
        <v>FAIR-D4/222</v>
      </c>
      <c r="O1183" s="4" t="str">
        <f>IF(ISBLANK(E1183),"",IF(E1183=F1183, "1 video",CONCATENATE((+COUNTIFS(Video_List!$A:$A,Monitoring!C1183,Video_List!$D:$D,"&lt;=" &amp;Monitoring!H1183)-COUNTIFS(Video_List!$A:$A,Monitoring!C1183,Video_List!$D:$D,"&lt;=" &amp;Monitoring!G1183))+1," videos")))</f>
        <v>1 video</v>
      </c>
      <c r="P1183" s="61" t="str">
        <f t="shared" si="127"/>
        <v>yes</v>
      </c>
      <c r="Q1183" s="62" t="s">
        <v>34</v>
      </c>
      <c r="R1183" s="63" t="str">
        <f>+IFERROR(IF(S1183="#N/C","#N/C",INDEX(Taxonomy_UniqueValues!A:A,MATCH(S1183,Taxonomy_UniqueValues!B:B,0))),"#N/C")</f>
        <v>Insecta</v>
      </c>
      <c r="S1183" s="63" t="str">
        <f>+IFERROR(IF(T1183="#N/C","#N/C",INDEX(Taxonomy_UniqueValues!B:B,MATCH(T1183,Taxonomy_UniqueValues!C:C,0))),"#N/C")</f>
        <v>Diptera</v>
      </c>
      <c r="T1183" s="63" t="str">
        <f>+IFERROR(IF(V1183="#N/C","#N/C",INDEX(Taxonomy_UniqueValues!C:C,MATCH(V1183,Taxonomy_UniqueValues!E:E,0))),"#N/C")</f>
        <v>Brachycera</v>
      </c>
      <c r="U1183" s="63" t="str">
        <f>+IFERROR(IF(V1183="#N/C","#N/C",INDEX(Taxonomy_UniqueValues!D:D,MATCH(V1183,Taxonomy_UniqueValues!E:E,0))),"#N/C")</f>
        <v>Muscomorpha</v>
      </c>
      <c r="V1183" s="63" t="str">
        <f>+IFERROR(IF(W1183="#N/C","#N/C",INDEX(Taxonomy_UniqueValues!E:E,MATCH(W1183,Taxonomy_UniqueValues!F:F,0))),"#N/C")</f>
        <v>Muscoidea</v>
      </c>
      <c r="W1183" s="63" t="s">
        <v>1377</v>
      </c>
      <c r="X1183" s="63" t="str">
        <f>+IFERROR(IF(Y1183="#N/C","#N/C",INDEX(Taxonomy_UniqueValues!G:G,MATCH(Y1183,Taxonomy_UniqueValues!H:H,0))),"#N/C")</f>
        <v>#N/C</v>
      </c>
      <c r="Y1183" s="65" t="str">
        <f>+IFERROR(IF(Z1183="#N/C","#N/C",INDEX(Taxonomy_UniqueValues!H:H,MATCH(Z1183,Taxonomy_UniqueValues!I:I,0))),"#N/C")</f>
        <v>#N/C</v>
      </c>
      <c r="Z1183" s="64" t="s">
        <v>36</v>
      </c>
    </row>
    <row r="1184" spans="1:26" x14ac:dyDescent="0.3">
      <c r="A1184" s="3">
        <v>223</v>
      </c>
      <c r="B1184" s="38" t="str">
        <f t="shared" si="124"/>
        <v>FAIR-D4_223</v>
      </c>
      <c r="C1184" s="39" t="s">
        <v>897</v>
      </c>
      <c r="D1184" s="4">
        <f t="shared" si="128"/>
        <v>45177</v>
      </c>
      <c r="E1184" s="1" t="s">
        <v>1378</v>
      </c>
      <c r="F1184" s="1" t="s">
        <v>1378</v>
      </c>
      <c r="G1184" s="2">
        <v>45177.457835648202</v>
      </c>
      <c r="H1184" s="2">
        <v>45177.457928240699</v>
      </c>
      <c r="I1184" s="46">
        <f t="shared" si="121"/>
        <v>9.2592497821897268E-5</v>
      </c>
      <c r="J1184" s="41" t="s">
        <v>30</v>
      </c>
      <c r="K1184" s="42" t="s">
        <v>31</v>
      </c>
      <c r="L1184" s="42" t="s">
        <v>32</v>
      </c>
      <c r="M1184" s="6">
        <v>223</v>
      </c>
      <c r="N1184" s="5" t="str">
        <f t="shared" si="125"/>
        <v>FAIR-D4/223</v>
      </c>
      <c r="O1184" s="4" t="str">
        <f>IF(ISBLANK(E1184),"",IF(E1184=F1184, "1 video",CONCATENATE((+COUNTIFS(Video_List!$A:$A,Monitoring!C1184,Video_List!$D:$D,"&lt;=" &amp;Monitoring!H1184)-COUNTIFS(Video_List!$A:$A,Monitoring!C1184,Video_List!$D:$D,"&lt;=" &amp;Monitoring!G1184))+1," videos")))</f>
        <v>1 video</v>
      </c>
      <c r="P1184" s="61" t="str">
        <f t="shared" si="127"/>
        <v>yes</v>
      </c>
      <c r="Q1184" s="62" t="s">
        <v>34</v>
      </c>
      <c r="R1184" s="63" t="str">
        <f>+IFERROR(IF(S1184="#N/C","#N/C",INDEX(Taxonomy_UniqueValues!A:A,MATCH(S1184,Taxonomy_UniqueValues!B:B,0))),"#N/C")</f>
        <v>Insecta</v>
      </c>
      <c r="S1184" s="63" t="str">
        <f>+IFERROR(IF(T1184="#N/C","#N/C",INDEX(Taxonomy_UniqueValues!B:B,MATCH(T1184,Taxonomy_UniqueValues!C:C,0))),"#N/C")</f>
        <v>Diptera</v>
      </c>
      <c r="T1184" s="63" t="str">
        <f>+IFERROR(IF(V1184="#N/C","#N/C",INDEX(Taxonomy_UniqueValues!C:C,MATCH(V1184,Taxonomy_UniqueValues!E:E,0))),"#N/C")</f>
        <v>Brachycera</v>
      </c>
      <c r="U1184" s="63" t="str">
        <f>+IFERROR(IF(V1184="#N/C","#N/C",INDEX(Taxonomy_UniqueValues!D:D,MATCH(V1184,Taxonomy_UniqueValues!E:E,0))),"#N/C")</f>
        <v>Muscomorpha</v>
      </c>
      <c r="V1184" s="63" t="s">
        <v>35</v>
      </c>
      <c r="W1184" s="63" t="str">
        <f>+IFERROR(IF(X1184="#N/C","#N/C",INDEX(Taxonomy_UniqueValues!F:F,MATCH(X1184,Taxonomy_UniqueValues!G:G,0))),"#N/C")</f>
        <v>#N/C</v>
      </c>
      <c r="X1184" s="63" t="str">
        <f>+IFERROR(IF(Y1184="#N/C","#N/C",INDEX(Taxonomy_UniqueValues!G:G,MATCH(Y1184,Taxonomy_UniqueValues!H:H,0))),"#N/C")</f>
        <v>#N/C</v>
      </c>
      <c r="Y1184" s="65" t="str">
        <f>+IFERROR(IF(Z1184="#N/C","#N/C",INDEX(Taxonomy_UniqueValues!H:H,MATCH(Z1184,Taxonomy_UniqueValues!I:I,0))),"#N/C")</f>
        <v>#N/C</v>
      </c>
      <c r="Z1184" s="64" t="s">
        <v>36</v>
      </c>
    </row>
    <row r="1185" spans="1:26" x14ac:dyDescent="0.3">
      <c r="A1185" s="3">
        <v>224</v>
      </c>
      <c r="B1185" s="38" t="str">
        <f t="shared" si="124"/>
        <v>FAIR-D4_224</v>
      </c>
      <c r="C1185" s="39" t="s">
        <v>897</v>
      </c>
      <c r="D1185" s="4">
        <f t="shared" si="128"/>
        <v>45178</v>
      </c>
      <c r="E1185" s="1" t="s">
        <v>1379</v>
      </c>
      <c r="F1185" s="1" t="s">
        <v>1379</v>
      </c>
      <c r="G1185" s="2">
        <v>45178.446412037003</v>
      </c>
      <c r="H1185" s="2">
        <v>45178.446724537003</v>
      </c>
      <c r="I1185" s="46">
        <f t="shared" si="121"/>
        <v>3.125000002910383E-4</v>
      </c>
      <c r="J1185" s="41" t="s">
        <v>30</v>
      </c>
      <c r="K1185" s="42" t="s">
        <v>31</v>
      </c>
      <c r="L1185" s="42" t="s">
        <v>32</v>
      </c>
      <c r="M1185" s="6">
        <v>224</v>
      </c>
      <c r="N1185" s="5" t="str">
        <f t="shared" si="125"/>
        <v>FAIR-D4/224</v>
      </c>
      <c r="O1185" s="4" t="str">
        <f>IF(ISBLANK(E1185),"",IF(E1185=F1185, "1 video",CONCATENATE((+COUNTIFS(Video_List!$A:$A,Monitoring!C1185,Video_List!$D:$D,"&lt;=" &amp;Monitoring!H1185)-COUNTIFS(Video_List!$A:$A,Monitoring!C1185,Video_List!$D:$D,"&lt;=" &amp;Monitoring!G1185))+1," videos")))</f>
        <v>1 video</v>
      </c>
      <c r="P1185" s="61" t="str">
        <f t="shared" si="127"/>
        <v>no</v>
      </c>
      <c r="Q1185" s="62" t="s">
        <v>34</v>
      </c>
      <c r="R1185" s="63" t="str">
        <f>+IFERROR(IF(S1185="#N/C","#N/C",INDEX(Taxonomy_UniqueValues!A:A,MATCH(S1185,Taxonomy_UniqueValues!B:B,0))),"#N/C")</f>
        <v>Insecta</v>
      </c>
      <c r="S1185" s="63" t="str">
        <f>+IFERROR(IF(T1185="#N/C","#N/C",INDEX(Taxonomy_UniqueValues!B:B,MATCH(T1185,Taxonomy_UniqueValues!C:C,0))),"#N/C")</f>
        <v>Diptera</v>
      </c>
      <c r="T1185" s="63" t="s">
        <v>48</v>
      </c>
      <c r="U1185" s="63" t="str">
        <f>+IFERROR(IF(V1185="#N/C","#N/C",INDEX(Taxonomy_UniqueValues!D:D,MATCH(V1185,Taxonomy_UniqueValues!E:E,0))),"#N/C")</f>
        <v>#N/C</v>
      </c>
      <c r="V1185" s="63" t="str">
        <f>+IFERROR(IF(W1185="#N/C","#N/C",INDEX(Taxonomy_UniqueValues!E:E,MATCH(W1185,Taxonomy_UniqueValues!F:F,0))),"#N/C")</f>
        <v>#N/C</v>
      </c>
      <c r="W1185" s="63" t="str">
        <f>+IFERROR(IF(X1185="#N/C","#N/C",INDEX(Taxonomy_UniqueValues!F:F,MATCH(X1185,Taxonomy_UniqueValues!G:G,0))),"#N/C")</f>
        <v>#N/C</v>
      </c>
      <c r="X1185" s="63" t="str">
        <f>+IFERROR(IF(Y1185="#N/C","#N/C",INDEX(Taxonomy_UniqueValues!G:G,MATCH(Y1185,Taxonomy_UniqueValues!H:H,0))),"#N/C")</f>
        <v>#N/C</v>
      </c>
      <c r="Y1185" s="65" t="str">
        <f>+IFERROR(IF(Z1185="#N/C","#N/C",INDEX(Taxonomy_UniqueValues!H:H,MATCH(Z1185,Taxonomy_UniqueValues!I:I,0))),"#N/C")</f>
        <v>#N/C</v>
      </c>
      <c r="Z1185" s="64" t="s">
        <v>36</v>
      </c>
    </row>
    <row r="1186" spans="1:26" x14ac:dyDescent="0.3">
      <c r="A1186" s="3">
        <v>225</v>
      </c>
      <c r="B1186" s="38" t="str">
        <f t="shared" si="124"/>
        <v>FAIR-D4_225</v>
      </c>
      <c r="C1186" s="39" t="s">
        <v>897</v>
      </c>
      <c r="D1186" s="4">
        <f t="shared" si="128"/>
        <v>45178</v>
      </c>
      <c r="E1186" s="1" t="s">
        <v>1380</v>
      </c>
      <c r="F1186" s="1" t="s">
        <v>1380</v>
      </c>
      <c r="G1186" s="2">
        <v>45178.555648148104</v>
      </c>
      <c r="H1186" s="2">
        <v>45178.555694444403</v>
      </c>
      <c r="I1186" s="46">
        <f t="shared" si="121"/>
        <v>4.6296299842651933E-5</v>
      </c>
      <c r="J1186" s="41" t="s">
        <v>30</v>
      </c>
      <c r="K1186" s="42" t="s">
        <v>31</v>
      </c>
      <c r="L1186" s="42" t="s">
        <v>32</v>
      </c>
      <c r="M1186" s="6">
        <v>225</v>
      </c>
      <c r="N1186" s="5" t="str">
        <f t="shared" si="125"/>
        <v>FAIR-D4/225</v>
      </c>
      <c r="O1186" s="4" t="str">
        <f>IF(ISBLANK(E1186),"",IF(E1186=F1186, "1 video",CONCATENATE((+COUNTIFS(Video_List!$A:$A,Monitoring!C1186,Video_List!$D:$D,"&lt;=" &amp;Monitoring!H1186)-COUNTIFS(Video_List!$A:$A,Monitoring!C1186,Video_List!$D:$D,"&lt;=" &amp;Monitoring!G1186))+1," videos")))</f>
        <v>1 video</v>
      </c>
      <c r="P1186" s="61" t="str">
        <f t="shared" si="127"/>
        <v>yes</v>
      </c>
      <c r="Q1186" s="63" t="s">
        <v>34</v>
      </c>
      <c r="R1186" s="63" t="str">
        <f>+IFERROR(IF(S1186="#N/C","#N/C",INDEX(Taxonomy_UniqueValues!A:A,MATCH(S1186,Taxonomy_UniqueValues!B:B,0))),"#N/C")</f>
        <v>Insecta</v>
      </c>
      <c r="S1186" s="63" t="str">
        <f>+IFERROR(IF(T1186="#N/C","#N/C",INDEX(Taxonomy_UniqueValues!B:B,MATCH(T1186,Taxonomy_UniqueValues!C:C,0))),"#N/C")</f>
        <v>Diptera</v>
      </c>
      <c r="T1186" s="63" t="str">
        <f>+IFERROR(IF(V1186="#N/C","#N/C",INDEX(Taxonomy_UniqueValues!C:C,MATCH(V1186,Taxonomy_UniqueValues!E:E,0))),"#N/C")</f>
        <v>Brachycera</v>
      </c>
      <c r="U1186" s="63" t="str">
        <f>+IFERROR(IF(V1186="#N/C","#N/C",INDEX(Taxonomy_UniqueValues!D:D,MATCH(V1186,Taxonomy_UniqueValues!E:E,0))),"#N/C")</f>
        <v>Muscomorpha</v>
      </c>
      <c r="V1186" s="63" t="str">
        <f>+IFERROR(IF(W1186="#N/C","#N/C",INDEX(Taxonomy_UniqueValues!E:E,MATCH(W1186,Taxonomy_UniqueValues!F:F,0))),"#N/C")</f>
        <v>Lauxanioidea</v>
      </c>
      <c r="W1186" s="63" t="str">
        <f>+IFERROR(IF(X1186="#N/C","#N/C",INDEX(Taxonomy_UniqueValues!F:F,MATCH(X1186,Taxonomy_UniqueValues!G:G,0))),"#N/C")</f>
        <v>Lauxaniidae</v>
      </c>
      <c r="X1186" s="63" t="s">
        <v>205</v>
      </c>
      <c r="Y1186" s="65" t="s">
        <v>726</v>
      </c>
      <c r="Z1186" s="64" t="s">
        <v>36</v>
      </c>
    </row>
    <row r="1187" spans="1:26" x14ac:dyDescent="0.3">
      <c r="A1187" s="3">
        <v>226</v>
      </c>
      <c r="B1187" s="38" t="str">
        <f t="shared" si="124"/>
        <v>FAIR-D4_226</v>
      </c>
      <c r="C1187" s="39" t="s">
        <v>897</v>
      </c>
      <c r="D1187" s="4">
        <f t="shared" si="128"/>
        <v>45178</v>
      </c>
      <c r="E1187" s="1" t="s">
        <v>1380</v>
      </c>
      <c r="F1187" s="1" t="s">
        <v>1380</v>
      </c>
      <c r="G1187" s="2">
        <v>45178.555648148104</v>
      </c>
      <c r="H1187" s="2">
        <v>45178.555729166699</v>
      </c>
      <c r="I1187" s="46">
        <f t="shared" si="121"/>
        <v>8.1018595665227622E-5</v>
      </c>
      <c r="J1187" s="41" t="s">
        <v>30</v>
      </c>
      <c r="K1187" s="42" t="s">
        <v>31</v>
      </c>
      <c r="L1187" s="42" t="s">
        <v>32</v>
      </c>
      <c r="M1187" s="6">
        <v>226</v>
      </c>
      <c r="N1187" s="5" t="str">
        <f t="shared" si="125"/>
        <v>FAIR-D4/226</v>
      </c>
      <c r="O1187" s="4" t="str">
        <f>IF(ISBLANK(E1187),"",IF(E1187=F1187, "1 video",CONCATENATE((+COUNTIFS(Video_List!$A:$A,Monitoring!C1187,Video_List!$D:$D,"&lt;=" &amp;Monitoring!H1187)-COUNTIFS(Video_List!$A:$A,Monitoring!C1187,Video_List!$D:$D,"&lt;=" &amp;Monitoring!G1187))+1," videos")))</f>
        <v>1 video</v>
      </c>
      <c r="P1187" s="61" t="str">
        <f t="shared" si="127"/>
        <v>yes</v>
      </c>
      <c r="Q1187" s="62" t="s">
        <v>31</v>
      </c>
      <c r="R1187" s="63" t="str">
        <f>+IFERROR(IF(S1187="#N/C","#N/C",INDEX(Taxonomy_UniqueValues!A:A,MATCH(S1187,Taxonomy_UniqueValues!B:B,0))),"#N/C")</f>
        <v>Insecta</v>
      </c>
      <c r="S1187" s="63" t="str">
        <f>+IFERROR(IF(T1187="#N/C","#N/C",INDEX(Taxonomy_UniqueValues!B:B,MATCH(T1187,Taxonomy_UniqueValues!C:C,0))),"#N/C")</f>
        <v>Hymenoptera</v>
      </c>
      <c r="T1187" s="63" t="str">
        <f>+IFERROR(IF(V1187="#N/C","#N/C",INDEX(Taxonomy_UniqueValues!C:C,MATCH(V1187,Taxonomy_UniqueValues!E:E,0))),"#N/C")</f>
        <v>Apocrita</v>
      </c>
      <c r="U1187" s="63" t="str">
        <f>+IFERROR(IF(V1187="#N/C","#N/C",INDEX(Taxonomy_UniqueValues!D:D,MATCH(V1187,Taxonomy_UniqueValues!E:E,0))),"#N/C")</f>
        <v>Aculeata</v>
      </c>
      <c r="V1187" s="63" t="str">
        <f>+IFERROR(IF(W1187="#N/C","#N/C",INDEX(Taxonomy_UniqueValues!E:E,MATCH(W1187,Taxonomy_UniqueValues!F:F,0))),"#N/C")</f>
        <v>Apoidea</v>
      </c>
      <c r="W1187" s="63" t="s">
        <v>921</v>
      </c>
      <c r="X1187" s="63" t="s">
        <v>1381</v>
      </c>
      <c r="Y1187" s="65" t="s">
        <v>1382</v>
      </c>
      <c r="Z1187" s="64" t="s">
        <v>36</v>
      </c>
    </row>
    <row r="1188" spans="1:26" x14ac:dyDescent="0.3">
      <c r="A1188" s="3">
        <v>227</v>
      </c>
      <c r="B1188" s="38" t="str">
        <f t="shared" si="124"/>
        <v>FAIR-D4_227</v>
      </c>
      <c r="C1188" s="39" t="s">
        <v>897</v>
      </c>
      <c r="D1188" s="4">
        <f t="shared" si="128"/>
        <v>45178</v>
      </c>
      <c r="E1188" s="1" t="s">
        <v>1383</v>
      </c>
      <c r="F1188" s="1" t="s">
        <v>1383</v>
      </c>
      <c r="G1188" s="2">
        <v>45178.672604166699</v>
      </c>
      <c r="H1188" s="2">
        <v>45178.673252314802</v>
      </c>
      <c r="I1188" s="46">
        <f t="shared" si="121"/>
        <v>6.4814810320967808E-4</v>
      </c>
      <c r="J1188" s="41" t="s">
        <v>30</v>
      </c>
      <c r="K1188" s="42" t="s">
        <v>31</v>
      </c>
      <c r="L1188" s="42" t="s">
        <v>32</v>
      </c>
      <c r="M1188" s="6">
        <v>227</v>
      </c>
      <c r="N1188" s="5" t="str">
        <f t="shared" si="125"/>
        <v>FAIR-D4/227</v>
      </c>
      <c r="O1188" s="4" t="str">
        <f>IF(ISBLANK(E1188),"",IF(E1188=F1188, "1 video",CONCATENATE((+COUNTIFS(Video_List!$A:$A,Monitoring!C1188,Video_List!$D:$D,"&lt;=" &amp;Monitoring!H1188)-COUNTIFS(Video_List!$A:$A,Monitoring!C1188,Video_List!$D:$D,"&lt;=" &amp;Monitoring!G1188))+1," videos")))</f>
        <v>1 video</v>
      </c>
      <c r="P1188" s="61" t="str">
        <f t="shared" si="127"/>
        <v>yes</v>
      </c>
      <c r="Q1188" s="62" t="s">
        <v>31</v>
      </c>
      <c r="R1188" s="63" t="str">
        <f>+IFERROR(IF(S1188="#N/C","#N/C",INDEX(Taxonomy_UniqueValues!A:A,MATCH(S1188,Taxonomy_UniqueValues!B:B,0))),"#N/C")</f>
        <v>Insecta</v>
      </c>
      <c r="S1188" s="63" t="str">
        <f>+IFERROR(IF(T1188="#N/C","#N/C",INDEX(Taxonomy_UniqueValues!B:B,MATCH(T1188,Taxonomy_UniqueValues!C:C,0))),"#N/C")</f>
        <v>Coleoptera</v>
      </c>
      <c r="T1188" s="63" t="str">
        <f>+IFERROR(IF(V1188="#N/C","#N/C",INDEX(Taxonomy_UniqueValues!C:C,MATCH(V1188,Taxonomy_UniqueValues!E:E,0))),"#N/C")</f>
        <v>Polyphaga</v>
      </c>
      <c r="U1188" s="63" t="str">
        <f>+IFERROR(IF(V1188="#N/C","#N/C",INDEX(Taxonomy_UniqueValues!D:D,MATCH(V1188,Taxonomy_UniqueValues!E:E,0))),"#N/C")</f>
        <v>Cucujiformia</v>
      </c>
      <c r="V1188" s="63" t="str">
        <f>+IFERROR(IF(W1188="#N/C","#N/C",INDEX(Taxonomy_UniqueValues!E:E,MATCH(W1188,Taxonomy_UniqueValues!F:F,0))),"#N/C")</f>
        <v>Coccinelloidea</v>
      </c>
      <c r="W1188" s="63" t="str">
        <f>+IFERROR(IF(X1188="#N/C","#N/C",INDEX(Taxonomy_UniqueValues!F:F,MATCH(X1188,Taxonomy_UniqueValues!G:G,0))),"#N/C")</f>
        <v>Coccinellidae</v>
      </c>
      <c r="X1188" s="63" t="str">
        <f>+IFERROR(IF(Y1188="#N/C","#N/C",INDEX(Taxonomy_UniqueValues!G:G,MATCH(Y1188,Taxonomy_UniqueValues!H:H,0))),"#N/C")</f>
        <v>Coccinellinae</v>
      </c>
      <c r="Y1188" s="65" t="s">
        <v>330</v>
      </c>
      <c r="Z1188" s="64" t="s">
        <v>36</v>
      </c>
    </row>
    <row r="1189" spans="1:26" x14ac:dyDescent="0.3">
      <c r="A1189" s="3">
        <v>228</v>
      </c>
      <c r="B1189" s="38" t="str">
        <f t="shared" si="124"/>
        <v>FAIR-D4_228</v>
      </c>
      <c r="C1189" s="39" t="s">
        <v>897</v>
      </c>
      <c r="D1189" s="4">
        <f t="shared" si="128"/>
        <v>45179</v>
      </c>
      <c r="E1189" s="1" t="s">
        <v>1384</v>
      </c>
      <c r="F1189" s="1" t="s">
        <v>1384</v>
      </c>
      <c r="G1189" s="2">
        <v>45179.461331018501</v>
      </c>
      <c r="H1189" s="2">
        <v>45179.461979166699</v>
      </c>
      <c r="I1189" s="46">
        <f t="shared" si="121"/>
        <v>6.4814819779712707E-4</v>
      </c>
      <c r="J1189" s="41" t="s">
        <v>45</v>
      </c>
      <c r="K1189" s="42" t="s">
        <v>34</v>
      </c>
      <c r="L1189" s="42" t="s">
        <v>45</v>
      </c>
      <c r="M1189" s="6">
        <v>228</v>
      </c>
      <c r="N1189" s="5" t="str">
        <f t="shared" si="125"/>
        <v>FAIR-D4/228</v>
      </c>
      <c r="O1189" s="4" t="str">
        <f>IF(ISBLANK(E1189),"",IF(E1189=F1189, "1 video",CONCATENATE((+COUNTIFS(Video_List!$A:$A,Monitoring!C1189,Video_List!$D:$D,"&lt;=" &amp;Monitoring!H1189)-COUNTIFS(Video_List!$A:$A,Monitoring!C1189,Video_List!$D:$D,"&lt;=" &amp;Monitoring!G1189))+1," videos")))</f>
        <v>1 video</v>
      </c>
      <c r="P1189" s="61" t="str">
        <f t="shared" si="127"/>
        <v>yes</v>
      </c>
      <c r="Q1189" s="63" t="s">
        <v>31</v>
      </c>
      <c r="R1189" s="63" t="str">
        <f>+IFERROR(IF(S1189="#N/C","#N/C",INDEX(Taxonomy_UniqueValues!A:A,MATCH(S1189,Taxonomy_UniqueValues!B:B,0))),"#N/C")</f>
        <v>Insecta</v>
      </c>
      <c r="S1189" s="63" t="str">
        <f>+IFERROR(IF(T1189="#N/C","#N/C",INDEX(Taxonomy_UniqueValues!B:B,MATCH(T1189,Taxonomy_UniqueValues!C:C,0))),"#N/C")</f>
        <v>Diptera</v>
      </c>
      <c r="T1189" s="63" t="str">
        <f>+IFERROR(IF(V1189="#N/C","#N/C",INDEX(Taxonomy_UniqueValues!C:C,MATCH(V1189,Taxonomy_UniqueValues!E:E,0))),"#N/C")</f>
        <v>Brachycera</v>
      </c>
      <c r="U1189" s="63" t="str">
        <f>+IFERROR(IF(V1189="#N/C","#N/C",INDEX(Taxonomy_UniqueValues!D:D,MATCH(V1189,Taxonomy_UniqueValues!E:E,0))),"#N/C")</f>
        <v>Muscomorpha</v>
      </c>
      <c r="V1189" s="63" t="str">
        <f>+IFERROR(IF(W1189="#N/C","#N/C",INDEX(Taxonomy_UniqueValues!E:E,MATCH(W1189,Taxonomy_UniqueValues!F:F,0))),"#N/C")</f>
        <v>Lauxanioidea</v>
      </c>
      <c r="W1189" s="63" t="str">
        <f>+IFERROR(IF(X1189="#N/C","#N/C",INDEX(Taxonomy_UniqueValues!F:F,MATCH(X1189,Taxonomy_UniqueValues!G:G,0))),"#N/C")</f>
        <v>Lauxaniidae</v>
      </c>
      <c r="X1189" s="63" t="s">
        <v>205</v>
      </c>
      <c r="Y1189" s="65" t="s">
        <v>726</v>
      </c>
      <c r="Z1189" s="64" t="s">
        <v>36</v>
      </c>
    </row>
    <row r="1190" spans="1:26" x14ac:dyDescent="0.3">
      <c r="A1190" s="3">
        <v>229</v>
      </c>
      <c r="B1190" s="38" t="str">
        <f t="shared" si="124"/>
        <v>FAIR-D4_229</v>
      </c>
      <c r="C1190" s="39" t="s">
        <v>897</v>
      </c>
      <c r="D1190" s="4">
        <f t="shared" si="128"/>
        <v>45179</v>
      </c>
      <c r="E1190" s="1" t="s">
        <v>1385</v>
      </c>
      <c r="F1190" s="1" t="s">
        <v>1385</v>
      </c>
      <c r="G1190" s="2">
        <v>45179.494652777801</v>
      </c>
      <c r="H1190" s="2">
        <v>45179.494722222204</v>
      </c>
      <c r="I1190" s="46">
        <f t="shared" si="121"/>
        <v>6.9444402470253408E-5</v>
      </c>
      <c r="J1190" s="41" t="s">
        <v>30</v>
      </c>
      <c r="K1190" s="42" t="s">
        <v>31</v>
      </c>
      <c r="L1190" s="42" t="s">
        <v>32</v>
      </c>
      <c r="M1190" s="6">
        <v>229</v>
      </c>
      <c r="N1190" s="5" t="str">
        <f t="shared" si="125"/>
        <v>FAIR-D4/229</v>
      </c>
      <c r="O1190" s="4" t="str">
        <f>IF(ISBLANK(E1190),"",IF(E1190=F1190, "1 video",CONCATENATE((+COUNTIFS(Video_List!$A:$A,Monitoring!C1190,Video_List!$D:$D,"&lt;=" &amp;Monitoring!H1190)-COUNTIFS(Video_List!$A:$A,Monitoring!C1190,Video_List!$D:$D,"&lt;=" &amp;Monitoring!G1190))+1," videos")))</f>
        <v>1 video</v>
      </c>
      <c r="P1190" s="61" t="str">
        <f t="shared" si="127"/>
        <v>yes</v>
      </c>
      <c r="Q1190" s="62" t="s">
        <v>34</v>
      </c>
      <c r="R1190" s="63" t="str">
        <f>+IFERROR(IF(S1190="#N/C","#N/C",INDEX(Taxonomy_UniqueValues!A:A,MATCH(S1190,Taxonomy_UniqueValues!B:B,0))),"#N/C")</f>
        <v>Insecta</v>
      </c>
      <c r="S1190" s="63" t="str">
        <f>+IFERROR(IF(T1190="#N/C","#N/C",INDEX(Taxonomy_UniqueValues!B:B,MATCH(T1190,Taxonomy_UniqueValues!C:C,0))),"#N/C")</f>
        <v>Diptera</v>
      </c>
      <c r="T1190" s="63" t="str">
        <f>+IFERROR(IF(V1190="#N/C","#N/C",INDEX(Taxonomy_UniqueValues!C:C,MATCH(V1190,Taxonomy_UniqueValues!E:E,0))),"#N/C")</f>
        <v>Brachycera</v>
      </c>
      <c r="U1190" s="63" t="str">
        <f>+IFERROR(IF(V1190="#N/C","#N/C",INDEX(Taxonomy_UniqueValues!D:D,MATCH(V1190,Taxonomy_UniqueValues!E:E,0))),"#N/C")</f>
        <v>Muscomorpha</v>
      </c>
      <c r="V1190" s="63" t="str">
        <f>+IFERROR(IF(W1190="#N/C","#N/C",INDEX(Taxonomy_UniqueValues!E:E,MATCH(W1190,Taxonomy_UniqueValues!F:F,0))),"#N/C")</f>
        <v>Muscoidea</v>
      </c>
      <c r="W1190" s="63" t="s">
        <v>1377</v>
      </c>
      <c r="X1190" s="63" t="str">
        <f>+IFERROR(IF(Y1190="#N/C","#N/C",INDEX(Taxonomy_UniqueValues!G:G,MATCH(Y1190,Taxonomy_UniqueValues!H:H,0))),"#N/C")</f>
        <v>#N/C</v>
      </c>
      <c r="Y1190" s="65" t="str">
        <f>+IFERROR(IF(Z1190="#N/C","#N/C",INDEX(Taxonomy_UniqueValues!H:H,MATCH(Z1190,Taxonomy_UniqueValues!I:I,0))),"#N/C")</f>
        <v>#N/C</v>
      </c>
      <c r="Z1190" s="64" t="s">
        <v>36</v>
      </c>
    </row>
    <row r="1191" spans="1:26" x14ac:dyDescent="0.3">
      <c r="A1191" s="3">
        <v>230</v>
      </c>
      <c r="B1191" s="38" t="str">
        <f t="shared" si="124"/>
        <v>FAIR-D4_230</v>
      </c>
      <c r="C1191" s="39" t="s">
        <v>897</v>
      </c>
      <c r="D1191" s="4">
        <f t="shared" si="128"/>
        <v>45179</v>
      </c>
      <c r="E1191" s="1" t="s">
        <v>1386</v>
      </c>
      <c r="F1191" s="1" t="s">
        <v>1386</v>
      </c>
      <c r="G1191" s="2">
        <v>45179.566944444399</v>
      </c>
      <c r="H1191" s="2">
        <v>45179.568946759297</v>
      </c>
      <c r="I1191" s="46">
        <f t="shared" si="121"/>
        <v>2.0023148972541094E-3</v>
      </c>
      <c r="J1191" s="41" t="s">
        <v>30</v>
      </c>
      <c r="K1191" s="42" t="s">
        <v>34</v>
      </c>
      <c r="L1191" s="42" t="s">
        <v>32</v>
      </c>
      <c r="M1191" s="6">
        <v>230</v>
      </c>
      <c r="N1191" s="5" t="str">
        <f t="shared" si="125"/>
        <v>FAIR-D4/230</v>
      </c>
      <c r="O1191" s="4" t="str">
        <f>IF(ISBLANK(E1191),"",IF(E1191=F1191, "1 video",CONCATENATE((+COUNTIFS(Video_List!$A:$A,Monitoring!C1191,Video_List!$D:$D,"&lt;=" &amp;Monitoring!H1191)-COUNTIFS(Video_List!$A:$A,Monitoring!C1191,Video_List!$D:$D,"&lt;=" &amp;Monitoring!G1191))+1," videos")))</f>
        <v>1 video</v>
      </c>
      <c r="P1191" s="61" t="str">
        <f t="shared" si="127"/>
        <v>yes</v>
      </c>
      <c r="Q1191" s="63" t="s">
        <v>31</v>
      </c>
      <c r="R1191" s="63" t="str">
        <f>+IFERROR(IF(S1191="#N/C","#N/C",INDEX(Taxonomy_UniqueValues!A:A,MATCH(S1191,Taxonomy_UniqueValues!B:B,0))),"#N/C")</f>
        <v>Insecta</v>
      </c>
      <c r="S1191" s="63" t="str">
        <f>+IFERROR(IF(T1191="#N/C","#N/C",INDEX(Taxonomy_UniqueValues!B:B,MATCH(T1191,Taxonomy_UniqueValues!C:C,0))),"#N/C")</f>
        <v>Coleoptera</v>
      </c>
      <c r="T1191" s="63" t="str">
        <f>+IFERROR(IF(V1191="#N/C","#N/C",INDEX(Taxonomy_UniqueValues!C:C,MATCH(V1191,Taxonomy_UniqueValues!E:E,0))),"#N/C")</f>
        <v>Polyphaga</v>
      </c>
      <c r="U1191" s="63" t="str">
        <f>+IFERROR(IF(V1191="#N/C","#N/C",INDEX(Taxonomy_UniqueValues!D:D,MATCH(V1191,Taxonomy_UniqueValues!E:E,0))),"#N/C")</f>
        <v>Cucujiformia</v>
      </c>
      <c r="V1191" s="63" t="str">
        <f>+IFERROR(IF(W1191="#N/C","#N/C",INDEX(Taxonomy_UniqueValues!E:E,MATCH(W1191,Taxonomy_UniqueValues!F:F,0))),"#N/C")</f>
        <v>Coccinelloidea</v>
      </c>
      <c r="W1191" s="63" t="str">
        <f>+IFERROR(IF(X1191="#N/C","#N/C",INDEX(Taxonomy_UniqueValues!F:F,MATCH(X1191,Taxonomy_UniqueValues!G:G,0))),"#N/C")</f>
        <v>Coccinellidae</v>
      </c>
      <c r="X1191" s="63" t="str">
        <f>+IFERROR(IF(Y1191="#N/C","#N/C",INDEX(Taxonomy_UniqueValues!G:G,MATCH(Y1191,Taxonomy_UniqueValues!H:H,0))),"#N/C")</f>
        <v>Coccinellinae</v>
      </c>
      <c r="Y1191" s="65" t="s">
        <v>330</v>
      </c>
      <c r="Z1191" s="64" t="s">
        <v>36</v>
      </c>
    </row>
    <row r="1192" spans="1:26" x14ac:dyDescent="0.3">
      <c r="A1192" s="3">
        <v>231</v>
      </c>
      <c r="B1192" s="38" t="str">
        <f t="shared" si="124"/>
        <v>FAIR-D4_231</v>
      </c>
      <c r="C1192" s="39" t="s">
        <v>897</v>
      </c>
      <c r="D1192" s="4">
        <f t="shared" si="128"/>
        <v>45179</v>
      </c>
      <c r="E1192" s="1" t="s">
        <v>1387</v>
      </c>
      <c r="F1192" s="1" t="s">
        <v>1387</v>
      </c>
      <c r="G1192" s="2">
        <v>45179.725266203699</v>
      </c>
      <c r="H1192" s="2">
        <v>45179.726342592599</v>
      </c>
      <c r="I1192" s="46">
        <f t="shared" si="121"/>
        <v>1.0763889004010707E-3</v>
      </c>
      <c r="J1192" s="41" t="s">
        <v>30</v>
      </c>
      <c r="K1192" s="42" t="s">
        <v>31</v>
      </c>
      <c r="L1192" s="42" t="s">
        <v>32</v>
      </c>
      <c r="M1192" s="6">
        <v>231</v>
      </c>
      <c r="N1192" s="5" t="str">
        <f t="shared" si="125"/>
        <v>FAIR-D4/231</v>
      </c>
      <c r="O1192" s="4" t="str">
        <f>IF(ISBLANK(E1192),"",IF(E1192=F1192, "1 video",CONCATENATE((+COUNTIFS(Video_List!$A:$A,Monitoring!C1192,Video_List!$D:$D,"&lt;=" &amp;Monitoring!H1192)-COUNTIFS(Video_List!$A:$A,Monitoring!C1192,Video_List!$D:$D,"&lt;=" &amp;Monitoring!G1192))+1," videos")))</f>
        <v>1 video</v>
      </c>
      <c r="P1192" s="61" t="str">
        <f t="shared" si="127"/>
        <v>yes</v>
      </c>
      <c r="Q1192" s="63" t="s">
        <v>34</v>
      </c>
      <c r="R1192" s="63" t="str">
        <f>+IFERROR(IF(S1192="#N/C","#N/C",IF(S1192=0,INDEX(Taxonomy_UniqueValues!A:A,MATCH(T1192,Taxonomy_UniqueValues!C:C,0)),INDEX(Taxonomy_UniqueValues!A:A,MATCH(S1192,Taxonomy_UniqueValues!B:B,0)))),"#N/C")</f>
        <v>Insecta</v>
      </c>
      <c r="S1192" s="63" t="str">
        <f>+IFERROR(IF(T1192="#N/C","#N/C",IF(T1192=0,INDEX(Taxonomy_UniqueValues!B:B,MATCH(U1192,Taxonomy_UniqueValues!D:D,0)),INDEX(Taxonomy_UniqueValues!B:B,MATCH(T1192,Taxonomy_UniqueValues!C:C,0)))),"#N/C")</f>
        <v>Diptera</v>
      </c>
      <c r="T1192" s="63" t="str">
        <f>+IFERROR(IF(U1192="#N/C","#N/C",IF(U1192=0,INDEX(Taxonomy_UniqueValues!C:C,MATCH(V1192,Taxonomy_UniqueValues!E:E,0)),INDEX(Taxonomy_UniqueValues!C:C,MATCH(U1192,Taxonomy_UniqueValues!D:D,0)))),"#N/C")</f>
        <v>Brachycera</v>
      </c>
      <c r="U1192" s="63" t="str">
        <f>+IFERROR(IF(V1192="#N/C","#N/C",IF(V1192=0,INDEX(Taxonomy_UniqueValues!D:D,MATCH(W1192,Taxonomy_UniqueValues!F:F,0)),INDEX(Taxonomy_UniqueValues!D:D,MATCH(V1192,Taxonomy_UniqueValues!E:E,0)))),"#N/C")</f>
        <v>Muscomorpha</v>
      </c>
      <c r="V1192" s="63" t="str">
        <f>+IFERROR(IF(W1192="#N/C","#N/C",IF(W1192=0,INDEX(Taxonomy_UniqueValues!E:E,MATCH(X1192,Taxonomy_UniqueValues!G:G,0)),INDEX(Taxonomy_UniqueValues!E:E,MATCH(W1192,Taxonomy_UniqueValues!F:F,0)))),"#N/C")</f>
        <v>Muscoidea</v>
      </c>
      <c r="W1192" s="63" t="str">
        <f>+IFERROR(IF(X1192="#N/C","#N/C",IF(X1192=0,INDEX(Taxonomy_UniqueValues!F:F,MATCH(Y1192,Taxonomy_UniqueValues!H:H,0)),INDEX(Taxonomy_UniqueValues!F:F,MATCH(X1192,Taxonomy_UniqueValues!G:G,0)))),"#N/C")</f>
        <v>Fanniidae</v>
      </c>
      <c r="X1192" s="63">
        <f>+IFERROR(IF(Y1192="#N/C","#N/C",INDEX(Taxonomy_UniqueValues!G:G,MATCH(Y1192,Taxonomy_UniqueValues!H:H,0))),"#N/C")</f>
        <v>0</v>
      </c>
      <c r="Y1192" s="65" t="s">
        <v>38</v>
      </c>
      <c r="Z1192" s="64" t="s">
        <v>36</v>
      </c>
    </row>
    <row r="1193" spans="1:26" x14ac:dyDescent="0.3">
      <c r="A1193" s="3">
        <v>232</v>
      </c>
      <c r="B1193" s="38" t="str">
        <f t="shared" si="124"/>
        <v>FAIR-D4_232</v>
      </c>
      <c r="C1193" s="39" t="s">
        <v>897</v>
      </c>
      <c r="D1193" s="4">
        <f t="shared" si="128"/>
        <v>45179</v>
      </c>
      <c r="E1193" s="1" t="s">
        <v>1388</v>
      </c>
      <c r="F1193" s="1" t="s">
        <v>1388</v>
      </c>
      <c r="G1193" s="2">
        <v>45179.732037037</v>
      </c>
      <c r="H1193" s="2">
        <v>45179.735254629602</v>
      </c>
      <c r="I1193" s="46">
        <f t="shared" si="121"/>
        <v>3.2175926025956869E-3</v>
      </c>
      <c r="J1193" s="41" t="s">
        <v>45</v>
      </c>
      <c r="K1193" s="42" t="s">
        <v>34</v>
      </c>
      <c r="L1193" s="42" t="s">
        <v>45</v>
      </c>
      <c r="M1193" s="6">
        <v>232</v>
      </c>
      <c r="N1193" s="5" t="str">
        <f t="shared" si="125"/>
        <v>FAIR-D4/232</v>
      </c>
      <c r="O1193" s="4" t="str">
        <f>IF(ISBLANK(E1193),"",IF(E1193=F1193, "1 video",CONCATENATE((+COUNTIFS(Video_List!$A:$A,Monitoring!C1193,Video_List!$D:$D,"&lt;=" &amp;Monitoring!H1193)-COUNTIFS(Video_List!$A:$A,Monitoring!C1193,Video_List!$D:$D,"&lt;=" &amp;Monitoring!G1193))+1," videos")))</f>
        <v>1 video</v>
      </c>
      <c r="P1193" s="61" t="str">
        <f t="shared" si="127"/>
        <v>yes</v>
      </c>
      <c r="Q1193" s="62" t="s">
        <v>34</v>
      </c>
      <c r="R1193" s="63" t="str">
        <f>+IFERROR(IF(S1193="#N/C","#N/C",INDEX(Taxonomy_UniqueValues!A:A,MATCH(S1193,Taxonomy_UniqueValues!B:B,0))),"#N/C")</f>
        <v>Insecta</v>
      </c>
      <c r="S1193" s="63" t="str">
        <f>+IFERROR(IF(T1193="#N/C","#N/C",INDEX(Taxonomy_UniqueValues!B:B,MATCH(T1193,Taxonomy_UniqueValues!C:C,0))),"#N/C")</f>
        <v>Diptera</v>
      </c>
      <c r="T1193" s="63" t="str">
        <f>+IFERROR(IF(V1193="#N/C","#N/C",INDEX(Taxonomy_UniqueValues!C:C,MATCH(V1193,Taxonomy_UniqueValues!E:E,0))),"#N/C")</f>
        <v>Brachycera</v>
      </c>
      <c r="U1193" s="63" t="str">
        <f>+IFERROR(IF(V1193="#N/C","#N/C",INDEX(Taxonomy_UniqueValues!D:D,MATCH(V1193,Taxonomy_UniqueValues!E:E,0))),"#N/C")</f>
        <v>Muscomorpha</v>
      </c>
      <c r="V1193" s="63" t="str">
        <f>+IFERROR(IF(W1193="#N/C","#N/C",INDEX(Taxonomy_UniqueValues!E:E,MATCH(W1193,Taxonomy_UniqueValues!F:F,0))),"#N/C")</f>
        <v>Lauxanioidea</v>
      </c>
      <c r="W1193" s="63" t="str">
        <f>+IFERROR(IF(X1193="#N/C","#N/C",INDEX(Taxonomy_UniqueValues!F:F,MATCH(X1193,Taxonomy_UniqueValues!G:G,0))),"#N/C")</f>
        <v>Lauxaniidae</v>
      </c>
      <c r="X1193" s="63" t="s">
        <v>205</v>
      </c>
      <c r="Y1193" s="65" t="s">
        <v>726</v>
      </c>
      <c r="Z1193" s="64" t="s">
        <v>36</v>
      </c>
    </row>
    <row r="1194" spans="1:26" x14ac:dyDescent="0.3">
      <c r="A1194" s="3">
        <v>233</v>
      </c>
      <c r="B1194" s="38" t="str">
        <f t="shared" si="124"/>
        <v>FAIR-D4_233</v>
      </c>
      <c r="C1194" s="39" t="s">
        <v>897</v>
      </c>
      <c r="D1194" s="4">
        <f t="shared" si="128"/>
        <v>45179</v>
      </c>
      <c r="E1194" s="1" t="s">
        <v>1389</v>
      </c>
      <c r="F1194" s="1" t="s">
        <v>1389</v>
      </c>
      <c r="G1194" s="2">
        <v>45179.743738425903</v>
      </c>
      <c r="H1194" s="2">
        <v>45179.743796296301</v>
      </c>
      <c r="I1194" s="46">
        <f t="shared" ref="I1194:I1208" si="129">IF(ISBLANK(E1194),"",H1194-G1194)</f>
        <v>5.7870398450177163E-5</v>
      </c>
      <c r="J1194" s="41" t="s">
        <v>30</v>
      </c>
      <c r="K1194" s="42" t="s">
        <v>31</v>
      </c>
      <c r="L1194" s="42" t="s">
        <v>32</v>
      </c>
      <c r="M1194" s="6">
        <v>233</v>
      </c>
      <c r="N1194" s="5" t="str">
        <f t="shared" si="125"/>
        <v>FAIR-D4/233</v>
      </c>
      <c r="O1194" s="4" t="str">
        <f>IF(ISBLANK(E1194),"",IF(E1194=F1194, "1 video",CONCATENATE((+COUNTIFS(Video_List!$A:$A,Monitoring!C1194,Video_List!$D:$D,"&lt;=" &amp;Monitoring!H1194)-COUNTIFS(Video_List!$A:$A,Monitoring!C1194,Video_List!$D:$D,"&lt;=" &amp;Monitoring!G1194))+1," videos")))</f>
        <v>1 video</v>
      </c>
      <c r="P1194" s="61" t="str">
        <f t="shared" si="127"/>
        <v>yes</v>
      </c>
      <c r="Q1194" s="63" t="s">
        <v>31</v>
      </c>
      <c r="R1194" s="63" t="str">
        <f>+IFERROR(IF(S1194="#N/C","#N/C",INDEX(Taxonomy_UniqueValues!A:A,MATCH(S1194,Taxonomy_UniqueValues!B:B,0))),"#N/C")</f>
        <v>Insecta</v>
      </c>
      <c r="S1194" s="63" t="str">
        <f>+IFERROR(IF(T1194="#N/C","#N/C",INDEX(Taxonomy_UniqueValues!B:B,MATCH(T1194,Taxonomy_UniqueValues!C:C,0))),"#N/C")</f>
        <v>Diptera</v>
      </c>
      <c r="T1194" s="63" t="str">
        <f>+IFERROR(IF(V1194="#N/C","#N/C",INDEX(Taxonomy_UniqueValues!C:C,MATCH(V1194,Taxonomy_UniqueValues!E:E,0))),"#N/C")</f>
        <v>Brachycera</v>
      </c>
      <c r="U1194" s="63" t="str">
        <f>+IFERROR(IF(V1194="#N/C","#N/C",INDEX(Taxonomy_UniqueValues!D:D,MATCH(V1194,Taxonomy_UniqueValues!E:E,0))),"#N/C")</f>
        <v>Muscomorpha</v>
      </c>
      <c r="V1194" s="63" t="str">
        <f>+IFERROR(IF(W1194="#N/C","#N/C",INDEX(Taxonomy_UniqueValues!E:E,MATCH(W1194,Taxonomy_UniqueValues!F:F,0))),"#N/C")</f>
        <v>Muscoidea</v>
      </c>
      <c r="W1194" s="63" t="str">
        <f>+IFERROR(IF(X1194="#N/C","#N/C",INDEX(Taxonomy_UniqueValues!F:F,MATCH(X1194,Taxonomy_UniqueValues!G:G,0))),"#N/C")</f>
        <v>Anthomyiidae</v>
      </c>
      <c r="X1194" s="63" t="s">
        <v>1390</v>
      </c>
      <c r="Y1194" s="65" t="s">
        <v>598</v>
      </c>
      <c r="Z1194" s="64" t="s">
        <v>36</v>
      </c>
    </row>
    <row r="1195" spans="1:26" x14ac:dyDescent="0.3">
      <c r="A1195" s="3">
        <v>234</v>
      </c>
      <c r="B1195" s="38" t="str">
        <f t="shared" si="124"/>
        <v>FAIR-D4_234</v>
      </c>
      <c r="C1195" s="39" t="s">
        <v>897</v>
      </c>
      <c r="D1195" s="4">
        <f t="shared" si="128"/>
        <v>45180</v>
      </c>
      <c r="E1195" s="1" t="s">
        <v>1391</v>
      </c>
      <c r="F1195" s="1" t="s">
        <v>1391</v>
      </c>
      <c r="G1195" s="2">
        <v>45180.464571759301</v>
      </c>
      <c r="H1195" s="2">
        <v>45180.464699074102</v>
      </c>
      <c r="I1195" s="46">
        <f t="shared" si="129"/>
        <v>1.2731480092043057E-4</v>
      </c>
      <c r="J1195" s="41" t="s">
        <v>30</v>
      </c>
      <c r="K1195" s="42" t="s">
        <v>31</v>
      </c>
      <c r="L1195" s="42" t="s">
        <v>32</v>
      </c>
      <c r="M1195" s="6">
        <v>234</v>
      </c>
      <c r="N1195" s="5" t="str">
        <f t="shared" si="125"/>
        <v>FAIR-D4/234</v>
      </c>
      <c r="O1195" s="4" t="str">
        <f>IF(ISBLANK(E1195),"",IF(E1195=F1195, "1 video",CONCATENATE((+COUNTIFS(Video_List!$A:$A,Monitoring!C1195,Video_List!$D:$D,"&lt;=" &amp;Monitoring!H1195)-COUNTIFS(Video_List!$A:$A,Monitoring!C1195,Video_List!$D:$D,"&lt;=" &amp;Monitoring!G1195))+1," videos")))</f>
        <v>1 video</v>
      </c>
      <c r="P1195" s="61" t="str">
        <f t="shared" si="127"/>
        <v>yes</v>
      </c>
      <c r="Q1195" s="63" t="s">
        <v>31</v>
      </c>
      <c r="R1195" s="63" t="str">
        <f>+IFERROR(IF(S1195="#N/C","#N/C",INDEX(Taxonomy_UniqueValues!A:A,MATCH(S1195,Taxonomy_UniqueValues!B:B,0))),"#N/C")</f>
        <v>Insecta</v>
      </c>
      <c r="S1195" s="63" t="str">
        <f>+IFERROR(IF(T1195="#N/C","#N/C",INDEX(Taxonomy_UniqueValues!B:B,MATCH(T1195,Taxonomy_UniqueValues!C:C,0))),"#N/C")</f>
        <v>Diptera</v>
      </c>
      <c r="T1195" s="63" t="str">
        <f>+IFERROR(IF(V1195="#N/C","#N/C",INDEX(Taxonomy_UniqueValues!C:C,MATCH(V1195,Taxonomy_UniqueValues!E:E,0))),"#N/C")</f>
        <v>Brachycera</v>
      </c>
      <c r="U1195" s="63" t="str">
        <f>+IFERROR(IF(V1195="#N/C","#N/C",INDEX(Taxonomy_UniqueValues!D:D,MATCH(V1195,Taxonomy_UniqueValues!E:E,0))),"#N/C")</f>
        <v>Muscomorpha</v>
      </c>
      <c r="V1195" s="63" t="str">
        <f>+IFERROR(IF(W1195="#N/C","#N/C",INDEX(Taxonomy_UniqueValues!E:E,MATCH(W1195,Taxonomy_UniqueValues!F:F,0))),"#N/C")</f>
        <v>Syrphoidea</v>
      </c>
      <c r="W1195" s="63" t="str">
        <f>+IFERROR(IF(X1195="#N/C","#N/C",INDEX(Taxonomy_UniqueValues!F:F,MATCH(X1195,Taxonomy_UniqueValues!G:G,0))),"#N/C")</f>
        <v>Syrphidae</v>
      </c>
      <c r="X1195" s="63" t="str">
        <f>+IFERROR(IF(Y1195="#N/C","#N/C",INDEX(Taxonomy_UniqueValues!G:G,MATCH(Y1195,Taxonomy_UniqueValues!H:H,0))),"#N/C")</f>
        <v>Syrphinae</v>
      </c>
      <c r="Y1195" s="65" t="s">
        <v>333</v>
      </c>
      <c r="Z1195" s="64" t="s">
        <v>36</v>
      </c>
    </row>
    <row r="1196" spans="1:26" x14ac:dyDescent="0.3">
      <c r="A1196" s="3">
        <v>235</v>
      </c>
      <c r="B1196" s="38" t="str">
        <f t="shared" si="124"/>
        <v>FAIR-D4_235</v>
      </c>
      <c r="C1196" s="39" t="s">
        <v>897</v>
      </c>
      <c r="D1196" s="4">
        <f t="shared" si="128"/>
        <v>45180</v>
      </c>
      <c r="E1196" s="1" t="s">
        <v>1392</v>
      </c>
      <c r="F1196" s="1" t="s">
        <v>1392</v>
      </c>
      <c r="G1196" s="2">
        <v>45180.762048611097</v>
      </c>
      <c r="H1196" s="2">
        <v>45180.762083333299</v>
      </c>
      <c r="I1196" s="46">
        <f t="shared" si="129"/>
        <v>3.4722201235126704E-5</v>
      </c>
      <c r="J1196" s="41" t="s">
        <v>45</v>
      </c>
      <c r="K1196" s="42" t="s">
        <v>34</v>
      </c>
      <c r="L1196" s="42" t="s">
        <v>45</v>
      </c>
      <c r="M1196" s="6">
        <v>235</v>
      </c>
      <c r="N1196" s="5" t="str">
        <f t="shared" si="125"/>
        <v>FAIR-D4/235</v>
      </c>
      <c r="O1196" s="4" t="str">
        <f>IF(ISBLANK(E1196),"",IF(E1196=F1196, "1 video",CONCATENATE((+COUNTIFS(Video_List!$A:$A,Monitoring!C1196,Video_List!$D:$D,"&lt;=" &amp;Monitoring!H1196)-COUNTIFS(Video_List!$A:$A,Monitoring!C1196,Video_List!$D:$D,"&lt;=" &amp;Monitoring!G1196))+1," videos")))</f>
        <v>1 video</v>
      </c>
      <c r="P1196" s="61" t="str">
        <f t="shared" si="127"/>
        <v>no</v>
      </c>
      <c r="Q1196" s="62" t="s">
        <v>34</v>
      </c>
      <c r="R1196" s="63" t="s">
        <v>86</v>
      </c>
      <c r="S1196" s="63" t="str">
        <f>+IFERROR(IF(T1196="#N/C","#N/C",INDEX(Taxonomy_UniqueValues!B:B,MATCH(T1196,Taxonomy_UniqueValues!C:C,0))),"#N/C")</f>
        <v>#N/C</v>
      </c>
      <c r="T1196" s="63" t="str">
        <f>+IFERROR(IF(V1196="#N/C","#N/C",INDEX(Taxonomy_UniqueValues!C:C,MATCH(V1196,Taxonomy_UniqueValues!E:E,0))),"#N/C")</f>
        <v>#N/C</v>
      </c>
      <c r="U1196" s="63" t="str">
        <f>+IFERROR(IF(V1196="#N/C","#N/C",INDEX(Taxonomy_UniqueValues!D:D,MATCH(V1196,Taxonomy_UniqueValues!E:E,0))),"#N/C")</f>
        <v>#N/C</v>
      </c>
      <c r="V1196" s="63" t="str">
        <f>+IFERROR(IF(W1196="#N/C","#N/C",INDEX(Taxonomy_UniqueValues!E:E,MATCH(W1196,Taxonomy_UniqueValues!F:F,0))),"#N/C")</f>
        <v>#N/C</v>
      </c>
      <c r="W1196" s="63" t="str">
        <f>+IFERROR(IF(X1196="#N/C","#N/C",INDEX(Taxonomy_UniqueValues!F:F,MATCH(X1196,Taxonomy_UniqueValues!G:G,0))),"#N/C")</f>
        <v>#N/C</v>
      </c>
      <c r="X1196" s="63" t="str">
        <f>+IFERROR(IF(Y1196="#N/C","#N/C",INDEX(Taxonomy_UniqueValues!G:G,MATCH(Y1196,Taxonomy_UniqueValues!H:H,0))),"#N/C")</f>
        <v>#N/C</v>
      </c>
      <c r="Y1196" s="65" t="str">
        <f>+IFERROR(IF(Z1196="#N/C","#N/C",INDEX(Taxonomy_UniqueValues!H:H,MATCH(Z1196,Taxonomy_UniqueValues!I:I,0))),"#N/C")</f>
        <v>#N/C</v>
      </c>
      <c r="Z1196" s="64" t="s">
        <v>36</v>
      </c>
    </row>
    <row r="1197" spans="1:26" x14ac:dyDescent="0.3">
      <c r="A1197" s="3">
        <v>388</v>
      </c>
      <c r="B1197" s="38" t="str">
        <f t="shared" si="124"/>
        <v>FAIR-D4_388</v>
      </c>
      <c r="C1197" s="39" t="s">
        <v>897</v>
      </c>
      <c r="D1197" s="4">
        <f t="shared" si="128"/>
        <v>45181</v>
      </c>
      <c r="E1197" s="1" t="s">
        <v>1393</v>
      </c>
      <c r="F1197" s="1" t="s">
        <v>1394</v>
      </c>
      <c r="G1197" s="2">
        <v>45181.396736111099</v>
      </c>
      <c r="H1197" s="2">
        <v>45181.487881944398</v>
      </c>
      <c r="I1197" s="46">
        <f t="shared" si="129"/>
        <v>9.1145833299378864E-2</v>
      </c>
      <c r="J1197" s="41" t="s">
        <v>45</v>
      </c>
      <c r="K1197" s="42" t="s">
        <v>34</v>
      </c>
      <c r="L1197" s="42" t="s">
        <v>32</v>
      </c>
      <c r="M1197" s="6">
        <v>388</v>
      </c>
      <c r="N1197" s="5" t="str">
        <f t="shared" si="125"/>
        <v>FAIR-D4/388</v>
      </c>
      <c r="O1197" s="4" t="str">
        <f>IF(ISBLANK(E1197),"",IF(E1197=F1197, "1 video",CONCATENATE((+COUNTIFS(Video_List!$A:$A,Monitoring!C1197,Video_List!$D:$D,"&lt;=" &amp;Monitoring!H1197)-COUNTIFS(Video_List!$A:$A,Monitoring!C1197,Video_List!$D:$D,"&lt;=" &amp;Monitoring!G1197))+1," videos")))</f>
        <v>20 videos</v>
      </c>
      <c r="P1197" s="61" t="str">
        <f t="shared" si="127"/>
        <v>yes</v>
      </c>
      <c r="Q1197" s="62" t="s">
        <v>31</v>
      </c>
      <c r="R1197" s="63" t="str">
        <f>+IFERROR(IF(S1197="#N/C","#N/C",IF(S1197=0,INDEX(Taxonomy_UniqueValues!A:A,MATCH(T1197,Taxonomy_UniqueValues!C:C,0)),INDEX(Taxonomy_UniqueValues!A:A,MATCH(S1197,Taxonomy_UniqueValues!B:B,0)))),"#N/C")</f>
        <v>Insecta</v>
      </c>
      <c r="S1197" s="63" t="str">
        <f>+IFERROR(IF(T1197="#N/C","#N/C",IF(T1197=0,INDEX(Taxonomy_UniqueValues!B:B,MATCH(U1197,Taxonomy_UniqueValues!D:D,0)),INDEX(Taxonomy_UniqueValues!B:B,MATCH(T1197,Taxonomy_UniqueValues!C:C,0)))),"#N/C")</f>
        <v>Trichoptera</v>
      </c>
      <c r="T1197" s="63" t="str">
        <f>+IFERROR(IF(U1197="#N/C","#N/C",IF(U1197=0,INDEX(Taxonomy_UniqueValues!C:C,MATCH(V1197,Taxonomy_UniqueValues!E:E,0)),INDEX(Taxonomy_UniqueValues!C:C,MATCH(U1197,Taxonomy_UniqueValues!D:D,0)))),"#N/C")</f>
        <v>Integripalpia</v>
      </c>
      <c r="U1197" s="63" t="str">
        <f>+IFERROR(IF(V1197="#N/C","#N/C",IF(V1197=0,INDEX(Taxonomy_UniqueValues!D:D,MATCH(W1197,Taxonomy_UniqueValues!F:F,0)),INDEX(Taxonomy_UniqueValues!D:D,MATCH(V1197,Taxonomy_UniqueValues!E:E,0)))),"#N/C")</f>
        <v>Plenitentoria</v>
      </c>
      <c r="V1197" s="63" t="str">
        <f>+IFERROR(IF(W1197="#N/C","#N/C",IF(W1197=0,INDEX(Taxonomy_UniqueValues!E:E,MATCH(X1197,Taxonomy_UniqueValues!G:G,0)),INDEX(Taxonomy_UniqueValues!E:E,MATCH(W1197,Taxonomy_UniqueValues!F:F,0)))),"#N/C")</f>
        <v>Limnephiloidea</v>
      </c>
      <c r="W1197" s="63" t="str">
        <f>+IFERROR(IF(X1197="#N/C","#N/C",IF(X1197=0,INDEX(Taxonomy_UniqueValues!F:F,MATCH(Y1197,Taxonomy_UniqueValues!H:H,0)),INDEX(Taxonomy_UniqueValues!F:F,MATCH(X1197,Taxonomy_UniqueValues!G:G,0)))),"#N/C")</f>
        <v>Limnephilidae</v>
      </c>
      <c r="X1197" s="63" t="s">
        <v>1395</v>
      </c>
      <c r="Y1197" s="65" t="str">
        <f>+IFERROR(IF(Z1197="#N/C","#N/C",INDEX(Taxonomy_UniqueValues!H:H,MATCH(Z1197,Taxonomy_UniqueValues!I:I,0))),"#N/C")</f>
        <v>#N/C</v>
      </c>
      <c r="Z1197" s="64" t="s">
        <v>36</v>
      </c>
    </row>
    <row r="1198" spans="1:26" x14ac:dyDescent="0.3">
      <c r="A1198" s="3">
        <v>389</v>
      </c>
      <c r="B1198" s="38" t="str">
        <f t="shared" si="124"/>
        <v>FAIR-D4_389</v>
      </c>
      <c r="C1198" s="39" t="s">
        <v>897</v>
      </c>
      <c r="D1198" s="4">
        <f t="shared" si="128"/>
        <v>45181</v>
      </c>
      <c r="E1198" s="1" t="s">
        <v>1396</v>
      </c>
      <c r="F1198" s="1" t="s">
        <v>1396</v>
      </c>
      <c r="G1198" s="2">
        <v>45181.434826388897</v>
      </c>
      <c r="H1198" s="2">
        <v>45181.434884259303</v>
      </c>
      <c r="I1198" s="46">
        <f t="shared" si="129"/>
        <v>5.7870405726134777E-5</v>
      </c>
      <c r="J1198" s="41" t="s">
        <v>30</v>
      </c>
      <c r="K1198" s="42" t="s">
        <v>34</v>
      </c>
      <c r="L1198" s="42" t="s">
        <v>32</v>
      </c>
      <c r="M1198" s="6">
        <v>389</v>
      </c>
      <c r="N1198" s="5" t="str">
        <f t="shared" si="125"/>
        <v>FAIR-D4/389</v>
      </c>
      <c r="O1198" s="4" t="str">
        <f>IF(ISBLANK(E1198),"",IF(E1198=F1198, "1 video",CONCATENATE((+COUNTIFS(Video_List!$A:$A,Monitoring!C1198,Video_List!$D:$D,"&lt;=" &amp;Monitoring!H1198)-COUNTIFS(Video_List!$A:$A,Monitoring!C1198,Video_List!$D:$D,"&lt;=" &amp;Monitoring!G1198))+1," videos")))</f>
        <v>1 video</v>
      </c>
      <c r="P1198" s="61" t="str">
        <f t="shared" si="127"/>
        <v>yes</v>
      </c>
      <c r="Q1198" s="62" t="s">
        <v>31</v>
      </c>
      <c r="R1198" s="63" t="str">
        <f>+IFERROR(IF(S1198="#N/C","#N/C",INDEX(Taxonomy_UniqueValues!A:A,MATCH(S1198,Taxonomy_UniqueValues!B:B,0))),"#N/C")</f>
        <v>Insecta</v>
      </c>
      <c r="S1198" s="63" t="str">
        <f>+IFERROR(IF(T1198="#N/C","#N/C",INDEX(Taxonomy_UniqueValues!B:B,MATCH(T1198,Taxonomy_UniqueValues!C:C,0))),"#N/C")</f>
        <v>Diptera</v>
      </c>
      <c r="T1198" s="63" t="str">
        <f>+IFERROR(IF(V1198="#N/C","#N/C",INDEX(Taxonomy_UniqueValues!C:C,MATCH(V1198,Taxonomy_UniqueValues!E:E,0))),"#N/C")</f>
        <v>Nematocera</v>
      </c>
      <c r="U1198" s="63" t="str">
        <f>+IFERROR(IF(V1198="#N/C","#N/C",INDEX(Taxonomy_UniqueValues!D:D,MATCH(V1198,Taxonomy_UniqueValues!E:E,0))),"#N/C")</f>
        <v>Tipulomorpha</v>
      </c>
      <c r="V1198" s="63" t="str">
        <f>+IFERROR(IF(W1198="#N/C","#N/C",INDEX(Taxonomy_UniqueValues!E:E,MATCH(W1198,Taxonomy_UniqueValues!F:F,0))),"#N/C")</f>
        <v>Tipuloidea</v>
      </c>
      <c r="W1198" s="63" t="str">
        <f>+IFERROR(IF(X1198="#N/C","#N/C",INDEX(Taxonomy_UniqueValues!F:F,MATCH(X1198,Taxonomy_UniqueValues!G:G,0))),"#N/C")</f>
        <v>Tipulidae</v>
      </c>
      <c r="X1198" s="63" t="s">
        <v>1398</v>
      </c>
      <c r="Y1198" s="65" t="s">
        <v>1399</v>
      </c>
      <c r="Z1198" s="64" t="s">
        <v>36</v>
      </c>
    </row>
    <row r="1199" spans="1:26" x14ac:dyDescent="0.3">
      <c r="A1199" s="3">
        <v>390</v>
      </c>
      <c r="B1199" s="38" t="str">
        <f t="shared" si="124"/>
        <v>FAIR-D4_390</v>
      </c>
      <c r="C1199" s="39" t="s">
        <v>897</v>
      </c>
      <c r="D1199" s="4">
        <f t="shared" si="128"/>
        <v>45181</v>
      </c>
      <c r="E1199" s="1" t="s">
        <v>1400</v>
      </c>
      <c r="F1199" s="1" t="s">
        <v>1400</v>
      </c>
      <c r="G1199" s="2">
        <v>45181.493518518502</v>
      </c>
      <c r="H1199" s="2">
        <v>45181.494212963</v>
      </c>
      <c r="I1199" s="46">
        <f t="shared" si="129"/>
        <v>6.94444497639779E-4</v>
      </c>
      <c r="J1199" s="41" t="s">
        <v>30</v>
      </c>
      <c r="K1199" s="42" t="s">
        <v>31</v>
      </c>
      <c r="L1199" s="42" t="s">
        <v>32</v>
      </c>
      <c r="M1199" s="6">
        <v>390</v>
      </c>
      <c r="N1199" s="5" t="str">
        <f t="shared" si="125"/>
        <v>FAIR-D4/390</v>
      </c>
      <c r="O1199" s="4" t="str">
        <f>IF(ISBLANK(E1199),"",IF(E1199=F1199, "1 video",CONCATENATE((+COUNTIFS(Video_List!$A:$A,Monitoring!C1199,Video_List!$D:$D,"&lt;=" &amp;Monitoring!H1199)-COUNTIFS(Video_List!$A:$A,Monitoring!C1199,Video_List!$D:$D,"&lt;=" &amp;Monitoring!G1199))+1," videos")))</f>
        <v>1 video</v>
      </c>
      <c r="P1199" s="61" t="str">
        <f t="shared" si="127"/>
        <v>yes</v>
      </c>
      <c r="Q1199" s="62" t="s">
        <v>31</v>
      </c>
      <c r="R1199" s="63" t="str">
        <f>+IFERROR(IF(S1199="#N/C","#N/C",INDEX(Taxonomy_UniqueValues!A:A,MATCH(S1199,Taxonomy_UniqueValues!B:B,0))),"#N/C")</f>
        <v>Insecta</v>
      </c>
      <c r="S1199" s="63" t="str">
        <f>+IFERROR(IF(T1199="#N/C","#N/C",INDEX(Taxonomy_UniqueValues!B:B,MATCH(T1199,Taxonomy_UniqueValues!C:C,0))),"#N/C")</f>
        <v>Diptera</v>
      </c>
      <c r="T1199" s="63" t="str">
        <f>+IFERROR(IF(V1199="#N/C","#N/C",INDEX(Taxonomy_UniqueValues!C:C,MATCH(V1199,Taxonomy_UniqueValues!E:E,0))),"#N/C")</f>
        <v>Brachycera</v>
      </c>
      <c r="U1199" s="63" t="str">
        <f>+IFERROR(IF(V1199="#N/C","#N/C",INDEX(Taxonomy_UniqueValues!D:D,MATCH(V1199,Taxonomy_UniqueValues!E:E,0))),"#N/C")</f>
        <v>Muscomorpha</v>
      </c>
      <c r="V1199" s="63" t="str">
        <f>+IFERROR(IF(W1199="#N/C","#N/C",INDEX(Taxonomy_UniqueValues!E:E,MATCH(W1199,Taxonomy_UniqueValues!F:F,0))),"#N/C")</f>
        <v>Muscoidea</v>
      </c>
      <c r="W1199" s="63" t="s">
        <v>1377</v>
      </c>
      <c r="X1199" s="63" t="str">
        <f>+IFERROR(IF(Y1199="#N/C","#N/C",INDEX(Taxonomy_UniqueValues!G:G,MATCH(Y1199,Taxonomy_UniqueValues!H:H,0))),"#N/C")</f>
        <v>#N/C</v>
      </c>
      <c r="Y1199" s="65" t="str">
        <f>+IFERROR(IF(Z1199="#N/C","#N/C",INDEX(Taxonomy_UniqueValues!H:H,MATCH(Z1199,Taxonomy_UniqueValues!I:I,0))),"#N/C")</f>
        <v>#N/C</v>
      </c>
      <c r="Z1199" s="64" t="s">
        <v>36</v>
      </c>
    </row>
    <row r="1200" spans="1:26" x14ac:dyDescent="0.3">
      <c r="A1200" s="3">
        <v>391</v>
      </c>
      <c r="B1200" s="38" t="str">
        <f t="shared" si="124"/>
        <v>FAIR-D4_391</v>
      </c>
      <c r="C1200" s="39" t="s">
        <v>897</v>
      </c>
      <c r="D1200" s="4">
        <f t="shared" si="128"/>
        <v>45181</v>
      </c>
      <c r="E1200" s="1" t="s">
        <v>1401</v>
      </c>
      <c r="F1200" s="1" t="s">
        <v>1402</v>
      </c>
      <c r="G1200" s="2">
        <v>45181.522916666698</v>
      </c>
      <c r="H1200" s="2">
        <v>45181.762812499997</v>
      </c>
      <c r="I1200" s="46">
        <f t="shared" si="129"/>
        <v>0.2398958332996699</v>
      </c>
      <c r="J1200" s="41" t="s">
        <v>45</v>
      </c>
      <c r="K1200" s="42" t="s">
        <v>34</v>
      </c>
      <c r="L1200" s="42" t="s">
        <v>32</v>
      </c>
      <c r="M1200" s="6">
        <v>391</v>
      </c>
      <c r="N1200" s="5" t="str">
        <f t="shared" si="125"/>
        <v>FAIR-D4/391</v>
      </c>
      <c r="O1200" s="4" t="str">
        <f>IF(ISBLANK(E1200),"",IF(E1200=F1200, "1 video",CONCATENATE((+COUNTIFS(Video_List!$A:$A,Monitoring!C1200,Video_List!$D:$D,"&lt;=" &amp;Monitoring!H1200)-COUNTIFS(Video_List!$A:$A,Monitoring!C1200,Video_List!$D:$D,"&lt;=" &amp;Monitoring!G1200))+1," videos")))</f>
        <v>6 videos</v>
      </c>
      <c r="P1200" s="61" t="str">
        <f t="shared" si="127"/>
        <v>yes</v>
      </c>
      <c r="Q1200" s="62" t="s">
        <v>31</v>
      </c>
      <c r="R1200" s="63" t="str">
        <f>+IFERROR(IF(S1200="#N/C","#N/C",INDEX(Taxonomy_UniqueValues!A:A,MATCH(S1200,Taxonomy_UniqueValues!B:B,0))),"#N/C")</f>
        <v>Insecta</v>
      </c>
      <c r="S1200" s="63" t="str">
        <f>+IFERROR(IF(T1200="#N/C","#N/C",INDEX(Taxonomy_UniqueValues!B:B,MATCH(T1200,Taxonomy_UniqueValues!C:C,0))),"#N/C")</f>
        <v>Coleoptera</v>
      </c>
      <c r="T1200" s="63" t="str">
        <f>+IFERROR(IF(V1200="#N/C","#N/C",INDEX(Taxonomy_UniqueValues!C:C,MATCH(V1200,Taxonomy_UniqueValues!E:E,0))),"#N/C")</f>
        <v>Polyphaga</v>
      </c>
      <c r="U1200" s="63" t="str">
        <f>+IFERROR(IF(V1200="#N/C","#N/C",INDEX(Taxonomy_UniqueValues!D:D,MATCH(V1200,Taxonomy_UniqueValues!E:E,0))),"#N/C")</f>
        <v>Cucujiformia</v>
      </c>
      <c r="V1200" s="63" t="str">
        <f>+IFERROR(IF(W1200="#N/C","#N/C",INDEX(Taxonomy_UniqueValues!E:E,MATCH(W1200,Taxonomy_UniqueValues!F:F,0))),"#N/C")</f>
        <v>Coccinelloidea</v>
      </c>
      <c r="W1200" s="63" t="str">
        <f>+IFERROR(IF(X1200="#N/C","#N/C",INDEX(Taxonomy_UniqueValues!F:F,MATCH(X1200,Taxonomy_UniqueValues!G:G,0))),"#N/C")</f>
        <v>Coccinellidae</v>
      </c>
      <c r="X1200" s="63" t="str">
        <f>+IFERROR(IF(Y1200="#N/C","#N/C",INDEX(Taxonomy_UniqueValues!G:G,MATCH(Y1200,Taxonomy_UniqueValues!H:H,0))),"#N/C")</f>
        <v>Coccinellinae</v>
      </c>
      <c r="Y1200" s="65" t="s">
        <v>330</v>
      </c>
      <c r="Z1200" s="64" t="s">
        <v>36</v>
      </c>
    </row>
    <row r="1201" spans="1:26" x14ac:dyDescent="0.3">
      <c r="A1201" s="3">
        <v>392</v>
      </c>
      <c r="B1201" s="38" t="str">
        <f t="shared" si="124"/>
        <v>FAIR-D4_392</v>
      </c>
      <c r="C1201" s="39" t="s">
        <v>897</v>
      </c>
      <c r="D1201" s="4">
        <f t="shared" si="128"/>
        <v>45181</v>
      </c>
      <c r="E1201" s="1" t="s">
        <v>1403</v>
      </c>
      <c r="F1201" s="1" t="s">
        <v>1403</v>
      </c>
      <c r="G1201" s="2">
        <v>45181.765590277799</v>
      </c>
      <c r="H1201" s="2">
        <v>45181.765706018501</v>
      </c>
      <c r="I1201" s="46">
        <f t="shared" si="129"/>
        <v>1.1574070231290534E-4</v>
      </c>
      <c r="J1201" s="41" t="s">
        <v>30</v>
      </c>
      <c r="K1201" s="42" t="s">
        <v>31</v>
      </c>
      <c r="L1201" s="42" t="s">
        <v>32</v>
      </c>
      <c r="M1201" s="6">
        <v>392</v>
      </c>
      <c r="N1201" s="5" t="str">
        <f t="shared" si="125"/>
        <v>FAIR-D4/392</v>
      </c>
      <c r="O1201" s="4" t="str">
        <f>IF(ISBLANK(E1201),"",IF(E1201=F1201, "1 video",CONCATENATE((+COUNTIFS(Video_List!$A:$A,Monitoring!C1201,Video_List!$D:$D,"&lt;=" &amp;Monitoring!H1201)-COUNTIFS(Video_List!$A:$A,Monitoring!C1201,Video_List!$D:$D,"&lt;=" &amp;Monitoring!G1201))+1," videos")))</f>
        <v>1 video</v>
      </c>
      <c r="P1201" s="61" t="str">
        <f t="shared" si="127"/>
        <v>no</v>
      </c>
      <c r="Q1201" s="62" t="s">
        <v>34</v>
      </c>
      <c r="R1201" s="63" t="str">
        <f>+IFERROR(IF(S1201="#N/C","#N/C",INDEX(Taxonomy_UniqueValues!A:A,MATCH(S1201,Taxonomy_UniqueValues!B:B,0))),"#N/C")</f>
        <v>Insecta</v>
      </c>
      <c r="S1201" s="63" t="str">
        <f>+IFERROR(IF(T1201="#N/C","#N/C",INDEX(Taxonomy_UniqueValues!B:B,MATCH(T1201,Taxonomy_UniqueValues!C:C,0))),"#N/C")</f>
        <v>Diptera</v>
      </c>
      <c r="T1201" s="63" t="s">
        <v>48</v>
      </c>
      <c r="U1201" s="63" t="str">
        <f>+IFERROR(IF(V1201="#N/C","#N/C",INDEX(Taxonomy_UniqueValues!D:D,MATCH(V1201,Taxonomy_UniqueValues!E:E,0))),"#N/C")</f>
        <v>#N/C</v>
      </c>
      <c r="V1201" s="63" t="str">
        <f>+IFERROR(IF(W1201="#N/C","#N/C",INDEX(Taxonomy_UniqueValues!E:E,MATCH(W1201,Taxonomy_UniqueValues!F:F,0))),"#N/C")</f>
        <v>#N/C</v>
      </c>
      <c r="W1201" s="63" t="str">
        <f>+IFERROR(IF(X1201="#N/C","#N/C",INDEX(Taxonomy_UniqueValues!F:F,MATCH(X1201,Taxonomy_UniqueValues!G:G,0))),"#N/C")</f>
        <v>#N/C</v>
      </c>
      <c r="X1201" s="63" t="str">
        <f>+IFERROR(IF(Y1201="#N/C","#N/C",INDEX(Taxonomy_UniqueValues!G:G,MATCH(Y1201,Taxonomy_UniqueValues!H:H,0))),"#N/C")</f>
        <v>#N/C</v>
      </c>
      <c r="Y1201" s="65" t="str">
        <f>+IFERROR(IF(Z1201="#N/C","#N/C",INDEX(Taxonomy_UniqueValues!H:H,MATCH(Z1201,Taxonomy_UniqueValues!I:I,0))),"#N/C")</f>
        <v>#N/C</v>
      </c>
      <c r="Z1201" s="64" t="s">
        <v>36</v>
      </c>
    </row>
    <row r="1202" spans="1:26" x14ac:dyDescent="0.3">
      <c r="A1202" s="3">
        <v>393</v>
      </c>
      <c r="B1202" s="38" t="str">
        <f t="shared" si="124"/>
        <v>FAIR-D4_393</v>
      </c>
      <c r="C1202" s="39" t="s">
        <v>897</v>
      </c>
      <c r="D1202" s="4">
        <f t="shared" si="128"/>
        <v>45182</v>
      </c>
      <c r="E1202" s="1" t="s">
        <v>1404</v>
      </c>
      <c r="F1202" s="1" t="s">
        <v>1405</v>
      </c>
      <c r="G1202" s="2">
        <v>45182.4327893519</v>
      </c>
      <c r="H1202" s="2">
        <v>45182.433715277803</v>
      </c>
      <c r="I1202" s="46">
        <f t="shared" si="129"/>
        <v>9.2592590226558968E-4</v>
      </c>
      <c r="J1202" s="41" t="s">
        <v>30</v>
      </c>
      <c r="K1202" s="42" t="s">
        <v>31</v>
      </c>
      <c r="L1202" s="42" t="s">
        <v>32</v>
      </c>
      <c r="M1202" s="6">
        <v>393</v>
      </c>
      <c r="N1202" s="5" t="str">
        <f t="shared" si="125"/>
        <v>FAIR-D4/393</v>
      </c>
      <c r="O1202" s="4" t="str">
        <f>IF(ISBLANK(E1202),"",IF(E1202=F1202, "1 video",CONCATENATE((+COUNTIFS(Video_List!$A:$A,Monitoring!C1202,Video_List!$D:$D,"&lt;=" &amp;Monitoring!H1202)-COUNTIFS(Video_List!$A:$A,Monitoring!C1202,Video_List!$D:$D,"&lt;=" &amp;Monitoring!G1202))+1," videos")))</f>
        <v>2 videos</v>
      </c>
      <c r="P1202" s="61" t="str">
        <f t="shared" si="127"/>
        <v>yes</v>
      </c>
      <c r="Q1202" s="62" t="s">
        <v>34</v>
      </c>
      <c r="R1202" s="63" t="str">
        <f>+IFERROR(IF(S1202="#N/C","#N/C",INDEX(Taxonomy_UniqueValues!A:A,MATCH(S1202,Taxonomy_UniqueValues!B:B,0))),"#N/C")</f>
        <v>Insecta</v>
      </c>
      <c r="S1202" s="63" t="str">
        <f>+IFERROR(IF(T1202="#N/C","#N/C",INDEX(Taxonomy_UniqueValues!B:B,MATCH(T1202,Taxonomy_UniqueValues!C:C,0))),"#N/C")</f>
        <v>Diptera</v>
      </c>
      <c r="T1202" s="63" t="str">
        <f>+IFERROR(IF(V1202="#N/C","#N/C",INDEX(Taxonomy_UniqueValues!C:C,MATCH(V1202,Taxonomy_UniqueValues!E:E,0))),"#N/C")</f>
        <v>Brachycera</v>
      </c>
      <c r="U1202" s="63" t="str">
        <f>+IFERROR(IF(V1202="#N/C","#N/C",INDEX(Taxonomy_UniqueValues!D:D,MATCH(V1202,Taxonomy_UniqueValues!E:E,0))),"#N/C")</f>
        <v>Muscomorpha</v>
      </c>
      <c r="V1202" s="63" t="s">
        <v>35</v>
      </c>
      <c r="W1202" s="63" t="str">
        <f>+IFERROR(IF(X1202="#N/C","#N/C",INDEX(Taxonomy_UniqueValues!F:F,MATCH(X1202,Taxonomy_UniqueValues!G:G,0))),"#N/C")</f>
        <v>#N/C</v>
      </c>
      <c r="X1202" s="63" t="str">
        <f>+IFERROR(IF(Y1202="#N/C","#N/C",INDEX(Taxonomy_UniqueValues!G:G,MATCH(Y1202,Taxonomy_UniqueValues!H:H,0))),"#N/C")</f>
        <v>#N/C</v>
      </c>
      <c r="Y1202" s="65" t="str">
        <f>+IFERROR(IF(Z1202="#N/C","#N/C",INDEX(Taxonomy_UniqueValues!H:H,MATCH(Z1202,Taxonomy_UniqueValues!I:I,0))),"#N/C")</f>
        <v>#N/C</v>
      </c>
      <c r="Z1202" s="64" t="s">
        <v>36</v>
      </c>
    </row>
    <row r="1203" spans="1:26" x14ac:dyDescent="0.3">
      <c r="A1203" s="3">
        <v>394</v>
      </c>
      <c r="B1203" s="38" t="str">
        <f t="shared" si="124"/>
        <v>FAIR-D4_394</v>
      </c>
      <c r="C1203" s="39" t="s">
        <v>897</v>
      </c>
      <c r="D1203" s="4">
        <f t="shared" si="128"/>
        <v>45182</v>
      </c>
      <c r="E1203" s="1" t="s">
        <v>1406</v>
      </c>
      <c r="F1203" s="1" t="s">
        <v>1406</v>
      </c>
      <c r="G1203" s="2">
        <v>45182.449756944399</v>
      </c>
      <c r="H1203" s="2">
        <v>45182.450115740699</v>
      </c>
      <c r="I1203" s="46">
        <f t="shared" si="129"/>
        <v>3.5879630013369024E-4</v>
      </c>
      <c r="J1203" s="41" t="s">
        <v>45</v>
      </c>
      <c r="K1203" s="42" t="s">
        <v>34</v>
      </c>
      <c r="L1203" s="42" t="s">
        <v>45</v>
      </c>
      <c r="M1203" s="6">
        <v>394</v>
      </c>
      <c r="N1203" s="5" t="str">
        <f t="shared" si="125"/>
        <v>FAIR-D4/394</v>
      </c>
      <c r="O1203" s="4" t="str">
        <f>IF(ISBLANK(E1203),"",IF(E1203=F1203, "1 video",CONCATENATE((+COUNTIFS(Video_List!$A:$A,Monitoring!C1203,Video_List!$D:$D,"&lt;=" &amp;Monitoring!H1203)-COUNTIFS(Video_List!$A:$A,Monitoring!C1203,Video_List!$D:$D,"&lt;=" &amp;Monitoring!G1203))+1," videos")))</f>
        <v>1 video</v>
      </c>
      <c r="P1203" s="61" t="str">
        <f t="shared" si="127"/>
        <v>yes</v>
      </c>
      <c r="Q1203" s="62" t="s">
        <v>31</v>
      </c>
      <c r="R1203" s="63" t="str">
        <f>+IFERROR(IF(S1203="#N/C","#N/C",INDEX(Taxonomy_UniqueValues!A:A,MATCH(S1203,Taxonomy_UniqueValues!B:B,0))),"#N/C")</f>
        <v>Insecta</v>
      </c>
      <c r="S1203" s="63" t="str">
        <f>+IFERROR(IF(T1203="#N/C","#N/C",INDEX(Taxonomy_UniqueValues!B:B,MATCH(T1203,Taxonomy_UniqueValues!C:C,0))),"#N/C")</f>
        <v>Coleoptera</v>
      </c>
      <c r="T1203" s="63" t="str">
        <f>+IFERROR(IF(V1203="#N/C","#N/C",INDEX(Taxonomy_UniqueValues!C:C,MATCH(V1203,Taxonomy_UniqueValues!E:E,0))),"#N/C")</f>
        <v>Polyphaga</v>
      </c>
      <c r="U1203" s="63" t="str">
        <f>+IFERROR(IF(V1203="#N/C","#N/C",INDEX(Taxonomy_UniqueValues!D:D,MATCH(V1203,Taxonomy_UniqueValues!E:E,0))),"#N/C")</f>
        <v>Cucujiformia</v>
      </c>
      <c r="V1203" s="63" t="str">
        <f>+IFERROR(IF(W1203="#N/C","#N/C",INDEX(Taxonomy_UniqueValues!E:E,MATCH(W1203,Taxonomy_UniqueValues!F:F,0))),"#N/C")</f>
        <v>Coccinelloidea</v>
      </c>
      <c r="W1203" s="63" t="str">
        <f>+IFERROR(IF(X1203="#N/C","#N/C",INDEX(Taxonomy_UniqueValues!F:F,MATCH(X1203,Taxonomy_UniqueValues!G:G,0))),"#N/C")</f>
        <v>Coccinellidae</v>
      </c>
      <c r="X1203" s="63" t="s">
        <v>185</v>
      </c>
      <c r="Y1203" s="65" t="s">
        <v>199</v>
      </c>
      <c r="Z1203" s="64" t="s">
        <v>36</v>
      </c>
    </row>
    <row r="1204" spans="1:26" x14ac:dyDescent="0.3">
      <c r="A1204" s="3">
        <v>395</v>
      </c>
      <c r="B1204" s="38" t="str">
        <f t="shared" si="124"/>
        <v>FAIR-D4_395</v>
      </c>
      <c r="C1204" s="39" t="s">
        <v>897</v>
      </c>
      <c r="D1204" s="4">
        <f t="shared" si="128"/>
        <v>45182</v>
      </c>
      <c r="E1204" s="1" t="s">
        <v>1407</v>
      </c>
      <c r="F1204" s="1" t="s">
        <v>1408</v>
      </c>
      <c r="G1204" s="2">
        <v>45182.473796296297</v>
      </c>
      <c r="H1204" s="2">
        <v>45182.4780439815</v>
      </c>
      <c r="I1204" s="46">
        <f t="shared" si="129"/>
        <v>4.2476852031541057E-3</v>
      </c>
      <c r="J1204" s="41" t="s">
        <v>45</v>
      </c>
      <c r="K1204" s="42" t="s">
        <v>34</v>
      </c>
      <c r="L1204" s="42" t="s">
        <v>32</v>
      </c>
      <c r="M1204" s="6">
        <v>395</v>
      </c>
      <c r="N1204" s="5" t="str">
        <f t="shared" si="125"/>
        <v>FAIR-D4/395</v>
      </c>
      <c r="O1204" s="4" t="str">
        <f>IF(ISBLANK(E1204),"",IF(E1204=F1204, "1 video",CONCATENATE((+COUNTIFS(Video_List!$A:$A,Monitoring!C1204,Video_List!$D:$D,"&lt;=" &amp;Monitoring!H1204)-COUNTIFS(Video_List!$A:$A,Monitoring!C1204,Video_List!$D:$D,"&lt;=" &amp;Monitoring!G1204))+1," videos")))</f>
        <v>2 videos</v>
      </c>
      <c r="P1204" s="61" t="str">
        <f t="shared" si="127"/>
        <v>yes</v>
      </c>
      <c r="Q1204" s="62" t="s">
        <v>34</v>
      </c>
      <c r="R1204" s="63" t="str">
        <f>+IFERROR(IF(S1204="#N/C","#N/C",INDEX(Taxonomy_UniqueValues!A:A,MATCH(S1204,Taxonomy_UniqueValues!B:B,0))),"#N/C")</f>
        <v>Insecta</v>
      </c>
      <c r="S1204" s="63" t="str">
        <f>+IFERROR(IF(T1204="#N/C","#N/C",INDEX(Taxonomy_UniqueValues!B:B,MATCH(T1204,Taxonomy_UniqueValues!C:C,0))),"#N/C")</f>
        <v>Diptera</v>
      </c>
      <c r="T1204" s="63" t="str">
        <f>+IFERROR(IF(V1204="#N/C","#N/C",INDEX(Taxonomy_UniqueValues!C:C,MATCH(V1204,Taxonomy_UniqueValues!E:E,0))),"#N/C")</f>
        <v>Brachycera</v>
      </c>
      <c r="U1204" s="63" t="str">
        <f>+IFERROR(IF(V1204="#N/C","#N/C",INDEX(Taxonomy_UniqueValues!D:D,MATCH(V1204,Taxonomy_UniqueValues!E:E,0))),"#N/C")</f>
        <v>Muscomorpha</v>
      </c>
      <c r="V1204" s="63" t="str">
        <f>+IFERROR(IF(W1204="#N/C","#N/C",INDEX(Taxonomy_UniqueValues!E:E,MATCH(W1204,Taxonomy_UniqueValues!F:F,0))),"#N/C")</f>
        <v>Lauxanioidea</v>
      </c>
      <c r="W1204" s="63" t="str">
        <f>+IFERROR(IF(X1204="#N/C","#N/C",INDEX(Taxonomy_UniqueValues!F:F,MATCH(X1204,Taxonomy_UniqueValues!G:G,0))),"#N/C")</f>
        <v>Lauxaniidae</v>
      </c>
      <c r="X1204" s="63" t="str">
        <f>+IFERROR(IF(Y1204="#N/C","#N/C",INDEX(Taxonomy_UniqueValues!G:G,MATCH(Y1204,Taxonomy_UniqueValues!H:H,0))),"#N/C")</f>
        <v>Lauxaniinae</v>
      </c>
      <c r="Y1204" s="65" t="s">
        <v>726</v>
      </c>
      <c r="Z1204" s="64" t="s">
        <v>36</v>
      </c>
    </row>
    <row r="1205" spans="1:26" x14ac:dyDescent="0.3">
      <c r="A1205" s="3">
        <v>396</v>
      </c>
      <c r="B1205" s="38" t="str">
        <f t="shared" si="124"/>
        <v>FAIR-D4_396</v>
      </c>
      <c r="C1205" s="39" t="s">
        <v>897</v>
      </c>
      <c r="D1205" s="4">
        <f t="shared" si="128"/>
        <v>45182</v>
      </c>
      <c r="E1205" s="1" t="s">
        <v>1409</v>
      </c>
      <c r="F1205" s="1" t="s">
        <v>1409</v>
      </c>
      <c r="G1205" s="2">
        <v>45182.503622685203</v>
      </c>
      <c r="H1205" s="2">
        <v>45182.504120370402</v>
      </c>
      <c r="I1205" s="46">
        <f t="shared" si="129"/>
        <v>4.9768519966164604E-4</v>
      </c>
      <c r="J1205" s="41" t="s">
        <v>45</v>
      </c>
      <c r="K1205" s="42" t="s">
        <v>34</v>
      </c>
      <c r="L1205" s="42" t="s">
        <v>45</v>
      </c>
      <c r="M1205" s="6">
        <v>396</v>
      </c>
      <c r="N1205" s="5" t="str">
        <f t="shared" si="125"/>
        <v>FAIR-D4/396</v>
      </c>
      <c r="O1205" s="4" t="str">
        <f>IF(ISBLANK(E1205),"",IF(E1205=F1205, "1 video",CONCATENATE((+COUNTIFS(Video_List!$A:$A,Monitoring!C1205,Video_List!$D:$D,"&lt;=" &amp;Monitoring!H1205)-COUNTIFS(Video_List!$A:$A,Monitoring!C1205,Video_List!$D:$D,"&lt;=" &amp;Monitoring!G1205))+1," videos")))</f>
        <v>1 video</v>
      </c>
      <c r="P1205" s="61" t="str">
        <f t="shared" si="127"/>
        <v>no</v>
      </c>
      <c r="Q1205" s="62" t="s">
        <v>34</v>
      </c>
      <c r="R1205" s="63" t="str">
        <f>+IFERROR(IF(S1205="#N/C","#N/C",INDEX(Taxonomy_UniqueValues!A:A,MATCH(S1205,Taxonomy_UniqueValues!B:B,0))),"#N/C")</f>
        <v>Insecta</v>
      </c>
      <c r="S1205" s="63" t="str">
        <f>+IFERROR(IF(T1205="#N/C","#N/C",INDEX(Taxonomy_UniqueValues!B:B,MATCH(T1205,Taxonomy_UniqueValues!C:C,0))),"#N/C")</f>
        <v>Diptera</v>
      </c>
      <c r="T1205" s="63" t="s">
        <v>48</v>
      </c>
      <c r="U1205" s="63" t="str">
        <f>+IFERROR(IF(V1205="#N/C","#N/C",INDEX(Taxonomy_UniqueValues!D:D,MATCH(V1205,Taxonomy_UniqueValues!E:E,0))),"#N/C")</f>
        <v>#N/C</v>
      </c>
      <c r="V1205" s="63" t="str">
        <f>+IFERROR(IF(W1205="#N/C","#N/C",INDEX(Taxonomy_UniqueValues!E:E,MATCH(W1205,Taxonomy_UniqueValues!F:F,0))),"#N/C")</f>
        <v>#N/C</v>
      </c>
      <c r="W1205" s="63" t="str">
        <f>+IFERROR(IF(X1205="#N/C","#N/C",INDEX(Taxonomy_UniqueValues!F:F,MATCH(X1205,Taxonomy_UniqueValues!G:G,0))),"#N/C")</f>
        <v>#N/C</v>
      </c>
      <c r="X1205" s="63" t="str">
        <f>+IFERROR(IF(Y1205="#N/C","#N/C",INDEX(Taxonomy_UniqueValues!G:G,MATCH(Y1205,Taxonomy_UniqueValues!H:H,0))),"#N/C")</f>
        <v>#N/C</v>
      </c>
      <c r="Y1205" s="65" t="str">
        <f>+IFERROR(IF(Z1205="#N/C","#N/C",INDEX(Taxonomy_UniqueValues!H:H,MATCH(Z1205,Taxonomy_UniqueValues!I:I,0))),"#N/C")</f>
        <v>#N/C</v>
      </c>
      <c r="Z1205" s="64" t="s">
        <v>36</v>
      </c>
    </row>
    <row r="1206" spans="1:26" x14ac:dyDescent="0.3">
      <c r="A1206" s="3">
        <v>397</v>
      </c>
      <c r="B1206" s="38" t="str">
        <f t="shared" si="124"/>
        <v>FAIR-D4_397</v>
      </c>
      <c r="C1206" s="39" t="s">
        <v>897</v>
      </c>
      <c r="D1206" s="4">
        <f t="shared" si="128"/>
        <v>45182</v>
      </c>
      <c r="E1206" s="1" t="s">
        <v>1410</v>
      </c>
      <c r="F1206" s="1" t="s">
        <v>1410</v>
      </c>
      <c r="G1206" s="2">
        <v>45182.593217592599</v>
      </c>
      <c r="H1206" s="2">
        <v>45182.593402777798</v>
      </c>
      <c r="I1206" s="46">
        <f t="shared" si="129"/>
        <v>1.8518519937060773E-4</v>
      </c>
      <c r="J1206" s="41" t="s">
        <v>30</v>
      </c>
      <c r="K1206" s="42" t="s">
        <v>31</v>
      </c>
      <c r="L1206" s="42" t="s">
        <v>32</v>
      </c>
      <c r="M1206" s="6">
        <v>397</v>
      </c>
      <c r="N1206" s="5" t="str">
        <f t="shared" si="125"/>
        <v>FAIR-D4/397</v>
      </c>
      <c r="O1206" s="4" t="str">
        <f>IF(ISBLANK(E1206),"",IF(E1206=F1206, "1 video",CONCATENATE((+COUNTIFS(Video_List!$A:$A,Monitoring!C1206,Video_List!$D:$D,"&lt;=" &amp;Monitoring!H1206)-COUNTIFS(Video_List!$A:$A,Monitoring!C1206,Video_List!$D:$D,"&lt;=" &amp;Monitoring!G1206))+1," videos")))</f>
        <v>1 video</v>
      </c>
      <c r="P1206" s="61" t="str">
        <f t="shared" si="127"/>
        <v>yes</v>
      </c>
      <c r="Q1206" s="62" t="s">
        <v>34</v>
      </c>
      <c r="R1206" s="63" t="str">
        <f>+IFERROR(IF(S1206="#N/C","#N/C",INDEX(Taxonomy_UniqueValues!A:A,MATCH(S1206,Taxonomy_UniqueValues!B:B,0))),"#N/C")</f>
        <v>Insecta</v>
      </c>
      <c r="S1206" s="63" t="str">
        <f>+IFERROR(IF(T1206="#N/C","#N/C",INDEX(Taxonomy_UniqueValues!B:B,MATCH(T1206,Taxonomy_UniqueValues!C:C,0))),"#N/C")</f>
        <v>Diptera</v>
      </c>
      <c r="T1206" s="63" t="str">
        <f>+IFERROR(IF(V1206="#N/C","#N/C",INDEX(Taxonomy_UniqueValues!C:C,MATCH(V1206,Taxonomy_UniqueValues!E:E,0))),"#N/C")</f>
        <v>Brachycera</v>
      </c>
      <c r="U1206" s="63" t="str">
        <f>+IFERROR(IF(V1206="#N/C","#N/C",INDEX(Taxonomy_UniqueValues!D:D,MATCH(V1206,Taxonomy_UniqueValues!E:E,0))),"#N/C")</f>
        <v>Muscomorpha</v>
      </c>
      <c r="V1206" s="63" t="str">
        <f>+IFERROR(IF(W1206="#N/C","#N/C",INDEX(Taxonomy_UniqueValues!E:E,MATCH(W1206,Taxonomy_UniqueValues!F:F,0))),"#N/C")</f>
        <v>Oestroidea</v>
      </c>
      <c r="W1206" s="63" t="s">
        <v>572</v>
      </c>
      <c r="X1206" s="63" t="str">
        <f>+IFERROR(IF(Y1206="#N/C","#N/C",INDEX(Taxonomy_UniqueValues!G:G,MATCH(Y1206,Taxonomy_UniqueValues!H:H,0))),"#N/C")</f>
        <v>#N/C</v>
      </c>
      <c r="Y1206" s="65" t="str">
        <f>+IFERROR(IF(Z1206="#N/C","#N/C",INDEX(Taxonomy_UniqueValues!H:H,MATCH(Z1206,Taxonomy_UniqueValues!I:I,0))),"#N/C")</f>
        <v>#N/C</v>
      </c>
      <c r="Z1206" s="64" t="s">
        <v>36</v>
      </c>
    </row>
    <row r="1207" spans="1:26" x14ac:dyDescent="0.3">
      <c r="A1207" s="3">
        <v>398</v>
      </c>
      <c r="B1207" s="38" t="str">
        <f t="shared" si="124"/>
        <v>FAIR-D4_398</v>
      </c>
      <c r="C1207" s="39" t="s">
        <v>897</v>
      </c>
      <c r="D1207" s="4">
        <f t="shared" si="128"/>
        <v>45182</v>
      </c>
      <c r="E1207" s="1" t="s">
        <v>1411</v>
      </c>
      <c r="F1207" s="1" t="s">
        <v>1412</v>
      </c>
      <c r="G1207" s="2">
        <v>45182.664270833302</v>
      </c>
      <c r="H1207" s="2">
        <v>45182.719837962999</v>
      </c>
      <c r="I1207" s="46">
        <f t="shared" si="129"/>
        <v>5.5567129697010387E-2</v>
      </c>
      <c r="J1207" s="41" t="s">
        <v>45</v>
      </c>
      <c r="K1207" s="42" t="s">
        <v>34</v>
      </c>
      <c r="L1207" s="42" t="s">
        <v>45</v>
      </c>
      <c r="M1207" s="6">
        <v>398</v>
      </c>
      <c r="N1207" s="5" t="str">
        <f t="shared" si="125"/>
        <v>FAIR-D4/398</v>
      </c>
      <c r="O1207" s="4" t="str">
        <f>IF(ISBLANK(E1207),"",IF(E1207=F1207, "1 video",CONCATENATE((+COUNTIFS(Video_List!$A:$A,Monitoring!C1207,Video_List!$D:$D,"&lt;=" &amp;Monitoring!H1207)-COUNTIFS(Video_List!$A:$A,Monitoring!C1207,Video_List!$D:$D,"&lt;=" &amp;Monitoring!G1207))+1," videos")))</f>
        <v>3 videos</v>
      </c>
      <c r="P1207" s="61" t="str">
        <f t="shared" si="127"/>
        <v>yes</v>
      </c>
      <c r="Q1207" s="62" t="s">
        <v>31</v>
      </c>
      <c r="R1207" s="63" t="str">
        <f>+IFERROR(IF(S1207="#N/C","#N/C",INDEX(Taxonomy_UniqueValues!A:A,MATCH(S1207,Taxonomy_UniqueValues!B:B,0))),"#N/C")</f>
        <v>Insecta</v>
      </c>
      <c r="S1207" s="63" t="str">
        <f>+IFERROR(IF(T1207="#N/C","#N/C",INDEX(Taxonomy_UniqueValues!B:B,MATCH(T1207,Taxonomy_UniqueValues!C:C,0))),"#N/C")</f>
        <v>Coleoptera</v>
      </c>
      <c r="T1207" s="63" t="str">
        <f>+IFERROR(IF(V1207="#N/C","#N/C",INDEX(Taxonomy_UniqueValues!C:C,MATCH(V1207,Taxonomy_UniqueValues!E:E,0))),"#N/C")</f>
        <v>Polyphaga</v>
      </c>
      <c r="U1207" s="63" t="str">
        <f>+IFERROR(IF(V1207="#N/C","#N/C",INDEX(Taxonomy_UniqueValues!D:D,MATCH(V1207,Taxonomy_UniqueValues!E:E,0))),"#N/C")</f>
        <v>Cucujiformia</v>
      </c>
      <c r="V1207" s="63" t="str">
        <f>+IFERROR(IF(W1207="#N/C","#N/C",INDEX(Taxonomy_UniqueValues!E:E,MATCH(W1207,Taxonomy_UniqueValues!F:F,0))),"#N/C")</f>
        <v>Coccinelloidea</v>
      </c>
      <c r="W1207" s="63" t="str">
        <f>+IFERROR(IF(X1207="#N/C","#N/C",INDEX(Taxonomy_UniqueValues!F:F,MATCH(X1207,Taxonomy_UniqueValues!G:G,0))),"#N/C")</f>
        <v>Coccinellidae</v>
      </c>
      <c r="X1207" s="63" t="s">
        <v>185</v>
      </c>
      <c r="Y1207" s="65" t="s">
        <v>199</v>
      </c>
      <c r="Z1207" s="64" t="s">
        <v>36</v>
      </c>
    </row>
    <row r="1208" spans="1:26" ht="15" thickBot="1" x14ac:dyDescent="0.35">
      <c r="A1208" s="47">
        <v>399</v>
      </c>
      <c r="B1208" s="48" t="str">
        <f t="shared" si="124"/>
        <v>FAIR-D4_399</v>
      </c>
      <c r="C1208" s="49" t="s">
        <v>897</v>
      </c>
      <c r="D1208" s="50">
        <f t="shared" si="128"/>
        <v>45182</v>
      </c>
      <c r="E1208" s="51" t="s">
        <v>1413</v>
      </c>
      <c r="F1208" s="51" t="s">
        <v>1413</v>
      </c>
      <c r="G1208" s="53">
        <v>45182.714409722197</v>
      </c>
      <c r="H1208" s="53">
        <v>45182.714641203696</v>
      </c>
      <c r="I1208" s="54">
        <f t="shared" si="129"/>
        <v>2.3148149921325967E-4</v>
      </c>
      <c r="J1208" s="55" t="s">
        <v>30</v>
      </c>
      <c r="K1208" s="56" t="s">
        <v>31</v>
      </c>
      <c r="L1208" s="56" t="s">
        <v>32</v>
      </c>
      <c r="M1208" s="57">
        <v>399</v>
      </c>
      <c r="N1208" s="52" t="str">
        <f t="shared" si="125"/>
        <v>FAIR-D4/399</v>
      </c>
      <c r="O1208" s="50" t="str">
        <f>IF(ISBLANK(E1208),"",IF(E1208=F1208, "1 video",CONCATENATE((+COUNTIFS(Video_List!$A:$A,Monitoring!C1208,Video_List!$D:$D,"&lt;=" &amp;Monitoring!H1208)-COUNTIFS(Video_List!$A:$A,Monitoring!C1208,Video_List!$D:$D,"&lt;=" &amp;Monitoring!G1208))+1," videos")))</f>
        <v>1 video</v>
      </c>
      <c r="P1208" s="77" t="str">
        <f t="shared" si="127"/>
        <v>yes</v>
      </c>
      <c r="Q1208" s="58" t="s">
        <v>34</v>
      </c>
      <c r="R1208" s="78" t="str">
        <f>+IFERROR(IF(S1208="#N/C","#N/C",IF(S1208=0,INDEX(Taxonomy_UniqueValues!A:A,MATCH(T1208,Taxonomy_UniqueValues!C:C,0)),INDEX(Taxonomy_UniqueValues!A:A,MATCH(S1208,Taxonomy_UniqueValues!B:B,0)))),"#N/C")</f>
        <v>Insecta</v>
      </c>
      <c r="S1208" s="78" t="str">
        <f>+IFERROR(IF(T1208="#N/C","#N/C",IF(T1208=0,INDEX(Taxonomy_UniqueValues!B:B,MATCH(U1208,Taxonomy_UniqueValues!D:D,0)),INDEX(Taxonomy_UniqueValues!B:B,MATCH(T1208,Taxonomy_UniqueValues!C:C,0)))),"#N/C")</f>
        <v>Diptera</v>
      </c>
      <c r="T1208" s="78" t="str">
        <f>+IFERROR(IF(U1208="#N/C","#N/C",IF(U1208=0,INDEX(Taxonomy_UniqueValues!C:C,MATCH(V1208,Taxonomy_UniqueValues!E:E,0)),INDEX(Taxonomy_UniqueValues!C:C,MATCH(U1208,Taxonomy_UniqueValues!D:D,0)))),"#N/C")</f>
        <v>Brachycera</v>
      </c>
      <c r="U1208" s="78" t="str">
        <f>+IFERROR(IF(V1208="#N/C","#N/C",IF(V1208=0,INDEX(Taxonomy_UniqueValues!D:D,MATCH(W1208,Taxonomy_UniqueValues!F:F,0)),INDEX(Taxonomy_UniqueValues!D:D,MATCH(V1208,Taxonomy_UniqueValues!E:E,0)))),"#N/C")</f>
        <v>Muscomorpha</v>
      </c>
      <c r="V1208" s="78" t="str">
        <f>+IFERROR(IF(W1208="#N/C","#N/C",IF(W1208=0,INDEX(Taxonomy_UniqueValues!E:E,MATCH(X1208,Taxonomy_UniqueValues!G:G,0)),INDEX(Taxonomy_UniqueValues!E:E,MATCH(W1208,Taxonomy_UniqueValues!F:F,0)))),"#N/C")</f>
        <v>Muscoidea</v>
      </c>
      <c r="W1208" s="78" t="str">
        <f>+IFERROR(IF(X1208="#N/C","#N/C",IF(X1208=0,INDEX(Taxonomy_UniqueValues!F:F,MATCH(Y1208,Taxonomy_UniqueValues!H:H,0)),INDEX(Taxonomy_UniqueValues!F:F,MATCH(X1208,Taxonomy_UniqueValues!G:G,0)))),"#N/C")</f>
        <v>Fanniidae</v>
      </c>
      <c r="X1208" s="78">
        <f>+IFERROR(IF(Y1208="#N/C","#N/C",INDEX(Taxonomy_UniqueValues!G:G,MATCH(Y1208,Taxonomy_UniqueValues!H:H,0))),"#N/C")</f>
        <v>0</v>
      </c>
      <c r="Y1208" s="79" t="s">
        <v>38</v>
      </c>
      <c r="Z1208" s="80" t="s">
        <v>36</v>
      </c>
    </row>
  </sheetData>
  <phoneticPr fontId="7" type="noConversion"/>
  <conditionalFormatting sqref="A810:A1208">
    <cfRule type="duplicateValues" dxfId="53" priority="40"/>
  </conditionalFormatting>
  <conditionalFormatting sqref="B1:B1048576">
    <cfRule type="duplicateValues" dxfId="52" priority="41"/>
  </conditionalFormatting>
  <conditionalFormatting sqref="E1:E1048576">
    <cfRule type="duplicateValues" dxfId="51" priority="38"/>
  </conditionalFormatting>
  <conditionalFormatting sqref="F1">
    <cfRule type="containsText" dxfId="50" priority="46" operator="containsText" text="no">
      <formula>NOT(ISERROR(SEARCH("no",F1)))</formula>
    </cfRule>
    <cfRule type="containsText" dxfId="49" priority="47" operator="containsText" text="yes">
      <formula>NOT(ISERROR(SEARCH("yes",F1)))</formula>
    </cfRule>
  </conditionalFormatting>
  <conditionalFormatting sqref="G2:G1048576">
    <cfRule type="duplicateValues" dxfId="48" priority="50"/>
  </conditionalFormatting>
  <conditionalFormatting sqref="G1:H1 I1:I1208">
    <cfRule type="cellIs" dxfId="47" priority="64" operator="lessThan">
      <formula>0</formula>
    </cfRule>
  </conditionalFormatting>
  <conditionalFormatting sqref="H2:H1048576">
    <cfRule type="duplicateValues" dxfId="46" priority="51"/>
  </conditionalFormatting>
  <conditionalFormatting sqref="M810:M1208">
    <cfRule type="duplicateValues" dxfId="45" priority="55"/>
  </conditionalFormatting>
  <conditionalFormatting sqref="N1">
    <cfRule type="duplicateValues" dxfId="44" priority="56"/>
  </conditionalFormatting>
  <conditionalFormatting sqref="N2:N1208">
    <cfRule type="duplicateValues" dxfId="43" priority="145"/>
  </conditionalFormatting>
  <conditionalFormatting sqref="P2:Q1208">
    <cfRule type="cellIs" dxfId="42" priority="58" operator="equal">
      <formula>"no"</formula>
    </cfRule>
    <cfRule type="cellIs" dxfId="41" priority="59" operator="equal">
      <formula>"yes"</formula>
    </cfRule>
  </conditionalFormatting>
  <conditionalFormatting sqref="R2:Z61 R63:Z71 W62:Z62 R73:Z73 W72:Z72 R75:Z98 W74:Z74 R100:Z111 W99:Z99 R113:Z150 W112:Z112 R152:Z176 W151:Z151 R178:Z328 W177:Z177 R330:Z338 W329:Z329 R340:Z340 W339:Z339 R342:Z378 W341:Z341 R412:Z416 W411:Z411 R441:Z454 W440:Z440 R456:Z460 W455:Z455 R462:Z464 W461:Z461 R466:Z1036 W465:Z465 R1038:Z1208 W1037:Z1037 R437:Z439 S436:Z436 R418:Z435 S417:Z417 R408:Z410 S407:Z407 R380:Z406 S379:Z379">
    <cfRule type="cellIs" dxfId="40" priority="37" operator="equal">
      <formula>"#N/C"</formula>
    </cfRule>
  </conditionalFormatting>
  <conditionalFormatting sqref="T1186:X1186">
    <cfRule type="cellIs" dxfId="39" priority="63" operator="equal">
      <formula>"#N/C"</formula>
    </cfRule>
  </conditionalFormatting>
  <conditionalFormatting sqref="R62 V62">
    <cfRule type="cellIs" dxfId="38" priority="36" operator="equal">
      <formula>"#N/C"</formula>
    </cfRule>
  </conditionalFormatting>
  <conditionalFormatting sqref="S62:U62">
    <cfRule type="cellIs" dxfId="36" priority="35" operator="equal">
      <formula>"#N/C"</formula>
    </cfRule>
  </conditionalFormatting>
  <conditionalFormatting sqref="R72 V72">
    <cfRule type="cellIs" dxfId="35" priority="34" operator="equal">
      <formula>"#N/C"</formula>
    </cfRule>
  </conditionalFormatting>
  <conditionalFormatting sqref="S72:U72">
    <cfRule type="cellIs" dxfId="34" priority="33" operator="equal">
      <formula>"#N/C"</formula>
    </cfRule>
  </conditionalFormatting>
  <conditionalFormatting sqref="R74 V74">
    <cfRule type="cellIs" dxfId="33" priority="32" operator="equal">
      <formula>"#N/C"</formula>
    </cfRule>
  </conditionalFormatting>
  <conditionalFormatting sqref="S74:U74">
    <cfRule type="cellIs" dxfId="32" priority="31" operator="equal">
      <formula>"#N/C"</formula>
    </cfRule>
  </conditionalFormatting>
  <conditionalFormatting sqref="R99 V99">
    <cfRule type="cellIs" dxfId="31" priority="30" operator="equal">
      <formula>"#N/C"</formula>
    </cfRule>
  </conditionalFormatting>
  <conditionalFormatting sqref="S99:U99">
    <cfRule type="cellIs" dxfId="30" priority="29" operator="equal">
      <formula>"#N/C"</formula>
    </cfRule>
  </conditionalFormatting>
  <conditionalFormatting sqref="R112 V112">
    <cfRule type="cellIs" dxfId="29" priority="28" operator="equal">
      <formula>"#N/C"</formula>
    </cfRule>
  </conditionalFormatting>
  <conditionalFormatting sqref="S112:U112">
    <cfRule type="cellIs" dxfId="28" priority="27" operator="equal">
      <formula>"#N/C"</formula>
    </cfRule>
  </conditionalFormatting>
  <conditionalFormatting sqref="R151 V151">
    <cfRule type="cellIs" dxfId="27" priority="26" operator="equal">
      <formula>"#N/C"</formula>
    </cfRule>
  </conditionalFormatting>
  <conditionalFormatting sqref="S151:U151">
    <cfRule type="cellIs" dxfId="26" priority="25" operator="equal">
      <formula>"#N/C"</formula>
    </cfRule>
  </conditionalFormatting>
  <conditionalFormatting sqref="R177 V177">
    <cfRule type="cellIs" dxfId="25" priority="24" operator="equal">
      <formula>"#N/C"</formula>
    </cfRule>
  </conditionalFormatting>
  <conditionalFormatting sqref="S177:U177">
    <cfRule type="cellIs" dxfId="24" priority="23" operator="equal">
      <formula>"#N/C"</formula>
    </cfRule>
  </conditionalFormatting>
  <conditionalFormatting sqref="R329 V329">
    <cfRule type="cellIs" dxfId="23" priority="22" operator="equal">
      <formula>"#N/C"</formula>
    </cfRule>
  </conditionalFormatting>
  <conditionalFormatting sqref="S329:U329">
    <cfRule type="cellIs" dxfId="22" priority="21" operator="equal">
      <formula>"#N/C"</formula>
    </cfRule>
  </conditionalFormatting>
  <conditionalFormatting sqref="R339 V339">
    <cfRule type="cellIs" dxfId="21" priority="20" operator="equal">
      <formula>"#N/C"</formula>
    </cfRule>
  </conditionalFormatting>
  <conditionalFormatting sqref="S339:U339">
    <cfRule type="cellIs" dxfId="20" priority="19" operator="equal">
      <formula>"#N/C"</formula>
    </cfRule>
  </conditionalFormatting>
  <conditionalFormatting sqref="R341 V341">
    <cfRule type="cellIs" dxfId="19" priority="18" operator="equal">
      <formula>"#N/C"</formula>
    </cfRule>
  </conditionalFormatting>
  <conditionalFormatting sqref="S341:U341">
    <cfRule type="cellIs" dxfId="18" priority="17" operator="equal">
      <formula>"#N/C"</formula>
    </cfRule>
  </conditionalFormatting>
  <conditionalFormatting sqref="R411 V411">
    <cfRule type="cellIs" dxfId="17" priority="16" operator="equal">
      <formula>"#N/C"</formula>
    </cfRule>
  </conditionalFormatting>
  <conditionalFormatting sqref="S411:U411">
    <cfRule type="cellIs" dxfId="16" priority="15" operator="equal">
      <formula>"#N/C"</formula>
    </cfRule>
  </conditionalFormatting>
  <conditionalFormatting sqref="R440 V440">
    <cfRule type="cellIs" dxfId="15" priority="14" operator="equal">
      <formula>"#N/C"</formula>
    </cfRule>
  </conditionalFormatting>
  <conditionalFormatting sqref="S440:U440">
    <cfRule type="cellIs" dxfId="14" priority="13" operator="equal">
      <formula>"#N/C"</formula>
    </cfRule>
  </conditionalFormatting>
  <conditionalFormatting sqref="R455 V455">
    <cfRule type="cellIs" dxfId="13" priority="12" operator="equal">
      <formula>"#N/C"</formula>
    </cfRule>
  </conditionalFormatting>
  <conditionalFormatting sqref="S455:U455">
    <cfRule type="cellIs" dxfId="12" priority="11" operator="equal">
      <formula>"#N/C"</formula>
    </cfRule>
  </conditionalFormatting>
  <conditionalFormatting sqref="R461 V461">
    <cfRule type="cellIs" dxfId="11" priority="10" operator="equal">
      <formula>"#N/C"</formula>
    </cfRule>
  </conditionalFormatting>
  <conditionalFormatting sqref="S461:U461">
    <cfRule type="cellIs" dxfId="10" priority="9" operator="equal">
      <formula>"#N/C"</formula>
    </cfRule>
  </conditionalFormatting>
  <conditionalFormatting sqref="R465 V465">
    <cfRule type="cellIs" dxfId="9" priority="8" operator="equal">
      <formula>"#N/C"</formula>
    </cfRule>
  </conditionalFormatting>
  <conditionalFormatting sqref="S465:U465">
    <cfRule type="cellIs" dxfId="8" priority="7" operator="equal">
      <formula>"#N/C"</formula>
    </cfRule>
  </conditionalFormatting>
  <conditionalFormatting sqref="R1037 V1037">
    <cfRule type="cellIs" dxfId="7" priority="6" operator="equal">
      <formula>"#N/C"</formula>
    </cfRule>
  </conditionalFormatting>
  <conditionalFormatting sqref="S1037:U1037">
    <cfRule type="cellIs" dxfId="6" priority="5" operator="equal">
      <formula>"#N/C"</formula>
    </cfRule>
  </conditionalFormatting>
  <conditionalFormatting sqref="R436">
    <cfRule type="cellIs" dxfId="5" priority="4" operator="equal">
      <formula>"#N/C"</formula>
    </cfRule>
  </conditionalFormatting>
  <conditionalFormatting sqref="R417">
    <cfRule type="cellIs" dxfId="4" priority="3" operator="equal">
      <formula>"#N/C"</formula>
    </cfRule>
  </conditionalFormatting>
  <conditionalFormatting sqref="R407">
    <cfRule type="cellIs" dxfId="3" priority="2" operator="equal">
      <formula>"#N/C"</formula>
    </cfRule>
  </conditionalFormatting>
  <conditionalFormatting sqref="R379">
    <cfRule type="cellIs" dxfId="2" priority="1" operator="equal">
      <formula>"#N/C"</formula>
    </cfRule>
  </conditionalFormatting>
  <dataValidations count="2">
    <dataValidation type="list" allowBlank="1" showInputMessage="1" showErrorMessage="1" sqref="P2:P303 P531:P1109 P1173:P1208" xr:uid="{00000000-0002-0000-0000-000000000000}">
      <formula1>"-,yes,no"</formula1>
      <formula2>0</formula2>
    </dataValidation>
    <dataValidation type="list" allowBlank="1" showInputMessage="1" showErrorMessage="1" sqref="Q1173:Q1208 Q2:Q1109 P304:P530" xr:uid="{00000000-0002-0000-0000-000001000000}">
      <formula1>"yes,no"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7088-1B58-4C3F-987C-F851D93D3820}">
  <sheetPr>
    <tabColor rgb="FF7030A0"/>
  </sheetPr>
  <dimension ref="A1:T1209"/>
  <sheetViews>
    <sheetView topLeftCell="D1" workbookViewId="0">
      <selection activeCell="T3" sqref="T3"/>
    </sheetView>
  </sheetViews>
  <sheetFormatPr baseColWidth="10" defaultColWidth="10.88671875" defaultRowHeight="14.4" x14ac:dyDescent="0.3"/>
  <cols>
    <col min="1" max="6" width="10.88671875" style="88"/>
    <col min="7" max="8" width="12.88671875" style="88" bestFit="1" customWidth="1"/>
    <col min="9" max="9" width="10.88671875" style="88"/>
    <col min="10" max="10" width="12.5546875" style="88" customWidth="1"/>
    <col min="11" max="11" width="12.6640625" style="88" bestFit="1" customWidth="1"/>
    <col min="12" max="12" width="16.6640625" style="88" bestFit="1" customWidth="1"/>
    <col min="13" max="13" width="17.6640625" style="88" bestFit="1" customWidth="1"/>
    <col min="14" max="14" width="16.109375" style="88" bestFit="1" customWidth="1"/>
    <col min="15" max="16" width="18" style="88" bestFit="1" customWidth="1"/>
    <col min="17" max="17" width="17.109375" style="88" bestFit="1" customWidth="1"/>
    <col min="18" max="18" width="7.88671875" style="88" bestFit="1" customWidth="1"/>
    <col min="19" max="19" width="21.88671875" style="88" bestFit="1" customWidth="1"/>
    <col min="20" max="20" width="12.5546875" style="88" bestFit="1" customWidth="1"/>
    <col min="21" max="16384" width="10.88671875" style="88"/>
  </cols>
  <sheetData>
    <row r="1" spans="1:20" s="86" customFormat="1" ht="34.5" customHeight="1" x14ac:dyDescent="0.3">
      <c r="A1" s="86" t="s">
        <v>0</v>
      </c>
      <c r="B1" s="86" t="s">
        <v>3758</v>
      </c>
      <c r="C1" s="86" t="s">
        <v>2</v>
      </c>
      <c r="D1" s="86" t="s">
        <v>3759</v>
      </c>
      <c r="E1" s="86" t="s">
        <v>3760</v>
      </c>
      <c r="F1" s="87" t="s">
        <v>3761</v>
      </c>
      <c r="G1" s="86" t="s">
        <v>3762</v>
      </c>
      <c r="H1" s="86" t="s">
        <v>3763</v>
      </c>
      <c r="I1" s="86" t="s">
        <v>8</v>
      </c>
      <c r="J1" s="86" t="s">
        <v>3764</v>
      </c>
      <c r="K1" s="88" t="str">
        <f>+Monitoring!S1</f>
        <v>Order</v>
      </c>
      <c r="L1" s="88" t="str">
        <f>+Monitoring!T1</f>
        <v>Suborder</v>
      </c>
      <c r="M1" s="88" t="str">
        <f>+Monitoring!U1</f>
        <v>Infraorder</v>
      </c>
      <c r="N1" s="88" t="str">
        <f>+Monitoring!V1</f>
        <v>Superfamily</v>
      </c>
      <c r="O1" s="88" t="str">
        <f>+Monitoring!W1</f>
        <v>Family</v>
      </c>
      <c r="P1" s="88" t="str">
        <f>+Monitoring!X1</f>
        <v>Subfamily</v>
      </c>
      <c r="Q1" s="88" t="str">
        <f>+Monitoring!Y1</f>
        <v>Genus</v>
      </c>
      <c r="R1" s="88" t="str">
        <f>+Monitoring!Z1</f>
        <v>Species</v>
      </c>
      <c r="S1" s="88" t="e">
        <f>+Monitoring!#REF!</f>
        <v>#REF!</v>
      </c>
      <c r="T1" s="86" t="e">
        <f>+Monitoring!#REF!</f>
        <v>#REF!</v>
      </c>
    </row>
    <row r="2" spans="1:20" x14ac:dyDescent="0.3">
      <c r="A2" s="88">
        <v>1</v>
      </c>
      <c r="B2" s="88" t="str">
        <f>+LEFT(C2,LEN(C2)-1)</f>
        <v>FAIRD</v>
      </c>
      <c r="C2" s="88" t="str">
        <f>SUBSTITUTE(+Monitoring!C2,"-","")</f>
        <v>FAIRD1</v>
      </c>
      <c r="D2" s="88" t="str">
        <f>CONCATENATE("Site",RIGHT(C2,1))</f>
        <v>Site1</v>
      </c>
      <c r="E2" s="89" t="str">
        <f>IF(OR(D2="Site1",D2="Site2"),"Maize",IF(OR(D2="Site3",D2="Site4"),"Meadow","error"))</f>
        <v>Maize</v>
      </c>
      <c r="F2" s="90" t="str">
        <f>+CONCATENATE(B2,"x",E2)</f>
        <v>FAIRDxMaize</v>
      </c>
      <c r="G2" s="91">
        <f>+Monitoring!G2</f>
        <v>45161.395358796297</v>
      </c>
      <c r="H2" s="91">
        <f>+Monitoring!H2</f>
        <v>45161.396261574097</v>
      </c>
      <c r="I2" s="93">
        <f>+Monitoring!I2</f>
        <v>9.0277779963798821E-4</v>
      </c>
      <c r="J2" s="92" t="e">
        <f>+Monitoring!#REF!</f>
        <v>#REF!</v>
      </c>
      <c r="K2" s="88" t="str">
        <f>+Monitoring!S2</f>
        <v>Diptera</v>
      </c>
      <c r="L2" s="88" t="str">
        <f>+Monitoring!T2</f>
        <v>Brachycera</v>
      </c>
      <c r="M2" s="88" t="str">
        <f>+Monitoring!U2</f>
        <v>Muscomorpha</v>
      </c>
      <c r="N2" s="88" t="str">
        <f>+Monitoring!V2</f>
        <v>Muscoidea</v>
      </c>
      <c r="O2" s="88" t="str">
        <f>+Monitoring!W2</f>
        <v>#N/C</v>
      </c>
      <c r="P2" s="88" t="str">
        <f>+Monitoring!X2</f>
        <v>#N/C</v>
      </c>
      <c r="Q2" s="88" t="str">
        <f>+Monitoring!Y2</f>
        <v>#N/C</v>
      </c>
      <c r="R2" s="88" t="str">
        <f>+Monitoring!Z2</f>
        <v>#N/C</v>
      </c>
      <c r="S2" s="88" t="e">
        <f>+Monitoring!#REF!</f>
        <v>#REF!</v>
      </c>
      <c r="T2" s="101" t="e">
        <f>+Monitoring!#REF!</f>
        <v>#REF!</v>
      </c>
    </row>
    <row r="3" spans="1:20" x14ac:dyDescent="0.3">
      <c r="A3" s="88">
        <f>+A2+1</f>
        <v>2</v>
      </c>
      <c r="B3" s="88" t="str">
        <f t="shared" ref="B3:B66" si="0">+LEFT(C3,LEN(C3)-1)</f>
        <v>FAIRD</v>
      </c>
      <c r="C3" s="88" t="str">
        <f>SUBSTITUTE(+Monitoring!C3,"-","")</f>
        <v>FAIRD1</v>
      </c>
      <c r="D3" s="88" t="str">
        <f t="shared" ref="D3:D66" si="1">CONCATENATE("Site",RIGHT(C3,1))</f>
        <v>Site1</v>
      </c>
      <c r="E3" s="89" t="str">
        <f t="shared" ref="E3:E66" si="2">IF(OR(D3="Site1",D3="Site2"),"Maize",IF(OR(D3="Site3",D3="Site4"),"Meadow","error"))</f>
        <v>Maize</v>
      </c>
      <c r="F3" s="90" t="str">
        <f t="shared" ref="F3:F66" si="3">+CONCATENATE(B3,"x",E3)</f>
        <v>FAIRDxMaize</v>
      </c>
      <c r="G3" s="91">
        <f>+Monitoring!G3</f>
        <v>45161.470347222203</v>
      </c>
      <c r="H3" s="91">
        <f>+Monitoring!H3</f>
        <v>45161.470451388901</v>
      </c>
      <c r="I3" s="93">
        <f>+Monitoring!I3</f>
        <v>1.041666982928291E-4</v>
      </c>
      <c r="J3" s="92" t="e">
        <f>+Monitoring!#REF!</f>
        <v>#REF!</v>
      </c>
      <c r="K3" s="88" t="str">
        <f>+Monitoring!S3</f>
        <v>Diptera</v>
      </c>
      <c r="L3" s="88" t="str">
        <f>+Monitoring!T3</f>
        <v>Brachycera</v>
      </c>
      <c r="M3" s="88" t="str">
        <f>+Monitoring!U3</f>
        <v>Muscomorpha</v>
      </c>
      <c r="N3" s="88" t="str">
        <f>+Monitoring!V3</f>
        <v>Muscoidea</v>
      </c>
      <c r="O3" s="88" t="str">
        <f>+Monitoring!W3</f>
        <v>Fanniidae</v>
      </c>
      <c r="P3" s="88">
        <f>+Monitoring!X3</f>
        <v>0</v>
      </c>
      <c r="Q3" s="88" t="str">
        <f>+Monitoring!Y3</f>
        <v>Fannia</v>
      </c>
      <c r="R3" s="88" t="str">
        <f>+Monitoring!Z3</f>
        <v>#N/C</v>
      </c>
      <c r="S3" s="88" t="e">
        <f>+Monitoring!#REF!</f>
        <v>#REF!</v>
      </c>
      <c r="T3" s="101" t="e">
        <f>+Monitoring!#REF!</f>
        <v>#REF!</v>
      </c>
    </row>
    <row r="4" spans="1:20" x14ac:dyDescent="0.3">
      <c r="A4" s="88">
        <f t="shared" ref="A4:A67" si="4">+A3+1</f>
        <v>3</v>
      </c>
      <c r="B4" s="88" t="str">
        <f t="shared" si="0"/>
        <v>FAIRD</v>
      </c>
      <c r="C4" s="88" t="str">
        <f>SUBSTITUTE(+Monitoring!C4,"-","")</f>
        <v>FAIRD1</v>
      </c>
      <c r="D4" s="88" t="str">
        <f t="shared" si="1"/>
        <v>Site1</v>
      </c>
      <c r="E4" s="89" t="str">
        <f t="shared" si="2"/>
        <v>Maize</v>
      </c>
      <c r="F4" s="90" t="str">
        <f t="shared" si="3"/>
        <v>FAIRDxMaize</v>
      </c>
      <c r="G4" s="91">
        <f>+Monitoring!G4</f>
        <v>45161.5214583333</v>
      </c>
      <c r="H4" s="91">
        <f>+Monitoring!H4</f>
        <v>45161.521585648101</v>
      </c>
      <c r="I4" s="93">
        <f>+Monitoring!I4</f>
        <v>1.2731480092043057E-4</v>
      </c>
      <c r="J4" s="92" t="e">
        <f>+Monitoring!#REF!</f>
        <v>#REF!</v>
      </c>
      <c r="K4" s="88" t="str">
        <f>+Monitoring!S4</f>
        <v>Diptera</v>
      </c>
      <c r="L4" s="88" t="str">
        <f>+Monitoring!T4</f>
        <v>Brachycera</v>
      </c>
      <c r="M4" s="88" t="str">
        <f>+Monitoring!U4</f>
        <v>Muscomorpha</v>
      </c>
      <c r="N4" s="88" t="str">
        <f>+Monitoring!V4</f>
        <v>Muscoidea</v>
      </c>
      <c r="O4" s="88" t="str">
        <f>+Monitoring!W4</f>
        <v>Fanniidae</v>
      </c>
      <c r="P4" s="88">
        <f>+Monitoring!X4</f>
        <v>0</v>
      </c>
      <c r="Q4" s="88" t="str">
        <f>+Monitoring!Y4</f>
        <v>Fannia</v>
      </c>
      <c r="R4" s="88" t="str">
        <f>+Monitoring!Z4</f>
        <v>#N/C</v>
      </c>
      <c r="S4" s="88" t="e">
        <f>+Monitoring!#REF!</f>
        <v>#REF!</v>
      </c>
      <c r="T4" s="101" t="e">
        <f>+Monitoring!#REF!</f>
        <v>#REF!</v>
      </c>
    </row>
    <row r="5" spans="1:20" x14ac:dyDescent="0.3">
      <c r="A5" s="88">
        <f t="shared" si="4"/>
        <v>4</v>
      </c>
      <c r="B5" s="88" t="str">
        <f t="shared" si="0"/>
        <v>FAIRD</v>
      </c>
      <c r="C5" s="88" t="str">
        <f>SUBSTITUTE(+Monitoring!C5,"-","")</f>
        <v>FAIRD1</v>
      </c>
      <c r="D5" s="88" t="str">
        <f t="shared" si="1"/>
        <v>Site1</v>
      </c>
      <c r="E5" s="89" t="str">
        <f t="shared" si="2"/>
        <v>Maize</v>
      </c>
      <c r="F5" s="90" t="str">
        <f t="shared" si="3"/>
        <v>FAIRDxMaize</v>
      </c>
      <c r="G5" s="91">
        <f>+Monitoring!G5</f>
        <v>45161.586817129602</v>
      </c>
      <c r="H5" s="91">
        <f>+Monitoring!H5</f>
        <v>45161.586875000001</v>
      </c>
      <c r="I5" s="93">
        <f>+Monitoring!I5</f>
        <v>5.7870398450177163E-5</v>
      </c>
      <c r="J5" s="92" t="e">
        <f>+Monitoring!#REF!</f>
        <v>#REF!</v>
      </c>
      <c r="K5" s="88" t="str">
        <f>+Monitoring!S5</f>
        <v>Diptera</v>
      </c>
      <c r="L5" s="88" t="str">
        <f>+Monitoring!T5</f>
        <v>Brachycera</v>
      </c>
      <c r="M5" s="88" t="str">
        <f>+Monitoring!U5</f>
        <v>Muscomorpha</v>
      </c>
      <c r="N5" s="88" t="str">
        <f>+Monitoring!V5</f>
        <v>Syrphoidea</v>
      </c>
      <c r="O5" s="88" t="str">
        <f>+Monitoring!W5</f>
        <v>Syrphidae</v>
      </c>
      <c r="P5" s="88" t="str">
        <f>+Monitoring!X5</f>
        <v>Syrphinae</v>
      </c>
      <c r="Q5" s="88" t="str">
        <f>+Monitoring!Y5</f>
        <v>Syrphini</v>
      </c>
      <c r="R5" s="88" t="str">
        <f>+Monitoring!Z5</f>
        <v>#N/C</v>
      </c>
      <c r="S5" s="88" t="e">
        <f>+Monitoring!#REF!</f>
        <v>#REF!</v>
      </c>
      <c r="T5" s="101" t="e">
        <f>+Monitoring!#REF!</f>
        <v>#REF!</v>
      </c>
    </row>
    <row r="6" spans="1:20" x14ac:dyDescent="0.3">
      <c r="A6" s="88">
        <f t="shared" si="4"/>
        <v>5</v>
      </c>
      <c r="B6" s="88" t="str">
        <f t="shared" si="0"/>
        <v>FAIRD</v>
      </c>
      <c r="C6" s="88" t="str">
        <f>SUBSTITUTE(+Monitoring!C6,"-","")</f>
        <v>FAIRD1</v>
      </c>
      <c r="D6" s="88" t="str">
        <f t="shared" si="1"/>
        <v>Site1</v>
      </c>
      <c r="E6" s="89" t="str">
        <f t="shared" si="2"/>
        <v>Maize</v>
      </c>
      <c r="F6" s="90" t="str">
        <f t="shared" si="3"/>
        <v>FAIRDxMaize</v>
      </c>
      <c r="G6" s="91">
        <f>+Monitoring!G6</f>
        <v>45161.608078703699</v>
      </c>
      <c r="H6" s="91">
        <f>+Monitoring!H6</f>
        <v>45161.6090625</v>
      </c>
      <c r="I6" s="93">
        <f>+Monitoring!I6</f>
        <v>9.8379630071576685E-4</v>
      </c>
      <c r="J6" s="92" t="e">
        <f>+Monitoring!#REF!</f>
        <v>#REF!</v>
      </c>
      <c r="K6" s="88" t="str">
        <f>+Monitoring!S6</f>
        <v>Diptera</v>
      </c>
      <c r="L6" s="88" t="str">
        <f>+Monitoring!T6</f>
        <v>Brachycera</v>
      </c>
      <c r="M6" s="88" t="str">
        <f>+Monitoring!U6</f>
        <v>Muscomorpha</v>
      </c>
      <c r="N6" s="88" t="str">
        <f>+Monitoring!V6</f>
        <v>Muscoidea</v>
      </c>
      <c r="O6" s="88" t="str">
        <f>+Monitoring!W6</f>
        <v>Fanniidae</v>
      </c>
      <c r="P6" s="88">
        <f>+Monitoring!X6</f>
        <v>0</v>
      </c>
      <c r="Q6" s="88" t="str">
        <f>+Monitoring!Y6</f>
        <v>Fannia</v>
      </c>
      <c r="R6" s="88" t="str">
        <f>+Monitoring!Z6</f>
        <v>#N/C</v>
      </c>
      <c r="S6" s="88" t="e">
        <f>+Monitoring!#REF!</f>
        <v>#REF!</v>
      </c>
      <c r="T6" s="101" t="e">
        <f>+Monitoring!#REF!</f>
        <v>#REF!</v>
      </c>
    </row>
    <row r="7" spans="1:20" x14ac:dyDescent="0.3">
      <c r="A7" s="88">
        <f t="shared" si="4"/>
        <v>6</v>
      </c>
      <c r="B7" s="88" t="str">
        <f t="shared" si="0"/>
        <v>FAIRD</v>
      </c>
      <c r="C7" s="88" t="str">
        <f>SUBSTITUTE(+Monitoring!C7,"-","")</f>
        <v>FAIRD1</v>
      </c>
      <c r="D7" s="88" t="str">
        <f t="shared" si="1"/>
        <v>Site1</v>
      </c>
      <c r="E7" s="89" t="str">
        <f t="shared" si="2"/>
        <v>Maize</v>
      </c>
      <c r="F7" s="90" t="str">
        <f t="shared" si="3"/>
        <v>FAIRDxMaize</v>
      </c>
      <c r="G7" s="91">
        <f>+Monitoring!G7</f>
        <v>45161.663854166698</v>
      </c>
      <c r="H7" s="91">
        <f>+Monitoring!H7</f>
        <v>45161.663888888899</v>
      </c>
      <c r="I7" s="93">
        <f>+Monitoring!I7</f>
        <v>3.4722201235126704E-5</v>
      </c>
      <c r="J7" s="92" t="e">
        <f>+Monitoring!#REF!</f>
        <v>#REF!</v>
      </c>
      <c r="K7" s="88" t="str">
        <f>+Monitoring!S7</f>
        <v>Diptera</v>
      </c>
      <c r="L7" s="88" t="str">
        <f>+Monitoring!T7</f>
        <v>Brachycera</v>
      </c>
      <c r="M7" s="88" t="str">
        <f>+Monitoring!U7</f>
        <v>Muscomorpha</v>
      </c>
      <c r="N7" s="88" t="str">
        <f>+Monitoring!V7</f>
        <v>Muscoidea</v>
      </c>
      <c r="O7" s="88" t="str">
        <f>+Monitoring!W7</f>
        <v>Fanniidae</v>
      </c>
      <c r="P7" s="88">
        <f>+Monitoring!X7</f>
        <v>0</v>
      </c>
      <c r="Q7" s="88" t="str">
        <f>+Monitoring!Y7</f>
        <v>Fannia</v>
      </c>
      <c r="R7" s="88" t="str">
        <f>+Monitoring!Z7</f>
        <v>#N/C</v>
      </c>
      <c r="S7" s="88" t="e">
        <f>+Monitoring!#REF!</f>
        <v>#REF!</v>
      </c>
      <c r="T7" s="101" t="e">
        <f>+Monitoring!#REF!</f>
        <v>#REF!</v>
      </c>
    </row>
    <row r="8" spans="1:20" x14ac:dyDescent="0.3">
      <c r="A8" s="88">
        <f t="shared" si="4"/>
        <v>7</v>
      </c>
      <c r="B8" s="88" t="str">
        <f t="shared" si="0"/>
        <v>FAIRD</v>
      </c>
      <c r="C8" s="88" t="str">
        <f>SUBSTITUTE(+Monitoring!C8,"-","")</f>
        <v>FAIRD1</v>
      </c>
      <c r="D8" s="88" t="str">
        <f t="shared" si="1"/>
        <v>Site1</v>
      </c>
      <c r="E8" s="89" t="str">
        <f t="shared" si="2"/>
        <v>Maize</v>
      </c>
      <c r="F8" s="90" t="str">
        <f t="shared" si="3"/>
        <v>FAIRDxMaize</v>
      </c>
      <c r="G8" s="91">
        <f>+Monitoring!G8</f>
        <v>45161.6664467593</v>
      </c>
      <c r="H8" s="91">
        <f>+Monitoring!H8</f>
        <v>45161.666504629597</v>
      </c>
      <c r="I8" s="93">
        <f>+Monitoring!I8</f>
        <v>5.7870296586770564E-5</v>
      </c>
      <c r="J8" s="92" t="e">
        <f>+Monitoring!#REF!</f>
        <v>#REF!</v>
      </c>
      <c r="K8" s="88" t="str">
        <f>+Monitoring!S8</f>
        <v>Diptera</v>
      </c>
      <c r="L8" s="88" t="str">
        <f>+Monitoring!T8</f>
        <v>Brachycera</v>
      </c>
      <c r="M8" s="88" t="str">
        <f>+Monitoring!U8</f>
        <v>#N/C</v>
      </c>
      <c r="N8" s="88" t="str">
        <f>+Monitoring!V8</f>
        <v>#N/C</v>
      </c>
      <c r="O8" s="88" t="str">
        <f>+Monitoring!W8</f>
        <v>#N/C</v>
      </c>
      <c r="P8" s="88" t="str">
        <f>+Monitoring!X8</f>
        <v>#N/C</v>
      </c>
      <c r="Q8" s="88" t="str">
        <f>+Monitoring!Y8</f>
        <v>#N/C</v>
      </c>
      <c r="R8" s="88" t="str">
        <f>+Monitoring!Z8</f>
        <v>#N/C</v>
      </c>
      <c r="S8" s="88" t="e">
        <f>+Monitoring!#REF!</f>
        <v>#REF!</v>
      </c>
      <c r="T8" s="101" t="e">
        <f>+Monitoring!#REF!</f>
        <v>#REF!</v>
      </c>
    </row>
    <row r="9" spans="1:20" x14ac:dyDescent="0.3">
      <c r="A9" s="88">
        <f t="shared" si="4"/>
        <v>8</v>
      </c>
      <c r="B9" s="88" t="str">
        <f t="shared" si="0"/>
        <v>FAIRD</v>
      </c>
      <c r="C9" s="88" t="str">
        <f>SUBSTITUTE(+Monitoring!C9,"-","")</f>
        <v>FAIRD1</v>
      </c>
      <c r="D9" s="88" t="str">
        <f t="shared" si="1"/>
        <v>Site1</v>
      </c>
      <c r="E9" s="89" t="str">
        <f t="shared" si="2"/>
        <v>Maize</v>
      </c>
      <c r="F9" s="90" t="str">
        <f t="shared" si="3"/>
        <v>FAIRDxMaize</v>
      </c>
      <c r="G9" s="91">
        <f>+Monitoring!G9</f>
        <v>45161.749074074098</v>
      </c>
      <c r="H9" s="91">
        <f>+Monitoring!H9</f>
        <v>45161.7495949074</v>
      </c>
      <c r="I9" s="93">
        <f>+Monitoring!I9</f>
        <v>5.2083330228924751E-4</v>
      </c>
      <c r="J9" s="92" t="e">
        <f>+Monitoring!#REF!</f>
        <v>#REF!</v>
      </c>
      <c r="K9" s="88" t="str">
        <f>+Monitoring!S9</f>
        <v>Diptera</v>
      </c>
      <c r="L9" s="88" t="str">
        <f>+Monitoring!T9</f>
        <v>Brachycera</v>
      </c>
      <c r="M9" s="88" t="str">
        <f>+Monitoring!U9</f>
        <v>Muscomorpha</v>
      </c>
      <c r="N9" s="88" t="str">
        <f>+Monitoring!V9</f>
        <v>Muscoidea</v>
      </c>
      <c r="O9" s="88" t="str">
        <f>+Monitoring!W9</f>
        <v>Fanniidae</v>
      </c>
      <c r="P9" s="88">
        <f>+Monitoring!X9</f>
        <v>0</v>
      </c>
      <c r="Q9" s="88" t="str">
        <f>+Monitoring!Y9</f>
        <v>Fannia</v>
      </c>
      <c r="R9" s="88" t="str">
        <f>+Monitoring!Z9</f>
        <v>#N/C</v>
      </c>
      <c r="S9" s="88" t="e">
        <f>+Monitoring!#REF!</f>
        <v>#REF!</v>
      </c>
      <c r="T9" s="101" t="e">
        <f>+Monitoring!#REF!</f>
        <v>#REF!</v>
      </c>
    </row>
    <row r="10" spans="1:20" x14ac:dyDescent="0.3">
      <c r="A10" s="88">
        <f t="shared" si="4"/>
        <v>9</v>
      </c>
      <c r="B10" s="88" t="str">
        <f t="shared" si="0"/>
        <v>FAIRD</v>
      </c>
      <c r="C10" s="88" t="str">
        <f>SUBSTITUTE(+Monitoring!C10,"-","")</f>
        <v>FAIRD1</v>
      </c>
      <c r="D10" s="88" t="str">
        <f t="shared" si="1"/>
        <v>Site1</v>
      </c>
      <c r="E10" s="89" t="str">
        <f t="shared" si="2"/>
        <v>Maize</v>
      </c>
      <c r="F10" s="90" t="str">
        <f t="shared" si="3"/>
        <v>FAIRDxMaize</v>
      </c>
      <c r="G10" s="91">
        <f>+Monitoring!G10</f>
        <v>45162.417106481502</v>
      </c>
      <c r="H10" s="91">
        <f>+Monitoring!H10</f>
        <v>45162.417534722197</v>
      </c>
      <c r="I10" s="93">
        <f>+Monitoring!I10</f>
        <v>4.2824069532798603E-4</v>
      </c>
      <c r="J10" s="92" t="e">
        <f>+Monitoring!#REF!</f>
        <v>#REF!</v>
      </c>
      <c r="K10" s="88" t="str">
        <f>+Monitoring!S10</f>
        <v>Diptera</v>
      </c>
      <c r="L10" s="88" t="str">
        <f>+Monitoring!T10</f>
        <v>Brachycera</v>
      </c>
      <c r="M10" s="88" t="str">
        <f>+Monitoring!U10</f>
        <v>Muscomorpha</v>
      </c>
      <c r="N10" s="88" t="str">
        <f>+Monitoring!V10</f>
        <v>Muscoidea</v>
      </c>
      <c r="O10" s="88" t="str">
        <f>+Monitoring!W10</f>
        <v>Fanniidae</v>
      </c>
      <c r="P10" s="88">
        <f>+Monitoring!X10</f>
        <v>0</v>
      </c>
      <c r="Q10" s="88" t="str">
        <f>+Monitoring!Y10</f>
        <v>Fannia</v>
      </c>
      <c r="R10" s="88" t="str">
        <f>+Monitoring!Z10</f>
        <v>#N/C</v>
      </c>
      <c r="S10" s="88" t="e">
        <f>+Monitoring!#REF!</f>
        <v>#REF!</v>
      </c>
      <c r="T10" s="101" t="e">
        <f>+Monitoring!#REF!</f>
        <v>#REF!</v>
      </c>
    </row>
    <row r="11" spans="1:20" x14ac:dyDescent="0.3">
      <c r="A11" s="88">
        <f t="shared" si="4"/>
        <v>10</v>
      </c>
      <c r="B11" s="88" t="str">
        <f t="shared" si="0"/>
        <v>FAIRD</v>
      </c>
      <c r="C11" s="88" t="str">
        <f>SUBSTITUTE(+Monitoring!C11,"-","")</f>
        <v>FAIRD1</v>
      </c>
      <c r="D11" s="88" t="str">
        <f t="shared" si="1"/>
        <v>Site1</v>
      </c>
      <c r="E11" s="89" t="str">
        <f t="shared" si="2"/>
        <v>Maize</v>
      </c>
      <c r="F11" s="90" t="str">
        <f t="shared" si="3"/>
        <v>FAIRDxMaize</v>
      </c>
      <c r="G11" s="91">
        <f>+Monitoring!G11</f>
        <v>45162.440405092602</v>
      </c>
      <c r="H11" s="91">
        <f>+Monitoring!H11</f>
        <v>45162.440486111103</v>
      </c>
      <c r="I11" s="93">
        <f>+Monitoring!I11</f>
        <v>8.1018501077778637E-5</v>
      </c>
      <c r="J11" s="92" t="e">
        <f>+Monitoring!#REF!</f>
        <v>#REF!</v>
      </c>
      <c r="K11" s="88" t="str">
        <f>+Monitoring!S11</f>
        <v>Diptera</v>
      </c>
      <c r="L11" s="88" t="str">
        <f>+Monitoring!T11</f>
        <v>Brachycera</v>
      </c>
      <c r="M11" s="88" t="str">
        <f>+Monitoring!U11</f>
        <v>Muscomorpha</v>
      </c>
      <c r="N11" s="88" t="str">
        <f>+Monitoring!V11</f>
        <v>Muscoidea</v>
      </c>
      <c r="O11" s="88" t="str">
        <f>+Monitoring!W11</f>
        <v>Fanniidae</v>
      </c>
      <c r="P11" s="88">
        <f>+Monitoring!X11</f>
        <v>0</v>
      </c>
      <c r="Q11" s="88" t="str">
        <f>+Monitoring!Y11</f>
        <v>Fannia</v>
      </c>
      <c r="R11" s="88" t="str">
        <f>+Monitoring!Z11</f>
        <v>#N/C</v>
      </c>
      <c r="S11" s="88" t="e">
        <f>+Monitoring!#REF!</f>
        <v>#REF!</v>
      </c>
      <c r="T11" s="101" t="e">
        <f>+Monitoring!#REF!</f>
        <v>#REF!</v>
      </c>
    </row>
    <row r="12" spans="1:20" x14ac:dyDescent="0.3">
      <c r="A12" s="88">
        <f t="shared" si="4"/>
        <v>11</v>
      </c>
      <c r="B12" s="88" t="str">
        <f t="shared" si="0"/>
        <v>FAIRD</v>
      </c>
      <c r="C12" s="88" t="str">
        <f>SUBSTITUTE(+Monitoring!C12,"-","")</f>
        <v>FAIRD1</v>
      </c>
      <c r="D12" s="88" t="str">
        <f t="shared" si="1"/>
        <v>Site1</v>
      </c>
      <c r="E12" s="89" t="str">
        <f t="shared" si="2"/>
        <v>Maize</v>
      </c>
      <c r="F12" s="90" t="str">
        <f t="shared" si="3"/>
        <v>FAIRDxMaize</v>
      </c>
      <c r="G12" s="91">
        <f>+Monitoring!G12</f>
        <v>45162.470601851899</v>
      </c>
      <c r="H12" s="91">
        <f>+Monitoring!H12</f>
        <v>45162.470659722203</v>
      </c>
      <c r="I12" s="93">
        <f>+Monitoring!I12</f>
        <v>5.7870303862728179E-5</v>
      </c>
      <c r="J12" s="92" t="e">
        <f>+Monitoring!#REF!</f>
        <v>#REF!</v>
      </c>
      <c r="K12" s="88" t="str">
        <f>+Monitoring!S12</f>
        <v>Diptera</v>
      </c>
      <c r="L12" s="88" t="str">
        <f>+Monitoring!T12</f>
        <v>Brachycera</v>
      </c>
      <c r="M12" s="88" t="str">
        <f>+Monitoring!U12</f>
        <v>Muscomorpha</v>
      </c>
      <c r="N12" s="88" t="str">
        <f>+Monitoring!V12</f>
        <v>Syrphoidea</v>
      </c>
      <c r="O12" s="88" t="str">
        <f>+Monitoring!W12</f>
        <v>Syrphidae</v>
      </c>
      <c r="P12" s="88" t="str">
        <f>+Monitoring!X12</f>
        <v>Syrphinae</v>
      </c>
      <c r="Q12" s="88" t="str">
        <f>+Monitoring!Y12</f>
        <v>Syrphini</v>
      </c>
      <c r="R12" s="88" t="str">
        <f>+Monitoring!Z12</f>
        <v>#N/C</v>
      </c>
      <c r="S12" s="88" t="e">
        <f>+Monitoring!#REF!</f>
        <v>#REF!</v>
      </c>
      <c r="T12" s="101" t="e">
        <f>+Monitoring!#REF!</f>
        <v>#REF!</v>
      </c>
    </row>
    <row r="13" spans="1:20" x14ac:dyDescent="0.3">
      <c r="A13" s="88">
        <f t="shared" si="4"/>
        <v>12</v>
      </c>
      <c r="B13" s="88" t="str">
        <f t="shared" si="0"/>
        <v>FAIRD</v>
      </c>
      <c r="C13" s="88" t="str">
        <f>SUBSTITUTE(+Monitoring!C13,"-","")</f>
        <v>FAIRD1</v>
      </c>
      <c r="D13" s="88" t="str">
        <f t="shared" si="1"/>
        <v>Site1</v>
      </c>
      <c r="E13" s="89" t="str">
        <f t="shared" si="2"/>
        <v>Maize</v>
      </c>
      <c r="F13" s="90" t="str">
        <f t="shared" si="3"/>
        <v>FAIRDxMaize</v>
      </c>
      <c r="G13" s="91">
        <f>+Monitoring!G13</f>
        <v>45162.509988425903</v>
      </c>
      <c r="H13" s="91">
        <f>+Monitoring!H13</f>
        <v>45162.5112731482</v>
      </c>
      <c r="I13" s="93">
        <f>+Monitoring!I13</f>
        <v>1.2847222969867289E-3</v>
      </c>
      <c r="J13" s="92" t="e">
        <f>+Monitoring!#REF!</f>
        <v>#REF!</v>
      </c>
      <c r="K13" s="88" t="str">
        <f>+Monitoring!S13</f>
        <v>Diptera</v>
      </c>
      <c r="L13" s="88" t="str">
        <f>+Monitoring!T13</f>
        <v>Brachycera</v>
      </c>
      <c r="M13" s="88" t="str">
        <f>+Monitoring!U13</f>
        <v>Muscomorpha</v>
      </c>
      <c r="N13" s="88" t="str">
        <f>+Monitoring!V13</f>
        <v>Muscoidea</v>
      </c>
      <c r="O13" s="88" t="str">
        <f>+Monitoring!W13</f>
        <v>#N/C</v>
      </c>
      <c r="P13" s="88" t="str">
        <f>+Monitoring!X13</f>
        <v>#N/C</v>
      </c>
      <c r="Q13" s="88" t="str">
        <f>+Monitoring!Y13</f>
        <v>#N/C</v>
      </c>
      <c r="R13" s="88" t="str">
        <f>+Monitoring!Z13</f>
        <v>#N/C</v>
      </c>
      <c r="S13" s="88" t="e">
        <f>+Monitoring!#REF!</f>
        <v>#REF!</v>
      </c>
      <c r="T13" s="101" t="e">
        <f>+Monitoring!#REF!</f>
        <v>#REF!</v>
      </c>
    </row>
    <row r="14" spans="1:20" x14ac:dyDescent="0.3">
      <c r="A14" s="88">
        <f t="shared" si="4"/>
        <v>13</v>
      </c>
      <c r="B14" s="88" t="str">
        <f t="shared" si="0"/>
        <v>FAIRD</v>
      </c>
      <c r="C14" s="88" t="str">
        <f>SUBSTITUTE(+Monitoring!C14,"-","")</f>
        <v>FAIRD1</v>
      </c>
      <c r="D14" s="88" t="str">
        <f t="shared" si="1"/>
        <v>Site1</v>
      </c>
      <c r="E14" s="89" t="str">
        <f t="shared" si="2"/>
        <v>Maize</v>
      </c>
      <c r="F14" s="90" t="str">
        <f t="shared" si="3"/>
        <v>FAIRDxMaize</v>
      </c>
      <c r="G14" s="91">
        <f>+Monitoring!G14</f>
        <v>45162.538263888899</v>
      </c>
      <c r="H14" s="91">
        <f>+Monitoring!H14</f>
        <v>45162.538321759297</v>
      </c>
      <c r="I14" s="93">
        <f>+Monitoring!I14</f>
        <v>5.7870398450177163E-5</v>
      </c>
      <c r="J14" s="92" t="e">
        <f>+Monitoring!#REF!</f>
        <v>#REF!</v>
      </c>
      <c r="K14" s="88" t="str">
        <f>+Monitoring!S14</f>
        <v>Hymenoptera</v>
      </c>
      <c r="L14" s="88" t="str">
        <f>+Monitoring!T14</f>
        <v>Apocrita</v>
      </c>
      <c r="M14" s="88" t="str">
        <f>+Monitoring!U14</f>
        <v>Aculeata</v>
      </c>
      <c r="N14" s="88" t="str">
        <f>+Monitoring!V14</f>
        <v>Vespoidea</v>
      </c>
      <c r="O14" s="88" t="str">
        <f>+Monitoring!W14</f>
        <v>Vespidae</v>
      </c>
      <c r="P14" s="88" t="str">
        <f>+Monitoring!X14</f>
        <v>Vespinae</v>
      </c>
      <c r="Q14" s="88" t="str">
        <f>+Monitoring!Y14</f>
        <v>Vespula</v>
      </c>
      <c r="R14" s="88" t="str">
        <f>+Monitoring!Z14</f>
        <v>#N/C</v>
      </c>
      <c r="S14" s="88" t="e">
        <f>+Monitoring!#REF!</f>
        <v>#REF!</v>
      </c>
      <c r="T14" s="101" t="e">
        <f>+Monitoring!#REF!</f>
        <v>#REF!</v>
      </c>
    </row>
    <row r="15" spans="1:20" x14ac:dyDescent="0.3">
      <c r="A15" s="88">
        <f t="shared" si="4"/>
        <v>14</v>
      </c>
      <c r="B15" s="88" t="str">
        <f t="shared" si="0"/>
        <v>FAIRD</v>
      </c>
      <c r="C15" s="88" t="str">
        <f>SUBSTITUTE(+Monitoring!C15,"-","")</f>
        <v>FAIRD1</v>
      </c>
      <c r="D15" s="88" t="str">
        <f t="shared" si="1"/>
        <v>Site1</v>
      </c>
      <c r="E15" s="89" t="str">
        <f t="shared" si="2"/>
        <v>Maize</v>
      </c>
      <c r="F15" s="90" t="str">
        <f t="shared" si="3"/>
        <v>FAIRDxMaize</v>
      </c>
      <c r="G15" s="91">
        <f>+Monitoring!G15</f>
        <v>45162.5647916667</v>
      </c>
      <c r="H15" s="91">
        <f>+Monitoring!H15</f>
        <v>45162.564849536997</v>
      </c>
      <c r="I15" s="93">
        <f>+Monitoring!I15</f>
        <v>5.7870296586770564E-5</v>
      </c>
      <c r="J15" s="92" t="e">
        <f>+Monitoring!#REF!</f>
        <v>#REF!</v>
      </c>
      <c r="K15" s="88" t="str">
        <f>+Monitoring!S15</f>
        <v>Diptera</v>
      </c>
      <c r="L15" s="88" t="str">
        <f>+Monitoring!T15</f>
        <v>Brachycera</v>
      </c>
      <c r="M15" s="88" t="str">
        <f>+Monitoring!U15</f>
        <v>Muscomorpha</v>
      </c>
      <c r="N15" s="88" t="str">
        <f>+Monitoring!V15</f>
        <v>Muscoidea</v>
      </c>
      <c r="O15" s="88" t="str">
        <f>+Monitoring!W15</f>
        <v>Fanniidae</v>
      </c>
      <c r="P15" s="88">
        <f>+Monitoring!X15</f>
        <v>0</v>
      </c>
      <c r="Q15" s="88" t="str">
        <f>+Monitoring!Y15</f>
        <v>Fannia</v>
      </c>
      <c r="R15" s="88" t="str">
        <f>+Monitoring!Z15</f>
        <v>#N/C</v>
      </c>
      <c r="S15" s="88" t="e">
        <f>+Monitoring!#REF!</f>
        <v>#REF!</v>
      </c>
      <c r="T15" s="101" t="e">
        <f>+Monitoring!#REF!</f>
        <v>#REF!</v>
      </c>
    </row>
    <row r="16" spans="1:20" x14ac:dyDescent="0.3">
      <c r="A16" s="88">
        <f t="shared" si="4"/>
        <v>15</v>
      </c>
      <c r="B16" s="88" t="str">
        <f t="shared" si="0"/>
        <v>FAIRD</v>
      </c>
      <c r="C16" s="88" t="str">
        <f>SUBSTITUTE(+Monitoring!C16,"-","")</f>
        <v>FAIRD1</v>
      </c>
      <c r="D16" s="88" t="str">
        <f t="shared" si="1"/>
        <v>Site1</v>
      </c>
      <c r="E16" s="89" t="str">
        <f t="shared" si="2"/>
        <v>Maize</v>
      </c>
      <c r="F16" s="90" t="str">
        <f t="shared" si="3"/>
        <v>FAIRDxMaize</v>
      </c>
      <c r="G16" s="91">
        <f>+Monitoring!G16</f>
        <v>45163.679629629602</v>
      </c>
      <c r="H16" s="91">
        <f>+Monitoring!H16</f>
        <v>45163.6798263889</v>
      </c>
      <c r="I16" s="93">
        <f>+Monitoring!I16</f>
        <v>1.9675929797813296E-4</v>
      </c>
      <c r="J16" s="92" t="e">
        <f>+Monitoring!#REF!</f>
        <v>#REF!</v>
      </c>
      <c r="K16" s="88" t="str">
        <f>+Monitoring!S16</f>
        <v>Diptera</v>
      </c>
      <c r="L16" s="88" t="str">
        <f>+Monitoring!T16</f>
        <v>Brachycera</v>
      </c>
      <c r="M16" s="88" t="str">
        <f>+Monitoring!U16</f>
        <v>Muscomorpha</v>
      </c>
      <c r="N16" s="88" t="str">
        <f>+Monitoring!V16</f>
        <v>Muscoidea</v>
      </c>
      <c r="O16" s="88" t="str">
        <f>+Monitoring!W16</f>
        <v>Fanniidae</v>
      </c>
      <c r="P16" s="88">
        <f>+Monitoring!X16</f>
        <v>0</v>
      </c>
      <c r="Q16" s="88" t="str">
        <f>+Monitoring!Y16</f>
        <v>Fannia</v>
      </c>
      <c r="R16" s="88" t="str">
        <f>+Monitoring!Z16</f>
        <v>#N/C</v>
      </c>
      <c r="S16" s="88" t="e">
        <f>+Monitoring!#REF!</f>
        <v>#REF!</v>
      </c>
      <c r="T16" s="101" t="e">
        <f>+Monitoring!#REF!</f>
        <v>#REF!</v>
      </c>
    </row>
    <row r="17" spans="1:20" x14ac:dyDescent="0.3">
      <c r="A17" s="88">
        <f t="shared" si="4"/>
        <v>16</v>
      </c>
      <c r="B17" s="88" t="str">
        <f t="shared" si="0"/>
        <v>FAIRD</v>
      </c>
      <c r="C17" s="88" t="str">
        <f>SUBSTITUTE(+Monitoring!C17,"-","")</f>
        <v>FAIRD1</v>
      </c>
      <c r="D17" s="88" t="str">
        <f t="shared" si="1"/>
        <v>Site1</v>
      </c>
      <c r="E17" s="89" t="str">
        <f t="shared" si="2"/>
        <v>Maize</v>
      </c>
      <c r="F17" s="90" t="str">
        <f t="shared" si="3"/>
        <v>FAIRDxMaize</v>
      </c>
      <c r="G17" s="91">
        <f>+Monitoring!G17</f>
        <v>45163.694976851897</v>
      </c>
      <c r="H17" s="91">
        <f>+Monitoring!H17</f>
        <v>45163.695254629602</v>
      </c>
      <c r="I17" s="93">
        <f>+Monitoring!I17</f>
        <v>2.7777770446846262E-4</v>
      </c>
      <c r="J17" s="92" t="e">
        <f>+Monitoring!#REF!</f>
        <v>#REF!</v>
      </c>
      <c r="K17" s="88" t="str">
        <f>+Monitoring!S17</f>
        <v>Diptera</v>
      </c>
      <c r="L17" s="88" t="str">
        <f>+Monitoring!T17</f>
        <v>Brachycera</v>
      </c>
      <c r="M17" s="88" t="str">
        <f>+Monitoring!U17</f>
        <v>Muscomorpha</v>
      </c>
      <c r="N17" s="88" t="str">
        <f>+Monitoring!V17</f>
        <v>Muscoidea</v>
      </c>
      <c r="O17" s="88" t="str">
        <f>+Monitoring!W17</f>
        <v>Fanniidae</v>
      </c>
      <c r="P17" s="88">
        <f>+Monitoring!X17</f>
        <v>0</v>
      </c>
      <c r="Q17" s="88" t="str">
        <f>+Monitoring!Y17</f>
        <v>Fannia</v>
      </c>
      <c r="R17" s="88" t="str">
        <f>+Monitoring!Z17</f>
        <v>#N/C</v>
      </c>
      <c r="S17" s="88" t="e">
        <f>+Monitoring!#REF!</f>
        <v>#REF!</v>
      </c>
      <c r="T17" s="101" t="e">
        <f>+Monitoring!#REF!</f>
        <v>#REF!</v>
      </c>
    </row>
    <row r="18" spans="1:20" x14ac:dyDescent="0.3">
      <c r="A18" s="88">
        <f t="shared" si="4"/>
        <v>17</v>
      </c>
      <c r="B18" s="88" t="str">
        <f t="shared" si="0"/>
        <v>FAIRD</v>
      </c>
      <c r="C18" s="88" t="str">
        <f>SUBSTITUTE(+Monitoring!C18,"-","")</f>
        <v>FAIRD1</v>
      </c>
      <c r="D18" s="88" t="str">
        <f t="shared" si="1"/>
        <v>Site1</v>
      </c>
      <c r="E18" s="89" t="str">
        <f t="shared" si="2"/>
        <v>Maize</v>
      </c>
      <c r="F18" s="90" t="str">
        <f t="shared" si="3"/>
        <v>FAIRDxMaize</v>
      </c>
      <c r="G18" s="91">
        <f>+Monitoring!G18</f>
        <v>45163.703645833302</v>
      </c>
      <c r="H18" s="91">
        <f>+Monitoring!H18</f>
        <v>45163.703784722202</v>
      </c>
      <c r="I18" s="93">
        <f>+Monitoring!I18</f>
        <v>1.388888995279558E-4</v>
      </c>
      <c r="J18" s="92" t="e">
        <f>+Monitoring!#REF!</f>
        <v>#REF!</v>
      </c>
      <c r="K18" s="88" t="str">
        <f>+Monitoring!S18</f>
        <v>Diptera</v>
      </c>
      <c r="L18" s="88" t="str">
        <f>+Monitoring!T18</f>
        <v>Brachycera</v>
      </c>
      <c r="M18" s="88" t="str">
        <f>+Monitoring!U18</f>
        <v>Muscomorpha</v>
      </c>
      <c r="N18" s="88" t="str">
        <f>+Monitoring!V18</f>
        <v>Muscoidea</v>
      </c>
      <c r="O18" s="88" t="str">
        <f>+Monitoring!W18</f>
        <v>Fanniidae</v>
      </c>
      <c r="P18" s="88">
        <f>+Monitoring!X18</f>
        <v>0</v>
      </c>
      <c r="Q18" s="88" t="str">
        <f>+Monitoring!Y18</f>
        <v>Fannia</v>
      </c>
      <c r="R18" s="88" t="str">
        <f>+Monitoring!Z18</f>
        <v>#N/C</v>
      </c>
      <c r="S18" s="88" t="e">
        <f>+Monitoring!#REF!</f>
        <v>#REF!</v>
      </c>
      <c r="T18" s="101" t="e">
        <f>+Monitoring!#REF!</f>
        <v>#REF!</v>
      </c>
    </row>
    <row r="19" spans="1:20" x14ac:dyDescent="0.3">
      <c r="A19" s="88">
        <f t="shared" si="4"/>
        <v>18</v>
      </c>
      <c r="B19" s="88" t="str">
        <f t="shared" si="0"/>
        <v>FAIRD</v>
      </c>
      <c r="C19" s="88" t="str">
        <f>SUBSTITUTE(+Monitoring!C19,"-","")</f>
        <v>FAIRD1</v>
      </c>
      <c r="D19" s="88" t="str">
        <f t="shared" si="1"/>
        <v>Site1</v>
      </c>
      <c r="E19" s="89" t="str">
        <f t="shared" si="2"/>
        <v>Maize</v>
      </c>
      <c r="F19" s="90" t="str">
        <f t="shared" si="3"/>
        <v>FAIRDxMaize</v>
      </c>
      <c r="G19" s="91">
        <f>+Monitoring!G19</f>
        <v>45163.718020833301</v>
      </c>
      <c r="H19" s="91">
        <f>+Monitoring!H19</f>
        <v>45163.718101851897</v>
      </c>
      <c r="I19" s="93">
        <f>+Monitoring!I19</f>
        <v>8.1018595665227622E-5</v>
      </c>
      <c r="J19" s="92" t="e">
        <f>+Monitoring!#REF!</f>
        <v>#REF!</v>
      </c>
      <c r="K19" s="88" t="str">
        <f>+Monitoring!S19</f>
        <v>Diptera</v>
      </c>
      <c r="L19" s="88" t="str">
        <f>+Monitoring!T19</f>
        <v>Brachycera</v>
      </c>
      <c r="M19" s="88" t="str">
        <f>+Monitoring!U19</f>
        <v>Muscomorpha</v>
      </c>
      <c r="N19" s="88" t="str">
        <f>+Monitoring!V19</f>
        <v>Muscoidea</v>
      </c>
      <c r="O19" s="88" t="str">
        <f>+Monitoring!W19</f>
        <v>Fanniidae</v>
      </c>
      <c r="P19" s="88">
        <f>+Monitoring!X19</f>
        <v>0</v>
      </c>
      <c r="Q19" s="88" t="str">
        <f>+Monitoring!Y19</f>
        <v>Fannia</v>
      </c>
      <c r="R19" s="88" t="str">
        <f>+Monitoring!Z19</f>
        <v>#N/C</v>
      </c>
      <c r="S19" s="88" t="e">
        <f>+Monitoring!#REF!</f>
        <v>#REF!</v>
      </c>
      <c r="T19" s="101" t="e">
        <f>+Monitoring!#REF!</f>
        <v>#REF!</v>
      </c>
    </row>
    <row r="20" spans="1:20" x14ac:dyDescent="0.3">
      <c r="A20" s="88">
        <f t="shared" si="4"/>
        <v>19</v>
      </c>
      <c r="B20" s="88" t="str">
        <f t="shared" si="0"/>
        <v>FAIRD</v>
      </c>
      <c r="C20" s="88" t="str">
        <f>SUBSTITUTE(+Monitoring!C20,"-","")</f>
        <v>FAIRD1</v>
      </c>
      <c r="D20" s="88" t="str">
        <f t="shared" si="1"/>
        <v>Site1</v>
      </c>
      <c r="E20" s="89" t="str">
        <f t="shared" si="2"/>
        <v>Maize</v>
      </c>
      <c r="F20" s="90" t="str">
        <f t="shared" si="3"/>
        <v>FAIRDxMaize</v>
      </c>
      <c r="G20" s="91">
        <f>+Monitoring!G20</f>
        <v>45163.718020833301</v>
      </c>
      <c r="H20" s="91">
        <f>+Monitoring!H20</f>
        <v>45163.718148148102</v>
      </c>
      <c r="I20" s="93">
        <f>+Monitoring!I20</f>
        <v>1.2731480092043057E-4</v>
      </c>
      <c r="J20" s="92" t="e">
        <f>+Monitoring!#REF!</f>
        <v>#REF!</v>
      </c>
      <c r="K20" s="88" t="str">
        <f>+Monitoring!S20</f>
        <v>Diptera</v>
      </c>
      <c r="L20" s="88" t="str">
        <f>+Monitoring!T20</f>
        <v>Brachycera</v>
      </c>
      <c r="M20" s="88" t="str">
        <f>+Monitoring!U20</f>
        <v>#N/C</v>
      </c>
      <c r="N20" s="88" t="str">
        <f>+Monitoring!V20</f>
        <v>#N/C</v>
      </c>
      <c r="O20" s="88" t="str">
        <f>+Monitoring!W20</f>
        <v>#N/C</v>
      </c>
      <c r="P20" s="88" t="str">
        <f>+Monitoring!X20</f>
        <v>#N/C</v>
      </c>
      <c r="Q20" s="88" t="str">
        <f>+Monitoring!Y20</f>
        <v>#N/C</v>
      </c>
      <c r="R20" s="88" t="str">
        <f>+Monitoring!Z20</f>
        <v>#N/C</v>
      </c>
      <c r="S20" s="88" t="e">
        <f>+Monitoring!#REF!</f>
        <v>#REF!</v>
      </c>
      <c r="T20" s="101" t="e">
        <f>+Monitoring!#REF!</f>
        <v>#REF!</v>
      </c>
    </row>
    <row r="21" spans="1:20" x14ac:dyDescent="0.3">
      <c r="A21" s="88">
        <f t="shared" si="4"/>
        <v>20</v>
      </c>
      <c r="B21" s="88" t="str">
        <f t="shared" si="0"/>
        <v>FAIRD</v>
      </c>
      <c r="C21" s="88" t="str">
        <f>SUBSTITUTE(+Monitoring!C21,"-","")</f>
        <v>FAIRD1</v>
      </c>
      <c r="D21" s="88" t="str">
        <f t="shared" si="1"/>
        <v>Site1</v>
      </c>
      <c r="E21" s="89" t="str">
        <f t="shared" si="2"/>
        <v>Maize</v>
      </c>
      <c r="F21" s="90" t="str">
        <f t="shared" si="3"/>
        <v>FAIRDxMaize</v>
      </c>
      <c r="G21" s="91">
        <f>+Monitoring!G21</f>
        <v>45163.729282407403</v>
      </c>
      <c r="H21" s="91">
        <f>+Monitoring!H21</f>
        <v>45163.7296643519</v>
      </c>
      <c r="I21" s="93">
        <f>+Monitoring!I21</f>
        <v>3.819444973487407E-4</v>
      </c>
      <c r="J21" s="92" t="e">
        <f>+Monitoring!#REF!</f>
        <v>#REF!</v>
      </c>
      <c r="K21" s="88" t="str">
        <f>+Monitoring!S21</f>
        <v>Diptera</v>
      </c>
      <c r="L21" s="88" t="str">
        <f>+Monitoring!T21</f>
        <v>Brachycera</v>
      </c>
      <c r="M21" s="88" t="str">
        <f>+Monitoring!U21</f>
        <v>Muscomorpha</v>
      </c>
      <c r="N21" s="88" t="str">
        <f>+Monitoring!V21</f>
        <v>Oestroidea</v>
      </c>
      <c r="O21" s="88" t="str">
        <f>+Monitoring!W21</f>
        <v>Tachinidae</v>
      </c>
      <c r="P21" s="88" t="str">
        <f>+Monitoring!X21</f>
        <v>Exoristinae</v>
      </c>
      <c r="Q21" s="88" t="str">
        <f>+Monitoring!Y21</f>
        <v>#N/C</v>
      </c>
      <c r="R21" s="88" t="str">
        <f>+Monitoring!Z21</f>
        <v>#N/C</v>
      </c>
      <c r="S21" s="88" t="e">
        <f>+Monitoring!#REF!</f>
        <v>#REF!</v>
      </c>
      <c r="T21" s="101" t="e">
        <f>+Monitoring!#REF!</f>
        <v>#REF!</v>
      </c>
    </row>
    <row r="22" spans="1:20" x14ac:dyDescent="0.3">
      <c r="A22" s="88">
        <f t="shared" si="4"/>
        <v>21</v>
      </c>
      <c r="B22" s="88" t="str">
        <f t="shared" si="0"/>
        <v>FAIRD</v>
      </c>
      <c r="C22" s="88" t="str">
        <f>SUBSTITUTE(+Monitoring!C22,"-","")</f>
        <v>FAIRD1</v>
      </c>
      <c r="D22" s="88" t="str">
        <f t="shared" si="1"/>
        <v>Site1</v>
      </c>
      <c r="E22" s="89" t="str">
        <f t="shared" si="2"/>
        <v>Maize</v>
      </c>
      <c r="F22" s="90" t="str">
        <f t="shared" si="3"/>
        <v>FAIRDxMaize</v>
      </c>
      <c r="G22" s="91">
        <f>+Monitoring!G22</f>
        <v>45163.752881944398</v>
      </c>
      <c r="H22" s="91">
        <f>+Monitoring!H22</f>
        <v>45163.752974536997</v>
      </c>
      <c r="I22" s="93">
        <f>+Monitoring!I22</f>
        <v>9.2592599685303867E-5</v>
      </c>
      <c r="J22" s="92" t="e">
        <f>+Monitoring!#REF!</f>
        <v>#REF!</v>
      </c>
      <c r="K22" s="88" t="str">
        <f>+Monitoring!S22</f>
        <v>Diptera</v>
      </c>
      <c r="L22" s="88" t="str">
        <f>+Monitoring!T22</f>
        <v>Brachycera</v>
      </c>
      <c r="M22" s="88" t="str">
        <f>+Monitoring!U22</f>
        <v>Muscomorpha</v>
      </c>
      <c r="N22" s="88" t="str">
        <f>+Monitoring!V22</f>
        <v>Muscoidea</v>
      </c>
      <c r="O22" s="88" t="str">
        <f>+Monitoring!W22</f>
        <v>Fanniidae</v>
      </c>
      <c r="P22" s="88">
        <f>+Monitoring!X22</f>
        <v>0</v>
      </c>
      <c r="Q22" s="88" t="str">
        <f>+Monitoring!Y22</f>
        <v>Fannia</v>
      </c>
      <c r="R22" s="88" t="str">
        <f>+Monitoring!Z22</f>
        <v>#N/C</v>
      </c>
      <c r="S22" s="88" t="e">
        <f>+Monitoring!#REF!</f>
        <v>#REF!</v>
      </c>
      <c r="T22" s="101" t="e">
        <f>+Monitoring!#REF!</f>
        <v>#REF!</v>
      </c>
    </row>
    <row r="23" spans="1:20" x14ac:dyDescent="0.3">
      <c r="A23" s="88">
        <f t="shared" si="4"/>
        <v>22</v>
      </c>
      <c r="B23" s="88" t="str">
        <f t="shared" si="0"/>
        <v>FAIRD</v>
      </c>
      <c r="C23" s="88" t="str">
        <f>SUBSTITUTE(+Monitoring!C23,"-","")</f>
        <v>FAIRD1</v>
      </c>
      <c r="D23" s="88" t="str">
        <f t="shared" si="1"/>
        <v>Site1</v>
      </c>
      <c r="E23" s="89" t="str">
        <f t="shared" si="2"/>
        <v>Maize</v>
      </c>
      <c r="F23" s="90" t="str">
        <f t="shared" si="3"/>
        <v>FAIRDxMaize</v>
      </c>
      <c r="G23" s="91">
        <f>+Monitoring!G23</f>
        <v>45163.770150463002</v>
      </c>
      <c r="H23" s="91">
        <f>+Monitoring!H23</f>
        <v>45163.770543981504</v>
      </c>
      <c r="I23" s="93">
        <f>+Monitoring!I23</f>
        <v>3.9351850136881694E-4</v>
      </c>
      <c r="J23" s="92" t="e">
        <f>+Monitoring!#REF!</f>
        <v>#REF!</v>
      </c>
      <c r="K23" s="88" t="str">
        <f>+Monitoring!S23</f>
        <v>Diptera</v>
      </c>
      <c r="L23" s="88" t="str">
        <f>+Monitoring!T23</f>
        <v>Brachycera</v>
      </c>
      <c r="M23" s="88" t="str">
        <f>+Monitoring!U23</f>
        <v>Muscomorpha</v>
      </c>
      <c r="N23" s="88" t="str">
        <f>+Monitoring!V23</f>
        <v>Muscoidea</v>
      </c>
      <c r="O23" s="88" t="str">
        <f>+Monitoring!W23</f>
        <v>Fanniidae</v>
      </c>
      <c r="P23" s="88">
        <f>+Monitoring!X23</f>
        <v>0</v>
      </c>
      <c r="Q23" s="88" t="str">
        <f>+Monitoring!Y23</f>
        <v>Fannia</v>
      </c>
      <c r="R23" s="88" t="str">
        <f>+Monitoring!Z23</f>
        <v>#N/C</v>
      </c>
      <c r="S23" s="88" t="e">
        <f>+Monitoring!#REF!</f>
        <v>#REF!</v>
      </c>
      <c r="T23" s="101" t="e">
        <f>+Monitoring!#REF!</f>
        <v>#REF!</v>
      </c>
    </row>
    <row r="24" spans="1:20" x14ac:dyDescent="0.3">
      <c r="A24" s="88">
        <f t="shared" si="4"/>
        <v>23</v>
      </c>
      <c r="B24" s="88" t="str">
        <f t="shared" si="0"/>
        <v>FAIRD</v>
      </c>
      <c r="C24" s="88" t="str">
        <f>SUBSTITUTE(+Monitoring!C24,"-","")</f>
        <v>FAIRD1</v>
      </c>
      <c r="D24" s="88" t="str">
        <f t="shared" si="1"/>
        <v>Site1</v>
      </c>
      <c r="E24" s="89" t="str">
        <f t="shared" si="2"/>
        <v>Maize</v>
      </c>
      <c r="F24" s="90" t="str">
        <f t="shared" si="3"/>
        <v>FAIRDxMaize</v>
      </c>
      <c r="G24" s="91">
        <f>+Monitoring!G24</f>
        <v>45164.319131944401</v>
      </c>
      <c r="H24" s="91">
        <f>+Monitoring!H24</f>
        <v>45164.319895833301</v>
      </c>
      <c r="I24" s="93">
        <f>+Monitoring!I24</f>
        <v>7.6388890011003241E-4</v>
      </c>
      <c r="J24" s="92" t="e">
        <f>+Monitoring!#REF!</f>
        <v>#REF!</v>
      </c>
      <c r="K24" s="88" t="str">
        <f>+Monitoring!S24</f>
        <v>Diptera</v>
      </c>
      <c r="L24" s="88" t="str">
        <f>+Monitoring!T24</f>
        <v>Brachycera</v>
      </c>
      <c r="M24" s="88" t="str">
        <f>+Monitoring!U24</f>
        <v>Muscomorpha</v>
      </c>
      <c r="N24" s="88" t="str">
        <f>+Monitoring!V24</f>
        <v>Muscoidea</v>
      </c>
      <c r="O24" s="88" t="str">
        <f>+Monitoring!W24</f>
        <v>Fanniidae</v>
      </c>
      <c r="P24" s="88">
        <f>+Monitoring!X24</f>
        <v>0</v>
      </c>
      <c r="Q24" s="88" t="str">
        <f>+Monitoring!Y24</f>
        <v>Fannia</v>
      </c>
      <c r="R24" s="88" t="str">
        <f>+Monitoring!Z24</f>
        <v>#N/C</v>
      </c>
      <c r="S24" s="88" t="e">
        <f>+Monitoring!#REF!</f>
        <v>#REF!</v>
      </c>
      <c r="T24" s="101" t="e">
        <f>+Monitoring!#REF!</f>
        <v>#REF!</v>
      </c>
    </row>
    <row r="25" spans="1:20" x14ac:dyDescent="0.3">
      <c r="A25" s="88">
        <f t="shared" si="4"/>
        <v>24</v>
      </c>
      <c r="B25" s="88" t="str">
        <f t="shared" si="0"/>
        <v>FAIRD</v>
      </c>
      <c r="C25" s="88" t="str">
        <f>SUBSTITUTE(+Monitoring!C25,"-","")</f>
        <v>FAIRD1</v>
      </c>
      <c r="D25" s="88" t="str">
        <f t="shared" si="1"/>
        <v>Site1</v>
      </c>
      <c r="E25" s="89" t="str">
        <f t="shared" si="2"/>
        <v>Maize</v>
      </c>
      <c r="F25" s="90" t="str">
        <f t="shared" si="3"/>
        <v>FAIRDxMaize</v>
      </c>
      <c r="G25" s="91">
        <f>+Monitoring!G25</f>
        <v>45164.336967592601</v>
      </c>
      <c r="H25" s="91">
        <f>+Monitoring!H25</f>
        <v>45164.337118055599</v>
      </c>
      <c r="I25" s="93">
        <f>+Monitoring!I25</f>
        <v>1.5046299813548103E-4</v>
      </c>
      <c r="J25" s="92" t="e">
        <f>+Monitoring!#REF!</f>
        <v>#REF!</v>
      </c>
      <c r="K25" s="88" t="str">
        <f>+Monitoring!S25</f>
        <v>Hymenoptera</v>
      </c>
      <c r="L25" s="88" t="str">
        <f>+Monitoring!T25</f>
        <v>Apocrita</v>
      </c>
      <c r="M25" s="88" t="str">
        <f>+Monitoring!U25</f>
        <v>Aculeata</v>
      </c>
      <c r="N25" s="88" t="str">
        <f>+Monitoring!V25</f>
        <v>Vespoidea</v>
      </c>
      <c r="O25" s="88" t="str">
        <f>+Monitoring!W25</f>
        <v>Vespidae</v>
      </c>
      <c r="P25" s="88" t="str">
        <f>+Monitoring!X25</f>
        <v>Vespinae</v>
      </c>
      <c r="Q25" s="88" t="str">
        <f>+Monitoring!Y25</f>
        <v>Vespula</v>
      </c>
      <c r="R25" s="88" t="str">
        <f>+Monitoring!Z25</f>
        <v>#N/C</v>
      </c>
      <c r="S25" s="88" t="e">
        <f>+Monitoring!#REF!</f>
        <v>#REF!</v>
      </c>
      <c r="T25" s="101" t="e">
        <f>+Monitoring!#REF!</f>
        <v>#REF!</v>
      </c>
    </row>
    <row r="26" spans="1:20" x14ac:dyDescent="0.3">
      <c r="A26" s="88">
        <f t="shared" si="4"/>
        <v>25</v>
      </c>
      <c r="B26" s="88" t="str">
        <f t="shared" si="0"/>
        <v>FAIRD</v>
      </c>
      <c r="C26" s="88" t="str">
        <f>SUBSTITUTE(+Monitoring!C26,"-","")</f>
        <v>FAIRD1</v>
      </c>
      <c r="D26" s="88" t="str">
        <f t="shared" si="1"/>
        <v>Site1</v>
      </c>
      <c r="E26" s="89" t="str">
        <f t="shared" si="2"/>
        <v>Maize</v>
      </c>
      <c r="F26" s="90" t="str">
        <f t="shared" si="3"/>
        <v>FAIRDxMaize</v>
      </c>
      <c r="G26" s="91">
        <f>+Monitoring!G26</f>
        <v>45164.3375115741</v>
      </c>
      <c r="H26" s="91">
        <f>+Monitoring!H26</f>
        <v>45164.339155092603</v>
      </c>
      <c r="I26" s="93">
        <f>+Monitoring!I26</f>
        <v>1.6435185025329702E-3</v>
      </c>
      <c r="J26" s="92" t="e">
        <f>+Monitoring!#REF!</f>
        <v>#REF!</v>
      </c>
      <c r="K26" s="88" t="str">
        <f>+Monitoring!S26</f>
        <v>Diptera</v>
      </c>
      <c r="L26" s="88" t="str">
        <f>+Monitoring!T26</f>
        <v>Brachycera</v>
      </c>
      <c r="M26" s="88" t="str">
        <f>+Monitoring!U26</f>
        <v>Muscomorpha</v>
      </c>
      <c r="N26" s="88" t="str">
        <f>+Monitoring!V26</f>
        <v>Muscoidea</v>
      </c>
      <c r="O26" s="88" t="str">
        <f>+Monitoring!W26</f>
        <v>#N/C</v>
      </c>
      <c r="P26" s="88" t="str">
        <f>+Monitoring!X26</f>
        <v>#N/C</v>
      </c>
      <c r="Q26" s="88" t="str">
        <f>+Monitoring!Y26</f>
        <v>#N/C</v>
      </c>
      <c r="R26" s="88" t="str">
        <f>+Monitoring!Z26</f>
        <v>#N/C</v>
      </c>
      <c r="S26" s="88" t="e">
        <f>+Monitoring!#REF!</f>
        <v>#REF!</v>
      </c>
      <c r="T26" s="101" t="e">
        <f>+Monitoring!#REF!</f>
        <v>#REF!</v>
      </c>
    </row>
    <row r="27" spans="1:20" x14ac:dyDescent="0.3">
      <c r="A27" s="88">
        <f t="shared" si="4"/>
        <v>26</v>
      </c>
      <c r="B27" s="88" t="str">
        <f t="shared" si="0"/>
        <v>FAIRD</v>
      </c>
      <c r="C27" s="88" t="str">
        <f>SUBSTITUTE(+Monitoring!C27,"-","")</f>
        <v>FAIRD1</v>
      </c>
      <c r="D27" s="88" t="str">
        <f t="shared" si="1"/>
        <v>Site1</v>
      </c>
      <c r="E27" s="89" t="str">
        <f t="shared" si="2"/>
        <v>Maize</v>
      </c>
      <c r="F27" s="90" t="str">
        <f t="shared" si="3"/>
        <v>FAIRDxMaize</v>
      </c>
      <c r="G27" s="91">
        <f>+Monitoring!G27</f>
        <v>45164.340324074103</v>
      </c>
      <c r="H27" s="91">
        <f>+Monitoring!H27</f>
        <v>45164.340370370403</v>
      </c>
      <c r="I27" s="93">
        <f>+Monitoring!I27</f>
        <v>4.6296299842651933E-5</v>
      </c>
      <c r="J27" s="92" t="e">
        <f>+Monitoring!#REF!</f>
        <v>#REF!</v>
      </c>
      <c r="K27" s="88" t="str">
        <f>+Monitoring!S27</f>
        <v>Diptera</v>
      </c>
      <c r="L27" s="88" t="str">
        <f>+Monitoring!T27</f>
        <v>Brachycera</v>
      </c>
      <c r="M27" s="88" t="str">
        <f>+Monitoring!U27</f>
        <v>Muscomorpha</v>
      </c>
      <c r="N27" s="88" t="str">
        <f>+Monitoring!V27</f>
        <v>Muscoidea</v>
      </c>
      <c r="O27" s="88" t="str">
        <f>+Monitoring!W27</f>
        <v>Fanniidae</v>
      </c>
      <c r="P27" s="88">
        <f>+Monitoring!X27</f>
        <v>0</v>
      </c>
      <c r="Q27" s="88" t="str">
        <f>+Monitoring!Y27</f>
        <v>Fannia</v>
      </c>
      <c r="R27" s="88" t="str">
        <f>+Monitoring!Z27</f>
        <v>#N/C</v>
      </c>
      <c r="S27" s="88" t="e">
        <f>+Monitoring!#REF!</f>
        <v>#REF!</v>
      </c>
      <c r="T27" s="101" t="e">
        <f>+Monitoring!#REF!</f>
        <v>#REF!</v>
      </c>
    </row>
    <row r="28" spans="1:20" x14ac:dyDescent="0.3">
      <c r="A28" s="88">
        <f t="shared" si="4"/>
        <v>27</v>
      </c>
      <c r="B28" s="88" t="str">
        <f t="shared" si="0"/>
        <v>FAIRD</v>
      </c>
      <c r="C28" s="88" t="str">
        <f>SUBSTITUTE(+Monitoring!C28,"-","")</f>
        <v>FAIRD1</v>
      </c>
      <c r="D28" s="88" t="str">
        <f t="shared" si="1"/>
        <v>Site1</v>
      </c>
      <c r="E28" s="89" t="str">
        <f t="shared" si="2"/>
        <v>Maize</v>
      </c>
      <c r="F28" s="90" t="str">
        <f t="shared" si="3"/>
        <v>FAIRDxMaize</v>
      </c>
      <c r="G28" s="91">
        <f>+Monitoring!G28</f>
        <v>45164.344675925902</v>
      </c>
      <c r="H28" s="91">
        <f>+Monitoring!H28</f>
        <v>45164.345104166699</v>
      </c>
      <c r="I28" s="93">
        <f>+Monitoring!I28</f>
        <v>4.2824079719139263E-4</v>
      </c>
      <c r="J28" s="92" t="e">
        <f>+Monitoring!#REF!</f>
        <v>#REF!</v>
      </c>
      <c r="K28" s="88" t="str">
        <f>+Monitoring!S28</f>
        <v>Diptera</v>
      </c>
      <c r="L28" s="88" t="str">
        <f>+Monitoring!T28</f>
        <v>Brachycera</v>
      </c>
      <c r="M28" s="88" t="str">
        <f>+Monitoring!U28</f>
        <v>Muscomorpha</v>
      </c>
      <c r="N28" s="88" t="str">
        <f>+Monitoring!V28</f>
        <v>Muscoidea</v>
      </c>
      <c r="O28" s="88" t="str">
        <f>+Monitoring!W28</f>
        <v>Fanniidae</v>
      </c>
      <c r="P28" s="88">
        <f>+Monitoring!X28</f>
        <v>0</v>
      </c>
      <c r="Q28" s="88" t="str">
        <f>+Monitoring!Y28</f>
        <v>Fannia</v>
      </c>
      <c r="R28" s="88" t="str">
        <f>+Monitoring!Z28</f>
        <v>#N/C</v>
      </c>
      <c r="S28" s="88" t="e">
        <f>+Monitoring!#REF!</f>
        <v>#REF!</v>
      </c>
      <c r="T28" s="101" t="e">
        <f>+Monitoring!#REF!</f>
        <v>#REF!</v>
      </c>
    </row>
    <row r="29" spans="1:20" x14ac:dyDescent="0.3">
      <c r="A29" s="88">
        <f t="shared" si="4"/>
        <v>28</v>
      </c>
      <c r="B29" s="88" t="str">
        <f t="shared" si="0"/>
        <v>FAIRD</v>
      </c>
      <c r="C29" s="88" t="str">
        <f>SUBSTITUTE(+Monitoring!C29,"-","")</f>
        <v>FAIRD1</v>
      </c>
      <c r="D29" s="88" t="str">
        <f t="shared" si="1"/>
        <v>Site1</v>
      </c>
      <c r="E29" s="89" t="str">
        <f t="shared" si="2"/>
        <v>Maize</v>
      </c>
      <c r="F29" s="90" t="str">
        <f t="shared" si="3"/>
        <v>FAIRDxMaize</v>
      </c>
      <c r="G29" s="91">
        <f>+Monitoring!G29</f>
        <v>45164.355405092603</v>
      </c>
      <c r="H29" s="91">
        <f>+Monitoring!H29</f>
        <v>45164.355555555601</v>
      </c>
      <c r="I29" s="93">
        <f>+Monitoring!I29</f>
        <v>1.5046299813548103E-4</v>
      </c>
      <c r="J29" s="92" t="e">
        <f>+Monitoring!#REF!</f>
        <v>#REF!</v>
      </c>
      <c r="K29" s="88" t="str">
        <f>+Monitoring!S29</f>
        <v>Diptera</v>
      </c>
      <c r="L29" s="88" t="str">
        <f>+Monitoring!T29</f>
        <v>Brachycera</v>
      </c>
      <c r="M29" s="88" t="str">
        <f>+Monitoring!U29</f>
        <v>Muscomorpha</v>
      </c>
      <c r="N29" s="88" t="str">
        <f>+Monitoring!V29</f>
        <v>Muscoidea</v>
      </c>
      <c r="O29" s="88" t="str">
        <f>+Monitoring!W29</f>
        <v>#N/C</v>
      </c>
      <c r="P29" s="88" t="str">
        <f>+Monitoring!X29</f>
        <v>#N/C</v>
      </c>
      <c r="Q29" s="88" t="str">
        <f>+Monitoring!Y29</f>
        <v>#N/C</v>
      </c>
      <c r="R29" s="88" t="str">
        <f>+Monitoring!Z29</f>
        <v>#N/C</v>
      </c>
      <c r="S29" s="88" t="e">
        <f>+Monitoring!#REF!</f>
        <v>#REF!</v>
      </c>
      <c r="T29" s="101" t="e">
        <f>+Monitoring!#REF!</f>
        <v>#REF!</v>
      </c>
    </row>
    <row r="30" spans="1:20" x14ac:dyDescent="0.3">
      <c r="A30" s="88">
        <f t="shared" si="4"/>
        <v>29</v>
      </c>
      <c r="B30" s="88" t="str">
        <f t="shared" si="0"/>
        <v>FAIRD</v>
      </c>
      <c r="C30" s="88" t="str">
        <f>SUBSTITUTE(+Monitoring!C30,"-","")</f>
        <v>FAIRD1</v>
      </c>
      <c r="D30" s="88" t="str">
        <f t="shared" si="1"/>
        <v>Site1</v>
      </c>
      <c r="E30" s="89" t="str">
        <f t="shared" si="2"/>
        <v>Maize</v>
      </c>
      <c r="F30" s="90" t="str">
        <f t="shared" si="3"/>
        <v>FAIRDxMaize</v>
      </c>
      <c r="G30" s="91">
        <f>+Monitoring!G30</f>
        <v>45164.355914351901</v>
      </c>
      <c r="H30" s="91">
        <f>+Monitoring!H30</f>
        <v>45164.356597222199</v>
      </c>
      <c r="I30" s="93">
        <f>+Monitoring!I30</f>
        <v>6.8287029716884717E-4</v>
      </c>
      <c r="J30" s="92" t="e">
        <f>+Monitoring!#REF!</f>
        <v>#REF!</v>
      </c>
      <c r="K30" s="88" t="str">
        <f>+Monitoring!S30</f>
        <v>Diptera</v>
      </c>
      <c r="L30" s="88" t="str">
        <f>+Monitoring!T30</f>
        <v>Brachycera</v>
      </c>
      <c r="M30" s="88" t="str">
        <f>+Monitoring!U30</f>
        <v>Muscomorpha</v>
      </c>
      <c r="N30" s="88" t="str">
        <f>+Monitoring!V30</f>
        <v>Muscoidea</v>
      </c>
      <c r="O30" s="88" t="str">
        <f>+Monitoring!W30</f>
        <v>Fanniidae</v>
      </c>
      <c r="P30" s="88">
        <f>+Monitoring!X30</f>
        <v>0</v>
      </c>
      <c r="Q30" s="88" t="str">
        <f>+Monitoring!Y30</f>
        <v>Fannia</v>
      </c>
      <c r="R30" s="88" t="str">
        <f>+Monitoring!Z30</f>
        <v>#N/C</v>
      </c>
      <c r="S30" s="88" t="e">
        <f>+Monitoring!#REF!</f>
        <v>#REF!</v>
      </c>
      <c r="T30" s="101" t="e">
        <f>+Monitoring!#REF!</f>
        <v>#REF!</v>
      </c>
    </row>
    <row r="31" spans="1:20" x14ac:dyDescent="0.3">
      <c r="A31" s="88">
        <f t="shared" si="4"/>
        <v>30</v>
      </c>
      <c r="B31" s="88" t="str">
        <f t="shared" si="0"/>
        <v>FAIRD</v>
      </c>
      <c r="C31" s="88" t="str">
        <f>SUBSTITUTE(+Monitoring!C31,"-","")</f>
        <v>FAIRD1</v>
      </c>
      <c r="D31" s="88" t="str">
        <f t="shared" si="1"/>
        <v>Site1</v>
      </c>
      <c r="E31" s="89" t="str">
        <f t="shared" si="2"/>
        <v>Maize</v>
      </c>
      <c r="F31" s="90" t="str">
        <f t="shared" si="3"/>
        <v>FAIRDxMaize</v>
      </c>
      <c r="G31" s="91">
        <f>+Monitoring!G31</f>
        <v>45164.355914351901</v>
      </c>
      <c r="H31" s="91">
        <f>+Monitoring!H31</f>
        <v>45164.357326388897</v>
      </c>
      <c r="I31" s="93">
        <f>+Monitoring!I31</f>
        <v>1.4120369960437529E-3</v>
      </c>
      <c r="J31" s="92" t="e">
        <f>+Monitoring!#REF!</f>
        <v>#REF!</v>
      </c>
      <c r="K31" s="88" t="str">
        <f>+Monitoring!S31</f>
        <v>Diptera</v>
      </c>
      <c r="L31" s="88" t="str">
        <f>+Monitoring!T31</f>
        <v>Brachycera</v>
      </c>
      <c r="M31" s="88" t="str">
        <f>+Monitoring!U31</f>
        <v>Muscomorpha</v>
      </c>
      <c r="N31" s="88" t="str">
        <f>+Monitoring!V31</f>
        <v>Muscoidea</v>
      </c>
      <c r="O31" s="88" t="str">
        <f>+Monitoring!W31</f>
        <v>Fanniidae</v>
      </c>
      <c r="P31" s="88">
        <f>+Monitoring!X31</f>
        <v>0</v>
      </c>
      <c r="Q31" s="88" t="str">
        <f>+Monitoring!Y31</f>
        <v>Fannia</v>
      </c>
      <c r="R31" s="88" t="str">
        <f>+Monitoring!Z31</f>
        <v>#N/C</v>
      </c>
      <c r="S31" s="88" t="e">
        <f>+Monitoring!#REF!</f>
        <v>#REF!</v>
      </c>
      <c r="T31" s="101" t="e">
        <f>+Monitoring!#REF!</f>
        <v>#REF!</v>
      </c>
    </row>
    <row r="32" spans="1:20" x14ac:dyDescent="0.3">
      <c r="A32" s="88">
        <f t="shared" si="4"/>
        <v>31</v>
      </c>
      <c r="B32" s="88" t="str">
        <f t="shared" si="0"/>
        <v>FAIRD</v>
      </c>
      <c r="C32" s="88" t="str">
        <f>SUBSTITUTE(+Monitoring!C32,"-","")</f>
        <v>FAIRD1</v>
      </c>
      <c r="D32" s="88" t="str">
        <f t="shared" si="1"/>
        <v>Site1</v>
      </c>
      <c r="E32" s="89" t="str">
        <f t="shared" si="2"/>
        <v>Maize</v>
      </c>
      <c r="F32" s="90" t="str">
        <f t="shared" si="3"/>
        <v>FAIRDxMaize</v>
      </c>
      <c r="G32" s="91">
        <f>+Monitoring!G32</f>
        <v>45164.359317129602</v>
      </c>
      <c r="H32" s="91">
        <f>+Monitoring!H32</f>
        <v>45164.359675925902</v>
      </c>
      <c r="I32" s="93">
        <f>+Monitoring!I32</f>
        <v>3.5879630013369024E-4</v>
      </c>
      <c r="J32" s="92" t="e">
        <f>+Monitoring!#REF!</f>
        <v>#REF!</v>
      </c>
      <c r="K32" s="88" t="str">
        <f>+Monitoring!S32</f>
        <v>Diptera</v>
      </c>
      <c r="L32" s="88" t="str">
        <f>+Monitoring!T32</f>
        <v>Brachycera</v>
      </c>
      <c r="M32" s="88" t="str">
        <f>+Monitoring!U32</f>
        <v>Muscomorpha</v>
      </c>
      <c r="N32" s="88" t="str">
        <f>+Monitoring!V32</f>
        <v>Muscoidea</v>
      </c>
      <c r="O32" s="88" t="str">
        <f>+Monitoring!W32</f>
        <v>#N/C</v>
      </c>
      <c r="P32" s="88" t="str">
        <f>+Monitoring!X32</f>
        <v>#N/C</v>
      </c>
      <c r="Q32" s="88" t="str">
        <f>+Monitoring!Y32</f>
        <v>#N/C</v>
      </c>
      <c r="R32" s="88" t="str">
        <f>+Monitoring!Z32</f>
        <v>#N/C</v>
      </c>
      <c r="S32" s="88" t="e">
        <f>+Monitoring!#REF!</f>
        <v>#REF!</v>
      </c>
      <c r="T32" s="101" t="e">
        <f>+Monitoring!#REF!</f>
        <v>#REF!</v>
      </c>
    </row>
    <row r="33" spans="1:20" x14ac:dyDescent="0.3">
      <c r="A33" s="88">
        <f t="shared" si="4"/>
        <v>32</v>
      </c>
      <c r="B33" s="88" t="str">
        <f t="shared" si="0"/>
        <v>FAIRD</v>
      </c>
      <c r="C33" s="88" t="str">
        <f>SUBSTITUTE(+Monitoring!C33,"-","")</f>
        <v>FAIRD1</v>
      </c>
      <c r="D33" s="88" t="str">
        <f t="shared" si="1"/>
        <v>Site1</v>
      </c>
      <c r="E33" s="89" t="str">
        <f t="shared" si="2"/>
        <v>Maize</v>
      </c>
      <c r="F33" s="90" t="str">
        <f t="shared" si="3"/>
        <v>FAIRDxMaize</v>
      </c>
      <c r="G33" s="91">
        <f>+Monitoring!G33</f>
        <v>45164.359398148197</v>
      </c>
      <c r="H33" s="91">
        <f>+Monitoring!H33</f>
        <v>45164.359675925902</v>
      </c>
      <c r="I33" s="93">
        <f>+Monitoring!I33</f>
        <v>2.7777770446846262E-4</v>
      </c>
      <c r="J33" s="92" t="e">
        <f>+Monitoring!#REF!</f>
        <v>#REF!</v>
      </c>
      <c r="K33" s="88" t="str">
        <f>+Monitoring!S33</f>
        <v>Diptera</v>
      </c>
      <c r="L33" s="88" t="str">
        <f>+Monitoring!T33</f>
        <v>Brachycera</v>
      </c>
      <c r="M33" s="88" t="str">
        <f>+Monitoring!U33</f>
        <v>Muscomorpha</v>
      </c>
      <c r="N33" s="88" t="str">
        <f>+Monitoring!V33</f>
        <v>Sciomyzoidea</v>
      </c>
      <c r="O33" s="88" t="str">
        <f>+Monitoring!W33</f>
        <v>Sepsidae</v>
      </c>
      <c r="P33" s="88" t="str">
        <f>+Monitoring!X33</f>
        <v>Sepsinae</v>
      </c>
      <c r="Q33" s="88" t="str">
        <f>+Monitoring!Y33</f>
        <v>Parapalaeosepsis</v>
      </c>
      <c r="R33" s="88" t="str">
        <f>+Monitoring!Z33</f>
        <v>#N/C</v>
      </c>
      <c r="S33" s="88" t="e">
        <f>+Monitoring!#REF!</f>
        <v>#REF!</v>
      </c>
      <c r="T33" s="101" t="e">
        <f>+Monitoring!#REF!</f>
        <v>#REF!</v>
      </c>
    </row>
    <row r="34" spans="1:20" x14ac:dyDescent="0.3">
      <c r="A34" s="88">
        <f t="shared" si="4"/>
        <v>33</v>
      </c>
      <c r="B34" s="88" t="str">
        <f t="shared" si="0"/>
        <v>FAIRD</v>
      </c>
      <c r="C34" s="88" t="str">
        <f>SUBSTITUTE(+Monitoring!C34,"-","")</f>
        <v>FAIRD1</v>
      </c>
      <c r="D34" s="88" t="str">
        <f t="shared" si="1"/>
        <v>Site1</v>
      </c>
      <c r="E34" s="89" t="str">
        <f t="shared" si="2"/>
        <v>Maize</v>
      </c>
      <c r="F34" s="90" t="str">
        <f t="shared" si="3"/>
        <v>FAIRDxMaize</v>
      </c>
      <c r="G34" s="91">
        <f>+Monitoring!G34</f>
        <v>45164.3600462963</v>
      </c>
      <c r="H34" s="91">
        <f>+Monitoring!H34</f>
        <v>45164.3600925926</v>
      </c>
      <c r="I34" s="93">
        <f>+Monitoring!I34</f>
        <v>4.6296299842651933E-5</v>
      </c>
      <c r="J34" s="92" t="e">
        <f>+Monitoring!#REF!</f>
        <v>#REF!</v>
      </c>
      <c r="K34" s="88" t="str">
        <f>+Monitoring!S34</f>
        <v>Diptera</v>
      </c>
      <c r="L34" s="88" t="str">
        <f>+Monitoring!T34</f>
        <v>Brachycera</v>
      </c>
      <c r="M34" s="88" t="str">
        <f>+Monitoring!U34</f>
        <v>Muscomorpha</v>
      </c>
      <c r="N34" s="88" t="str">
        <f>+Monitoring!V34</f>
        <v>Muscoidea</v>
      </c>
      <c r="O34" s="88" t="str">
        <f>+Monitoring!W34</f>
        <v>Fanniidae</v>
      </c>
      <c r="P34" s="88">
        <f>+Monitoring!X34</f>
        <v>0</v>
      </c>
      <c r="Q34" s="88" t="str">
        <f>+Monitoring!Y34</f>
        <v>Fannia</v>
      </c>
      <c r="R34" s="88" t="str">
        <f>+Monitoring!Z34</f>
        <v>#N/C</v>
      </c>
      <c r="S34" s="88" t="e">
        <f>+Monitoring!#REF!</f>
        <v>#REF!</v>
      </c>
      <c r="T34" s="101" t="e">
        <f>+Monitoring!#REF!</f>
        <v>#REF!</v>
      </c>
    </row>
    <row r="35" spans="1:20" x14ac:dyDescent="0.3">
      <c r="A35" s="88">
        <f t="shared" si="4"/>
        <v>34</v>
      </c>
      <c r="B35" s="88" t="str">
        <f t="shared" si="0"/>
        <v>FAIRD</v>
      </c>
      <c r="C35" s="88" t="str">
        <f>SUBSTITUTE(+Monitoring!C35,"-","")</f>
        <v>FAIRD1</v>
      </c>
      <c r="D35" s="88" t="str">
        <f t="shared" si="1"/>
        <v>Site1</v>
      </c>
      <c r="E35" s="89" t="str">
        <f t="shared" si="2"/>
        <v>Maize</v>
      </c>
      <c r="F35" s="90" t="str">
        <f t="shared" si="3"/>
        <v>FAIRDxMaize</v>
      </c>
      <c r="G35" s="91">
        <f>+Monitoring!G35</f>
        <v>45164.362083333297</v>
      </c>
      <c r="H35" s="91">
        <f>+Monitoring!H35</f>
        <v>45164.363101851901</v>
      </c>
      <c r="I35" s="93">
        <f>+Monitoring!I35</f>
        <v>1.0185186038143001E-3</v>
      </c>
      <c r="J35" s="92" t="e">
        <f>+Monitoring!#REF!</f>
        <v>#REF!</v>
      </c>
      <c r="K35" s="88" t="str">
        <f>+Monitoring!S35</f>
        <v>Diptera</v>
      </c>
      <c r="L35" s="88" t="str">
        <f>+Monitoring!T35</f>
        <v>Brachycera</v>
      </c>
      <c r="M35" s="88" t="str">
        <f>+Monitoring!U35</f>
        <v>#N/C</v>
      </c>
      <c r="N35" s="88" t="str">
        <f>+Monitoring!V35</f>
        <v>#N/C</v>
      </c>
      <c r="O35" s="88" t="str">
        <f>+Monitoring!W35</f>
        <v>#N/C</v>
      </c>
      <c r="P35" s="88" t="str">
        <f>+Monitoring!X35</f>
        <v>#N/C</v>
      </c>
      <c r="Q35" s="88" t="str">
        <f>+Monitoring!Y35</f>
        <v>#N/C</v>
      </c>
      <c r="R35" s="88" t="str">
        <f>+Monitoring!Z35</f>
        <v>#N/C</v>
      </c>
      <c r="S35" s="88" t="e">
        <f>+Monitoring!#REF!</f>
        <v>#REF!</v>
      </c>
      <c r="T35" s="101" t="e">
        <f>+Monitoring!#REF!</f>
        <v>#REF!</v>
      </c>
    </row>
    <row r="36" spans="1:20" x14ac:dyDescent="0.3">
      <c r="A36" s="88">
        <f t="shared" si="4"/>
        <v>35</v>
      </c>
      <c r="B36" s="88" t="str">
        <f t="shared" si="0"/>
        <v>FAIRD</v>
      </c>
      <c r="C36" s="88" t="str">
        <f>SUBSTITUTE(+Monitoring!C36,"-","")</f>
        <v>FAIRD1</v>
      </c>
      <c r="D36" s="88" t="str">
        <f t="shared" si="1"/>
        <v>Site1</v>
      </c>
      <c r="E36" s="89" t="str">
        <f t="shared" si="2"/>
        <v>Maize</v>
      </c>
      <c r="F36" s="90" t="str">
        <f t="shared" si="3"/>
        <v>FAIRDxMaize</v>
      </c>
      <c r="G36" s="91">
        <f>+Monitoring!G36</f>
        <v>45164.366365740701</v>
      </c>
      <c r="H36" s="91">
        <f>+Monitoring!H36</f>
        <v>45164.368229166699</v>
      </c>
      <c r="I36" s="93">
        <f>+Monitoring!I36</f>
        <v>1.8634259977261536E-3</v>
      </c>
      <c r="J36" s="92" t="e">
        <f>+Monitoring!#REF!</f>
        <v>#REF!</v>
      </c>
      <c r="K36" s="88" t="str">
        <f>+Monitoring!S36</f>
        <v>Diptera</v>
      </c>
      <c r="L36" s="88" t="str">
        <f>+Monitoring!T36</f>
        <v>Brachycera</v>
      </c>
      <c r="M36" s="88" t="str">
        <f>+Monitoring!U36</f>
        <v>Muscomorpha</v>
      </c>
      <c r="N36" s="88" t="str">
        <f>+Monitoring!V36</f>
        <v>Muscoidea</v>
      </c>
      <c r="O36" s="88" t="str">
        <f>+Monitoring!W36</f>
        <v>#N/C</v>
      </c>
      <c r="P36" s="88" t="str">
        <f>+Monitoring!X36</f>
        <v>#N/C</v>
      </c>
      <c r="Q36" s="88" t="str">
        <f>+Monitoring!Y36</f>
        <v>#N/C</v>
      </c>
      <c r="R36" s="88" t="str">
        <f>+Monitoring!Z36</f>
        <v>#N/C</v>
      </c>
      <c r="S36" s="88" t="e">
        <f>+Monitoring!#REF!</f>
        <v>#REF!</v>
      </c>
      <c r="T36" s="101" t="e">
        <f>+Monitoring!#REF!</f>
        <v>#REF!</v>
      </c>
    </row>
    <row r="37" spans="1:20" x14ac:dyDescent="0.3">
      <c r="A37" s="88">
        <f t="shared" si="4"/>
        <v>36</v>
      </c>
      <c r="B37" s="88" t="str">
        <f t="shared" si="0"/>
        <v>FAIRD</v>
      </c>
      <c r="C37" s="88" t="str">
        <f>SUBSTITUTE(+Monitoring!C37,"-","")</f>
        <v>FAIRD1</v>
      </c>
      <c r="D37" s="88" t="str">
        <f t="shared" si="1"/>
        <v>Site1</v>
      </c>
      <c r="E37" s="89" t="str">
        <f t="shared" si="2"/>
        <v>Maize</v>
      </c>
      <c r="F37" s="90" t="str">
        <f t="shared" si="3"/>
        <v>FAIRDxMaize</v>
      </c>
      <c r="G37" s="91">
        <f>+Monitoring!G37</f>
        <v>45164.366527777798</v>
      </c>
      <c r="H37" s="91">
        <f>+Monitoring!H37</f>
        <v>45164.3684027778</v>
      </c>
      <c r="I37" s="93">
        <f>+Monitoring!I37</f>
        <v>1.8750000017462298E-3</v>
      </c>
      <c r="J37" s="92" t="e">
        <f>+Monitoring!#REF!</f>
        <v>#REF!</v>
      </c>
      <c r="K37" s="88" t="str">
        <f>+Monitoring!S37</f>
        <v>Diptera</v>
      </c>
      <c r="L37" s="88" t="str">
        <f>+Monitoring!T37</f>
        <v>Brachycera</v>
      </c>
      <c r="M37" s="88" t="str">
        <f>+Monitoring!U37</f>
        <v>Muscomorpha</v>
      </c>
      <c r="N37" s="88" t="str">
        <f>+Monitoring!V37</f>
        <v>Muscoidea</v>
      </c>
      <c r="O37" s="88" t="str">
        <f>+Monitoring!W37</f>
        <v>#N/C</v>
      </c>
      <c r="P37" s="88" t="str">
        <f>+Monitoring!X37</f>
        <v>#N/C</v>
      </c>
      <c r="Q37" s="88" t="str">
        <f>+Monitoring!Y37</f>
        <v>#N/C</v>
      </c>
      <c r="R37" s="88" t="str">
        <f>+Monitoring!Z37</f>
        <v>#N/C</v>
      </c>
      <c r="S37" s="88" t="e">
        <f>+Monitoring!#REF!</f>
        <v>#REF!</v>
      </c>
      <c r="T37" s="101" t="e">
        <f>+Monitoring!#REF!</f>
        <v>#REF!</v>
      </c>
    </row>
    <row r="38" spans="1:20" x14ac:dyDescent="0.3">
      <c r="A38" s="88">
        <f t="shared" si="4"/>
        <v>37</v>
      </c>
      <c r="B38" s="88" t="str">
        <f t="shared" si="0"/>
        <v>FAIRD</v>
      </c>
      <c r="C38" s="88" t="str">
        <f>SUBSTITUTE(+Monitoring!C38,"-","")</f>
        <v>FAIRD1</v>
      </c>
      <c r="D38" s="88" t="str">
        <f t="shared" si="1"/>
        <v>Site1</v>
      </c>
      <c r="E38" s="89" t="str">
        <f t="shared" si="2"/>
        <v>Maize</v>
      </c>
      <c r="F38" s="90" t="str">
        <f t="shared" si="3"/>
        <v>FAIRDxMaize</v>
      </c>
      <c r="G38" s="91">
        <f>+Monitoring!G38</f>
        <v>45164.370462963001</v>
      </c>
      <c r="H38" s="91">
        <f>+Monitoring!H38</f>
        <v>45164.370555555601</v>
      </c>
      <c r="I38" s="93">
        <f>+Monitoring!I38</f>
        <v>9.2592599685303867E-5</v>
      </c>
      <c r="J38" s="92" t="e">
        <f>+Monitoring!#REF!</f>
        <v>#REF!</v>
      </c>
      <c r="K38" s="88" t="str">
        <f>+Monitoring!S38</f>
        <v>Diptera</v>
      </c>
      <c r="L38" s="88" t="str">
        <f>+Monitoring!T38</f>
        <v>Brachycera</v>
      </c>
      <c r="M38" s="88" t="str">
        <f>+Monitoring!U38</f>
        <v>#N/C</v>
      </c>
      <c r="N38" s="88" t="str">
        <f>+Monitoring!V38</f>
        <v>#N/C</v>
      </c>
      <c r="O38" s="88" t="str">
        <f>+Monitoring!W38</f>
        <v>#N/C</v>
      </c>
      <c r="P38" s="88" t="str">
        <f>+Monitoring!X38</f>
        <v>#N/C</v>
      </c>
      <c r="Q38" s="88" t="str">
        <f>+Monitoring!Y38</f>
        <v>#N/C</v>
      </c>
      <c r="R38" s="88" t="str">
        <f>+Monitoring!Z38</f>
        <v>#N/C</v>
      </c>
      <c r="S38" s="88" t="e">
        <f>+Monitoring!#REF!</f>
        <v>#REF!</v>
      </c>
      <c r="T38" s="101" t="e">
        <f>+Monitoring!#REF!</f>
        <v>#REF!</v>
      </c>
    </row>
    <row r="39" spans="1:20" x14ac:dyDescent="0.3">
      <c r="A39" s="88">
        <f t="shared" si="4"/>
        <v>38</v>
      </c>
      <c r="B39" s="88" t="str">
        <f t="shared" si="0"/>
        <v>FAIRD</v>
      </c>
      <c r="C39" s="88" t="str">
        <f>SUBSTITUTE(+Monitoring!C39,"-","")</f>
        <v>FAIRD1</v>
      </c>
      <c r="D39" s="88" t="str">
        <f t="shared" si="1"/>
        <v>Site1</v>
      </c>
      <c r="E39" s="89" t="str">
        <f t="shared" si="2"/>
        <v>Maize</v>
      </c>
      <c r="F39" s="90" t="str">
        <f t="shared" si="3"/>
        <v>FAIRDxMaize</v>
      </c>
      <c r="G39" s="91">
        <f>+Monitoring!G39</f>
        <v>45164.370462963001</v>
      </c>
      <c r="H39" s="91">
        <f>+Monitoring!H39</f>
        <v>45164.371261574102</v>
      </c>
      <c r="I39" s="93">
        <f>+Monitoring!I39</f>
        <v>7.9861110134515911E-4</v>
      </c>
      <c r="J39" s="92" t="e">
        <f>+Monitoring!#REF!</f>
        <v>#REF!</v>
      </c>
      <c r="K39" s="88" t="str">
        <f>+Monitoring!S39</f>
        <v>Diptera</v>
      </c>
      <c r="L39" s="88" t="str">
        <f>+Monitoring!T39</f>
        <v>Brachycera</v>
      </c>
      <c r="M39" s="88" t="str">
        <f>+Monitoring!U39</f>
        <v>#N/C</v>
      </c>
      <c r="N39" s="88" t="str">
        <f>+Monitoring!V39</f>
        <v>#N/C</v>
      </c>
      <c r="O39" s="88" t="str">
        <f>+Monitoring!W39</f>
        <v>#N/C</v>
      </c>
      <c r="P39" s="88" t="str">
        <f>+Monitoring!X39</f>
        <v>#N/C</v>
      </c>
      <c r="Q39" s="88" t="str">
        <f>+Monitoring!Y39</f>
        <v>#N/C</v>
      </c>
      <c r="R39" s="88" t="str">
        <f>+Monitoring!Z39</f>
        <v>#N/C</v>
      </c>
      <c r="S39" s="88" t="e">
        <f>+Monitoring!#REF!</f>
        <v>#REF!</v>
      </c>
      <c r="T39" s="101" t="e">
        <f>+Monitoring!#REF!</f>
        <v>#REF!</v>
      </c>
    </row>
    <row r="40" spans="1:20" x14ac:dyDescent="0.3">
      <c r="A40" s="88">
        <f t="shared" si="4"/>
        <v>39</v>
      </c>
      <c r="B40" s="88" t="str">
        <f t="shared" si="0"/>
        <v>FAIRD</v>
      </c>
      <c r="C40" s="88" t="str">
        <f>SUBSTITUTE(+Monitoring!C40,"-","")</f>
        <v>FAIRD1</v>
      </c>
      <c r="D40" s="88" t="str">
        <f t="shared" si="1"/>
        <v>Site1</v>
      </c>
      <c r="E40" s="89" t="str">
        <f t="shared" si="2"/>
        <v>Maize</v>
      </c>
      <c r="F40" s="90" t="str">
        <f t="shared" si="3"/>
        <v>FAIRDxMaize</v>
      </c>
      <c r="G40" s="91">
        <f>+Monitoring!G40</f>
        <v>45164.370949074102</v>
      </c>
      <c r="H40" s="91">
        <f>+Monitoring!H40</f>
        <v>45164.373252314799</v>
      </c>
      <c r="I40" s="93">
        <f>+Monitoring!I40</f>
        <v>2.3032406970742159E-3</v>
      </c>
      <c r="J40" s="92" t="e">
        <f>+Monitoring!#REF!</f>
        <v>#REF!</v>
      </c>
      <c r="K40" s="88" t="str">
        <f>+Monitoring!S40</f>
        <v>Diptera</v>
      </c>
      <c r="L40" s="88" t="str">
        <f>+Monitoring!T40</f>
        <v>Brachycera</v>
      </c>
      <c r="M40" s="88" t="str">
        <f>+Monitoring!U40</f>
        <v>Muscomorpha</v>
      </c>
      <c r="N40" s="88" t="str">
        <f>+Monitoring!V40</f>
        <v>Muscoidea</v>
      </c>
      <c r="O40" s="88" t="str">
        <f>+Monitoring!W40</f>
        <v>Fanniidae</v>
      </c>
      <c r="P40" s="88">
        <f>+Monitoring!X40</f>
        <v>0</v>
      </c>
      <c r="Q40" s="88" t="str">
        <f>+Monitoring!Y40</f>
        <v>Fannia</v>
      </c>
      <c r="R40" s="88" t="str">
        <f>+Monitoring!Z40</f>
        <v>#N/C</v>
      </c>
      <c r="S40" s="88" t="e">
        <f>+Monitoring!#REF!</f>
        <v>#REF!</v>
      </c>
      <c r="T40" s="101" t="e">
        <f>+Monitoring!#REF!</f>
        <v>#REF!</v>
      </c>
    </row>
    <row r="41" spans="1:20" x14ac:dyDescent="0.3">
      <c r="A41" s="88">
        <f t="shared" si="4"/>
        <v>40</v>
      </c>
      <c r="B41" s="88" t="str">
        <f t="shared" si="0"/>
        <v>FAIRD</v>
      </c>
      <c r="C41" s="88" t="str">
        <f>SUBSTITUTE(+Monitoring!C41,"-","")</f>
        <v>FAIRD1</v>
      </c>
      <c r="D41" s="88" t="str">
        <f t="shared" si="1"/>
        <v>Site1</v>
      </c>
      <c r="E41" s="89" t="str">
        <f t="shared" si="2"/>
        <v>Maize</v>
      </c>
      <c r="F41" s="90" t="str">
        <f t="shared" si="3"/>
        <v>FAIRDxMaize</v>
      </c>
      <c r="G41" s="91">
        <f>+Monitoring!G41</f>
        <v>45164.371145833298</v>
      </c>
      <c r="H41" s="91">
        <f>+Monitoring!H41</f>
        <v>45164.371874999997</v>
      </c>
      <c r="I41" s="93">
        <f>+Monitoring!I41</f>
        <v>7.2916669887490571E-4</v>
      </c>
      <c r="J41" s="92" t="e">
        <f>+Monitoring!#REF!</f>
        <v>#REF!</v>
      </c>
      <c r="K41" s="88" t="str">
        <f>+Monitoring!S41</f>
        <v>#N/C</v>
      </c>
      <c r="L41" s="88" t="str">
        <f>+Monitoring!T41</f>
        <v>#N/C</v>
      </c>
      <c r="M41" s="88" t="str">
        <f>+Monitoring!U41</f>
        <v>#N/C</v>
      </c>
      <c r="N41" s="88" t="str">
        <f>+Monitoring!V41</f>
        <v>#N/C</v>
      </c>
      <c r="O41" s="88" t="str">
        <f>+Monitoring!W41</f>
        <v>#N/C</v>
      </c>
      <c r="P41" s="88" t="str">
        <f>+Monitoring!X41</f>
        <v>#N/C</v>
      </c>
      <c r="Q41" s="88" t="str">
        <f>+Monitoring!Y41</f>
        <v>#N/C</v>
      </c>
      <c r="R41" s="88" t="str">
        <f>+Monitoring!Z41</f>
        <v>#N/C</v>
      </c>
      <c r="S41" s="88" t="e">
        <f>+Monitoring!#REF!</f>
        <v>#REF!</v>
      </c>
      <c r="T41" s="101" t="e">
        <f>+Monitoring!#REF!</f>
        <v>#REF!</v>
      </c>
    </row>
    <row r="42" spans="1:20" x14ac:dyDescent="0.3">
      <c r="A42" s="88">
        <f t="shared" si="4"/>
        <v>41</v>
      </c>
      <c r="B42" s="88" t="str">
        <f t="shared" si="0"/>
        <v>FAIRD</v>
      </c>
      <c r="C42" s="88" t="str">
        <f>SUBSTITUTE(+Monitoring!C42,"-","")</f>
        <v>FAIRD1</v>
      </c>
      <c r="D42" s="88" t="str">
        <f t="shared" si="1"/>
        <v>Site1</v>
      </c>
      <c r="E42" s="89" t="str">
        <f t="shared" si="2"/>
        <v>Maize</v>
      </c>
      <c r="F42" s="90" t="str">
        <f t="shared" si="3"/>
        <v>FAIRDxMaize</v>
      </c>
      <c r="G42" s="91">
        <f>+Monitoring!G42</f>
        <v>45164.372118055602</v>
      </c>
      <c r="H42" s="91">
        <f>+Monitoring!H42</f>
        <v>45164.373055555603</v>
      </c>
      <c r="I42" s="93">
        <f>+Monitoring!I42</f>
        <v>9.3750000087311491E-4</v>
      </c>
      <c r="J42" s="92" t="e">
        <f>+Monitoring!#REF!</f>
        <v>#REF!</v>
      </c>
      <c r="K42" s="88" t="str">
        <f>+Monitoring!S42</f>
        <v>Diptera</v>
      </c>
      <c r="L42" s="88" t="str">
        <f>+Monitoring!T42</f>
        <v>Brachycera</v>
      </c>
      <c r="M42" s="88" t="str">
        <f>+Monitoring!U42</f>
        <v>#N/C</v>
      </c>
      <c r="N42" s="88" t="str">
        <f>+Monitoring!V42</f>
        <v>#N/C</v>
      </c>
      <c r="O42" s="88" t="str">
        <f>+Monitoring!W42</f>
        <v>#N/C</v>
      </c>
      <c r="P42" s="88" t="str">
        <f>+Monitoring!X42</f>
        <v>#N/C</v>
      </c>
      <c r="Q42" s="88" t="str">
        <f>+Monitoring!Y42</f>
        <v>#N/C</v>
      </c>
      <c r="R42" s="88" t="str">
        <f>+Monitoring!Z42</f>
        <v>#N/C</v>
      </c>
      <c r="S42" s="88" t="e">
        <f>+Monitoring!#REF!</f>
        <v>#REF!</v>
      </c>
      <c r="T42" s="101" t="e">
        <f>+Monitoring!#REF!</f>
        <v>#REF!</v>
      </c>
    </row>
    <row r="43" spans="1:20" x14ac:dyDescent="0.3">
      <c r="A43" s="88">
        <f t="shared" si="4"/>
        <v>42</v>
      </c>
      <c r="B43" s="88" t="str">
        <f t="shared" si="0"/>
        <v>FAIRD</v>
      </c>
      <c r="C43" s="88" t="str">
        <f>SUBSTITUTE(+Monitoring!C43,"-","")</f>
        <v>FAIRD1</v>
      </c>
      <c r="D43" s="88" t="str">
        <f t="shared" si="1"/>
        <v>Site1</v>
      </c>
      <c r="E43" s="89" t="str">
        <f t="shared" si="2"/>
        <v>Maize</v>
      </c>
      <c r="F43" s="90" t="str">
        <f t="shared" si="3"/>
        <v>FAIRDxMaize</v>
      </c>
      <c r="G43" s="91">
        <f>+Monitoring!G43</f>
        <v>45164.372187499997</v>
      </c>
      <c r="H43" s="91">
        <f>+Monitoring!H43</f>
        <v>45164.372673611098</v>
      </c>
      <c r="I43" s="93">
        <f>+Monitoring!I43</f>
        <v>4.8611110105412081E-4</v>
      </c>
      <c r="J43" s="92" t="e">
        <f>+Monitoring!#REF!</f>
        <v>#REF!</v>
      </c>
      <c r="K43" s="88" t="str">
        <f>+Monitoring!S43</f>
        <v>Diptera</v>
      </c>
      <c r="L43" s="88" t="str">
        <f>+Monitoring!T43</f>
        <v>Brachycera</v>
      </c>
      <c r="M43" s="88" t="str">
        <f>+Monitoring!U43</f>
        <v>#N/C</v>
      </c>
      <c r="N43" s="88" t="str">
        <f>+Monitoring!V43</f>
        <v>#N/C</v>
      </c>
      <c r="O43" s="88" t="str">
        <f>+Monitoring!W43</f>
        <v>#N/C</v>
      </c>
      <c r="P43" s="88" t="str">
        <f>+Monitoring!X43</f>
        <v>#N/C</v>
      </c>
      <c r="Q43" s="88" t="str">
        <f>+Monitoring!Y43</f>
        <v>#N/C</v>
      </c>
      <c r="R43" s="88" t="str">
        <f>+Monitoring!Z43</f>
        <v>#N/C</v>
      </c>
      <c r="S43" s="88" t="e">
        <f>+Monitoring!#REF!</f>
        <v>#REF!</v>
      </c>
      <c r="T43" s="101" t="e">
        <f>+Monitoring!#REF!</f>
        <v>#REF!</v>
      </c>
    </row>
    <row r="44" spans="1:20" x14ac:dyDescent="0.3">
      <c r="A44" s="88">
        <f t="shared" si="4"/>
        <v>43</v>
      </c>
      <c r="B44" s="88" t="str">
        <f t="shared" si="0"/>
        <v>FAIRD</v>
      </c>
      <c r="C44" s="88" t="str">
        <f>SUBSTITUTE(+Monitoring!C44,"-","")</f>
        <v>FAIRD1</v>
      </c>
      <c r="D44" s="88" t="str">
        <f t="shared" si="1"/>
        <v>Site1</v>
      </c>
      <c r="E44" s="89" t="str">
        <f t="shared" si="2"/>
        <v>Maize</v>
      </c>
      <c r="F44" s="90" t="str">
        <f t="shared" si="3"/>
        <v>FAIRDxMaize</v>
      </c>
      <c r="G44" s="91">
        <f>+Monitoring!G44</f>
        <v>45164.372696759303</v>
      </c>
      <c r="H44" s="91">
        <f>+Monitoring!H44</f>
        <v>45164.373946759297</v>
      </c>
      <c r="I44" s="93">
        <f>+Monitoring!I44</f>
        <v>1.2499999938881956E-3</v>
      </c>
      <c r="J44" s="92" t="e">
        <f>+Monitoring!#REF!</f>
        <v>#REF!</v>
      </c>
      <c r="K44" s="88" t="str">
        <f>+Monitoring!S44</f>
        <v>Diptera</v>
      </c>
      <c r="L44" s="88" t="str">
        <f>+Monitoring!T44</f>
        <v>Brachycera</v>
      </c>
      <c r="M44" s="88" t="str">
        <f>+Monitoring!U44</f>
        <v>Muscomorpha</v>
      </c>
      <c r="N44" s="88" t="str">
        <f>+Monitoring!V44</f>
        <v>Muscoidea</v>
      </c>
      <c r="O44" s="88" t="str">
        <f>+Monitoring!W44</f>
        <v>Fanniidae</v>
      </c>
      <c r="P44" s="88">
        <f>+Monitoring!X44</f>
        <v>0</v>
      </c>
      <c r="Q44" s="88" t="str">
        <f>+Monitoring!Y44</f>
        <v>Fannia</v>
      </c>
      <c r="R44" s="88" t="str">
        <f>+Monitoring!Z44</f>
        <v>#N/C</v>
      </c>
      <c r="S44" s="88" t="e">
        <f>+Monitoring!#REF!</f>
        <v>#REF!</v>
      </c>
      <c r="T44" s="101" t="e">
        <f>+Monitoring!#REF!</f>
        <v>#REF!</v>
      </c>
    </row>
    <row r="45" spans="1:20" x14ac:dyDescent="0.3">
      <c r="A45" s="88">
        <f t="shared" si="4"/>
        <v>44</v>
      </c>
      <c r="B45" s="88" t="str">
        <f t="shared" si="0"/>
        <v>FAIRD</v>
      </c>
      <c r="C45" s="88" t="str">
        <f>SUBSTITUTE(+Monitoring!C45,"-","")</f>
        <v>FAIRD1</v>
      </c>
      <c r="D45" s="88" t="str">
        <f t="shared" si="1"/>
        <v>Site1</v>
      </c>
      <c r="E45" s="89" t="str">
        <f t="shared" si="2"/>
        <v>Maize</v>
      </c>
      <c r="F45" s="90" t="str">
        <f t="shared" si="3"/>
        <v>FAIRDxMaize</v>
      </c>
      <c r="G45" s="91">
        <f>+Monitoring!G45</f>
        <v>45164.373217592598</v>
      </c>
      <c r="H45" s="91">
        <f>+Monitoring!H45</f>
        <v>45164.3734259259</v>
      </c>
      <c r="I45" s="93">
        <f>+Monitoring!I45</f>
        <v>2.0833330199820921E-4</v>
      </c>
      <c r="J45" s="92" t="e">
        <f>+Monitoring!#REF!</f>
        <v>#REF!</v>
      </c>
      <c r="K45" s="88" t="str">
        <f>+Monitoring!S45</f>
        <v>#N/C</v>
      </c>
      <c r="L45" s="88" t="str">
        <f>+Monitoring!T45</f>
        <v>#N/C</v>
      </c>
      <c r="M45" s="88" t="str">
        <f>+Monitoring!U45</f>
        <v>#N/C</v>
      </c>
      <c r="N45" s="88" t="str">
        <f>+Monitoring!V45</f>
        <v>#N/C</v>
      </c>
      <c r="O45" s="88" t="str">
        <f>+Monitoring!W45</f>
        <v>#N/C</v>
      </c>
      <c r="P45" s="88" t="str">
        <f>+Monitoring!X45</f>
        <v>#N/C</v>
      </c>
      <c r="Q45" s="88" t="str">
        <f>+Monitoring!Y45</f>
        <v>#N/C</v>
      </c>
      <c r="R45" s="88" t="str">
        <f>+Monitoring!Z45</f>
        <v>#N/C</v>
      </c>
      <c r="S45" s="88" t="e">
        <f>+Monitoring!#REF!</f>
        <v>#REF!</v>
      </c>
      <c r="T45" s="101" t="e">
        <f>+Monitoring!#REF!</f>
        <v>#REF!</v>
      </c>
    </row>
    <row r="46" spans="1:20" x14ac:dyDescent="0.3">
      <c r="A46" s="88">
        <f t="shared" si="4"/>
        <v>45</v>
      </c>
      <c r="B46" s="88" t="str">
        <f t="shared" si="0"/>
        <v>FAIRD</v>
      </c>
      <c r="C46" s="88" t="str">
        <f>SUBSTITUTE(+Monitoring!C46,"-","")</f>
        <v>FAIRD1</v>
      </c>
      <c r="D46" s="88" t="str">
        <f t="shared" si="1"/>
        <v>Site1</v>
      </c>
      <c r="E46" s="89" t="str">
        <f t="shared" si="2"/>
        <v>Maize</v>
      </c>
      <c r="F46" s="90" t="str">
        <f t="shared" si="3"/>
        <v>FAIRDxMaize</v>
      </c>
      <c r="G46" s="91">
        <f>+Monitoring!G46</f>
        <v>45164.373217592598</v>
      </c>
      <c r="H46" s="91">
        <f>+Monitoring!H46</f>
        <v>45164.374027777798</v>
      </c>
      <c r="I46" s="93">
        <f>+Monitoring!I46</f>
        <v>8.1018519995268434E-4</v>
      </c>
      <c r="J46" s="92" t="e">
        <f>+Monitoring!#REF!</f>
        <v>#REF!</v>
      </c>
      <c r="K46" s="88" t="str">
        <f>+Monitoring!S46</f>
        <v>Diptera</v>
      </c>
      <c r="L46" s="88" t="str">
        <f>+Monitoring!T46</f>
        <v>Brachycera</v>
      </c>
      <c r="M46" s="88" t="str">
        <f>+Monitoring!U46</f>
        <v>Muscomorpha</v>
      </c>
      <c r="N46" s="88" t="str">
        <f>+Monitoring!V46</f>
        <v>Muscoidea</v>
      </c>
      <c r="O46" s="88" t="str">
        <f>+Monitoring!W46</f>
        <v>Fanniidae</v>
      </c>
      <c r="P46" s="88">
        <f>+Monitoring!X46</f>
        <v>0</v>
      </c>
      <c r="Q46" s="88" t="str">
        <f>+Monitoring!Y46</f>
        <v>Fannia</v>
      </c>
      <c r="R46" s="88" t="str">
        <f>+Monitoring!Z46</f>
        <v>#N/C</v>
      </c>
      <c r="S46" s="88" t="e">
        <f>+Monitoring!#REF!</f>
        <v>#REF!</v>
      </c>
      <c r="T46" s="101" t="e">
        <f>+Monitoring!#REF!</f>
        <v>#REF!</v>
      </c>
    </row>
    <row r="47" spans="1:20" x14ac:dyDescent="0.3">
      <c r="A47" s="88">
        <f t="shared" si="4"/>
        <v>46</v>
      </c>
      <c r="B47" s="88" t="str">
        <f t="shared" si="0"/>
        <v>FAIRD</v>
      </c>
      <c r="C47" s="88" t="str">
        <f>SUBSTITUTE(+Monitoring!C47,"-","")</f>
        <v>FAIRD1</v>
      </c>
      <c r="D47" s="88" t="str">
        <f t="shared" si="1"/>
        <v>Site1</v>
      </c>
      <c r="E47" s="89" t="str">
        <f t="shared" si="2"/>
        <v>Maize</v>
      </c>
      <c r="F47" s="90" t="str">
        <f t="shared" si="3"/>
        <v>FAIRDxMaize</v>
      </c>
      <c r="G47" s="91">
        <f>+Monitoring!G47</f>
        <v>45164.377164351899</v>
      </c>
      <c r="H47" s="91">
        <f>+Monitoring!H47</f>
        <v>45164.3772453704</v>
      </c>
      <c r="I47" s="93">
        <f>+Monitoring!I47</f>
        <v>8.1018501077778637E-5</v>
      </c>
      <c r="J47" s="92" t="e">
        <f>+Monitoring!#REF!</f>
        <v>#REF!</v>
      </c>
      <c r="K47" s="88" t="str">
        <f>+Monitoring!S47</f>
        <v>Diptera</v>
      </c>
      <c r="L47" s="88" t="str">
        <f>+Monitoring!T47</f>
        <v>Brachycera</v>
      </c>
      <c r="M47" s="88" t="str">
        <f>+Monitoring!U47</f>
        <v>#N/C</v>
      </c>
      <c r="N47" s="88" t="str">
        <f>+Monitoring!V47</f>
        <v>#N/C</v>
      </c>
      <c r="O47" s="88" t="str">
        <f>+Monitoring!W47</f>
        <v>#N/C</v>
      </c>
      <c r="P47" s="88" t="str">
        <f>+Monitoring!X47</f>
        <v>#N/C</v>
      </c>
      <c r="Q47" s="88" t="str">
        <f>+Monitoring!Y47</f>
        <v>#N/C</v>
      </c>
      <c r="R47" s="88" t="str">
        <f>+Monitoring!Z47</f>
        <v>#N/C</v>
      </c>
      <c r="S47" s="88" t="e">
        <f>+Monitoring!#REF!</f>
        <v>#REF!</v>
      </c>
      <c r="T47" s="101" t="e">
        <f>+Monitoring!#REF!</f>
        <v>#REF!</v>
      </c>
    </row>
    <row r="48" spans="1:20" x14ac:dyDescent="0.3">
      <c r="A48" s="88">
        <f t="shared" si="4"/>
        <v>47</v>
      </c>
      <c r="B48" s="88" t="str">
        <f t="shared" si="0"/>
        <v>FAIRD</v>
      </c>
      <c r="C48" s="88" t="str">
        <f>SUBSTITUTE(+Monitoring!C48,"-","")</f>
        <v>FAIRD1</v>
      </c>
      <c r="D48" s="88" t="str">
        <f t="shared" si="1"/>
        <v>Site1</v>
      </c>
      <c r="E48" s="89" t="str">
        <f t="shared" si="2"/>
        <v>Maize</v>
      </c>
      <c r="F48" s="90" t="str">
        <f t="shared" si="3"/>
        <v>FAIRDxMaize</v>
      </c>
      <c r="G48" s="91">
        <f>+Monitoring!G48</f>
        <v>45164.378715277802</v>
      </c>
      <c r="H48" s="91">
        <f>+Monitoring!H48</f>
        <v>45164.378900463002</v>
      </c>
      <c r="I48" s="93">
        <f>+Monitoring!I48</f>
        <v>1.8518519937060773E-4</v>
      </c>
      <c r="J48" s="92" t="e">
        <f>+Monitoring!#REF!</f>
        <v>#REF!</v>
      </c>
      <c r="K48" s="88" t="str">
        <f>+Monitoring!S48</f>
        <v>Diptera</v>
      </c>
      <c r="L48" s="88" t="str">
        <f>+Monitoring!T48</f>
        <v>Brachycera</v>
      </c>
      <c r="M48" s="88" t="str">
        <f>+Monitoring!U48</f>
        <v>Muscomorpha</v>
      </c>
      <c r="N48" s="88" t="str">
        <f>+Monitoring!V48</f>
        <v>Muscoidea</v>
      </c>
      <c r="O48" s="88" t="str">
        <f>+Monitoring!W48</f>
        <v>#N/C</v>
      </c>
      <c r="P48" s="88" t="str">
        <f>+Monitoring!X48</f>
        <v>#N/C</v>
      </c>
      <c r="Q48" s="88" t="str">
        <f>+Monitoring!Y48</f>
        <v>#N/C</v>
      </c>
      <c r="R48" s="88" t="str">
        <f>+Monitoring!Z48</f>
        <v>#N/C</v>
      </c>
      <c r="S48" s="88" t="e">
        <f>+Monitoring!#REF!</f>
        <v>#REF!</v>
      </c>
      <c r="T48" s="101" t="e">
        <f>+Monitoring!#REF!</f>
        <v>#REF!</v>
      </c>
    </row>
    <row r="49" spans="1:20" x14ac:dyDescent="0.3">
      <c r="A49" s="88">
        <f t="shared" si="4"/>
        <v>48</v>
      </c>
      <c r="B49" s="88" t="str">
        <f t="shared" si="0"/>
        <v>FAIRD</v>
      </c>
      <c r="C49" s="88" t="str">
        <f>SUBSTITUTE(+Monitoring!C49,"-","")</f>
        <v>FAIRD1</v>
      </c>
      <c r="D49" s="88" t="str">
        <f t="shared" si="1"/>
        <v>Site1</v>
      </c>
      <c r="E49" s="89" t="str">
        <f t="shared" si="2"/>
        <v>Maize</v>
      </c>
      <c r="F49" s="90" t="str">
        <f t="shared" si="3"/>
        <v>FAIRDxMaize</v>
      </c>
      <c r="G49" s="91">
        <f>+Monitoring!G49</f>
        <v>45164.387581018498</v>
      </c>
      <c r="H49" s="91">
        <f>+Monitoring!H49</f>
        <v>45164.387650463003</v>
      </c>
      <c r="I49" s="93">
        <f>+Monitoring!I49</f>
        <v>6.9444504333660007E-5</v>
      </c>
      <c r="J49" s="92" t="e">
        <f>+Monitoring!#REF!</f>
        <v>#REF!</v>
      </c>
      <c r="K49" s="88" t="str">
        <f>+Monitoring!S49</f>
        <v>Diptera</v>
      </c>
      <c r="L49" s="88" t="str">
        <f>+Monitoring!T49</f>
        <v>Brachycera</v>
      </c>
      <c r="M49" s="88" t="str">
        <f>+Monitoring!U49</f>
        <v>Muscomorpha</v>
      </c>
      <c r="N49" s="88" t="str">
        <f>+Monitoring!V49</f>
        <v>Muscoidea</v>
      </c>
      <c r="O49" s="88" t="str">
        <f>+Monitoring!W49</f>
        <v>Fanniidae</v>
      </c>
      <c r="P49" s="88">
        <f>+Monitoring!X49</f>
        <v>0</v>
      </c>
      <c r="Q49" s="88" t="str">
        <f>+Monitoring!Y49</f>
        <v>Fannia</v>
      </c>
      <c r="R49" s="88" t="str">
        <f>+Monitoring!Z49</f>
        <v>#N/C</v>
      </c>
      <c r="S49" s="88" t="e">
        <f>+Monitoring!#REF!</f>
        <v>#REF!</v>
      </c>
      <c r="T49" s="101" t="e">
        <f>+Monitoring!#REF!</f>
        <v>#REF!</v>
      </c>
    </row>
    <row r="50" spans="1:20" x14ac:dyDescent="0.3">
      <c r="A50" s="88">
        <f t="shared" si="4"/>
        <v>49</v>
      </c>
      <c r="B50" s="88" t="str">
        <f t="shared" si="0"/>
        <v>FAIRD</v>
      </c>
      <c r="C50" s="88" t="str">
        <f>SUBSTITUTE(+Monitoring!C50,"-","")</f>
        <v>FAIRD1</v>
      </c>
      <c r="D50" s="88" t="str">
        <f t="shared" si="1"/>
        <v>Site1</v>
      </c>
      <c r="E50" s="89" t="str">
        <f t="shared" si="2"/>
        <v>Maize</v>
      </c>
      <c r="F50" s="90" t="str">
        <f t="shared" si="3"/>
        <v>FAIRDxMaize</v>
      </c>
      <c r="G50" s="91">
        <f>+Monitoring!G50</f>
        <v>45164.398680555598</v>
      </c>
      <c r="H50" s="91">
        <f>+Monitoring!H50</f>
        <v>45164.398738425902</v>
      </c>
      <c r="I50" s="93">
        <f>+Monitoring!I50</f>
        <v>5.7870303862728179E-5</v>
      </c>
      <c r="J50" s="92" t="e">
        <f>+Monitoring!#REF!</f>
        <v>#REF!</v>
      </c>
      <c r="K50" s="88" t="str">
        <f>+Monitoring!S50</f>
        <v>Diptera</v>
      </c>
      <c r="L50" s="88" t="str">
        <f>+Monitoring!T50</f>
        <v>Brachycera</v>
      </c>
      <c r="M50" s="88" t="str">
        <f>+Monitoring!U50</f>
        <v>Muscomorpha</v>
      </c>
      <c r="N50" s="88" t="str">
        <f>+Monitoring!V50</f>
        <v>Muscoidea</v>
      </c>
      <c r="O50" s="88" t="str">
        <f>+Monitoring!W50</f>
        <v>#N/C</v>
      </c>
      <c r="P50" s="88" t="str">
        <f>+Monitoring!X50</f>
        <v>#N/C</v>
      </c>
      <c r="Q50" s="88" t="str">
        <f>+Monitoring!Y50</f>
        <v>#N/C</v>
      </c>
      <c r="R50" s="88" t="str">
        <f>+Monitoring!Z50</f>
        <v>#N/C</v>
      </c>
      <c r="S50" s="88" t="e">
        <f>+Monitoring!#REF!</f>
        <v>#REF!</v>
      </c>
      <c r="T50" s="101" t="e">
        <f>+Monitoring!#REF!</f>
        <v>#REF!</v>
      </c>
    </row>
    <row r="51" spans="1:20" x14ac:dyDescent="0.3">
      <c r="A51" s="88">
        <f t="shared" si="4"/>
        <v>50</v>
      </c>
      <c r="B51" s="88" t="str">
        <f t="shared" si="0"/>
        <v>FAIRD</v>
      </c>
      <c r="C51" s="88" t="str">
        <f>SUBSTITUTE(+Monitoring!C51,"-","")</f>
        <v>FAIRD1</v>
      </c>
      <c r="D51" s="88" t="str">
        <f t="shared" si="1"/>
        <v>Site1</v>
      </c>
      <c r="E51" s="89" t="str">
        <f t="shared" si="2"/>
        <v>Maize</v>
      </c>
      <c r="F51" s="90" t="str">
        <f t="shared" si="3"/>
        <v>FAIRDxMaize</v>
      </c>
      <c r="G51" s="91">
        <f>+Monitoring!G51</f>
        <v>45164.398680555598</v>
      </c>
      <c r="H51" s="91">
        <f>+Monitoring!H51</f>
        <v>45164.398807870399</v>
      </c>
      <c r="I51" s="93">
        <f>+Monitoring!I51</f>
        <v>1.2731480092043057E-4</v>
      </c>
      <c r="J51" s="92" t="e">
        <f>+Monitoring!#REF!</f>
        <v>#REF!</v>
      </c>
      <c r="K51" s="88" t="str">
        <f>+Monitoring!S51</f>
        <v>Diptera</v>
      </c>
      <c r="L51" s="88" t="str">
        <f>+Monitoring!T51</f>
        <v>Brachycera</v>
      </c>
      <c r="M51" s="88" t="str">
        <f>+Monitoring!U51</f>
        <v>Muscomorpha</v>
      </c>
      <c r="N51" s="88" t="str">
        <f>+Monitoring!V51</f>
        <v>Muscoidea</v>
      </c>
      <c r="O51" s="88" t="str">
        <f>+Monitoring!W51</f>
        <v>#N/C</v>
      </c>
      <c r="P51" s="88" t="str">
        <f>+Monitoring!X51</f>
        <v>#N/C</v>
      </c>
      <c r="Q51" s="88" t="str">
        <f>+Monitoring!Y51</f>
        <v>#N/C</v>
      </c>
      <c r="R51" s="88" t="str">
        <f>+Monitoring!Z51</f>
        <v>#N/C</v>
      </c>
      <c r="S51" s="88" t="e">
        <f>+Monitoring!#REF!</f>
        <v>#REF!</v>
      </c>
      <c r="T51" s="101" t="e">
        <f>+Monitoring!#REF!</f>
        <v>#REF!</v>
      </c>
    </row>
    <row r="52" spans="1:20" x14ac:dyDescent="0.3">
      <c r="A52" s="88">
        <f t="shared" si="4"/>
        <v>51</v>
      </c>
      <c r="B52" s="88" t="str">
        <f t="shared" si="0"/>
        <v>FAIRD</v>
      </c>
      <c r="C52" s="88" t="str">
        <f>SUBSTITUTE(+Monitoring!C52,"-","")</f>
        <v>FAIRD1</v>
      </c>
      <c r="D52" s="88" t="str">
        <f t="shared" si="1"/>
        <v>Site1</v>
      </c>
      <c r="E52" s="89" t="str">
        <f t="shared" si="2"/>
        <v>Maize</v>
      </c>
      <c r="F52" s="90" t="str">
        <f t="shared" si="3"/>
        <v>FAIRDxMaize</v>
      </c>
      <c r="G52" s="91">
        <f>+Monitoring!G52</f>
        <v>45164.415775463</v>
      </c>
      <c r="H52" s="91">
        <f>+Monitoring!H52</f>
        <v>45164.415937500002</v>
      </c>
      <c r="I52" s="93">
        <f>+Monitoring!I52</f>
        <v>1.6203700215555727E-4</v>
      </c>
      <c r="J52" s="92" t="e">
        <f>+Monitoring!#REF!</f>
        <v>#REF!</v>
      </c>
      <c r="K52" s="88" t="str">
        <f>+Monitoring!S52</f>
        <v>Diptera</v>
      </c>
      <c r="L52" s="88" t="str">
        <f>+Monitoring!T52</f>
        <v>Brachycera</v>
      </c>
      <c r="M52" s="88" t="str">
        <f>+Monitoring!U52</f>
        <v>Muscomorpha</v>
      </c>
      <c r="N52" s="88" t="str">
        <f>+Monitoring!V52</f>
        <v>Muscoidea</v>
      </c>
      <c r="O52" s="88" t="str">
        <f>+Monitoring!W52</f>
        <v>#N/C</v>
      </c>
      <c r="P52" s="88" t="str">
        <f>+Monitoring!X52</f>
        <v>#N/C</v>
      </c>
      <c r="Q52" s="88" t="str">
        <f>+Monitoring!Y52</f>
        <v>#N/C</v>
      </c>
      <c r="R52" s="88" t="str">
        <f>+Monitoring!Z52</f>
        <v>#N/C</v>
      </c>
      <c r="S52" s="88" t="e">
        <f>+Monitoring!#REF!</f>
        <v>#REF!</v>
      </c>
      <c r="T52" s="101" t="e">
        <f>+Monitoring!#REF!</f>
        <v>#REF!</v>
      </c>
    </row>
    <row r="53" spans="1:20" x14ac:dyDescent="0.3">
      <c r="A53" s="88">
        <f t="shared" si="4"/>
        <v>52</v>
      </c>
      <c r="B53" s="88" t="str">
        <f t="shared" si="0"/>
        <v>FAIRD</v>
      </c>
      <c r="C53" s="88" t="str">
        <f>SUBSTITUTE(+Monitoring!C53,"-","")</f>
        <v>FAIRD1</v>
      </c>
      <c r="D53" s="88" t="str">
        <f t="shared" si="1"/>
        <v>Site1</v>
      </c>
      <c r="E53" s="89" t="str">
        <f t="shared" si="2"/>
        <v>Maize</v>
      </c>
      <c r="F53" s="90" t="str">
        <f t="shared" si="3"/>
        <v>FAIRDxMaize</v>
      </c>
      <c r="G53" s="91">
        <f>+Monitoring!G53</f>
        <v>45164.416921296302</v>
      </c>
      <c r="H53" s="91">
        <f>+Monitoring!H53</f>
        <v>45164.417129629597</v>
      </c>
      <c r="I53" s="93">
        <f>+Monitoring!I53</f>
        <v>2.0833329472225159E-4</v>
      </c>
      <c r="J53" s="92" t="e">
        <f>+Monitoring!#REF!</f>
        <v>#REF!</v>
      </c>
      <c r="K53" s="88" t="str">
        <f>+Monitoring!S53</f>
        <v>Diptera</v>
      </c>
      <c r="L53" s="88" t="str">
        <f>+Monitoring!T53</f>
        <v>Brachycera</v>
      </c>
      <c r="M53" s="88" t="str">
        <f>+Monitoring!U53</f>
        <v>Muscomorpha</v>
      </c>
      <c r="N53" s="88" t="str">
        <f>+Monitoring!V53</f>
        <v>Muscoidea</v>
      </c>
      <c r="O53" s="88" t="str">
        <f>+Monitoring!W53</f>
        <v>Fanniidae</v>
      </c>
      <c r="P53" s="88">
        <f>+Monitoring!X53</f>
        <v>0</v>
      </c>
      <c r="Q53" s="88" t="str">
        <f>+Monitoring!Y53</f>
        <v>Fannia</v>
      </c>
      <c r="R53" s="88" t="str">
        <f>+Monitoring!Z53</f>
        <v>#N/C</v>
      </c>
      <c r="S53" s="88" t="e">
        <f>+Monitoring!#REF!</f>
        <v>#REF!</v>
      </c>
      <c r="T53" s="101" t="e">
        <f>+Monitoring!#REF!</f>
        <v>#REF!</v>
      </c>
    </row>
    <row r="54" spans="1:20" x14ac:dyDescent="0.3">
      <c r="A54" s="88">
        <f t="shared" si="4"/>
        <v>53</v>
      </c>
      <c r="B54" s="88" t="str">
        <f t="shared" si="0"/>
        <v>FAIRD</v>
      </c>
      <c r="C54" s="88" t="str">
        <f>SUBSTITUTE(+Monitoring!C54,"-","")</f>
        <v>FAIRD1</v>
      </c>
      <c r="D54" s="88" t="str">
        <f t="shared" si="1"/>
        <v>Site1</v>
      </c>
      <c r="E54" s="89" t="str">
        <f t="shared" si="2"/>
        <v>Maize</v>
      </c>
      <c r="F54" s="90" t="str">
        <f t="shared" si="3"/>
        <v>FAIRDxMaize</v>
      </c>
      <c r="G54" s="91">
        <f>+Monitoring!G54</f>
        <v>45164.418252314797</v>
      </c>
      <c r="H54" s="91">
        <f>+Monitoring!H54</f>
        <v>45164.418298611097</v>
      </c>
      <c r="I54" s="93">
        <f>+Monitoring!I54</f>
        <v>4.6296299842651933E-5</v>
      </c>
      <c r="J54" s="92" t="e">
        <f>+Monitoring!#REF!</f>
        <v>#REF!</v>
      </c>
      <c r="K54" s="88" t="str">
        <f>+Monitoring!S54</f>
        <v>Diptera</v>
      </c>
      <c r="L54" s="88" t="str">
        <f>+Monitoring!T54</f>
        <v>Brachycera</v>
      </c>
      <c r="M54" s="88" t="str">
        <f>+Monitoring!U54</f>
        <v>Muscomorpha</v>
      </c>
      <c r="N54" s="88" t="str">
        <f>+Monitoring!V54</f>
        <v>Muscoidea</v>
      </c>
      <c r="O54" s="88" t="str">
        <f>+Monitoring!W54</f>
        <v>Fanniidae</v>
      </c>
      <c r="P54" s="88">
        <f>+Monitoring!X54</f>
        <v>0</v>
      </c>
      <c r="Q54" s="88" t="str">
        <f>+Monitoring!Y54</f>
        <v>Fannia</v>
      </c>
      <c r="R54" s="88" t="str">
        <f>+Monitoring!Z54</f>
        <v>#N/C</v>
      </c>
      <c r="S54" s="88" t="e">
        <f>+Monitoring!#REF!</f>
        <v>#REF!</v>
      </c>
      <c r="T54" s="101" t="e">
        <f>+Monitoring!#REF!</f>
        <v>#REF!</v>
      </c>
    </row>
    <row r="55" spans="1:20" x14ac:dyDescent="0.3">
      <c r="A55" s="88">
        <f t="shared" si="4"/>
        <v>54</v>
      </c>
      <c r="B55" s="88" t="str">
        <f t="shared" si="0"/>
        <v>FAIRD</v>
      </c>
      <c r="C55" s="88" t="str">
        <f>SUBSTITUTE(+Monitoring!C55,"-","")</f>
        <v>FAIRD1</v>
      </c>
      <c r="D55" s="88" t="str">
        <f t="shared" si="1"/>
        <v>Site1</v>
      </c>
      <c r="E55" s="89" t="str">
        <f t="shared" si="2"/>
        <v>Maize</v>
      </c>
      <c r="F55" s="90" t="str">
        <f t="shared" si="3"/>
        <v>FAIRDxMaize</v>
      </c>
      <c r="G55" s="91">
        <f>+Monitoring!G55</f>
        <v>45164.419317129599</v>
      </c>
      <c r="H55" s="91">
        <f>+Monitoring!H55</f>
        <v>45164.419467592597</v>
      </c>
      <c r="I55" s="93">
        <f>+Monitoring!I55</f>
        <v>1.5046299813548103E-4</v>
      </c>
      <c r="J55" s="92" t="e">
        <f>+Monitoring!#REF!</f>
        <v>#REF!</v>
      </c>
      <c r="K55" s="88" t="str">
        <f>+Monitoring!S55</f>
        <v>Diptera</v>
      </c>
      <c r="L55" s="88" t="str">
        <f>+Monitoring!T55</f>
        <v>Brachycera</v>
      </c>
      <c r="M55" s="88" t="str">
        <f>+Monitoring!U55</f>
        <v>Muscomorpha</v>
      </c>
      <c r="N55" s="88" t="str">
        <f>+Monitoring!V55</f>
        <v>Muscoidea</v>
      </c>
      <c r="O55" s="88" t="str">
        <f>+Monitoring!W55</f>
        <v>#N/C</v>
      </c>
      <c r="P55" s="88" t="str">
        <f>+Monitoring!X55</f>
        <v>#N/C</v>
      </c>
      <c r="Q55" s="88" t="str">
        <f>+Monitoring!Y55</f>
        <v>#N/C</v>
      </c>
      <c r="R55" s="88" t="str">
        <f>+Monitoring!Z55</f>
        <v>#N/C</v>
      </c>
      <c r="S55" s="88" t="e">
        <f>+Monitoring!#REF!</f>
        <v>#REF!</v>
      </c>
      <c r="T55" s="101" t="e">
        <f>+Monitoring!#REF!</f>
        <v>#REF!</v>
      </c>
    </row>
    <row r="56" spans="1:20" x14ac:dyDescent="0.3">
      <c r="A56" s="88">
        <f t="shared" si="4"/>
        <v>55</v>
      </c>
      <c r="B56" s="88" t="str">
        <f t="shared" si="0"/>
        <v>FAIRD</v>
      </c>
      <c r="C56" s="88" t="str">
        <f>SUBSTITUTE(+Monitoring!C56,"-","")</f>
        <v>FAIRD1</v>
      </c>
      <c r="D56" s="88" t="str">
        <f t="shared" si="1"/>
        <v>Site1</v>
      </c>
      <c r="E56" s="89" t="str">
        <f t="shared" si="2"/>
        <v>Maize</v>
      </c>
      <c r="F56" s="90" t="str">
        <f t="shared" si="3"/>
        <v>FAIRDxMaize</v>
      </c>
      <c r="G56" s="91">
        <f>+Monitoring!G56</f>
        <v>45164.419317129599</v>
      </c>
      <c r="H56" s="91">
        <f>+Monitoring!H56</f>
        <v>45164.419467592597</v>
      </c>
      <c r="I56" s="93">
        <f>+Monitoring!I56</f>
        <v>1.5046299813548103E-4</v>
      </c>
      <c r="J56" s="92" t="e">
        <f>+Monitoring!#REF!</f>
        <v>#REF!</v>
      </c>
      <c r="K56" s="88" t="str">
        <f>+Monitoring!S56</f>
        <v>Diptera</v>
      </c>
      <c r="L56" s="88" t="str">
        <f>+Monitoring!T56</f>
        <v>Brachycera</v>
      </c>
      <c r="M56" s="88" t="str">
        <f>+Monitoring!U56</f>
        <v>Muscomorpha</v>
      </c>
      <c r="N56" s="88" t="str">
        <f>+Monitoring!V56</f>
        <v>Muscoidea</v>
      </c>
      <c r="O56" s="88" t="str">
        <f>+Monitoring!W56</f>
        <v>Fanniidae</v>
      </c>
      <c r="P56" s="88">
        <f>+Monitoring!X56</f>
        <v>0</v>
      </c>
      <c r="Q56" s="88" t="str">
        <f>+Monitoring!Y56</f>
        <v>Fannia</v>
      </c>
      <c r="R56" s="88" t="str">
        <f>+Monitoring!Z56</f>
        <v>#N/C</v>
      </c>
      <c r="S56" s="88" t="e">
        <f>+Monitoring!#REF!</f>
        <v>#REF!</v>
      </c>
      <c r="T56" s="101" t="e">
        <f>+Monitoring!#REF!</f>
        <v>#REF!</v>
      </c>
    </row>
    <row r="57" spans="1:20" x14ac:dyDescent="0.3">
      <c r="A57" s="88">
        <f t="shared" si="4"/>
        <v>56</v>
      </c>
      <c r="B57" s="88" t="str">
        <f t="shared" si="0"/>
        <v>FAIRD</v>
      </c>
      <c r="C57" s="88" t="str">
        <f>SUBSTITUTE(+Monitoring!C57,"-","")</f>
        <v>FAIRD1</v>
      </c>
      <c r="D57" s="88" t="str">
        <f t="shared" si="1"/>
        <v>Site1</v>
      </c>
      <c r="E57" s="89" t="str">
        <f t="shared" si="2"/>
        <v>Maize</v>
      </c>
      <c r="F57" s="90" t="str">
        <f t="shared" si="3"/>
        <v>FAIRDxMaize</v>
      </c>
      <c r="G57" s="91">
        <f>+Monitoring!G57</f>
        <v>45164.442465277803</v>
      </c>
      <c r="H57" s="91">
        <f>+Monitoring!H57</f>
        <v>45164.442534722199</v>
      </c>
      <c r="I57" s="93">
        <f>+Monitoring!I57</f>
        <v>6.9444395194295794E-5</v>
      </c>
      <c r="J57" s="92" t="e">
        <f>+Monitoring!#REF!</f>
        <v>#REF!</v>
      </c>
      <c r="K57" s="88" t="str">
        <f>+Monitoring!S57</f>
        <v>Diptera</v>
      </c>
      <c r="L57" s="88" t="str">
        <f>+Monitoring!T57</f>
        <v>Brachycera</v>
      </c>
      <c r="M57" s="88" t="str">
        <f>+Monitoring!U57</f>
        <v>Muscomorpha</v>
      </c>
      <c r="N57" s="88" t="str">
        <f>+Monitoring!V57</f>
        <v>Muscoidea</v>
      </c>
      <c r="O57" s="88" t="str">
        <f>+Monitoring!W57</f>
        <v>Fanniidae</v>
      </c>
      <c r="P57" s="88">
        <f>+Monitoring!X57</f>
        <v>0</v>
      </c>
      <c r="Q57" s="88" t="str">
        <f>+Monitoring!Y57</f>
        <v>Fannia</v>
      </c>
      <c r="R57" s="88" t="str">
        <f>+Monitoring!Z57</f>
        <v>#N/C</v>
      </c>
      <c r="S57" s="88" t="e">
        <f>+Monitoring!#REF!</f>
        <v>#REF!</v>
      </c>
      <c r="T57" s="101" t="e">
        <f>+Monitoring!#REF!</f>
        <v>#REF!</v>
      </c>
    </row>
    <row r="58" spans="1:20" x14ac:dyDescent="0.3">
      <c r="A58" s="88">
        <f t="shared" si="4"/>
        <v>57</v>
      </c>
      <c r="B58" s="88" t="str">
        <f t="shared" si="0"/>
        <v>FAIRD</v>
      </c>
      <c r="C58" s="88" t="str">
        <f>SUBSTITUTE(+Monitoring!C58,"-","")</f>
        <v>FAIRD1</v>
      </c>
      <c r="D58" s="88" t="str">
        <f t="shared" si="1"/>
        <v>Site1</v>
      </c>
      <c r="E58" s="89" t="str">
        <f t="shared" si="2"/>
        <v>Maize</v>
      </c>
      <c r="F58" s="90" t="str">
        <f t="shared" si="3"/>
        <v>FAIRDxMaize</v>
      </c>
      <c r="G58" s="91">
        <f>+Monitoring!G58</f>
        <v>45164.446631944498</v>
      </c>
      <c r="H58" s="91">
        <f>+Monitoring!H58</f>
        <v>45164.446678240703</v>
      </c>
      <c r="I58" s="93">
        <f>+Monitoring!I58</f>
        <v>4.6296205255202949E-5</v>
      </c>
      <c r="J58" s="92" t="e">
        <f>+Monitoring!#REF!</f>
        <v>#REF!</v>
      </c>
      <c r="K58" s="88" t="str">
        <f>+Monitoring!S58</f>
        <v>#N/C</v>
      </c>
      <c r="L58" s="88" t="str">
        <f>+Monitoring!T58</f>
        <v>#N/C</v>
      </c>
      <c r="M58" s="88" t="str">
        <f>+Monitoring!U58</f>
        <v>#N/C</v>
      </c>
      <c r="N58" s="88" t="str">
        <f>+Monitoring!V58</f>
        <v>#N/C</v>
      </c>
      <c r="O58" s="88" t="str">
        <f>+Monitoring!W58</f>
        <v>#N/C</v>
      </c>
      <c r="P58" s="88" t="str">
        <f>+Monitoring!X58</f>
        <v>#N/C</v>
      </c>
      <c r="Q58" s="88" t="str">
        <f>+Monitoring!Y58</f>
        <v>#N/C</v>
      </c>
      <c r="R58" s="88" t="str">
        <f>+Monitoring!Z58</f>
        <v>#N/C</v>
      </c>
      <c r="S58" s="88" t="e">
        <f>+Monitoring!#REF!</f>
        <v>#REF!</v>
      </c>
      <c r="T58" s="101" t="e">
        <f>+Monitoring!#REF!</f>
        <v>#REF!</v>
      </c>
    </row>
    <row r="59" spans="1:20" x14ac:dyDescent="0.3">
      <c r="A59" s="88">
        <f t="shared" si="4"/>
        <v>58</v>
      </c>
      <c r="B59" s="88" t="str">
        <f t="shared" si="0"/>
        <v>FAIRD</v>
      </c>
      <c r="C59" s="88" t="str">
        <f>SUBSTITUTE(+Monitoring!C59,"-","")</f>
        <v>FAIRD1</v>
      </c>
      <c r="D59" s="88" t="str">
        <f t="shared" si="1"/>
        <v>Site1</v>
      </c>
      <c r="E59" s="89" t="str">
        <f t="shared" si="2"/>
        <v>Maize</v>
      </c>
      <c r="F59" s="90" t="str">
        <f t="shared" si="3"/>
        <v>FAIRDxMaize</v>
      </c>
      <c r="G59" s="91">
        <f>+Monitoring!G59</f>
        <v>45164.446631944498</v>
      </c>
      <c r="H59" s="91">
        <f>+Monitoring!H59</f>
        <v>45164.446770833303</v>
      </c>
      <c r="I59" s="93">
        <f>+Monitoring!I59</f>
        <v>1.3888880494050682E-4</v>
      </c>
      <c r="J59" s="92" t="e">
        <f>+Monitoring!#REF!</f>
        <v>#REF!</v>
      </c>
      <c r="K59" s="88" t="str">
        <f>+Monitoring!S59</f>
        <v>Diptera</v>
      </c>
      <c r="L59" s="88" t="str">
        <f>+Monitoring!T59</f>
        <v>Brachycera</v>
      </c>
      <c r="M59" s="88" t="str">
        <f>+Monitoring!U59</f>
        <v>Muscomorpha</v>
      </c>
      <c r="N59" s="88" t="str">
        <f>+Monitoring!V59</f>
        <v>Muscoidea</v>
      </c>
      <c r="O59" s="88" t="str">
        <f>+Monitoring!W59</f>
        <v>Fanniidae</v>
      </c>
      <c r="P59" s="88">
        <f>+Monitoring!X59</f>
        <v>0</v>
      </c>
      <c r="Q59" s="88" t="str">
        <f>+Monitoring!Y59</f>
        <v>Fannia</v>
      </c>
      <c r="R59" s="88" t="str">
        <f>+Monitoring!Z59</f>
        <v>#N/C</v>
      </c>
      <c r="S59" s="88" t="e">
        <f>+Monitoring!#REF!</f>
        <v>#REF!</v>
      </c>
      <c r="T59" s="101" t="e">
        <f>+Monitoring!#REF!</f>
        <v>#REF!</v>
      </c>
    </row>
    <row r="60" spans="1:20" x14ac:dyDescent="0.3">
      <c r="A60" s="88">
        <f t="shared" si="4"/>
        <v>59</v>
      </c>
      <c r="B60" s="88" t="str">
        <f t="shared" si="0"/>
        <v>FAIRD</v>
      </c>
      <c r="C60" s="88" t="str">
        <f>SUBSTITUTE(+Monitoring!C60,"-","")</f>
        <v>FAIRD1</v>
      </c>
      <c r="D60" s="88" t="str">
        <f t="shared" si="1"/>
        <v>Site1</v>
      </c>
      <c r="E60" s="89" t="str">
        <f t="shared" si="2"/>
        <v>Maize</v>
      </c>
      <c r="F60" s="90" t="str">
        <f t="shared" si="3"/>
        <v>FAIRDxMaize</v>
      </c>
      <c r="G60" s="91">
        <f>+Monitoring!G60</f>
        <v>45164.448310185202</v>
      </c>
      <c r="H60" s="91">
        <f>+Monitoring!H60</f>
        <v>45164.448437500003</v>
      </c>
      <c r="I60" s="93">
        <f>+Monitoring!I60</f>
        <v>1.2731480092043057E-4</v>
      </c>
      <c r="J60" s="92" t="e">
        <f>+Monitoring!#REF!</f>
        <v>#REF!</v>
      </c>
      <c r="K60" s="88" t="str">
        <f>+Monitoring!S60</f>
        <v>Diptera</v>
      </c>
      <c r="L60" s="88" t="str">
        <f>+Monitoring!T60</f>
        <v>Brachycera</v>
      </c>
      <c r="M60" s="88" t="str">
        <f>+Monitoring!U60</f>
        <v>Muscomorpha</v>
      </c>
      <c r="N60" s="88" t="str">
        <f>+Monitoring!V60</f>
        <v>Muscoidea</v>
      </c>
      <c r="O60" s="88" t="str">
        <f>+Monitoring!W60</f>
        <v>Fanniidae</v>
      </c>
      <c r="P60" s="88">
        <f>+Monitoring!X60</f>
        <v>0</v>
      </c>
      <c r="Q60" s="88" t="str">
        <f>+Monitoring!Y60</f>
        <v>Fannia</v>
      </c>
      <c r="R60" s="88" t="str">
        <f>+Monitoring!Z60</f>
        <v>#N/C</v>
      </c>
      <c r="S60" s="88" t="e">
        <f>+Monitoring!#REF!</f>
        <v>#REF!</v>
      </c>
      <c r="T60" s="101" t="e">
        <f>+Monitoring!#REF!</f>
        <v>#REF!</v>
      </c>
    </row>
    <row r="61" spans="1:20" x14ac:dyDescent="0.3">
      <c r="A61" s="88">
        <f t="shared" si="4"/>
        <v>60</v>
      </c>
      <c r="B61" s="88" t="str">
        <f t="shared" si="0"/>
        <v>FAIRD</v>
      </c>
      <c r="C61" s="88" t="str">
        <f>SUBSTITUTE(+Monitoring!C61,"-","")</f>
        <v>FAIRD1</v>
      </c>
      <c r="D61" s="88" t="str">
        <f t="shared" si="1"/>
        <v>Site1</v>
      </c>
      <c r="E61" s="89" t="str">
        <f t="shared" si="2"/>
        <v>Maize</v>
      </c>
      <c r="F61" s="90" t="str">
        <f t="shared" si="3"/>
        <v>FAIRDxMaize</v>
      </c>
      <c r="G61" s="91">
        <f>+Monitoring!G61</f>
        <v>45164.448923611097</v>
      </c>
      <c r="H61" s="91">
        <f>+Monitoring!H61</f>
        <v>45164.448958333298</v>
      </c>
      <c r="I61" s="93">
        <f>+Monitoring!I61</f>
        <v>3.4722201235126704E-5</v>
      </c>
      <c r="J61" s="92" t="e">
        <f>+Monitoring!#REF!</f>
        <v>#REF!</v>
      </c>
      <c r="K61" s="88" t="str">
        <f>+Monitoring!S61</f>
        <v>#N/C</v>
      </c>
      <c r="L61" s="88" t="str">
        <f>+Monitoring!T61</f>
        <v>#N/C</v>
      </c>
      <c r="M61" s="88" t="str">
        <f>+Monitoring!U61</f>
        <v>#N/C</v>
      </c>
      <c r="N61" s="88" t="str">
        <f>+Monitoring!V61</f>
        <v>#N/C</v>
      </c>
      <c r="O61" s="88" t="str">
        <f>+Monitoring!W61</f>
        <v>#N/C</v>
      </c>
      <c r="P61" s="88" t="str">
        <f>+Monitoring!X61</f>
        <v>#N/C</v>
      </c>
      <c r="Q61" s="88" t="str">
        <f>+Monitoring!Y61</f>
        <v>#N/C</v>
      </c>
      <c r="R61" s="88" t="str">
        <f>+Monitoring!Z61</f>
        <v>#N/C</v>
      </c>
      <c r="S61" s="88" t="e">
        <f>+Monitoring!#REF!</f>
        <v>#REF!</v>
      </c>
      <c r="T61" s="101" t="e">
        <f>+Monitoring!#REF!</f>
        <v>#REF!</v>
      </c>
    </row>
    <row r="62" spans="1:20" x14ac:dyDescent="0.3">
      <c r="A62" s="88">
        <f t="shared" si="4"/>
        <v>61</v>
      </c>
      <c r="B62" s="88" t="str">
        <f t="shared" si="0"/>
        <v>FAIRD</v>
      </c>
      <c r="C62" s="88" t="str">
        <f>SUBSTITUTE(+Monitoring!C62,"-","")</f>
        <v>FAIRD1</v>
      </c>
      <c r="D62" s="88" t="str">
        <f t="shared" si="1"/>
        <v>Site1</v>
      </c>
      <c r="E62" s="89" t="str">
        <f t="shared" si="2"/>
        <v>Maize</v>
      </c>
      <c r="F62" s="90" t="str">
        <f t="shared" si="3"/>
        <v>FAIRDxMaize</v>
      </c>
      <c r="G62" s="91">
        <f>+Monitoring!G62</f>
        <v>45164.452129629601</v>
      </c>
      <c r="H62" s="91">
        <f>+Monitoring!H62</f>
        <v>45164.452569444402</v>
      </c>
      <c r="I62" s="93">
        <f>+Monitoring!I62</f>
        <v>4.3981480121146888E-4</v>
      </c>
      <c r="J62" s="92" t="e">
        <f>+Monitoring!#REF!</f>
        <v>#REF!</v>
      </c>
      <c r="K62" s="88" t="str">
        <f>+Monitoring!S62</f>
        <v>Diptera</v>
      </c>
      <c r="L62" s="88" t="str">
        <f>+Monitoring!T62</f>
        <v>Brachycera</v>
      </c>
      <c r="M62" s="88" t="str">
        <f>+Monitoring!U62</f>
        <v>Muscomorpha</v>
      </c>
      <c r="N62" s="88" t="str">
        <f>+Monitoring!V62</f>
        <v>Muscoidea</v>
      </c>
      <c r="O62" s="88" t="str">
        <f>+Monitoring!W62</f>
        <v>#N/C</v>
      </c>
      <c r="P62" s="88" t="str">
        <f>+Monitoring!X62</f>
        <v>#N/C</v>
      </c>
      <c r="Q62" s="88" t="str">
        <f>+Monitoring!Y62</f>
        <v>#N/C</v>
      </c>
      <c r="R62" s="88" t="str">
        <f>+Monitoring!Z62</f>
        <v>#N/C</v>
      </c>
      <c r="S62" s="88" t="e">
        <f>+Monitoring!#REF!</f>
        <v>#REF!</v>
      </c>
      <c r="T62" s="101" t="e">
        <f>+Monitoring!#REF!</f>
        <v>#REF!</v>
      </c>
    </row>
    <row r="63" spans="1:20" x14ac:dyDescent="0.3">
      <c r="A63" s="88">
        <f t="shared" si="4"/>
        <v>62</v>
      </c>
      <c r="B63" s="88" t="str">
        <f t="shared" si="0"/>
        <v>FAIRD</v>
      </c>
      <c r="C63" s="88" t="str">
        <f>SUBSTITUTE(+Monitoring!C63,"-","")</f>
        <v>FAIRD1</v>
      </c>
      <c r="D63" s="88" t="str">
        <f t="shared" si="1"/>
        <v>Site1</v>
      </c>
      <c r="E63" s="89" t="str">
        <f t="shared" si="2"/>
        <v>Maize</v>
      </c>
      <c r="F63" s="90" t="str">
        <f t="shared" si="3"/>
        <v>FAIRDxMaize</v>
      </c>
      <c r="G63" s="91">
        <f>+Monitoring!G63</f>
        <v>45164.452129629601</v>
      </c>
      <c r="H63" s="91">
        <f>+Monitoring!H63</f>
        <v>45164.452372685198</v>
      </c>
      <c r="I63" s="93">
        <f>+Monitoring!I63</f>
        <v>2.430555978207849E-4</v>
      </c>
      <c r="J63" s="92" t="e">
        <f>+Monitoring!#REF!</f>
        <v>#REF!</v>
      </c>
      <c r="K63" s="88" t="str">
        <f>+Monitoring!S63</f>
        <v>Diptera</v>
      </c>
      <c r="L63" s="88" t="str">
        <f>+Monitoring!T63</f>
        <v>Brachycera</v>
      </c>
      <c r="M63" s="88" t="str">
        <f>+Monitoring!U63</f>
        <v>Muscomorpha</v>
      </c>
      <c r="N63" s="88" t="str">
        <f>+Monitoring!V63</f>
        <v>Muscoidea</v>
      </c>
      <c r="O63" s="88" t="str">
        <f>+Monitoring!W63</f>
        <v>#N/C</v>
      </c>
      <c r="P63" s="88" t="str">
        <f>+Monitoring!X63</f>
        <v>#N/C</v>
      </c>
      <c r="Q63" s="88" t="str">
        <f>+Monitoring!Y63</f>
        <v>#N/C</v>
      </c>
      <c r="R63" s="88" t="str">
        <f>+Monitoring!Z63</f>
        <v>#N/C</v>
      </c>
      <c r="S63" s="88" t="e">
        <f>+Monitoring!#REF!</f>
        <v>#REF!</v>
      </c>
      <c r="T63" s="101" t="e">
        <f>+Monitoring!#REF!</f>
        <v>#REF!</v>
      </c>
    </row>
    <row r="64" spans="1:20" x14ac:dyDescent="0.3">
      <c r="A64" s="88">
        <f t="shared" si="4"/>
        <v>63</v>
      </c>
      <c r="B64" s="88" t="str">
        <f t="shared" si="0"/>
        <v>FAIRD</v>
      </c>
      <c r="C64" s="88" t="str">
        <f>SUBSTITUTE(+Monitoring!C64,"-","")</f>
        <v>FAIRD1</v>
      </c>
      <c r="D64" s="88" t="str">
        <f t="shared" si="1"/>
        <v>Site1</v>
      </c>
      <c r="E64" s="89" t="str">
        <f t="shared" si="2"/>
        <v>Maize</v>
      </c>
      <c r="F64" s="90" t="str">
        <f t="shared" si="3"/>
        <v>FAIRDxMaize</v>
      </c>
      <c r="G64" s="91">
        <f>+Monitoring!G64</f>
        <v>45164.46125</v>
      </c>
      <c r="H64" s="91">
        <f>+Monitoring!H64</f>
        <v>45164.4612962963</v>
      </c>
      <c r="I64" s="93">
        <f>+Monitoring!I64</f>
        <v>4.6296299842651933E-5</v>
      </c>
      <c r="J64" s="92" t="e">
        <f>+Monitoring!#REF!</f>
        <v>#REF!</v>
      </c>
      <c r="K64" s="88" t="str">
        <f>+Monitoring!S64</f>
        <v>Diptera</v>
      </c>
      <c r="L64" s="88" t="str">
        <f>+Monitoring!T64</f>
        <v>Brachycera</v>
      </c>
      <c r="M64" s="88" t="str">
        <f>+Monitoring!U64</f>
        <v>#N/C</v>
      </c>
      <c r="N64" s="88" t="str">
        <f>+Monitoring!V64</f>
        <v>#N/C</v>
      </c>
      <c r="O64" s="88" t="str">
        <f>+Monitoring!W64</f>
        <v>#N/C</v>
      </c>
      <c r="P64" s="88" t="str">
        <f>+Monitoring!X64</f>
        <v>#N/C</v>
      </c>
      <c r="Q64" s="88" t="str">
        <f>+Monitoring!Y64</f>
        <v>#N/C</v>
      </c>
      <c r="R64" s="88" t="str">
        <f>+Monitoring!Z64</f>
        <v>#N/C</v>
      </c>
      <c r="S64" s="88" t="e">
        <f>+Monitoring!#REF!</f>
        <v>#REF!</v>
      </c>
      <c r="T64" s="101" t="e">
        <f>+Monitoring!#REF!</f>
        <v>#REF!</v>
      </c>
    </row>
    <row r="65" spans="1:20" x14ac:dyDescent="0.3">
      <c r="A65" s="88">
        <f t="shared" si="4"/>
        <v>64</v>
      </c>
      <c r="B65" s="88" t="str">
        <f t="shared" si="0"/>
        <v>FAIRD</v>
      </c>
      <c r="C65" s="88" t="str">
        <f>SUBSTITUTE(+Monitoring!C65,"-","")</f>
        <v>FAIRD1</v>
      </c>
      <c r="D65" s="88" t="str">
        <f t="shared" si="1"/>
        <v>Site1</v>
      </c>
      <c r="E65" s="89" t="str">
        <f t="shared" si="2"/>
        <v>Maize</v>
      </c>
      <c r="F65" s="90" t="str">
        <f t="shared" si="3"/>
        <v>FAIRDxMaize</v>
      </c>
      <c r="G65" s="91">
        <f>+Monitoring!G65</f>
        <v>45164.46125</v>
      </c>
      <c r="H65" s="91">
        <f>+Monitoring!H65</f>
        <v>45164.461377314801</v>
      </c>
      <c r="I65" s="93">
        <f>+Monitoring!I65</f>
        <v>1.2731480092043057E-4</v>
      </c>
      <c r="J65" s="92" t="e">
        <f>+Monitoring!#REF!</f>
        <v>#REF!</v>
      </c>
      <c r="K65" s="88" t="str">
        <f>+Monitoring!S65</f>
        <v>Diptera</v>
      </c>
      <c r="L65" s="88" t="str">
        <f>+Monitoring!T65</f>
        <v>Brachycera</v>
      </c>
      <c r="M65" s="88" t="str">
        <f>+Monitoring!U65</f>
        <v>Muscomorpha</v>
      </c>
      <c r="N65" s="88" t="str">
        <f>+Monitoring!V65</f>
        <v>Muscoidea</v>
      </c>
      <c r="O65" s="88" t="str">
        <f>+Monitoring!W65</f>
        <v>#N/C</v>
      </c>
      <c r="P65" s="88" t="str">
        <f>+Monitoring!X65</f>
        <v>#N/C</v>
      </c>
      <c r="Q65" s="88" t="str">
        <f>+Monitoring!Y65</f>
        <v>#N/C</v>
      </c>
      <c r="R65" s="88" t="str">
        <f>+Monitoring!Z65</f>
        <v>#N/C</v>
      </c>
      <c r="S65" s="88" t="e">
        <f>+Monitoring!#REF!</f>
        <v>#REF!</v>
      </c>
      <c r="T65" s="101" t="e">
        <f>+Monitoring!#REF!</f>
        <v>#REF!</v>
      </c>
    </row>
    <row r="66" spans="1:20" x14ac:dyDescent="0.3">
      <c r="A66" s="88">
        <f t="shared" si="4"/>
        <v>65</v>
      </c>
      <c r="B66" s="88" t="str">
        <f t="shared" si="0"/>
        <v>FAIRD</v>
      </c>
      <c r="C66" s="88" t="str">
        <f>SUBSTITUTE(+Monitoring!C66,"-","")</f>
        <v>FAIRD1</v>
      </c>
      <c r="D66" s="88" t="str">
        <f t="shared" si="1"/>
        <v>Site1</v>
      </c>
      <c r="E66" s="89" t="str">
        <f t="shared" si="2"/>
        <v>Maize</v>
      </c>
      <c r="F66" s="90" t="str">
        <f t="shared" si="3"/>
        <v>FAIRDxMaize</v>
      </c>
      <c r="G66" s="91">
        <f>+Monitoring!G66</f>
        <v>45164.465474536999</v>
      </c>
      <c r="H66" s="91">
        <f>+Monitoring!H66</f>
        <v>45164.466203703698</v>
      </c>
      <c r="I66" s="93">
        <f>+Monitoring!I66</f>
        <v>7.2916669887490571E-4</v>
      </c>
      <c r="J66" s="92" t="e">
        <f>+Monitoring!#REF!</f>
        <v>#REF!</v>
      </c>
      <c r="K66" s="88" t="str">
        <f>+Monitoring!S66</f>
        <v>Diptera</v>
      </c>
      <c r="L66" s="88" t="str">
        <f>+Monitoring!T66</f>
        <v>Brachycera</v>
      </c>
      <c r="M66" s="88" t="str">
        <f>+Monitoring!U66</f>
        <v>#N/C</v>
      </c>
      <c r="N66" s="88" t="str">
        <f>+Monitoring!V66</f>
        <v>#N/C</v>
      </c>
      <c r="O66" s="88" t="str">
        <f>+Monitoring!W66</f>
        <v>#N/C</v>
      </c>
      <c r="P66" s="88" t="str">
        <f>+Monitoring!X66</f>
        <v>#N/C</v>
      </c>
      <c r="Q66" s="88" t="str">
        <f>+Monitoring!Y66</f>
        <v>#N/C</v>
      </c>
      <c r="R66" s="88" t="str">
        <f>+Monitoring!Z66</f>
        <v>#N/C</v>
      </c>
      <c r="S66" s="88" t="e">
        <f>+Monitoring!#REF!</f>
        <v>#REF!</v>
      </c>
      <c r="T66" s="101" t="e">
        <f>+Monitoring!#REF!</f>
        <v>#REF!</v>
      </c>
    </row>
    <row r="67" spans="1:20" x14ac:dyDescent="0.3">
      <c r="A67" s="88">
        <f t="shared" si="4"/>
        <v>66</v>
      </c>
      <c r="B67" s="88" t="str">
        <f t="shared" ref="B67:B130" si="5">+LEFT(C67,LEN(C67)-1)</f>
        <v>FAIRD</v>
      </c>
      <c r="C67" s="88" t="str">
        <f>SUBSTITUTE(+Monitoring!C67,"-","")</f>
        <v>FAIRD1</v>
      </c>
      <c r="D67" s="88" t="str">
        <f t="shared" ref="D67:D130" si="6">CONCATENATE("Site",RIGHT(C67,1))</f>
        <v>Site1</v>
      </c>
      <c r="E67" s="89" t="str">
        <f t="shared" ref="E67:E130" si="7">IF(OR(D67="Site1",D67="Site2"),"Maize",IF(OR(D67="Site3",D67="Site4"),"Meadow","error"))</f>
        <v>Maize</v>
      </c>
      <c r="F67" s="90" t="str">
        <f t="shared" ref="F67:F130" si="8">+CONCATENATE(B67,"x",E67)</f>
        <v>FAIRDxMaize</v>
      </c>
      <c r="G67" s="91">
        <f>+Monitoring!G67</f>
        <v>45164.4684375</v>
      </c>
      <c r="H67" s="91">
        <f>+Monitoring!H67</f>
        <v>45164.468518518501</v>
      </c>
      <c r="I67" s="93">
        <f>+Monitoring!I67</f>
        <v>8.1018501077778637E-5</v>
      </c>
      <c r="J67" s="92" t="e">
        <f>+Monitoring!#REF!</f>
        <v>#REF!</v>
      </c>
      <c r="K67" s="88" t="str">
        <f>+Monitoring!S67</f>
        <v>Hymenoptera</v>
      </c>
      <c r="L67" s="88" t="str">
        <f>+Monitoring!T67</f>
        <v>Apocrita</v>
      </c>
      <c r="M67" s="88" t="str">
        <f>+Monitoring!U67</f>
        <v>Aculeata</v>
      </c>
      <c r="N67" s="88" t="str">
        <f>+Monitoring!V67</f>
        <v>Vespoidea</v>
      </c>
      <c r="O67" s="88" t="str">
        <f>+Monitoring!W67</f>
        <v>Vespidae</v>
      </c>
      <c r="P67" s="88" t="str">
        <f>+Monitoring!X67</f>
        <v>Vespinae</v>
      </c>
      <c r="Q67" s="88" t="str">
        <f>+Monitoring!Y67</f>
        <v>Vespula</v>
      </c>
      <c r="R67" s="88" t="str">
        <f>+Monitoring!Z67</f>
        <v>#N/C</v>
      </c>
      <c r="S67" s="88" t="e">
        <f>+Monitoring!#REF!</f>
        <v>#REF!</v>
      </c>
      <c r="T67" s="101" t="e">
        <f>+Monitoring!#REF!</f>
        <v>#REF!</v>
      </c>
    </row>
    <row r="68" spans="1:20" x14ac:dyDescent="0.3">
      <c r="A68" s="88">
        <f t="shared" ref="A68:A131" si="9">+A67+1</f>
        <v>67</v>
      </c>
      <c r="B68" s="88" t="str">
        <f t="shared" si="5"/>
        <v>FAIRD</v>
      </c>
      <c r="C68" s="88" t="str">
        <f>SUBSTITUTE(+Monitoring!C68,"-","")</f>
        <v>FAIRD1</v>
      </c>
      <c r="D68" s="88" t="str">
        <f t="shared" si="6"/>
        <v>Site1</v>
      </c>
      <c r="E68" s="89" t="str">
        <f t="shared" si="7"/>
        <v>Maize</v>
      </c>
      <c r="F68" s="90" t="str">
        <f t="shared" si="8"/>
        <v>FAIRDxMaize</v>
      </c>
      <c r="G68" s="91">
        <f>+Monitoring!G68</f>
        <v>45164.470578703702</v>
      </c>
      <c r="H68" s="91">
        <f>+Monitoring!H68</f>
        <v>45164.4706365741</v>
      </c>
      <c r="I68" s="93">
        <f>+Monitoring!I68</f>
        <v>5.7870398450177163E-5</v>
      </c>
      <c r="J68" s="92" t="e">
        <f>+Monitoring!#REF!</f>
        <v>#REF!</v>
      </c>
      <c r="K68" s="88" t="str">
        <f>+Monitoring!S68</f>
        <v>Diptera</v>
      </c>
      <c r="L68" s="88" t="str">
        <f>+Monitoring!T68</f>
        <v>Brachycera</v>
      </c>
      <c r="M68" s="88" t="str">
        <f>+Monitoring!U68</f>
        <v>Muscomorpha</v>
      </c>
      <c r="N68" s="88" t="str">
        <f>+Monitoring!V68</f>
        <v>Muscoidea</v>
      </c>
      <c r="O68" s="88" t="str">
        <f>+Monitoring!W68</f>
        <v>Fanniidae</v>
      </c>
      <c r="P68" s="88">
        <f>+Monitoring!X68</f>
        <v>0</v>
      </c>
      <c r="Q68" s="88" t="str">
        <f>+Monitoring!Y68</f>
        <v>Fannia</v>
      </c>
      <c r="R68" s="88" t="str">
        <f>+Monitoring!Z68</f>
        <v>#N/C</v>
      </c>
      <c r="S68" s="88" t="e">
        <f>+Monitoring!#REF!</f>
        <v>#REF!</v>
      </c>
      <c r="T68" s="101" t="e">
        <f>+Monitoring!#REF!</f>
        <v>#REF!</v>
      </c>
    </row>
    <row r="69" spans="1:20" x14ac:dyDescent="0.3">
      <c r="A69" s="88">
        <f t="shared" si="9"/>
        <v>68</v>
      </c>
      <c r="B69" s="88" t="str">
        <f t="shared" si="5"/>
        <v>FAIRD</v>
      </c>
      <c r="C69" s="88" t="str">
        <f>SUBSTITUTE(+Monitoring!C69,"-","")</f>
        <v>FAIRD1</v>
      </c>
      <c r="D69" s="88" t="str">
        <f t="shared" si="6"/>
        <v>Site1</v>
      </c>
      <c r="E69" s="89" t="str">
        <f t="shared" si="7"/>
        <v>Maize</v>
      </c>
      <c r="F69" s="90" t="str">
        <f t="shared" si="8"/>
        <v>FAIRDxMaize</v>
      </c>
      <c r="G69" s="91">
        <f>+Monitoring!G69</f>
        <v>45164.473032407397</v>
      </c>
      <c r="H69" s="91">
        <f>+Monitoring!H69</f>
        <v>45164.473101851901</v>
      </c>
      <c r="I69" s="93">
        <f>+Monitoring!I69</f>
        <v>6.9444504333660007E-5</v>
      </c>
      <c r="J69" s="92" t="e">
        <f>+Monitoring!#REF!</f>
        <v>#REF!</v>
      </c>
      <c r="K69" s="88" t="str">
        <f>+Monitoring!S69</f>
        <v>Diptera</v>
      </c>
      <c r="L69" s="88" t="str">
        <f>+Monitoring!T69</f>
        <v>Brachycera</v>
      </c>
      <c r="M69" s="88" t="str">
        <f>+Monitoring!U69</f>
        <v>#N/C</v>
      </c>
      <c r="N69" s="88" t="str">
        <f>+Monitoring!V69</f>
        <v>#N/C</v>
      </c>
      <c r="O69" s="88" t="str">
        <f>+Monitoring!W69</f>
        <v>#N/C</v>
      </c>
      <c r="P69" s="88" t="str">
        <f>+Monitoring!X69</f>
        <v>#N/C</v>
      </c>
      <c r="Q69" s="88" t="str">
        <f>+Monitoring!Y69</f>
        <v>#N/C</v>
      </c>
      <c r="R69" s="88" t="str">
        <f>+Monitoring!Z69</f>
        <v>#N/C</v>
      </c>
      <c r="S69" s="88" t="e">
        <f>+Monitoring!#REF!</f>
        <v>#REF!</v>
      </c>
      <c r="T69" s="101" t="e">
        <f>+Monitoring!#REF!</f>
        <v>#REF!</v>
      </c>
    </row>
    <row r="70" spans="1:20" x14ac:dyDescent="0.3">
      <c r="A70" s="88">
        <f t="shared" si="9"/>
        <v>69</v>
      </c>
      <c r="B70" s="88" t="str">
        <f t="shared" si="5"/>
        <v>FAIRD</v>
      </c>
      <c r="C70" s="88" t="str">
        <f>SUBSTITUTE(+Monitoring!C70,"-","")</f>
        <v>FAIRD1</v>
      </c>
      <c r="D70" s="88" t="str">
        <f t="shared" si="6"/>
        <v>Site1</v>
      </c>
      <c r="E70" s="89" t="str">
        <f t="shared" si="7"/>
        <v>Maize</v>
      </c>
      <c r="F70" s="90" t="str">
        <f t="shared" si="8"/>
        <v>FAIRDxMaize</v>
      </c>
      <c r="G70" s="91">
        <f>+Monitoring!G70</f>
        <v>45164.480370370402</v>
      </c>
      <c r="H70" s="91">
        <f>+Monitoring!H70</f>
        <v>45164.480428240699</v>
      </c>
      <c r="I70" s="93">
        <f>+Monitoring!I70</f>
        <v>5.7870296586770564E-5</v>
      </c>
      <c r="J70" s="92" t="e">
        <f>+Monitoring!#REF!</f>
        <v>#REF!</v>
      </c>
      <c r="K70" s="88" t="str">
        <f>+Monitoring!S70</f>
        <v>#N/C</v>
      </c>
      <c r="L70" s="88" t="str">
        <f>+Monitoring!T70</f>
        <v>#N/C</v>
      </c>
      <c r="M70" s="88" t="str">
        <f>+Monitoring!U70</f>
        <v>#N/C</v>
      </c>
      <c r="N70" s="88" t="str">
        <f>+Monitoring!V70</f>
        <v>#N/C</v>
      </c>
      <c r="O70" s="88" t="str">
        <f>+Monitoring!W70</f>
        <v>#N/C</v>
      </c>
      <c r="P70" s="88" t="str">
        <f>+Monitoring!X70</f>
        <v>#N/C</v>
      </c>
      <c r="Q70" s="88" t="str">
        <f>+Monitoring!Y70</f>
        <v>#N/C</v>
      </c>
      <c r="R70" s="88" t="str">
        <f>+Monitoring!Z70</f>
        <v>#N/C</v>
      </c>
      <c r="S70" s="88" t="e">
        <f>+Monitoring!#REF!</f>
        <v>#REF!</v>
      </c>
      <c r="T70" s="101" t="e">
        <f>+Monitoring!#REF!</f>
        <v>#REF!</v>
      </c>
    </row>
    <row r="71" spans="1:20" x14ac:dyDescent="0.3">
      <c r="A71" s="88">
        <f t="shared" si="9"/>
        <v>70</v>
      </c>
      <c r="B71" s="88" t="str">
        <f t="shared" si="5"/>
        <v>FAIRD</v>
      </c>
      <c r="C71" s="88" t="str">
        <f>SUBSTITUTE(+Monitoring!C71,"-","")</f>
        <v>FAIRD1</v>
      </c>
      <c r="D71" s="88" t="str">
        <f t="shared" si="6"/>
        <v>Site1</v>
      </c>
      <c r="E71" s="89" t="str">
        <f t="shared" si="7"/>
        <v>Maize</v>
      </c>
      <c r="F71" s="90" t="str">
        <f t="shared" si="8"/>
        <v>FAIRDxMaize</v>
      </c>
      <c r="G71" s="91">
        <f>+Monitoring!G71</f>
        <v>45164.483136574097</v>
      </c>
      <c r="H71" s="91">
        <f>+Monitoring!H71</f>
        <v>45164.483217592599</v>
      </c>
      <c r="I71" s="93">
        <f>+Monitoring!I71</f>
        <v>8.1018501077778637E-5</v>
      </c>
      <c r="J71" s="92" t="e">
        <f>+Monitoring!#REF!</f>
        <v>#REF!</v>
      </c>
      <c r="K71" s="88" t="str">
        <f>+Monitoring!S71</f>
        <v>Diptera</v>
      </c>
      <c r="L71" s="88" t="str">
        <f>+Monitoring!T71</f>
        <v>Brachycera</v>
      </c>
      <c r="M71" s="88" t="str">
        <f>+Monitoring!U71</f>
        <v>#N/C</v>
      </c>
      <c r="N71" s="88" t="str">
        <f>+Monitoring!V71</f>
        <v>#N/C</v>
      </c>
      <c r="O71" s="88" t="str">
        <f>+Monitoring!W71</f>
        <v>#N/C</v>
      </c>
      <c r="P71" s="88" t="str">
        <f>+Monitoring!X71</f>
        <v>#N/C</v>
      </c>
      <c r="Q71" s="88" t="str">
        <f>+Monitoring!Y71</f>
        <v>#N/C</v>
      </c>
      <c r="R71" s="88" t="str">
        <f>+Monitoring!Z71</f>
        <v>#N/C</v>
      </c>
      <c r="S71" s="88" t="e">
        <f>+Monitoring!#REF!</f>
        <v>#REF!</v>
      </c>
      <c r="T71" s="101" t="e">
        <f>+Monitoring!#REF!</f>
        <v>#REF!</v>
      </c>
    </row>
    <row r="72" spans="1:20" x14ac:dyDescent="0.3">
      <c r="A72" s="88">
        <f t="shared" si="9"/>
        <v>71</v>
      </c>
      <c r="B72" s="88" t="str">
        <f t="shared" si="5"/>
        <v>FAIRD</v>
      </c>
      <c r="C72" s="88" t="str">
        <f>SUBSTITUTE(+Monitoring!C72,"-","")</f>
        <v>FAIRD1</v>
      </c>
      <c r="D72" s="88" t="str">
        <f t="shared" si="6"/>
        <v>Site1</v>
      </c>
      <c r="E72" s="89" t="str">
        <f t="shared" si="7"/>
        <v>Maize</v>
      </c>
      <c r="F72" s="90" t="str">
        <f t="shared" si="8"/>
        <v>FAIRDxMaize</v>
      </c>
      <c r="G72" s="91">
        <f>+Monitoring!G72</f>
        <v>45164.483229166697</v>
      </c>
      <c r="H72" s="91">
        <f>+Monitoring!H72</f>
        <v>45164.483287037001</v>
      </c>
      <c r="I72" s="93">
        <f>+Monitoring!I72</f>
        <v>5.7870303862728179E-5</v>
      </c>
      <c r="J72" s="92" t="e">
        <f>+Monitoring!#REF!</f>
        <v>#REF!</v>
      </c>
      <c r="K72" s="88" t="str">
        <f>+Monitoring!S72</f>
        <v>Diptera</v>
      </c>
      <c r="L72" s="88" t="str">
        <f>+Monitoring!T72</f>
        <v>Brachycera</v>
      </c>
      <c r="M72" s="88" t="str">
        <f>+Monitoring!U72</f>
        <v>Muscomorpha</v>
      </c>
      <c r="N72" s="88" t="str">
        <f>+Monitoring!V72</f>
        <v>Muscoidea</v>
      </c>
      <c r="O72" s="88" t="str">
        <f>+Monitoring!W72</f>
        <v>#N/C</v>
      </c>
      <c r="P72" s="88" t="str">
        <f>+Monitoring!X72</f>
        <v>#N/C</v>
      </c>
      <c r="Q72" s="88" t="str">
        <f>+Monitoring!Y72</f>
        <v>#N/C</v>
      </c>
      <c r="R72" s="88" t="str">
        <f>+Monitoring!Z72</f>
        <v>#N/C</v>
      </c>
      <c r="S72" s="88" t="e">
        <f>+Monitoring!#REF!</f>
        <v>#REF!</v>
      </c>
      <c r="T72" s="101" t="e">
        <f>+Monitoring!#REF!</f>
        <v>#REF!</v>
      </c>
    </row>
    <row r="73" spans="1:20" x14ac:dyDescent="0.3">
      <c r="A73" s="88">
        <f t="shared" si="9"/>
        <v>72</v>
      </c>
      <c r="B73" s="88" t="str">
        <f t="shared" si="5"/>
        <v>FAIRD</v>
      </c>
      <c r="C73" s="88" t="str">
        <f>SUBSTITUTE(+Monitoring!C73,"-","")</f>
        <v>FAIRD1</v>
      </c>
      <c r="D73" s="88" t="str">
        <f t="shared" si="6"/>
        <v>Site1</v>
      </c>
      <c r="E73" s="89" t="str">
        <f t="shared" si="7"/>
        <v>Maize</v>
      </c>
      <c r="F73" s="90" t="str">
        <f t="shared" si="8"/>
        <v>FAIRDxMaize</v>
      </c>
      <c r="G73" s="91">
        <f>+Monitoring!G73</f>
        <v>45164.483900462998</v>
      </c>
      <c r="H73" s="91">
        <f>+Monitoring!H73</f>
        <v>45164.484050925901</v>
      </c>
      <c r="I73" s="93">
        <f>+Monitoring!I73</f>
        <v>1.5046290354803205E-4</v>
      </c>
      <c r="J73" s="92" t="e">
        <f>+Monitoring!#REF!</f>
        <v>#REF!</v>
      </c>
      <c r="K73" s="88" t="str">
        <f>+Monitoring!S73</f>
        <v>Diptera</v>
      </c>
      <c r="L73" s="88" t="str">
        <f>+Monitoring!T73</f>
        <v>Brachycera</v>
      </c>
      <c r="M73" s="88" t="str">
        <f>+Monitoring!U73</f>
        <v>Muscomorpha</v>
      </c>
      <c r="N73" s="88" t="str">
        <f>+Monitoring!V73</f>
        <v>Muscoidea</v>
      </c>
      <c r="O73" s="88" t="str">
        <f>+Monitoring!W73</f>
        <v>#N/C</v>
      </c>
      <c r="P73" s="88" t="str">
        <f>+Monitoring!X73</f>
        <v>#N/C</v>
      </c>
      <c r="Q73" s="88" t="str">
        <f>+Monitoring!Y73</f>
        <v>#N/C</v>
      </c>
      <c r="R73" s="88" t="str">
        <f>+Monitoring!Z73</f>
        <v>#N/C</v>
      </c>
      <c r="S73" s="88" t="e">
        <f>+Monitoring!#REF!</f>
        <v>#REF!</v>
      </c>
      <c r="T73" s="101" t="e">
        <f>+Monitoring!#REF!</f>
        <v>#REF!</v>
      </c>
    </row>
    <row r="74" spans="1:20" x14ac:dyDescent="0.3">
      <c r="A74" s="88">
        <f t="shared" si="9"/>
        <v>73</v>
      </c>
      <c r="B74" s="88" t="str">
        <f t="shared" si="5"/>
        <v>FAIRD</v>
      </c>
      <c r="C74" s="88" t="str">
        <f>SUBSTITUTE(+Monitoring!C74,"-","")</f>
        <v>FAIRD1</v>
      </c>
      <c r="D74" s="88" t="str">
        <f t="shared" si="6"/>
        <v>Site1</v>
      </c>
      <c r="E74" s="89" t="str">
        <f t="shared" si="7"/>
        <v>Maize</v>
      </c>
      <c r="F74" s="90" t="str">
        <f t="shared" si="8"/>
        <v>FAIRDxMaize</v>
      </c>
      <c r="G74" s="91">
        <f>+Monitoring!G74</f>
        <v>45164.483900462998</v>
      </c>
      <c r="H74" s="91">
        <f>+Monitoring!H74</f>
        <v>45164.484050925901</v>
      </c>
      <c r="I74" s="93">
        <f>+Monitoring!I74</f>
        <v>1.5046290354803205E-4</v>
      </c>
      <c r="J74" s="92" t="e">
        <f>+Monitoring!#REF!</f>
        <v>#REF!</v>
      </c>
      <c r="K74" s="88" t="str">
        <f>+Monitoring!S74</f>
        <v>Diptera</v>
      </c>
      <c r="L74" s="88" t="str">
        <f>+Monitoring!T74</f>
        <v>Brachycera</v>
      </c>
      <c r="M74" s="88" t="str">
        <f>+Monitoring!U74</f>
        <v>Muscomorpha</v>
      </c>
      <c r="N74" s="88" t="str">
        <f>+Monitoring!V74</f>
        <v>Muscoidea</v>
      </c>
      <c r="O74" s="88" t="str">
        <f>+Monitoring!W74</f>
        <v>#N/C</v>
      </c>
      <c r="P74" s="88" t="str">
        <f>+Monitoring!X74</f>
        <v>#N/C</v>
      </c>
      <c r="Q74" s="88" t="str">
        <f>+Monitoring!Y74</f>
        <v>#N/C</v>
      </c>
      <c r="R74" s="88" t="str">
        <f>+Monitoring!Z74</f>
        <v>#N/C</v>
      </c>
      <c r="S74" s="88" t="e">
        <f>+Monitoring!#REF!</f>
        <v>#REF!</v>
      </c>
      <c r="T74" s="101" t="e">
        <f>+Monitoring!#REF!</f>
        <v>#REF!</v>
      </c>
    </row>
    <row r="75" spans="1:20" x14ac:dyDescent="0.3">
      <c r="A75" s="88">
        <f t="shared" si="9"/>
        <v>74</v>
      </c>
      <c r="B75" s="88" t="str">
        <f t="shared" si="5"/>
        <v>FAIRD</v>
      </c>
      <c r="C75" s="88" t="str">
        <f>SUBSTITUTE(+Monitoring!C75,"-","")</f>
        <v>FAIRD1</v>
      </c>
      <c r="D75" s="88" t="str">
        <f t="shared" si="6"/>
        <v>Site1</v>
      </c>
      <c r="E75" s="89" t="str">
        <f t="shared" si="7"/>
        <v>Maize</v>
      </c>
      <c r="F75" s="90" t="str">
        <f t="shared" si="8"/>
        <v>FAIRDxMaize</v>
      </c>
      <c r="G75" s="91">
        <f>+Monitoring!G75</f>
        <v>45164.491180555597</v>
      </c>
      <c r="H75" s="91">
        <f>+Monitoring!H75</f>
        <v>45164.493067129602</v>
      </c>
      <c r="I75" s="93">
        <f>+Monitoring!I75</f>
        <v>1.8865740057663061E-3</v>
      </c>
      <c r="J75" s="92" t="e">
        <f>+Monitoring!#REF!</f>
        <v>#REF!</v>
      </c>
      <c r="K75" s="88" t="str">
        <f>+Monitoring!S75</f>
        <v>Diptera</v>
      </c>
      <c r="L75" s="88" t="str">
        <f>+Monitoring!T75</f>
        <v>Brachycera</v>
      </c>
      <c r="M75" s="88" t="str">
        <f>+Monitoring!U75</f>
        <v>#N/C</v>
      </c>
      <c r="N75" s="88" t="str">
        <f>+Monitoring!V75</f>
        <v>#N/C</v>
      </c>
      <c r="O75" s="88" t="str">
        <f>+Monitoring!W75</f>
        <v>#N/C</v>
      </c>
      <c r="P75" s="88" t="str">
        <f>+Monitoring!X75</f>
        <v>#N/C</v>
      </c>
      <c r="Q75" s="88" t="str">
        <f>+Monitoring!Y75</f>
        <v>#N/C</v>
      </c>
      <c r="R75" s="88" t="str">
        <f>+Monitoring!Z75</f>
        <v>#N/C</v>
      </c>
      <c r="S75" s="88" t="e">
        <f>+Monitoring!#REF!</f>
        <v>#REF!</v>
      </c>
      <c r="T75" s="101" t="e">
        <f>+Monitoring!#REF!</f>
        <v>#REF!</v>
      </c>
    </row>
    <row r="76" spans="1:20" x14ac:dyDescent="0.3">
      <c r="A76" s="88">
        <f t="shared" si="9"/>
        <v>75</v>
      </c>
      <c r="B76" s="88" t="str">
        <f t="shared" si="5"/>
        <v>FAIRD</v>
      </c>
      <c r="C76" s="88" t="str">
        <f>SUBSTITUTE(+Monitoring!C76,"-","")</f>
        <v>FAIRD1</v>
      </c>
      <c r="D76" s="88" t="str">
        <f t="shared" si="6"/>
        <v>Site1</v>
      </c>
      <c r="E76" s="89" t="str">
        <f t="shared" si="7"/>
        <v>Maize</v>
      </c>
      <c r="F76" s="90" t="str">
        <f t="shared" si="8"/>
        <v>FAIRDxMaize</v>
      </c>
      <c r="G76" s="91">
        <f>+Monitoring!G76</f>
        <v>45164.491956018501</v>
      </c>
      <c r="H76" s="91">
        <f>+Monitoring!H76</f>
        <v>45164.492002314801</v>
      </c>
      <c r="I76" s="93">
        <f>+Monitoring!I76</f>
        <v>4.6296299842651933E-5</v>
      </c>
      <c r="J76" s="92" t="e">
        <f>+Monitoring!#REF!</f>
        <v>#REF!</v>
      </c>
      <c r="K76" s="88" t="str">
        <f>+Monitoring!S76</f>
        <v>Diptera</v>
      </c>
      <c r="L76" s="88" t="str">
        <f>+Monitoring!T76</f>
        <v>Brachycera</v>
      </c>
      <c r="M76" s="88" t="str">
        <f>+Monitoring!U76</f>
        <v>#N/C</v>
      </c>
      <c r="N76" s="88" t="str">
        <f>+Monitoring!V76</f>
        <v>#N/C</v>
      </c>
      <c r="O76" s="88" t="str">
        <f>+Monitoring!W76</f>
        <v>#N/C</v>
      </c>
      <c r="P76" s="88" t="str">
        <f>+Monitoring!X76</f>
        <v>#N/C</v>
      </c>
      <c r="Q76" s="88" t="str">
        <f>+Monitoring!Y76</f>
        <v>#N/C</v>
      </c>
      <c r="R76" s="88" t="str">
        <f>+Monitoring!Z76</f>
        <v>#N/C</v>
      </c>
      <c r="S76" s="88" t="e">
        <f>+Monitoring!#REF!</f>
        <v>#REF!</v>
      </c>
      <c r="T76" s="101" t="e">
        <f>+Monitoring!#REF!</f>
        <v>#REF!</v>
      </c>
    </row>
    <row r="77" spans="1:20" x14ac:dyDescent="0.3">
      <c r="A77" s="88">
        <f t="shared" si="9"/>
        <v>76</v>
      </c>
      <c r="B77" s="88" t="str">
        <f t="shared" si="5"/>
        <v>FAIRD</v>
      </c>
      <c r="C77" s="88" t="str">
        <f>SUBSTITUTE(+Monitoring!C77,"-","")</f>
        <v>FAIRD1</v>
      </c>
      <c r="D77" s="88" t="str">
        <f t="shared" si="6"/>
        <v>Site1</v>
      </c>
      <c r="E77" s="89" t="str">
        <f t="shared" si="7"/>
        <v>Maize</v>
      </c>
      <c r="F77" s="90" t="str">
        <f t="shared" si="8"/>
        <v>FAIRDxMaize</v>
      </c>
      <c r="G77" s="91">
        <f>+Monitoring!G77</f>
        <v>45164.492418981499</v>
      </c>
      <c r="H77" s="91">
        <f>+Monitoring!H77</f>
        <v>45164.492708333302</v>
      </c>
      <c r="I77" s="93">
        <f>+Monitoring!I77</f>
        <v>2.8935180307598785E-4</v>
      </c>
      <c r="J77" s="92" t="e">
        <f>+Monitoring!#REF!</f>
        <v>#REF!</v>
      </c>
      <c r="K77" s="88" t="str">
        <f>+Monitoring!S77</f>
        <v>Diptera</v>
      </c>
      <c r="L77" s="88" t="str">
        <f>+Monitoring!T77</f>
        <v>Brachycera</v>
      </c>
      <c r="M77" s="88" t="str">
        <f>+Monitoring!U77</f>
        <v>#N/C</v>
      </c>
      <c r="N77" s="88" t="str">
        <f>+Monitoring!V77</f>
        <v>#N/C</v>
      </c>
      <c r="O77" s="88" t="str">
        <f>+Monitoring!W77</f>
        <v>#N/C</v>
      </c>
      <c r="P77" s="88" t="str">
        <f>+Monitoring!X77</f>
        <v>#N/C</v>
      </c>
      <c r="Q77" s="88" t="str">
        <f>+Monitoring!Y77</f>
        <v>#N/C</v>
      </c>
      <c r="R77" s="88" t="str">
        <f>+Monitoring!Z77</f>
        <v>#N/C</v>
      </c>
      <c r="S77" s="88" t="e">
        <f>+Monitoring!#REF!</f>
        <v>#REF!</v>
      </c>
      <c r="T77" s="101" t="e">
        <f>+Monitoring!#REF!</f>
        <v>#REF!</v>
      </c>
    </row>
    <row r="78" spans="1:20" x14ac:dyDescent="0.3">
      <c r="A78" s="88">
        <f t="shared" si="9"/>
        <v>77</v>
      </c>
      <c r="B78" s="88" t="str">
        <f t="shared" si="5"/>
        <v>FAIRD</v>
      </c>
      <c r="C78" s="88" t="str">
        <f>SUBSTITUTE(+Monitoring!C78,"-","")</f>
        <v>FAIRD1</v>
      </c>
      <c r="D78" s="88" t="str">
        <f t="shared" si="6"/>
        <v>Site1</v>
      </c>
      <c r="E78" s="89" t="str">
        <f t="shared" si="7"/>
        <v>Maize</v>
      </c>
      <c r="F78" s="90" t="str">
        <f t="shared" si="8"/>
        <v>FAIRDxMaize</v>
      </c>
      <c r="G78" s="91">
        <f>+Monitoring!G78</f>
        <v>45164.492534722202</v>
      </c>
      <c r="H78" s="91">
        <f>+Monitoring!H78</f>
        <v>45164.492662037002</v>
      </c>
      <c r="I78" s="93">
        <f>+Monitoring!I78</f>
        <v>1.2731480092043057E-4</v>
      </c>
      <c r="J78" s="92" t="e">
        <f>+Monitoring!#REF!</f>
        <v>#REF!</v>
      </c>
      <c r="K78" s="88" t="str">
        <f>+Monitoring!S78</f>
        <v>Diptera</v>
      </c>
      <c r="L78" s="88" t="str">
        <f>+Monitoring!T78</f>
        <v>Brachycera</v>
      </c>
      <c r="M78" s="88" t="str">
        <f>+Monitoring!U78</f>
        <v>Muscomorpha</v>
      </c>
      <c r="N78" s="88" t="str">
        <f>+Monitoring!V78</f>
        <v>Muscoidea</v>
      </c>
      <c r="O78" s="88" t="str">
        <f>+Monitoring!W78</f>
        <v>Fanniidae</v>
      </c>
      <c r="P78" s="88">
        <f>+Monitoring!X78</f>
        <v>0</v>
      </c>
      <c r="Q78" s="88" t="str">
        <f>+Monitoring!Y78</f>
        <v>Fannia</v>
      </c>
      <c r="R78" s="88" t="str">
        <f>+Monitoring!Z78</f>
        <v>#N/C</v>
      </c>
      <c r="S78" s="88" t="e">
        <f>+Monitoring!#REF!</f>
        <v>#REF!</v>
      </c>
      <c r="T78" s="101" t="e">
        <f>+Monitoring!#REF!</f>
        <v>#REF!</v>
      </c>
    </row>
    <row r="79" spans="1:20" x14ac:dyDescent="0.3">
      <c r="A79" s="88">
        <f t="shared" si="9"/>
        <v>78</v>
      </c>
      <c r="B79" s="88" t="str">
        <f t="shared" si="5"/>
        <v>FAIRD</v>
      </c>
      <c r="C79" s="88" t="str">
        <f>SUBSTITUTE(+Monitoring!C79,"-","")</f>
        <v>FAIRD1</v>
      </c>
      <c r="D79" s="88" t="str">
        <f t="shared" si="6"/>
        <v>Site1</v>
      </c>
      <c r="E79" s="89" t="str">
        <f t="shared" si="7"/>
        <v>Maize</v>
      </c>
      <c r="F79" s="90" t="str">
        <f t="shared" si="8"/>
        <v>FAIRDxMaize</v>
      </c>
      <c r="G79" s="91">
        <f>+Monitoring!G79</f>
        <v>45164.4949768519</v>
      </c>
      <c r="H79" s="91">
        <f>+Monitoring!H79</f>
        <v>45164.498217592598</v>
      </c>
      <c r="I79" s="93">
        <f>+Monitoring!I79</f>
        <v>3.2407406979473308E-3</v>
      </c>
      <c r="J79" s="92" t="e">
        <f>+Monitoring!#REF!</f>
        <v>#REF!</v>
      </c>
      <c r="K79" s="88" t="str">
        <f>+Monitoring!S79</f>
        <v>Diptera</v>
      </c>
      <c r="L79" s="88" t="str">
        <f>+Monitoring!T79</f>
        <v>Brachycera</v>
      </c>
      <c r="M79" s="88" t="str">
        <f>+Monitoring!U79</f>
        <v>#N/C</v>
      </c>
      <c r="N79" s="88" t="str">
        <f>+Monitoring!V79</f>
        <v>#N/C</v>
      </c>
      <c r="O79" s="88" t="str">
        <f>+Monitoring!W79</f>
        <v>#N/C</v>
      </c>
      <c r="P79" s="88" t="str">
        <f>+Monitoring!X79</f>
        <v>#N/C</v>
      </c>
      <c r="Q79" s="88" t="str">
        <f>+Monitoring!Y79</f>
        <v>#N/C</v>
      </c>
      <c r="R79" s="88" t="str">
        <f>+Monitoring!Z79</f>
        <v>#N/C</v>
      </c>
      <c r="S79" s="88" t="e">
        <f>+Monitoring!#REF!</f>
        <v>#REF!</v>
      </c>
      <c r="T79" s="101" t="e">
        <f>+Monitoring!#REF!</f>
        <v>#REF!</v>
      </c>
    </row>
    <row r="80" spans="1:20" x14ac:dyDescent="0.3">
      <c r="A80" s="88">
        <f t="shared" si="9"/>
        <v>79</v>
      </c>
      <c r="B80" s="88" t="str">
        <f t="shared" si="5"/>
        <v>FAIRD</v>
      </c>
      <c r="C80" s="88" t="str">
        <f>SUBSTITUTE(+Monitoring!C80,"-","")</f>
        <v>FAIRD1</v>
      </c>
      <c r="D80" s="88" t="str">
        <f t="shared" si="6"/>
        <v>Site1</v>
      </c>
      <c r="E80" s="89" t="str">
        <f t="shared" si="7"/>
        <v>Maize</v>
      </c>
      <c r="F80" s="90" t="str">
        <f t="shared" si="8"/>
        <v>FAIRDxMaize</v>
      </c>
      <c r="G80" s="91">
        <f>+Monitoring!G80</f>
        <v>45164.4953356482</v>
      </c>
      <c r="H80" s="91">
        <f>+Monitoring!H80</f>
        <v>45164.495474536998</v>
      </c>
      <c r="I80" s="93">
        <f>+Monitoring!I80</f>
        <v>1.388887976645492E-4</v>
      </c>
      <c r="J80" s="92" t="e">
        <f>+Monitoring!#REF!</f>
        <v>#REF!</v>
      </c>
      <c r="K80" s="88" t="str">
        <f>+Monitoring!S80</f>
        <v>Diptera</v>
      </c>
      <c r="L80" s="88" t="str">
        <f>+Monitoring!T80</f>
        <v>Brachycera</v>
      </c>
      <c r="M80" s="88" t="str">
        <f>+Monitoring!U80</f>
        <v>Muscomorpha</v>
      </c>
      <c r="N80" s="88" t="str">
        <f>+Monitoring!V80</f>
        <v>Muscoidea</v>
      </c>
      <c r="O80" s="88" t="str">
        <f>+Monitoring!W80</f>
        <v>Fanniidae</v>
      </c>
      <c r="P80" s="88">
        <f>+Monitoring!X80</f>
        <v>0</v>
      </c>
      <c r="Q80" s="88" t="str">
        <f>+Monitoring!Y80</f>
        <v>Fannia</v>
      </c>
      <c r="R80" s="88" t="str">
        <f>+Monitoring!Z80</f>
        <v>#N/C</v>
      </c>
      <c r="S80" s="88" t="e">
        <f>+Monitoring!#REF!</f>
        <v>#REF!</v>
      </c>
      <c r="T80" s="101" t="e">
        <f>+Monitoring!#REF!</f>
        <v>#REF!</v>
      </c>
    </row>
    <row r="81" spans="1:20" x14ac:dyDescent="0.3">
      <c r="A81" s="88">
        <f t="shared" si="9"/>
        <v>80</v>
      </c>
      <c r="B81" s="88" t="str">
        <f t="shared" si="5"/>
        <v>FAIRD</v>
      </c>
      <c r="C81" s="88" t="str">
        <f>SUBSTITUTE(+Monitoring!C81,"-","")</f>
        <v>FAIRD1</v>
      </c>
      <c r="D81" s="88" t="str">
        <f t="shared" si="6"/>
        <v>Site1</v>
      </c>
      <c r="E81" s="89" t="str">
        <f t="shared" si="7"/>
        <v>Maize</v>
      </c>
      <c r="F81" s="90" t="str">
        <f t="shared" si="8"/>
        <v>FAIRDxMaize</v>
      </c>
      <c r="G81" s="91">
        <f>+Monitoring!G81</f>
        <v>45164.498124999998</v>
      </c>
      <c r="H81" s="91">
        <f>+Monitoring!H81</f>
        <v>45164.498217592598</v>
      </c>
      <c r="I81" s="93">
        <f>+Monitoring!I81</f>
        <v>9.2592599685303867E-5</v>
      </c>
      <c r="J81" s="92" t="e">
        <f>+Monitoring!#REF!</f>
        <v>#REF!</v>
      </c>
      <c r="K81" s="88" t="str">
        <f>+Monitoring!S81</f>
        <v>Diptera</v>
      </c>
      <c r="L81" s="88" t="str">
        <f>+Monitoring!T81</f>
        <v>Brachycera</v>
      </c>
      <c r="M81" s="88" t="str">
        <f>+Monitoring!U81</f>
        <v>Muscomorpha</v>
      </c>
      <c r="N81" s="88" t="str">
        <f>+Monitoring!V81</f>
        <v>Oestroidea</v>
      </c>
      <c r="O81" s="88" t="str">
        <f>+Monitoring!W81</f>
        <v>Sarcophagidae</v>
      </c>
      <c r="P81" s="88" t="str">
        <f>+Monitoring!X81</f>
        <v>#N/C</v>
      </c>
      <c r="Q81" s="88" t="str">
        <f>+Monitoring!Y81</f>
        <v>#N/C</v>
      </c>
      <c r="R81" s="88" t="str">
        <f>+Monitoring!Z81</f>
        <v>#N/C</v>
      </c>
      <c r="S81" s="88" t="e">
        <f>+Monitoring!#REF!</f>
        <v>#REF!</v>
      </c>
      <c r="T81" s="101" t="e">
        <f>+Monitoring!#REF!</f>
        <v>#REF!</v>
      </c>
    </row>
    <row r="82" spans="1:20" x14ac:dyDescent="0.3">
      <c r="A82" s="88">
        <f t="shared" si="9"/>
        <v>81</v>
      </c>
      <c r="B82" s="88" t="str">
        <f t="shared" si="5"/>
        <v>FAIRD</v>
      </c>
      <c r="C82" s="88" t="str">
        <f>SUBSTITUTE(+Monitoring!C82,"-","")</f>
        <v>FAIRD1</v>
      </c>
      <c r="D82" s="88" t="str">
        <f t="shared" si="6"/>
        <v>Site1</v>
      </c>
      <c r="E82" s="89" t="str">
        <f t="shared" si="7"/>
        <v>Maize</v>
      </c>
      <c r="F82" s="90" t="str">
        <f t="shared" si="8"/>
        <v>FAIRDxMaize</v>
      </c>
      <c r="G82" s="91">
        <f>+Monitoring!G82</f>
        <v>45164.501284722202</v>
      </c>
      <c r="H82" s="91">
        <f>+Monitoring!H82</f>
        <v>45164.502314814803</v>
      </c>
      <c r="I82" s="93">
        <f>+Monitoring!I82</f>
        <v>1.0300926005584188E-3</v>
      </c>
      <c r="J82" s="92" t="e">
        <f>+Monitoring!#REF!</f>
        <v>#REF!</v>
      </c>
      <c r="K82" s="88" t="str">
        <f>+Monitoring!S82</f>
        <v>#N/C</v>
      </c>
      <c r="L82" s="88" t="str">
        <f>+Monitoring!T82</f>
        <v>#N/C</v>
      </c>
      <c r="M82" s="88" t="str">
        <f>+Monitoring!U82</f>
        <v>#N/C</v>
      </c>
      <c r="N82" s="88" t="str">
        <f>+Monitoring!V82</f>
        <v>#N/C</v>
      </c>
      <c r="O82" s="88" t="str">
        <f>+Monitoring!W82</f>
        <v>#N/C</v>
      </c>
      <c r="P82" s="88" t="str">
        <f>+Monitoring!X82</f>
        <v>#N/C</v>
      </c>
      <c r="Q82" s="88" t="str">
        <f>+Monitoring!Y82</f>
        <v>#N/C</v>
      </c>
      <c r="R82" s="88" t="str">
        <f>+Monitoring!Z82</f>
        <v>#N/C</v>
      </c>
      <c r="S82" s="88" t="e">
        <f>+Monitoring!#REF!</f>
        <v>#REF!</v>
      </c>
      <c r="T82" s="101" t="e">
        <f>+Monitoring!#REF!</f>
        <v>#REF!</v>
      </c>
    </row>
    <row r="83" spans="1:20" x14ac:dyDescent="0.3">
      <c r="A83" s="88">
        <f t="shared" si="9"/>
        <v>82</v>
      </c>
      <c r="B83" s="88" t="str">
        <f t="shared" si="5"/>
        <v>FAIRD</v>
      </c>
      <c r="C83" s="88" t="str">
        <f>SUBSTITUTE(+Monitoring!C83,"-","")</f>
        <v>FAIRD1</v>
      </c>
      <c r="D83" s="88" t="str">
        <f t="shared" si="6"/>
        <v>Site1</v>
      </c>
      <c r="E83" s="89" t="str">
        <f t="shared" si="7"/>
        <v>Maize</v>
      </c>
      <c r="F83" s="90" t="str">
        <f t="shared" si="8"/>
        <v>FAIRDxMaize</v>
      </c>
      <c r="G83" s="91">
        <f>+Monitoring!G83</f>
        <v>45164.501284722202</v>
      </c>
      <c r="H83" s="91">
        <f>+Monitoring!H83</f>
        <v>45164.501423611102</v>
      </c>
      <c r="I83" s="93">
        <f>+Monitoring!I83</f>
        <v>1.388888995279558E-4</v>
      </c>
      <c r="J83" s="92" t="e">
        <f>+Monitoring!#REF!</f>
        <v>#REF!</v>
      </c>
      <c r="K83" s="88" t="str">
        <f>+Monitoring!S83</f>
        <v>Diptera</v>
      </c>
      <c r="L83" s="88" t="str">
        <f>+Monitoring!T83</f>
        <v>Brachycera</v>
      </c>
      <c r="M83" s="88" t="str">
        <f>+Monitoring!U83</f>
        <v>Muscomorpha</v>
      </c>
      <c r="N83" s="88" t="str">
        <f>+Monitoring!V83</f>
        <v>Muscoidea</v>
      </c>
      <c r="O83" s="88" t="str">
        <f>+Monitoring!W83</f>
        <v>Fanniidae</v>
      </c>
      <c r="P83" s="88">
        <f>+Monitoring!X83</f>
        <v>0</v>
      </c>
      <c r="Q83" s="88" t="str">
        <f>+Monitoring!Y83</f>
        <v>Fannia</v>
      </c>
      <c r="R83" s="88" t="str">
        <f>+Monitoring!Z83</f>
        <v>#N/C</v>
      </c>
      <c r="S83" s="88" t="e">
        <f>+Monitoring!#REF!</f>
        <v>#REF!</v>
      </c>
      <c r="T83" s="101" t="e">
        <f>+Monitoring!#REF!</f>
        <v>#REF!</v>
      </c>
    </row>
    <row r="84" spans="1:20" x14ac:dyDescent="0.3">
      <c r="A84" s="88">
        <f t="shared" si="9"/>
        <v>83</v>
      </c>
      <c r="B84" s="88" t="str">
        <f t="shared" si="5"/>
        <v>FAIRD</v>
      </c>
      <c r="C84" s="88" t="str">
        <f>SUBSTITUTE(+Monitoring!C84,"-","")</f>
        <v>FAIRD1</v>
      </c>
      <c r="D84" s="88" t="str">
        <f t="shared" si="6"/>
        <v>Site1</v>
      </c>
      <c r="E84" s="89" t="str">
        <f t="shared" si="7"/>
        <v>Maize</v>
      </c>
      <c r="F84" s="90" t="str">
        <f t="shared" si="8"/>
        <v>FAIRDxMaize</v>
      </c>
      <c r="G84" s="91">
        <f>+Monitoring!G84</f>
        <v>45164.502314814803</v>
      </c>
      <c r="H84" s="91">
        <f>+Monitoring!H84</f>
        <v>45164.502349536997</v>
      </c>
      <c r="I84" s="93">
        <f>+Monitoring!I84</f>
        <v>3.472219395916909E-5</v>
      </c>
      <c r="J84" s="92" t="e">
        <f>+Monitoring!#REF!</f>
        <v>#REF!</v>
      </c>
      <c r="K84" s="88" t="str">
        <f>+Monitoring!S84</f>
        <v>#N/C</v>
      </c>
      <c r="L84" s="88" t="str">
        <f>+Monitoring!T84</f>
        <v>#N/C</v>
      </c>
      <c r="M84" s="88" t="str">
        <f>+Monitoring!U84</f>
        <v>#N/C</v>
      </c>
      <c r="N84" s="88" t="str">
        <f>+Monitoring!V84</f>
        <v>#N/C</v>
      </c>
      <c r="O84" s="88" t="str">
        <f>+Monitoring!W84</f>
        <v>#N/C</v>
      </c>
      <c r="P84" s="88" t="str">
        <f>+Monitoring!X84</f>
        <v>#N/C</v>
      </c>
      <c r="Q84" s="88" t="str">
        <f>+Monitoring!Y84</f>
        <v>#N/C</v>
      </c>
      <c r="R84" s="88" t="str">
        <f>+Monitoring!Z84</f>
        <v>#N/C</v>
      </c>
      <c r="S84" s="88" t="e">
        <f>+Monitoring!#REF!</f>
        <v>#REF!</v>
      </c>
      <c r="T84" s="101" t="e">
        <f>+Monitoring!#REF!</f>
        <v>#REF!</v>
      </c>
    </row>
    <row r="85" spans="1:20" x14ac:dyDescent="0.3">
      <c r="A85" s="88">
        <f t="shared" si="9"/>
        <v>84</v>
      </c>
      <c r="B85" s="88" t="str">
        <f t="shared" si="5"/>
        <v>FAIRD</v>
      </c>
      <c r="C85" s="88" t="str">
        <f>SUBSTITUTE(+Monitoring!C85,"-","")</f>
        <v>FAIRD1</v>
      </c>
      <c r="D85" s="88" t="str">
        <f t="shared" si="6"/>
        <v>Site1</v>
      </c>
      <c r="E85" s="89" t="str">
        <f t="shared" si="7"/>
        <v>Maize</v>
      </c>
      <c r="F85" s="90" t="str">
        <f t="shared" si="8"/>
        <v>FAIRDxMaize</v>
      </c>
      <c r="G85" s="91">
        <f>+Monitoring!G85</f>
        <v>45164.503738425898</v>
      </c>
      <c r="H85" s="91">
        <f>+Monitoring!H85</f>
        <v>45164.504293981503</v>
      </c>
      <c r="I85" s="93">
        <f>+Monitoring!I85</f>
        <v>5.5555560538778082E-4</v>
      </c>
      <c r="J85" s="92" t="e">
        <f>+Monitoring!#REF!</f>
        <v>#REF!</v>
      </c>
      <c r="K85" s="88" t="str">
        <f>+Monitoring!S85</f>
        <v>Diptera</v>
      </c>
      <c r="L85" s="88" t="str">
        <f>+Monitoring!T85</f>
        <v>Brachycera</v>
      </c>
      <c r="M85" s="88" t="str">
        <f>+Monitoring!U85</f>
        <v>Muscomorpha</v>
      </c>
      <c r="N85" s="88" t="str">
        <f>+Monitoring!V85</f>
        <v>Muscoidea</v>
      </c>
      <c r="O85" s="88" t="str">
        <f>+Monitoring!W85</f>
        <v>#N/C</v>
      </c>
      <c r="P85" s="88" t="str">
        <f>+Monitoring!X85</f>
        <v>#N/C</v>
      </c>
      <c r="Q85" s="88" t="str">
        <f>+Monitoring!Y85</f>
        <v>#N/C</v>
      </c>
      <c r="R85" s="88" t="str">
        <f>+Monitoring!Z85</f>
        <v>#N/C</v>
      </c>
      <c r="S85" s="88" t="e">
        <f>+Monitoring!#REF!</f>
        <v>#REF!</v>
      </c>
      <c r="T85" s="101" t="e">
        <f>+Monitoring!#REF!</f>
        <v>#REF!</v>
      </c>
    </row>
    <row r="86" spans="1:20" x14ac:dyDescent="0.3">
      <c r="A86" s="88">
        <f t="shared" si="9"/>
        <v>85</v>
      </c>
      <c r="B86" s="88" t="str">
        <f t="shared" si="5"/>
        <v>FAIRD</v>
      </c>
      <c r="C86" s="88" t="str">
        <f>SUBSTITUTE(+Monitoring!C86,"-","")</f>
        <v>FAIRD1</v>
      </c>
      <c r="D86" s="88" t="str">
        <f t="shared" si="6"/>
        <v>Site1</v>
      </c>
      <c r="E86" s="89" t="str">
        <f t="shared" si="7"/>
        <v>Maize</v>
      </c>
      <c r="F86" s="90" t="str">
        <f t="shared" si="8"/>
        <v>FAIRDxMaize</v>
      </c>
      <c r="G86" s="91">
        <f>+Monitoring!G86</f>
        <v>45164.504259259302</v>
      </c>
      <c r="H86" s="91">
        <f>+Monitoring!H86</f>
        <v>45164.504293981503</v>
      </c>
      <c r="I86" s="93">
        <f>+Monitoring!I86</f>
        <v>3.4722201235126704E-5</v>
      </c>
      <c r="J86" s="92" t="e">
        <f>+Monitoring!#REF!</f>
        <v>#REF!</v>
      </c>
      <c r="K86" s="88" t="str">
        <f>+Monitoring!S86</f>
        <v>Diptera</v>
      </c>
      <c r="L86" s="88" t="str">
        <f>+Monitoring!T86</f>
        <v>Brachycera</v>
      </c>
      <c r="M86" s="88" t="str">
        <f>+Monitoring!U86</f>
        <v>Muscomorpha</v>
      </c>
      <c r="N86" s="88" t="str">
        <f>+Monitoring!V86</f>
        <v>Muscoidea</v>
      </c>
      <c r="O86" s="88" t="str">
        <f>+Monitoring!W86</f>
        <v>Fanniidae</v>
      </c>
      <c r="P86" s="88">
        <f>+Monitoring!X86</f>
        <v>0</v>
      </c>
      <c r="Q86" s="88" t="str">
        <f>+Monitoring!Y86</f>
        <v>Fannia</v>
      </c>
      <c r="R86" s="88" t="str">
        <f>+Monitoring!Z86</f>
        <v>#N/C</v>
      </c>
      <c r="S86" s="88" t="e">
        <f>+Monitoring!#REF!</f>
        <v>#REF!</v>
      </c>
      <c r="T86" s="101" t="e">
        <f>+Monitoring!#REF!</f>
        <v>#REF!</v>
      </c>
    </row>
    <row r="87" spans="1:20" x14ac:dyDescent="0.3">
      <c r="A87" s="88">
        <f t="shared" si="9"/>
        <v>86</v>
      </c>
      <c r="B87" s="88" t="str">
        <f t="shared" si="5"/>
        <v>FAIRD</v>
      </c>
      <c r="C87" s="88" t="str">
        <f>SUBSTITUTE(+Monitoring!C87,"-","")</f>
        <v>FAIRD1</v>
      </c>
      <c r="D87" s="88" t="str">
        <f t="shared" si="6"/>
        <v>Site1</v>
      </c>
      <c r="E87" s="89" t="str">
        <f t="shared" si="7"/>
        <v>Maize</v>
      </c>
      <c r="F87" s="90" t="str">
        <f t="shared" si="8"/>
        <v>FAIRDxMaize</v>
      </c>
      <c r="G87" s="91">
        <f>+Monitoring!G87</f>
        <v>45164.5043518518</v>
      </c>
      <c r="H87" s="91">
        <f>+Monitoring!H87</f>
        <v>45164.504398148099</v>
      </c>
      <c r="I87" s="93">
        <f>+Monitoring!I87</f>
        <v>4.6296299842651933E-5</v>
      </c>
      <c r="J87" s="92" t="e">
        <f>+Monitoring!#REF!</f>
        <v>#REF!</v>
      </c>
      <c r="K87" s="88" t="str">
        <f>+Monitoring!S87</f>
        <v>Diptera</v>
      </c>
      <c r="L87" s="88" t="str">
        <f>+Monitoring!T87</f>
        <v>Brachycera</v>
      </c>
      <c r="M87" s="88" t="str">
        <f>+Monitoring!U87</f>
        <v>Muscomorpha</v>
      </c>
      <c r="N87" s="88" t="str">
        <f>+Monitoring!V87</f>
        <v>Muscoidea</v>
      </c>
      <c r="O87" s="88" t="str">
        <f>+Monitoring!W87</f>
        <v>#N/C</v>
      </c>
      <c r="P87" s="88" t="str">
        <f>+Monitoring!X87</f>
        <v>#N/C</v>
      </c>
      <c r="Q87" s="88" t="str">
        <f>+Monitoring!Y87</f>
        <v>#N/C</v>
      </c>
      <c r="R87" s="88" t="str">
        <f>+Monitoring!Z87</f>
        <v>#N/C</v>
      </c>
      <c r="S87" s="88" t="e">
        <f>+Monitoring!#REF!</f>
        <v>#REF!</v>
      </c>
      <c r="T87" s="101" t="e">
        <f>+Monitoring!#REF!</f>
        <v>#REF!</v>
      </c>
    </row>
    <row r="88" spans="1:20" x14ac:dyDescent="0.3">
      <c r="A88" s="88">
        <f t="shared" si="9"/>
        <v>87</v>
      </c>
      <c r="B88" s="88" t="str">
        <f t="shared" si="5"/>
        <v>FAIRD</v>
      </c>
      <c r="C88" s="88" t="str">
        <f>SUBSTITUTE(+Monitoring!C88,"-","")</f>
        <v>FAIRD1</v>
      </c>
      <c r="D88" s="88" t="str">
        <f t="shared" si="6"/>
        <v>Site1</v>
      </c>
      <c r="E88" s="89" t="str">
        <f t="shared" si="7"/>
        <v>Maize</v>
      </c>
      <c r="F88" s="90" t="str">
        <f t="shared" si="8"/>
        <v>FAIRDxMaize</v>
      </c>
      <c r="G88" s="91">
        <f>+Monitoring!G88</f>
        <v>45164.515439814801</v>
      </c>
      <c r="H88" s="91">
        <f>+Monitoring!H88</f>
        <v>45164.515509259298</v>
      </c>
      <c r="I88" s="93">
        <f>+Monitoring!I88</f>
        <v>6.9444497057702392E-5</v>
      </c>
      <c r="J88" s="92" t="e">
        <f>+Monitoring!#REF!</f>
        <v>#REF!</v>
      </c>
      <c r="K88" s="88" t="str">
        <f>+Monitoring!S88</f>
        <v>Diptera</v>
      </c>
      <c r="L88" s="88" t="str">
        <f>+Monitoring!T88</f>
        <v>Brachycera</v>
      </c>
      <c r="M88" s="88" t="str">
        <f>+Monitoring!U88</f>
        <v>Muscomorpha</v>
      </c>
      <c r="N88" s="88" t="str">
        <f>+Monitoring!V88</f>
        <v>Muscoidea</v>
      </c>
      <c r="O88" s="88" t="str">
        <f>+Monitoring!W88</f>
        <v>Fanniidae</v>
      </c>
      <c r="P88" s="88">
        <f>+Monitoring!X88</f>
        <v>0</v>
      </c>
      <c r="Q88" s="88" t="str">
        <f>+Monitoring!Y88</f>
        <v>Fannia</v>
      </c>
      <c r="R88" s="88" t="str">
        <f>+Monitoring!Z88</f>
        <v>#N/C</v>
      </c>
      <c r="S88" s="88" t="e">
        <f>+Monitoring!#REF!</f>
        <v>#REF!</v>
      </c>
      <c r="T88" s="101" t="e">
        <f>+Monitoring!#REF!</f>
        <v>#REF!</v>
      </c>
    </row>
    <row r="89" spans="1:20" x14ac:dyDescent="0.3">
      <c r="A89" s="88">
        <f t="shared" si="9"/>
        <v>88</v>
      </c>
      <c r="B89" s="88" t="str">
        <f t="shared" si="5"/>
        <v>FAIRD</v>
      </c>
      <c r="C89" s="88" t="str">
        <f>SUBSTITUTE(+Monitoring!C89,"-","")</f>
        <v>FAIRD1</v>
      </c>
      <c r="D89" s="88" t="str">
        <f t="shared" si="6"/>
        <v>Site1</v>
      </c>
      <c r="E89" s="89" t="str">
        <f t="shared" si="7"/>
        <v>Maize</v>
      </c>
      <c r="F89" s="90" t="str">
        <f t="shared" si="8"/>
        <v>FAIRDxMaize</v>
      </c>
      <c r="G89" s="91">
        <f>+Monitoring!G89</f>
        <v>45164.517476851899</v>
      </c>
      <c r="H89" s="91">
        <f>+Monitoring!H89</f>
        <v>45164.518553240698</v>
      </c>
      <c r="I89" s="93">
        <f>+Monitoring!I89</f>
        <v>1.0763887985376641E-3</v>
      </c>
      <c r="J89" s="92" t="e">
        <f>+Monitoring!#REF!</f>
        <v>#REF!</v>
      </c>
      <c r="K89" s="88" t="str">
        <f>+Monitoring!S89</f>
        <v>Diptera</v>
      </c>
      <c r="L89" s="88" t="str">
        <f>+Monitoring!T89</f>
        <v>Brachycera</v>
      </c>
      <c r="M89" s="88" t="str">
        <f>+Monitoring!U89</f>
        <v>#N/C</v>
      </c>
      <c r="N89" s="88" t="str">
        <f>+Monitoring!V89</f>
        <v>#N/C</v>
      </c>
      <c r="O89" s="88" t="str">
        <f>+Monitoring!W89</f>
        <v>#N/C</v>
      </c>
      <c r="P89" s="88" t="str">
        <f>+Monitoring!X89</f>
        <v>#N/C</v>
      </c>
      <c r="Q89" s="88" t="str">
        <f>+Monitoring!Y89</f>
        <v>#N/C</v>
      </c>
      <c r="R89" s="88" t="str">
        <f>+Monitoring!Z89</f>
        <v>#N/C</v>
      </c>
      <c r="S89" s="88" t="e">
        <f>+Monitoring!#REF!</f>
        <v>#REF!</v>
      </c>
      <c r="T89" s="101" t="e">
        <f>+Monitoring!#REF!</f>
        <v>#REF!</v>
      </c>
    </row>
    <row r="90" spans="1:20" x14ac:dyDescent="0.3">
      <c r="A90" s="88">
        <f t="shared" si="9"/>
        <v>89</v>
      </c>
      <c r="B90" s="88" t="str">
        <f t="shared" si="5"/>
        <v>FAIRD</v>
      </c>
      <c r="C90" s="88" t="str">
        <f>SUBSTITUTE(+Monitoring!C90,"-","")</f>
        <v>FAIRD1</v>
      </c>
      <c r="D90" s="88" t="str">
        <f t="shared" si="6"/>
        <v>Site1</v>
      </c>
      <c r="E90" s="89" t="str">
        <f t="shared" si="7"/>
        <v>Maize</v>
      </c>
      <c r="F90" s="90" t="str">
        <f t="shared" si="8"/>
        <v>FAIRDxMaize</v>
      </c>
      <c r="G90" s="91">
        <f>+Monitoring!G90</f>
        <v>45164.526782407404</v>
      </c>
      <c r="H90" s="91">
        <f>+Monitoring!H90</f>
        <v>45164.526828703703</v>
      </c>
      <c r="I90" s="93">
        <f>+Monitoring!I90</f>
        <v>4.6296299842651933E-5</v>
      </c>
      <c r="J90" s="92" t="e">
        <f>+Monitoring!#REF!</f>
        <v>#REF!</v>
      </c>
      <c r="K90" s="88" t="str">
        <f>+Monitoring!S90</f>
        <v>Diptera</v>
      </c>
      <c r="L90" s="88" t="str">
        <f>+Monitoring!T90</f>
        <v>Brachycera</v>
      </c>
      <c r="M90" s="88" t="str">
        <f>+Monitoring!U90</f>
        <v>Muscomorpha</v>
      </c>
      <c r="N90" s="88" t="str">
        <f>+Monitoring!V90</f>
        <v>Muscoidea</v>
      </c>
      <c r="O90" s="88" t="str">
        <f>+Monitoring!W90</f>
        <v>Fanniidae</v>
      </c>
      <c r="P90" s="88">
        <f>+Monitoring!X90</f>
        <v>0</v>
      </c>
      <c r="Q90" s="88" t="str">
        <f>+Monitoring!Y90</f>
        <v>Fannia</v>
      </c>
      <c r="R90" s="88" t="str">
        <f>+Monitoring!Z90</f>
        <v>#N/C</v>
      </c>
      <c r="S90" s="88" t="e">
        <f>+Monitoring!#REF!</f>
        <v>#REF!</v>
      </c>
      <c r="T90" s="101" t="e">
        <f>+Monitoring!#REF!</f>
        <v>#REF!</v>
      </c>
    </row>
    <row r="91" spans="1:20" x14ac:dyDescent="0.3">
      <c r="A91" s="88">
        <f t="shared" si="9"/>
        <v>90</v>
      </c>
      <c r="B91" s="88" t="str">
        <f t="shared" si="5"/>
        <v>FAIRD</v>
      </c>
      <c r="C91" s="88" t="str">
        <f>SUBSTITUTE(+Monitoring!C91,"-","")</f>
        <v>FAIRD1</v>
      </c>
      <c r="D91" s="88" t="str">
        <f t="shared" si="6"/>
        <v>Site1</v>
      </c>
      <c r="E91" s="89" t="str">
        <f t="shared" si="7"/>
        <v>Maize</v>
      </c>
      <c r="F91" s="90" t="str">
        <f t="shared" si="8"/>
        <v>FAIRDxMaize</v>
      </c>
      <c r="G91" s="91">
        <f>+Monitoring!G91</f>
        <v>45164.5339467593</v>
      </c>
      <c r="H91" s="91">
        <f>+Monitoring!H91</f>
        <v>45164.534097222197</v>
      </c>
      <c r="I91" s="93">
        <f>+Monitoring!I91</f>
        <v>1.5046289627207443E-4</v>
      </c>
      <c r="J91" s="92" t="e">
        <f>+Monitoring!#REF!</f>
        <v>#REF!</v>
      </c>
      <c r="K91" s="88" t="str">
        <f>+Monitoring!S91</f>
        <v>Diptera</v>
      </c>
      <c r="L91" s="88" t="str">
        <f>+Monitoring!T91</f>
        <v>Brachycera</v>
      </c>
      <c r="M91" s="88" t="str">
        <f>+Monitoring!U91</f>
        <v>Muscomorpha</v>
      </c>
      <c r="N91" s="88" t="str">
        <f>+Monitoring!V91</f>
        <v>Muscoidea</v>
      </c>
      <c r="O91" s="88" t="str">
        <f>+Monitoring!W91</f>
        <v>Fanniidae</v>
      </c>
      <c r="P91" s="88">
        <f>+Monitoring!X91</f>
        <v>0</v>
      </c>
      <c r="Q91" s="88" t="str">
        <f>+Monitoring!Y91</f>
        <v>Fannia</v>
      </c>
      <c r="R91" s="88" t="str">
        <f>+Monitoring!Z91</f>
        <v>#N/C</v>
      </c>
      <c r="S91" s="88" t="e">
        <f>+Monitoring!#REF!</f>
        <v>#REF!</v>
      </c>
      <c r="T91" s="101" t="e">
        <f>+Monitoring!#REF!</f>
        <v>#REF!</v>
      </c>
    </row>
    <row r="92" spans="1:20" x14ac:dyDescent="0.3">
      <c r="A92" s="88">
        <f t="shared" si="9"/>
        <v>91</v>
      </c>
      <c r="B92" s="88" t="str">
        <f t="shared" si="5"/>
        <v>FAIRD</v>
      </c>
      <c r="C92" s="88" t="str">
        <f>SUBSTITUTE(+Monitoring!C92,"-","")</f>
        <v>FAIRD1</v>
      </c>
      <c r="D92" s="88" t="str">
        <f t="shared" si="6"/>
        <v>Site1</v>
      </c>
      <c r="E92" s="89" t="str">
        <f t="shared" si="7"/>
        <v>Maize</v>
      </c>
      <c r="F92" s="90" t="str">
        <f t="shared" si="8"/>
        <v>FAIRDxMaize</v>
      </c>
      <c r="G92" s="91">
        <f>+Monitoring!G92</f>
        <v>45164.534340277802</v>
      </c>
      <c r="H92" s="91">
        <f>+Monitoring!H92</f>
        <v>45164.534652777802</v>
      </c>
      <c r="I92" s="93">
        <f>+Monitoring!I92</f>
        <v>3.125000002910383E-4</v>
      </c>
      <c r="J92" s="92" t="e">
        <f>+Monitoring!#REF!</f>
        <v>#REF!</v>
      </c>
      <c r="K92" s="88" t="str">
        <f>+Monitoring!S92</f>
        <v>Diptera</v>
      </c>
      <c r="L92" s="88" t="str">
        <f>+Monitoring!T92</f>
        <v>Brachycera</v>
      </c>
      <c r="M92" s="88" t="str">
        <f>+Monitoring!U92</f>
        <v>#N/C</v>
      </c>
      <c r="N92" s="88" t="str">
        <f>+Monitoring!V92</f>
        <v>#N/C</v>
      </c>
      <c r="O92" s="88" t="str">
        <f>+Monitoring!W92</f>
        <v>#N/C</v>
      </c>
      <c r="P92" s="88" t="str">
        <f>+Monitoring!X92</f>
        <v>#N/C</v>
      </c>
      <c r="Q92" s="88" t="str">
        <f>+Monitoring!Y92</f>
        <v>#N/C</v>
      </c>
      <c r="R92" s="88" t="str">
        <f>+Monitoring!Z92</f>
        <v>#N/C</v>
      </c>
      <c r="S92" s="88" t="e">
        <f>+Monitoring!#REF!</f>
        <v>#REF!</v>
      </c>
      <c r="T92" s="101" t="e">
        <f>+Monitoring!#REF!</f>
        <v>#REF!</v>
      </c>
    </row>
    <row r="93" spans="1:20" x14ac:dyDescent="0.3">
      <c r="A93" s="88">
        <f t="shared" si="9"/>
        <v>92</v>
      </c>
      <c r="B93" s="88" t="str">
        <f t="shared" si="5"/>
        <v>FAIRD</v>
      </c>
      <c r="C93" s="88" t="str">
        <f>SUBSTITUTE(+Monitoring!C93,"-","")</f>
        <v>FAIRD1</v>
      </c>
      <c r="D93" s="88" t="str">
        <f t="shared" si="6"/>
        <v>Site1</v>
      </c>
      <c r="E93" s="89" t="str">
        <f t="shared" si="7"/>
        <v>Maize</v>
      </c>
      <c r="F93" s="90" t="str">
        <f t="shared" si="8"/>
        <v>FAIRDxMaize</v>
      </c>
      <c r="G93" s="91">
        <f>+Monitoring!G93</f>
        <v>45164.535219907397</v>
      </c>
      <c r="H93" s="91">
        <f>+Monitoring!H93</f>
        <v>45164.535393518498</v>
      </c>
      <c r="I93" s="93">
        <f>+Monitoring!I93</f>
        <v>1.736111007630825E-4</v>
      </c>
      <c r="J93" s="92" t="e">
        <f>+Monitoring!#REF!</f>
        <v>#REF!</v>
      </c>
      <c r="K93" s="88" t="str">
        <f>+Monitoring!S93</f>
        <v>#N/C</v>
      </c>
      <c r="L93" s="88" t="str">
        <f>+Monitoring!T93</f>
        <v>#N/C</v>
      </c>
      <c r="M93" s="88" t="str">
        <f>+Monitoring!U93</f>
        <v>#N/C</v>
      </c>
      <c r="N93" s="88" t="str">
        <f>+Monitoring!V93</f>
        <v>#N/C</v>
      </c>
      <c r="O93" s="88" t="str">
        <f>+Monitoring!W93</f>
        <v>#N/C</v>
      </c>
      <c r="P93" s="88" t="str">
        <f>+Monitoring!X93</f>
        <v>#N/C</v>
      </c>
      <c r="Q93" s="88" t="str">
        <f>+Monitoring!Y93</f>
        <v>#N/C</v>
      </c>
      <c r="R93" s="88" t="str">
        <f>+Monitoring!Z93</f>
        <v>#N/C</v>
      </c>
      <c r="S93" s="88" t="e">
        <f>+Monitoring!#REF!</f>
        <v>#REF!</v>
      </c>
      <c r="T93" s="101" t="e">
        <f>+Monitoring!#REF!</f>
        <v>#REF!</v>
      </c>
    </row>
    <row r="94" spans="1:20" x14ac:dyDescent="0.3">
      <c r="A94" s="88">
        <f t="shared" si="9"/>
        <v>93</v>
      </c>
      <c r="B94" s="88" t="str">
        <f t="shared" si="5"/>
        <v>FAIRD</v>
      </c>
      <c r="C94" s="88" t="str">
        <f>SUBSTITUTE(+Monitoring!C94,"-","")</f>
        <v>FAIRD1</v>
      </c>
      <c r="D94" s="88" t="str">
        <f t="shared" si="6"/>
        <v>Site1</v>
      </c>
      <c r="E94" s="89" t="str">
        <f t="shared" si="7"/>
        <v>Maize</v>
      </c>
      <c r="F94" s="90" t="str">
        <f t="shared" si="8"/>
        <v>FAIRDxMaize</v>
      </c>
      <c r="G94" s="91">
        <f>+Monitoring!G94</f>
        <v>45164.535891203697</v>
      </c>
      <c r="H94" s="91">
        <f>+Monitoring!H94</f>
        <v>45164.536157407398</v>
      </c>
      <c r="I94" s="93">
        <f>+Monitoring!I94</f>
        <v>2.6620370044838637E-4</v>
      </c>
      <c r="J94" s="92" t="e">
        <f>+Monitoring!#REF!</f>
        <v>#REF!</v>
      </c>
      <c r="K94" s="88" t="str">
        <f>+Monitoring!S94</f>
        <v>#N/C</v>
      </c>
      <c r="L94" s="88" t="str">
        <f>+Monitoring!T94</f>
        <v>#N/C</v>
      </c>
      <c r="M94" s="88" t="str">
        <f>+Monitoring!U94</f>
        <v>#N/C</v>
      </c>
      <c r="N94" s="88" t="str">
        <f>+Monitoring!V94</f>
        <v>#N/C</v>
      </c>
      <c r="O94" s="88" t="str">
        <f>+Monitoring!W94</f>
        <v>#N/C</v>
      </c>
      <c r="P94" s="88" t="str">
        <f>+Monitoring!X94</f>
        <v>#N/C</v>
      </c>
      <c r="Q94" s="88" t="str">
        <f>+Monitoring!Y94</f>
        <v>#N/C</v>
      </c>
      <c r="R94" s="88" t="str">
        <f>+Monitoring!Z94</f>
        <v>#N/C</v>
      </c>
      <c r="S94" s="88" t="e">
        <f>+Monitoring!#REF!</f>
        <v>#REF!</v>
      </c>
      <c r="T94" s="101" t="e">
        <f>+Monitoring!#REF!</f>
        <v>#REF!</v>
      </c>
    </row>
    <row r="95" spans="1:20" x14ac:dyDescent="0.3">
      <c r="A95" s="88">
        <f t="shared" si="9"/>
        <v>94</v>
      </c>
      <c r="B95" s="88" t="str">
        <f t="shared" si="5"/>
        <v>FAIRD</v>
      </c>
      <c r="C95" s="88" t="str">
        <f>SUBSTITUTE(+Monitoring!C95,"-","")</f>
        <v>FAIRD1</v>
      </c>
      <c r="D95" s="88" t="str">
        <f t="shared" si="6"/>
        <v>Site1</v>
      </c>
      <c r="E95" s="89" t="str">
        <f t="shared" si="7"/>
        <v>Maize</v>
      </c>
      <c r="F95" s="90" t="str">
        <f t="shared" si="8"/>
        <v>FAIRDxMaize</v>
      </c>
      <c r="G95" s="91">
        <f>+Monitoring!G95</f>
        <v>45164.542083333297</v>
      </c>
      <c r="H95" s="91">
        <f>+Monitoring!H95</f>
        <v>45164.542199074102</v>
      </c>
      <c r="I95" s="93">
        <f>+Monitoring!I95</f>
        <v>1.1574080417631194E-4</v>
      </c>
      <c r="J95" s="92" t="e">
        <f>+Monitoring!#REF!</f>
        <v>#REF!</v>
      </c>
      <c r="K95" s="88" t="str">
        <f>+Monitoring!S95</f>
        <v>Diptera</v>
      </c>
      <c r="L95" s="88" t="str">
        <f>+Monitoring!T95</f>
        <v>Brachycera</v>
      </c>
      <c r="M95" s="88" t="str">
        <f>+Monitoring!U95</f>
        <v>Muscomorpha</v>
      </c>
      <c r="N95" s="88" t="str">
        <f>+Monitoring!V95</f>
        <v>Muscoidea</v>
      </c>
      <c r="O95" s="88" t="str">
        <f>+Monitoring!W95</f>
        <v>#N/C</v>
      </c>
      <c r="P95" s="88" t="str">
        <f>+Monitoring!X95</f>
        <v>#N/C</v>
      </c>
      <c r="Q95" s="88" t="str">
        <f>+Monitoring!Y95</f>
        <v>#N/C</v>
      </c>
      <c r="R95" s="88" t="str">
        <f>+Monitoring!Z95</f>
        <v>#N/C</v>
      </c>
      <c r="S95" s="88" t="e">
        <f>+Monitoring!#REF!</f>
        <v>#REF!</v>
      </c>
      <c r="T95" s="101" t="e">
        <f>+Monitoring!#REF!</f>
        <v>#REF!</v>
      </c>
    </row>
    <row r="96" spans="1:20" x14ac:dyDescent="0.3">
      <c r="A96" s="88">
        <f t="shared" si="9"/>
        <v>95</v>
      </c>
      <c r="B96" s="88" t="str">
        <f t="shared" si="5"/>
        <v>FAIRD</v>
      </c>
      <c r="C96" s="88" t="str">
        <f>SUBSTITUTE(+Monitoring!C96,"-","")</f>
        <v>FAIRD1</v>
      </c>
      <c r="D96" s="88" t="str">
        <f t="shared" si="6"/>
        <v>Site1</v>
      </c>
      <c r="E96" s="89" t="str">
        <f t="shared" si="7"/>
        <v>Maize</v>
      </c>
      <c r="F96" s="90" t="str">
        <f t="shared" si="8"/>
        <v>FAIRDxMaize</v>
      </c>
      <c r="G96" s="91">
        <f>+Monitoring!G96</f>
        <v>45164.542083333297</v>
      </c>
      <c r="H96" s="91">
        <f>+Monitoring!H96</f>
        <v>45164.542245370401</v>
      </c>
      <c r="I96" s="93">
        <f>+Monitoring!I96</f>
        <v>1.6203710401896387E-4</v>
      </c>
      <c r="J96" s="92" t="e">
        <f>+Monitoring!#REF!</f>
        <v>#REF!</v>
      </c>
      <c r="K96" s="88" t="str">
        <f>+Monitoring!S96</f>
        <v>Diptera</v>
      </c>
      <c r="L96" s="88" t="str">
        <f>+Monitoring!T96</f>
        <v>Brachycera</v>
      </c>
      <c r="M96" s="88" t="str">
        <f>+Monitoring!U96</f>
        <v>#N/C</v>
      </c>
      <c r="N96" s="88" t="str">
        <f>+Monitoring!V96</f>
        <v>#N/C</v>
      </c>
      <c r="O96" s="88" t="str">
        <f>+Monitoring!W96</f>
        <v>#N/C</v>
      </c>
      <c r="P96" s="88" t="str">
        <f>+Monitoring!X96</f>
        <v>#N/C</v>
      </c>
      <c r="Q96" s="88" t="str">
        <f>+Monitoring!Y96</f>
        <v>#N/C</v>
      </c>
      <c r="R96" s="88" t="str">
        <f>+Monitoring!Z96</f>
        <v>#N/C</v>
      </c>
      <c r="S96" s="88" t="e">
        <f>+Monitoring!#REF!</f>
        <v>#REF!</v>
      </c>
      <c r="T96" s="101" t="e">
        <f>+Monitoring!#REF!</f>
        <v>#REF!</v>
      </c>
    </row>
    <row r="97" spans="1:20" x14ac:dyDescent="0.3">
      <c r="A97" s="88">
        <f t="shared" si="9"/>
        <v>96</v>
      </c>
      <c r="B97" s="88" t="str">
        <f t="shared" si="5"/>
        <v>FAIRD</v>
      </c>
      <c r="C97" s="88" t="str">
        <f>SUBSTITUTE(+Monitoring!C97,"-","")</f>
        <v>FAIRD1</v>
      </c>
      <c r="D97" s="88" t="str">
        <f t="shared" si="6"/>
        <v>Site1</v>
      </c>
      <c r="E97" s="89" t="str">
        <f t="shared" si="7"/>
        <v>Maize</v>
      </c>
      <c r="F97" s="90" t="str">
        <f t="shared" si="8"/>
        <v>FAIRDxMaize</v>
      </c>
      <c r="G97" s="91">
        <f>+Monitoring!G97</f>
        <v>45164.578460648103</v>
      </c>
      <c r="H97" s="91">
        <f>+Monitoring!H97</f>
        <v>45164.578680555598</v>
      </c>
      <c r="I97" s="93">
        <f>+Monitoring!I97</f>
        <v>2.1990749519318342E-4</v>
      </c>
      <c r="J97" s="92" t="e">
        <f>+Monitoring!#REF!</f>
        <v>#REF!</v>
      </c>
      <c r="K97" s="88" t="str">
        <f>+Monitoring!S97</f>
        <v>Diptera</v>
      </c>
      <c r="L97" s="88" t="str">
        <f>+Monitoring!T97</f>
        <v>Brachycera</v>
      </c>
      <c r="M97" s="88" t="str">
        <f>+Monitoring!U97</f>
        <v>Muscomorpha</v>
      </c>
      <c r="N97" s="88" t="str">
        <f>+Monitoring!V97</f>
        <v>Muscoidea</v>
      </c>
      <c r="O97" s="88" t="str">
        <f>+Monitoring!W97</f>
        <v>Fanniidae</v>
      </c>
      <c r="P97" s="88">
        <f>+Monitoring!X97</f>
        <v>0</v>
      </c>
      <c r="Q97" s="88" t="str">
        <f>+Monitoring!Y97</f>
        <v>Fannia</v>
      </c>
      <c r="R97" s="88" t="str">
        <f>+Monitoring!Z97</f>
        <v>#N/C</v>
      </c>
      <c r="S97" s="88" t="e">
        <f>+Monitoring!#REF!</f>
        <v>#REF!</v>
      </c>
      <c r="T97" s="101" t="e">
        <f>+Monitoring!#REF!</f>
        <v>#REF!</v>
      </c>
    </row>
    <row r="98" spans="1:20" x14ac:dyDescent="0.3">
      <c r="A98" s="88">
        <f t="shared" si="9"/>
        <v>97</v>
      </c>
      <c r="B98" s="88" t="str">
        <f t="shared" si="5"/>
        <v>FAIRD</v>
      </c>
      <c r="C98" s="88" t="str">
        <f>SUBSTITUTE(+Monitoring!C98,"-","")</f>
        <v>FAIRD1</v>
      </c>
      <c r="D98" s="88" t="str">
        <f t="shared" si="6"/>
        <v>Site1</v>
      </c>
      <c r="E98" s="89" t="str">
        <f t="shared" si="7"/>
        <v>Maize</v>
      </c>
      <c r="F98" s="90" t="str">
        <f t="shared" si="8"/>
        <v>FAIRDxMaize</v>
      </c>
      <c r="G98" s="91">
        <f>+Monitoring!G98</f>
        <v>45164.587395833303</v>
      </c>
      <c r="H98" s="91">
        <f>+Monitoring!H98</f>
        <v>45164.587442129603</v>
      </c>
      <c r="I98" s="93">
        <f>+Monitoring!I98</f>
        <v>4.6296299842651933E-5</v>
      </c>
      <c r="J98" s="92" t="e">
        <f>+Monitoring!#REF!</f>
        <v>#REF!</v>
      </c>
      <c r="K98" s="88" t="str">
        <f>+Monitoring!S98</f>
        <v>#N/C</v>
      </c>
      <c r="L98" s="88" t="str">
        <f>+Monitoring!T98</f>
        <v>#N/C</v>
      </c>
      <c r="M98" s="88" t="str">
        <f>+Monitoring!U98</f>
        <v>#N/C</v>
      </c>
      <c r="N98" s="88" t="str">
        <f>+Monitoring!V98</f>
        <v>#N/C</v>
      </c>
      <c r="O98" s="88" t="str">
        <f>+Monitoring!W98</f>
        <v>#N/C</v>
      </c>
      <c r="P98" s="88" t="str">
        <f>+Monitoring!X98</f>
        <v>#N/C</v>
      </c>
      <c r="Q98" s="88" t="str">
        <f>+Monitoring!Y98</f>
        <v>#N/C</v>
      </c>
      <c r="R98" s="88" t="str">
        <f>+Monitoring!Z98</f>
        <v>#N/C</v>
      </c>
      <c r="S98" s="88" t="e">
        <f>+Monitoring!#REF!</f>
        <v>#REF!</v>
      </c>
      <c r="T98" s="101" t="e">
        <f>+Monitoring!#REF!</f>
        <v>#REF!</v>
      </c>
    </row>
    <row r="99" spans="1:20" x14ac:dyDescent="0.3">
      <c r="A99" s="88">
        <f t="shared" si="9"/>
        <v>98</v>
      </c>
      <c r="B99" s="88" t="str">
        <f t="shared" si="5"/>
        <v>FAIRD</v>
      </c>
      <c r="C99" s="88" t="str">
        <f>SUBSTITUTE(+Monitoring!C99,"-","")</f>
        <v>FAIRD1</v>
      </c>
      <c r="D99" s="88" t="str">
        <f t="shared" si="6"/>
        <v>Site1</v>
      </c>
      <c r="E99" s="89" t="str">
        <f t="shared" si="7"/>
        <v>Maize</v>
      </c>
      <c r="F99" s="90" t="str">
        <f t="shared" si="8"/>
        <v>FAIRDxMaize</v>
      </c>
      <c r="G99" s="91">
        <f>+Monitoring!G99</f>
        <v>45164.587395833303</v>
      </c>
      <c r="H99" s="91">
        <f>+Monitoring!H99</f>
        <v>45164.587534722203</v>
      </c>
      <c r="I99" s="93">
        <f>+Monitoring!I99</f>
        <v>1.388888995279558E-4</v>
      </c>
      <c r="J99" s="92" t="e">
        <f>+Monitoring!#REF!</f>
        <v>#REF!</v>
      </c>
      <c r="K99" s="88" t="str">
        <f>+Monitoring!S99</f>
        <v>Diptera</v>
      </c>
      <c r="L99" s="88" t="str">
        <f>+Monitoring!T99</f>
        <v>Brachycera</v>
      </c>
      <c r="M99" s="88" t="str">
        <f>+Monitoring!U99</f>
        <v>Muscomorpha</v>
      </c>
      <c r="N99" s="88" t="str">
        <f>+Monitoring!V99</f>
        <v>Muscoidea</v>
      </c>
      <c r="O99" s="88" t="str">
        <f>+Monitoring!W99</f>
        <v>#N/C</v>
      </c>
      <c r="P99" s="88" t="str">
        <f>+Monitoring!X99</f>
        <v>#N/C</v>
      </c>
      <c r="Q99" s="88" t="str">
        <f>+Monitoring!Y99</f>
        <v>#N/C</v>
      </c>
      <c r="R99" s="88" t="str">
        <f>+Monitoring!Z99</f>
        <v>#N/C</v>
      </c>
      <c r="S99" s="88" t="e">
        <f>+Monitoring!#REF!</f>
        <v>#REF!</v>
      </c>
      <c r="T99" s="101" t="e">
        <f>+Monitoring!#REF!</f>
        <v>#REF!</v>
      </c>
    </row>
    <row r="100" spans="1:20" x14ac:dyDescent="0.3">
      <c r="A100" s="88">
        <f t="shared" si="9"/>
        <v>99</v>
      </c>
      <c r="B100" s="88" t="str">
        <f t="shared" si="5"/>
        <v>FAIRD</v>
      </c>
      <c r="C100" s="88" t="str">
        <f>SUBSTITUTE(+Monitoring!C100,"-","")</f>
        <v>FAIRD1</v>
      </c>
      <c r="D100" s="88" t="str">
        <f t="shared" si="6"/>
        <v>Site1</v>
      </c>
      <c r="E100" s="89" t="str">
        <f t="shared" si="7"/>
        <v>Maize</v>
      </c>
      <c r="F100" s="90" t="str">
        <f t="shared" si="8"/>
        <v>FAIRDxMaize</v>
      </c>
      <c r="G100" s="91">
        <f>+Monitoring!G100</f>
        <v>45164.589722222197</v>
      </c>
      <c r="H100" s="91">
        <f>+Monitoring!H100</f>
        <v>45164.589768518497</v>
      </c>
      <c r="I100" s="93">
        <f>+Monitoring!I100</f>
        <v>4.6296299842651933E-5</v>
      </c>
      <c r="J100" s="92" t="e">
        <f>+Monitoring!#REF!</f>
        <v>#REF!</v>
      </c>
      <c r="K100" s="88" t="str">
        <f>+Monitoring!S100</f>
        <v>#N/C</v>
      </c>
      <c r="L100" s="88" t="str">
        <f>+Monitoring!T100</f>
        <v>#N/C</v>
      </c>
      <c r="M100" s="88" t="str">
        <f>+Monitoring!U100</f>
        <v>#N/C</v>
      </c>
      <c r="N100" s="88" t="str">
        <f>+Monitoring!V100</f>
        <v>#N/C</v>
      </c>
      <c r="O100" s="88" t="str">
        <f>+Monitoring!W100</f>
        <v>#N/C</v>
      </c>
      <c r="P100" s="88" t="str">
        <f>+Monitoring!X100</f>
        <v>#N/C</v>
      </c>
      <c r="Q100" s="88" t="str">
        <f>+Monitoring!Y100</f>
        <v>#N/C</v>
      </c>
      <c r="R100" s="88" t="str">
        <f>+Monitoring!Z100</f>
        <v>#N/C</v>
      </c>
      <c r="S100" s="88" t="e">
        <f>+Monitoring!#REF!</f>
        <v>#REF!</v>
      </c>
      <c r="T100" s="101" t="e">
        <f>+Monitoring!#REF!</f>
        <v>#REF!</v>
      </c>
    </row>
    <row r="101" spans="1:20" x14ac:dyDescent="0.3">
      <c r="A101" s="88">
        <f t="shared" si="9"/>
        <v>100</v>
      </c>
      <c r="B101" s="88" t="str">
        <f t="shared" si="5"/>
        <v>FAIRD</v>
      </c>
      <c r="C101" s="88" t="str">
        <f>SUBSTITUTE(+Monitoring!C101,"-","")</f>
        <v>FAIRD1</v>
      </c>
      <c r="D101" s="88" t="str">
        <f t="shared" si="6"/>
        <v>Site1</v>
      </c>
      <c r="E101" s="89" t="str">
        <f t="shared" si="7"/>
        <v>Maize</v>
      </c>
      <c r="F101" s="90" t="str">
        <f t="shared" si="8"/>
        <v>FAIRDxMaize</v>
      </c>
      <c r="G101" s="91">
        <f>+Monitoring!G101</f>
        <v>45164.590300925898</v>
      </c>
      <c r="H101" s="91">
        <f>+Monitoring!H101</f>
        <v>45164.590833333299</v>
      </c>
      <c r="I101" s="93">
        <f>+Monitoring!I101</f>
        <v>5.3240740089677274E-4</v>
      </c>
      <c r="J101" s="92" t="e">
        <f>+Monitoring!#REF!</f>
        <v>#REF!</v>
      </c>
      <c r="K101" s="88" t="str">
        <f>+Monitoring!S101</f>
        <v>Diptera</v>
      </c>
      <c r="L101" s="88" t="str">
        <f>+Monitoring!T101</f>
        <v>Brachycera</v>
      </c>
      <c r="M101" s="88" t="str">
        <f>+Monitoring!U101</f>
        <v>Muscomorpha</v>
      </c>
      <c r="N101" s="88" t="str">
        <f>+Monitoring!V101</f>
        <v>Muscoidea</v>
      </c>
      <c r="O101" s="88" t="str">
        <f>+Monitoring!W101</f>
        <v>Fanniidae</v>
      </c>
      <c r="P101" s="88">
        <f>+Monitoring!X101</f>
        <v>0</v>
      </c>
      <c r="Q101" s="88" t="str">
        <f>+Monitoring!Y101</f>
        <v>Fannia</v>
      </c>
      <c r="R101" s="88" t="str">
        <f>+Monitoring!Z101</f>
        <v>#N/C</v>
      </c>
      <c r="S101" s="88" t="e">
        <f>+Monitoring!#REF!</f>
        <v>#REF!</v>
      </c>
      <c r="T101" s="101" t="e">
        <f>+Monitoring!#REF!</f>
        <v>#REF!</v>
      </c>
    </row>
    <row r="102" spans="1:20" x14ac:dyDescent="0.3">
      <c r="A102" s="88">
        <f t="shared" si="9"/>
        <v>101</v>
      </c>
      <c r="B102" s="88" t="str">
        <f t="shared" si="5"/>
        <v>FAIRD</v>
      </c>
      <c r="C102" s="88" t="str">
        <f>SUBSTITUTE(+Monitoring!C102,"-","")</f>
        <v>FAIRD1</v>
      </c>
      <c r="D102" s="88" t="str">
        <f t="shared" si="6"/>
        <v>Site1</v>
      </c>
      <c r="E102" s="89" t="str">
        <f t="shared" si="7"/>
        <v>Maize</v>
      </c>
      <c r="F102" s="90" t="str">
        <f t="shared" si="8"/>
        <v>FAIRDxMaize</v>
      </c>
      <c r="G102" s="91">
        <f>+Monitoring!G102</f>
        <v>45164.6007986111</v>
      </c>
      <c r="H102" s="91">
        <f>+Monitoring!H102</f>
        <v>45164.601006944402</v>
      </c>
      <c r="I102" s="93">
        <f>+Monitoring!I102</f>
        <v>2.0833330199820921E-4</v>
      </c>
      <c r="J102" s="92" t="e">
        <f>+Monitoring!#REF!</f>
        <v>#REF!</v>
      </c>
      <c r="K102" s="88" t="str">
        <f>+Monitoring!S102</f>
        <v>Diptera</v>
      </c>
      <c r="L102" s="88" t="str">
        <f>+Monitoring!T102</f>
        <v>Brachycera</v>
      </c>
      <c r="M102" s="88" t="str">
        <f>+Monitoring!U102</f>
        <v>Muscomorpha</v>
      </c>
      <c r="N102" s="88" t="str">
        <f>+Monitoring!V102</f>
        <v>Muscoidea</v>
      </c>
      <c r="O102" s="88" t="str">
        <f>+Monitoring!W102</f>
        <v>Fanniidae</v>
      </c>
      <c r="P102" s="88">
        <f>+Monitoring!X102</f>
        <v>0</v>
      </c>
      <c r="Q102" s="88" t="str">
        <f>+Monitoring!Y102</f>
        <v>Fannia</v>
      </c>
      <c r="R102" s="88" t="str">
        <f>+Monitoring!Z102</f>
        <v>#N/C</v>
      </c>
      <c r="S102" s="88" t="e">
        <f>+Monitoring!#REF!</f>
        <v>#REF!</v>
      </c>
      <c r="T102" s="101" t="e">
        <f>+Monitoring!#REF!</f>
        <v>#REF!</v>
      </c>
    </row>
    <row r="103" spans="1:20" x14ac:dyDescent="0.3">
      <c r="A103" s="88">
        <f t="shared" si="9"/>
        <v>102</v>
      </c>
      <c r="B103" s="88" t="str">
        <f t="shared" si="5"/>
        <v>FAIRD</v>
      </c>
      <c r="C103" s="88" t="str">
        <f>SUBSTITUTE(+Monitoring!C103,"-","")</f>
        <v>FAIRD1</v>
      </c>
      <c r="D103" s="88" t="str">
        <f t="shared" si="6"/>
        <v>Site1</v>
      </c>
      <c r="E103" s="89" t="str">
        <f t="shared" si="7"/>
        <v>Maize</v>
      </c>
      <c r="F103" s="90" t="str">
        <f t="shared" si="8"/>
        <v>FAIRDxMaize</v>
      </c>
      <c r="G103" s="91">
        <f>+Monitoring!G103</f>
        <v>45164.603402777801</v>
      </c>
      <c r="H103" s="91">
        <f>+Monitoring!H103</f>
        <v>45164.6035416667</v>
      </c>
      <c r="I103" s="93">
        <f>+Monitoring!I103</f>
        <v>1.388888995279558E-4</v>
      </c>
      <c r="J103" s="92" t="e">
        <f>+Monitoring!#REF!</f>
        <v>#REF!</v>
      </c>
      <c r="K103" s="88" t="str">
        <f>+Monitoring!S103</f>
        <v>Diptera</v>
      </c>
      <c r="L103" s="88" t="str">
        <f>+Monitoring!T103</f>
        <v>Brachycera</v>
      </c>
      <c r="M103" s="88" t="str">
        <f>+Monitoring!U103</f>
        <v>Muscomorpha</v>
      </c>
      <c r="N103" s="88" t="str">
        <f>+Monitoring!V103</f>
        <v>Muscoidea</v>
      </c>
      <c r="O103" s="88" t="str">
        <f>+Monitoring!W103</f>
        <v>Fanniidae</v>
      </c>
      <c r="P103" s="88">
        <f>+Monitoring!X103</f>
        <v>0</v>
      </c>
      <c r="Q103" s="88" t="str">
        <f>+Monitoring!Y103</f>
        <v>Fannia</v>
      </c>
      <c r="R103" s="88" t="str">
        <f>+Monitoring!Z103</f>
        <v>#N/C</v>
      </c>
      <c r="S103" s="88" t="e">
        <f>+Monitoring!#REF!</f>
        <v>#REF!</v>
      </c>
      <c r="T103" s="101" t="e">
        <f>+Monitoring!#REF!</f>
        <v>#REF!</v>
      </c>
    </row>
    <row r="104" spans="1:20" x14ac:dyDescent="0.3">
      <c r="A104" s="88">
        <f t="shared" si="9"/>
        <v>103</v>
      </c>
      <c r="B104" s="88" t="str">
        <f t="shared" si="5"/>
        <v>FAIRD</v>
      </c>
      <c r="C104" s="88" t="str">
        <f>SUBSTITUTE(+Monitoring!C104,"-","")</f>
        <v>FAIRD1</v>
      </c>
      <c r="D104" s="88" t="str">
        <f t="shared" si="6"/>
        <v>Site1</v>
      </c>
      <c r="E104" s="89" t="str">
        <f t="shared" si="7"/>
        <v>Maize</v>
      </c>
      <c r="F104" s="90" t="str">
        <f t="shared" si="8"/>
        <v>FAIRDxMaize</v>
      </c>
      <c r="G104" s="91">
        <f>+Monitoring!G104</f>
        <v>45164.603402777801</v>
      </c>
      <c r="H104" s="91">
        <f>+Monitoring!H104</f>
        <v>45164.604016203702</v>
      </c>
      <c r="I104" s="93">
        <f>+Monitoring!I104</f>
        <v>6.1342590197455138E-4</v>
      </c>
      <c r="J104" s="92" t="e">
        <f>+Monitoring!#REF!</f>
        <v>#REF!</v>
      </c>
      <c r="K104" s="88" t="str">
        <f>+Monitoring!S104</f>
        <v>Diptera</v>
      </c>
      <c r="L104" s="88" t="str">
        <f>+Monitoring!T104</f>
        <v>Brachycera</v>
      </c>
      <c r="M104" s="88" t="str">
        <f>+Monitoring!U104</f>
        <v>Muscomorpha</v>
      </c>
      <c r="N104" s="88" t="str">
        <f>+Monitoring!V104</f>
        <v>Muscoidea</v>
      </c>
      <c r="O104" s="88" t="str">
        <f>+Monitoring!W104</f>
        <v>Fanniidae</v>
      </c>
      <c r="P104" s="88">
        <f>+Monitoring!X104</f>
        <v>0</v>
      </c>
      <c r="Q104" s="88" t="str">
        <f>+Monitoring!Y104</f>
        <v>Fannia</v>
      </c>
      <c r="R104" s="88" t="str">
        <f>+Monitoring!Z104</f>
        <v>#N/C</v>
      </c>
      <c r="S104" s="88" t="e">
        <f>+Monitoring!#REF!</f>
        <v>#REF!</v>
      </c>
      <c r="T104" s="101" t="e">
        <f>+Monitoring!#REF!</f>
        <v>#REF!</v>
      </c>
    </row>
    <row r="105" spans="1:20" x14ac:dyDescent="0.3">
      <c r="A105" s="88">
        <f t="shared" si="9"/>
        <v>104</v>
      </c>
      <c r="B105" s="88" t="str">
        <f t="shared" si="5"/>
        <v>FAIRD</v>
      </c>
      <c r="C105" s="88" t="str">
        <f>SUBSTITUTE(+Monitoring!C105,"-","")</f>
        <v>FAIRD1</v>
      </c>
      <c r="D105" s="88" t="str">
        <f t="shared" si="6"/>
        <v>Site1</v>
      </c>
      <c r="E105" s="89" t="str">
        <f t="shared" si="7"/>
        <v>Maize</v>
      </c>
      <c r="F105" s="90" t="str">
        <f t="shared" si="8"/>
        <v>FAIRDxMaize</v>
      </c>
      <c r="G105" s="91">
        <f>+Monitoring!G105</f>
        <v>45164.6035416667</v>
      </c>
      <c r="H105" s="91">
        <f>+Monitoring!H105</f>
        <v>45164.603657407402</v>
      </c>
      <c r="I105" s="93">
        <f>+Monitoring!I105</f>
        <v>1.1574070231290534E-4</v>
      </c>
      <c r="J105" s="92" t="e">
        <f>+Monitoring!#REF!</f>
        <v>#REF!</v>
      </c>
      <c r="K105" s="88" t="str">
        <f>+Monitoring!S105</f>
        <v>Diptera</v>
      </c>
      <c r="L105" s="88" t="str">
        <f>+Monitoring!T105</f>
        <v>Brachycera</v>
      </c>
      <c r="M105" s="88" t="str">
        <f>+Monitoring!U105</f>
        <v>#N/C</v>
      </c>
      <c r="N105" s="88" t="str">
        <f>+Monitoring!V105</f>
        <v>#N/C</v>
      </c>
      <c r="O105" s="88" t="str">
        <f>+Monitoring!W105</f>
        <v>#N/C</v>
      </c>
      <c r="P105" s="88" t="str">
        <f>+Monitoring!X105</f>
        <v>#N/C</v>
      </c>
      <c r="Q105" s="88" t="str">
        <f>+Monitoring!Y105</f>
        <v>#N/C</v>
      </c>
      <c r="R105" s="88" t="str">
        <f>+Monitoring!Z105</f>
        <v>#N/C</v>
      </c>
      <c r="S105" s="88" t="e">
        <f>+Monitoring!#REF!</f>
        <v>#REF!</v>
      </c>
      <c r="T105" s="101" t="e">
        <f>+Monitoring!#REF!</f>
        <v>#REF!</v>
      </c>
    </row>
    <row r="106" spans="1:20" x14ac:dyDescent="0.3">
      <c r="A106" s="88">
        <f t="shared" si="9"/>
        <v>105</v>
      </c>
      <c r="B106" s="88" t="str">
        <f t="shared" si="5"/>
        <v>FAIRD</v>
      </c>
      <c r="C106" s="88" t="str">
        <f>SUBSTITUTE(+Monitoring!C106,"-","")</f>
        <v>FAIRD1</v>
      </c>
      <c r="D106" s="88" t="str">
        <f t="shared" si="6"/>
        <v>Site1</v>
      </c>
      <c r="E106" s="89" t="str">
        <f t="shared" si="7"/>
        <v>Maize</v>
      </c>
      <c r="F106" s="90" t="str">
        <f t="shared" si="8"/>
        <v>FAIRDxMaize</v>
      </c>
      <c r="G106" s="91">
        <f>+Monitoring!G106</f>
        <v>45164.603877314803</v>
      </c>
      <c r="H106" s="91">
        <f>+Monitoring!H106</f>
        <v>45164.603969907403</v>
      </c>
      <c r="I106" s="93">
        <f>+Monitoring!I106</f>
        <v>9.2592599685303867E-5</v>
      </c>
      <c r="J106" s="92" t="e">
        <f>+Monitoring!#REF!</f>
        <v>#REF!</v>
      </c>
      <c r="K106" s="88" t="str">
        <f>+Monitoring!S106</f>
        <v>Diptera</v>
      </c>
      <c r="L106" s="88" t="str">
        <f>+Monitoring!T106</f>
        <v>Brachycera</v>
      </c>
      <c r="M106" s="88" t="str">
        <f>+Monitoring!U106</f>
        <v>Muscomorpha</v>
      </c>
      <c r="N106" s="88" t="str">
        <f>+Monitoring!V106</f>
        <v>Muscoidea</v>
      </c>
      <c r="O106" s="88" t="str">
        <f>+Monitoring!W106</f>
        <v>Fanniidae</v>
      </c>
      <c r="P106" s="88">
        <f>+Monitoring!X106</f>
        <v>0</v>
      </c>
      <c r="Q106" s="88" t="str">
        <f>+Monitoring!Y106</f>
        <v>Fannia</v>
      </c>
      <c r="R106" s="88" t="str">
        <f>+Monitoring!Z106</f>
        <v>#N/C</v>
      </c>
      <c r="S106" s="88" t="e">
        <f>+Monitoring!#REF!</f>
        <v>#REF!</v>
      </c>
      <c r="T106" s="101" t="e">
        <f>+Monitoring!#REF!</f>
        <v>#REF!</v>
      </c>
    </row>
    <row r="107" spans="1:20" x14ac:dyDescent="0.3">
      <c r="A107" s="88">
        <f t="shared" si="9"/>
        <v>106</v>
      </c>
      <c r="B107" s="88" t="str">
        <f t="shared" si="5"/>
        <v>FAIRD</v>
      </c>
      <c r="C107" s="88" t="str">
        <f>SUBSTITUTE(+Monitoring!C107,"-","")</f>
        <v>FAIRD1</v>
      </c>
      <c r="D107" s="88" t="str">
        <f t="shared" si="6"/>
        <v>Site1</v>
      </c>
      <c r="E107" s="89" t="str">
        <f t="shared" si="7"/>
        <v>Maize</v>
      </c>
      <c r="F107" s="90" t="str">
        <f t="shared" si="8"/>
        <v>FAIRDxMaize</v>
      </c>
      <c r="G107" s="91">
        <f>+Monitoring!G107</f>
        <v>45164.608263888898</v>
      </c>
      <c r="H107" s="91">
        <f>+Monitoring!H107</f>
        <v>45164.608333333301</v>
      </c>
      <c r="I107" s="93">
        <f>+Monitoring!I107</f>
        <v>6.9444402470253408E-5</v>
      </c>
      <c r="J107" s="92" t="e">
        <f>+Monitoring!#REF!</f>
        <v>#REF!</v>
      </c>
      <c r="K107" s="88" t="str">
        <f>+Monitoring!S107</f>
        <v>Hymenoptera</v>
      </c>
      <c r="L107" s="88" t="str">
        <f>+Monitoring!T107</f>
        <v>Apocrita</v>
      </c>
      <c r="M107" s="88" t="str">
        <f>+Monitoring!U107</f>
        <v>Aculeata</v>
      </c>
      <c r="N107" s="88" t="str">
        <f>+Monitoring!V107</f>
        <v>Apoidea</v>
      </c>
      <c r="O107" s="88" t="str">
        <f>+Monitoring!W107</f>
        <v>Apidae</v>
      </c>
      <c r="P107" s="88" t="str">
        <f>+Monitoring!X107</f>
        <v>Apinae</v>
      </c>
      <c r="Q107" s="88" t="str">
        <f>+Monitoring!Y107</f>
        <v>#N/C</v>
      </c>
      <c r="R107" s="88" t="str">
        <f>+Monitoring!Z107</f>
        <v>#N/C</v>
      </c>
      <c r="S107" s="88" t="e">
        <f>+Monitoring!#REF!</f>
        <v>#REF!</v>
      </c>
      <c r="T107" s="101" t="e">
        <f>+Monitoring!#REF!</f>
        <v>#REF!</v>
      </c>
    </row>
    <row r="108" spans="1:20" x14ac:dyDescent="0.3">
      <c r="A108" s="88">
        <f t="shared" si="9"/>
        <v>107</v>
      </c>
      <c r="B108" s="88" t="str">
        <f t="shared" si="5"/>
        <v>FAIRD</v>
      </c>
      <c r="C108" s="88" t="str">
        <f>SUBSTITUTE(+Monitoring!C108,"-","")</f>
        <v>FAIRD1</v>
      </c>
      <c r="D108" s="88" t="str">
        <f t="shared" si="6"/>
        <v>Site1</v>
      </c>
      <c r="E108" s="89" t="str">
        <f t="shared" si="7"/>
        <v>Maize</v>
      </c>
      <c r="F108" s="90" t="str">
        <f t="shared" si="8"/>
        <v>FAIRDxMaize</v>
      </c>
      <c r="G108" s="91">
        <f>+Monitoring!G108</f>
        <v>45164.615868055596</v>
      </c>
      <c r="H108" s="91">
        <f>+Monitoring!H108</f>
        <v>45164.615914351903</v>
      </c>
      <c r="I108" s="93">
        <f>+Monitoring!I108</f>
        <v>4.6296307118609548E-5</v>
      </c>
      <c r="J108" s="92" t="e">
        <f>+Monitoring!#REF!</f>
        <v>#REF!</v>
      </c>
      <c r="K108" s="88" t="str">
        <f>+Monitoring!S108</f>
        <v>#N/C</v>
      </c>
      <c r="L108" s="88" t="str">
        <f>+Monitoring!T108</f>
        <v>#N/C</v>
      </c>
      <c r="M108" s="88" t="str">
        <f>+Monitoring!U108</f>
        <v>#N/C</v>
      </c>
      <c r="N108" s="88" t="str">
        <f>+Monitoring!V108</f>
        <v>#N/C</v>
      </c>
      <c r="O108" s="88" t="str">
        <f>+Monitoring!W108</f>
        <v>#N/C</v>
      </c>
      <c r="P108" s="88" t="str">
        <f>+Monitoring!X108</f>
        <v>#N/C</v>
      </c>
      <c r="Q108" s="88" t="str">
        <f>+Monitoring!Y108</f>
        <v>#N/C</v>
      </c>
      <c r="R108" s="88" t="str">
        <f>+Monitoring!Z108</f>
        <v>#N/C</v>
      </c>
      <c r="S108" s="88" t="e">
        <f>+Monitoring!#REF!</f>
        <v>#REF!</v>
      </c>
      <c r="T108" s="101" t="e">
        <f>+Monitoring!#REF!</f>
        <v>#REF!</v>
      </c>
    </row>
    <row r="109" spans="1:20" x14ac:dyDescent="0.3">
      <c r="A109" s="88">
        <f t="shared" si="9"/>
        <v>108</v>
      </c>
      <c r="B109" s="88" t="str">
        <f t="shared" si="5"/>
        <v>FAIRD</v>
      </c>
      <c r="C109" s="88" t="str">
        <f>SUBSTITUTE(+Monitoring!C109,"-","")</f>
        <v>FAIRD1</v>
      </c>
      <c r="D109" s="88" t="str">
        <f t="shared" si="6"/>
        <v>Site1</v>
      </c>
      <c r="E109" s="89" t="str">
        <f t="shared" si="7"/>
        <v>Maize</v>
      </c>
      <c r="F109" s="90" t="str">
        <f t="shared" si="8"/>
        <v>FAIRDxMaize</v>
      </c>
      <c r="G109" s="91">
        <f>+Monitoring!G109</f>
        <v>45164.6175</v>
      </c>
      <c r="H109" s="91">
        <f>+Monitoring!H109</f>
        <v>45164.617604166699</v>
      </c>
      <c r="I109" s="93">
        <f>+Monitoring!I109</f>
        <v>1.041666982928291E-4</v>
      </c>
      <c r="J109" s="92" t="e">
        <f>+Monitoring!#REF!</f>
        <v>#REF!</v>
      </c>
      <c r="K109" s="88" t="str">
        <f>+Monitoring!S109</f>
        <v>Diptera</v>
      </c>
      <c r="L109" s="88" t="str">
        <f>+Monitoring!T109</f>
        <v>Brachycera</v>
      </c>
      <c r="M109" s="88" t="str">
        <f>+Monitoring!U109</f>
        <v>Muscomorpha</v>
      </c>
      <c r="N109" s="88" t="str">
        <f>+Monitoring!V109</f>
        <v>Muscoidea</v>
      </c>
      <c r="O109" s="88" t="str">
        <f>+Monitoring!W109</f>
        <v>Fanniidae</v>
      </c>
      <c r="P109" s="88">
        <f>+Monitoring!X109</f>
        <v>0</v>
      </c>
      <c r="Q109" s="88" t="str">
        <f>+Monitoring!Y109</f>
        <v>Fannia</v>
      </c>
      <c r="R109" s="88" t="str">
        <f>+Monitoring!Z109</f>
        <v>#N/C</v>
      </c>
      <c r="S109" s="88" t="e">
        <f>+Monitoring!#REF!</f>
        <v>#REF!</v>
      </c>
      <c r="T109" s="101" t="e">
        <f>+Monitoring!#REF!</f>
        <v>#REF!</v>
      </c>
    </row>
    <row r="110" spans="1:20" x14ac:dyDescent="0.3">
      <c r="A110" s="88">
        <f t="shared" si="9"/>
        <v>109</v>
      </c>
      <c r="B110" s="88" t="str">
        <f t="shared" si="5"/>
        <v>FAIRD</v>
      </c>
      <c r="C110" s="88" t="str">
        <f>SUBSTITUTE(+Monitoring!C110,"-","")</f>
        <v>FAIRD1</v>
      </c>
      <c r="D110" s="88" t="str">
        <f t="shared" si="6"/>
        <v>Site1</v>
      </c>
      <c r="E110" s="89" t="str">
        <f t="shared" si="7"/>
        <v>Maize</v>
      </c>
      <c r="F110" s="90" t="str">
        <f t="shared" si="8"/>
        <v>FAIRDxMaize</v>
      </c>
      <c r="G110" s="91">
        <f>+Monitoring!G110</f>
        <v>45164.6175</v>
      </c>
      <c r="H110" s="91">
        <f>+Monitoring!H110</f>
        <v>45164.617627314801</v>
      </c>
      <c r="I110" s="93">
        <f>+Monitoring!I110</f>
        <v>1.2731480092043057E-4</v>
      </c>
      <c r="J110" s="92" t="e">
        <f>+Monitoring!#REF!</f>
        <v>#REF!</v>
      </c>
      <c r="K110" s="88" t="str">
        <f>+Monitoring!S110</f>
        <v>Diptera</v>
      </c>
      <c r="L110" s="88" t="str">
        <f>+Monitoring!T110</f>
        <v>Brachycera</v>
      </c>
      <c r="M110" s="88" t="str">
        <f>+Monitoring!U110</f>
        <v>#N/C</v>
      </c>
      <c r="N110" s="88" t="str">
        <f>+Monitoring!V110</f>
        <v>#N/C</v>
      </c>
      <c r="O110" s="88" t="str">
        <f>+Monitoring!W110</f>
        <v>#N/C</v>
      </c>
      <c r="P110" s="88" t="str">
        <f>+Monitoring!X110</f>
        <v>#N/C</v>
      </c>
      <c r="Q110" s="88" t="str">
        <f>+Monitoring!Y110</f>
        <v>#N/C</v>
      </c>
      <c r="R110" s="88" t="str">
        <f>+Monitoring!Z110</f>
        <v>#N/C</v>
      </c>
      <c r="S110" s="88" t="e">
        <f>+Monitoring!#REF!</f>
        <v>#REF!</v>
      </c>
      <c r="T110" s="101" t="e">
        <f>+Monitoring!#REF!</f>
        <v>#REF!</v>
      </c>
    </row>
    <row r="111" spans="1:20" x14ac:dyDescent="0.3">
      <c r="A111" s="88">
        <f t="shared" si="9"/>
        <v>110</v>
      </c>
      <c r="B111" s="88" t="str">
        <f t="shared" si="5"/>
        <v>FAIRD</v>
      </c>
      <c r="C111" s="88" t="str">
        <f>SUBSTITUTE(+Monitoring!C111,"-","")</f>
        <v>FAIRD1</v>
      </c>
      <c r="D111" s="88" t="str">
        <f t="shared" si="6"/>
        <v>Site1</v>
      </c>
      <c r="E111" s="89" t="str">
        <f t="shared" si="7"/>
        <v>Maize</v>
      </c>
      <c r="F111" s="90" t="str">
        <f t="shared" si="8"/>
        <v>FAIRDxMaize</v>
      </c>
      <c r="G111" s="91">
        <f>+Monitoring!G111</f>
        <v>45164.618287037003</v>
      </c>
      <c r="H111" s="91">
        <f>+Monitoring!H111</f>
        <v>45164.618425925903</v>
      </c>
      <c r="I111" s="93">
        <f>+Monitoring!I111</f>
        <v>1.388888995279558E-4</v>
      </c>
      <c r="J111" s="92" t="e">
        <f>+Monitoring!#REF!</f>
        <v>#REF!</v>
      </c>
      <c r="K111" s="88" t="str">
        <f>+Monitoring!S111</f>
        <v>Diptera</v>
      </c>
      <c r="L111" s="88" t="str">
        <f>+Monitoring!T111</f>
        <v>Brachycera</v>
      </c>
      <c r="M111" s="88" t="str">
        <f>+Monitoring!U111</f>
        <v>#N/C</v>
      </c>
      <c r="N111" s="88" t="str">
        <f>+Monitoring!V111</f>
        <v>#N/C</v>
      </c>
      <c r="O111" s="88" t="str">
        <f>+Monitoring!W111</f>
        <v>#N/C</v>
      </c>
      <c r="P111" s="88" t="str">
        <f>+Monitoring!X111</f>
        <v>#N/C</v>
      </c>
      <c r="Q111" s="88" t="str">
        <f>+Monitoring!Y111</f>
        <v>#N/C</v>
      </c>
      <c r="R111" s="88" t="str">
        <f>+Monitoring!Z111</f>
        <v>#N/C</v>
      </c>
      <c r="S111" s="88" t="e">
        <f>+Monitoring!#REF!</f>
        <v>#REF!</v>
      </c>
      <c r="T111" s="101" t="e">
        <f>+Monitoring!#REF!</f>
        <v>#REF!</v>
      </c>
    </row>
    <row r="112" spans="1:20" x14ac:dyDescent="0.3">
      <c r="A112" s="88">
        <f t="shared" si="9"/>
        <v>111</v>
      </c>
      <c r="B112" s="88" t="str">
        <f t="shared" si="5"/>
        <v>FAIRD</v>
      </c>
      <c r="C112" s="88" t="str">
        <f>SUBSTITUTE(+Monitoring!C112,"-","")</f>
        <v>FAIRD1</v>
      </c>
      <c r="D112" s="88" t="str">
        <f t="shared" si="6"/>
        <v>Site1</v>
      </c>
      <c r="E112" s="89" t="str">
        <f t="shared" si="7"/>
        <v>Maize</v>
      </c>
      <c r="F112" s="90" t="str">
        <f t="shared" si="8"/>
        <v>FAIRDxMaize</v>
      </c>
      <c r="G112" s="91">
        <f>+Monitoring!G112</f>
        <v>45164.618287037003</v>
      </c>
      <c r="H112" s="91">
        <f>+Monitoring!H112</f>
        <v>45164.618425925903</v>
      </c>
      <c r="I112" s="93">
        <f>+Monitoring!I112</f>
        <v>1.388888995279558E-4</v>
      </c>
      <c r="J112" s="92" t="e">
        <f>+Monitoring!#REF!</f>
        <v>#REF!</v>
      </c>
      <c r="K112" s="88" t="str">
        <f>+Monitoring!S112</f>
        <v>Diptera</v>
      </c>
      <c r="L112" s="88" t="str">
        <f>+Monitoring!T112</f>
        <v>Brachycera</v>
      </c>
      <c r="M112" s="88" t="str">
        <f>+Monitoring!U112</f>
        <v>Muscomorpha</v>
      </c>
      <c r="N112" s="88" t="str">
        <f>+Monitoring!V112</f>
        <v>Muscoidea</v>
      </c>
      <c r="O112" s="88" t="str">
        <f>+Monitoring!W112</f>
        <v>#N/C</v>
      </c>
      <c r="P112" s="88" t="str">
        <f>+Monitoring!X112</f>
        <v>#N/C</v>
      </c>
      <c r="Q112" s="88" t="str">
        <f>+Monitoring!Y112</f>
        <v>#N/C</v>
      </c>
      <c r="R112" s="88" t="str">
        <f>+Monitoring!Z112</f>
        <v>#N/C</v>
      </c>
      <c r="S112" s="88" t="e">
        <f>+Monitoring!#REF!</f>
        <v>#REF!</v>
      </c>
      <c r="T112" s="101" t="e">
        <f>+Monitoring!#REF!</f>
        <v>#REF!</v>
      </c>
    </row>
    <row r="113" spans="1:20" x14ac:dyDescent="0.3">
      <c r="A113" s="88">
        <f t="shared" si="9"/>
        <v>112</v>
      </c>
      <c r="B113" s="88" t="str">
        <f t="shared" si="5"/>
        <v>FAIRD</v>
      </c>
      <c r="C113" s="88" t="str">
        <f>SUBSTITUTE(+Monitoring!C113,"-","")</f>
        <v>FAIRD1</v>
      </c>
      <c r="D113" s="88" t="str">
        <f t="shared" si="6"/>
        <v>Site1</v>
      </c>
      <c r="E113" s="89" t="str">
        <f t="shared" si="7"/>
        <v>Maize</v>
      </c>
      <c r="F113" s="90" t="str">
        <f t="shared" si="8"/>
        <v>FAIRDxMaize</v>
      </c>
      <c r="G113" s="91">
        <f>+Monitoring!G113</f>
        <v>45164.618750000001</v>
      </c>
      <c r="H113" s="91">
        <f>+Monitoring!H113</f>
        <v>45164.618946759299</v>
      </c>
      <c r="I113" s="93">
        <f>+Monitoring!I113</f>
        <v>1.9675929797813296E-4</v>
      </c>
      <c r="J113" s="92" t="e">
        <f>+Monitoring!#REF!</f>
        <v>#REF!</v>
      </c>
      <c r="K113" s="88" t="str">
        <f>+Monitoring!S113</f>
        <v>#N/C</v>
      </c>
      <c r="L113" s="88" t="str">
        <f>+Monitoring!T113</f>
        <v>#N/C</v>
      </c>
      <c r="M113" s="88" t="str">
        <f>+Monitoring!U113</f>
        <v>#N/C</v>
      </c>
      <c r="N113" s="88" t="str">
        <f>+Monitoring!V113</f>
        <v>#N/C</v>
      </c>
      <c r="O113" s="88" t="str">
        <f>+Monitoring!W113</f>
        <v>#N/C</v>
      </c>
      <c r="P113" s="88" t="str">
        <f>+Monitoring!X113</f>
        <v>#N/C</v>
      </c>
      <c r="Q113" s="88" t="str">
        <f>+Monitoring!Y113</f>
        <v>#N/C</v>
      </c>
      <c r="R113" s="88" t="str">
        <f>+Monitoring!Z113</f>
        <v>#N/C</v>
      </c>
      <c r="S113" s="88" t="e">
        <f>+Monitoring!#REF!</f>
        <v>#REF!</v>
      </c>
      <c r="T113" s="101" t="e">
        <f>+Monitoring!#REF!</f>
        <v>#REF!</v>
      </c>
    </row>
    <row r="114" spans="1:20" x14ac:dyDescent="0.3">
      <c r="A114" s="88">
        <f t="shared" si="9"/>
        <v>113</v>
      </c>
      <c r="B114" s="88" t="str">
        <f t="shared" si="5"/>
        <v>FAIRD</v>
      </c>
      <c r="C114" s="88" t="str">
        <f>SUBSTITUTE(+Monitoring!C114,"-","")</f>
        <v>FAIRD1</v>
      </c>
      <c r="D114" s="88" t="str">
        <f t="shared" si="6"/>
        <v>Site1</v>
      </c>
      <c r="E114" s="89" t="str">
        <f t="shared" si="7"/>
        <v>Maize</v>
      </c>
      <c r="F114" s="90" t="str">
        <f t="shared" si="8"/>
        <v>FAIRDxMaize</v>
      </c>
      <c r="G114" s="91">
        <f>+Monitoring!G114</f>
        <v>45164.620011574101</v>
      </c>
      <c r="H114" s="91">
        <f>+Monitoring!H114</f>
        <v>45164.620300925897</v>
      </c>
      <c r="I114" s="93">
        <f>+Monitoring!I114</f>
        <v>2.8935179580003023E-4</v>
      </c>
      <c r="J114" s="92" t="e">
        <f>+Monitoring!#REF!</f>
        <v>#REF!</v>
      </c>
      <c r="K114" s="88" t="str">
        <f>+Monitoring!S114</f>
        <v>Diptera</v>
      </c>
      <c r="L114" s="88" t="str">
        <f>+Monitoring!T114</f>
        <v>Brachycera</v>
      </c>
      <c r="M114" s="88" t="str">
        <f>+Monitoring!U114</f>
        <v>Muscomorpha</v>
      </c>
      <c r="N114" s="88" t="str">
        <f>+Monitoring!V114</f>
        <v>Muscoidea</v>
      </c>
      <c r="O114" s="88" t="str">
        <f>+Monitoring!W114</f>
        <v>Fanniidae</v>
      </c>
      <c r="P114" s="88">
        <f>+Monitoring!X114</f>
        <v>0</v>
      </c>
      <c r="Q114" s="88" t="str">
        <f>+Monitoring!Y114</f>
        <v>Fannia</v>
      </c>
      <c r="R114" s="88" t="str">
        <f>+Monitoring!Z114</f>
        <v>#N/C</v>
      </c>
      <c r="S114" s="88" t="e">
        <f>+Monitoring!#REF!</f>
        <v>#REF!</v>
      </c>
      <c r="T114" s="101" t="e">
        <f>+Monitoring!#REF!</f>
        <v>#REF!</v>
      </c>
    </row>
    <row r="115" spans="1:20" x14ac:dyDescent="0.3">
      <c r="A115" s="88">
        <f t="shared" si="9"/>
        <v>114</v>
      </c>
      <c r="B115" s="88" t="str">
        <f t="shared" si="5"/>
        <v>FAIRD</v>
      </c>
      <c r="C115" s="88" t="str">
        <f>SUBSTITUTE(+Monitoring!C115,"-","")</f>
        <v>FAIRD1</v>
      </c>
      <c r="D115" s="88" t="str">
        <f t="shared" si="6"/>
        <v>Site1</v>
      </c>
      <c r="E115" s="89" t="str">
        <f t="shared" si="7"/>
        <v>Maize</v>
      </c>
      <c r="F115" s="90" t="str">
        <f t="shared" si="8"/>
        <v>FAIRDxMaize</v>
      </c>
      <c r="G115" s="91">
        <f>+Monitoring!G115</f>
        <v>45164.621296296304</v>
      </c>
      <c r="H115" s="91">
        <f>+Monitoring!H115</f>
        <v>45164.622141203698</v>
      </c>
      <c r="I115" s="93">
        <f>+Monitoring!I115</f>
        <v>8.4490739391185343E-4</v>
      </c>
      <c r="J115" s="92" t="e">
        <f>+Monitoring!#REF!</f>
        <v>#REF!</v>
      </c>
      <c r="K115" s="88" t="str">
        <f>+Monitoring!S115</f>
        <v>Diptera</v>
      </c>
      <c r="L115" s="88" t="str">
        <f>+Monitoring!T115</f>
        <v>Brachycera</v>
      </c>
      <c r="M115" s="88" t="str">
        <f>+Monitoring!U115</f>
        <v>Muscomorpha</v>
      </c>
      <c r="N115" s="88" t="str">
        <f>+Monitoring!V115</f>
        <v>Muscoidea</v>
      </c>
      <c r="O115" s="88" t="str">
        <f>+Monitoring!W115</f>
        <v>#N/C</v>
      </c>
      <c r="P115" s="88" t="str">
        <f>+Monitoring!X115</f>
        <v>#N/C</v>
      </c>
      <c r="Q115" s="88" t="str">
        <f>+Monitoring!Y115</f>
        <v>#N/C</v>
      </c>
      <c r="R115" s="88" t="str">
        <f>+Monitoring!Z115</f>
        <v>#N/C</v>
      </c>
      <c r="S115" s="88" t="e">
        <f>+Monitoring!#REF!</f>
        <v>#REF!</v>
      </c>
      <c r="T115" s="101" t="e">
        <f>+Monitoring!#REF!</f>
        <v>#REF!</v>
      </c>
    </row>
    <row r="116" spans="1:20" x14ac:dyDescent="0.3">
      <c r="A116" s="88">
        <f t="shared" si="9"/>
        <v>115</v>
      </c>
      <c r="B116" s="88" t="str">
        <f t="shared" si="5"/>
        <v>FAIRD</v>
      </c>
      <c r="C116" s="88" t="str">
        <f>SUBSTITUTE(+Monitoring!C116,"-","")</f>
        <v>FAIRD1</v>
      </c>
      <c r="D116" s="88" t="str">
        <f t="shared" si="6"/>
        <v>Site1</v>
      </c>
      <c r="E116" s="89" t="str">
        <f t="shared" si="7"/>
        <v>Maize</v>
      </c>
      <c r="F116" s="90" t="str">
        <f t="shared" si="8"/>
        <v>FAIRDxMaize</v>
      </c>
      <c r="G116" s="91">
        <f>+Monitoring!G116</f>
        <v>45164.622048611098</v>
      </c>
      <c r="H116" s="91">
        <f>+Monitoring!H116</f>
        <v>45164.622106481504</v>
      </c>
      <c r="I116" s="93">
        <f>+Monitoring!I116</f>
        <v>5.7870405726134777E-5</v>
      </c>
      <c r="J116" s="92" t="e">
        <f>+Monitoring!#REF!</f>
        <v>#REF!</v>
      </c>
      <c r="K116" s="88" t="str">
        <f>+Monitoring!S116</f>
        <v>Diptera</v>
      </c>
      <c r="L116" s="88" t="str">
        <f>+Monitoring!T116</f>
        <v>Brachycera</v>
      </c>
      <c r="M116" s="88" t="str">
        <f>+Monitoring!U116</f>
        <v>Muscomorpha</v>
      </c>
      <c r="N116" s="88" t="str">
        <f>+Monitoring!V116</f>
        <v>Muscoidea</v>
      </c>
      <c r="O116" s="88" t="str">
        <f>+Monitoring!W116</f>
        <v>Fanniidae</v>
      </c>
      <c r="P116" s="88">
        <f>+Monitoring!X116</f>
        <v>0</v>
      </c>
      <c r="Q116" s="88" t="str">
        <f>+Monitoring!Y116</f>
        <v>Fannia</v>
      </c>
      <c r="R116" s="88" t="str">
        <f>+Monitoring!Z116</f>
        <v>#N/C</v>
      </c>
      <c r="S116" s="88" t="e">
        <f>+Monitoring!#REF!</f>
        <v>#REF!</v>
      </c>
      <c r="T116" s="101" t="e">
        <f>+Monitoring!#REF!</f>
        <v>#REF!</v>
      </c>
    </row>
    <row r="117" spans="1:20" x14ac:dyDescent="0.3">
      <c r="A117" s="88">
        <f t="shared" si="9"/>
        <v>116</v>
      </c>
      <c r="B117" s="88" t="str">
        <f t="shared" si="5"/>
        <v>FAIRD</v>
      </c>
      <c r="C117" s="88" t="str">
        <f>SUBSTITUTE(+Monitoring!C117,"-","")</f>
        <v>FAIRD1</v>
      </c>
      <c r="D117" s="88" t="str">
        <f t="shared" si="6"/>
        <v>Site1</v>
      </c>
      <c r="E117" s="89" t="str">
        <f t="shared" si="7"/>
        <v>Maize</v>
      </c>
      <c r="F117" s="90" t="str">
        <f t="shared" si="8"/>
        <v>FAIRDxMaize</v>
      </c>
      <c r="G117" s="91">
        <f>+Monitoring!G117</f>
        <v>45164.622048611098</v>
      </c>
      <c r="H117" s="91">
        <f>+Monitoring!H117</f>
        <v>45164.622071759302</v>
      </c>
      <c r="I117" s="93">
        <f>+Monitoring!I117</f>
        <v>2.3148204491008073E-5</v>
      </c>
      <c r="J117" s="92" t="e">
        <f>+Monitoring!#REF!</f>
        <v>#REF!</v>
      </c>
      <c r="K117" s="88" t="str">
        <f>+Monitoring!S117</f>
        <v>Diptera</v>
      </c>
      <c r="L117" s="88" t="str">
        <f>+Monitoring!T117</f>
        <v>Brachycera</v>
      </c>
      <c r="M117" s="88" t="str">
        <f>+Monitoring!U117</f>
        <v>#N/C</v>
      </c>
      <c r="N117" s="88" t="str">
        <f>+Monitoring!V117</f>
        <v>#N/C</v>
      </c>
      <c r="O117" s="88" t="str">
        <f>+Monitoring!W117</f>
        <v>#N/C</v>
      </c>
      <c r="P117" s="88" t="str">
        <f>+Monitoring!X117</f>
        <v>#N/C</v>
      </c>
      <c r="Q117" s="88" t="str">
        <f>+Monitoring!Y117</f>
        <v>#N/C</v>
      </c>
      <c r="R117" s="88" t="str">
        <f>+Monitoring!Z117</f>
        <v>#N/C</v>
      </c>
      <c r="S117" s="88" t="e">
        <f>+Monitoring!#REF!</f>
        <v>#REF!</v>
      </c>
      <c r="T117" s="101" t="e">
        <f>+Monitoring!#REF!</f>
        <v>#REF!</v>
      </c>
    </row>
    <row r="118" spans="1:20" x14ac:dyDescent="0.3">
      <c r="A118" s="88">
        <f t="shared" si="9"/>
        <v>117</v>
      </c>
      <c r="B118" s="88" t="str">
        <f t="shared" si="5"/>
        <v>FAIRD</v>
      </c>
      <c r="C118" s="88" t="str">
        <f>SUBSTITUTE(+Monitoring!C118,"-","")</f>
        <v>FAIRD1</v>
      </c>
      <c r="D118" s="88" t="str">
        <f t="shared" si="6"/>
        <v>Site1</v>
      </c>
      <c r="E118" s="89" t="str">
        <f t="shared" si="7"/>
        <v>Maize</v>
      </c>
      <c r="F118" s="90" t="str">
        <f t="shared" si="8"/>
        <v>FAIRDxMaize</v>
      </c>
      <c r="G118" s="91">
        <f>+Monitoring!G118</f>
        <v>45164.624016203699</v>
      </c>
      <c r="H118" s="91">
        <f>+Monitoring!H118</f>
        <v>45164.6241898148</v>
      </c>
      <c r="I118" s="93">
        <f>+Monitoring!I118</f>
        <v>1.736111007630825E-4</v>
      </c>
      <c r="J118" s="92" t="e">
        <f>+Monitoring!#REF!</f>
        <v>#REF!</v>
      </c>
      <c r="K118" s="88" t="str">
        <f>+Monitoring!S118</f>
        <v>Diptera</v>
      </c>
      <c r="L118" s="88" t="str">
        <f>+Monitoring!T118</f>
        <v>Brachycera</v>
      </c>
      <c r="M118" s="88" t="str">
        <f>+Monitoring!U118</f>
        <v>Muscomorpha</v>
      </c>
      <c r="N118" s="88" t="str">
        <f>+Monitoring!V118</f>
        <v>Muscoidea</v>
      </c>
      <c r="O118" s="88" t="str">
        <f>+Monitoring!W118</f>
        <v>#N/C</v>
      </c>
      <c r="P118" s="88" t="str">
        <f>+Monitoring!X118</f>
        <v>#N/C</v>
      </c>
      <c r="Q118" s="88" t="str">
        <f>+Monitoring!Y118</f>
        <v>#N/C</v>
      </c>
      <c r="R118" s="88" t="str">
        <f>+Monitoring!Z118</f>
        <v>#N/C</v>
      </c>
      <c r="S118" s="88" t="e">
        <f>+Monitoring!#REF!</f>
        <v>#REF!</v>
      </c>
      <c r="T118" s="101" t="e">
        <f>+Monitoring!#REF!</f>
        <v>#REF!</v>
      </c>
    </row>
    <row r="119" spans="1:20" x14ac:dyDescent="0.3">
      <c r="A119" s="88">
        <f t="shared" si="9"/>
        <v>118</v>
      </c>
      <c r="B119" s="88" t="str">
        <f t="shared" si="5"/>
        <v>FAIRD</v>
      </c>
      <c r="C119" s="88" t="str">
        <f>SUBSTITUTE(+Monitoring!C119,"-","")</f>
        <v>FAIRD1</v>
      </c>
      <c r="D119" s="88" t="str">
        <f t="shared" si="6"/>
        <v>Site1</v>
      </c>
      <c r="E119" s="89" t="str">
        <f t="shared" si="7"/>
        <v>Maize</v>
      </c>
      <c r="F119" s="90" t="str">
        <f t="shared" si="8"/>
        <v>FAIRDxMaize</v>
      </c>
      <c r="G119" s="91">
        <f>+Monitoring!G119</f>
        <v>45164.628148148098</v>
      </c>
      <c r="H119" s="91">
        <f>+Monitoring!H119</f>
        <v>45164.628229166701</v>
      </c>
      <c r="I119" s="93">
        <f>+Monitoring!I119</f>
        <v>8.1018602941185236E-5</v>
      </c>
      <c r="J119" s="92" t="e">
        <f>+Monitoring!#REF!</f>
        <v>#REF!</v>
      </c>
      <c r="K119" s="88" t="str">
        <f>+Monitoring!S119</f>
        <v>Diptera</v>
      </c>
      <c r="L119" s="88" t="str">
        <f>+Monitoring!T119</f>
        <v>Brachycera</v>
      </c>
      <c r="M119" s="88" t="str">
        <f>+Monitoring!U119</f>
        <v>Muscomorpha</v>
      </c>
      <c r="N119" s="88" t="str">
        <f>+Monitoring!V119</f>
        <v>Muscoidea</v>
      </c>
      <c r="O119" s="88" t="str">
        <f>+Monitoring!W119</f>
        <v>#N/C</v>
      </c>
      <c r="P119" s="88" t="str">
        <f>+Monitoring!X119</f>
        <v>#N/C</v>
      </c>
      <c r="Q119" s="88" t="str">
        <f>+Monitoring!Y119</f>
        <v>#N/C</v>
      </c>
      <c r="R119" s="88" t="str">
        <f>+Monitoring!Z119</f>
        <v>#N/C</v>
      </c>
      <c r="S119" s="88" t="e">
        <f>+Monitoring!#REF!</f>
        <v>#REF!</v>
      </c>
      <c r="T119" s="101" t="e">
        <f>+Monitoring!#REF!</f>
        <v>#REF!</v>
      </c>
    </row>
    <row r="120" spans="1:20" x14ac:dyDescent="0.3">
      <c r="A120" s="88">
        <f t="shared" si="9"/>
        <v>119</v>
      </c>
      <c r="B120" s="88" t="str">
        <f t="shared" si="5"/>
        <v>FAIRD</v>
      </c>
      <c r="C120" s="88" t="str">
        <f>SUBSTITUTE(+Monitoring!C120,"-","")</f>
        <v>FAIRD1</v>
      </c>
      <c r="D120" s="88" t="str">
        <f t="shared" si="6"/>
        <v>Site1</v>
      </c>
      <c r="E120" s="89" t="str">
        <f t="shared" si="7"/>
        <v>Maize</v>
      </c>
      <c r="F120" s="90" t="str">
        <f t="shared" si="8"/>
        <v>FAIRDxMaize</v>
      </c>
      <c r="G120" s="91">
        <f>+Monitoring!G120</f>
        <v>45164.636400463001</v>
      </c>
      <c r="H120" s="91">
        <f>+Monitoring!H120</f>
        <v>45164.636655092603</v>
      </c>
      <c r="I120" s="93">
        <f>+Monitoring!I120</f>
        <v>2.5462960184086114E-4</v>
      </c>
      <c r="J120" s="92" t="e">
        <f>+Monitoring!#REF!</f>
        <v>#REF!</v>
      </c>
      <c r="K120" s="88" t="str">
        <f>+Monitoring!S120</f>
        <v>Diptera</v>
      </c>
      <c r="L120" s="88" t="str">
        <f>+Monitoring!T120</f>
        <v>Brachycera</v>
      </c>
      <c r="M120" s="88" t="str">
        <f>+Monitoring!U120</f>
        <v>Muscomorpha</v>
      </c>
      <c r="N120" s="88" t="str">
        <f>+Monitoring!V120</f>
        <v>Muscoidea</v>
      </c>
      <c r="O120" s="88" t="str">
        <f>+Monitoring!W120</f>
        <v>Fanniidae</v>
      </c>
      <c r="P120" s="88">
        <f>+Monitoring!X120</f>
        <v>0</v>
      </c>
      <c r="Q120" s="88" t="str">
        <f>+Monitoring!Y120</f>
        <v>Fannia</v>
      </c>
      <c r="R120" s="88" t="str">
        <f>+Monitoring!Z120</f>
        <v>#N/C</v>
      </c>
      <c r="S120" s="88" t="e">
        <f>+Monitoring!#REF!</f>
        <v>#REF!</v>
      </c>
      <c r="T120" s="101" t="e">
        <f>+Monitoring!#REF!</f>
        <v>#REF!</v>
      </c>
    </row>
    <row r="121" spans="1:20" x14ac:dyDescent="0.3">
      <c r="A121" s="88">
        <f t="shared" si="9"/>
        <v>120</v>
      </c>
      <c r="B121" s="88" t="str">
        <f t="shared" si="5"/>
        <v>FAIRD</v>
      </c>
      <c r="C121" s="88" t="str">
        <f>SUBSTITUTE(+Monitoring!C121,"-","")</f>
        <v>FAIRD1</v>
      </c>
      <c r="D121" s="88" t="str">
        <f t="shared" si="6"/>
        <v>Site1</v>
      </c>
      <c r="E121" s="89" t="str">
        <f t="shared" si="7"/>
        <v>Maize</v>
      </c>
      <c r="F121" s="90" t="str">
        <f t="shared" si="8"/>
        <v>FAIRDxMaize</v>
      </c>
      <c r="G121" s="91">
        <f>+Monitoring!G121</f>
        <v>45164.636921296304</v>
      </c>
      <c r="H121" s="91">
        <f>+Monitoring!H121</f>
        <v>45164.637708333299</v>
      </c>
      <c r="I121" s="93">
        <f>+Monitoring!I121</f>
        <v>7.8703699546167627E-4</v>
      </c>
      <c r="J121" s="92" t="e">
        <f>+Monitoring!#REF!</f>
        <v>#REF!</v>
      </c>
      <c r="K121" s="88" t="str">
        <f>+Monitoring!S121</f>
        <v>Diptera</v>
      </c>
      <c r="L121" s="88" t="str">
        <f>+Monitoring!T121</f>
        <v>Brachycera</v>
      </c>
      <c r="M121" s="88" t="str">
        <f>+Monitoring!U121</f>
        <v>Muscomorpha</v>
      </c>
      <c r="N121" s="88" t="str">
        <f>+Monitoring!V121</f>
        <v>Muscoidea</v>
      </c>
      <c r="O121" s="88" t="str">
        <f>+Monitoring!W121</f>
        <v>#N/C</v>
      </c>
      <c r="P121" s="88" t="str">
        <f>+Monitoring!X121</f>
        <v>#N/C</v>
      </c>
      <c r="Q121" s="88" t="str">
        <f>+Monitoring!Y121</f>
        <v>#N/C</v>
      </c>
      <c r="R121" s="88" t="str">
        <f>+Monitoring!Z121</f>
        <v>#N/C</v>
      </c>
      <c r="S121" s="88" t="e">
        <f>+Monitoring!#REF!</f>
        <v>#REF!</v>
      </c>
      <c r="T121" s="101" t="e">
        <f>+Monitoring!#REF!</f>
        <v>#REF!</v>
      </c>
    </row>
    <row r="122" spans="1:20" x14ac:dyDescent="0.3">
      <c r="A122" s="88">
        <f t="shared" si="9"/>
        <v>121</v>
      </c>
      <c r="B122" s="88" t="str">
        <f t="shared" si="5"/>
        <v>FAIRD</v>
      </c>
      <c r="C122" s="88" t="str">
        <f>SUBSTITUTE(+Monitoring!C122,"-","")</f>
        <v>FAIRD1</v>
      </c>
      <c r="D122" s="88" t="str">
        <f t="shared" si="6"/>
        <v>Site1</v>
      </c>
      <c r="E122" s="89" t="str">
        <f t="shared" si="7"/>
        <v>Maize</v>
      </c>
      <c r="F122" s="90" t="str">
        <f t="shared" si="8"/>
        <v>FAIRDxMaize</v>
      </c>
      <c r="G122" s="91">
        <f>+Monitoring!G122</f>
        <v>45164.636921296304</v>
      </c>
      <c r="H122" s="91">
        <f>+Monitoring!H122</f>
        <v>45164.637349536999</v>
      </c>
      <c r="I122" s="93">
        <f>+Monitoring!I122</f>
        <v>4.2824069532798603E-4</v>
      </c>
      <c r="J122" s="92" t="e">
        <f>+Monitoring!#REF!</f>
        <v>#REF!</v>
      </c>
      <c r="K122" s="88" t="str">
        <f>+Monitoring!S122</f>
        <v>Diptera</v>
      </c>
      <c r="L122" s="88" t="str">
        <f>+Monitoring!T122</f>
        <v>Brachycera</v>
      </c>
      <c r="M122" s="88" t="str">
        <f>+Monitoring!U122</f>
        <v>Muscomorpha</v>
      </c>
      <c r="N122" s="88" t="str">
        <f>+Monitoring!V122</f>
        <v>Muscoidea</v>
      </c>
      <c r="O122" s="88" t="str">
        <f>+Monitoring!W122</f>
        <v>#N/C</v>
      </c>
      <c r="P122" s="88" t="str">
        <f>+Monitoring!X122</f>
        <v>#N/C</v>
      </c>
      <c r="Q122" s="88" t="str">
        <f>+Monitoring!Y122</f>
        <v>#N/C</v>
      </c>
      <c r="R122" s="88" t="str">
        <f>+Monitoring!Z122</f>
        <v>#N/C</v>
      </c>
      <c r="S122" s="88" t="e">
        <f>+Monitoring!#REF!</f>
        <v>#REF!</v>
      </c>
      <c r="T122" s="101" t="e">
        <f>+Monitoring!#REF!</f>
        <v>#REF!</v>
      </c>
    </row>
    <row r="123" spans="1:20" x14ac:dyDescent="0.3">
      <c r="A123" s="88">
        <f t="shared" si="9"/>
        <v>122</v>
      </c>
      <c r="B123" s="88" t="str">
        <f t="shared" si="5"/>
        <v>FAIRD</v>
      </c>
      <c r="C123" s="88" t="str">
        <f>SUBSTITUTE(+Monitoring!C123,"-","")</f>
        <v>FAIRD1</v>
      </c>
      <c r="D123" s="88" t="str">
        <f t="shared" si="6"/>
        <v>Site1</v>
      </c>
      <c r="E123" s="89" t="str">
        <f t="shared" si="7"/>
        <v>Maize</v>
      </c>
      <c r="F123" s="90" t="str">
        <f t="shared" si="8"/>
        <v>FAIRDxMaize</v>
      </c>
      <c r="G123" s="91">
        <f>+Monitoring!G123</f>
        <v>45164.638888888898</v>
      </c>
      <c r="H123" s="91">
        <f>+Monitoring!H123</f>
        <v>45164.639259259297</v>
      </c>
      <c r="I123" s="93">
        <f>+Monitoring!I123</f>
        <v>3.7037039874121547E-4</v>
      </c>
      <c r="J123" s="92" t="e">
        <f>+Monitoring!#REF!</f>
        <v>#REF!</v>
      </c>
      <c r="K123" s="88" t="str">
        <f>+Monitoring!S123</f>
        <v>Diptera</v>
      </c>
      <c r="L123" s="88" t="str">
        <f>+Monitoring!T123</f>
        <v>Brachycera</v>
      </c>
      <c r="M123" s="88" t="str">
        <f>+Monitoring!U123</f>
        <v>Muscomorpha</v>
      </c>
      <c r="N123" s="88" t="str">
        <f>+Monitoring!V123</f>
        <v>Muscoidea</v>
      </c>
      <c r="O123" s="88" t="str">
        <f>+Monitoring!W123</f>
        <v>Fanniidae</v>
      </c>
      <c r="P123" s="88">
        <f>+Monitoring!X123</f>
        <v>0</v>
      </c>
      <c r="Q123" s="88" t="str">
        <f>+Monitoring!Y123</f>
        <v>Fannia</v>
      </c>
      <c r="R123" s="88" t="str">
        <f>+Monitoring!Z123</f>
        <v>#N/C</v>
      </c>
      <c r="S123" s="88" t="e">
        <f>+Monitoring!#REF!</f>
        <v>#REF!</v>
      </c>
      <c r="T123" s="101" t="e">
        <f>+Monitoring!#REF!</f>
        <v>#REF!</v>
      </c>
    </row>
    <row r="124" spans="1:20" x14ac:dyDescent="0.3">
      <c r="A124" s="88">
        <f t="shared" si="9"/>
        <v>123</v>
      </c>
      <c r="B124" s="88" t="str">
        <f t="shared" si="5"/>
        <v>FAIRD</v>
      </c>
      <c r="C124" s="88" t="str">
        <f>SUBSTITUTE(+Monitoring!C124,"-","")</f>
        <v>FAIRD1</v>
      </c>
      <c r="D124" s="88" t="str">
        <f t="shared" si="6"/>
        <v>Site1</v>
      </c>
      <c r="E124" s="89" t="str">
        <f t="shared" si="7"/>
        <v>Maize</v>
      </c>
      <c r="F124" s="90" t="str">
        <f t="shared" si="8"/>
        <v>FAIRDxMaize</v>
      </c>
      <c r="G124" s="91">
        <f>+Monitoring!G124</f>
        <v>45164.646712962996</v>
      </c>
      <c r="H124" s="91">
        <f>+Monitoring!H124</f>
        <v>45164.646874999999</v>
      </c>
      <c r="I124" s="93">
        <f>+Monitoring!I124</f>
        <v>1.6203700215555727E-4</v>
      </c>
      <c r="J124" s="92" t="e">
        <f>+Monitoring!#REF!</f>
        <v>#REF!</v>
      </c>
      <c r="K124" s="88" t="str">
        <f>+Monitoring!S124</f>
        <v>Diptera</v>
      </c>
      <c r="L124" s="88" t="str">
        <f>+Monitoring!T124</f>
        <v>Brachycera</v>
      </c>
      <c r="M124" s="88" t="str">
        <f>+Monitoring!U124</f>
        <v>Muscomorpha</v>
      </c>
      <c r="N124" s="88" t="str">
        <f>+Monitoring!V124</f>
        <v>Muscoidea</v>
      </c>
      <c r="O124" s="88" t="str">
        <f>+Monitoring!W124</f>
        <v>Fanniidae</v>
      </c>
      <c r="P124" s="88">
        <f>+Monitoring!X124</f>
        <v>0</v>
      </c>
      <c r="Q124" s="88" t="str">
        <f>+Monitoring!Y124</f>
        <v>Fannia</v>
      </c>
      <c r="R124" s="88" t="str">
        <f>+Monitoring!Z124</f>
        <v>#N/C</v>
      </c>
      <c r="S124" s="88" t="e">
        <f>+Monitoring!#REF!</f>
        <v>#REF!</v>
      </c>
      <c r="T124" s="101" t="e">
        <f>+Monitoring!#REF!</f>
        <v>#REF!</v>
      </c>
    </row>
    <row r="125" spans="1:20" x14ac:dyDescent="0.3">
      <c r="A125" s="88">
        <f t="shared" si="9"/>
        <v>124</v>
      </c>
      <c r="B125" s="88" t="str">
        <f t="shared" si="5"/>
        <v>FAIRD</v>
      </c>
      <c r="C125" s="88" t="str">
        <f>SUBSTITUTE(+Monitoring!C125,"-","")</f>
        <v>FAIRD1</v>
      </c>
      <c r="D125" s="88" t="str">
        <f t="shared" si="6"/>
        <v>Site1</v>
      </c>
      <c r="E125" s="89" t="str">
        <f t="shared" si="7"/>
        <v>Maize</v>
      </c>
      <c r="F125" s="90" t="str">
        <f t="shared" si="8"/>
        <v>FAIRDxMaize</v>
      </c>
      <c r="G125" s="91">
        <f>+Monitoring!G125</f>
        <v>45164.660509259302</v>
      </c>
      <c r="H125" s="91">
        <f>+Monitoring!H125</f>
        <v>45164.660763888904</v>
      </c>
      <c r="I125" s="93">
        <f>+Monitoring!I125</f>
        <v>2.5462960184086114E-4</v>
      </c>
      <c r="J125" s="92" t="e">
        <f>+Monitoring!#REF!</f>
        <v>#REF!</v>
      </c>
      <c r="K125" s="88" t="str">
        <f>+Monitoring!S125</f>
        <v>Diptera</v>
      </c>
      <c r="L125" s="88" t="str">
        <f>+Monitoring!T125</f>
        <v>Brachycera</v>
      </c>
      <c r="M125" s="88" t="str">
        <f>+Monitoring!U125</f>
        <v>Muscomorpha</v>
      </c>
      <c r="N125" s="88" t="str">
        <f>+Monitoring!V125</f>
        <v>Muscoidea</v>
      </c>
      <c r="O125" s="88" t="str">
        <f>+Monitoring!W125</f>
        <v>Fanniidae</v>
      </c>
      <c r="P125" s="88">
        <f>+Monitoring!X125</f>
        <v>0</v>
      </c>
      <c r="Q125" s="88" t="str">
        <f>+Monitoring!Y125</f>
        <v>Fannia</v>
      </c>
      <c r="R125" s="88" t="str">
        <f>+Monitoring!Z125</f>
        <v>#N/C</v>
      </c>
      <c r="S125" s="88" t="e">
        <f>+Monitoring!#REF!</f>
        <v>#REF!</v>
      </c>
      <c r="T125" s="101" t="e">
        <f>+Monitoring!#REF!</f>
        <v>#REF!</v>
      </c>
    </row>
    <row r="126" spans="1:20" x14ac:dyDescent="0.3">
      <c r="A126" s="88">
        <f t="shared" si="9"/>
        <v>125</v>
      </c>
      <c r="B126" s="88" t="str">
        <f t="shared" si="5"/>
        <v>FAIRD</v>
      </c>
      <c r="C126" s="88" t="str">
        <f>SUBSTITUTE(+Monitoring!C126,"-","")</f>
        <v>FAIRD1</v>
      </c>
      <c r="D126" s="88" t="str">
        <f t="shared" si="6"/>
        <v>Site1</v>
      </c>
      <c r="E126" s="89" t="str">
        <f t="shared" si="7"/>
        <v>Maize</v>
      </c>
      <c r="F126" s="90" t="str">
        <f t="shared" si="8"/>
        <v>FAIRDxMaize</v>
      </c>
      <c r="G126" s="91">
        <f>+Monitoring!G126</f>
        <v>45164.667152777802</v>
      </c>
      <c r="H126" s="91">
        <f>+Monitoring!H126</f>
        <v>45164.667511574102</v>
      </c>
      <c r="I126" s="93">
        <f>+Monitoring!I126</f>
        <v>3.5879630013369024E-4</v>
      </c>
      <c r="J126" s="92" t="e">
        <f>+Monitoring!#REF!</f>
        <v>#REF!</v>
      </c>
      <c r="K126" s="88" t="str">
        <f>+Monitoring!S126</f>
        <v>Diptera</v>
      </c>
      <c r="L126" s="88" t="str">
        <f>+Monitoring!T126</f>
        <v>Brachycera</v>
      </c>
      <c r="M126" s="88" t="str">
        <f>+Monitoring!U126</f>
        <v>Muscomorpha</v>
      </c>
      <c r="N126" s="88" t="str">
        <f>+Monitoring!V126</f>
        <v>Muscoidea</v>
      </c>
      <c r="O126" s="88" t="str">
        <f>+Monitoring!W126</f>
        <v>Fanniidae</v>
      </c>
      <c r="P126" s="88">
        <f>+Monitoring!X126</f>
        <v>0</v>
      </c>
      <c r="Q126" s="88" t="str">
        <f>+Monitoring!Y126</f>
        <v>Fannia</v>
      </c>
      <c r="R126" s="88" t="str">
        <f>+Monitoring!Z126</f>
        <v>#N/C</v>
      </c>
      <c r="S126" s="88" t="e">
        <f>+Monitoring!#REF!</f>
        <v>#REF!</v>
      </c>
      <c r="T126" s="101" t="e">
        <f>+Monitoring!#REF!</f>
        <v>#REF!</v>
      </c>
    </row>
    <row r="127" spans="1:20" x14ac:dyDescent="0.3">
      <c r="A127" s="88">
        <f t="shared" si="9"/>
        <v>126</v>
      </c>
      <c r="B127" s="88" t="str">
        <f t="shared" si="5"/>
        <v>FAIRD</v>
      </c>
      <c r="C127" s="88" t="str">
        <f>SUBSTITUTE(+Monitoring!C127,"-","")</f>
        <v>FAIRD1</v>
      </c>
      <c r="D127" s="88" t="str">
        <f t="shared" si="6"/>
        <v>Site1</v>
      </c>
      <c r="E127" s="89" t="str">
        <f t="shared" si="7"/>
        <v>Maize</v>
      </c>
      <c r="F127" s="90" t="str">
        <f t="shared" si="8"/>
        <v>FAIRDxMaize</v>
      </c>
      <c r="G127" s="91">
        <f>+Monitoring!G127</f>
        <v>45164.716493055603</v>
      </c>
      <c r="H127" s="91">
        <f>+Monitoring!H127</f>
        <v>45164.7174884259</v>
      </c>
      <c r="I127" s="93">
        <f>+Monitoring!I127</f>
        <v>9.9537029745988548E-4</v>
      </c>
      <c r="J127" s="92" t="e">
        <f>+Monitoring!#REF!</f>
        <v>#REF!</v>
      </c>
      <c r="K127" s="88" t="str">
        <f>+Monitoring!S127</f>
        <v>Diptera</v>
      </c>
      <c r="L127" s="88" t="str">
        <f>+Monitoring!T127</f>
        <v>Brachycera</v>
      </c>
      <c r="M127" s="88" t="str">
        <f>+Monitoring!U127</f>
        <v>Muscomorpha</v>
      </c>
      <c r="N127" s="88" t="str">
        <f>+Monitoring!V127</f>
        <v>Muscoidea</v>
      </c>
      <c r="O127" s="88" t="str">
        <f>+Monitoring!W127</f>
        <v>#N/C</v>
      </c>
      <c r="P127" s="88" t="str">
        <f>+Monitoring!X127</f>
        <v>#N/C</v>
      </c>
      <c r="Q127" s="88" t="str">
        <f>+Monitoring!Y127</f>
        <v>#N/C</v>
      </c>
      <c r="R127" s="88" t="str">
        <f>+Monitoring!Z127</f>
        <v>#N/C</v>
      </c>
      <c r="S127" s="88" t="e">
        <f>+Monitoring!#REF!</f>
        <v>#REF!</v>
      </c>
      <c r="T127" s="101" t="e">
        <f>+Monitoring!#REF!</f>
        <v>#REF!</v>
      </c>
    </row>
    <row r="128" spans="1:20" x14ac:dyDescent="0.3">
      <c r="A128" s="88">
        <f t="shared" si="9"/>
        <v>127</v>
      </c>
      <c r="B128" s="88" t="str">
        <f t="shared" si="5"/>
        <v>FAIRD</v>
      </c>
      <c r="C128" s="88" t="str">
        <f>SUBSTITUTE(+Monitoring!C128,"-","")</f>
        <v>FAIRD1</v>
      </c>
      <c r="D128" s="88" t="str">
        <f t="shared" si="6"/>
        <v>Site1</v>
      </c>
      <c r="E128" s="89" t="str">
        <f t="shared" si="7"/>
        <v>Maize</v>
      </c>
      <c r="F128" s="90" t="str">
        <f t="shared" si="8"/>
        <v>FAIRDxMaize</v>
      </c>
      <c r="G128" s="91">
        <f>+Monitoring!G128</f>
        <v>45165.392731481501</v>
      </c>
      <c r="H128" s="91">
        <f>+Monitoring!H128</f>
        <v>45165.392824074101</v>
      </c>
      <c r="I128" s="93">
        <f>+Monitoring!I128</f>
        <v>9.2592599685303867E-5</v>
      </c>
      <c r="J128" s="92" t="e">
        <f>+Monitoring!#REF!</f>
        <v>#REF!</v>
      </c>
      <c r="K128" s="88" t="str">
        <f>+Monitoring!S128</f>
        <v>Diptera</v>
      </c>
      <c r="L128" s="88" t="str">
        <f>+Monitoring!T128</f>
        <v>Brachycera</v>
      </c>
      <c r="M128" s="88" t="str">
        <f>+Monitoring!U128</f>
        <v>Muscomorpha</v>
      </c>
      <c r="N128" s="88" t="str">
        <f>+Monitoring!V128</f>
        <v>Muscoidea</v>
      </c>
      <c r="O128" s="88" t="str">
        <f>+Monitoring!W128</f>
        <v>Fanniidae</v>
      </c>
      <c r="P128" s="88">
        <f>+Monitoring!X128</f>
        <v>0</v>
      </c>
      <c r="Q128" s="88" t="str">
        <f>+Monitoring!Y128</f>
        <v>Fannia</v>
      </c>
      <c r="R128" s="88" t="str">
        <f>+Monitoring!Z128</f>
        <v>#N/C</v>
      </c>
      <c r="S128" s="88" t="e">
        <f>+Monitoring!#REF!</f>
        <v>#REF!</v>
      </c>
      <c r="T128" s="101" t="e">
        <f>+Monitoring!#REF!</f>
        <v>#REF!</v>
      </c>
    </row>
    <row r="129" spans="1:20" x14ac:dyDescent="0.3">
      <c r="A129" s="88">
        <f t="shared" si="9"/>
        <v>128</v>
      </c>
      <c r="B129" s="88" t="str">
        <f t="shared" si="5"/>
        <v>FAIRD</v>
      </c>
      <c r="C129" s="88" t="str">
        <f>SUBSTITUTE(+Monitoring!C129,"-","")</f>
        <v>FAIRD1</v>
      </c>
      <c r="D129" s="88" t="str">
        <f t="shared" si="6"/>
        <v>Site1</v>
      </c>
      <c r="E129" s="89" t="str">
        <f t="shared" si="7"/>
        <v>Maize</v>
      </c>
      <c r="F129" s="90" t="str">
        <f t="shared" si="8"/>
        <v>FAIRDxMaize</v>
      </c>
      <c r="G129" s="91">
        <f>+Monitoring!G129</f>
        <v>45165.393877314797</v>
      </c>
      <c r="H129" s="91">
        <f>+Monitoring!H129</f>
        <v>45165.393946759301</v>
      </c>
      <c r="I129" s="93">
        <f>+Monitoring!I129</f>
        <v>6.9444504333660007E-5</v>
      </c>
      <c r="J129" s="92" t="e">
        <f>+Monitoring!#REF!</f>
        <v>#REF!</v>
      </c>
      <c r="K129" s="88" t="str">
        <f>+Monitoring!S129</f>
        <v>#N/C</v>
      </c>
      <c r="L129" s="88" t="str">
        <f>+Monitoring!T129</f>
        <v>#N/C</v>
      </c>
      <c r="M129" s="88" t="str">
        <f>+Monitoring!U129</f>
        <v>#N/C</v>
      </c>
      <c r="N129" s="88" t="str">
        <f>+Monitoring!V129</f>
        <v>#N/C</v>
      </c>
      <c r="O129" s="88" t="str">
        <f>+Monitoring!W129</f>
        <v>#N/C</v>
      </c>
      <c r="P129" s="88" t="str">
        <f>+Monitoring!X129</f>
        <v>#N/C</v>
      </c>
      <c r="Q129" s="88" t="str">
        <f>+Monitoring!Y129</f>
        <v>#N/C</v>
      </c>
      <c r="R129" s="88" t="str">
        <f>+Monitoring!Z129</f>
        <v>#N/C</v>
      </c>
      <c r="S129" s="88" t="e">
        <f>+Monitoring!#REF!</f>
        <v>#REF!</v>
      </c>
      <c r="T129" s="101" t="e">
        <f>+Monitoring!#REF!</f>
        <v>#REF!</v>
      </c>
    </row>
    <row r="130" spans="1:20" x14ac:dyDescent="0.3">
      <c r="A130" s="88">
        <f t="shared" si="9"/>
        <v>129</v>
      </c>
      <c r="B130" s="88" t="str">
        <f t="shared" si="5"/>
        <v>FAIRD</v>
      </c>
      <c r="C130" s="88" t="str">
        <f>SUBSTITUTE(+Monitoring!C130,"-","")</f>
        <v>FAIRD1</v>
      </c>
      <c r="D130" s="88" t="str">
        <f t="shared" si="6"/>
        <v>Site1</v>
      </c>
      <c r="E130" s="89" t="str">
        <f t="shared" si="7"/>
        <v>Maize</v>
      </c>
      <c r="F130" s="90" t="str">
        <f t="shared" si="8"/>
        <v>FAIRDxMaize</v>
      </c>
      <c r="G130" s="91">
        <f>+Monitoring!G130</f>
        <v>45165.4074652778</v>
      </c>
      <c r="H130" s="91">
        <f>+Monitoring!H130</f>
        <v>45165.407615740703</v>
      </c>
      <c r="I130" s="93">
        <f>+Monitoring!I130</f>
        <v>1.5046290354803205E-4</v>
      </c>
      <c r="J130" s="92" t="e">
        <f>+Monitoring!#REF!</f>
        <v>#REF!</v>
      </c>
      <c r="K130" s="88" t="str">
        <f>+Monitoring!S130</f>
        <v>Diptera</v>
      </c>
      <c r="L130" s="88" t="str">
        <f>+Monitoring!T130</f>
        <v>Brachycera</v>
      </c>
      <c r="M130" s="88" t="str">
        <f>+Monitoring!U130</f>
        <v>#N/C</v>
      </c>
      <c r="N130" s="88" t="str">
        <f>+Monitoring!V130</f>
        <v>#N/C</v>
      </c>
      <c r="O130" s="88" t="str">
        <f>+Monitoring!W130</f>
        <v>#N/C</v>
      </c>
      <c r="P130" s="88" t="str">
        <f>+Monitoring!X130</f>
        <v>#N/C</v>
      </c>
      <c r="Q130" s="88" t="str">
        <f>+Monitoring!Y130</f>
        <v>#N/C</v>
      </c>
      <c r="R130" s="88" t="str">
        <f>+Monitoring!Z130</f>
        <v>#N/C</v>
      </c>
      <c r="S130" s="88" t="e">
        <f>+Monitoring!#REF!</f>
        <v>#REF!</v>
      </c>
      <c r="T130" s="101" t="e">
        <f>+Monitoring!#REF!</f>
        <v>#REF!</v>
      </c>
    </row>
    <row r="131" spans="1:20" x14ac:dyDescent="0.3">
      <c r="A131" s="88">
        <f t="shared" si="9"/>
        <v>130</v>
      </c>
      <c r="B131" s="88" t="str">
        <f t="shared" ref="B131:B194" si="10">+LEFT(C131,LEN(C131)-1)</f>
        <v>FAIRD</v>
      </c>
      <c r="C131" s="88" t="str">
        <f>SUBSTITUTE(+Monitoring!C131,"-","")</f>
        <v>FAIRD1</v>
      </c>
      <c r="D131" s="88" t="str">
        <f t="shared" ref="D131:D194" si="11">CONCATENATE("Site",RIGHT(C131,1))</f>
        <v>Site1</v>
      </c>
      <c r="E131" s="89" t="str">
        <f t="shared" ref="E131:E194" si="12">IF(OR(D131="Site1",D131="Site2"),"Maize",IF(OR(D131="Site3",D131="Site4"),"Meadow","error"))</f>
        <v>Maize</v>
      </c>
      <c r="F131" s="90" t="str">
        <f t="shared" ref="F131:F194" si="13">+CONCATENATE(B131,"x",E131)</f>
        <v>FAIRDxMaize</v>
      </c>
      <c r="G131" s="91">
        <f>+Monitoring!G131</f>
        <v>45165.411469907398</v>
      </c>
      <c r="H131" s="91">
        <f>+Monitoring!H131</f>
        <v>45165.411631944502</v>
      </c>
      <c r="I131" s="93">
        <f>+Monitoring!I131</f>
        <v>1.6203710401896387E-4</v>
      </c>
      <c r="J131" s="92" t="e">
        <f>+Monitoring!#REF!</f>
        <v>#REF!</v>
      </c>
      <c r="K131" s="88" t="str">
        <f>+Monitoring!S131</f>
        <v>Diptera</v>
      </c>
      <c r="L131" s="88" t="str">
        <f>+Monitoring!T131</f>
        <v>Brachycera</v>
      </c>
      <c r="M131" s="88" t="str">
        <f>+Monitoring!U131</f>
        <v>Muscomorpha</v>
      </c>
      <c r="N131" s="88" t="str">
        <f>+Monitoring!V131</f>
        <v>Muscoidea</v>
      </c>
      <c r="O131" s="88" t="str">
        <f>+Monitoring!W131</f>
        <v>Fanniidae</v>
      </c>
      <c r="P131" s="88">
        <f>+Monitoring!X131</f>
        <v>0</v>
      </c>
      <c r="Q131" s="88" t="str">
        <f>+Monitoring!Y131</f>
        <v>Fannia</v>
      </c>
      <c r="R131" s="88" t="str">
        <f>+Monitoring!Z131</f>
        <v>#N/C</v>
      </c>
      <c r="S131" s="88" t="e">
        <f>+Monitoring!#REF!</f>
        <v>#REF!</v>
      </c>
      <c r="T131" s="101" t="e">
        <f>+Monitoring!#REF!</f>
        <v>#REF!</v>
      </c>
    </row>
    <row r="132" spans="1:20" x14ac:dyDescent="0.3">
      <c r="A132" s="88">
        <f t="shared" ref="A132:A195" si="14">+A131+1</f>
        <v>131</v>
      </c>
      <c r="B132" s="88" t="str">
        <f t="shared" si="10"/>
        <v>FAIRD</v>
      </c>
      <c r="C132" s="88" t="str">
        <f>SUBSTITUTE(+Monitoring!C132,"-","")</f>
        <v>FAIRD1</v>
      </c>
      <c r="D132" s="88" t="str">
        <f t="shared" si="11"/>
        <v>Site1</v>
      </c>
      <c r="E132" s="89" t="str">
        <f t="shared" si="12"/>
        <v>Maize</v>
      </c>
      <c r="F132" s="90" t="str">
        <f t="shared" si="13"/>
        <v>FAIRDxMaize</v>
      </c>
      <c r="G132" s="91">
        <f>+Monitoring!G132</f>
        <v>45165.411469907398</v>
      </c>
      <c r="H132" s="91">
        <f>+Monitoring!H132</f>
        <v>45165.411666666703</v>
      </c>
      <c r="I132" s="93">
        <f>+Monitoring!I132</f>
        <v>1.9675930525409058E-4</v>
      </c>
      <c r="J132" s="92" t="e">
        <f>+Monitoring!#REF!</f>
        <v>#REF!</v>
      </c>
      <c r="K132" s="88" t="str">
        <f>+Monitoring!S132</f>
        <v>Diptera</v>
      </c>
      <c r="L132" s="88" t="str">
        <f>+Monitoring!T132</f>
        <v>Brachycera</v>
      </c>
      <c r="M132" s="88" t="str">
        <f>+Monitoring!U132</f>
        <v>Muscomorpha</v>
      </c>
      <c r="N132" s="88" t="str">
        <f>+Monitoring!V132</f>
        <v>Muscoidea</v>
      </c>
      <c r="O132" s="88" t="str">
        <f>+Monitoring!W132</f>
        <v>Fanniidae</v>
      </c>
      <c r="P132" s="88">
        <f>+Monitoring!X132</f>
        <v>0</v>
      </c>
      <c r="Q132" s="88" t="str">
        <f>+Monitoring!Y132</f>
        <v>Fannia</v>
      </c>
      <c r="R132" s="88" t="str">
        <f>+Monitoring!Z132</f>
        <v>#N/C</v>
      </c>
      <c r="S132" s="88" t="e">
        <f>+Monitoring!#REF!</f>
        <v>#REF!</v>
      </c>
      <c r="T132" s="101" t="e">
        <f>+Monitoring!#REF!</f>
        <v>#REF!</v>
      </c>
    </row>
    <row r="133" spans="1:20" x14ac:dyDescent="0.3">
      <c r="A133" s="88">
        <f t="shared" si="14"/>
        <v>132</v>
      </c>
      <c r="B133" s="88" t="str">
        <f t="shared" si="10"/>
        <v>FAIRD</v>
      </c>
      <c r="C133" s="88" t="str">
        <f>SUBSTITUTE(+Monitoring!C133,"-","")</f>
        <v>FAIRD1</v>
      </c>
      <c r="D133" s="88" t="str">
        <f t="shared" si="11"/>
        <v>Site1</v>
      </c>
      <c r="E133" s="89" t="str">
        <f t="shared" si="12"/>
        <v>Maize</v>
      </c>
      <c r="F133" s="90" t="str">
        <f t="shared" si="13"/>
        <v>FAIRDxMaize</v>
      </c>
      <c r="G133" s="91">
        <f>+Monitoring!G133</f>
        <v>45165.411469907398</v>
      </c>
      <c r="H133" s="91">
        <f>+Monitoring!H133</f>
        <v>45165.411747685197</v>
      </c>
      <c r="I133" s="93">
        <f>+Monitoring!I133</f>
        <v>2.777777990559116E-4</v>
      </c>
      <c r="J133" s="92" t="e">
        <f>+Monitoring!#REF!</f>
        <v>#REF!</v>
      </c>
      <c r="K133" s="88" t="str">
        <f>+Monitoring!S133</f>
        <v>#N/C</v>
      </c>
      <c r="L133" s="88" t="str">
        <f>+Monitoring!T133</f>
        <v>#N/C</v>
      </c>
      <c r="M133" s="88" t="str">
        <f>+Monitoring!U133</f>
        <v>#N/C</v>
      </c>
      <c r="N133" s="88" t="str">
        <f>+Monitoring!V133</f>
        <v>#N/C</v>
      </c>
      <c r="O133" s="88" t="str">
        <f>+Monitoring!W133</f>
        <v>#N/C</v>
      </c>
      <c r="P133" s="88" t="str">
        <f>+Monitoring!X133</f>
        <v>#N/C</v>
      </c>
      <c r="Q133" s="88" t="str">
        <f>+Monitoring!Y133</f>
        <v>#N/C</v>
      </c>
      <c r="R133" s="88" t="str">
        <f>+Monitoring!Z133</f>
        <v>#N/C</v>
      </c>
      <c r="S133" s="88" t="e">
        <f>+Monitoring!#REF!</f>
        <v>#REF!</v>
      </c>
      <c r="T133" s="101" t="e">
        <f>+Monitoring!#REF!</f>
        <v>#REF!</v>
      </c>
    </row>
    <row r="134" spans="1:20" x14ac:dyDescent="0.3">
      <c r="A134" s="88">
        <f t="shared" si="14"/>
        <v>133</v>
      </c>
      <c r="B134" s="88" t="str">
        <f t="shared" si="10"/>
        <v>FAIRD</v>
      </c>
      <c r="C134" s="88" t="str">
        <f>SUBSTITUTE(+Monitoring!C134,"-","")</f>
        <v>FAIRD1</v>
      </c>
      <c r="D134" s="88" t="str">
        <f t="shared" si="11"/>
        <v>Site1</v>
      </c>
      <c r="E134" s="89" t="str">
        <f t="shared" si="12"/>
        <v>Maize</v>
      </c>
      <c r="F134" s="90" t="str">
        <f t="shared" si="13"/>
        <v>FAIRDxMaize</v>
      </c>
      <c r="G134" s="91">
        <f>+Monitoring!G134</f>
        <v>45165.411805555603</v>
      </c>
      <c r="H134" s="91">
        <f>+Monitoring!H134</f>
        <v>45165.412268518499</v>
      </c>
      <c r="I134" s="93">
        <f>+Monitoring!I134</f>
        <v>4.6296289656311274E-4</v>
      </c>
      <c r="J134" s="92" t="e">
        <f>+Monitoring!#REF!</f>
        <v>#REF!</v>
      </c>
      <c r="K134" s="88" t="str">
        <f>+Monitoring!S134</f>
        <v>Diptera</v>
      </c>
      <c r="L134" s="88" t="str">
        <f>+Monitoring!T134</f>
        <v>Brachycera</v>
      </c>
      <c r="M134" s="88" t="str">
        <f>+Monitoring!U134</f>
        <v>Muscomorpha</v>
      </c>
      <c r="N134" s="88" t="str">
        <f>+Monitoring!V134</f>
        <v>Muscoidea</v>
      </c>
      <c r="O134" s="88" t="str">
        <f>+Monitoring!W134</f>
        <v>Fanniidae</v>
      </c>
      <c r="P134" s="88">
        <f>+Monitoring!X134</f>
        <v>0</v>
      </c>
      <c r="Q134" s="88" t="str">
        <f>+Monitoring!Y134</f>
        <v>Fannia</v>
      </c>
      <c r="R134" s="88" t="str">
        <f>+Monitoring!Z134</f>
        <v>#N/C</v>
      </c>
      <c r="S134" s="88" t="e">
        <f>+Monitoring!#REF!</f>
        <v>#REF!</v>
      </c>
      <c r="T134" s="101" t="e">
        <f>+Monitoring!#REF!</f>
        <v>#REF!</v>
      </c>
    </row>
    <row r="135" spans="1:20" x14ac:dyDescent="0.3">
      <c r="A135" s="88">
        <f t="shared" si="14"/>
        <v>134</v>
      </c>
      <c r="B135" s="88" t="str">
        <f t="shared" si="10"/>
        <v>FAIRD</v>
      </c>
      <c r="C135" s="88" t="str">
        <f>SUBSTITUTE(+Monitoring!C135,"-","")</f>
        <v>FAIRD1</v>
      </c>
      <c r="D135" s="88" t="str">
        <f t="shared" si="11"/>
        <v>Site1</v>
      </c>
      <c r="E135" s="89" t="str">
        <f t="shared" si="12"/>
        <v>Maize</v>
      </c>
      <c r="F135" s="90" t="str">
        <f t="shared" si="13"/>
        <v>FAIRDxMaize</v>
      </c>
      <c r="G135" s="91">
        <f>+Monitoring!G135</f>
        <v>45165.411886574097</v>
      </c>
      <c r="H135" s="91">
        <f>+Monitoring!H135</f>
        <v>45165.412696759297</v>
      </c>
      <c r="I135" s="93">
        <f>+Monitoring!I135</f>
        <v>8.1018519995268434E-4</v>
      </c>
      <c r="J135" s="92" t="e">
        <f>+Monitoring!#REF!</f>
        <v>#REF!</v>
      </c>
      <c r="K135" s="88" t="str">
        <f>+Monitoring!S135</f>
        <v>Diptera</v>
      </c>
      <c r="L135" s="88" t="str">
        <f>+Monitoring!T135</f>
        <v>Brachycera</v>
      </c>
      <c r="M135" s="88" t="str">
        <f>+Monitoring!U135</f>
        <v>Muscomorpha</v>
      </c>
      <c r="N135" s="88" t="str">
        <f>+Monitoring!V135</f>
        <v>Muscoidea</v>
      </c>
      <c r="O135" s="88" t="str">
        <f>+Monitoring!W135</f>
        <v>Fanniidae</v>
      </c>
      <c r="P135" s="88">
        <f>+Monitoring!X135</f>
        <v>0</v>
      </c>
      <c r="Q135" s="88" t="str">
        <f>+Monitoring!Y135</f>
        <v>Fannia</v>
      </c>
      <c r="R135" s="88" t="str">
        <f>+Monitoring!Z135</f>
        <v>#N/C</v>
      </c>
      <c r="S135" s="88" t="e">
        <f>+Monitoring!#REF!</f>
        <v>#REF!</v>
      </c>
      <c r="T135" s="101" t="e">
        <f>+Monitoring!#REF!</f>
        <v>#REF!</v>
      </c>
    </row>
    <row r="136" spans="1:20" x14ac:dyDescent="0.3">
      <c r="A136" s="88">
        <f t="shared" si="14"/>
        <v>135</v>
      </c>
      <c r="B136" s="88" t="str">
        <f t="shared" si="10"/>
        <v>FAIRD</v>
      </c>
      <c r="C136" s="88" t="str">
        <f>SUBSTITUTE(+Monitoring!C136,"-","")</f>
        <v>FAIRD1</v>
      </c>
      <c r="D136" s="88" t="str">
        <f t="shared" si="11"/>
        <v>Site1</v>
      </c>
      <c r="E136" s="89" t="str">
        <f t="shared" si="12"/>
        <v>Maize</v>
      </c>
      <c r="F136" s="90" t="str">
        <f t="shared" si="13"/>
        <v>FAIRDxMaize</v>
      </c>
      <c r="G136" s="91">
        <f>+Monitoring!G136</f>
        <v>45165.412187499998</v>
      </c>
      <c r="H136" s="91">
        <f>+Monitoring!H136</f>
        <v>45165.412256944401</v>
      </c>
      <c r="I136" s="93">
        <f>+Monitoring!I136</f>
        <v>6.9444402470253408E-5</v>
      </c>
      <c r="J136" s="92" t="e">
        <f>+Monitoring!#REF!</f>
        <v>#REF!</v>
      </c>
      <c r="K136" s="88" t="str">
        <f>+Monitoring!S136</f>
        <v>Diptera</v>
      </c>
      <c r="L136" s="88" t="str">
        <f>+Monitoring!T136</f>
        <v>Brachycera</v>
      </c>
      <c r="M136" s="88" t="str">
        <f>+Monitoring!U136</f>
        <v>#N/C</v>
      </c>
      <c r="N136" s="88" t="str">
        <f>+Monitoring!V136</f>
        <v>#N/C</v>
      </c>
      <c r="O136" s="88" t="str">
        <f>+Monitoring!W136</f>
        <v>#N/C</v>
      </c>
      <c r="P136" s="88" t="str">
        <f>+Monitoring!X136</f>
        <v>#N/C</v>
      </c>
      <c r="Q136" s="88" t="str">
        <f>+Monitoring!Y136</f>
        <v>#N/C</v>
      </c>
      <c r="R136" s="88" t="str">
        <f>+Monitoring!Z136</f>
        <v>#N/C</v>
      </c>
      <c r="S136" s="88" t="e">
        <f>+Monitoring!#REF!</f>
        <v>#REF!</v>
      </c>
      <c r="T136" s="101" t="e">
        <f>+Monitoring!#REF!</f>
        <v>#REF!</v>
      </c>
    </row>
    <row r="137" spans="1:20" x14ac:dyDescent="0.3">
      <c r="A137" s="88">
        <f t="shared" si="14"/>
        <v>136</v>
      </c>
      <c r="B137" s="88" t="str">
        <f t="shared" si="10"/>
        <v>FAIRD</v>
      </c>
      <c r="C137" s="88" t="str">
        <f>SUBSTITUTE(+Monitoring!C137,"-","")</f>
        <v>FAIRD1</v>
      </c>
      <c r="D137" s="88" t="str">
        <f t="shared" si="11"/>
        <v>Site1</v>
      </c>
      <c r="E137" s="89" t="str">
        <f t="shared" si="12"/>
        <v>Maize</v>
      </c>
      <c r="F137" s="90" t="str">
        <f t="shared" si="13"/>
        <v>FAIRDxMaize</v>
      </c>
      <c r="G137" s="91">
        <f>+Monitoring!G137</f>
        <v>45165.412453703699</v>
      </c>
      <c r="H137" s="91">
        <f>+Monitoring!H137</f>
        <v>45165.412476851903</v>
      </c>
      <c r="I137" s="93">
        <f>+Monitoring!I137</f>
        <v>2.3148204491008073E-5</v>
      </c>
      <c r="J137" s="92" t="e">
        <f>+Monitoring!#REF!</f>
        <v>#REF!</v>
      </c>
      <c r="K137" s="88" t="str">
        <f>+Monitoring!S137</f>
        <v>#N/C</v>
      </c>
      <c r="L137" s="88" t="str">
        <f>+Monitoring!T137</f>
        <v>#N/C</v>
      </c>
      <c r="M137" s="88" t="str">
        <f>+Monitoring!U137</f>
        <v>#N/C</v>
      </c>
      <c r="N137" s="88" t="str">
        <f>+Monitoring!V137</f>
        <v>#N/C</v>
      </c>
      <c r="O137" s="88" t="str">
        <f>+Monitoring!W137</f>
        <v>#N/C</v>
      </c>
      <c r="P137" s="88" t="str">
        <f>+Monitoring!X137</f>
        <v>#N/C</v>
      </c>
      <c r="Q137" s="88" t="str">
        <f>+Monitoring!Y137</f>
        <v>#N/C</v>
      </c>
      <c r="R137" s="88" t="str">
        <f>+Monitoring!Z137</f>
        <v>#N/C</v>
      </c>
      <c r="S137" s="88" t="e">
        <f>+Monitoring!#REF!</f>
        <v>#REF!</v>
      </c>
      <c r="T137" s="101" t="e">
        <f>+Monitoring!#REF!</f>
        <v>#REF!</v>
      </c>
    </row>
    <row r="138" spans="1:20" x14ac:dyDescent="0.3">
      <c r="A138" s="88">
        <f t="shared" si="14"/>
        <v>137</v>
      </c>
      <c r="B138" s="88" t="str">
        <f t="shared" si="10"/>
        <v>FAIRD</v>
      </c>
      <c r="C138" s="88" t="str">
        <f>SUBSTITUTE(+Monitoring!C138,"-","")</f>
        <v>FAIRD1</v>
      </c>
      <c r="D138" s="88" t="str">
        <f t="shared" si="11"/>
        <v>Site1</v>
      </c>
      <c r="E138" s="89" t="str">
        <f t="shared" si="12"/>
        <v>Maize</v>
      </c>
      <c r="F138" s="90" t="str">
        <f t="shared" si="13"/>
        <v>FAIRDxMaize</v>
      </c>
      <c r="G138" s="91">
        <f>+Monitoring!G138</f>
        <v>45165.416145833296</v>
      </c>
      <c r="H138" s="91">
        <f>+Monitoring!H138</f>
        <v>45165.4163078704</v>
      </c>
      <c r="I138" s="93">
        <f>+Monitoring!I138</f>
        <v>1.6203710401896387E-4</v>
      </c>
      <c r="J138" s="92" t="e">
        <f>+Monitoring!#REF!</f>
        <v>#REF!</v>
      </c>
      <c r="K138" s="88" t="str">
        <f>+Monitoring!S138</f>
        <v>Diptera</v>
      </c>
      <c r="L138" s="88" t="str">
        <f>+Monitoring!T138</f>
        <v>Brachycera</v>
      </c>
      <c r="M138" s="88" t="str">
        <f>+Monitoring!U138</f>
        <v>Muscomorpha</v>
      </c>
      <c r="N138" s="88" t="str">
        <f>+Monitoring!V138</f>
        <v>Muscoidea</v>
      </c>
      <c r="O138" s="88" t="str">
        <f>+Monitoring!W138</f>
        <v>#N/C</v>
      </c>
      <c r="P138" s="88" t="str">
        <f>+Monitoring!X138</f>
        <v>#N/C</v>
      </c>
      <c r="Q138" s="88" t="str">
        <f>+Monitoring!Y138</f>
        <v>#N/C</v>
      </c>
      <c r="R138" s="88" t="str">
        <f>+Monitoring!Z138</f>
        <v>#N/C</v>
      </c>
      <c r="S138" s="88" t="e">
        <f>+Monitoring!#REF!</f>
        <v>#REF!</v>
      </c>
      <c r="T138" s="101" t="e">
        <f>+Monitoring!#REF!</f>
        <v>#REF!</v>
      </c>
    </row>
    <row r="139" spans="1:20" x14ac:dyDescent="0.3">
      <c r="A139" s="88">
        <f t="shared" si="14"/>
        <v>138</v>
      </c>
      <c r="B139" s="88" t="str">
        <f t="shared" si="10"/>
        <v>FAIRD</v>
      </c>
      <c r="C139" s="88" t="str">
        <f>SUBSTITUTE(+Monitoring!C139,"-","")</f>
        <v>FAIRD1</v>
      </c>
      <c r="D139" s="88" t="str">
        <f t="shared" si="11"/>
        <v>Site1</v>
      </c>
      <c r="E139" s="89" t="str">
        <f t="shared" si="12"/>
        <v>Maize</v>
      </c>
      <c r="F139" s="90" t="str">
        <f t="shared" si="13"/>
        <v>FAIRDxMaize</v>
      </c>
      <c r="G139" s="91">
        <f>+Monitoring!G139</f>
        <v>45165.420543981498</v>
      </c>
      <c r="H139" s="91">
        <f>+Monitoring!H139</f>
        <v>45165.420636574097</v>
      </c>
      <c r="I139" s="93">
        <f>+Monitoring!I139</f>
        <v>9.2592599685303867E-5</v>
      </c>
      <c r="J139" s="92" t="e">
        <f>+Monitoring!#REF!</f>
        <v>#REF!</v>
      </c>
      <c r="K139" s="88" t="str">
        <f>+Monitoring!S139</f>
        <v>#N/C</v>
      </c>
      <c r="L139" s="88" t="str">
        <f>+Monitoring!T139</f>
        <v>#N/C</v>
      </c>
      <c r="M139" s="88" t="str">
        <f>+Monitoring!U139</f>
        <v>#N/C</v>
      </c>
      <c r="N139" s="88" t="str">
        <f>+Monitoring!V139</f>
        <v>#N/C</v>
      </c>
      <c r="O139" s="88" t="str">
        <f>+Monitoring!W139</f>
        <v>#N/C</v>
      </c>
      <c r="P139" s="88" t="str">
        <f>+Monitoring!X139</f>
        <v>#N/C</v>
      </c>
      <c r="Q139" s="88" t="str">
        <f>+Monitoring!Y139</f>
        <v>#N/C</v>
      </c>
      <c r="R139" s="88" t="str">
        <f>+Monitoring!Z139</f>
        <v>#N/C</v>
      </c>
      <c r="S139" s="88" t="e">
        <f>+Monitoring!#REF!</f>
        <v>#REF!</v>
      </c>
      <c r="T139" s="101" t="e">
        <f>+Monitoring!#REF!</f>
        <v>#REF!</v>
      </c>
    </row>
    <row r="140" spans="1:20" x14ac:dyDescent="0.3">
      <c r="A140" s="88">
        <f t="shared" si="14"/>
        <v>139</v>
      </c>
      <c r="B140" s="88" t="str">
        <f t="shared" si="10"/>
        <v>FAIRD</v>
      </c>
      <c r="C140" s="88" t="str">
        <f>SUBSTITUTE(+Monitoring!C140,"-","")</f>
        <v>FAIRD1</v>
      </c>
      <c r="D140" s="88" t="str">
        <f t="shared" si="11"/>
        <v>Site1</v>
      </c>
      <c r="E140" s="89" t="str">
        <f t="shared" si="12"/>
        <v>Maize</v>
      </c>
      <c r="F140" s="90" t="str">
        <f t="shared" si="13"/>
        <v>FAIRDxMaize</v>
      </c>
      <c r="G140" s="91">
        <f>+Monitoring!G140</f>
        <v>45165.420543981498</v>
      </c>
      <c r="H140" s="91">
        <f>+Monitoring!H140</f>
        <v>45165.432060185201</v>
      </c>
      <c r="I140" s="93">
        <f>+Monitoring!I140</f>
        <v>1.1516203703649808E-2</v>
      </c>
      <c r="J140" s="92" t="e">
        <f>+Monitoring!#REF!</f>
        <v>#REF!</v>
      </c>
      <c r="K140" s="88" t="str">
        <f>+Monitoring!S140</f>
        <v>Diptera</v>
      </c>
      <c r="L140" s="88" t="str">
        <f>+Monitoring!T140</f>
        <v>Brachycera</v>
      </c>
      <c r="M140" s="88" t="str">
        <f>+Monitoring!U140</f>
        <v>Muscomorpha</v>
      </c>
      <c r="N140" s="88" t="str">
        <f>+Monitoring!V140</f>
        <v>Muscoidea</v>
      </c>
      <c r="O140" s="88" t="str">
        <f>+Monitoring!W140</f>
        <v>#N/C</v>
      </c>
      <c r="P140" s="88" t="str">
        <f>+Monitoring!X140</f>
        <v>#N/C</v>
      </c>
      <c r="Q140" s="88" t="str">
        <f>+Monitoring!Y140</f>
        <v>#N/C</v>
      </c>
      <c r="R140" s="88" t="str">
        <f>+Monitoring!Z140</f>
        <v>#N/C</v>
      </c>
      <c r="S140" s="88" t="e">
        <f>+Monitoring!#REF!</f>
        <v>#REF!</v>
      </c>
      <c r="T140" s="101" t="e">
        <f>+Monitoring!#REF!</f>
        <v>#REF!</v>
      </c>
    </row>
    <row r="141" spans="1:20" x14ac:dyDescent="0.3">
      <c r="A141" s="88">
        <f t="shared" si="14"/>
        <v>140</v>
      </c>
      <c r="B141" s="88" t="str">
        <f t="shared" si="10"/>
        <v>FAIRD</v>
      </c>
      <c r="C141" s="88" t="str">
        <f>SUBSTITUTE(+Monitoring!C141,"-","")</f>
        <v>FAIRD1</v>
      </c>
      <c r="D141" s="88" t="str">
        <f t="shared" si="11"/>
        <v>Site1</v>
      </c>
      <c r="E141" s="89" t="str">
        <f t="shared" si="12"/>
        <v>Maize</v>
      </c>
      <c r="F141" s="90" t="str">
        <f t="shared" si="13"/>
        <v>FAIRDxMaize</v>
      </c>
      <c r="G141" s="91">
        <f>+Monitoring!G141</f>
        <v>45165.431712963</v>
      </c>
      <c r="H141" s="91">
        <f>+Monitoring!H141</f>
        <v>45165.432083333297</v>
      </c>
      <c r="I141" s="93">
        <f>+Monitoring!I141</f>
        <v>3.7037029687780887E-4</v>
      </c>
      <c r="J141" s="92" t="e">
        <f>+Monitoring!#REF!</f>
        <v>#REF!</v>
      </c>
      <c r="K141" s="88" t="str">
        <f>+Monitoring!S141</f>
        <v>Diptera</v>
      </c>
      <c r="L141" s="88" t="str">
        <f>+Monitoring!T141</f>
        <v>Brachycera</v>
      </c>
      <c r="M141" s="88" t="str">
        <f>+Monitoring!U141</f>
        <v>#N/C</v>
      </c>
      <c r="N141" s="88" t="str">
        <f>+Monitoring!V141</f>
        <v>#N/C</v>
      </c>
      <c r="O141" s="88" t="str">
        <f>+Monitoring!W141</f>
        <v>#N/C</v>
      </c>
      <c r="P141" s="88" t="str">
        <f>+Monitoring!X141</f>
        <v>#N/C</v>
      </c>
      <c r="Q141" s="88" t="str">
        <f>+Monitoring!Y141</f>
        <v>#N/C</v>
      </c>
      <c r="R141" s="88" t="str">
        <f>+Monitoring!Z141</f>
        <v>#N/C</v>
      </c>
      <c r="S141" s="88" t="e">
        <f>+Monitoring!#REF!</f>
        <v>#REF!</v>
      </c>
      <c r="T141" s="101" t="e">
        <f>+Monitoring!#REF!</f>
        <v>#REF!</v>
      </c>
    </row>
    <row r="142" spans="1:20" x14ac:dyDescent="0.3">
      <c r="A142" s="88">
        <f t="shared" si="14"/>
        <v>141</v>
      </c>
      <c r="B142" s="88" t="str">
        <f t="shared" si="10"/>
        <v>FAIRD</v>
      </c>
      <c r="C142" s="88" t="str">
        <f>SUBSTITUTE(+Monitoring!C142,"-","")</f>
        <v>FAIRD1</v>
      </c>
      <c r="D142" s="88" t="str">
        <f t="shared" si="11"/>
        <v>Site1</v>
      </c>
      <c r="E142" s="89" t="str">
        <f t="shared" si="12"/>
        <v>Maize</v>
      </c>
      <c r="F142" s="90" t="str">
        <f t="shared" si="13"/>
        <v>FAIRDxMaize</v>
      </c>
      <c r="G142" s="91">
        <f>+Monitoring!G142</f>
        <v>45165.437372685199</v>
      </c>
      <c r="H142" s="91">
        <f>+Monitoring!H142</f>
        <v>45165.4375925926</v>
      </c>
      <c r="I142" s="93">
        <f>+Monitoring!I142</f>
        <v>2.1990740060573444E-4</v>
      </c>
      <c r="J142" s="92" t="e">
        <f>+Monitoring!#REF!</f>
        <v>#REF!</v>
      </c>
      <c r="K142" s="88" t="str">
        <f>+Monitoring!S142</f>
        <v>Diptera</v>
      </c>
      <c r="L142" s="88" t="str">
        <f>+Monitoring!T142</f>
        <v>Brachycera</v>
      </c>
      <c r="M142" s="88" t="str">
        <f>+Monitoring!U142</f>
        <v>Muscomorpha</v>
      </c>
      <c r="N142" s="88" t="str">
        <f>+Monitoring!V142</f>
        <v>Muscoidea</v>
      </c>
      <c r="O142" s="88" t="str">
        <f>+Monitoring!W142</f>
        <v>Fanniidae</v>
      </c>
      <c r="P142" s="88">
        <f>+Monitoring!X142</f>
        <v>0</v>
      </c>
      <c r="Q142" s="88" t="str">
        <f>+Monitoring!Y142</f>
        <v>Fannia</v>
      </c>
      <c r="R142" s="88" t="str">
        <f>+Monitoring!Z142</f>
        <v>#N/C</v>
      </c>
      <c r="S142" s="88" t="e">
        <f>+Monitoring!#REF!</f>
        <v>#REF!</v>
      </c>
      <c r="T142" s="101" t="e">
        <f>+Monitoring!#REF!</f>
        <v>#REF!</v>
      </c>
    </row>
    <row r="143" spans="1:20" x14ac:dyDescent="0.3">
      <c r="A143" s="88">
        <f t="shared" si="14"/>
        <v>142</v>
      </c>
      <c r="B143" s="88" t="str">
        <f t="shared" si="10"/>
        <v>FAIRD</v>
      </c>
      <c r="C143" s="88" t="str">
        <f>SUBSTITUTE(+Monitoring!C143,"-","")</f>
        <v>FAIRD1</v>
      </c>
      <c r="D143" s="88" t="str">
        <f t="shared" si="11"/>
        <v>Site1</v>
      </c>
      <c r="E143" s="89" t="str">
        <f t="shared" si="12"/>
        <v>Maize</v>
      </c>
      <c r="F143" s="90" t="str">
        <f t="shared" si="13"/>
        <v>FAIRDxMaize</v>
      </c>
      <c r="G143" s="91">
        <f>+Monitoring!G143</f>
        <v>45165.441180555601</v>
      </c>
      <c r="H143" s="91">
        <f>+Monitoring!H143</f>
        <v>45165.442557870403</v>
      </c>
      <c r="I143" s="93">
        <f>+Monitoring!I143</f>
        <v>1.3773148020845838E-3</v>
      </c>
      <c r="J143" s="92" t="e">
        <f>+Monitoring!#REF!</f>
        <v>#REF!</v>
      </c>
      <c r="K143" s="88" t="str">
        <f>+Monitoring!S143</f>
        <v>Diptera</v>
      </c>
      <c r="L143" s="88" t="str">
        <f>+Monitoring!T143</f>
        <v>Brachycera</v>
      </c>
      <c r="M143" s="88" t="str">
        <f>+Monitoring!U143</f>
        <v>Muscomorpha</v>
      </c>
      <c r="N143" s="88" t="str">
        <f>+Monitoring!V143</f>
        <v>Muscoidea</v>
      </c>
      <c r="O143" s="88" t="str">
        <f>+Monitoring!W143</f>
        <v>Fanniidae</v>
      </c>
      <c r="P143" s="88">
        <f>+Monitoring!X143</f>
        <v>0</v>
      </c>
      <c r="Q143" s="88" t="str">
        <f>+Monitoring!Y143</f>
        <v>Fannia</v>
      </c>
      <c r="R143" s="88" t="str">
        <f>+Monitoring!Z143</f>
        <v>#N/C</v>
      </c>
      <c r="S143" s="88" t="e">
        <f>+Monitoring!#REF!</f>
        <v>#REF!</v>
      </c>
      <c r="T143" s="101" t="e">
        <f>+Monitoring!#REF!</f>
        <v>#REF!</v>
      </c>
    </row>
    <row r="144" spans="1:20" x14ac:dyDescent="0.3">
      <c r="A144" s="88">
        <f t="shared" si="14"/>
        <v>143</v>
      </c>
      <c r="B144" s="88" t="str">
        <f t="shared" si="10"/>
        <v>FAIRD</v>
      </c>
      <c r="C144" s="88" t="str">
        <f>SUBSTITUTE(+Monitoring!C144,"-","")</f>
        <v>FAIRD1</v>
      </c>
      <c r="D144" s="88" t="str">
        <f t="shared" si="11"/>
        <v>Site1</v>
      </c>
      <c r="E144" s="89" t="str">
        <f t="shared" si="12"/>
        <v>Maize</v>
      </c>
      <c r="F144" s="90" t="str">
        <f t="shared" si="13"/>
        <v>FAIRDxMaize</v>
      </c>
      <c r="G144" s="91">
        <f>+Monitoring!G144</f>
        <v>45165.441585648201</v>
      </c>
      <c r="H144" s="91">
        <f>+Monitoring!H144</f>
        <v>45165.445590277799</v>
      </c>
      <c r="I144" s="93">
        <f>+Monitoring!I144</f>
        <v>4.0046295980573632E-3</v>
      </c>
      <c r="J144" s="92" t="e">
        <f>+Monitoring!#REF!</f>
        <v>#REF!</v>
      </c>
      <c r="K144" s="88" t="str">
        <f>+Monitoring!S144</f>
        <v>Diptera</v>
      </c>
      <c r="L144" s="88" t="str">
        <f>+Monitoring!T144</f>
        <v>Brachycera</v>
      </c>
      <c r="M144" s="88" t="str">
        <f>+Monitoring!U144</f>
        <v>Muscomorpha</v>
      </c>
      <c r="N144" s="88" t="str">
        <f>+Monitoring!V144</f>
        <v>Muscoidea</v>
      </c>
      <c r="O144" s="88" t="str">
        <f>+Monitoring!W144</f>
        <v>Fanniidae</v>
      </c>
      <c r="P144" s="88">
        <f>+Monitoring!X144</f>
        <v>0</v>
      </c>
      <c r="Q144" s="88" t="str">
        <f>+Monitoring!Y144</f>
        <v>Fannia</v>
      </c>
      <c r="R144" s="88" t="str">
        <f>+Monitoring!Z144</f>
        <v>#N/C</v>
      </c>
      <c r="S144" s="88" t="e">
        <f>+Monitoring!#REF!</f>
        <v>#REF!</v>
      </c>
      <c r="T144" s="101" t="e">
        <f>+Monitoring!#REF!</f>
        <v>#REF!</v>
      </c>
    </row>
    <row r="145" spans="1:20" x14ac:dyDescent="0.3">
      <c r="A145" s="88">
        <f t="shared" si="14"/>
        <v>144</v>
      </c>
      <c r="B145" s="88" t="str">
        <f t="shared" si="10"/>
        <v>FAIRD</v>
      </c>
      <c r="C145" s="88" t="str">
        <f>SUBSTITUTE(+Monitoring!C145,"-","")</f>
        <v>FAIRD1</v>
      </c>
      <c r="D145" s="88" t="str">
        <f t="shared" si="11"/>
        <v>Site1</v>
      </c>
      <c r="E145" s="89" t="str">
        <f t="shared" si="12"/>
        <v>Maize</v>
      </c>
      <c r="F145" s="90" t="str">
        <f t="shared" si="13"/>
        <v>FAIRDxMaize</v>
      </c>
      <c r="G145" s="91">
        <f>+Monitoring!G145</f>
        <v>45165.446643518502</v>
      </c>
      <c r="H145" s="91">
        <f>+Monitoring!H145</f>
        <v>45165.446909722203</v>
      </c>
      <c r="I145" s="93">
        <f>+Monitoring!I145</f>
        <v>2.6620370044838637E-4</v>
      </c>
      <c r="J145" s="92" t="e">
        <f>+Monitoring!#REF!</f>
        <v>#REF!</v>
      </c>
      <c r="K145" s="88" t="str">
        <f>+Monitoring!S145</f>
        <v>Diptera</v>
      </c>
      <c r="L145" s="88" t="str">
        <f>+Monitoring!T145</f>
        <v>Brachycera</v>
      </c>
      <c r="M145" s="88" t="str">
        <f>+Monitoring!U145</f>
        <v>Muscomorpha</v>
      </c>
      <c r="N145" s="88" t="str">
        <f>+Monitoring!V145</f>
        <v>Muscoidea</v>
      </c>
      <c r="O145" s="88" t="str">
        <f>+Monitoring!W145</f>
        <v>Fanniidae</v>
      </c>
      <c r="P145" s="88">
        <f>+Monitoring!X145</f>
        <v>0</v>
      </c>
      <c r="Q145" s="88" t="str">
        <f>+Monitoring!Y145</f>
        <v>Fannia</v>
      </c>
      <c r="R145" s="88" t="str">
        <f>+Monitoring!Z145</f>
        <v>#N/C</v>
      </c>
      <c r="S145" s="88" t="e">
        <f>+Monitoring!#REF!</f>
        <v>#REF!</v>
      </c>
      <c r="T145" s="101" t="e">
        <f>+Monitoring!#REF!</f>
        <v>#REF!</v>
      </c>
    </row>
    <row r="146" spans="1:20" x14ac:dyDescent="0.3">
      <c r="A146" s="88">
        <f t="shared" si="14"/>
        <v>145</v>
      </c>
      <c r="B146" s="88" t="str">
        <f t="shared" si="10"/>
        <v>FAIRD</v>
      </c>
      <c r="C146" s="88" t="str">
        <f>SUBSTITUTE(+Monitoring!C146,"-","")</f>
        <v>FAIRD1</v>
      </c>
      <c r="D146" s="88" t="str">
        <f t="shared" si="11"/>
        <v>Site1</v>
      </c>
      <c r="E146" s="89" t="str">
        <f t="shared" si="12"/>
        <v>Maize</v>
      </c>
      <c r="F146" s="90" t="str">
        <f t="shared" si="13"/>
        <v>FAIRDxMaize</v>
      </c>
      <c r="G146" s="91">
        <f>+Monitoring!G146</f>
        <v>45165.4633680556</v>
      </c>
      <c r="H146" s="91">
        <f>+Monitoring!H146</f>
        <v>45165.465162036999</v>
      </c>
      <c r="I146" s="93">
        <f>+Monitoring!I146</f>
        <v>1.7939813988050446E-3</v>
      </c>
      <c r="J146" s="92" t="e">
        <f>+Monitoring!#REF!</f>
        <v>#REF!</v>
      </c>
      <c r="K146" s="88" t="str">
        <f>+Monitoring!S146</f>
        <v>Diptera</v>
      </c>
      <c r="L146" s="88" t="str">
        <f>+Monitoring!T146</f>
        <v>Brachycera</v>
      </c>
      <c r="M146" s="88" t="str">
        <f>+Monitoring!U146</f>
        <v>Muscomorpha</v>
      </c>
      <c r="N146" s="88" t="str">
        <f>+Monitoring!V146</f>
        <v>Muscoidea</v>
      </c>
      <c r="O146" s="88" t="str">
        <f>+Monitoring!W146</f>
        <v>#N/C</v>
      </c>
      <c r="P146" s="88" t="str">
        <f>+Monitoring!X146</f>
        <v>#N/C</v>
      </c>
      <c r="Q146" s="88" t="str">
        <f>+Monitoring!Y146</f>
        <v>#N/C</v>
      </c>
      <c r="R146" s="88" t="str">
        <f>+Monitoring!Z146</f>
        <v>#N/C</v>
      </c>
      <c r="S146" s="88" t="e">
        <f>+Monitoring!#REF!</f>
        <v>#REF!</v>
      </c>
      <c r="T146" s="101" t="e">
        <f>+Monitoring!#REF!</f>
        <v>#REF!</v>
      </c>
    </row>
    <row r="147" spans="1:20" x14ac:dyDescent="0.3">
      <c r="A147" s="88">
        <f t="shared" si="14"/>
        <v>146</v>
      </c>
      <c r="B147" s="88" t="str">
        <f t="shared" si="10"/>
        <v>FAIRD</v>
      </c>
      <c r="C147" s="88" t="str">
        <f>SUBSTITUTE(+Monitoring!C147,"-","")</f>
        <v>FAIRD1</v>
      </c>
      <c r="D147" s="88" t="str">
        <f t="shared" si="11"/>
        <v>Site1</v>
      </c>
      <c r="E147" s="89" t="str">
        <f t="shared" si="12"/>
        <v>Maize</v>
      </c>
      <c r="F147" s="90" t="str">
        <f t="shared" si="13"/>
        <v>FAIRDxMaize</v>
      </c>
      <c r="G147" s="91">
        <f>+Monitoring!G147</f>
        <v>45165.4633680556</v>
      </c>
      <c r="H147" s="91">
        <f>+Monitoring!H147</f>
        <v>45165.464583333298</v>
      </c>
      <c r="I147" s="93">
        <f>+Monitoring!I147</f>
        <v>1.2152776980656199E-3</v>
      </c>
      <c r="J147" s="92" t="e">
        <f>+Monitoring!#REF!</f>
        <v>#REF!</v>
      </c>
      <c r="K147" s="88" t="str">
        <f>+Monitoring!S147</f>
        <v>Diptera</v>
      </c>
      <c r="L147" s="88" t="str">
        <f>+Monitoring!T147</f>
        <v>Brachycera</v>
      </c>
      <c r="M147" s="88" t="str">
        <f>+Monitoring!U147</f>
        <v>Muscomorpha</v>
      </c>
      <c r="N147" s="88" t="str">
        <f>+Monitoring!V147</f>
        <v>Muscoidea</v>
      </c>
      <c r="O147" s="88" t="str">
        <f>+Monitoring!W147</f>
        <v>#N/C</v>
      </c>
      <c r="P147" s="88" t="str">
        <f>+Monitoring!X147</f>
        <v>#N/C</v>
      </c>
      <c r="Q147" s="88" t="str">
        <f>+Monitoring!Y147</f>
        <v>#N/C</v>
      </c>
      <c r="R147" s="88" t="str">
        <f>+Monitoring!Z147</f>
        <v>#N/C</v>
      </c>
      <c r="S147" s="88" t="e">
        <f>+Monitoring!#REF!</f>
        <v>#REF!</v>
      </c>
      <c r="T147" s="101" t="e">
        <f>+Monitoring!#REF!</f>
        <v>#REF!</v>
      </c>
    </row>
    <row r="148" spans="1:20" x14ac:dyDescent="0.3">
      <c r="A148" s="88">
        <f t="shared" si="14"/>
        <v>147</v>
      </c>
      <c r="B148" s="88" t="str">
        <f t="shared" si="10"/>
        <v>FAIRD</v>
      </c>
      <c r="C148" s="88" t="str">
        <f>SUBSTITUTE(+Monitoring!C148,"-","")</f>
        <v>FAIRD1</v>
      </c>
      <c r="D148" s="88" t="str">
        <f t="shared" si="11"/>
        <v>Site1</v>
      </c>
      <c r="E148" s="89" t="str">
        <f t="shared" si="12"/>
        <v>Maize</v>
      </c>
      <c r="F148" s="90" t="str">
        <f t="shared" si="13"/>
        <v>FAIRDxMaize</v>
      </c>
      <c r="G148" s="91">
        <f>+Monitoring!G148</f>
        <v>45165.464895833298</v>
      </c>
      <c r="H148" s="91">
        <f>+Monitoring!H148</f>
        <v>45165.465138888903</v>
      </c>
      <c r="I148" s="93">
        <f>+Monitoring!I148</f>
        <v>2.4305560509674251E-4</v>
      </c>
      <c r="J148" s="92" t="e">
        <f>+Monitoring!#REF!</f>
        <v>#REF!</v>
      </c>
      <c r="K148" s="88" t="str">
        <f>+Monitoring!S148</f>
        <v>Diptera</v>
      </c>
      <c r="L148" s="88" t="str">
        <f>+Monitoring!T148</f>
        <v>Brachycera</v>
      </c>
      <c r="M148" s="88" t="str">
        <f>+Monitoring!U148</f>
        <v>Muscomorpha</v>
      </c>
      <c r="N148" s="88" t="str">
        <f>+Monitoring!V148</f>
        <v>Muscoidea</v>
      </c>
      <c r="O148" s="88" t="str">
        <f>+Monitoring!W148</f>
        <v>#N/C</v>
      </c>
      <c r="P148" s="88" t="str">
        <f>+Monitoring!X148</f>
        <v>#N/C</v>
      </c>
      <c r="Q148" s="88" t="str">
        <f>+Monitoring!Y148</f>
        <v>#N/C</v>
      </c>
      <c r="R148" s="88" t="str">
        <f>+Monitoring!Z148</f>
        <v>#N/C</v>
      </c>
      <c r="S148" s="88" t="e">
        <f>+Monitoring!#REF!</f>
        <v>#REF!</v>
      </c>
      <c r="T148" s="101" t="e">
        <f>+Monitoring!#REF!</f>
        <v>#REF!</v>
      </c>
    </row>
    <row r="149" spans="1:20" x14ac:dyDescent="0.3">
      <c r="A149" s="88">
        <f t="shared" si="14"/>
        <v>148</v>
      </c>
      <c r="B149" s="88" t="str">
        <f t="shared" si="10"/>
        <v>FAIRD</v>
      </c>
      <c r="C149" s="88" t="str">
        <f>SUBSTITUTE(+Monitoring!C149,"-","")</f>
        <v>FAIRD1</v>
      </c>
      <c r="D149" s="88" t="str">
        <f t="shared" si="11"/>
        <v>Site1</v>
      </c>
      <c r="E149" s="89" t="str">
        <f t="shared" si="12"/>
        <v>Maize</v>
      </c>
      <c r="F149" s="90" t="str">
        <f t="shared" si="13"/>
        <v>FAIRDxMaize</v>
      </c>
      <c r="G149" s="91">
        <f>+Monitoring!G149</f>
        <v>45165.472997685203</v>
      </c>
      <c r="H149" s="91">
        <f>+Monitoring!H149</f>
        <v>45165.473379629599</v>
      </c>
      <c r="I149" s="93">
        <f>+Monitoring!I149</f>
        <v>3.819443954853341E-4</v>
      </c>
      <c r="J149" s="92" t="e">
        <f>+Monitoring!#REF!</f>
        <v>#REF!</v>
      </c>
      <c r="K149" s="88" t="str">
        <f>+Monitoring!S149</f>
        <v>Diptera</v>
      </c>
      <c r="L149" s="88" t="str">
        <f>+Monitoring!T149</f>
        <v>Brachycera</v>
      </c>
      <c r="M149" s="88" t="str">
        <f>+Monitoring!U149</f>
        <v>Muscomorpha</v>
      </c>
      <c r="N149" s="88" t="str">
        <f>+Monitoring!V149</f>
        <v>Muscoidea</v>
      </c>
      <c r="O149" s="88" t="str">
        <f>+Monitoring!W149</f>
        <v>#N/C</v>
      </c>
      <c r="P149" s="88" t="str">
        <f>+Monitoring!X149</f>
        <v>#N/C</v>
      </c>
      <c r="Q149" s="88" t="str">
        <f>+Monitoring!Y149</f>
        <v>#N/C</v>
      </c>
      <c r="R149" s="88" t="str">
        <f>+Monitoring!Z149</f>
        <v>#N/C</v>
      </c>
      <c r="S149" s="88" t="e">
        <f>+Monitoring!#REF!</f>
        <v>#REF!</v>
      </c>
      <c r="T149" s="101" t="e">
        <f>+Monitoring!#REF!</f>
        <v>#REF!</v>
      </c>
    </row>
    <row r="150" spans="1:20" x14ac:dyDescent="0.3">
      <c r="A150" s="88">
        <f t="shared" si="14"/>
        <v>149</v>
      </c>
      <c r="B150" s="88" t="str">
        <f t="shared" si="10"/>
        <v>FAIRD</v>
      </c>
      <c r="C150" s="88" t="str">
        <f>SUBSTITUTE(+Monitoring!C150,"-","")</f>
        <v>FAIRD1</v>
      </c>
      <c r="D150" s="88" t="str">
        <f t="shared" si="11"/>
        <v>Site1</v>
      </c>
      <c r="E150" s="89" t="str">
        <f t="shared" si="12"/>
        <v>Maize</v>
      </c>
      <c r="F150" s="90" t="str">
        <f t="shared" si="13"/>
        <v>FAIRDxMaize</v>
      </c>
      <c r="G150" s="91">
        <f>+Monitoring!G150</f>
        <v>45165.482569444401</v>
      </c>
      <c r="H150" s="91">
        <f>+Monitoring!H150</f>
        <v>45165.482685185198</v>
      </c>
      <c r="I150" s="93">
        <f>+Monitoring!I150</f>
        <v>1.1574079690035433E-4</v>
      </c>
      <c r="J150" s="92" t="e">
        <f>+Monitoring!#REF!</f>
        <v>#REF!</v>
      </c>
      <c r="K150" s="88" t="str">
        <f>+Monitoring!S150</f>
        <v>Diptera</v>
      </c>
      <c r="L150" s="88" t="str">
        <f>+Monitoring!T150</f>
        <v>Brachycera</v>
      </c>
      <c r="M150" s="88" t="str">
        <f>+Monitoring!U150</f>
        <v>Muscomorpha</v>
      </c>
      <c r="N150" s="88" t="str">
        <f>+Monitoring!V150</f>
        <v>Muscoidea</v>
      </c>
      <c r="O150" s="88" t="str">
        <f>+Monitoring!W150</f>
        <v>Fanniidae</v>
      </c>
      <c r="P150" s="88">
        <f>+Monitoring!X150</f>
        <v>0</v>
      </c>
      <c r="Q150" s="88" t="str">
        <f>+Monitoring!Y150</f>
        <v>Fannia</v>
      </c>
      <c r="R150" s="88" t="str">
        <f>+Monitoring!Z150</f>
        <v>#N/C</v>
      </c>
      <c r="S150" s="88" t="e">
        <f>+Monitoring!#REF!</f>
        <v>#REF!</v>
      </c>
      <c r="T150" s="101" t="e">
        <f>+Monitoring!#REF!</f>
        <v>#REF!</v>
      </c>
    </row>
    <row r="151" spans="1:20" x14ac:dyDescent="0.3">
      <c r="A151" s="88">
        <f t="shared" si="14"/>
        <v>150</v>
      </c>
      <c r="B151" s="88" t="str">
        <f t="shared" si="10"/>
        <v>FAIRD</v>
      </c>
      <c r="C151" s="88" t="str">
        <f>SUBSTITUTE(+Monitoring!C151,"-","")</f>
        <v>FAIRD1</v>
      </c>
      <c r="D151" s="88" t="str">
        <f t="shared" si="11"/>
        <v>Site1</v>
      </c>
      <c r="E151" s="89" t="str">
        <f t="shared" si="12"/>
        <v>Maize</v>
      </c>
      <c r="F151" s="90" t="str">
        <f t="shared" si="13"/>
        <v>FAIRDxMaize</v>
      </c>
      <c r="G151" s="91">
        <f>+Monitoring!G151</f>
        <v>45165.482569444401</v>
      </c>
      <c r="H151" s="91">
        <f>+Monitoring!H151</f>
        <v>45165.484675925902</v>
      </c>
      <c r="I151" s="93">
        <f>+Monitoring!I151</f>
        <v>2.1064815009594895E-3</v>
      </c>
      <c r="J151" s="92" t="e">
        <f>+Monitoring!#REF!</f>
        <v>#REF!</v>
      </c>
      <c r="K151" s="88" t="str">
        <f>+Monitoring!S151</f>
        <v>Diptera</v>
      </c>
      <c r="L151" s="88" t="str">
        <f>+Monitoring!T151</f>
        <v>Brachycera</v>
      </c>
      <c r="M151" s="88" t="str">
        <f>+Monitoring!U151</f>
        <v>Muscomorpha</v>
      </c>
      <c r="N151" s="88" t="str">
        <f>+Monitoring!V151</f>
        <v>Muscoidea</v>
      </c>
      <c r="O151" s="88" t="str">
        <f>+Monitoring!W151</f>
        <v>#N/C</v>
      </c>
      <c r="P151" s="88" t="str">
        <f>+Monitoring!X151</f>
        <v>#N/C</v>
      </c>
      <c r="Q151" s="88" t="str">
        <f>+Monitoring!Y151</f>
        <v>#N/C</v>
      </c>
      <c r="R151" s="88" t="str">
        <f>+Monitoring!Z151</f>
        <v>#N/C</v>
      </c>
      <c r="S151" s="88" t="e">
        <f>+Monitoring!#REF!</f>
        <v>#REF!</v>
      </c>
      <c r="T151" s="101" t="e">
        <f>+Monitoring!#REF!</f>
        <v>#REF!</v>
      </c>
    </row>
    <row r="152" spans="1:20" x14ac:dyDescent="0.3">
      <c r="A152" s="88">
        <f t="shared" si="14"/>
        <v>151</v>
      </c>
      <c r="B152" s="88" t="str">
        <f t="shared" si="10"/>
        <v>FAIRD</v>
      </c>
      <c r="C152" s="88" t="str">
        <f>SUBSTITUTE(+Monitoring!C152,"-","")</f>
        <v>FAIRD1</v>
      </c>
      <c r="D152" s="88" t="str">
        <f t="shared" si="11"/>
        <v>Site1</v>
      </c>
      <c r="E152" s="89" t="str">
        <f t="shared" si="12"/>
        <v>Maize</v>
      </c>
      <c r="F152" s="90" t="str">
        <f t="shared" si="13"/>
        <v>FAIRDxMaize</v>
      </c>
      <c r="G152" s="91">
        <f>+Monitoring!G152</f>
        <v>45165.482569444401</v>
      </c>
      <c r="H152" s="91">
        <f>+Monitoring!H152</f>
        <v>45165.482962962997</v>
      </c>
      <c r="I152" s="93">
        <f>+Monitoring!I152</f>
        <v>3.9351859595626593E-4</v>
      </c>
      <c r="J152" s="92" t="e">
        <f>+Monitoring!#REF!</f>
        <v>#REF!</v>
      </c>
      <c r="K152" s="88" t="str">
        <f>+Monitoring!S152</f>
        <v>Diptera</v>
      </c>
      <c r="L152" s="88" t="str">
        <f>+Monitoring!T152</f>
        <v>Brachycera</v>
      </c>
      <c r="M152" s="88" t="str">
        <f>+Monitoring!U152</f>
        <v>Muscomorpha</v>
      </c>
      <c r="N152" s="88" t="str">
        <f>+Monitoring!V152</f>
        <v>Muscoidea</v>
      </c>
      <c r="O152" s="88" t="str">
        <f>+Monitoring!W152</f>
        <v>Fanniidae</v>
      </c>
      <c r="P152" s="88">
        <f>+Monitoring!X152</f>
        <v>0</v>
      </c>
      <c r="Q152" s="88" t="str">
        <f>+Monitoring!Y152</f>
        <v>Fannia</v>
      </c>
      <c r="R152" s="88" t="str">
        <f>+Monitoring!Z152</f>
        <v>#N/C</v>
      </c>
      <c r="S152" s="88" t="e">
        <f>+Monitoring!#REF!</f>
        <v>#REF!</v>
      </c>
      <c r="T152" s="101" t="e">
        <f>+Monitoring!#REF!</f>
        <v>#REF!</v>
      </c>
    </row>
    <row r="153" spans="1:20" x14ac:dyDescent="0.3">
      <c r="A153" s="88">
        <f t="shared" si="14"/>
        <v>152</v>
      </c>
      <c r="B153" s="88" t="str">
        <f t="shared" si="10"/>
        <v>FAIRD</v>
      </c>
      <c r="C153" s="88" t="str">
        <f>SUBSTITUTE(+Monitoring!C153,"-","")</f>
        <v>FAIRD1</v>
      </c>
      <c r="D153" s="88" t="str">
        <f t="shared" si="11"/>
        <v>Site1</v>
      </c>
      <c r="E153" s="89" t="str">
        <f t="shared" si="12"/>
        <v>Maize</v>
      </c>
      <c r="F153" s="90" t="str">
        <f t="shared" si="13"/>
        <v>FAIRDxMaize</v>
      </c>
      <c r="G153" s="91">
        <f>+Monitoring!G153</f>
        <v>45165.483449074098</v>
      </c>
      <c r="H153" s="91">
        <f>+Monitoring!H153</f>
        <v>45165.483576388899</v>
      </c>
      <c r="I153" s="93">
        <f>+Monitoring!I153</f>
        <v>1.2731480092043057E-4</v>
      </c>
      <c r="J153" s="92" t="e">
        <f>+Monitoring!#REF!</f>
        <v>#REF!</v>
      </c>
      <c r="K153" s="88" t="str">
        <f>+Monitoring!S153</f>
        <v>Diptera</v>
      </c>
      <c r="L153" s="88" t="str">
        <f>+Monitoring!T153</f>
        <v>Brachycera</v>
      </c>
      <c r="M153" s="88" t="str">
        <f>+Monitoring!U153</f>
        <v>Muscomorpha</v>
      </c>
      <c r="N153" s="88" t="str">
        <f>+Monitoring!V153</f>
        <v>Muscoidea</v>
      </c>
      <c r="O153" s="88" t="str">
        <f>+Monitoring!W153</f>
        <v>Fanniidae</v>
      </c>
      <c r="P153" s="88">
        <f>+Monitoring!X153</f>
        <v>0</v>
      </c>
      <c r="Q153" s="88" t="str">
        <f>+Monitoring!Y153</f>
        <v>Fannia</v>
      </c>
      <c r="R153" s="88" t="str">
        <f>+Monitoring!Z153</f>
        <v>#N/C</v>
      </c>
      <c r="S153" s="88" t="e">
        <f>+Monitoring!#REF!</f>
        <v>#REF!</v>
      </c>
      <c r="T153" s="101" t="e">
        <f>+Monitoring!#REF!</f>
        <v>#REF!</v>
      </c>
    </row>
    <row r="154" spans="1:20" x14ac:dyDescent="0.3">
      <c r="A154" s="88">
        <f t="shared" si="14"/>
        <v>153</v>
      </c>
      <c r="B154" s="88" t="str">
        <f t="shared" si="10"/>
        <v>FAIRD</v>
      </c>
      <c r="C154" s="88" t="str">
        <f>SUBSTITUTE(+Monitoring!C154,"-","")</f>
        <v>FAIRD1</v>
      </c>
      <c r="D154" s="88" t="str">
        <f t="shared" si="11"/>
        <v>Site1</v>
      </c>
      <c r="E154" s="89" t="str">
        <f t="shared" si="12"/>
        <v>Maize</v>
      </c>
      <c r="F154" s="90" t="str">
        <f t="shared" si="13"/>
        <v>FAIRDxMaize</v>
      </c>
      <c r="G154" s="91">
        <f>+Monitoring!G154</f>
        <v>45165.483449074098</v>
      </c>
      <c r="H154" s="91">
        <f>+Monitoring!H154</f>
        <v>45165.4836574074</v>
      </c>
      <c r="I154" s="93">
        <f>+Monitoring!I154</f>
        <v>2.0833330199820921E-4</v>
      </c>
      <c r="J154" s="92" t="e">
        <f>+Monitoring!#REF!</f>
        <v>#REF!</v>
      </c>
      <c r="K154" s="88" t="str">
        <f>+Monitoring!S154</f>
        <v>Diptera</v>
      </c>
      <c r="L154" s="88" t="str">
        <f>+Monitoring!T154</f>
        <v>Brachycera</v>
      </c>
      <c r="M154" s="88" t="str">
        <f>+Monitoring!U154</f>
        <v>Muscomorpha</v>
      </c>
      <c r="N154" s="88" t="str">
        <f>+Monitoring!V154</f>
        <v>Muscoidea</v>
      </c>
      <c r="O154" s="88" t="str">
        <f>+Monitoring!W154</f>
        <v>#N/C</v>
      </c>
      <c r="P154" s="88" t="str">
        <f>+Monitoring!X154</f>
        <v>#N/C</v>
      </c>
      <c r="Q154" s="88" t="str">
        <f>+Monitoring!Y154</f>
        <v>#N/C</v>
      </c>
      <c r="R154" s="88" t="str">
        <f>+Monitoring!Z154</f>
        <v>#N/C</v>
      </c>
      <c r="S154" s="88" t="e">
        <f>+Monitoring!#REF!</f>
        <v>#REF!</v>
      </c>
      <c r="T154" s="101" t="e">
        <f>+Monitoring!#REF!</f>
        <v>#REF!</v>
      </c>
    </row>
    <row r="155" spans="1:20" x14ac:dyDescent="0.3">
      <c r="A155" s="88">
        <f t="shared" si="14"/>
        <v>154</v>
      </c>
      <c r="B155" s="88" t="str">
        <f t="shared" si="10"/>
        <v>FAIRD</v>
      </c>
      <c r="C155" s="88" t="str">
        <f>SUBSTITUTE(+Monitoring!C155,"-","")</f>
        <v>FAIRD1</v>
      </c>
      <c r="D155" s="88" t="str">
        <f t="shared" si="11"/>
        <v>Site1</v>
      </c>
      <c r="E155" s="89" t="str">
        <f t="shared" si="12"/>
        <v>Maize</v>
      </c>
      <c r="F155" s="90" t="str">
        <f t="shared" si="13"/>
        <v>FAIRDxMaize</v>
      </c>
      <c r="G155" s="91">
        <f>+Monitoring!G155</f>
        <v>45165.484548611101</v>
      </c>
      <c r="H155" s="91">
        <f>+Monitoring!H155</f>
        <v>45165.484675925902</v>
      </c>
      <c r="I155" s="93">
        <f>+Monitoring!I155</f>
        <v>1.2731480092043057E-4</v>
      </c>
      <c r="J155" s="92" t="e">
        <f>+Monitoring!#REF!</f>
        <v>#REF!</v>
      </c>
      <c r="K155" s="88" t="str">
        <f>+Monitoring!S155</f>
        <v>Diptera</v>
      </c>
      <c r="L155" s="88" t="str">
        <f>+Monitoring!T155</f>
        <v>Brachycera</v>
      </c>
      <c r="M155" s="88" t="str">
        <f>+Monitoring!U155</f>
        <v>Muscomorpha</v>
      </c>
      <c r="N155" s="88" t="str">
        <f>+Monitoring!V155</f>
        <v>Muscoidea</v>
      </c>
      <c r="O155" s="88" t="str">
        <f>+Monitoring!W155</f>
        <v>Fanniidae</v>
      </c>
      <c r="P155" s="88">
        <f>+Monitoring!X155</f>
        <v>0</v>
      </c>
      <c r="Q155" s="88" t="str">
        <f>+Monitoring!Y155</f>
        <v>Fannia</v>
      </c>
      <c r="R155" s="88" t="str">
        <f>+Monitoring!Z155</f>
        <v>#N/C</v>
      </c>
      <c r="S155" s="88" t="e">
        <f>+Monitoring!#REF!</f>
        <v>#REF!</v>
      </c>
      <c r="T155" s="101" t="e">
        <f>+Monitoring!#REF!</f>
        <v>#REF!</v>
      </c>
    </row>
    <row r="156" spans="1:20" x14ac:dyDescent="0.3">
      <c r="A156" s="88">
        <f t="shared" si="14"/>
        <v>155</v>
      </c>
      <c r="B156" s="88" t="str">
        <f t="shared" si="10"/>
        <v>FAIRD</v>
      </c>
      <c r="C156" s="88" t="str">
        <f>SUBSTITUTE(+Monitoring!C156,"-","")</f>
        <v>FAIRD1</v>
      </c>
      <c r="D156" s="88" t="str">
        <f t="shared" si="11"/>
        <v>Site1</v>
      </c>
      <c r="E156" s="89" t="str">
        <f t="shared" si="12"/>
        <v>Maize</v>
      </c>
      <c r="F156" s="90" t="str">
        <f t="shared" si="13"/>
        <v>FAIRDxMaize</v>
      </c>
      <c r="G156" s="91">
        <f>+Monitoring!G156</f>
        <v>45165.4851388889</v>
      </c>
      <c r="H156" s="91">
        <f>+Monitoring!H156</f>
        <v>45165.485254629602</v>
      </c>
      <c r="I156" s="93">
        <f>+Monitoring!I156</f>
        <v>1.1574070231290534E-4</v>
      </c>
      <c r="J156" s="92" t="e">
        <f>+Monitoring!#REF!</f>
        <v>#REF!</v>
      </c>
      <c r="K156" s="88" t="str">
        <f>+Monitoring!S156</f>
        <v>Diptera</v>
      </c>
      <c r="L156" s="88" t="str">
        <f>+Monitoring!T156</f>
        <v>Brachycera</v>
      </c>
      <c r="M156" s="88" t="str">
        <f>+Monitoring!U156</f>
        <v>Muscomorpha</v>
      </c>
      <c r="N156" s="88" t="str">
        <f>+Monitoring!V156</f>
        <v>Muscoidea</v>
      </c>
      <c r="O156" s="88" t="str">
        <f>+Monitoring!W156</f>
        <v>Fanniidae</v>
      </c>
      <c r="P156" s="88">
        <f>+Monitoring!X156</f>
        <v>0</v>
      </c>
      <c r="Q156" s="88" t="str">
        <f>+Monitoring!Y156</f>
        <v>Fannia</v>
      </c>
      <c r="R156" s="88" t="str">
        <f>+Monitoring!Z156</f>
        <v>#N/C</v>
      </c>
      <c r="S156" s="88" t="e">
        <f>+Monitoring!#REF!</f>
        <v>#REF!</v>
      </c>
      <c r="T156" s="101" t="e">
        <f>+Monitoring!#REF!</f>
        <v>#REF!</v>
      </c>
    </row>
    <row r="157" spans="1:20" x14ac:dyDescent="0.3">
      <c r="A157" s="88">
        <f t="shared" si="14"/>
        <v>156</v>
      </c>
      <c r="B157" s="88" t="str">
        <f t="shared" si="10"/>
        <v>FAIRD</v>
      </c>
      <c r="C157" s="88" t="str">
        <f>SUBSTITUTE(+Monitoring!C157,"-","")</f>
        <v>FAIRD1</v>
      </c>
      <c r="D157" s="88" t="str">
        <f t="shared" si="11"/>
        <v>Site1</v>
      </c>
      <c r="E157" s="89" t="str">
        <f t="shared" si="12"/>
        <v>Maize</v>
      </c>
      <c r="F157" s="90" t="str">
        <f t="shared" si="13"/>
        <v>FAIRDxMaize</v>
      </c>
      <c r="G157" s="91">
        <f>+Monitoring!G157</f>
        <v>45165.4851388889</v>
      </c>
      <c r="H157" s="91">
        <f>+Monitoring!H157</f>
        <v>45165.485648148198</v>
      </c>
      <c r="I157" s="93">
        <f>+Monitoring!I157</f>
        <v>5.0925929826917127E-4</v>
      </c>
      <c r="J157" s="92" t="e">
        <f>+Monitoring!#REF!</f>
        <v>#REF!</v>
      </c>
      <c r="K157" s="88" t="str">
        <f>+Monitoring!S157</f>
        <v>Diptera</v>
      </c>
      <c r="L157" s="88" t="str">
        <f>+Monitoring!T157</f>
        <v>Brachycera</v>
      </c>
      <c r="M157" s="88" t="str">
        <f>+Monitoring!U157</f>
        <v>Muscomorpha</v>
      </c>
      <c r="N157" s="88" t="str">
        <f>+Monitoring!V157</f>
        <v>Muscoidea</v>
      </c>
      <c r="O157" s="88" t="str">
        <f>+Monitoring!W157</f>
        <v>Fanniidae</v>
      </c>
      <c r="P157" s="88">
        <f>+Monitoring!X157</f>
        <v>0</v>
      </c>
      <c r="Q157" s="88" t="str">
        <f>+Monitoring!Y157</f>
        <v>Fannia</v>
      </c>
      <c r="R157" s="88" t="str">
        <f>+Monitoring!Z157</f>
        <v>#N/C</v>
      </c>
      <c r="S157" s="88" t="e">
        <f>+Monitoring!#REF!</f>
        <v>#REF!</v>
      </c>
      <c r="T157" s="101" t="e">
        <f>+Monitoring!#REF!</f>
        <v>#REF!</v>
      </c>
    </row>
    <row r="158" spans="1:20" x14ac:dyDescent="0.3">
      <c r="A158" s="88">
        <f t="shared" si="14"/>
        <v>157</v>
      </c>
      <c r="B158" s="88" t="str">
        <f t="shared" si="10"/>
        <v>FAIRD</v>
      </c>
      <c r="C158" s="88" t="str">
        <f>SUBSTITUTE(+Monitoring!C158,"-","")</f>
        <v>FAIRD1</v>
      </c>
      <c r="D158" s="88" t="str">
        <f t="shared" si="11"/>
        <v>Site1</v>
      </c>
      <c r="E158" s="89" t="str">
        <f t="shared" si="12"/>
        <v>Maize</v>
      </c>
      <c r="F158" s="90" t="str">
        <f t="shared" si="13"/>
        <v>FAIRDxMaize</v>
      </c>
      <c r="G158" s="91">
        <f>+Monitoring!G158</f>
        <v>45165.485833333303</v>
      </c>
      <c r="H158" s="91">
        <f>+Monitoring!H158</f>
        <v>45165.486226851899</v>
      </c>
      <c r="I158" s="93">
        <f>+Monitoring!I158</f>
        <v>3.9351859595626593E-4</v>
      </c>
      <c r="J158" s="92" t="e">
        <f>+Monitoring!#REF!</f>
        <v>#REF!</v>
      </c>
      <c r="K158" s="88" t="str">
        <f>+Monitoring!S158</f>
        <v>Diptera</v>
      </c>
      <c r="L158" s="88" t="str">
        <f>+Monitoring!T158</f>
        <v>Brachycera</v>
      </c>
      <c r="M158" s="88" t="str">
        <f>+Monitoring!U158</f>
        <v>Muscomorpha</v>
      </c>
      <c r="N158" s="88" t="str">
        <f>+Monitoring!V158</f>
        <v>Muscoidea</v>
      </c>
      <c r="O158" s="88" t="str">
        <f>+Monitoring!W158</f>
        <v>Fanniidae</v>
      </c>
      <c r="P158" s="88">
        <f>+Monitoring!X158</f>
        <v>0</v>
      </c>
      <c r="Q158" s="88" t="str">
        <f>+Monitoring!Y158</f>
        <v>Fannia</v>
      </c>
      <c r="R158" s="88" t="str">
        <f>+Monitoring!Z158</f>
        <v>#N/C</v>
      </c>
      <c r="S158" s="88" t="e">
        <f>+Monitoring!#REF!</f>
        <v>#REF!</v>
      </c>
      <c r="T158" s="101" t="e">
        <f>+Monitoring!#REF!</f>
        <v>#REF!</v>
      </c>
    </row>
    <row r="159" spans="1:20" x14ac:dyDescent="0.3">
      <c r="A159" s="88">
        <f t="shared" si="14"/>
        <v>158</v>
      </c>
      <c r="B159" s="88" t="str">
        <f t="shared" si="10"/>
        <v>FAIRD</v>
      </c>
      <c r="C159" s="88" t="str">
        <f>SUBSTITUTE(+Monitoring!C159,"-","")</f>
        <v>FAIRD1</v>
      </c>
      <c r="D159" s="88" t="str">
        <f t="shared" si="11"/>
        <v>Site1</v>
      </c>
      <c r="E159" s="89" t="str">
        <f t="shared" si="12"/>
        <v>Maize</v>
      </c>
      <c r="F159" s="90" t="str">
        <f t="shared" si="13"/>
        <v>FAIRDxMaize</v>
      </c>
      <c r="G159" s="91">
        <f>+Monitoring!G159</f>
        <v>45165.492870370399</v>
      </c>
      <c r="H159" s="91">
        <f>+Monitoring!H159</f>
        <v>45165.4929976852</v>
      </c>
      <c r="I159" s="93">
        <f>+Monitoring!I159</f>
        <v>1.2731480092043057E-4</v>
      </c>
      <c r="J159" s="92" t="e">
        <f>+Monitoring!#REF!</f>
        <v>#REF!</v>
      </c>
      <c r="K159" s="88" t="str">
        <f>+Monitoring!S159</f>
        <v>#N/C</v>
      </c>
      <c r="L159" s="88" t="str">
        <f>+Monitoring!T159</f>
        <v>#N/C</v>
      </c>
      <c r="M159" s="88" t="str">
        <f>+Monitoring!U159</f>
        <v>#N/C</v>
      </c>
      <c r="N159" s="88" t="str">
        <f>+Monitoring!V159</f>
        <v>#N/C</v>
      </c>
      <c r="O159" s="88" t="str">
        <f>+Monitoring!W159</f>
        <v>#N/C</v>
      </c>
      <c r="P159" s="88" t="str">
        <f>+Monitoring!X159</f>
        <v>#N/C</v>
      </c>
      <c r="Q159" s="88" t="str">
        <f>+Monitoring!Y159</f>
        <v>#N/C</v>
      </c>
      <c r="R159" s="88" t="str">
        <f>+Monitoring!Z159</f>
        <v>#N/C</v>
      </c>
      <c r="S159" s="88" t="e">
        <f>+Monitoring!#REF!</f>
        <v>#REF!</v>
      </c>
      <c r="T159" s="101" t="e">
        <f>+Monitoring!#REF!</f>
        <v>#REF!</v>
      </c>
    </row>
    <row r="160" spans="1:20" x14ac:dyDescent="0.3">
      <c r="A160" s="88">
        <f t="shared" si="14"/>
        <v>159</v>
      </c>
      <c r="B160" s="88" t="str">
        <f t="shared" si="10"/>
        <v>FAIRD</v>
      </c>
      <c r="C160" s="88" t="str">
        <f>SUBSTITUTE(+Monitoring!C160,"-","")</f>
        <v>FAIRD1</v>
      </c>
      <c r="D160" s="88" t="str">
        <f t="shared" si="11"/>
        <v>Site1</v>
      </c>
      <c r="E160" s="89" t="str">
        <f t="shared" si="12"/>
        <v>Maize</v>
      </c>
      <c r="F160" s="90" t="str">
        <f t="shared" si="13"/>
        <v>FAIRDxMaize</v>
      </c>
      <c r="G160" s="91">
        <f>+Monitoring!G160</f>
        <v>45165.492870370399</v>
      </c>
      <c r="H160" s="91">
        <f>+Monitoring!H160</f>
        <v>45165.4929976852</v>
      </c>
      <c r="I160" s="93">
        <f>+Monitoring!I160</f>
        <v>1.2731480092043057E-4</v>
      </c>
      <c r="J160" s="92" t="e">
        <f>+Monitoring!#REF!</f>
        <v>#REF!</v>
      </c>
      <c r="K160" s="88" t="str">
        <f>+Monitoring!S160</f>
        <v>Diptera</v>
      </c>
      <c r="L160" s="88" t="str">
        <f>+Monitoring!T160</f>
        <v>Brachycera</v>
      </c>
      <c r="M160" s="88" t="str">
        <f>+Monitoring!U160</f>
        <v>#N/C</v>
      </c>
      <c r="N160" s="88" t="str">
        <f>+Monitoring!V160</f>
        <v>#N/C</v>
      </c>
      <c r="O160" s="88" t="str">
        <f>+Monitoring!W160</f>
        <v>#N/C</v>
      </c>
      <c r="P160" s="88" t="str">
        <f>+Monitoring!X160</f>
        <v>#N/C</v>
      </c>
      <c r="Q160" s="88" t="str">
        <f>+Monitoring!Y160</f>
        <v>#N/C</v>
      </c>
      <c r="R160" s="88" t="str">
        <f>+Monitoring!Z160</f>
        <v>#N/C</v>
      </c>
      <c r="S160" s="88" t="e">
        <f>+Monitoring!#REF!</f>
        <v>#REF!</v>
      </c>
      <c r="T160" s="101" t="e">
        <f>+Monitoring!#REF!</f>
        <v>#REF!</v>
      </c>
    </row>
    <row r="161" spans="1:20" x14ac:dyDescent="0.3">
      <c r="A161" s="88">
        <f t="shared" si="14"/>
        <v>160</v>
      </c>
      <c r="B161" s="88" t="str">
        <f t="shared" si="10"/>
        <v>FAIRD</v>
      </c>
      <c r="C161" s="88" t="str">
        <f>SUBSTITUTE(+Monitoring!C161,"-","")</f>
        <v>FAIRD1</v>
      </c>
      <c r="D161" s="88" t="str">
        <f t="shared" si="11"/>
        <v>Site1</v>
      </c>
      <c r="E161" s="89" t="str">
        <f t="shared" si="12"/>
        <v>Maize</v>
      </c>
      <c r="F161" s="90" t="str">
        <f t="shared" si="13"/>
        <v>FAIRDxMaize</v>
      </c>
      <c r="G161" s="91">
        <f>+Monitoring!G161</f>
        <v>45165.5058333333</v>
      </c>
      <c r="H161" s="91">
        <f>+Monitoring!H161</f>
        <v>45165.5058796296</v>
      </c>
      <c r="I161" s="93">
        <f>+Monitoring!I161</f>
        <v>4.6296299842651933E-5</v>
      </c>
      <c r="J161" s="92" t="e">
        <f>+Monitoring!#REF!</f>
        <v>#REF!</v>
      </c>
      <c r="K161" s="88" t="str">
        <f>+Monitoring!S161</f>
        <v>#N/C</v>
      </c>
      <c r="L161" s="88" t="str">
        <f>+Monitoring!T161</f>
        <v>#N/C</v>
      </c>
      <c r="M161" s="88" t="str">
        <f>+Monitoring!U161</f>
        <v>#N/C</v>
      </c>
      <c r="N161" s="88" t="str">
        <f>+Monitoring!V161</f>
        <v>#N/C</v>
      </c>
      <c r="O161" s="88" t="str">
        <f>+Monitoring!W161</f>
        <v>#N/C</v>
      </c>
      <c r="P161" s="88" t="str">
        <f>+Monitoring!X161</f>
        <v>#N/C</v>
      </c>
      <c r="Q161" s="88" t="str">
        <f>+Monitoring!Y161</f>
        <v>#N/C</v>
      </c>
      <c r="R161" s="88" t="str">
        <f>+Monitoring!Z161</f>
        <v>#N/C</v>
      </c>
      <c r="S161" s="88" t="e">
        <f>+Monitoring!#REF!</f>
        <v>#REF!</v>
      </c>
      <c r="T161" s="101" t="e">
        <f>+Monitoring!#REF!</f>
        <v>#REF!</v>
      </c>
    </row>
    <row r="162" spans="1:20" x14ac:dyDescent="0.3">
      <c r="A162" s="88">
        <f t="shared" si="14"/>
        <v>161</v>
      </c>
      <c r="B162" s="88" t="str">
        <f t="shared" si="10"/>
        <v>FAIRD</v>
      </c>
      <c r="C162" s="88" t="str">
        <f>SUBSTITUTE(+Monitoring!C162,"-","")</f>
        <v>FAIRD1</v>
      </c>
      <c r="D162" s="88" t="str">
        <f t="shared" si="11"/>
        <v>Site1</v>
      </c>
      <c r="E162" s="89" t="str">
        <f t="shared" si="12"/>
        <v>Maize</v>
      </c>
      <c r="F162" s="90" t="str">
        <f t="shared" si="13"/>
        <v>FAIRDxMaize</v>
      </c>
      <c r="G162" s="91">
        <f>+Monitoring!G162</f>
        <v>45165.508113425902</v>
      </c>
      <c r="H162" s="91">
        <f>+Monitoring!H162</f>
        <v>45165.508182870399</v>
      </c>
      <c r="I162" s="93">
        <f>+Monitoring!I162</f>
        <v>6.9444497057702392E-5</v>
      </c>
      <c r="J162" s="92" t="e">
        <f>+Monitoring!#REF!</f>
        <v>#REF!</v>
      </c>
      <c r="K162" s="88" t="str">
        <f>+Monitoring!S162</f>
        <v>#N/C</v>
      </c>
      <c r="L162" s="88" t="str">
        <f>+Monitoring!T162</f>
        <v>#N/C</v>
      </c>
      <c r="M162" s="88" t="str">
        <f>+Monitoring!U162</f>
        <v>#N/C</v>
      </c>
      <c r="N162" s="88" t="str">
        <f>+Monitoring!V162</f>
        <v>#N/C</v>
      </c>
      <c r="O162" s="88" t="str">
        <f>+Monitoring!W162</f>
        <v>#N/C</v>
      </c>
      <c r="P162" s="88" t="str">
        <f>+Monitoring!X162</f>
        <v>#N/C</v>
      </c>
      <c r="Q162" s="88" t="str">
        <f>+Monitoring!Y162</f>
        <v>#N/C</v>
      </c>
      <c r="R162" s="88" t="str">
        <f>+Monitoring!Z162</f>
        <v>#N/C</v>
      </c>
      <c r="S162" s="88" t="e">
        <f>+Monitoring!#REF!</f>
        <v>#REF!</v>
      </c>
      <c r="T162" s="101" t="e">
        <f>+Monitoring!#REF!</f>
        <v>#REF!</v>
      </c>
    </row>
    <row r="163" spans="1:20" x14ac:dyDescent="0.3">
      <c r="A163" s="88">
        <f t="shared" si="14"/>
        <v>162</v>
      </c>
      <c r="B163" s="88" t="str">
        <f t="shared" si="10"/>
        <v>FAIRD</v>
      </c>
      <c r="C163" s="88" t="str">
        <f>SUBSTITUTE(+Monitoring!C163,"-","")</f>
        <v>FAIRD1</v>
      </c>
      <c r="D163" s="88" t="str">
        <f t="shared" si="11"/>
        <v>Site1</v>
      </c>
      <c r="E163" s="89" t="str">
        <f t="shared" si="12"/>
        <v>Maize</v>
      </c>
      <c r="F163" s="90" t="str">
        <f t="shared" si="13"/>
        <v>FAIRDxMaize</v>
      </c>
      <c r="G163" s="91">
        <f>+Monitoring!G163</f>
        <v>45165.509409722203</v>
      </c>
      <c r="H163" s="91">
        <f>+Monitoring!H163</f>
        <v>45165.509525463</v>
      </c>
      <c r="I163" s="93">
        <f>+Monitoring!I163</f>
        <v>1.1574079690035433E-4</v>
      </c>
      <c r="J163" s="92" t="e">
        <f>+Monitoring!#REF!</f>
        <v>#REF!</v>
      </c>
      <c r="K163" s="88" t="str">
        <f>+Monitoring!S163</f>
        <v>Diptera</v>
      </c>
      <c r="L163" s="88" t="str">
        <f>+Monitoring!T163</f>
        <v>Brachycera</v>
      </c>
      <c r="M163" s="88" t="str">
        <f>+Monitoring!U163</f>
        <v>Muscomorpha</v>
      </c>
      <c r="N163" s="88" t="str">
        <f>+Monitoring!V163</f>
        <v>Muscoidea</v>
      </c>
      <c r="O163" s="88" t="str">
        <f>+Monitoring!W163</f>
        <v>Fanniidae</v>
      </c>
      <c r="P163" s="88">
        <f>+Monitoring!X163</f>
        <v>0</v>
      </c>
      <c r="Q163" s="88" t="str">
        <f>+Monitoring!Y163</f>
        <v>Fannia</v>
      </c>
      <c r="R163" s="88" t="str">
        <f>+Monitoring!Z163</f>
        <v>#N/C</v>
      </c>
      <c r="S163" s="88" t="e">
        <f>+Monitoring!#REF!</f>
        <v>#REF!</v>
      </c>
      <c r="T163" s="101" t="e">
        <f>+Monitoring!#REF!</f>
        <v>#REF!</v>
      </c>
    </row>
    <row r="164" spans="1:20" x14ac:dyDescent="0.3">
      <c r="A164" s="88">
        <f t="shared" si="14"/>
        <v>163</v>
      </c>
      <c r="B164" s="88" t="str">
        <f t="shared" si="10"/>
        <v>FAIRD</v>
      </c>
      <c r="C164" s="88" t="str">
        <f>SUBSTITUTE(+Monitoring!C164,"-","")</f>
        <v>FAIRD1</v>
      </c>
      <c r="D164" s="88" t="str">
        <f t="shared" si="11"/>
        <v>Site1</v>
      </c>
      <c r="E164" s="89" t="str">
        <f t="shared" si="12"/>
        <v>Maize</v>
      </c>
      <c r="F164" s="90" t="str">
        <f t="shared" si="13"/>
        <v>FAIRDxMaize</v>
      </c>
      <c r="G164" s="91">
        <f>+Monitoring!G164</f>
        <v>45165.509409722203</v>
      </c>
      <c r="H164" s="91">
        <f>+Monitoring!H164</f>
        <v>45165.5096990741</v>
      </c>
      <c r="I164" s="93">
        <f>+Monitoring!I164</f>
        <v>2.8935189766343683E-4</v>
      </c>
      <c r="J164" s="92" t="e">
        <f>+Monitoring!#REF!</f>
        <v>#REF!</v>
      </c>
      <c r="K164" s="88" t="str">
        <f>+Monitoring!S164</f>
        <v>Diptera</v>
      </c>
      <c r="L164" s="88" t="str">
        <f>+Monitoring!T164</f>
        <v>Brachycera</v>
      </c>
      <c r="M164" s="88" t="str">
        <f>+Monitoring!U164</f>
        <v>Muscomorpha</v>
      </c>
      <c r="N164" s="88" t="str">
        <f>+Monitoring!V164</f>
        <v>Muscoidea</v>
      </c>
      <c r="O164" s="88" t="str">
        <f>+Monitoring!W164</f>
        <v>Fanniidae</v>
      </c>
      <c r="P164" s="88">
        <f>+Monitoring!X164</f>
        <v>0</v>
      </c>
      <c r="Q164" s="88" t="str">
        <f>+Monitoring!Y164</f>
        <v>Fannia</v>
      </c>
      <c r="R164" s="88" t="str">
        <f>+Monitoring!Z164</f>
        <v>#N/C</v>
      </c>
      <c r="S164" s="88" t="e">
        <f>+Monitoring!#REF!</f>
        <v>#REF!</v>
      </c>
      <c r="T164" s="101" t="e">
        <f>+Monitoring!#REF!</f>
        <v>#REF!</v>
      </c>
    </row>
    <row r="165" spans="1:20" x14ac:dyDescent="0.3">
      <c r="A165" s="88">
        <f t="shared" si="14"/>
        <v>164</v>
      </c>
      <c r="B165" s="88" t="str">
        <f t="shared" si="10"/>
        <v>FAIRD</v>
      </c>
      <c r="C165" s="88" t="str">
        <f>SUBSTITUTE(+Monitoring!C165,"-","")</f>
        <v>FAIRD1</v>
      </c>
      <c r="D165" s="88" t="str">
        <f t="shared" si="11"/>
        <v>Site1</v>
      </c>
      <c r="E165" s="89" t="str">
        <f t="shared" si="12"/>
        <v>Maize</v>
      </c>
      <c r="F165" s="90" t="str">
        <f t="shared" si="13"/>
        <v>FAIRDxMaize</v>
      </c>
      <c r="G165" s="91">
        <f>+Monitoring!G165</f>
        <v>45165.540509259299</v>
      </c>
      <c r="H165" s="91">
        <f>+Monitoring!H165</f>
        <v>45165.540567129603</v>
      </c>
      <c r="I165" s="93">
        <f>+Monitoring!I165</f>
        <v>5.7870303862728179E-5</v>
      </c>
      <c r="J165" s="92" t="e">
        <f>+Monitoring!#REF!</f>
        <v>#REF!</v>
      </c>
      <c r="K165" s="88" t="str">
        <f>+Monitoring!S165</f>
        <v>Hymenoptera</v>
      </c>
      <c r="L165" s="88" t="str">
        <f>+Monitoring!T165</f>
        <v>Apocrita</v>
      </c>
      <c r="M165" s="88" t="str">
        <f>+Monitoring!U165</f>
        <v>Aculeata</v>
      </c>
      <c r="N165" s="88" t="str">
        <f>+Monitoring!V165</f>
        <v>Vespoidea</v>
      </c>
      <c r="O165" s="88" t="str">
        <f>+Monitoring!W165</f>
        <v>Vespidae</v>
      </c>
      <c r="P165" s="88" t="str">
        <f>+Monitoring!X165</f>
        <v>Vespinae</v>
      </c>
      <c r="Q165" s="88" t="str">
        <f>+Monitoring!Y165</f>
        <v>Vespula</v>
      </c>
      <c r="R165" s="88" t="str">
        <f>+Monitoring!Z165</f>
        <v>#N/C</v>
      </c>
      <c r="S165" s="88" t="e">
        <f>+Monitoring!#REF!</f>
        <v>#REF!</v>
      </c>
      <c r="T165" s="101" t="e">
        <f>+Monitoring!#REF!</f>
        <v>#REF!</v>
      </c>
    </row>
    <row r="166" spans="1:20" x14ac:dyDescent="0.3">
      <c r="A166" s="88">
        <f t="shared" si="14"/>
        <v>165</v>
      </c>
      <c r="B166" s="88" t="str">
        <f t="shared" si="10"/>
        <v>FAIRD</v>
      </c>
      <c r="C166" s="88" t="str">
        <f>SUBSTITUTE(+Monitoring!C166,"-","")</f>
        <v>FAIRD1</v>
      </c>
      <c r="D166" s="88" t="str">
        <f t="shared" si="11"/>
        <v>Site1</v>
      </c>
      <c r="E166" s="89" t="str">
        <f t="shared" si="12"/>
        <v>Maize</v>
      </c>
      <c r="F166" s="90" t="str">
        <f t="shared" si="13"/>
        <v>FAIRDxMaize</v>
      </c>
      <c r="G166" s="91">
        <f>+Monitoring!G166</f>
        <v>45165.554907407401</v>
      </c>
      <c r="H166" s="91">
        <f>+Monitoring!H166</f>
        <v>45165.555034722202</v>
      </c>
      <c r="I166" s="93">
        <f>+Monitoring!I166</f>
        <v>1.2731480092043057E-4</v>
      </c>
      <c r="J166" s="92" t="e">
        <f>+Monitoring!#REF!</f>
        <v>#REF!</v>
      </c>
      <c r="K166" s="88" t="str">
        <f>+Monitoring!S166</f>
        <v>#N/C</v>
      </c>
      <c r="L166" s="88" t="str">
        <f>+Monitoring!T166</f>
        <v>#N/C</v>
      </c>
      <c r="M166" s="88" t="str">
        <f>+Monitoring!U166</f>
        <v>#N/C</v>
      </c>
      <c r="N166" s="88" t="str">
        <f>+Monitoring!V166</f>
        <v>#N/C</v>
      </c>
      <c r="O166" s="88" t="str">
        <f>+Monitoring!W166</f>
        <v>#N/C</v>
      </c>
      <c r="P166" s="88" t="str">
        <f>+Monitoring!X166</f>
        <v>#N/C</v>
      </c>
      <c r="Q166" s="88" t="str">
        <f>+Monitoring!Y166</f>
        <v>#N/C</v>
      </c>
      <c r="R166" s="88" t="str">
        <f>+Monitoring!Z166</f>
        <v>#N/C</v>
      </c>
      <c r="S166" s="88" t="e">
        <f>+Monitoring!#REF!</f>
        <v>#REF!</v>
      </c>
      <c r="T166" s="101" t="e">
        <f>+Monitoring!#REF!</f>
        <v>#REF!</v>
      </c>
    </row>
    <row r="167" spans="1:20" x14ac:dyDescent="0.3">
      <c r="A167" s="88">
        <f t="shared" si="14"/>
        <v>166</v>
      </c>
      <c r="B167" s="88" t="str">
        <f t="shared" si="10"/>
        <v>FAIRD</v>
      </c>
      <c r="C167" s="88" t="str">
        <f>SUBSTITUTE(+Monitoring!C167,"-","")</f>
        <v>FAIRD1</v>
      </c>
      <c r="D167" s="88" t="str">
        <f t="shared" si="11"/>
        <v>Site1</v>
      </c>
      <c r="E167" s="89" t="str">
        <f t="shared" si="12"/>
        <v>Maize</v>
      </c>
      <c r="F167" s="90" t="str">
        <f t="shared" si="13"/>
        <v>FAIRDxMaize</v>
      </c>
      <c r="G167" s="91">
        <f>+Monitoring!G167</f>
        <v>45165.562442129602</v>
      </c>
      <c r="H167" s="91">
        <f>+Monitoring!H167</f>
        <v>45165.562569444497</v>
      </c>
      <c r="I167" s="93">
        <f>+Monitoring!I167</f>
        <v>1.2731489550787956E-4</v>
      </c>
      <c r="J167" s="92" t="e">
        <f>+Monitoring!#REF!</f>
        <v>#REF!</v>
      </c>
      <c r="K167" s="88" t="str">
        <f>+Monitoring!S167</f>
        <v>Diptera</v>
      </c>
      <c r="L167" s="88" t="str">
        <f>+Monitoring!T167</f>
        <v>Brachycera</v>
      </c>
      <c r="M167" s="88" t="str">
        <f>+Monitoring!U167</f>
        <v>Muscomorpha</v>
      </c>
      <c r="N167" s="88" t="str">
        <f>+Monitoring!V167</f>
        <v>Muscoidea</v>
      </c>
      <c r="O167" s="88" t="str">
        <f>+Monitoring!W167</f>
        <v>#N/C</v>
      </c>
      <c r="P167" s="88" t="str">
        <f>+Monitoring!X167</f>
        <v>#N/C</v>
      </c>
      <c r="Q167" s="88" t="str">
        <f>+Monitoring!Y167</f>
        <v>#N/C</v>
      </c>
      <c r="R167" s="88" t="str">
        <f>+Monitoring!Z167</f>
        <v>#N/C</v>
      </c>
      <c r="S167" s="88" t="e">
        <f>+Monitoring!#REF!</f>
        <v>#REF!</v>
      </c>
      <c r="T167" s="101" t="e">
        <f>+Monitoring!#REF!</f>
        <v>#REF!</v>
      </c>
    </row>
    <row r="168" spans="1:20" x14ac:dyDescent="0.3">
      <c r="A168" s="88">
        <f t="shared" si="14"/>
        <v>167</v>
      </c>
      <c r="B168" s="88" t="str">
        <f t="shared" si="10"/>
        <v>FAIRD</v>
      </c>
      <c r="C168" s="88" t="str">
        <f>SUBSTITUTE(+Monitoring!C168,"-","")</f>
        <v>FAIRD1</v>
      </c>
      <c r="D168" s="88" t="str">
        <f t="shared" si="11"/>
        <v>Site1</v>
      </c>
      <c r="E168" s="89" t="str">
        <f t="shared" si="12"/>
        <v>Maize</v>
      </c>
      <c r="F168" s="90" t="str">
        <f t="shared" si="13"/>
        <v>FAIRDxMaize</v>
      </c>
      <c r="G168" s="91">
        <f>+Monitoring!G168</f>
        <v>45165.562442129602</v>
      </c>
      <c r="H168" s="91">
        <f>+Monitoring!H168</f>
        <v>45165.562673611101</v>
      </c>
      <c r="I168" s="93">
        <f>+Monitoring!I168</f>
        <v>2.3148149921325967E-4</v>
      </c>
      <c r="J168" s="92" t="e">
        <f>+Monitoring!#REF!</f>
        <v>#REF!</v>
      </c>
      <c r="K168" s="88" t="str">
        <f>+Monitoring!S168</f>
        <v>Diptera</v>
      </c>
      <c r="L168" s="88" t="str">
        <f>+Monitoring!T168</f>
        <v>Brachycera</v>
      </c>
      <c r="M168" s="88" t="str">
        <f>+Monitoring!U168</f>
        <v>Muscomorpha</v>
      </c>
      <c r="N168" s="88" t="str">
        <f>+Monitoring!V168</f>
        <v>Muscoidea</v>
      </c>
      <c r="O168" s="88" t="str">
        <f>+Monitoring!W168</f>
        <v>Fanniidae</v>
      </c>
      <c r="P168" s="88">
        <f>+Monitoring!X168</f>
        <v>0</v>
      </c>
      <c r="Q168" s="88" t="str">
        <f>+Monitoring!Y168</f>
        <v>Fannia</v>
      </c>
      <c r="R168" s="88" t="str">
        <f>+Monitoring!Z168</f>
        <v>#N/C</v>
      </c>
      <c r="S168" s="88" t="e">
        <f>+Monitoring!#REF!</f>
        <v>#REF!</v>
      </c>
      <c r="T168" s="101" t="e">
        <f>+Monitoring!#REF!</f>
        <v>#REF!</v>
      </c>
    </row>
    <row r="169" spans="1:20" x14ac:dyDescent="0.3">
      <c r="A169" s="88">
        <f t="shared" si="14"/>
        <v>168</v>
      </c>
      <c r="B169" s="88" t="str">
        <f t="shared" si="10"/>
        <v>FAIRD</v>
      </c>
      <c r="C169" s="88" t="str">
        <f>SUBSTITUTE(+Monitoring!C169,"-","")</f>
        <v>FAIRD1</v>
      </c>
      <c r="D169" s="88" t="str">
        <f t="shared" si="11"/>
        <v>Site1</v>
      </c>
      <c r="E169" s="89" t="str">
        <f t="shared" si="12"/>
        <v>Maize</v>
      </c>
      <c r="F169" s="90" t="str">
        <f t="shared" si="13"/>
        <v>FAIRDxMaize</v>
      </c>
      <c r="G169" s="91">
        <f>+Monitoring!G169</f>
        <v>45165.5702199074</v>
      </c>
      <c r="H169" s="91">
        <f>+Monitoring!H169</f>
        <v>45165.570277777799</v>
      </c>
      <c r="I169" s="93">
        <f>+Monitoring!I169</f>
        <v>5.7870398450177163E-5</v>
      </c>
      <c r="J169" s="92" t="e">
        <f>+Monitoring!#REF!</f>
        <v>#REF!</v>
      </c>
      <c r="K169" s="88" t="str">
        <f>+Monitoring!S169</f>
        <v>#N/C</v>
      </c>
      <c r="L169" s="88" t="str">
        <f>+Monitoring!T169</f>
        <v>#N/C</v>
      </c>
      <c r="M169" s="88" t="str">
        <f>+Monitoring!U169</f>
        <v>#N/C</v>
      </c>
      <c r="N169" s="88" t="str">
        <f>+Monitoring!V169</f>
        <v>#N/C</v>
      </c>
      <c r="O169" s="88" t="str">
        <f>+Monitoring!W169</f>
        <v>#N/C</v>
      </c>
      <c r="P169" s="88" t="str">
        <f>+Monitoring!X169</f>
        <v>#N/C</v>
      </c>
      <c r="Q169" s="88" t="str">
        <f>+Monitoring!Y169</f>
        <v>#N/C</v>
      </c>
      <c r="R169" s="88" t="str">
        <f>+Monitoring!Z169</f>
        <v>#N/C</v>
      </c>
      <c r="S169" s="88" t="e">
        <f>+Monitoring!#REF!</f>
        <v>#REF!</v>
      </c>
      <c r="T169" s="101" t="e">
        <f>+Monitoring!#REF!</f>
        <v>#REF!</v>
      </c>
    </row>
    <row r="170" spans="1:20" x14ac:dyDescent="0.3">
      <c r="A170" s="88">
        <f t="shared" si="14"/>
        <v>169</v>
      </c>
      <c r="B170" s="88" t="str">
        <f t="shared" si="10"/>
        <v>FAIRD</v>
      </c>
      <c r="C170" s="88" t="str">
        <f>SUBSTITUTE(+Monitoring!C170,"-","")</f>
        <v>FAIRD1</v>
      </c>
      <c r="D170" s="88" t="str">
        <f t="shared" si="11"/>
        <v>Site1</v>
      </c>
      <c r="E170" s="89" t="str">
        <f t="shared" si="12"/>
        <v>Maize</v>
      </c>
      <c r="F170" s="90" t="str">
        <f t="shared" si="13"/>
        <v>FAIRDxMaize</v>
      </c>
      <c r="G170" s="91">
        <f>+Monitoring!G170</f>
        <v>45165.5702199074</v>
      </c>
      <c r="H170" s="91">
        <f>+Monitoring!H170</f>
        <v>45165.5703587963</v>
      </c>
      <c r="I170" s="93">
        <f>+Monitoring!I170</f>
        <v>1.388888995279558E-4</v>
      </c>
      <c r="J170" s="92" t="e">
        <f>+Monitoring!#REF!</f>
        <v>#REF!</v>
      </c>
      <c r="K170" s="88" t="str">
        <f>+Monitoring!S170</f>
        <v>Diptera</v>
      </c>
      <c r="L170" s="88" t="str">
        <f>+Monitoring!T170</f>
        <v>Brachycera</v>
      </c>
      <c r="M170" s="88" t="str">
        <f>+Monitoring!U170</f>
        <v>#N/C</v>
      </c>
      <c r="N170" s="88" t="str">
        <f>+Monitoring!V170</f>
        <v>#N/C</v>
      </c>
      <c r="O170" s="88" t="str">
        <f>+Monitoring!W170</f>
        <v>#N/C</v>
      </c>
      <c r="P170" s="88" t="str">
        <f>+Monitoring!X170</f>
        <v>#N/C</v>
      </c>
      <c r="Q170" s="88" t="str">
        <f>+Monitoring!Y170</f>
        <v>#N/C</v>
      </c>
      <c r="R170" s="88" t="str">
        <f>+Monitoring!Z170</f>
        <v>#N/C</v>
      </c>
      <c r="S170" s="88" t="e">
        <f>+Monitoring!#REF!</f>
        <v>#REF!</v>
      </c>
      <c r="T170" s="101" t="e">
        <f>+Monitoring!#REF!</f>
        <v>#REF!</v>
      </c>
    </row>
    <row r="171" spans="1:20" x14ac:dyDescent="0.3">
      <c r="A171" s="88">
        <f t="shared" si="14"/>
        <v>170</v>
      </c>
      <c r="B171" s="88" t="str">
        <f t="shared" si="10"/>
        <v>FAIRD</v>
      </c>
      <c r="C171" s="88" t="str">
        <f>SUBSTITUTE(+Monitoring!C171,"-","")</f>
        <v>FAIRD1</v>
      </c>
      <c r="D171" s="88" t="str">
        <f t="shared" si="11"/>
        <v>Site1</v>
      </c>
      <c r="E171" s="89" t="str">
        <f t="shared" si="12"/>
        <v>Maize</v>
      </c>
      <c r="F171" s="90" t="str">
        <f t="shared" si="13"/>
        <v>FAIRDxMaize</v>
      </c>
      <c r="G171" s="91">
        <f>+Monitoring!G171</f>
        <v>45165.5710300926</v>
      </c>
      <c r="H171" s="91">
        <f>+Monitoring!H171</f>
        <v>45165.572627314803</v>
      </c>
      <c r="I171" s="93">
        <f>+Monitoring!I171</f>
        <v>1.5972222026903182E-3</v>
      </c>
      <c r="J171" s="92" t="e">
        <f>+Monitoring!#REF!</f>
        <v>#REF!</v>
      </c>
      <c r="K171" s="88" t="str">
        <f>+Monitoring!S171</f>
        <v>Diptera</v>
      </c>
      <c r="L171" s="88" t="str">
        <f>+Monitoring!T171</f>
        <v>Brachycera</v>
      </c>
      <c r="M171" s="88" t="str">
        <f>+Monitoring!U171</f>
        <v>#N/C</v>
      </c>
      <c r="N171" s="88" t="str">
        <f>+Monitoring!V171</f>
        <v>#N/C</v>
      </c>
      <c r="O171" s="88" t="str">
        <f>+Monitoring!W171</f>
        <v>#N/C</v>
      </c>
      <c r="P171" s="88" t="str">
        <f>+Monitoring!X171</f>
        <v>#N/C</v>
      </c>
      <c r="Q171" s="88" t="str">
        <f>+Monitoring!Y171</f>
        <v>#N/C</v>
      </c>
      <c r="R171" s="88" t="str">
        <f>+Monitoring!Z171</f>
        <v>#N/C</v>
      </c>
      <c r="S171" s="88" t="e">
        <f>+Monitoring!#REF!</f>
        <v>#REF!</v>
      </c>
      <c r="T171" s="101" t="e">
        <f>+Monitoring!#REF!</f>
        <v>#REF!</v>
      </c>
    </row>
    <row r="172" spans="1:20" x14ac:dyDescent="0.3">
      <c r="A172" s="88">
        <f t="shared" si="14"/>
        <v>171</v>
      </c>
      <c r="B172" s="88" t="str">
        <f t="shared" si="10"/>
        <v>FAIRD</v>
      </c>
      <c r="C172" s="88" t="str">
        <f>SUBSTITUTE(+Monitoring!C172,"-","")</f>
        <v>FAIRD1</v>
      </c>
      <c r="D172" s="88" t="str">
        <f t="shared" si="11"/>
        <v>Site1</v>
      </c>
      <c r="E172" s="89" t="str">
        <f t="shared" si="12"/>
        <v>Maize</v>
      </c>
      <c r="F172" s="90" t="str">
        <f t="shared" si="13"/>
        <v>FAIRDxMaize</v>
      </c>
      <c r="G172" s="91">
        <f>+Monitoring!G172</f>
        <v>45165.5710300926</v>
      </c>
      <c r="H172" s="91">
        <f>+Monitoring!H172</f>
        <v>45165.572951388902</v>
      </c>
      <c r="I172" s="93">
        <f>+Monitoring!I172</f>
        <v>1.9212963015888818E-3</v>
      </c>
      <c r="J172" s="92" t="e">
        <f>+Monitoring!#REF!</f>
        <v>#REF!</v>
      </c>
      <c r="K172" s="88" t="str">
        <f>+Monitoring!S172</f>
        <v>Diptera</v>
      </c>
      <c r="L172" s="88" t="str">
        <f>+Monitoring!T172</f>
        <v>Brachycera</v>
      </c>
      <c r="M172" s="88" t="str">
        <f>+Monitoring!U172</f>
        <v>Muscomorpha</v>
      </c>
      <c r="N172" s="88" t="str">
        <f>+Monitoring!V172</f>
        <v>Muscoidea</v>
      </c>
      <c r="O172" s="88" t="str">
        <f>+Monitoring!W172</f>
        <v>Fanniidae</v>
      </c>
      <c r="P172" s="88">
        <f>+Monitoring!X172</f>
        <v>0</v>
      </c>
      <c r="Q172" s="88" t="str">
        <f>+Monitoring!Y172</f>
        <v>Fannia</v>
      </c>
      <c r="R172" s="88" t="str">
        <f>+Monitoring!Z172</f>
        <v>#N/C</v>
      </c>
      <c r="S172" s="88" t="e">
        <f>+Monitoring!#REF!</f>
        <v>#REF!</v>
      </c>
      <c r="T172" s="101" t="e">
        <f>+Monitoring!#REF!</f>
        <v>#REF!</v>
      </c>
    </row>
    <row r="173" spans="1:20" x14ac:dyDescent="0.3">
      <c r="A173" s="88">
        <f t="shared" si="14"/>
        <v>172</v>
      </c>
      <c r="B173" s="88" t="str">
        <f t="shared" si="10"/>
        <v>FAIRD</v>
      </c>
      <c r="C173" s="88" t="str">
        <f>SUBSTITUTE(+Monitoring!C173,"-","")</f>
        <v>FAIRD1</v>
      </c>
      <c r="D173" s="88" t="str">
        <f t="shared" si="11"/>
        <v>Site1</v>
      </c>
      <c r="E173" s="89" t="str">
        <f t="shared" si="12"/>
        <v>Maize</v>
      </c>
      <c r="F173" s="90" t="str">
        <f t="shared" si="13"/>
        <v>FAIRDxMaize</v>
      </c>
      <c r="G173" s="91">
        <f>+Monitoring!G173</f>
        <v>45165.572824074101</v>
      </c>
      <c r="H173" s="91">
        <f>+Monitoring!H173</f>
        <v>45165.572951388902</v>
      </c>
      <c r="I173" s="93">
        <f>+Monitoring!I173</f>
        <v>1.2731480092043057E-4</v>
      </c>
      <c r="J173" s="92" t="e">
        <f>+Monitoring!#REF!</f>
        <v>#REF!</v>
      </c>
      <c r="K173" s="88" t="str">
        <f>+Monitoring!S173</f>
        <v>Diptera</v>
      </c>
      <c r="L173" s="88" t="str">
        <f>+Monitoring!T173</f>
        <v>Brachycera</v>
      </c>
      <c r="M173" s="88" t="str">
        <f>+Monitoring!U173</f>
        <v>#N/C</v>
      </c>
      <c r="N173" s="88" t="str">
        <f>+Monitoring!V173</f>
        <v>#N/C</v>
      </c>
      <c r="O173" s="88" t="str">
        <f>+Monitoring!W173</f>
        <v>#N/C</v>
      </c>
      <c r="P173" s="88" t="str">
        <f>+Monitoring!X173</f>
        <v>#N/C</v>
      </c>
      <c r="Q173" s="88" t="str">
        <f>+Monitoring!Y173</f>
        <v>#N/C</v>
      </c>
      <c r="R173" s="88" t="str">
        <f>+Monitoring!Z173</f>
        <v>#N/C</v>
      </c>
      <c r="S173" s="88" t="e">
        <f>+Monitoring!#REF!</f>
        <v>#REF!</v>
      </c>
      <c r="T173" s="101" t="e">
        <f>+Monitoring!#REF!</f>
        <v>#REF!</v>
      </c>
    </row>
    <row r="174" spans="1:20" x14ac:dyDescent="0.3">
      <c r="A174" s="88">
        <f t="shared" si="14"/>
        <v>173</v>
      </c>
      <c r="B174" s="88" t="str">
        <f t="shared" si="10"/>
        <v>FAIRD</v>
      </c>
      <c r="C174" s="88" t="str">
        <f>SUBSTITUTE(+Monitoring!C174,"-","")</f>
        <v>FAIRD1</v>
      </c>
      <c r="D174" s="88" t="str">
        <f t="shared" si="11"/>
        <v>Site1</v>
      </c>
      <c r="E174" s="89" t="str">
        <f t="shared" si="12"/>
        <v>Maize</v>
      </c>
      <c r="F174" s="90" t="str">
        <f t="shared" si="13"/>
        <v>FAIRDxMaize</v>
      </c>
      <c r="G174" s="91">
        <f>+Monitoring!G174</f>
        <v>45165.588344907403</v>
      </c>
      <c r="H174" s="91">
        <f>+Monitoring!H174</f>
        <v>45165.588900463001</v>
      </c>
      <c r="I174" s="93">
        <f>+Monitoring!I174</f>
        <v>5.555555981118232E-4</v>
      </c>
      <c r="J174" s="92" t="e">
        <f>+Monitoring!#REF!</f>
        <v>#REF!</v>
      </c>
      <c r="K174" s="88" t="str">
        <f>+Monitoring!S174</f>
        <v>Diptera</v>
      </c>
      <c r="L174" s="88" t="str">
        <f>+Monitoring!T174</f>
        <v>Brachycera</v>
      </c>
      <c r="M174" s="88" t="str">
        <f>+Monitoring!U174</f>
        <v>Muscomorpha</v>
      </c>
      <c r="N174" s="88" t="str">
        <f>+Monitoring!V174</f>
        <v>Muscoidea</v>
      </c>
      <c r="O174" s="88" t="str">
        <f>+Monitoring!W174</f>
        <v>Fanniidae</v>
      </c>
      <c r="P174" s="88">
        <f>+Monitoring!X174</f>
        <v>0</v>
      </c>
      <c r="Q174" s="88" t="str">
        <f>+Monitoring!Y174</f>
        <v>Fannia</v>
      </c>
      <c r="R174" s="88" t="str">
        <f>+Monitoring!Z174</f>
        <v>#N/C</v>
      </c>
      <c r="S174" s="88" t="e">
        <f>+Monitoring!#REF!</f>
        <v>#REF!</v>
      </c>
      <c r="T174" s="101" t="e">
        <f>+Monitoring!#REF!</f>
        <v>#REF!</v>
      </c>
    </row>
    <row r="175" spans="1:20" x14ac:dyDescent="0.3">
      <c r="A175" s="88">
        <f t="shared" si="14"/>
        <v>174</v>
      </c>
      <c r="B175" s="88" t="str">
        <f t="shared" si="10"/>
        <v>FAIRD</v>
      </c>
      <c r="C175" s="88" t="str">
        <f>SUBSTITUTE(+Monitoring!C175,"-","")</f>
        <v>FAIRD1</v>
      </c>
      <c r="D175" s="88" t="str">
        <f t="shared" si="11"/>
        <v>Site1</v>
      </c>
      <c r="E175" s="89" t="str">
        <f t="shared" si="12"/>
        <v>Maize</v>
      </c>
      <c r="F175" s="90" t="str">
        <f t="shared" si="13"/>
        <v>FAIRDxMaize</v>
      </c>
      <c r="G175" s="91">
        <f>+Monitoring!G175</f>
        <v>45165.588831018496</v>
      </c>
      <c r="H175" s="91">
        <f>+Monitoring!H175</f>
        <v>45165.588969907403</v>
      </c>
      <c r="I175" s="93">
        <f>+Monitoring!I175</f>
        <v>1.3888890680391341E-4</v>
      </c>
      <c r="J175" s="92" t="e">
        <f>+Monitoring!#REF!</f>
        <v>#REF!</v>
      </c>
      <c r="K175" s="88" t="str">
        <f>+Monitoring!S175</f>
        <v>Diptera</v>
      </c>
      <c r="L175" s="88" t="str">
        <f>+Monitoring!T175</f>
        <v>Brachycera</v>
      </c>
      <c r="M175" s="88" t="str">
        <f>+Monitoring!U175</f>
        <v>#N/C</v>
      </c>
      <c r="N175" s="88" t="str">
        <f>+Monitoring!V175</f>
        <v>#N/C</v>
      </c>
      <c r="O175" s="88" t="str">
        <f>+Monitoring!W175</f>
        <v>#N/C</v>
      </c>
      <c r="P175" s="88" t="str">
        <f>+Monitoring!X175</f>
        <v>#N/C</v>
      </c>
      <c r="Q175" s="88" t="str">
        <f>+Monitoring!Y175</f>
        <v>#N/C</v>
      </c>
      <c r="R175" s="88" t="str">
        <f>+Monitoring!Z175</f>
        <v>#N/C</v>
      </c>
      <c r="S175" s="88" t="e">
        <f>+Monitoring!#REF!</f>
        <v>#REF!</v>
      </c>
      <c r="T175" s="101" t="e">
        <f>+Monitoring!#REF!</f>
        <v>#REF!</v>
      </c>
    </row>
    <row r="176" spans="1:20" x14ac:dyDescent="0.3">
      <c r="A176" s="88">
        <f t="shared" si="14"/>
        <v>175</v>
      </c>
      <c r="B176" s="88" t="str">
        <f t="shared" si="10"/>
        <v>FAIRD</v>
      </c>
      <c r="C176" s="88" t="str">
        <f>SUBSTITUTE(+Monitoring!C176,"-","")</f>
        <v>FAIRD1</v>
      </c>
      <c r="D176" s="88" t="str">
        <f t="shared" si="11"/>
        <v>Site1</v>
      </c>
      <c r="E176" s="89" t="str">
        <f t="shared" si="12"/>
        <v>Maize</v>
      </c>
      <c r="F176" s="90" t="str">
        <f t="shared" si="13"/>
        <v>FAIRDxMaize</v>
      </c>
      <c r="G176" s="91">
        <f>+Monitoring!G176</f>
        <v>45165.590891203698</v>
      </c>
      <c r="H176" s="91">
        <f>+Monitoring!H176</f>
        <v>45165.591018518498</v>
      </c>
      <c r="I176" s="93">
        <f>+Monitoring!I176</f>
        <v>1.2731480092043057E-4</v>
      </c>
      <c r="J176" s="92" t="e">
        <f>+Monitoring!#REF!</f>
        <v>#REF!</v>
      </c>
      <c r="K176" s="88" t="str">
        <f>+Monitoring!S176</f>
        <v>Diptera</v>
      </c>
      <c r="L176" s="88" t="str">
        <f>+Monitoring!T176</f>
        <v>Brachycera</v>
      </c>
      <c r="M176" s="88" t="str">
        <f>+Monitoring!U176</f>
        <v>Muscomorpha</v>
      </c>
      <c r="N176" s="88" t="str">
        <f>+Monitoring!V176</f>
        <v>Muscoidea</v>
      </c>
      <c r="O176" s="88" t="str">
        <f>+Monitoring!W176</f>
        <v>Fanniidae</v>
      </c>
      <c r="P176" s="88">
        <f>+Monitoring!X176</f>
        <v>0</v>
      </c>
      <c r="Q176" s="88" t="str">
        <f>+Monitoring!Y176</f>
        <v>Fannia</v>
      </c>
      <c r="R176" s="88" t="str">
        <f>+Monitoring!Z176</f>
        <v>#N/C</v>
      </c>
      <c r="S176" s="88" t="e">
        <f>+Monitoring!#REF!</f>
        <v>#REF!</v>
      </c>
      <c r="T176" s="101" t="e">
        <f>+Monitoring!#REF!</f>
        <v>#REF!</v>
      </c>
    </row>
    <row r="177" spans="1:20" x14ac:dyDescent="0.3">
      <c r="A177" s="88">
        <f t="shared" si="14"/>
        <v>176</v>
      </c>
      <c r="B177" s="88" t="str">
        <f t="shared" si="10"/>
        <v>FAIRD</v>
      </c>
      <c r="C177" s="88" t="str">
        <f>SUBSTITUTE(+Monitoring!C177,"-","")</f>
        <v>FAIRD1</v>
      </c>
      <c r="D177" s="88" t="str">
        <f t="shared" si="11"/>
        <v>Site1</v>
      </c>
      <c r="E177" s="89" t="str">
        <f t="shared" si="12"/>
        <v>Maize</v>
      </c>
      <c r="F177" s="90" t="str">
        <f t="shared" si="13"/>
        <v>FAIRDxMaize</v>
      </c>
      <c r="G177" s="91">
        <f>+Monitoring!G177</f>
        <v>45165.590891203698</v>
      </c>
      <c r="H177" s="91">
        <f>+Monitoring!H177</f>
        <v>45165.591041666703</v>
      </c>
      <c r="I177" s="93">
        <f>+Monitoring!I177</f>
        <v>1.5046300541143864E-4</v>
      </c>
      <c r="J177" s="92" t="e">
        <f>+Monitoring!#REF!</f>
        <v>#REF!</v>
      </c>
      <c r="K177" s="88" t="str">
        <f>+Monitoring!S177</f>
        <v>Diptera</v>
      </c>
      <c r="L177" s="88" t="str">
        <f>+Monitoring!T177</f>
        <v>Brachycera</v>
      </c>
      <c r="M177" s="88" t="str">
        <f>+Monitoring!U177</f>
        <v>Muscomorpha</v>
      </c>
      <c r="N177" s="88" t="str">
        <f>+Monitoring!V177</f>
        <v>Muscoidea</v>
      </c>
      <c r="O177" s="88" t="str">
        <f>+Monitoring!W177</f>
        <v>#N/C</v>
      </c>
      <c r="P177" s="88" t="str">
        <f>+Monitoring!X177</f>
        <v>#N/C</v>
      </c>
      <c r="Q177" s="88" t="str">
        <f>+Monitoring!Y177</f>
        <v>#N/C</v>
      </c>
      <c r="R177" s="88" t="str">
        <f>+Monitoring!Z177</f>
        <v>#N/C</v>
      </c>
      <c r="S177" s="88" t="e">
        <f>+Monitoring!#REF!</f>
        <v>#REF!</v>
      </c>
      <c r="T177" s="101" t="e">
        <f>+Monitoring!#REF!</f>
        <v>#REF!</v>
      </c>
    </row>
    <row r="178" spans="1:20" x14ac:dyDescent="0.3">
      <c r="A178" s="88">
        <f t="shared" si="14"/>
        <v>177</v>
      </c>
      <c r="B178" s="88" t="str">
        <f t="shared" si="10"/>
        <v>FAIRD</v>
      </c>
      <c r="C178" s="88" t="str">
        <f>SUBSTITUTE(+Monitoring!C178,"-","")</f>
        <v>FAIRD1</v>
      </c>
      <c r="D178" s="88" t="str">
        <f t="shared" si="11"/>
        <v>Site1</v>
      </c>
      <c r="E178" s="89" t="str">
        <f t="shared" si="12"/>
        <v>Maize</v>
      </c>
      <c r="F178" s="90" t="str">
        <f t="shared" si="13"/>
        <v>FAIRDxMaize</v>
      </c>
      <c r="G178" s="91">
        <f>+Monitoring!G178</f>
        <v>45165.593020833301</v>
      </c>
      <c r="H178" s="91">
        <f>+Monitoring!H178</f>
        <v>45165.5930787037</v>
      </c>
      <c r="I178" s="93">
        <f>+Monitoring!I178</f>
        <v>5.7870398450177163E-5</v>
      </c>
      <c r="J178" s="92" t="e">
        <f>+Monitoring!#REF!</f>
        <v>#REF!</v>
      </c>
      <c r="K178" s="88" t="str">
        <f>+Monitoring!S178</f>
        <v>#N/C</v>
      </c>
      <c r="L178" s="88" t="str">
        <f>+Monitoring!T178</f>
        <v>#N/C</v>
      </c>
      <c r="M178" s="88" t="str">
        <f>+Monitoring!U178</f>
        <v>#N/C</v>
      </c>
      <c r="N178" s="88" t="str">
        <f>+Monitoring!V178</f>
        <v>#N/C</v>
      </c>
      <c r="O178" s="88" t="str">
        <f>+Monitoring!W178</f>
        <v>#N/C</v>
      </c>
      <c r="P178" s="88" t="str">
        <f>+Monitoring!X178</f>
        <v>#N/C</v>
      </c>
      <c r="Q178" s="88" t="str">
        <f>+Monitoring!Y178</f>
        <v>#N/C</v>
      </c>
      <c r="R178" s="88" t="str">
        <f>+Monitoring!Z178</f>
        <v>#N/C</v>
      </c>
      <c r="S178" s="88" t="e">
        <f>+Monitoring!#REF!</f>
        <v>#REF!</v>
      </c>
      <c r="T178" s="101" t="e">
        <f>+Monitoring!#REF!</f>
        <v>#REF!</v>
      </c>
    </row>
    <row r="179" spans="1:20" x14ac:dyDescent="0.3">
      <c r="A179" s="88">
        <f t="shared" si="14"/>
        <v>178</v>
      </c>
      <c r="B179" s="88" t="str">
        <f t="shared" si="10"/>
        <v>FAIRD</v>
      </c>
      <c r="C179" s="88" t="str">
        <f>SUBSTITUTE(+Monitoring!C179,"-","")</f>
        <v>FAIRD1</v>
      </c>
      <c r="D179" s="88" t="str">
        <f t="shared" si="11"/>
        <v>Site1</v>
      </c>
      <c r="E179" s="89" t="str">
        <f t="shared" si="12"/>
        <v>Maize</v>
      </c>
      <c r="F179" s="90" t="str">
        <f t="shared" si="13"/>
        <v>FAIRDxMaize</v>
      </c>
      <c r="G179" s="91">
        <f>+Monitoring!G179</f>
        <v>45165.593020833301</v>
      </c>
      <c r="H179" s="91">
        <f>+Monitoring!H179</f>
        <v>45165.593148148102</v>
      </c>
      <c r="I179" s="93">
        <f>+Monitoring!I179</f>
        <v>1.2731480092043057E-4</v>
      </c>
      <c r="J179" s="92" t="e">
        <f>+Monitoring!#REF!</f>
        <v>#REF!</v>
      </c>
      <c r="K179" s="88" t="str">
        <f>+Monitoring!S179</f>
        <v>#N/C</v>
      </c>
      <c r="L179" s="88" t="str">
        <f>+Monitoring!T179</f>
        <v>#N/C</v>
      </c>
      <c r="M179" s="88" t="str">
        <f>+Monitoring!U179</f>
        <v>#N/C</v>
      </c>
      <c r="N179" s="88" t="str">
        <f>+Monitoring!V179</f>
        <v>#N/C</v>
      </c>
      <c r="O179" s="88" t="str">
        <f>+Monitoring!W179</f>
        <v>#N/C</v>
      </c>
      <c r="P179" s="88" t="str">
        <f>+Monitoring!X179</f>
        <v>#N/C</v>
      </c>
      <c r="Q179" s="88" t="str">
        <f>+Monitoring!Y179</f>
        <v>#N/C</v>
      </c>
      <c r="R179" s="88" t="str">
        <f>+Monitoring!Z179</f>
        <v>#N/C</v>
      </c>
      <c r="S179" s="88" t="e">
        <f>+Monitoring!#REF!</f>
        <v>#REF!</v>
      </c>
      <c r="T179" s="101" t="e">
        <f>+Monitoring!#REF!</f>
        <v>#REF!</v>
      </c>
    </row>
    <row r="180" spans="1:20" x14ac:dyDescent="0.3">
      <c r="A180" s="88">
        <f t="shared" si="14"/>
        <v>179</v>
      </c>
      <c r="B180" s="88" t="str">
        <f t="shared" si="10"/>
        <v>FAIRD</v>
      </c>
      <c r="C180" s="88" t="str">
        <f>SUBSTITUTE(+Monitoring!C180,"-","")</f>
        <v>FAIRD1</v>
      </c>
      <c r="D180" s="88" t="str">
        <f t="shared" si="11"/>
        <v>Site1</v>
      </c>
      <c r="E180" s="89" t="str">
        <f t="shared" si="12"/>
        <v>Maize</v>
      </c>
      <c r="F180" s="90" t="str">
        <f t="shared" si="13"/>
        <v>FAIRDxMaize</v>
      </c>
      <c r="G180" s="91">
        <f>+Monitoring!G180</f>
        <v>45165.621527777803</v>
      </c>
      <c r="H180" s="91">
        <f>+Monitoring!H180</f>
        <v>45165.621678240699</v>
      </c>
      <c r="I180" s="93">
        <f>+Monitoring!I180</f>
        <v>1.5046289627207443E-4</v>
      </c>
      <c r="J180" s="92" t="e">
        <f>+Monitoring!#REF!</f>
        <v>#REF!</v>
      </c>
      <c r="K180" s="88" t="str">
        <f>+Monitoring!S180</f>
        <v>Diptera</v>
      </c>
      <c r="L180" s="88" t="str">
        <f>+Monitoring!T180</f>
        <v>Brachycera</v>
      </c>
      <c r="M180" s="88" t="str">
        <f>+Monitoring!U180</f>
        <v>Muscomorpha</v>
      </c>
      <c r="N180" s="88" t="str">
        <f>+Monitoring!V180</f>
        <v>Muscoidea</v>
      </c>
      <c r="O180" s="88" t="str">
        <f>+Monitoring!W180</f>
        <v>#N/C</v>
      </c>
      <c r="P180" s="88" t="str">
        <f>+Monitoring!X180</f>
        <v>#N/C</v>
      </c>
      <c r="Q180" s="88" t="str">
        <f>+Monitoring!Y180</f>
        <v>#N/C</v>
      </c>
      <c r="R180" s="88" t="str">
        <f>+Monitoring!Z180</f>
        <v>#N/C</v>
      </c>
      <c r="S180" s="88" t="e">
        <f>+Monitoring!#REF!</f>
        <v>#REF!</v>
      </c>
      <c r="T180" s="101" t="e">
        <f>+Monitoring!#REF!</f>
        <v>#REF!</v>
      </c>
    </row>
    <row r="181" spans="1:20" x14ac:dyDescent="0.3">
      <c r="A181" s="88">
        <f t="shared" si="14"/>
        <v>180</v>
      </c>
      <c r="B181" s="88" t="str">
        <f t="shared" si="10"/>
        <v>FAIRD</v>
      </c>
      <c r="C181" s="88" t="str">
        <f>SUBSTITUTE(+Monitoring!C181,"-","")</f>
        <v>FAIRD1</v>
      </c>
      <c r="D181" s="88" t="str">
        <f t="shared" si="11"/>
        <v>Site1</v>
      </c>
      <c r="E181" s="89" t="str">
        <f t="shared" si="12"/>
        <v>Maize</v>
      </c>
      <c r="F181" s="90" t="str">
        <f t="shared" si="13"/>
        <v>FAIRDxMaize</v>
      </c>
      <c r="G181" s="91">
        <f>+Monitoring!G181</f>
        <v>45165.759131944498</v>
      </c>
      <c r="H181" s="91">
        <f>+Monitoring!H181</f>
        <v>45165.759722222203</v>
      </c>
      <c r="I181" s="93">
        <f>+Monitoring!I181</f>
        <v>5.9027770475950092E-4</v>
      </c>
      <c r="J181" s="92" t="e">
        <f>+Monitoring!#REF!</f>
        <v>#REF!</v>
      </c>
      <c r="K181" s="88" t="str">
        <f>+Monitoring!S181</f>
        <v>Diptera</v>
      </c>
      <c r="L181" s="88" t="str">
        <f>+Monitoring!T181</f>
        <v>Brachycera</v>
      </c>
      <c r="M181" s="88" t="str">
        <f>+Monitoring!U181</f>
        <v>Muscomorpha</v>
      </c>
      <c r="N181" s="88" t="str">
        <f>+Monitoring!V181</f>
        <v>Muscoidea</v>
      </c>
      <c r="O181" s="88" t="str">
        <f>+Monitoring!W181</f>
        <v>Fanniidae</v>
      </c>
      <c r="P181" s="88">
        <f>+Monitoring!X181</f>
        <v>0</v>
      </c>
      <c r="Q181" s="88" t="str">
        <f>+Monitoring!Y181</f>
        <v>Fannia</v>
      </c>
      <c r="R181" s="88" t="str">
        <f>+Monitoring!Z181</f>
        <v>#N/C</v>
      </c>
      <c r="S181" s="88" t="e">
        <f>+Monitoring!#REF!</f>
        <v>#REF!</v>
      </c>
      <c r="T181" s="101" t="e">
        <f>+Monitoring!#REF!</f>
        <v>#REF!</v>
      </c>
    </row>
    <row r="182" spans="1:20" x14ac:dyDescent="0.3">
      <c r="A182" s="88">
        <f t="shared" si="14"/>
        <v>181</v>
      </c>
      <c r="B182" s="88" t="str">
        <f t="shared" si="10"/>
        <v>FAIRD</v>
      </c>
      <c r="C182" s="88" t="str">
        <f>SUBSTITUTE(+Monitoring!C182,"-","")</f>
        <v>FAIRD1</v>
      </c>
      <c r="D182" s="88" t="str">
        <f t="shared" si="11"/>
        <v>Site1</v>
      </c>
      <c r="E182" s="89" t="str">
        <f t="shared" si="12"/>
        <v>Maize</v>
      </c>
      <c r="F182" s="90" t="str">
        <f t="shared" si="13"/>
        <v>FAIRDxMaize</v>
      </c>
      <c r="G182" s="91">
        <f>+Monitoring!G182</f>
        <v>45165.762372685203</v>
      </c>
      <c r="H182" s="91">
        <f>+Monitoring!H182</f>
        <v>45165.762453703697</v>
      </c>
      <c r="I182" s="93">
        <f>+Monitoring!I182</f>
        <v>8.1018493801821023E-5</v>
      </c>
      <c r="J182" s="92" t="e">
        <f>+Monitoring!#REF!</f>
        <v>#REF!</v>
      </c>
      <c r="K182" s="88" t="str">
        <f>+Monitoring!S182</f>
        <v>#N/C</v>
      </c>
      <c r="L182" s="88" t="str">
        <f>+Monitoring!T182</f>
        <v>#N/C</v>
      </c>
      <c r="M182" s="88" t="str">
        <f>+Monitoring!U182</f>
        <v>#N/C</v>
      </c>
      <c r="N182" s="88" t="str">
        <f>+Monitoring!V182</f>
        <v>#N/C</v>
      </c>
      <c r="O182" s="88" t="str">
        <f>+Monitoring!W182</f>
        <v>#N/C</v>
      </c>
      <c r="P182" s="88" t="str">
        <f>+Monitoring!X182</f>
        <v>#N/C</v>
      </c>
      <c r="Q182" s="88" t="str">
        <f>+Monitoring!Y182</f>
        <v>#N/C</v>
      </c>
      <c r="R182" s="88" t="str">
        <f>+Monitoring!Z182</f>
        <v>#N/C</v>
      </c>
      <c r="S182" s="88" t="e">
        <f>+Monitoring!#REF!</f>
        <v>#REF!</v>
      </c>
      <c r="T182" s="101" t="e">
        <f>+Monitoring!#REF!</f>
        <v>#REF!</v>
      </c>
    </row>
    <row r="183" spans="1:20" x14ac:dyDescent="0.3">
      <c r="A183" s="88">
        <f t="shared" si="14"/>
        <v>182</v>
      </c>
      <c r="B183" s="88" t="str">
        <f t="shared" si="10"/>
        <v>FAIRD</v>
      </c>
      <c r="C183" s="88" t="str">
        <f>SUBSTITUTE(+Monitoring!C183,"-","")</f>
        <v>FAIRD1</v>
      </c>
      <c r="D183" s="88" t="str">
        <f t="shared" si="11"/>
        <v>Site1</v>
      </c>
      <c r="E183" s="89" t="str">
        <f t="shared" si="12"/>
        <v>Maize</v>
      </c>
      <c r="F183" s="90" t="str">
        <f t="shared" si="13"/>
        <v>FAIRDxMaize</v>
      </c>
      <c r="G183" s="91">
        <f>+Monitoring!G183</f>
        <v>45175.655833333301</v>
      </c>
      <c r="H183" s="91">
        <f>+Monitoring!H183</f>
        <v>45175.656145833302</v>
      </c>
      <c r="I183" s="93">
        <f>+Monitoring!I183</f>
        <v>3.125000002910383E-4</v>
      </c>
      <c r="J183" s="92" t="e">
        <f>+Monitoring!#REF!</f>
        <v>#REF!</v>
      </c>
      <c r="K183" s="88" t="str">
        <f>+Monitoring!S183</f>
        <v>Coleoptera</v>
      </c>
      <c r="L183" s="88" t="str">
        <f>+Monitoring!T183</f>
        <v>Polyphaga</v>
      </c>
      <c r="M183" s="88" t="str">
        <f>+Monitoring!U183</f>
        <v>Cucujiformia</v>
      </c>
      <c r="N183" s="88" t="str">
        <f>+Monitoring!V183</f>
        <v>Coccinelloidea</v>
      </c>
      <c r="O183" s="88" t="str">
        <f>+Monitoring!W183</f>
        <v>Coccinellidae</v>
      </c>
      <c r="P183" s="88" t="str">
        <f>+Monitoring!X183</f>
        <v>Coccinellinae</v>
      </c>
      <c r="Q183" s="88" t="str">
        <f>+Monitoring!Y183</f>
        <v>#N/C</v>
      </c>
      <c r="R183" s="88" t="str">
        <f>+Monitoring!Z183</f>
        <v>#N/C</v>
      </c>
      <c r="S183" s="88" t="e">
        <f>+Monitoring!#REF!</f>
        <v>#REF!</v>
      </c>
      <c r="T183" s="101" t="e">
        <f>+Monitoring!#REF!</f>
        <v>#REF!</v>
      </c>
    </row>
    <row r="184" spans="1:20" x14ac:dyDescent="0.3">
      <c r="A184" s="88">
        <f t="shared" si="14"/>
        <v>183</v>
      </c>
      <c r="B184" s="88" t="str">
        <f t="shared" si="10"/>
        <v>FAIRD</v>
      </c>
      <c r="C184" s="88" t="str">
        <f>SUBSTITUTE(+Monitoring!C184,"-","")</f>
        <v>FAIRD1</v>
      </c>
      <c r="D184" s="88" t="str">
        <f t="shared" si="11"/>
        <v>Site1</v>
      </c>
      <c r="E184" s="89" t="str">
        <f t="shared" si="12"/>
        <v>Maize</v>
      </c>
      <c r="F184" s="90" t="str">
        <f t="shared" si="13"/>
        <v>FAIRDxMaize</v>
      </c>
      <c r="G184" s="91">
        <f>+Monitoring!G184</f>
        <v>45175.690578703703</v>
      </c>
      <c r="H184" s="91">
        <f>+Monitoring!H184</f>
        <v>45175.690821759301</v>
      </c>
      <c r="I184" s="93">
        <f>+Monitoring!I184</f>
        <v>2.430555978207849E-4</v>
      </c>
      <c r="J184" s="92" t="e">
        <f>+Monitoring!#REF!</f>
        <v>#REF!</v>
      </c>
      <c r="K184" s="88" t="str">
        <f>+Monitoring!S184</f>
        <v>Diptera</v>
      </c>
      <c r="L184" s="88" t="str">
        <f>+Monitoring!T184</f>
        <v>Brachycera</v>
      </c>
      <c r="M184" s="88" t="str">
        <f>+Monitoring!U184</f>
        <v>Muscomorpha</v>
      </c>
      <c r="N184" s="88" t="str">
        <f>+Monitoring!V184</f>
        <v>Muscoidea</v>
      </c>
      <c r="O184" s="88" t="str">
        <f>+Monitoring!W184</f>
        <v>#N/C</v>
      </c>
      <c r="P184" s="88" t="str">
        <f>+Monitoring!X184</f>
        <v>#N/C</v>
      </c>
      <c r="Q184" s="88" t="str">
        <f>+Monitoring!Y184</f>
        <v>#N/C</v>
      </c>
      <c r="R184" s="88" t="str">
        <f>+Monitoring!Z184</f>
        <v>#N/C</v>
      </c>
      <c r="S184" s="88" t="e">
        <f>+Monitoring!#REF!</f>
        <v>#REF!</v>
      </c>
      <c r="T184" s="101" t="e">
        <f>+Monitoring!#REF!</f>
        <v>#REF!</v>
      </c>
    </row>
    <row r="185" spans="1:20" x14ac:dyDescent="0.3">
      <c r="A185" s="88">
        <f t="shared" si="14"/>
        <v>184</v>
      </c>
      <c r="B185" s="88" t="str">
        <f t="shared" si="10"/>
        <v>FAIRD</v>
      </c>
      <c r="C185" s="88" t="str">
        <f>SUBSTITUTE(+Monitoring!C185,"-","")</f>
        <v>FAIRD1</v>
      </c>
      <c r="D185" s="88" t="str">
        <f t="shared" si="11"/>
        <v>Site1</v>
      </c>
      <c r="E185" s="89" t="str">
        <f t="shared" si="12"/>
        <v>Maize</v>
      </c>
      <c r="F185" s="90" t="str">
        <f t="shared" si="13"/>
        <v>FAIRDxMaize</v>
      </c>
      <c r="G185" s="91">
        <f>+Monitoring!G185</f>
        <v>45175.7575462963</v>
      </c>
      <c r="H185" s="91">
        <f>+Monitoring!H185</f>
        <v>45175.757604166698</v>
      </c>
      <c r="I185" s="93">
        <f>+Monitoring!I185</f>
        <v>5.7870398450177163E-5</v>
      </c>
      <c r="J185" s="92" t="e">
        <f>+Monitoring!#REF!</f>
        <v>#REF!</v>
      </c>
      <c r="K185" s="88" t="str">
        <f>+Monitoring!S185</f>
        <v>Diptera</v>
      </c>
      <c r="L185" s="88" t="str">
        <f>+Monitoring!T185</f>
        <v>Brachycera</v>
      </c>
      <c r="M185" s="88" t="str">
        <f>+Monitoring!U185</f>
        <v>Muscomorpha</v>
      </c>
      <c r="N185" s="88" t="str">
        <f>+Monitoring!V185</f>
        <v>Muscoidea</v>
      </c>
      <c r="O185" s="88" t="str">
        <f>+Monitoring!W185</f>
        <v>Fanniidae</v>
      </c>
      <c r="P185" s="88">
        <f>+Monitoring!X185</f>
        <v>0</v>
      </c>
      <c r="Q185" s="88" t="str">
        <f>+Monitoring!Y185</f>
        <v>Fannia</v>
      </c>
      <c r="R185" s="88" t="str">
        <f>+Monitoring!Z185</f>
        <v>#N/C</v>
      </c>
      <c r="S185" s="88" t="e">
        <f>+Monitoring!#REF!</f>
        <v>#REF!</v>
      </c>
      <c r="T185" s="101" t="e">
        <f>+Monitoring!#REF!</f>
        <v>#REF!</v>
      </c>
    </row>
    <row r="186" spans="1:20" x14ac:dyDescent="0.3">
      <c r="A186" s="88">
        <f t="shared" si="14"/>
        <v>185</v>
      </c>
      <c r="B186" s="88" t="str">
        <f t="shared" si="10"/>
        <v>FAIRD</v>
      </c>
      <c r="C186" s="88" t="str">
        <f>SUBSTITUTE(+Monitoring!C186,"-","")</f>
        <v>FAIRD1</v>
      </c>
      <c r="D186" s="88" t="str">
        <f t="shared" si="11"/>
        <v>Site1</v>
      </c>
      <c r="E186" s="89" t="str">
        <f t="shared" si="12"/>
        <v>Maize</v>
      </c>
      <c r="F186" s="90" t="str">
        <f t="shared" si="13"/>
        <v>FAIRDxMaize</v>
      </c>
      <c r="G186" s="91">
        <f>+Monitoring!G186</f>
        <v>45175.769270833298</v>
      </c>
      <c r="H186" s="91">
        <f>+Monitoring!H186</f>
        <v>45175.769317129598</v>
      </c>
      <c r="I186" s="93">
        <f>+Monitoring!I186</f>
        <v>4.6296299842651933E-5</v>
      </c>
      <c r="J186" s="92" t="e">
        <f>+Monitoring!#REF!</f>
        <v>#REF!</v>
      </c>
      <c r="K186" s="88" t="str">
        <f>+Monitoring!S186</f>
        <v>Diptera</v>
      </c>
      <c r="L186" s="88" t="str">
        <f>+Monitoring!T186</f>
        <v>Brachycera</v>
      </c>
      <c r="M186" s="88" t="str">
        <f>+Monitoring!U186</f>
        <v>Muscomorpha</v>
      </c>
      <c r="N186" s="88" t="str">
        <f>+Monitoring!V186</f>
        <v>Muscoidea</v>
      </c>
      <c r="O186" s="88" t="str">
        <f>+Monitoring!W186</f>
        <v>Fanniidae</v>
      </c>
      <c r="P186" s="88">
        <f>+Monitoring!X186</f>
        <v>0</v>
      </c>
      <c r="Q186" s="88" t="str">
        <f>+Monitoring!Y186</f>
        <v>Fannia</v>
      </c>
      <c r="R186" s="88" t="str">
        <f>+Monitoring!Z186</f>
        <v>#N/C</v>
      </c>
      <c r="S186" s="88" t="e">
        <f>+Monitoring!#REF!</f>
        <v>#REF!</v>
      </c>
      <c r="T186" s="101" t="e">
        <f>+Monitoring!#REF!</f>
        <v>#REF!</v>
      </c>
    </row>
    <row r="187" spans="1:20" x14ac:dyDescent="0.3">
      <c r="A187" s="88">
        <f t="shared" si="14"/>
        <v>186</v>
      </c>
      <c r="B187" s="88" t="str">
        <f t="shared" si="10"/>
        <v>FAIRD</v>
      </c>
      <c r="C187" s="88" t="str">
        <f>SUBSTITUTE(+Monitoring!C187,"-","")</f>
        <v>FAIRD1</v>
      </c>
      <c r="D187" s="88" t="str">
        <f t="shared" si="11"/>
        <v>Site1</v>
      </c>
      <c r="E187" s="89" t="str">
        <f t="shared" si="12"/>
        <v>Maize</v>
      </c>
      <c r="F187" s="90" t="str">
        <f t="shared" si="13"/>
        <v>FAIRDxMaize</v>
      </c>
      <c r="G187" s="91">
        <f>+Monitoring!G187</f>
        <v>45177.388854166697</v>
      </c>
      <c r="H187" s="91">
        <f>+Monitoring!H187</f>
        <v>45177.389340277798</v>
      </c>
      <c r="I187" s="93">
        <f>+Monitoring!I187</f>
        <v>4.8611110105412081E-4</v>
      </c>
      <c r="J187" s="92" t="e">
        <f>+Monitoring!#REF!</f>
        <v>#REF!</v>
      </c>
      <c r="K187" s="88" t="str">
        <f>+Monitoring!S187</f>
        <v>Diptera</v>
      </c>
      <c r="L187" s="88" t="str">
        <f>+Monitoring!T187</f>
        <v>Brachycera</v>
      </c>
      <c r="M187" s="88" t="str">
        <f>+Monitoring!U187</f>
        <v>Muscomorpha</v>
      </c>
      <c r="N187" s="88" t="str">
        <f>+Monitoring!V187</f>
        <v>Muscoidea</v>
      </c>
      <c r="O187" s="88" t="str">
        <f>+Monitoring!W187</f>
        <v>Fanniidae</v>
      </c>
      <c r="P187" s="88">
        <f>+Monitoring!X187</f>
        <v>0</v>
      </c>
      <c r="Q187" s="88" t="str">
        <f>+Monitoring!Y187</f>
        <v>Fannia</v>
      </c>
      <c r="R187" s="88" t="str">
        <f>+Monitoring!Z187</f>
        <v>#N/C</v>
      </c>
      <c r="S187" s="88" t="e">
        <f>+Monitoring!#REF!</f>
        <v>#REF!</v>
      </c>
      <c r="T187" s="101" t="e">
        <f>+Monitoring!#REF!</f>
        <v>#REF!</v>
      </c>
    </row>
    <row r="188" spans="1:20" x14ac:dyDescent="0.3">
      <c r="A188" s="88">
        <f t="shared" si="14"/>
        <v>187</v>
      </c>
      <c r="B188" s="88" t="str">
        <f t="shared" si="10"/>
        <v>FAIRD</v>
      </c>
      <c r="C188" s="88" t="str">
        <f>SUBSTITUTE(+Monitoring!C188,"-","")</f>
        <v>FAIRD1</v>
      </c>
      <c r="D188" s="88" t="str">
        <f t="shared" si="11"/>
        <v>Site1</v>
      </c>
      <c r="E188" s="89" t="str">
        <f t="shared" si="12"/>
        <v>Maize</v>
      </c>
      <c r="F188" s="90" t="str">
        <f t="shared" si="13"/>
        <v>FAIRDxMaize</v>
      </c>
      <c r="G188" s="91">
        <f>+Monitoring!G188</f>
        <v>45177.437974537002</v>
      </c>
      <c r="H188" s="91">
        <f>+Monitoring!H188</f>
        <v>45177.451157407399</v>
      </c>
      <c r="I188" s="93">
        <f>+Monitoring!I188</f>
        <v>1.3182870396121871E-2</v>
      </c>
      <c r="J188" s="92" t="e">
        <f>+Monitoring!#REF!</f>
        <v>#REF!</v>
      </c>
      <c r="K188" s="88" t="str">
        <f>+Monitoring!S188</f>
        <v>Araneae</v>
      </c>
      <c r="L188" s="88" t="str">
        <f>+Monitoring!T188</f>
        <v>Arneomorphae</v>
      </c>
      <c r="M188" s="88" t="str">
        <f>+Monitoring!U188</f>
        <v>Araneomorphae</v>
      </c>
      <c r="N188" s="88" t="str">
        <f>+Monitoring!V188</f>
        <v>Araneoidea</v>
      </c>
      <c r="O188" s="88" t="str">
        <f>+Monitoring!W188</f>
        <v>Araneidae</v>
      </c>
      <c r="P188" s="88" t="str">
        <f>+Monitoring!X188</f>
        <v>Araneinae</v>
      </c>
      <c r="Q188" s="88" t="str">
        <f>+Monitoring!Y188</f>
        <v>#N/C</v>
      </c>
      <c r="R188" s="88" t="str">
        <f>+Monitoring!Z188</f>
        <v>#N/C</v>
      </c>
      <c r="S188" s="88" t="e">
        <f>+Monitoring!#REF!</f>
        <v>#REF!</v>
      </c>
      <c r="T188" s="101" t="e">
        <f>+Monitoring!#REF!</f>
        <v>#REF!</v>
      </c>
    </row>
    <row r="189" spans="1:20" x14ac:dyDescent="0.3">
      <c r="A189" s="88">
        <f t="shared" si="14"/>
        <v>188</v>
      </c>
      <c r="B189" s="88" t="str">
        <f t="shared" si="10"/>
        <v>FAIRD</v>
      </c>
      <c r="C189" s="88" t="str">
        <f>SUBSTITUTE(+Monitoring!C189,"-","")</f>
        <v>FAIRD1</v>
      </c>
      <c r="D189" s="88" t="str">
        <f t="shared" si="11"/>
        <v>Site1</v>
      </c>
      <c r="E189" s="89" t="str">
        <f t="shared" si="12"/>
        <v>Maize</v>
      </c>
      <c r="F189" s="90" t="str">
        <f t="shared" si="13"/>
        <v>FAIRDxMaize</v>
      </c>
      <c r="G189" s="91">
        <f>+Monitoring!G189</f>
        <v>45178.450300925899</v>
      </c>
      <c r="H189" s="91">
        <f>+Monitoring!H189</f>
        <v>45178.450520833299</v>
      </c>
      <c r="I189" s="93">
        <f>+Monitoring!I189</f>
        <v>2.1990740060573444E-4</v>
      </c>
      <c r="J189" s="92" t="e">
        <f>+Monitoring!#REF!</f>
        <v>#REF!</v>
      </c>
      <c r="K189" s="88" t="str">
        <f>+Monitoring!S189</f>
        <v>Coleoptera</v>
      </c>
      <c r="L189" s="88" t="str">
        <f>+Monitoring!T189</f>
        <v>Polyphaga</v>
      </c>
      <c r="M189" s="88" t="str">
        <f>+Monitoring!U189</f>
        <v>Cucujiformia</v>
      </c>
      <c r="N189" s="88" t="str">
        <f>+Monitoring!V189</f>
        <v>Coccinelloidea</v>
      </c>
      <c r="O189" s="88" t="str">
        <f>+Monitoring!W189</f>
        <v>Coccinellidae</v>
      </c>
      <c r="P189" s="88" t="str">
        <f>+Monitoring!X189</f>
        <v>Coccinellinae</v>
      </c>
      <c r="Q189" s="88" t="str">
        <f>+Monitoring!Y189</f>
        <v>Coccinellini</v>
      </c>
      <c r="R189" s="88" t="str">
        <f>+Monitoring!Z189</f>
        <v>#N/C</v>
      </c>
      <c r="S189" s="88" t="e">
        <f>+Monitoring!#REF!</f>
        <v>#REF!</v>
      </c>
      <c r="T189" s="101" t="e">
        <f>+Monitoring!#REF!</f>
        <v>#REF!</v>
      </c>
    </row>
    <row r="190" spans="1:20" x14ac:dyDescent="0.3">
      <c r="A190" s="88">
        <f t="shared" si="14"/>
        <v>189</v>
      </c>
      <c r="B190" s="88" t="str">
        <f t="shared" si="10"/>
        <v>FAIRD</v>
      </c>
      <c r="C190" s="88" t="str">
        <f>SUBSTITUTE(+Monitoring!C190,"-","")</f>
        <v>FAIRD1</v>
      </c>
      <c r="D190" s="88" t="str">
        <f t="shared" si="11"/>
        <v>Site1</v>
      </c>
      <c r="E190" s="89" t="str">
        <f t="shared" si="12"/>
        <v>Maize</v>
      </c>
      <c r="F190" s="90" t="str">
        <f t="shared" si="13"/>
        <v>FAIRDxMaize</v>
      </c>
      <c r="G190" s="91">
        <f>+Monitoring!G190</f>
        <v>45178.452523148197</v>
      </c>
      <c r="H190" s="91">
        <f>+Monitoring!H190</f>
        <v>45178.4525810185</v>
      </c>
      <c r="I190" s="93">
        <f>+Monitoring!I190</f>
        <v>5.7870303862728179E-5</v>
      </c>
      <c r="J190" s="92" t="e">
        <f>+Monitoring!#REF!</f>
        <v>#REF!</v>
      </c>
      <c r="K190" s="88" t="str">
        <f>+Monitoring!S190</f>
        <v>Diptera</v>
      </c>
      <c r="L190" s="88" t="str">
        <f>+Monitoring!T190</f>
        <v>Brachycera</v>
      </c>
      <c r="M190" s="88" t="str">
        <f>+Monitoring!U190</f>
        <v>Muscomorpha</v>
      </c>
      <c r="N190" s="88" t="str">
        <f>+Monitoring!V190</f>
        <v>Muscoidea</v>
      </c>
      <c r="O190" s="88" t="str">
        <f>+Monitoring!W190</f>
        <v>Fanniidae</v>
      </c>
      <c r="P190" s="88">
        <f>+Monitoring!X190</f>
        <v>0</v>
      </c>
      <c r="Q190" s="88" t="str">
        <f>+Monitoring!Y190</f>
        <v>Fannia</v>
      </c>
      <c r="R190" s="88" t="str">
        <f>+Monitoring!Z190</f>
        <v>#N/C</v>
      </c>
      <c r="S190" s="88" t="e">
        <f>+Monitoring!#REF!</f>
        <v>#REF!</v>
      </c>
      <c r="T190" s="101" t="e">
        <f>+Monitoring!#REF!</f>
        <v>#REF!</v>
      </c>
    </row>
    <row r="191" spans="1:20" x14ac:dyDescent="0.3">
      <c r="A191" s="88">
        <f t="shared" si="14"/>
        <v>190</v>
      </c>
      <c r="B191" s="88" t="str">
        <f t="shared" si="10"/>
        <v>FAIRD</v>
      </c>
      <c r="C191" s="88" t="str">
        <f>SUBSTITUTE(+Monitoring!C191,"-","")</f>
        <v>FAIRD1</v>
      </c>
      <c r="D191" s="88" t="str">
        <f t="shared" si="11"/>
        <v>Site1</v>
      </c>
      <c r="E191" s="89" t="str">
        <f t="shared" si="12"/>
        <v>Maize</v>
      </c>
      <c r="F191" s="90" t="str">
        <f t="shared" si="13"/>
        <v>FAIRDxMaize</v>
      </c>
      <c r="G191" s="91">
        <f>+Monitoring!G191</f>
        <v>45178.660543981503</v>
      </c>
      <c r="H191" s="91">
        <f>+Monitoring!H191</f>
        <v>45178.742430555598</v>
      </c>
      <c r="I191" s="93">
        <f>+Monitoring!I191</f>
        <v>8.1886574094824027E-2</v>
      </c>
      <c r="J191" s="92" t="e">
        <f>+Monitoring!#REF!</f>
        <v>#REF!</v>
      </c>
      <c r="K191" s="88" t="str">
        <f>+Monitoring!S191</f>
        <v>Araneae</v>
      </c>
      <c r="L191" s="88" t="str">
        <f>+Monitoring!T191</f>
        <v>Arneomorphae</v>
      </c>
      <c r="M191" s="88" t="str">
        <f>+Monitoring!U191</f>
        <v>Araneomorphae</v>
      </c>
      <c r="N191" s="88" t="str">
        <f>+Monitoring!V191</f>
        <v>Araneoidea</v>
      </c>
      <c r="O191" s="88" t="str">
        <f>+Monitoring!W191</f>
        <v>#N/C</v>
      </c>
      <c r="P191" s="88" t="str">
        <f>+Monitoring!X191</f>
        <v>#N/C</v>
      </c>
      <c r="Q191" s="88" t="str">
        <f>+Monitoring!Y191</f>
        <v>#N/C</v>
      </c>
      <c r="R191" s="88" t="str">
        <f>+Monitoring!Z191</f>
        <v>#N/C</v>
      </c>
      <c r="S191" s="88" t="e">
        <f>+Monitoring!#REF!</f>
        <v>#REF!</v>
      </c>
      <c r="T191" s="101" t="e">
        <f>+Monitoring!#REF!</f>
        <v>#REF!</v>
      </c>
    </row>
    <row r="192" spans="1:20" x14ac:dyDescent="0.3">
      <c r="A192" s="88">
        <f t="shared" si="14"/>
        <v>191</v>
      </c>
      <c r="B192" s="88" t="str">
        <f t="shared" si="10"/>
        <v>FAIRD</v>
      </c>
      <c r="C192" s="88" t="str">
        <f>SUBSTITUTE(+Monitoring!C192,"-","")</f>
        <v>FAIRD1</v>
      </c>
      <c r="D192" s="88" t="str">
        <f t="shared" si="11"/>
        <v>Site1</v>
      </c>
      <c r="E192" s="89" t="str">
        <f t="shared" si="12"/>
        <v>Maize</v>
      </c>
      <c r="F192" s="90" t="str">
        <f t="shared" si="13"/>
        <v>FAIRDxMaize</v>
      </c>
      <c r="G192" s="91">
        <f>+Monitoring!G192</f>
        <v>45179.418680555602</v>
      </c>
      <c r="H192" s="91">
        <f>+Monitoring!H192</f>
        <v>45179.418807870403</v>
      </c>
      <c r="I192" s="93">
        <f>+Monitoring!I192</f>
        <v>1.2731480092043057E-4</v>
      </c>
      <c r="J192" s="92" t="e">
        <f>+Monitoring!#REF!</f>
        <v>#REF!</v>
      </c>
      <c r="K192" s="88" t="str">
        <f>+Monitoring!S192</f>
        <v>Diptera</v>
      </c>
      <c r="L192" s="88" t="str">
        <f>+Monitoring!T192</f>
        <v>Brachycera</v>
      </c>
      <c r="M192" s="88" t="str">
        <f>+Monitoring!U192</f>
        <v>Muscomorpha</v>
      </c>
      <c r="N192" s="88" t="str">
        <f>+Monitoring!V192</f>
        <v>Muscoidea</v>
      </c>
      <c r="O192" s="88" t="str">
        <f>+Monitoring!W192</f>
        <v>Fanniidae</v>
      </c>
      <c r="P192" s="88">
        <f>+Monitoring!X192</f>
        <v>0</v>
      </c>
      <c r="Q192" s="88" t="str">
        <f>+Monitoring!Y192</f>
        <v>Fannia</v>
      </c>
      <c r="R192" s="88" t="str">
        <f>+Monitoring!Z192</f>
        <v>#N/C</v>
      </c>
      <c r="S192" s="88" t="e">
        <f>+Monitoring!#REF!</f>
        <v>#REF!</v>
      </c>
      <c r="T192" s="101" t="e">
        <f>+Monitoring!#REF!</f>
        <v>#REF!</v>
      </c>
    </row>
    <row r="193" spans="1:20" x14ac:dyDescent="0.3">
      <c r="A193" s="88">
        <f t="shared" si="14"/>
        <v>192</v>
      </c>
      <c r="B193" s="88" t="str">
        <f t="shared" si="10"/>
        <v>FAIRD</v>
      </c>
      <c r="C193" s="88" t="str">
        <f>SUBSTITUTE(+Monitoring!C193,"-","")</f>
        <v>FAIRD1</v>
      </c>
      <c r="D193" s="88" t="str">
        <f t="shared" si="11"/>
        <v>Site1</v>
      </c>
      <c r="E193" s="89" t="str">
        <f t="shared" si="12"/>
        <v>Maize</v>
      </c>
      <c r="F193" s="90" t="str">
        <f t="shared" si="13"/>
        <v>FAIRDxMaize</v>
      </c>
      <c r="G193" s="91">
        <f>+Monitoring!G193</f>
        <v>45179.483668981498</v>
      </c>
      <c r="H193" s="91">
        <f>+Monitoring!H193</f>
        <v>45179.483692129601</v>
      </c>
      <c r="I193" s="93">
        <f>+Monitoring!I193</f>
        <v>2.3148102627601475E-5</v>
      </c>
      <c r="J193" s="92" t="e">
        <f>+Monitoring!#REF!</f>
        <v>#REF!</v>
      </c>
      <c r="K193" s="88" t="str">
        <f>+Monitoring!S193</f>
        <v>Diptera</v>
      </c>
      <c r="L193" s="88" t="str">
        <f>+Monitoring!T193</f>
        <v>Brachycera</v>
      </c>
      <c r="M193" s="88" t="str">
        <f>+Monitoring!U193</f>
        <v>Muscomorpha</v>
      </c>
      <c r="N193" s="88" t="str">
        <f>+Monitoring!V193</f>
        <v>Lauxanioidea</v>
      </c>
      <c r="O193" s="88" t="str">
        <f>+Monitoring!W193</f>
        <v>Lauxaniidae</v>
      </c>
      <c r="P193" s="88" t="str">
        <f>+Monitoring!X193</f>
        <v>Lauxaniinae</v>
      </c>
      <c r="Q193" s="88" t="str">
        <f>+Monitoring!Y193</f>
        <v>#N/C</v>
      </c>
      <c r="R193" s="88" t="str">
        <f>+Monitoring!Z193</f>
        <v>#N/C</v>
      </c>
      <c r="S193" s="88" t="e">
        <f>+Monitoring!#REF!</f>
        <v>#REF!</v>
      </c>
      <c r="T193" s="101" t="e">
        <f>+Monitoring!#REF!</f>
        <v>#REF!</v>
      </c>
    </row>
    <row r="194" spans="1:20" x14ac:dyDescent="0.3">
      <c r="A194" s="88">
        <f t="shared" si="14"/>
        <v>193</v>
      </c>
      <c r="B194" s="88" t="str">
        <f t="shared" si="10"/>
        <v>FAIRD</v>
      </c>
      <c r="C194" s="88" t="str">
        <f>SUBSTITUTE(+Monitoring!C194,"-","")</f>
        <v>FAIRD1</v>
      </c>
      <c r="D194" s="88" t="str">
        <f t="shared" si="11"/>
        <v>Site1</v>
      </c>
      <c r="E194" s="89" t="str">
        <f t="shared" si="12"/>
        <v>Maize</v>
      </c>
      <c r="F194" s="90" t="str">
        <f t="shared" si="13"/>
        <v>FAIRDxMaize</v>
      </c>
      <c r="G194" s="91">
        <f>+Monitoring!G194</f>
        <v>45179.483668981498</v>
      </c>
      <c r="H194" s="91">
        <f>+Monitoring!H194</f>
        <v>45179.485347222202</v>
      </c>
      <c r="I194" s="93">
        <f>+Monitoring!I194</f>
        <v>1.6782407037680969E-3</v>
      </c>
      <c r="J194" s="92" t="e">
        <f>+Monitoring!#REF!</f>
        <v>#REF!</v>
      </c>
      <c r="K194" s="88" t="str">
        <f>+Monitoring!S194</f>
        <v>Diptera</v>
      </c>
      <c r="L194" s="88" t="str">
        <f>+Monitoring!T194</f>
        <v>Brachycera</v>
      </c>
      <c r="M194" s="88" t="str">
        <f>+Monitoring!U194</f>
        <v>#N/C</v>
      </c>
      <c r="N194" s="88" t="str">
        <f>+Monitoring!V194</f>
        <v>#N/C</v>
      </c>
      <c r="O194" s="88" t="str">
        <f>+Monitoring!W194</f>
        <v>#N/C</v>
      </c>
      <c r="P194" s="88" t="str">
        <f>+Monitoring!X194</f>
        <v>#N/C</v>
      </c>
      <c r="Q194" s="88" t="str">
        <f>+Monitoring!Y194</f>
        <v>#N/C</v>
      </c>
      <c r="R194" s="88" t="str">
        <f>+Monitoring!Z194</f>
        <v>#N/C</v>
      </c>
      <c r="S194" s="88" t="e">
        <f>+Monitoring!#REF!</f>
        <v>#REF!</v>
      </c>
      <c r="T194" s="101" t="e">
        <f>+Monitoring!#REF!</f>
        <v>#REF!</v>
      </c>
    </row>
    <row r="195" spans="1:20" x14ac:dyDescent="0.3">
      <c r="A195" s="88">
        <f t="shared" si="14"/>
        <v>194</v>
      </c>
      <c r="B195" s="88" t="str">
        <f t="shared" ref="B195:B258" si="15">+LEFT(C195,LEN(C195)-1)</f>
        <v>FAIRD</v>
      </c>
      <c r="C195" s="88" t="str">
        <f>SUBSTITUTE(+Monitoring!C195,"-","")</f>
        <v>FAIRD1</v>
      </c>
      <c r="D195" s="88" t="str">
        <f t="shared" ref="D195:D258" si="16">CONCATENATE("Site",RIGHT(C195,1))</f>
        <v>Site1</v>
      </c>
      <c r="E195" s="89" t="str">
        <f t="shared" ref="E195:E258" si="17">IF(OR(D195="Site1",D195="Site2"),"Maize",IF(OR(D195="Site3",D195="Site4"),"Meadow","error"))</f>
        <v>Maize</v>
      </c>
      <c r="F195" s="90" t="str">
        <f t="shared" ref="F195:F258" si="18">+CONCATENATE(B195,"x",E195)</f>
        <v>FAIRDxMaize</v>
      </c>
      <c r="G195" s="91">
        <f>+Monitoring!G195</f>
        <v>45179.638495370396</v>
      </c>
      <c r="H195" s="91">
        <f>+Monitoring!H195</f>
        <v>45179.638611111099</v>
      </c>
      <c r="I195" s="93">
        <f>+Monitoring!I195</f>
        <v>1.1574070231290534E-4</v>
      </c>
      <c r="J195" s="92" t="e">
        <f>+Monitoring!#REF!</f>
        <v>#REF!</v>
      </c>
      <c r="K195" s="88" t="str">
        <f>+Monitoring!S195</f>
        <v>Araneae</v>
      </c>
      <c r="L195" s="88" t="str">
        <f>+Monitoring!T195</f>
        <v>Arneomorphae</v>
      </c>
      <c r="M195" s="88" t="str">
        <f>+Monitoring!U195</f>
        <v>Araneomorphae</v>
      </c>
      <c r="N195" s="88" t="str">
        <f>+Monitoring!V195</f>
        <v>Araneoidea</v>
      </c>
      <c r="O195" s="88" t="str">
        <f>+Monitoring!W195</f>
        <v>Araneidae</v>
      </c>
      <c r="P195" s="88" t="str">
        <f>+Monitoring!X195</f>
        <v>Araneinae</v>
      </c>
      <c r="Q195" s="88" t="str">
        <f>+Monitoring!Y195</f>
        <v>Araneus</v>
      </c>
      <c r="R195" s="88" t="str">
        <f>+Monitoring!Z195</f>
        <v>#N/C</v>
      </c>
      <c r="S195" s="88" t="e">
        <f>+Monitoring!#REF!</f>
        <v>#REF!</v>
      </c>
      <c r="T195" s="101" t="e">
        <f>+Monitoring!#REF!</f>
        <v>#REF!</v>
      </c>
    </row>
    <row r="196" spans="1:20" x14ac:dyDescent="0.3">
      <c r="A196" s="88">
        <f t="shared" ref="A196:A259" si="19">+A195+1</f>
        <v>195</v>
      </c>
      <c r="B196" s="88" t="str">
        <f t="shared" si="15"/>
        <v>FAIRD</v>
      </c>
      <c r="C196" s="88" t="str">
        <f>SUBSTITUTE(+Monitoring!C196,"-","")</f>
        <v>FAIRD1</v>
      </c>
      <c r="D196" s="88" t="str">
        <f t="shared" si="16"/>
        <v>Site1</v>
      </c>
      <c r="E196" s="89" t="str">
        <f t="shared" si="17"/>
        <v>Maize</v>
      </c>
      <c r="F196" s="90" t="str">
        <f t="shared" si="18"/>
        <v>FAIRDxMaize</v>
      </c>
      <c r="G196" s="91">
        <f>+Monitoring!G196</f>
        <v>45179.680659722202</v>
      </c>
      <c r="H196" s="91">
        <f>+Monitoring!H196</f>
        <v>45179.680844907401</v>
      </c>
      <c r="I196" s="93">
        <f>+Monitoring!I196</f>
        <v>1.8518519937060773E-4</v>
      </c>
      <c r="J196" s="92" t="e">
        <f>+Monitoring!#REF!</f>
        <v>#REF!</v>
      </c>
      <c r="K196" s="88" t="str">
        <f>+Monitoring!S196</f>
        <v>Araneae</v>
      </c>
      <c r="L196" s="88" t="str">
        <f>+Monitoring!T196</f>
        <v>Arneomorphae</v>
      </c>
      <c r="M196" s="88" t="str">
        <f>+Monitoring!U196</f>
        <v>Araneomorphae</v>
      </c>
      <c r="N196" s="88" t="str">
        <f>+Monitoring!V196</f>
        <v>Araneoidea</v>
      </c>
      <c r="O196" s="88" t="str">
        <f>+Monitoring!W196</f>
        <v>#N/C</v>
      </c>
      <c r="P196" s="88" t="str">
        <f>+Monitoring!X196</f>
        <v>#N/C</v>
      </c>
      <c r="Q196" s="88" t="str">
        <f>+Monitoring!Y196</f>
        <v>#N/C</v>
      </c>
      <c r="R196" s="88" t="str">
        <f>+Monitoring!Z196</f>
        <v>#N/C</v>
      </c>
      <c r="S196" s="88" t="e">
        <f>+Monitoring!#REF!</f>
        <v>#REF!</v>
      </c>
      <c r="T196" s="101" t="e">
        <f>+Monitoring!#REF!</f>
        <v>#REF!</v>
      </c>
    </row>
    <row r="197" spans="1:20" x14ac:dyDescent="0.3">
      <c r="A197" s="88">
        <f t="shared" si="19"/>
        <v>196</v>
      </c>
      <c r="B197" s="88" t="str">
        <f t="shared" si="15"/>
        <v>FAIRD</v>
      </c>
      <c r="C197" s="88" t="str">
        <f>SUBSTITUTE(+Monitoring!C197,"-","")</f>
        <v>FAIRD1</v>
      </c>
      <c r="D197" s="88" t="str">
        <f t="shared" si="16"/>
        <v>Site1</v>
      </c>
      <c r="E197" s="89" t="str">
        <f t="shared" si="17"/>
        <v>Maize</v>
      </c>
      <c r="F197" s="90" t="str">
        <f t="shared" si="18"/>
        <v>FAIRDxMaize</v>
      </c>
      <c r="G197" s="91">
        <f>+Monitoring!G197</f>
        <v>45179.730243055601</v>
      </c>
      <c r="H197" s="91">
        <f>+Monitoring!H197</f>
        <v>45179.730324074102</v>
      </c>
      <c r="I197" s="93">
        <f>+Monitoring!I197</f>
        <v>8.1018501077778637E-5</v>
      </c>
      <c r="J197" s="92" t="e">
        <f>+Monitoring!#REF!</f>
        <v>#REF!</v>
      </c>
      <c r="K197" s="88" t="str">
        <f>+Monitoring!S197</f>
        <v>Diptera</v>
      </c>
      <c r="L197" s="88" t="str">
        <f>+Monitoring!T197</f>
        <v>Brachycera</v>
      </c>
      <c r="M197" s="88" t="str">
        <f>+Monitoring!U197</f>
        <v>Muscomorpha</v>
      </c>
      <c r="N197" s="88" t="str">
        <f>+Monitoring!V197</f>
        <v>Oestroidea</v>
      </c>
      <c r="O197" s="88" t="str">
        <f>+Monitoring!W197</f>
        <v>Sarcophagidae</v>
      </c>
      <c r="P197" s="88" t="str">
        <f>+Monitoring!X197</f>
        <v>#N/C</v>
      </c>
      <c r="Q197" s="88" t="str">
        <f>+Monitoring!Y197</f>
        <v>#N/C</v>
      </c>
      <c r="R197" s="88" t="str">
        <f>+Monitoring!Z197</f>
        <v>#N/C</v>
      </c>
      <c r="S197" s="88" t="e">
        <f>+Monitoring!#REF!</f>
        <v>#REF!</v>
      </c>
      <c r="T197" s="101" t="e">
        <f>+Monitoring!#REF!</f>
        <v>#REF!</v>
      </c>
    </row>
    <row r="198" spans="1:20" x14ac:dyDescent="0.3">
      <c r="A198" s="88">
        <f t="shared" si="19"/>
        <v>197</v>
      </c>
      <c r="B198" s="88" t="str">
        <f t="shared" si="15"/>
        <v>FAIRD</v>
      </c>
      <c r="C198" s="88" t="str">
        <f>SUBSTITUTE(+Monitoring!C198,"-","")</f>
        <v>FAIRD1</v>
      </c>
      <c r="D198" s="88" t="str">
        <f t="shared" si="16"/>
        <v>Site1</v>
      </c>
      <c r="E198" s="89" t="str">
        <f t="shared" si="17"/>
        <v>Maize</v>
      </c>
      <c r="F198" s="90" t="str">
        <f t="shared" si="18"/>
        <v>FAIRDxMaize</v>
      </c>
      <c r="G198" s="91">
        <f>+Monitoring!G198</f>
        <v>45179.736030092601</v>
      </c>
      <c r="H198" s="91">
        <f>+Monitoring!H198</f>
        <v>45179.736203703702</v>
      </c>
      <c r="I198" s="93">
        <f>+Monitoring!I198</f>
        <v>1.736111007630825E-4</v>
      </c>
      <c r="J198" s="92" t="e">
        <f>+Monitoring!#REF!</f>
        <v>#REF!</v>
      </c>
      <c r="K198" s="88" t="str">
        <f>+Monitoring!S198</f>
        <v>Araneae</v>
      </c>
      <c r="L198" s="88" t="str">
        <f>+Monitoring!T198</f>
        <v>Arneomorphae</v>
      </c>
      <c r="M198" s="88" t="str">
        <f>+Monitoring!U198</f>
        <v>Araneomorphae</v>
      </c>
      <c r="N198" s="88" t="str">
        <f>+Monitoring!V198</f>
        <v>Araneoidea</v>
      </c>
      <c r="O198" s="88" t="str">
        <f>+Monitoring!W198</f>
        <v>#N/C</v>
      </c>
      <c r="P198" s="88" t="str">
        <f>+Monitoring!X198</f>
        <v>#N/C</v>
      </c>
      <c r="Q198" s="88" t="str">
        <f>+Monitoring!Y198</f>
        <v>#N/C</v>
      </c>
      <c r="R198" s="88" t="str">
        <f>+Monitoring!Z198</f>
        <v>#N/C</v>
      </c>
      <c r="S198" s="88" t="e">
        <f>+Monitoring!#REF!</f>
        <v>#REF!</v>
      </c>
      <c r="T198" s="101" t="e">
        <f>+Monitoring!#REF!</f>
        <v>#REF!</v>
      </c>
    </row>
    <row r="199" spans="1:20" x14ac:dyDescent="0.3">
      <c r="A199" s="88">
        <f t="shared" si="19"/>
        <v>198</v>
      </c>
      <c r="B199" s="88" t="str">
        <f t="shared" si="15"/>
        <v>FAIRD</v>
      </c>
      <c r="C199" s="88" t="str">
        <f>SUBSTITUTE(+Monitoring!C199,"-","")</f>
        <v>FAIRD1</v>
      </c>
      <c r="D199" s="88" t="str">
        <f t="shared" si="16"/>
        <v>Site1</v>
      </c>
      <c r="E199" s="89" t="str">
        <f t="shared" si="17"/>
        <v>Maize</v>
      </c>
      <c r="F199" s="90" t="str">
        <f t="shared" si="18"/>
        <v>FAIRDxMaize</v>
      </c>
      <c r="G199" s="91">
        <f>+Monitoring!G199</f>
        <v>45179.740474537</v>
      </c>
      <c r="H199" s="91">
        <f>+Monitoring!H199</f>
        <v>45179.7413310185</v>
      </c>
      <c r="I199" s="93">
        <f>+Monitoring!I199</f>
        <v>8.5648149979533628E-4</v>
      </c>
      <c r="J199" s="92" t="e">
        <f>+Monitoring!#REF!</f>
        <v>#REF!</v>
      </c>
      <c r="K199" s="88" t="str">
        <f>+Monitoring!S199</f>
        <v>Diptera</v>
      </c>
      <c r="L199" s="88" t="str">
        <f>+Monitoring!T199</f>
        <v>Brachycera</v>
      </c>
      <c r="M199" s="88" t="str">
        <f>+Monitoring!U199</f>
        <v>Muscomorpha</v>
      </c>
      <c r="N199" s="88" t="str">
        <f>+Monitoring!V199</f>
        <v>Muscoidea</v>
      </c>
      <c r="O199" s="88" t="str">
        <f>+Monitoring!W199</f>
        <v>Fanniidae</v>
      </c>
      <c r="P199" s="88">
        <f>+Monitoring!X199</f>
        <v>0</v>
      </c>
      <c r="Q199" s="88" t="str">
        <f>+Monitoring!Y199</f>
        <v>Fannia</v>
      </c>
      <c r="R199" s="88" t="str">
        <f>+Monitoring!Z199</f>
        <v>#N/C</v>
      </c>
      <c r="S199" s="88" t="e">
        <f>+Monitoring!#REF!</f>
        <v>#REF!</v>
      </c>
      <c r="T199" s="101" t="e">
        <f>+Monitoring!#REF!</f>
        <v>#REF!</v>
      </c>
    </row>
    <row r="200" spans="1:20" x14ac:dyDescent="0.3">
      <c r="A200" s="88">
        <f t="shared" si="19"/>
        <v>199</v>
      </c>
      <c r="B200" s="88" t="str">
        <f t="shared" si="15"/>
        <v>FAIRD</v>
      </c>
      <c r="C200" s="88" t="str">
        <f>SUBSTITUTE(+Monitoring!C200,"-","")</f>
        <v>FAIRD1</v>
      </c>
      <c r="D200" s="88" t="str">
        <f t="shared" si="16"/>
        <v>Site1</v>
      </c>
      <c r="E200" s="89" t="str">
        <f t="shared" si="17"/>
        <v>Maize</v>
      </c>
      <c r="F200" s="90" t="str">
        <f t="shared" si="18"/>
        <v>FAIRDxMaize</v>
      </c>
      <c r="G200" s="91">
        <f>+Monitoring!G200</f>
        <v>45179.745312500003</v>
      </c>
      <c r="H200" s="91">
        <f>+Monitoring!H200</f>
        <v>45179.745416666701</v>
      </c>
      <c r="I200" s="93">
        <f>+Monitoring!I200</f>
        <v>1.041666982928291E-4</v>
      </c>
      <c r="J200" s="92" t="e">
        <f>+Monitoring!#REF!</f>
        <v>#REF!</v>
      </c>
      <c r="K200" s="88" t="str">
        <f>+Monitoring!S200</f>
        <v>Diptera</v>
      </c>
      <c r="L200" s="88" t="str">
        <f>+Monitoring!T200</f>
        <v>Brachycera</v>
      </c>
      <c r="M200" s="88" t="str">
        <f>+Monitoring!U200</f>
        <v>Muscomorpha</v>
      </c>
      <c r="N200" s="88" t="str">
        <f>+Monitoring!V200</f>
        <v>Muscoidea</v>
      </c>
      <c r="O200" s="88" t="str">
        <f>+Monitoring!W200</f>
        <v>Fanniidae</v>
      </c>
      <c r="P200" s="88">
        <f>+Monitoring!X200</f>
        <v>0</v>
      </c>
      <c r="Q200" s="88" t="str">
        <f>+Monitoring!Y200</f>
        <v>Fannia</v>
      </c>
      <c r="R200" s="88" t="str">
        <f>+Monitoring!Z200</f>
        <v>#N/C</v>
      </c>
      <c r="S200" s="88" t="e">
        <f>+Monitoring!#REF!</f>
        <v>#REF!</v>
      </c>
      <c r="T200" s="101" t="e">
        <f>+Monitoring!#REF!</f>
        <v>#REF!</v>
      </c>
    </row>
    <row r="201" spans="1:20" x14ac:dyDescent="0.3">
      <c r="A201" s="88">
        <f t="shared" si="19"/>
        <v>200</v>
      </c>
      <c r="B201" s="88" t="str">
        <f t="shared" si="15"/>
        <v>FAIRD</v>
      </c>
      <c r="C201" s="88" t="str">
        <f>SUBSTITUTE(+Monitoring!C201,"-","")</f>
        <v>FAIRD1</v>
      </c>
      <c r="D201" s="88" t="str">
        <f t="shared" si="16"/>
        <v>Site1</v>
      </c>
      <c r="E201" s="89" t="str">
        <f t="shared" si="17"/>
        <v>Maize</v>
      </c>
      <c r="F201" s="90" t="str">
        <f t="shared" si="18"/>
        <v>FAIRDxMaize</v>
      </c>
      <c r="G201" s="91">
        <f>+Monitoring!G201</f>
        <v>45180.356053240699</v>
      </c>
      <c r="H201" s="91">
        <f>+Monitoring!H201</f>
        <v>45180.362037036997</v>
      </c>
      <c r="I201" s="93">
        <f>+Monitoring!I201</f>
        <v>5.9837962980964221E-3</v>
      </c>
      <c r="J201" s="92" t="e">
        <f>+Monitoring!#REF!</f>
        <v>#REF!</v>
      </c>
      <c r="K201" s="88" t="str">
        <f>+Monitoring!S201</f>
        <v>Diptera</v>
      </c>
      <c r="L201" s="88" t="str">
        <f>+Monitoring!T201</f>
        <v>Brachycera</v>
      </c>
      <c r="M201" s="88" t="str">
        <f>+Monitoring!U201</f>
        <v>Muscomorpha</v>
      </c>
      <c r="N201" s="88" t="str">
        <f>+Monitoring!V201</f>
        <v>Muscoidea</v>
      </c>
      <c r="O201" s="88" t="str">
        <f>+Monitoring!W201</f>
        <v>Fanniidae</v>
      </c>
      <c r="P201" s="88">
        <f>+Monitoring!X201</f>
        <v>0</v>
      </c>
      <c r="Q201" s="88" t="str">
        <f>+Monitoring!Y201</f>
        <v>Fannia</v>
      </c>
      <c r="R201" s="88" t="str">
        <f>+Monitoring!Z201</f>
        <v>#N/C</v>
      </c>
      <c r="S201" s="88" t="e">
        <f>+Monitoring!#REF!</f>
        <v>#REF!</v>
      </c>
      <c r="T201" s="101" t="e">
        <f>+Monitoring!#REF!</f>
        <v>#REF!</v>
      </c>
    </row>
    <row r="202" spans="1:20" x14ac:dyDescent="0.3">
      <c r="A202" s="88">
        <f t="shared" si="19"/>
        <v>201</v>
      </c>
      <c r="B202" s="88" t="str">
        <f t="shared" si="15"/>
        <v>FAIRD</v>
      </c>
      <c r="C202" s="88" t="str">
        <f>SUBSTITUTE(+Monitoring!C202,"-","")</f>
        <v>FAIRD1</v>
      </c>
      <c r="D202" s="88" t="str">
        <f t="shared" si="16"/>
        <v>Site1</v>
      </c>
      <c r="E202" s="89" t="str">
        <f t="shared" si="17"/>
        <v>Maize</v>
      </c>
      <c r="F202" s="90" t="str">
        <f t="shared" si="18"/>
        <v>FAIRDxMaize</v>
      </c>
      <c r="G202" s="91">
        <f>+Monitoring!G202</f>
        <v>45180.402071759301</v>
      </c>
      <c r="H202" s="91">
        <f>+Monitoring!H202</f>
        <v>45180.402129629598</v>
      </c>
      <c r="I202" s="93">
        <f>+Monitoring!I202</f>
        <v>5.7870296586770564E-5</v>
      </c>
      <c r="J202" s="92" t="e">
        <f>+Monitoring!#REF!</f>
        <v>#REF!</v>
      </c>
      <c r="K202" s="88" t="str">
        <f>+Monitoring!S202</f>
        <v>Diptera</v>
      </c>
      <c r="L202" s="88" t="str">
        <f>+Monitoring!T202</f>
        <v>Brachycera</v>
      </c>
      <c r="M202" s="88" t="str">
        <f>+Monitoring!U202</f>
        <v>#N/C</v>
      </c>
      <c r="N202" s="88" t="str">
        <f>+Monitoring!V202</f>
        <v>#N/C</v>
      </c>
      <c r="O202" s="88" t="str">
        <f>+Monitoring!W202</f>
        <v>#N/C</v>
      </c>
      <c r="P202" s="88" t="str">
        <f>+Monitoring!X202</f>
        <v>#N/C</v>
      </c>
      <c r="Q202" s="88" t="str">
        <f>+Monitoring!Y202</f>
        <v>#N/C</v>
      </c>
      <c r="R202" s="88" t="str">
        <f>+Monitoring!Z202</f>
        <v>#N/C</v>
      </c>
      <c r="S202" s="88" t="e">
        <f>+Monitoring!#REF!</f>
        <v>#REF!</v>
      </c>
      <c r="T202" s="101" t="e">
        <f>+Monitoring!#REF!</f>
        <v>#REF!</v>
      </c>
    </row>
    <row r="203" spans="1:20" x14ac:dyDescent="0.3">
      <c r="A203" s="88">
        <f t="shared" si="19"/>
        <v>202</v>
      </c>
      <c r="B203" s="88" t="str">
        <f t="shared" si="15"/>
        <v>FAIRD</v>
      </c>
      <c r="C203" s="88" t="str">
        <f>SUBSTITUTE(+Monitoring!C203,"-","")</f>
        <v>FAIRD1</v>
      </c>
      <c r="D203" s="88" t="str">
        <f t="shared" si="16"/>
        <v>Site1</v>
      </c>
      <c r="E203" s="89" t="str">
        <f t="shared" si="17"/>
        <v>Maize</v>
      </c>
      <c r="F203" s="90" t="str">
        <f t="shared" si="18"/>
        <v>FAIRDxMaize</v>
      </c>
      <c r="G203" s="91">
        <f>+Monitoring!G203</f>
        <v>45180.409618055601</v>
      </c>
      <c r="H203" s="91">
        <f>+Monitoring!H203</f>
        <v>45180.409675925897</v>
      </c>
      <c r="I203" s="93">
        <f>+Monitoring!I203</f>
        <v>5.7870296586770564E-5</v>
      </c>
      <c r="J203" s="92" t="e">
        <f>+Monitoring!#REF!</f>
        <v>#REF!</v>
      </c>
      <c r="K203" s="88" t="str">
        <f>+Monitoring!S203</f>
        <v>Diptera</v>
      </c>
      <c r="L203" s="88" t="str">
        <f>+Monitoring!T203</f>
        <v>Brachycera</v>
      </c>
      <c r="M203" s="88" t="str">
        <f>+Monitoring!U203</f>
        <v>Muscomorpha</v>
      </c>
      <c r="N203" s="88" t="str">
        <f>+Monitoring!V203</f>
        <v>Syrphoidea</v>
      </c>
      <c r="O203" s="88" t="str">
        <f>+Monitoring!W203</f>
        <v>Syrphidae</v>
      </c>
      <c r="P203" s="88" t="str">
        <f>+Monitoring!X203</f>
        <v>Syrphinae</v>
      </c>
      <c r="Q203" s="88" t="str">
        <f>+Monitoring!Y203</f>
        <v>Episyrphus</v>
      </c>
      <c r="R203" s="88" t="str">
        <f>+Monitoring!Z203</f>
        <v>#N/C</v>
      </c>
      <c r="S203" s="88" t="e">
        <f>+Monitoring!#REF!</f>
        <v>#REF!</v>
      </c>
      <c r="T203" s="101" t="e">
        <f>+Monitoring!#REF!</f>
        <v>#REF!</v>
      </c>
    </row>
    <row r="204" spans="1:20" x14ac:dyDescent="0.3">
      <c r="A204" s="88">
        <f t="shared" si="19"/>
        <v>203</v>
      </c>
      <c r="B204" s="88" t="str">
        <f t="shared" si="15"/>
        <v>FAIRD</v>
      </c>
      <c r="C204" s="88" t="str">
        <f>SUBSTITUTE(+Monitoring!C204,"-","")</f>
        <v>FAIRD1</v>
      </c>
      <c r="D204" s="88" t="str">
        <f t="shared" si="16"/>
        <v>Site1</v>
      </c>
      <c r="E204" s="89" t="str">
        <f t="shared" si="17"/>
        <v>Maize</v>
      </c>
      <c r="F204" s="90" t="str">
        <f t="shared" si="18"/>
        <v>FAIRDxMaize</v>
      </c>
      <c r="G204" s="91">
        <f>+Monitoring!G204</f>
        <v>45180.426620370403</v>
      </c>
      <c r="H204" s="91">
        <f>+Monitoring!H204</f>
        <v>45180.427337963003</v>
      </c>
      <c r="I204" s="93">
        <f>+Monitoring!I204</f>
        <v>7.1759260026738048E-4</v>
      </c>
      <c r="J204" s="92" t="e">
        <f>+Monitoring!#REF!</f>
        <v>#REF!</v>
      </c>
      <c r="K204" s="88" t="str">
        <f>+Monitoring!S204</f>
        <v>Diptera</v>
      </c>
      <c r="L204" s="88" t="str">
        <f>+Monitoring!T204</f>
        <v>Brachycera</v>
      </c>
      <c r="M204" s="88" t="str">
        <f>+Monitoring!U204</f>
        <v>Muscomorpha</v>
      </c>
      <c r="N204" s="88" t="str">
        <f>+Monitoring!V204</f>
        <v>Muscoidea</v>
      </c>
      <c r="O204" s="88" t="str">
        <f>+Monitoring!W204</f>
        <v>#N/C</v>
      </c>
      <c r="P204" s="88" t="str">
        <f>+Monitoring!X204</f>
        <v>#N/C</v>
      </c>
      <c r="Q204" s="88" t="str">
        <f>+Monitoring!Y204</f>
        <v>#N/C</v>
      </c>
      <c r="R204" s="88" t="str">
        <f>+Monitoring!Z204</f>
        <v>#N/C</v>
      </c>
      <c r="S204" s="88" t="e">
        <f>+Monitoring!#REF!</f>
        <v>#REF!</v>
      </c>
      <c r="T204" s="101" t="e">
        <f>+Monitoring!#REF!</f>
        <v>#REF!</v>
      </c>
    </row>
    <row r="205" spans="1:20" x14ac:dyDescent="0.3">
      <c r="A205" s="88">
        <f t="shared" si="19"/>
        <v>204</v>
      </c>
      <c r="B205" s="88" t="str">
        <f t="shared" si="15"/>
        <v>FAIRD</v>
      </c>
      <c r="C205" s="88" t="str">
        <f>SUBSTITUTE(+Monitoring!C205,"-","")</f>
        <v>FAIRD1</v>
      </c>
      <c r="D205" s="88" t="str">
        <f t="shared" si="16"/>
        <v>Site1</v>
      </c>
      <c r="E205" s="89" t="str">
        <f t="shared" si="17"/>
        <v>Maize</v>
      </c>
      <c r="F205" s="90" t="str">
        <f t="shared" si="18"/>
        <v>FAIRDxMaize</v>
      </c>
      <c r="G205" s="91">
        <f>+Monitoring!G205</f>
        <v>45180.427881944401</v>
      </c>
      <c r="H205" s="91">
        <f>+Monitoring!H205</f>
        <v>45180.428009259304</v>
      </c>
      <c r="I205" s="93">
        <f>+Monitoring!I205</f>
        <v>1.2731490278383717E-4</v>
      </c>
      <c r="J205" s="92" t="e">
        <f>+Monitoring!#REF!</f>
        <v>#REF!</v>
      </c>
      <c r="K205" s="88" t="str">
        <f>+Monitoring!S205</f>
        <v>Diptera</v>
      </c>
      <c r="L205" s="88" t="str">
        <f>+Monitoring!T205</f>
        <v>Brachycera</v>
      </c>
      <c r="M205" s="88" t="str">
        <f>+Monitoring!U205</f>
        <v>Muscomorpha</v>
      </c>
      <c r="N205" s="88" t="str">
        <f>+Monitoring!V205</f>
        <v>Muscoidea</v>
      </c>
      <c r="O205" s="88" t="str">
        <f>+Monitoring!W205</f>
        <v>Fanniidae</v>
      </c>
      <c r="P205" s="88">
        <f>+Monitoring!X205</f>
        <v>0</v>
      </c>
      <c r="Q205" s="88" t="str">
        <f>+Monitoring!Y205</f>
        <v>Fannia</v>
      </c>
      <c r="R205" s="88" t="str">
        <f>+Monitoring!Z205</f>
        <v>#N/C</v>
      </c>
      <c r="S205" s="88" t="e">
        <f>+Monitoring!#REF!</f>
        <v>#REF!</v>
      </c>
      <c r="T205" s="101" t="e">
        <f>+Monitoring!#REF!</f>
        <v>#REF!</v>
      </c>
    </row>
    <row r="206" spans="1:20" x14ac:dyDescent="0.3">
      <c r="A206" s="88">
        <f t="shared" si="19"/>
        <v>205</v>
      </c>
      <c r="B206" s="88" t="str">
        <f t="shared" si="15"/>
        <v>FAIRD</v>
      </c>
      <c r="C206" s="88" t="str">
        <f>SUBSTITUTE(+Monitoring!C206,"-","")</f>
        <v>FAIRD1</v>
      </c>
      <c r="D206" s="88" t="str">
        <f t="shared" si="16"/>
        <v>Site1</v>
      </c>
      <c r="E206" s="89" t="str">
        <f t="shared" si="17"/>
        <v>Maize</v>
      </c>
      <c r="F206" s="90" t="str">
        <f t="shared" si="18"/>
        <v>FAIRDxMaize</v>
      </c>
      <c r="G206" s="91">
        <f>+Monitoring!G206</f>
        <v>45180.655405092599</v>
      </c>
      <c r="H206" s="91">
        <f>+Monitoring!H206</f>
        <v>45180.748668981498</v>
      </c>
      <c r="I206" s="93">
        <f>+Monitoring!I206</f>
        <v>9.3263888898945879E-2</v>
      </c>
      <c r="J206" s="92" t="e">
        <f>+Monitoring!#REF!</f>
        <v>#REF!</v>
      </c>
      <c r="K206" s="88" t="str">
        <f>+Monitoring!S206</f>
        <v>Araneae</v>
      </c>
      <c r="L206" s="88" t="str">
        <f>+Monitoring!T206</f>
        <v>Arneomorphae</v>
      </c>
      <c r="M206" s="88" t="str">
        <f>+Monitoring!U206</f>
        <v>Araneomorphae</v>
      </c>
      <c r="N206" s="88" t="str">
        <f>+Monitoring!V206</f>
        <v>Araneoidea</v>
      </c>
      <c r="O206" s="88" t="str">
        <f>+Monitoring!W206</f>
        <v>Araneidae</v>
      </c>
      <c r="P206" s="88" t="str">
        <f>+Monitoring!X206</f>
        <v>Araneinae</v>
      </c>
      <c r="Q206" s="88" t="str">
        <f>+Monitoring!Y206</f>
        <v>#N/C</v>
      </c>
      <c r="R206" s="88" t="str">
        <f>+Monitoring!Z206</f>
        <v>#N/C</v>
      </c>
      <c r="S206" s="88" t="e">
        <f>+Monitoring!#REF!</f>
        <v>#REF!</v>
      </c>
      <c r="T206" s="101" t="e">
        <f>+Monitoring!#REF!</f>
        <v>#REF!</v>
      </c>
    </row>
    <row r="207" spans="1:20" x14ac:dyDescent="0.3">
      <c r="A207" s="88">
        <f t="shared" si="19"/>
        <v>206</v>
      </c>
      <c r="B207" s="88" t="str">
        <f t="shared" si="15"/>
        <v>FAIRD</v>
      </c>
      <c r="C207" s="88" t="str">
        <f>SUBSTITUTE(+Monitoring!C207,"-","")</f>
        <v>FAIRD1</v>
      </c>
      <c r="D207" s="88" t="str">
        <f t="shared" si="16"/>
        <v>Site1</v>
      </c>
      <c r="E207" s="89" t="str">
        <f t="shared" si="17"/>
        <v>Maize</v>
      </c>
      <c r="F207" s="90" t="str">
        <f t="shared" si="18"/>
        <v>FAIRDxMaize</v>
      </c>
      <c r="G207" s="91">
        <f>+Monitoring!G207</f>
        <v>45166.302094907398</v>
      </c>
      <c r="H207" s="91">
        <f>+Monitoring!H207</f>
        <v>45166.322928240697</v>
      </c>
      <c r="I207" s="93">
        <f>+Monitoring!I207</f>
        <v>2.0833333299378864E-2</v>
      </c>
      <c r="J207" s="92" t="e">
        <f>+Monitoring!#REF!</f>
        <v>#REF!</v>
      </c>
      <c r="K207" s="88" t="str">
        <f>+Monitoring!S207</f>
        <v>Diptera</v>
      </c>
      <c r="L207" s="88" t="str">
        <f>+Monitoring!T207</f>
        <v>Brachycera</v>
      </c>
      <c r="M207" s="88" t="str">
        <f>+Monitoring!U207</f>
        <v>#N/C</v>
      </c>
      <c r="N207" s="88" t="str">
        <f>+Monitoring!V207</f>
        <v>#N/C</v>
      </c>
      <c r="O207" s="88" t="str">
        <f>+Monitoring!W207</f>
        <v>#N/C</v>
      </c>
      <c r="P207" s="88" t="str">
        <f>+Monitoring!X207</f>
        <v>#N/C</v>
      </c>
      <c r="Q207" s="88" t="str">
        <f>+Monitoring!Y207</f>
        <v>#N/C</v>
      </c>
      <c r="R207" s="88" t="str">
        <f>+Monitoring!Z207</f>
        <v>#N/C</v>
      </c>
      <c r="S207" s="88" t="e">
        <f>+Monitoring!#REF!</f>
        <v>#REF!</v>
      </c>
      <c r="T207" s="101" t="e">
        <f>+Monitoring!#REF!</f>
        <v>#REF!</v>
      </c>
    </row>
    <row r="208" spans="1:20" x14ac:dyDescent="0.3">
      <c r="A208" s="88">
        <f t="shared" si="19"/>
        <v>207</v>
      </c>
      <c r="B208" s="88" t="str">
        <f t="shared" si="15"/>
        <v>FAIRD</v>
      </c>
      <c r="C208" s="88" t="str">
        <f>SUBSTITUTE(+Monitoring!C208,"-","")</f>
        <v>FAIRD1</v>
      </c>
      <c r="D208" s="88" t="str">
        <f t="shared" si="16"/>
        <v>Site1</v>
      </c>
      <c r="E208" s="89" t="str">
        <f t="shared" si="17"/>
        <v>Maize</v>
      </c>
      <c r="F208" s="90" t="str">
        <f t="shared" si="18"/>
        <v>FAIRDxMaize</v>
      </c>
      <c r="G208" s="91">
        <f>+Monitoring!G208</f>
        <v>45166.348611111098</v>
      </c>
      <c r="H208" s="91">
        <f>+Monitoring!H208</f>
        <v>45166.348807870403</v>
      </c>
      <c r="I208" s="93">
        <f>+Monitoring!I208</f>
        <v>1.9675930525409058E-4</v>
      </c>
      <c r="J208" s="92" t="e">
        <f>+Monitoring!#REF!</f>
        <v>#REF!</v>
      </c>
      <c r="K208" s="88" t="str">
        <f>+Monitoring!S208</f>
        <v>#N/C</v>
      </c>
      <c r="L208" s="88" t="str">
        <f>+Monitoring!T208</f>
        <v>#N/C</v>
      </c>
      <c r="M208" s="88" t="str">
        <f>+Monitoring!U208</f>
        <v>#N/C</v>
      </c>
      <c r="N208" s="88" t="str">
        <f>+Monitoring!V208</f>
        <v>#N/C</v>
      </c>
      <c r="O208" s="88" t="str">
        <f>+Monitoring!W208</f>
        <v>#N/C</v>
      </c>
      <c r="P208" s="88" t="str">
        <f>+Monitoring!X208</f>
        <v>#N/C</v>
      </c>
      <c r="Q208" s="88" t="str">
        <f>+Monitoring!Y208</f>
        <v>#N/C</v>
      </c>
      <c r="R208" s="88" t="str">
        <f>+Monitoring!Z208</f>
        <v>#N/C</v>
      </c>
      <c r="S208" s="88" t="e">
        <f>+Monitoring!#REF!</f>
        <v>#REF!</v>
      </c>
      <c r="T208" s="101" t="e">
        <f>+Monitoring!#REF!</f>
        <v>#REF!</v>
      </c>
    </row>
    <row r="209" spans="1:20" x14ac:dyDescent="0.3">
      <c r="A209" s="88">
        <f t="shared" si="19"/>
        <v>208</v>
      </c>
      <c r="B209" s="88" t="str">
        <f t="shared" si="15"/>
        <v>FAIRD</v>
      </c>
      <c r="C209" s="88" t="str">
        <f>SUBSTITUTE(+Monitoring!C209,"-","")</f>
        <v>FAIRD1</v>
      </c>
      <c r="D209" s="88" t="str">
        <f t="shared" si="16"/>
        <v>Site1</v>
      </c>
      <c r="E209" s="89" t="str">
        <f t="shared" si="17"/>
        <v>Maize</v>
      </c>
      <c r="F209" s="90" t="str">
        <f t="shared" si="18"/>
        <v>FAIRDxMaize</v>
      </c>
      <c r="G209" s="91">
        <f>+Monitoring!G209</f>
        <v>45166.3690740741</v>
      </c>
      <c r="H209" s="91">
        <f>+Monitoring!H209</f>
        <v>45166.369212963</v>
      </c>
      <c r="I209" s="93">
        <f>+Monitoring!I209</f>
        <v>1.388888995279558E-4</v>
      </c>
      <c r="J209" s="92" t="e">
        <f>+Monitoring!#REF!</f>
        <v>#REF!</v>
      </c>
      <c r="K209" s="88" t="str">
        <f>+Monitoring!S209</f>
        <v>Diptera</v>
      </c>
      <c r="L209" s="88" t="str">
        <f>+Monitoring!T209</f>
        <v>Brachycera</v>
      </c>
      <c r="M209" s="88" t="str">
        <f>+Monitoring!U209</f>
        <v>Muscomorpha</v>
      </c>
      <c r="N209" s="88" t="str">
        <f>+Monitoring!V209</f>
        <v>Muscoidea</v>
      </c>
      <c r="O209" s="88" t="str">
        <f>+Monitoring!W209</f>
        <v>Fanniidae</v>
      </c>
      <c r="P209" s="88">
        <f>+Monitoring!X209</f>
        <v>0</v>
      </c>
      <c r="Q209" s="88" t="str">
        <f>+Monitoring!Y209</f>
        <v>Fannia</v>
      </c>
      <c r="R209" s="88" t="str">
        <f>+Monitoring!Z209</f>
        <v>#N/C</v>
      </c>
      <c r="S209" s="88" t="e">
        <f>+Monitoring!#REF!</f>
        <v>#REF!</v>
      </c>
      <c r="T209" s="101" t="e">
        <f>+Monitoring!#REF!</f>
        <v>#REF!</v>
      </c>
    </row>
    <row r="210" spans="1:20" x14ac:dyDescent="0.3">
      <c r="A210" s="88">
        <f t="shared" si="19"/>
        <v>209</v>
      </c>
      <c r="B210" s="88" t="str">
        <f t="shared" si="15"/>
        <v>FAIRD</v>
      </c>
      <c r="C210" s="88" t="str">
        <f>SUBSTITUTE(+Monitoring!C210,"-","")</f>
        <v>FAIRD1</v>
      </c>
      <c r="D210" s="88" t="str">
        <f t="shared" si="16"/>
        <v>Site1</v>
      </c>
      <c r="E210" s="89" t="str">
        <f t="shared" si="17"/>
        <v>Maize</v>
      </c>
      <c r="F210" s="90" t="str">
        <f t="shared" si="18"/>
        <v>FAIRDxMaize</v>
      </c>
      <c r="G210" s="91">
        <f>+Monitoring!G210</f>
        <v>45166.424074074101</v>
      </c>
      <c r="H210" s="91">
        <f>+Monitoring!H210</f>
        <v>45166.424155092602</v>
      </c>
      <c r="I210" s="93">
        <f>+Monitoring!I210</f>
        <v>8.1018501077778637E-5</v>
      </c>
      <c r="J210" s="92" t="e">
        <f>+Monitoring!#REF!</f>
        <v>#REF!</v>
      </c>
      <c r="K210" s="88" t="str">
        <f>+Monitoring!S210</f>
        <v>#N/C</v>
      </c>
      <c r="L210" s="88" t="str">
        <f>+Monitoring!T210</f>
        <v>#N/C</v>
      </c>
      <c r="M210" s="88" t="str">
        <f>+Monitoring!U210</f>
        <v>#N/C</v>
      </c>
      <c r="N210" s="88" t="str">
        <f>+Monitoring!V210</f>
        <v>#N/C</v>
      </c>
      <c r="O210" s="88" t="str">
        <f>+Monitoring!W210</f>
        <v>#N/C</v>
      </c>
      <c r="P210" s="88" t="str">
        <f>+Monitoring!X210</f>
        <v>#N/C</v>
      </c>
      <c r="Q210" s="88" t="str">
        <f>+Monitoring!Y210</f>
        <v>#N/C</v>
      </c>
      <c r="R210" s="88" t="str">
        <f>+Monitoring!Z210</f>
        <v>#N/C</v>
      </c>
      <c r="S210" s="88" t="e">
        <f>+Monitoring!#REF!</f>
        <v>#REF!</v>
      </c>
      <c r="T210" s="101" t="e">
        <f>+Monitoring!#REF!</f>
        <v>#REF!</v>
      </c>
    </row>
    <row r="211" spans="1:20" x14ac:dyDescent="0.3">
      <c r="A211" s="88">
        <f t="shared" si="19"/>
        <v>210</v>
      </c>
      <c r="B211" s="88" t="str">
        <f t="shared" si="15"/>
        <v>FAIRD</v>
      </c>
      <c r="C211" s="88" t="str">
        <f>SUBSTITUTE(+Monitoring!C211,"-","")</f>
        <v>FAIRD1</v>
      </c>
      <c r="D211" s="88" t="str">
        <f t="shared" si="16"/>
        <v>Site1</v>
      </c>
      <c r="E211" s="89" t="str">
        <f t="shared" si="17"/>
        <v>Maize</v>
      </c>
      <c r="F211" s="90" t="str">
        <f t="shared" si="18"/>
        <v>FAIRDxMaize</v>
      </c>
      <c r="G211" s="91">
        <f>+Monitoring!G211</f>
        <v>45166.498055555603</v>
      </c>
      <c r="H211" s="91">
        <f>+Monitoring!H211</f>
        <v>45166.498599537001</v>
      </c>
      <c r="I211" s="93">
        <f>+Monitoring!I211</f>
        <v>5.4398139764089137E-4</v>
      </c>
      <c r="J211" s="92" t="e">
        <f>+Monitoring!#REF!</f>
        <v>#REF!</v>
      </c>
      <c r="K211" s="88" t="str">
        <f>+Monitoring!S211</f>
        <v>Diptera</v>
      </c>
      <c r="L211" s="88" t="str">
        <f>+Monitoring!T211</f>
        <v>Brachycera</v>
      </c>
      <c r="M211" s="88" t="str">
        <f>+Monitoring!U211</f>
        <v>Muscomorpha</v>
      </c>
      <c r="N211" s="88" t="str">
        <f>+Monitoring!V211</f>
        <v>Muscoidea</v>
      </c>
      <c r="O211" s="88" t="str">
        <f>+Monitoring!W211</f>
        <v>Fanniidae</v>
      </c>
      <c r="P211" s="88">
        <f>+Monitoring!X211</f>
        <v>0</v>
      </c>
      <c r="Q211" s="88" t="str">
        <f>+Monitoring!Y211</f>
        <v>Fannia</v>
      </c>
      <c r="R211" s="88" t="str">
        <f>+Monitoring!Z211</f>
        <v>#N/C</v>
      </c>
      <c r="S211" s="88" t="e">
        <f>+Monitoring!#REF!</f>
        <v>#REF!</v>
      </c>
      <c r="T211" s="101" t="e">
        <f>+Monitoring!#REF!</f>
        <v>#REF!</v>
      </c>
    </row>
    <row r="212" spans="1:20" x14ac:dyDescent="0.3">
      <c r="A212" s="88">
        <f t="shared" si="19"/>
        <v>211</v>
      </c>
      <c r="B212" s="88" t="str">
        <f t="shared" si="15"/>
        <v>FAIRD</v>
      </c>
      <c r="C212" s="88" t="str">
        <f>SUBSTITUTE(+Monitoring!C212,"-","")</f>
        <v>FAIRD1</v>
      </c>
      <c r="D212" s="88" t="str">
        <f t="shared" si="16"/>
        <v>Site1</v>
      </c>
      <c r="E212" s="89" t="str">
        <f t="shared" si="17"/>
        <v>Maize</v>
      </c>
      <c r="F212" s="90" t="str">
        <f t="shared" si="18"/>
        <v>FAIRDxMaize</v>
      </c>
      <c r="G212" s="91">
        <f>+Monitoring!G212</f>
        <v>45166.524305555598</v>
      </c>
      <c r="H212" s="91">
        <f>+Monitoring!H212</f>
        <v>45166.524710648097</v>
      </c>
      <c r="I212" s="93">
        <f>+Monitoring!I212</f>
        <v>4.0509249811293557E-4</v>
      </c>
      <c r="J212" s="92" t="e">
        <f>+Monitoring!#REF!</f>
        <v>#REF!</v>
      </c>
      <c r="K212" s="88" t="str">
        <f>+Monitoring!S212</f>
        <v>Diptera</v>
      </c>
      <c r="L212" s="88" t="str">
        <f>+Monitoring!T212</f>
        <v>Brachycera</v>
      </c>
      <c r="M212" s="88" t="str">
        <f>+Monitoring!U212</f>
        <v>#N/C</v>
      </c>
      <c r="N212" s="88" t="str">
        <f>+Monitoring!V212</f>
        <v>#N/C</v>
      </c>
      <c r="O212" s="88" t="str">
        <f>+Monitoring!W212</f>
        <v>#N/C</v>
      </c>
      <c r="P212" s="88" t="str">
        <f>+Monitoring!X212</f>
        <v>#N/C</v>
      </c>
      <c r="Q212" s="88" t="str">
        <f>+Monitoring!Y212</f>
        <v>#N/C</v>
      </c>
      <c r="R212" s="88" t="str">
        <f>+Monitoring!Z212</f>
        <v>#N/C</v>
      </c>
      <c r="S212" s="88" t="e">
        <f>+Monitoring!#REF!</f>
        <v>#REF!</v>
      </c>
      <c r="T212" s="101" t="e">
        <f>+Monitoring!#REF!</f>
        <v>#REF!</v>
      </c>
    </row>
    <row r="213" spans="1:20" x14ac:dyDescent="0.3">
      <c r="A213" s="88">
        <f t="shared" si="19"/>
        <v>212</v>
      </c>
      <c r="B213" s="88" t="str">
        <f t="shared" si="15"/>
        <v>FAIRD</v>
      </c>
      <c r="C213" s="88" t="str">
        <f>SUBSTITUTE(+Monitoring!C213,"-","")</f>
        <v>FAIRD1</v>
      </c>
      <c r="D213" s="88" t="str">
        <f t="shared" si="16"/>
        <v>Site1</v>
      </c>
      <c r="E213" s="89" t="str">
        <f t="shared" si="17"/>
        <v>Maize</v>
      </c>
      <c r="F213" s="90" t="str">
        <f t="shared" si="18"/>
        <v>FAIRDxMaize</v>
      </c>
      <c r="G213" s="91">
        <f>+Monitoring!G213</f>
        <v>45167.529085648202</v>
      </c>
      <c r="H213" s="91">
        <f>+Monitoring!H213</f>
        <v>45167.529143518499</v>
      </c>
      <c r="I213" s="93">
        <f>+Monitoring!I213</f>
        <v>5.7870296586770564E-5</v>
      </c>
      <c r="J213" s="92" t="e">
        <f>+Monitoring!#REF!</f>
        <v>#REF!</v>
      </c>
      <c r="K213" s="88" t="str">
        <f>+Monitoring!S213</f>
        <v>#N/C</v>
      </c>
      <c r="L213" s="88" t="str">
        <f>+Monitoring!T213</f>
        <v>#N/C</v>
      </c>
      <c r="M213" s="88" t="str">
        <f>+Monitoring!U213</f>
        <v>#N/C</v>
      </c>
      <c r="N213" s="88" t="str">
        <f>+Monitoring!V213</f>
        <v>#N/C</v>
      </c>
      <c r="O213" s="88" t="str">
        <f>+Monitoring!W213</f>
        <v>#N/C</v>
      </c>
      <c r="P213" s="88" t="str">
        <f>+Monitoring!X213</f>
        <v>#N/C</v>
      </c>
      <c r="Q213" s="88" t="str">
        <f>+Monitoring!Y213</f>
        <v>#N/C</v>
      </c>
      <c r="R213" s="88" t="str">
        <f>+Monitoring!Z213</f>
        <v>#N/C</v>
      </c>
      <c r="S213" s="88" t="e">
        <f>+Monitoring!#REF!</f>
        <v>#REF!</v>
      </c>
      <c r="T213" s="101" t="e">
        <f>+Monitoring!#REF!</f>
        <v>#REF!</v>
      </c>
    </row>
    <row r="214" spans="1:20" x14ac:dyDescent="0.3">
      <c r="A214" s="88">
        <f t="shared" si="19"/>
        <v>213</v>
      </c>
      <c r="B214" s="88" t="str">
        <f t="shared" si="15"/>
        <v>FAIRD</v>
      </c>
      <c r="C214" s="88" t="str">
        <f>SUBSTITUTE(+Monitoring!C214,"-","")</f>
        <v>FAIRD1</v>
      </c>
      <c r="D214" s="88" t="str">
        <f t="shared" si="16"/>
        <v>Site1</v>
      </c>
      <c r="E214" s="89" t="str">
        <f t="shared" si="17"/>
        <v>Maize</v>
      </c>
      <c r="F214" s="90" t="str">
        <f t="shared" si="18"/>
        <v>FAIRDxMaize</v>
      </c>
      <c r="G214" s="91">
        <f>+Monitoring!G214</f>
        <v>45167.550011574102</v>
      </c>
      <c r="H214" s="91">
        <f>+Monitoring!H214</f>
        <v>45167.550138888902</v>
      </c>
      <c r="I214" s="93">
        <f>+Monitoring!I214</f>
        <v>1.2731480092043057E-4</v>
      </c>
      <c r="J214" s="92" t="e">
        <f>+Monitoring!#REF!</f>
        <v>#REF!</v>
      </c>
      <c r="K214" s="88" t="str">
        <f>+Monitoring!S214</f>
        <v>#N/C</v>
      </c>
      <c r="L214" s="88" t="str">
        <f>+Monitoring!T214</f>
        <v>#N/C</v>
      </c>
      <c r="M214" s="88" t="str">
        <f>+Monitoring!U214</f>
        <v>#N/C</v>
      </c>
      <c r="N214" s="88" t="str">
        <f>+Monitoring!V214</f>
        <v>#N/C</v>
      </c>
      <c r="O214" s="88" t="str">
        <f>+Monitoring!W214</f>
        <v>#N/C</v>
      </c>
      <c r="P214" s="88" t="str">
        <f>+Monitoring!X214</f>
        <v>#N/C</v>
      </c>
      <c r="Q214" s="88" t="str">
        <f>+Monitoring!Y214</f>
        <v>#N/C</v>
      </c>
      <c r="R214" s="88" t="str">
        <f>+Monitoring!Z214</f>
        <v>#N/C</v>
      </c>
      <c r="S214" s="88" t="e">
        <f>+Monitoring!#REF!</f>
        <v>#REF!</v>
      </c>
      <c r="T214" s="101" t="e">
        <f>+Monitoring!#REF!</f>
        <v>#REF!</v>
      </c>
    </row>
    <row r="215" spans="1:20" x14ac:dyDescent="0.3">
      <c r="A215" s="88">
        <f t="shared" si="19"/>
        <v>214</v>
      </c>
      <c r="B215" s="88" t="str">
        <f t="shared" si="15"/>
        <v>FAIRD</v>
      </c>
      <c r="C215" s="88" t="str">
        <f>SUBSTITUTE(+Monitoring!C215,"-","")</f>
        <v>FAIRD1</v>
      </c>
      <c r="D215" s="88" t="str">
        <f t="shared" si="16"/>
        <v>Site1</v>
      </c>
      <c r="E215" s="89" t="str">
        <f t="shared" si="17"/>
        <v>Maize</v>
      </c>
      <c r="F215" s="90" t="str">
        <f t="shared" si="18"/>
        <v>FAIRDxMaize</v>
      </c>
      <c r="G215" s="91">
        <f>+Monitoring!G215</f>
        <v>45168.491412037001</v>
      </c>
      <c r="H215" s="91">
        <f>+Monitoring!H215</f>
        <v>45168.491493055597</v>
      </c>
      <c r="I215" s="93">
        <f>+Monitoring!I215</f>
        <v>8.1018595665227622E-5</v>
      </c>
      <c r="J215" s="92" t="e">
        <f>+Monitoring!#REF!</f>
        <v>#REF!</v>
      </c>
      <c r="K215" s="88" t="str">
        <f>+Monitoring!S215</f>
        <v>#N/C</v>
      </c>
      <c r="L215" s="88" t="str">
        <f>+Monitoring!T215</f>
        <v>#N/C</v>
      </c>
      <c r="M215" s="88" t="str">
        <f>+Monitoring!U215</f>
        <v>#N/C</v>
      </c>
      <c r="N215" s="88" t="str">
        <f>+Monitoring!V215</f>
        <v>#N/C</v>
      </c>
      <c r="O215" s="88" t="str">
        <f>+Monitoring!W215</f>
        <v>#N/C</v>
      </c>
      <c r="P215" s="88" t="str">
        <f>+Monitoring!X215</f>
        <v>#N/C</v>
      </c>
      <c r="Q215" s="88" t="str">
        <f>+Monitoring!Y215</f>
        <v>#N/C</v>
      </c>
      <c r="R215" s="88" t="str">
        <f>+Monitoring!Z215</f>
        <v>#N/C</v>
      </c>
      <c r="S215" s="88" t="e">
        <f>+Monitoring!#REF!</f>
        <v>#REF!</v>
      </c>
      <c r="T215" s="101" t="e">
        <f>+Monitoring!#REF!</f>
        <v>#REF!</v>
      </c>
    </row>
    <row r="216" spans="1:20" x14ac:dyDescent="0.3">
      <c r="A216" s="88">
        <f t="shared" si="19"/>
        <v>215</v>
      </c>
      <c r="B216" s="88" t="str">
        <f t="shared" si="15"/>
        <v>FAIRD</v>
      </c>
      <c r="C216" s="88" t="str">
        <f>SUBSTITUTE(+Monitoring!C216,"-","")</f>
        <v>FAIRD1</v>
      </c>
      <c r="D216" s="88" t="str">
        <f t="shared" si="16"/>
        <v>Site1</v>
      </c>
      <c r="E216" s="89" t="str">
        <f t="shared" si="17"/>
        <v>Maize</v>
      </c>
      <c r="F216" s="90" t="str">
        <f t="shared" si="18"/>
        <v>FAIRDxMaize</v>
      </c>
      <c r="G216" s="91">
        <f>+Monitoring!G216</f>
        <v>45168.493391203701</v>
      </c>
      <c r="H216" s="91">
        <f>+Monitoring!H216</f>
        <v>45168.493483796301</v>
      </c>
      <c r="I216" s="93">
        <f>+Monitoring!I216</f>
        <v>9.2592599685303867E-5</v>
      </c>
      <c r="J216" s="92" t="e">
        <f>+Monitoring!#REF!</f>
        <v>#REF!</v>
      </c>
      <c r="K216" s="88" t="str">
        <f>+Monitoring!S216</f>
        <v>#N/C</v>
      </c>
      <c r="L216" s="88" t="str">
        <f>+Monitoring!T216</f>
        <v>#N/C</v>
      </c>
      <c r="M216" s="88" t="str">
        <f>+Monitoring!U216</f>
        <v>#N/C</v>
      </c>
      <c r="N216" s="88" t="str">
        <f>+Monitoring!V216</f>
        <v>#N/C</v>
      </c>
      <c r="O216" s="88" t="str">
        <f>+Monitoring!W216</f>
        <v>#N/C</v>
      </c>
      <c r="P216" s="88" t="str">
        <f>+Monitoring!X216</f>
        <v>#N/C</v>
      </c>
      <c r="Q216" s="88" t="str">
        <f>+Monitoring!Y216</f>
        <v>#N/C</v>
      </c>
      <c r="R216" s="88" t="str">
        <f>+Monitoring!Z216</f>
        <v>#N/C</v>
      </c>
      <c r="S216" s="88" t="e">
        <f>+Monitoring!#REF!</f>
        <v>#REF!</v>
      </c>
      <c r="T216" s="101" t="e">
        <f>+Monitoring!#REF!</f>
        <v>#REF!</v>
      </c>
    </row>
    <row r="217" spans="1:20" x14ac:dyDescent="0.3">
      <c r="A217" s="88">
        <f t="shared" si="19"/>
        <v>216</v>
      </c>
      <c r="B217" s="88" t="str">
        <f t="shared" si="15"/>
        <v>FAIRD</v>
      </c>
      <c r="C217" s="88" t="str">
        <f>SUBSTITUTE(+Monitoring!C217,"-","")</f>
        <v>FAIRD1</v>
      </c>
      <c r="D217" s="88" t="str">
        <f t="shared" si="16"/>
        <v>Site1</v>
      </c>
      <c r="E217" s="89" t="str">
        <f t="shared" si="17"/>
        <v>Maize</v>
      </c>
      <c r="F217" s="90" t="str">
        <f t="shared" si="18"/>
        <v>FAIRDxMaize</v>
      </c>
      <c r="G217" s="91">
        <f>+Monitoring!G217</f>
        <v>45168.502337963</v>
      </c>
      <c r="H217" s="91">
        <f>+Monitoring!H217</f>
        <v>45168.502407407403</v>
      </c>
      <c r="I217" s="93">
        <f>+Monitoring!I217</f>
        <v>6.9444402470253408E-5</v>
      </c>
      <c r="J217" s="92" t="e">
        <f>+Monitoring!#REF!</f>
        <v>#REF!</v>
      </c>
      <c r="K217" s="88" t="str">
        <f>+Monitoring!S217</f>
        <v>Hymenoptera</v>
      </c>
      <c r="L217" s="88" t="str">
        <f>+Monitoring!T217</f>
        <v>Apocrita</v>
      </c>
      <c r="M217" s="88" t="str">
        <f>+Monitoring!U217</f>
        <v>Aculeata</v>
      </c>
      <c r="N217" s="88" t="str">
        <f>+Monitoring!V217</f>
        <v>Vespoidea</v>
      </c>
      <c r="O217" s="88" t="str">
        <f>+Monitoring!W217</f>
        <v>Vespidae</v>
      </c>
      <c r="P217" s="88" t="str">
        <f>+Monitoring!X217</f>
        <v>Vespinae</v>
      </c>
      <c r="Q217" s="88" t="str">
        <f>+Monitoring!Y217</f>
        <v>Vespula</v>
      </c>
      <c r="R217" s="88" t="str">
        <f>+Monitoring!Z217</f>
        <v>#N/C</v>
      </c>
      <c r="S217" s="88" t="e">
        <f>+Monitoring!#REF!</f>
        <v>#REF!</v>
      </c>
      <c r="T217" s="101" t="e">
        <f>+Monitoring!#REF!</f>
        <v>#REF!</v>
      </c>
    </row>
    <row r="218" spans="1:20" x14ac:dyDescent="0.3">
      <c r="A218" s="88">
        <f t="shared" si="19"/>
        <v>217</v>
      </c>
      <c r="B218" s="88" t="str">
        <f t="shared" si="15"/>
        <v>FAIRD</v>
      </c>
      <c r="C218" s="88" t="str">
        <f>SUBSTITUTE(+Monitoring!C218,"-","")</f>
        <v>FAIRD1</v>
      </c>
      <c r="D218" s="88" t="str">
        <f t="shared" si="16"/>
        <v>Site1</v>
      </c>
      <c r="E218" s="89" t="str">
        <f t="shared" si="17"/>
        <v>Maize</v>
      </c>
      <c r="F218" s="90" t="str">
        <f t="shared" si="18"/>
        <v>FAIRDxMaize</v>
      </c>
      <c r="G218" s="91">
        <f>+Monitoring!G218</f>
        <v>45168.5291782407</v>
      </c>
      <c r="H218" s="91">
        <f>+Monitoring!H218</f>
        <v>45168.529305555603</v>
      </c>
      <c r="I218" s="93">
        <f>+Monitoring!I218</f>
        <v>1.2731490278383717E-4</v>
      </c>
      <c r="J218" s="92" t="e">
        <f>+Monitoring!#REF!</f>
        <v>#REF!</v>
      </c>
      <c r="K218" s="88" t="str">
        <f>+Monitoring!S218</f>
        <v>Diptera</v>
      </c>
      <c r="L218" s="88" t="str">
        <f>+Monitoring!T218</f>
        <v>Brachycera</v>
      </c>
      <c r="M218" s="88" t="str">
        <f>+Monitoring!U218</f>
        <v>Muscomorpha</v>
      </c>
      <c r="N218" s="88" t="str">
        <f>+Monitoring!V218</f>
        <v>Muscoidea</v>
      </c>
      <c r="O218" s="88" t="str">
        <f>+Monitoring!W218</f>
        <v>#N/C</v>
      </c>
      <c r="P218" s="88" t="str">
        <f>+Monitoring!X218</f>
        <v>#N/C</v>
      </c>
      <c r="Q218" s="88" t="str">
        <f>+Monitoring!Y218</f>
        <v>#N/C</v>
      </c>
      <c r="R218" s="88" t="str">
        <f>+Monitoring!Z218</f>
        <v>#N/C</v>
      </c>
      <c r="S218" s="88" t="e">
        <f>+Monitoring!#REF!</f>
        <v>#REF!</v>
      </c>
      <c r="T218" s="101" t="e">
        <f>+Monitoring!#REF!</f>
        <v>#REF!</v>
      </c>
    </row>
    <row r="219" spans="1:20" x14ac:dyDescent="0.3">
      <c r="A219" s="88">
        <f t="shared" si="19"/>
        <v>218</v>
      </c>
      <c r="B219" s="88" t="str">
        <f t="shared" si="15"/>
        <v>FAIRD</v>
      </c>
      <c r="C219" s="88" t="str">
        <f>SUBSTITUTE(+Monitoring!C219,"-","")</f>
        <v>FAIRD1</v>
      </c>
      <c r="D219" s="88" t="str">
        <f t="shared" si="16"/>
        <v>Site1</v>
      </c>
      <c r="E219" s="89" t="str">
        <f t="shared" si="17"/>
        <v>Maize</v>
      </c>
      <c r="F219" s="90" t="str">
        <f t="shared" si="18"/>
        <v>FAIRDxMaize</v>
      </c>
      <c r="G219" s="91">
        <f>+Monitoring!G219</f>
        <v>45168.5291782407</v>
      </c>
      <c r="H219" s="91">
        <f>+Monitoring!H219</f>
        <v>45168.529305555603</v>
      </c>
      <c r="I219" s="93">
        <f>+Monitoring!I219</f>
        <v>1.2731490278383717E-4</v>
      </c>
      <c r="J219" s="92" t="e">
        <f>+Monitoring!#REF!</f>
        <v>#REF!</v>
      </c>
      <c r="K219" s="88" t="str">
        <f>+Monitoring!S219</f>
        <v>Diptera</v>
      </c>
      <c r="L219" s="88" t="str">
        <f>+Monitoring!T219</f>
        <v>Brachycera</v>
      </c>
      <c r="M219" s="88" t="str">
        <f>+Monitoring!U219</f>
        <v>#N/C</v>
      </c>
      <c r="N219" s="88" t="str">
        <f>+Monitoring!V219</f>
        <v>#N/C</v>
      </c>
      <c r="O219" s="88" t="str">
        <f>+Monitoring!W219</f>
        <v>#N/C</v>
      </c>
      <c r="P219" s="88" t="str">
        <f>+Monitoring!X219</f>
        <v>#N/C</v>
      </c>
      <c r="Q219" s="88" t="str">
        <f>+Monitoring!Y219</f>
        <v>#N/C</v>
      </c>
      <c r="R219" s="88" t="str">
        <f>+Monitoring!Z219</f>
        <v>#N/C</v>
      </c>
      <c r="S219" s="88" t="e">
        <f>+Monitoring!#REF!</f>
        <v>#REF!</v>
      </c>
      <c r="T219" s="101" t="e">
        <f>+Monitoring!#REF!</f>
        <v>#REF!</v>
      </c>
    </row>
    <row r="220" spans="1:20" x14ac:dyDescent="0.3">
      <c r="A220" s="88">
        <f t="shared" si="19"/>
        <v>219</v>
      </c>
      <c r="B220" s="88" t="str">
        <f t="shared" si="15"/>
        <v>FAIRD</v>
      </c>
      <c r="C220" s="88" t="str">
        <f>SUBSTITUTE(+Monitoring!C220,"-","")</f>
        <v>FAIRD1</v>
      </c>
      <c r="D220" s="88" t="str">
        <f t="shared" si="16"/>
        <v>Site1</v>
      </c>
      <c r="E220" s="89" t="str">
        <f t="shared" si="17"/>
        <v>Maize</v>
      </c>
      <c r="F220" s="90" t="str">
        <f t="shared" si="18"/>
        <v>FAIRDxMaize</v>
      </c>
      <c r="G220" s="91">
        <f>+Monitoring!G220</f>
        <v>45168.532314814802</v>
      </c>
      <c r="H220" s="91">
        <f>+Monitoring!H220</f>
        <v>45168.5328240741</v>
      </c>
      <c r="I220" s="93">
        <f>+Monitoring!I220</f>
        <v>5.0925929826917127E-4</v>
      </c>
      <c r="J220" s="92" t="e">
        <f>+Monitoring!#REF!</f>
        <v>#REF!</v>
      </c>
      <c r="K220" s="88" t="str">
        <f>+Monitoring!S220</f>
        <v>Diptera</v>
      </c>
      <c r="L220" s="88" t="str">
        <f>+Monitoring!T220</f>
        <v>Brachycera</v>
      </c>
      <c r="M220" s="88" t="str">
        <f>+Monitoring!U220</f>
        <v>Muscomorpha</v>
      </c>
      <c r="N220" s="88" t="str">
        <f>+Monitoring!V220</f>
        <v>Muscoidea</v>
      </c>
      <c r="O220" s="88" t="str">
        <f>+Monitoring!W220</f>
        <v>Fanniidae</v>
      </c>
      <c r="P220" s="88">
        <f>+Monitoring!X220</f>
        <v>0</v>
      </c>
      <c r="Q220" s="88" t="str">
        <f>+Monitoring!Y220</f>
        <v>Fannia</v>
      </c>
      <c r="R220" s="88" t="str">
        <f>+Monitoring!Z220</f>
        <v>#N/C</v>
      </c>
      <c r="S220" s="88" t="e">
        <f>+Monitoring!#REF!</f>
        <v>#REF!</v>
      </c>
      <c r="T220" s="101" t="e">
        <f>+Monitoring!#REF!</f>
        <v>#REF!</v>
      </c>
    </row>
    <row r="221" spans="1:20" x14ac:dyDescent="0.3">
      <c r="A221" s="88">
        <f t="shared" si="19"/>
        <v>220</v>
      </c>
      <c r="B221" s="88" t="str">
        <f t="shared" si="15"/>
        <v>FAIRD</v>
      </c>
      <c r="C221" s="88" t="str">
        <f>SUBSTITUTE(+Monitoring!C221,"-","")</f>
        <v>FAIRD1</v>
      </c>
      <c r="D221" s="88" t="str">
        <f t="shared" si="16"/>
        <v>Site1</v>
      </c>
      <c r="E221" s="89" t="str">
        <f t="shared" si="17"/>
        <v>Maize</v>
      </c>
      <c r="F221" s="90" t="str">
        <f t="shared" si="18"/>
        <v>FAIRDxMaize</v>
      </c>
      <c r="G221" s="91">
        <f>+Monitoring!G221</f>
        <v>45168.532766203702</v>
      </c>
      <c r="H221" s="91">
        <f>+Monitoring!H221</f>
        <v>45168.5328240741</v>
      </c>
      <c r="I221" s="93">
        <f>+Monitoring!I221</f>
        <v>5.7870398450177163E-5</v>
      </c>
      <c r="J221" s="92" t="e">
        <f>+Monitoring!#REF!</f>
        <v>#REF!</v>
      </c>
      <c r="K221" s="88" t="str">
        <f>+Monitoring!S221</f>
        <v>Diptera</v>
      </c>
      <c r="L221" s="88" t="str">
        <f>+Monitoring!T221</f>
        <v>Brachycera</v>
      </c>
      <c r="M221" s="88" t="str">
        <f>+Monitoring!U221</f>
        <v>#N/C</v>
      </c>
      <c r="N221" s="88" t="str">
        <f>+Monitoring!V221</f>
        <v>#N/C</v>
      </c>
      <c r="O221" s="88" t="str">
        <f>+Monitoring!W221</f>
        <v>#N/C</v>
      </c>
      <c r="P221" s="88" t="str">
        <f>+Monitoring!X221</f>
        <v>#N/C</v>
      </c>
      <c r="Q221" s="88" t="str">
        <f>+Monitoring!Y221</f>
        <v>#N/C</v>
      </c>
      <c r="R221" s="88" t="str">
        <f>+Monitoring!Z221</f>
        <v>#N/C</v>
      </c>
      <c r="S221" s="88" t="e">
        <f>+Monitoring!#REF!</f>
        <v>#REF!</v>
      </c>
      <c r="T221" s="101" t="e">
        <f>+Monitoring!#REF!</f>
        <v>#REF!</v>
      </c>
    </row>
    <row r="222" spans="1:20" x14ac:dyDescent="0.3">
      <c r="A222" s="88">
        <f t="shared" si="19"/>
        <v>221</v>
      </c>
      <c r="B222" s="88" t="str">
        <f t="shared" si="15"/>
        <v>FAIRD</v>
      </c>
      <c r="C222" s="88" t="str">
        <f>SUBSTITUTE(+Monitoring!C222,"-","")</f>
        <v>FAIRD1</v>
      </c>
      <c r="D222" s="88" t="str">
        <f t="shared" si="16"/>
        <v>Site1</v>
      </c>
      <c r="E222" s="89" t="str">
        <f t="shared" si="17"/>
        <v>Maize</v>
      </c>
      <c r="F222" s="90" t="str">
        <f t="shared" si="18"/>
        <v>FAIRDxMaize</v>
      </c>
      <c r="G222" s="91">
        <f>+Monitoring!G222</f>
        <v>45168.533842592602</v>
      </c>
      <c r="H222" s="91">
        <f>+Monitoring!H222</f>
        <v>45168.533981481502</v>
      </c>
      <c r="I222" s="93">
        <f>+Monitoring!I222</f>
        <v>1.388888995279558E-4</v>
      </c>
      <c r="J222" s="92" t="e">
        <f>+Monitoring!#REF!</f>
        <v>#REF!</v>
      </c>
      <c r="K222" s="88" t="str">
        <f>+Monitoring!S222</f>
        <v>#N/C</v>
      </c>
      <c r="L222" s="88" t="str">
        <f>+Monitoring!T222</f>
        <v>#N/C</v>
      </c>
      <c r="M222" s="88" t="str">
        <f>+Monitoring!U222</f>
        <v>#N/C</v>
      </c>
      <c r="N222" s="88" t="str">
        <f>+Monitoring!V222</f>
        <v>#N/C</v>
      </c>
      <c r="O222" s="88" t="str">
        <f>+Monitoring!W222</f>
        <v>#N/C</v>
      </c>
      <c r="P222" s="88" t="str">
        <f>+Monitoring!X222</f>
        <v>#N/C</v>
      </c>
      <c r="Q222" s="88" t="str">
        <f>+Monitoring!Y222</f>
        <v>#N/C</v>
      </c>
      <c r="R222" s="88" t="str">
        <f>+Monitoring!Z222</f>
        <v>#N/C</v>
      </c>
      <c r="S222" s="88" t="e">
        <f>+Monitoring!#REF!</f>
        <v>#REF!</v>
      </c>
      <c r="T222" s="101" t="e">
        <f>+Monitoring!#REF!</f>
        <v>#REF!</v>
      </c>
    </row>
    <row r="223" spans="1:20" x14ac:dyDescent="0.3">
      <c r="A223" s="88">
        <f t="shared" si="19"/>
        <v>222</v>
      </c>
      <c r="B223" s="88" t="str">
        <f t="shared" si="15"/>
        <v>FAIRD</v>
      </c>
      <c r="C223" s="88" t="str">
        <f>SUBSTITUTE(+Monitoring!C223,"-","")</f>
        <v>FAIRD1</v>
      </c>
      <c r="D223" s="88" t="str">
        <f t="shared" si="16"/>
        <v>Site1</v>
      </c>
      <c r="E223" s="89" t="str">
        <f t="shared" si="17"/>
        <v>Maize</v>
      </c>
      <c r="F223" s="90" t="str">
        <f t="shared" si="18"/>
        <v>FAIRDxMaize</v>
      </c>
      <c r="G223" s="91">
        <f>+Monitoring!G223</f>
        <v>45168.543136574102</v>
      </c>
      <c r="H223" s="91">
        <f>+Monitoring!H223</f>
        <v>45168.543217592603</v>
      </c>
      <c r="I223" s="93">
        <f>+Monitoring!I223</f>
        <v>8.1018501077778637E-5</v>
      </c>
      <c r="J223" s="92" t="e">
        <f>+Monitoring!#REF!</f>
        <v>#REF!</v>
      </c>
      <c r="K223" s="88" t="str">
        <f>+Monitoring!S223</f>
        <v>Diptera</v>
      </c>
      <c r="L223" s="88" t="str">
        <f>+Monitoring!T223</f>
        <v>Brachycera</v>
      </c>
      <c r="M223" s="88" t="str">
        <f>+Monitoring!U223</f>
        <v>Muscomorpha</v>
      </c>
      <c r="N223" s="88" t="str">
        <f>+Monitoring!V223</f>
        <v>Muscoidea</v>
      </c>
      <c r="O223" s="88" t="str">
        <f>+Monitoring!W223</f>
        <v>Fanniidae</v>
      </c>
      <c r="P223" s="88">
        <f>+Monitoring!X223</f>
        <v>0</v>
      </c>
      <c r="Q223" s="88" t="str">
        <f>+Monitoring!Y223</f>
        <v>Fannia</v>
      </c>
      <c r="R223" s="88" t="str">
        <f>+Monitoring!Z223</f>
        <v>#N/C</v>
      </c>
      <c r="S223" s="88" t="e">
        <f>+Monitoring!#REF!</f>
        <v>#REF!</v>
      </c>
      <c r="T223" s="101" t="e">
        <f>+Monitoring!#REF!</f>
        <v>#REF!</v>
      </c>
    </row>
    <row r="224" spans="1:20" x14ac:dyDescent="0.3">
      <c r="A224" s="88">
        <f t="shared" si="19"/>
        <v>223</v>
      </c>
      <c r="B224" s="88" t="str">
        <f t="shared" si="15"/>
        <v>FAIRD</v>
      </c>
      <c r="C224" s="88" t="str">
        <f>SUBSTITUTE(+Monitoring!C224,"-","")</f>
        <v>FAIRD1</v>
      </c>
      <c r="D224" s="88" t="str">
        <f t="shared" si="16"/>
        <v>Site1</v>
      </c>
      <c r="E224" s="89" t="str">
        <f t="shared" si="17"/>
        <v>Maize</v>
      </c>
      <c r="F224" s="90" t="str">
        <f t="shared" si="18"/>
        <v>FAIRDxMaize</v>
      </c>
      <c r="G224" s="91">
        <f>+Monitoring!G224</f>
        <v>45168.5474189815</v>
      </c>
      <c r="H224" s="91">
        <f>+Monitoring!H224</f>
        <v>45168.547581018502</v>
      </c>
      <c r="I224" s="93">
        <f>+Monitoring!I224</f>
        <v>1.6203700215555727E-4</v>
      </c>
      <c r="J224" s="92" t="e">
        <f>+Monitoring!#REF!</f>
        <v>#REF!</v>
      </c>
      <c r="K224" s="88" t="str">
        <f>+Monitoring!S224</f>
        <v>Diptera</v>
      </c>
      <c r="L224" s="88" t="str">
        <f>+Monitoring!T224</f>
        <v>Brachycera</v>
      </c>
      <c r="M224" s="88" t="str">
        <f>+Monitoring!U224</f>
        <v>Muscomorpha</v>
      </c>
      <c r="N224" s="88" t="str">
        <f>+Monitoring!V224</f>
        <v>Muscoidea</v>
      </c>
      <c r="O224" s="88" t="str">
        <f>+Monitoring!W224</f>
        <v>Fanniidae</v>
      </c>
      <c r="P224" s="88">
        <f>+Monitoring!X224</f>
        <v>0</v>
      </c>
      <c r="Q224" s="88" t="str">
        <f>+Monitoring!Y224</f>
        <v>Fannia</v>
      </c>
      <c r="R224" s="88" t="str">
        <f>+Monitoring!Z224</f>
        <v>#N/C</v>
      </c>
      <c r="S224" s="88" t="e">
        <f>+Monitoring!#REF!</f>
        <v>#REF!</v>
      </c>
      <c r="T224" s="101" t="e">
        <f>+Monitoring!#REF!</f>
        <v>#REF!</v>
      </c>
    </row>
    <row r="225" spans="1:20" x14ac:dyDescent="0.3">
      <c r="A225" s="88">
        <f t="shared" si="19"/>
        <v>224</v>
      </c>
      <c r="B225" s="88" t="str">
        <f t="shared" si="15"/>
        <v>FAIRD</v>
      </c>
      <c r="C225" s="88" t="str">
        <f>SUBSTITUTE(+Monitoring!C225,"-","")</f>
        <v>FAIRD1</v>
      </c>
      <c r="D225" s="88" t="str">
        <f t="shared" si="16"/>
        <v>Site1</v>
      </c>
      <c r="E225" s="89" t="str">
        <f t="shared" si="17"/>
        <v>Maize</v>
      </c>
      <c r="F225" s="90" t="str">
        <f t="shared" si="18"/>
        <v>FAIRDxMaize</v>
      </c>
      <c r="G225" s="91">
        <f>+Monitoring!G225</f>
        <v>45168.547488425902</v>
      </c>
      <c r="H225" s="91">
        <f>+Monitoring!H225</f>
        <v>45168.547581018502</v>
      </c>
      <c r="I225" s="93">
        <f>+Monitoring!I225</f>
        <v>9.2592599685303867E-5</v>
      </c>
      <c r="J225" s="92" t="e">
        <f>+Monitoring!#REF!</f>
        <v>#REF!</v>
      </c>
      <c r="K225" s="88" t="str">
        <f>+Monitoring!S225</f>
        <v>Diptera</v>
      </c>
      <c r="L225" s="88" t="str">
        <f>+Monitoring!T225</f>
        <v>Brachycera</v>
      </c>
      <c r="M225" s="88" t="str">
        <f>+Monitoring!U225</f>
        <v>Muscomorpha</v>
      </c>
      <c r="N225" s="88" t="str">
        <f>+Monitoring!V225</f>
        <v>Muscoidea</v>
      </c>
      <c r="O225" s="88" t="str">
        <f>+Monitoring!W225</f>
        <v>Fanniidae</v>
      </c>
      <c r="P225" s="88">
        <f>+Monitoring!X225</f>
        <v>0</v>
      </c>
      <c r="Q225" s="88" t="str">
        <f>+Monitoring!Y225</f>
        <v>Fannia</v>
      </c>
      <c r="R225" s="88" t="str">
        <f>+Monitoring!Z225</f>
        <v>#N/C</v>
      </c>
      <c r="S225" s="88" t="e">
        <f>+Monitoring!#REF!</f>
        <v>#REF!</v>
      </c>
      <c r="T225" s="101" t="e">
        <f>+Monitoring!#REF!</f>
        <v>#REF!</v>
      </c>
    </row>
    <row r="226" spans="1:20" x14ac:dyDescent="0.3">
      <c r="A226" s="88">
        <f t="shared" si="19"/>
        <v>225</v>
      </c>
      <c r="B226" s="88" t="str">
        <f t="shared" si="15"/>
        <v>FAIRD</v>
      </c>
      <c r="C226" s="88" t="str">
        <f>SUBSTITUTE(+Monitoring!C226,"-","")</f>
        <v>FAIRD1</v>
      </c>
      <c r="D226" s="88" t="str">
        <f t="shared" si="16"/>
        <v>Site1</v>
      </c>
      <c r="E226" s="89" t="str">
        <f t="shared" si="17"/>
        <v>Maize</v>
      </c>
      <c r="F226" s="90" t="str">
        <f t="shared" si="18"/>
        <v>FAIRDxMaize</v>
      </c>
      <c r="G226" s="91">
        <f>+Monitoring!G226</f>
        <v>45168.5484490741</v>
      </c>
      <c r="H226" s="91">
        <f>+Monitoring!H226</f>
        <v>45168.548576388901</v>
      </c>
      <c r="I226" s="93">
        <f>+Monitoring!I226</f>
        <v>1.2731480092043057E-4</v>
      </c>
      <c r="J226" s="92" t="e">
        <f>+Monitoring!#REF!</f>
        <v>#REF!</v>
      </c>
      <c r="K226" s="88" t="str">
        <f>+Monitoring!S226</f>
        <v>Diptera</v>
      </c>
      <c r="L226" s="88" t="str">
        <f>+Monitoring!T226</f>
        <v>Brachycera</v>
      </c>
      <c r="M226" s="88" t="str">
        <f>+Monitoring!U226</f>
        <v>Muscomorpha</v>
      </c>
      <c r="N226" s="88" t="str">
        <f>+Monitoring!V226</f>
        <v>Muscoidea</v>
      </c>
      <c r="O226" s="88" t="str">
        <f>+Monitoring!W226</f>
        <v>#N/C</v>
      </c>
      <c r="P226" s="88" t="str">
        <f>+Monitoring!X226</f>
        <v>#N/C</v>
      </c>
      <c r="Q226" s="88" t="str">
        <f>+Monitoring!Y226</f>
        <v>#N/C</v>
      </c>
      <c r="R226" s="88" t="str">
        <f>+Monitoring!Z226</f>
        <v>#N/C</v>
      </c>
      <c r="S226" s="88" t="e">
        <f>+Monitoring!#REF!</f>
        <v>#REF!</v>
      </c>
      <c r="T226" s="101" t="e">
        <f>+Monitoring!#REF!</f>
        <v>#REF!</v>
      </c>
    </row>
    <row r="227" spans="1:20" x14ac:dyDescent="0.3">
      <c r="A227" s="88">
        <f t="shared" si="19"/>
        <v>226</v>
      </c>
      <c r="B227" s="88" t="str">
        <f t="shared" si="15"/>
        <v>FAIRD</v>
      </c>
      <c r="C227" s="88" t="str">
        <f>SUBSTITUTE(+Monitoring!C227,"-","")</f>
        <v>FAIRD1</v>
      </c>
      <c r="D227" s="88" t="str">
        <f t="shared" si="16"/>
        <v>Site1</v>
      </c>
      <c r="E227" s="89" t="str">
        <f t="shared" si="17"/>
        <v>Maize</v>
      </c>
      <c r="F227" s="90" t="str">
        <f t="shared" si="18"/>
        <v>FAIRDxMaize</v>
      </c>
      <c r="G227" s="91">
        <f>+Monitoring!G227</f>
        <v>45168.549027777801</v>
      </c>
      <c r="H227" s="91">
        <f>+Monitoring!H227</f>
        <v>45168.549131944397</v>
      </c>
      <c r="I227" s="93">
        <f>+Monitoring!I227</f>
        <v>1.041665964294225E-4</v>
      </c>
      <c r="J227" s="92" t="e">
        <f>+Monitoring!#REF!</f>
        <v>#REF!</v>
      </c>
      <c r="K227" s="88" t="str">
        <f>+Monitoring!S227</f>
        <v>Diptera</v>
      </c>
      <c r="L227" s="88" t="str">
        <f>+Monitoring!T227</f>
        <v>Brachycera</v>
      </c>
      <c r="M227" s="88" t="str">
        <f>+Monitoring!U227</f>
        <v>Muscomorpha</v>
      </c>
      <c r="N227" s="88" t="str">
        <f>+Monitoring!V227</f>
        <v>Muscoidea</v>
      </c>
      <c r="O227" s="88" t="str">
        <f>+Monitoring!W227</f>
        <v>#N/C</v>
      </c>
      <c r="P227" s="88" t="str">
        <f>+Monitoring!X227</f>
        <v>#N/C</v>
      </c>
      <c r="Q227" s="88" t="str">
        <f>+Monitoring!Y227</f>
        <v>#N/C</v>
      </c>
      <c r="R227" s="88" t="str">
        <f>+Monitoring!Z227</f>
        <v>#N/C</v>
      </c>
      <c r="S227" s="88" t="e">
        <f>+Monitoring!#REF!</f>
        <v>#REF!</v>
      </c>
      <c r="T227" s="101" t="e">
        <f>+Monitoring!#REF!</f>
        <v>#REF!</v>
      </c>
    </row>
    <row r="228" spans="1:20" x14ac:dyDescent="0.3">
      <c r="A228" s="88">
        <f t="shared" si="19"/>
        <v>227</v>
      </c>
      <c r="B228" s="88" t="str">
        <f t="shared" si="15"/>
        <v>FAIRD</v>
      </c>
      <c r="C228" s="88" t="str">
        <f>SUBSTITUTE(+Monitoring!C228,"-","")</f>
        <v>FAIRD1</v>
      </c>
      <c r="D228" s="88" t="str">
        <f t="shared" si="16"/>
        <v>Site1</v>
      </c>
      <c r="E228" s="89" t="str">
        <f t="shared" si="17"/>
        <v>Maize</v>
      </c>
      <c r="F228" s="90" t="str">
        <f t="shared" si="18"/>
        <v>FAIRDxMaize</v>
      </c>
      <c r="G228" s="91">
        <f>+Monitoring!G228</f>
        <v>45168.549097222203</v>
      </c>
      <c r="H228" s="91">
        <f>+Monitoring!H228</f>
        <v>45168.558113425897</v>
      </c>
      <c r="I228" s="93">
        <f>+Monitoring!I228</f>
        <v>9.0162036940455437E-3</v>
      </c>
      <c r="J228" s="92" t="e">
        <f>+Monitoring!#REF!</f>
        <v>#REF!</v>
      </c>
      <c r="K228" s="88" t="str">
        <f>+Monitoring!S228</f>
        <v>Diptera</v>
      </c>
      <c r="L228" s="88" t="str">
        <f>+Monitoring!T228</f>
        <v>Brachycera</v>
      </c>
      <c r="M228" s="88" t="str">
        <f>+Monitoring!U228</f>
        <v>#N/C</v>
      </c>
      <c r="N228" s="88" t="str">
        <f>+Monitoring!V228</f>
        <v>#N/C</v>
      </c>
      <c r="O228" s="88" t="str">
        <f>+Monitoring!W228</f>
        <v>#N/C</v>
      </c>
      <c r="P228" s="88" t="str">
        <f>+Monitoring!X228</f>
        <v>#N/C</v>
      </c>
      <c r="Q228" s="88" t="str">
        <f>+Monitoring!Y228</f>
        <v>#N/C</v>
      </c>
      <c r="R228" s="88" t="str">
        <f>+Monitoring!Z228</f>
        <v>#N/C</v>
      </c>
      <c r="S228" s="88" t="e">
        <f>+Monitoring!#REF!</f>
        <v>#REF!</v>
      </c>
      <c r="T228" s="101" t="e">
        <f>+Monitoring!#REF!</f>
        <v>#REF!</v>
      </c>
    </row>
    <row r="229" spans="1:20" x14ac:dyDescent="0.3">
      <c r="A229" s="88">
        <f t="shared" si="19"/>
        <v>228</v>
      </c>
      <c r="B229" s="88" t="str">
        <f t="shared" si="15"/>
        <v>FAIRD</v>
      </c>
      <c r="C229" s="88" t="str">
        <f>SUBSTITUTE(+Monitoring!C229,"-","")</f>
        <v>FAIRD1</v>
      </c>
      <c r="D229" s="88" t="str">
        <f t="shared" si="16"/>
        <v>Site1</v>
      </c>
      <c r="E229" s="89" t="str">
        <f t="shared" si="17"/>
        <v>Maize</v>
      </c>
      <c r="F229" s="90" t="str">
        <f t="shared" si="18"/>
        <v>FAIRDxMaize</v>
      </c>
      <c r="G229" s="91">
        <f>+Monitoring!G229</f>
        <v>45168.549756944398</v>
      </c>
      <c r="H229" s="91">
        <f>+Monitoring!H229</f>
        <v>45168.549884259301</v>
      </c>
      <c r="I229" s="93">
        <f>+Monitoring!I229</f>
        <v>1.2731490278383717E-4</v>
      </c>
      <c r="J229" s="92" t="e">
        <f>+Monitoring!#REF!</f>
        <v>#REF!</v>
      </c>
      <c r="K229" s="88" t="str">
        <f>+Monitoring!S229</f>
        <v>Diptera</v>
      </c>
      <c r="L229" s="88" t="str">
        <f>+Monitoring!T229</f>
        <v>Brachycera</v>
      </c>
      <c r="M229" s="88" t="str">
        <f>+Monitoring!U229</f>
        <v>Muscomorpha</v>
      </c>
      <c r="N229" s="88" t="str">
        <f>+Monitoring!V229</f>
        <v>Muscoidea</v>
      </c>
      <c r="O229" s="88" t="str">
        <f>+Monitoring!W229</f>
        <v>#N/C</v>
      </c>
      <c r="P229" s="88" t="str">
        <f>+Monitoring!X229</f>
        <v>#N/C</v>
      </c>
      <c r="Q229" s="88" t="str">
        <f>+Monitoring!Y229</f>
        <v>#N/C</v>
      </c>
      <c r="R229" s="88" t="str">
        <f>+Monitoring!Z229</f>
        <v>#N/C</v>
      </c>
      <c r="S229" s="88" t="e">
        <f>+Monitoring!#REF!</f>
        <v>#REF!</v>
      </c>
      <c r="T229" s="101" t="e">
        <f>+Monitoring!#REF!</f>
        <v>#REF!</v>
      </c>
    </row>
    <row r="230" spans="1:20" x14ac:dyDescent="0.3">
      <c r="A230" s="88">
        <f t="shared" si="19"/>
        <v>229</v>
      </c>
      <c r="B230" s="88" t="str">
        <f t="shared" si="15"/>
        <v>FAIRD</v>
      </c>
      <c r="C230" s="88" t="str">
        <f>SUBSTITUTE(+Monitoring!C230,"-","")</f>
        <v>FAIRD1</v>
      </c>
      <c r="D230" s="88" t="str">
        <f t="shared" si="16"/>
        <v>Site1</v>
      </c>
      <c r="E230" s="89" t="str">
        <f t="shared" si="17"/>
        <v>Maize</v>
      </c>
      <c r="F230" s="90" t="str">
        <f t="shared" si="18"/>
        <v>FAIRDxMaize</v>
      </c>
      <c r="G230" s="91">
        <f>+Monitoring!G230</f>
        <v>45168.558055555601</v>
      </c>
      <c r="H230" s="91">
        <f>+Monitoring!H230</f>
        <v>45168.558182870402</v>
      </c>
      <c r="I230" s="93">
        <f>+Monitoring!I230</f>
        <v>1.2731480092043057E-4</v>
      </c>
      <c r="J230" s="92" t="e">
        <f>+Monitoring!#REF!</f>
        <v>#REF!</v>
      </c>
      <c r="K230" s="88" t="str">
        <f>+Monitoring!S230</f>
        <v>Diptera</v>
      </c>
      <c r="L230" s="88" t="str">
        <f>+Monitoring!T230</f>
        <v>Brachycera</v>
      </c>
      <c r="M230" s="88" t="str">
        <f>+Monitoring!U230</f>
        <v>#N/C</v>
      </c>
      <c r="N230" s="88" t="str">
        <f>+Monitoring!V230</f>
        <v>#N/C</v>
      </c>
      <c r="O230" s="88" t="str">
        <f>+Monitoring!W230</f>
        <v>#N/C</v>
      </c>
      <c r="P230" s="88" t="str">
        <f>+Monitoring!X230</f>
        <v>#N/C</v>
      </c>
      <c r="Q230" s="88" t="str">
        <f>+Monitoring!Y230</f>
        <v>#N/C</v>
      </c>
      <c r="R230" s="88" t="str">
        <f>+Monitoring!Z230</f>
        <v>#N/C</v>
      </c>
      <c r="S230" s="88" t="e">
        <f>+Monitoring!#REF!</f>
        <v>#REF!</v>
      </c>
      <c r="T230" s="101" t="e">
        <f>+Monitoring!#REF!</f>
        <v>#REF!</v>
      </c>
    </row>
    <row r="231" spans="1:20" x14ac:dyDescent="0.3">
      <c r="A231" s="88">
        <f t="shared" si="19"/>
        <v>230</v>
      </c>
      <c r="B231" s="88" t="str">
        <f t="shared" si="15"/>
        <v>FAIRD</v>
      </c>
      <c r="C231" s="88" t="str">
        <f>SUBSTITUTE(+Monitoring!C231,"-","")</f>
        <v>FAIRD1</v>
      </c>
      <c r="D231" s="88" t="str">
        <f t="shared" si="16"/>
        <v>Site1</v>
      </c>
      <c r="E231" s="89" t="str">
        <f t="shared" si="17"/>
        <v>Maize</v>
      </c>
      <c r="F231" s="90" t="str">
        <f t="shared" si="18"/>
        <v>FAIRDxMaize</v>
      </c>
      <c r="G231" s="91">
        <f>+Monitoring!G231</f>
        <v>45168.567384259302</v>
      </c>
      <c r="H231" s="91">
        <f>+Monitoring!H231</f>
        <v>45168.567858796298</v>
      </c>
      <c r="I231" s="93">
        <f>+Monitoring!I231</f>
        <v>4.7453699517063797E-4</v>
      </c>
      <c r="J231" s="92" t="e">
        <f>+Monitoring!#REF!</f>
        <v>#REF!</v>
      </c>
      <c r="K231" s="88" t="str">
        <f>+Monitoring!S231</f>
        <v>Hymenoptera</v>
      </c>
      <c r="L231" s="88" t="str">
        <f>+Monitoring!T231</f>
        <v>Apocrita</v>
      </c>
      <c r="M231" s="88" t="str">
        <f>+Monitoring!U231</f>
        <v>Parasitica</v>
      </c>
      <c r="N231" s="88" t="str">
        <f>+Monitoring!V231</f>
        <v>Ichneumonoidea</v>
      </c>
      <c r="O231" s="88" t="str">
        <f>+Monitoring!W231</f>
        <v>Ichneumonidae</v>
      </c>
      <c r="P231" s="88" t="str">
        <f>+Monitoring!X231</f>
        <v>#N/C</v>
      </c>
      <c r="Q231" s="88" t="str">
        <f>+Monitoring!Y231</f>
        <v>#N/C</v>
      </c>
      <c r="R231" s="88" t="str">
        <f>+Monitoring!Z231</f>
        <v>#N/C</v>
      </c>
      <c r="S231" s="88" t="e">
        <f>+Monitoring!#REF!</f>
        <v>#REF!</v>
      </c>
      <c r="T231" s="101" t="e">
        <f>+Monitoring!#REF!</f>
        <v>#REF!</v>
      </c>
    </row>
    <row r="232" spans="1:20" x14ac:dyDescent="0.3">
      <c r="A232" s="88">
        <f t="shared" si="19"/>
        <v>231</v>
      </c>
      <c r="B232" s="88" t="str">
        <f t="shared" si="15"/>
        <v>FAIRD</v>
      </c>
      <c r="C232" s="88" t="str">
        <f>SUBSTITUTE(+Monitoring!C232,"-","")</f>
        <v>FAIRD1</v>
      </c>
      <c r="D232" s="88" t="str">
        <f t="shared" si="16"/>
        <v>Site1</v>
      </c>
      <c r="E232" s="89" t="str">
        <f t="shared" si="17"/>
        <v>Maize</v>
      </c>
      <c r="F232" s="90" t="str">
        <f t="shared" si="18"/>
        <v>FAIRDxMaize</v>
      </c>
      <c r="G232" s="91">
        <f>+Monitoring!G232</f>
        <v>45168.581412036998</v>
      </c>
      <c r="H232" s="91">
        <f>+Monitoring!H232</f>
        <v>45168.581458333298</v>
      </c>
      <c r="I232" s="93">
        <f>+Monitoring!I232</f>
        <v>4.6296299842651933E-5</v>
      </c>
      <c r="J232" s="92" t="e">
        <f>+Monitoring!#REF!</f>
        <v>#REF!</v>
      </c>
      <c r="K232" s="88" t="str">
        <f>+Monitoring!S232</f>
        <v>#N/C</v>
      </c>
      <c r="L232" s="88" t="str">
        <f>+Monitoring!T232</f>
        <v>#N/C</v>
      </c>
      <c r="M232" s="88" t="str">
        <f>+Monitoring!U232</f>
        <v>#N/C</v>
      </c>
      <c r="N232" s="88" t="str">
        <f>+Monitoring!V232</f>
        <v>#N/C</v>
      </c>
      <c r="O232" s="88" t="str">
        <f>+Monitoring!W232</f>
        <v>#N/C</v>
      </c>
      <c r="P232" s="88" t="str">
        <f>+Monitoring!X232</f>
        <v>#N/C</v>
      </c>
      <c r="Q232" s="88" t="str">
        <f>+Monitoring!Y232</f>
        <v>#N/C</v>
      </c>
      <c r="R232" s="88" t="str">
        <f>+Monitoring!Z232</f>
        <v>#N/C</v>
      </c>
      <c r="S232" s="88" t="e">
        <f>+Monitoring!#REF!</f>
        <v>#REF!</v>
      </c>
      <c r="T232" s="101" t="e">
        <f>+Monitoring!#REF!</f>
        <v>#REF!</v>
      </c>
    </row>
    <row r="233" spans="1:20" x14ac:dyDescent="0.3">
      <c r="A233" s="88">
        <f t="shared" si="19"/>
        <v>232</v>
      </c>
      <c r="B233" s="88" t="str">
        <f t="shared" si="15"/>
        <v>FAIRD</v>
      </c>
      <c r="C233" s="88" t="str">
        <f>SUBSTITUTE(+Monitoring!C233,"-","")</f>
        <v>FAIRD1</v>
      </c>
      <c r="D233" s="88" t="str">
        <f t="shared" si="16"/>
        <v>Site1</v>
      </c>
      <c r="E233" s="89" t="str">
        <f t="shared" si="17"/>
        <v>Maize</v>
      </c>
      <c r="F233" s="90" t="str">
        <f t="shared" si="18"/>
        <v>FAIRDxMaize</v>
      </c>
      <c r="G233" s="91">
        <f>+Monitoring!G233</f>
        <v>45168.590462963002</v>
      </c>
      <c r="H233" s="91">
        <f>+Monitoring!H233</f>
        <v>45168.590520833299</v>
      </c>
      <c r="I233" s="93">
        <f>+Monitoring!I233</f>
        <v>5.7870296586770564E-5</v>
      </c>
      <c r="J233" s="92" t="e">
        <f>+Monitoring!#REF!</f>
        <v>#REF!</v>
      </c>
      <c r="K233" s="88" t="str">
        <f>+Monitoring!S233</f>
        <v>Hymenoptera</v>
      </c>
      <c r="L233" s="88" t="str">
        <f>+Monitoring!T233</f>
        <v>Apocrita</v>
      </c>
      <c r="M233" s="88" t="str">
        <f>+Monitoring!U233</f>
        <v>Aculeata</v>
      </c>
      <c r="N233" s="88" t="str">
        <f>+Monitoring!V233</f>
        <v>Vespoidea</v>
      </c>
      <c r="O233" s="88" t="str">
        <f>+Monitoring!W233</f>
        <v>Vespidae</v>
      </c>
      <c r="P233" s="88" t="str">
        <f>+Monitoring!X233</f>
        <v>Vespinae</v>
      </c>
      <c r="Q233" s="88" t="str">
        <f>+Monitoring!Y233</f>
        <v>Vespula</v>
      </c>
      <c r="R233" s="88" t="str">
        <f>+Monitoring!Z233</f>
        <v>#N/C</v>
      </c>
      <c r="S233" s="88" t="e">
        <f>+Monitoring!#REF!</f>
        <v>#REF!</v>
      </c>
      <c r="T233" s="101" t="e">
        <f>+Monitoring!#REF!</f>
        <v>#REF!</v>
      </c>
    </row>
    <row r="234" spans="1:20" x14ac:dyDescent="0.3">
      <c r="A234" s="88">
        <f t="shared" si="19"/>
        <v>233</v>
      </c>
      <c r="B234" s="88" t="str">
        <f t="shared" si="15"/>
        <v>FAIRD</v>
      </c>
      <c r="C234" s="88" t="str">
        <f>SUBSTITUTE(+Monitoring!C234,"-","")</f>
        <v>FAIRD1</v>
      </c>
      <c r="D234" s="88" t="str">
        <f t="shared" si="16"/>
        <v>Site1</v>
      </c>
      <c r="E234" s="89" t="str">
        <f t="shared" si="17"/>
        <v>Maize</v>
      </c>
      <c r="F234" s="90" t="str">
        <f t="shared" si="18"/>
        <v>FAIRDxMaize</v>
      </c>
      <c r="G234" s="91">
        <f>+Monitoring!G234</f>
        <v>45168.647037037001</v>
      </c>
      <c r="H234" s="91">
        <f>+Monitoring!H234</f>
        <v>45168.647141203699</v>
      </c>
      <c r="I234" s="93">
        <f>+Monitoring!I234</f>
        <v>1.041666982928291E-4</v>
      </c>
      <c r="J234" s="92" t="e">
        <f>+Monitoring!#REF!</f>
        <v>#REF!</v>
      </c>
      <c r="K234" s="88" t="str">
        <f>+Monitoring!S234</f>
        <v>Diptera</v>
      </c>
      <c r="L234" s="88" t="str">
        <f>+Monitoring!T234</f>
        <v>Brachycera</v>
      </c>
      <c r="M234" s="88" t="str">
        <f>+Monitoring!U234</f>
        <v>#N/C</v>
      </c>
      <c r="N234" s="88" t="str">
        <f>+Monitoring!V234</f>
        <v>#N/C</v>
      </c>
      <c r="O234" s="88" t="str">
        <f>+Monitoring!W234</f>
        <v>#N/C</v>
      </c>
      <c r="P234" s="88" t="str">
        <f>+Monitoring!X234</f>
        <v>#N/C</v>
      </c>
      <c r="Q234" s="88" t="str">
        <f>+Monitoring!Y234</f>
        <v>#N/C</v>
      </c>
      <c r="R234" s="88" t="str">
        <f>+Monitoring!Z234</f>
        <v>#N/C</v>
      </c>
      <c r="S234" s="88" t="e">
        <f>+Monitoring!#REF!</f>
        <v>#REF!</v>
      </c>
      <c r="T234" s="101" t="e">
        <f>+Monitoring!#REF!</f>
        <v>#REF!</v>
      </c>
    </row>
    <row r="235" spans="1:20" x14ac:dyDescent="0.3">
      <c r="A235" s="88">
        <f t="shared" si="19"/>
        <v>234</v>
      </c>
      <c r="B235" s="88" t="str">
        <f t="shared" si="15"/>
        <v>FAIRD</v>
      </c>
      <c r="C235" s="88" t="str">
        <f>SUBSTITUTE(+Monitoring!C235,"-","")</f>
        <v>FAIRD1</v>
      </c>
      <c r="D235" s="88" t="str">
        <f t="shared" si="16"/>
        <v>Site1</v>
      </c>
      <c r="E235" s="89" t="str">
        <f t="shared" si="17"/>
        <v>Maize</v>
      </c>
      <c r="F235" s="90" t="str">
        <f t="shared" si="18"/>
        <v>FAIRDxMaize</v>
      </c>
      <c r="G235" s="91">
        <f>+Monitoring!G235</f>
        <v>45168.647037037001</v>
      </c>
      <c r="H235" s="91">
        <f>+Monitoring!H235</f>
        <v>45168.648009259297</v>
      </c>
      <c r="I235" s="93">
        <f>+Monitoring!I235</f>
        <v>9.722222966956906E-4</v>
      </c>
      <c r="J235" s="92" t="e">
        <f>+Monitoring!#REF!</f>
        <v>#REF!</v>
      </c>
      <c r="K235" s="88" t="str">
        <f>+Monitoring!S235</f>
        <v>Diptera</v>
      </c>
      <c r="L235" s="88" t="str">
        <f>+Monitoring!T235</f>
        <v>Brachycera</v>
      </c>
      <c r="M235" s="88" t="str">
        <f>+Monitoring!U235</f>
        <v>Muscomorpha</v>
      </c>
      <c r="N235" s="88" t="str">
        <f>+Monitoring!V235</f>
        <v>Muscoidea</v>
      </c>
      <c r="O235" s="88" t="str">
        <f>+Monitoring!W235</f>
        <v>#N/C</v>
      </c>
      <c r="P235" s="88" t="str">
        <f>+Monitoring!X235</f>
        <v>#N/C</v>
      </c>
      <c r="Q235" s="88" t="str">
        <f>+Monitoring!Y235</f>
        <v>#N/C</v>
      </c>
      <c r="R235" s="88" t="str">
        <f>+Monitoring!Z235</f>
        <v>#N/C</v>
      </c>
      <c r="S235" s="88" t="e">
        <f>+Monitoring!#REF!</f>
        <v>#REF!</v>
      </c>
      <c r="T235" s="101" t="e">
        <f>+Monitoring!#REF!</f>
        <v>#REF!</v>
      </c>
    </row>
    <row r="236" spans="1:20" x14ac:dyDescent="0.3">
      <c r="A236" s="88">
        <f t="shared" si="19"/>
        <v>235</v>
      </c>
      <c r="B236" s="88" t="str">
        <f t="shared" si="15"/>
        <v>FAIRD</v>
      </c>
      <c r="C236" s="88" t="str">
        <f>SUBSTITUTE(+Monitoring!C236,"-","")</f>
        <v>FAIRD1</v>
      </c>
      <c r="D236" s="88" t="str">
        <f t="shared" si="16"/>
        <v>Site1</v>
      </c>
      <c r="E236" s="89" t="str">
        <f t="shared" si="17"/>
        <v>Maize</v>
      </c>
      <c r="F236" s="90" t="str">
        <f t="shared" si="18"/>
        <v>FAIRDxMaize</v>
      </c>
      <c r="G236" s="91">
        <f>+Monitoring!G236</f>
        <v>45168.720046296301</v>
      </c>
      <c r="H236" s="91">
        <f>+Monitoring!H236</f>
        <v>45168.720219907402</v>
      </c>
      <c r="I236" s="93">
        <f>+Monitoring!I236</f>
        <v>1.736111007630825E-4</v>
      </c>
      <c r="J236" s="92" t="e">
        <f>+Monitoring!#REF!</f>
        <v>#REF!</v>
      </c>
      <c r="K236" s="88" t="str">
        <f>+Monitoring!S236</f>
        <v>Diptera</v>
      </c>
      <c r="L236" s="88" t="str">
        <f>+Monitoring!T236</f>
        <v>Brachycera</v>
      </c>
      <c r="M236" s="88" t="str">
        <f>+Monitoring!U236</f>
        <v>Muscomorpha</v>
      </c>
      <c r="N236" s="88" t="str">
        <f>+Monitoring!V236</f>
        <v>Muscoidea</v>
      </c>
      <c r="O236" s="88" t="str">
        <f>+Monitoring!W236</f>
        <v>Fanniidae</v>
      </c>
      <c r="P236" s="88">
        <f>+Monitoring!X236</f>
        <v>0</v>
      </c>
      <c r="Q236" s="88" t="str">
        <f>+Monitoring!Y236</f>
        <v>Fannia</v>
      </c>
      <c r="R236" s="88" t="str">
        <f>+Monitoring!Z236</f>
        <v>#N/C</v>
      </c>
      <c r="S236" s="88" t="e">
        <f>+Monitoring!#REF!</f>
        <v>#REF!</v>
      </c>
      <c r="T236" s="101" t="e">
        <f>+Monitoring!#REF!</f>
        <v>#REF!</v>
      </c>
    </row>
    <row r="237" spans="1:20" x14ac:dyDescent="0.3">
      <c r="A237" s="88">
        <f t="shared" si="19"/>
        <v>236</v>
      </c>
      <c r="B237" s="88" t="str">
        <f t="shared" si="15"/>
        <v>FAIRD</v>
      </c>
      <c r="C237" s="88" t="str">
        <f>SUBSTITUTE(+Monitoring!C237,"-","")</f>
        <v>FAIRD1</v>
      </c>
      <c r="D237" s="88" t="str">
        <f t="shared" si="16"/>
        <v>Site1</v>
      </c>
      <c r="E237" s="89" t="str">
        <f t="shared" si="17"/>
        <v>Maize</v>
      </c>
      <c r="F237" s="90" t="str">
        <f t="shared" si="18"/>
        <v>FAIRDxMaize</v>
      </c>
      <c r="G237" s="91">
        <f>+Monitoring!G237</f>
        <v>45168.726458333302</v>
      </c>
      <c r="H237" s="91">
        <f>+Monitoring!H237</f>
        <v>45168.726493055598</v>
      </c>
      <c r="I237" s="93">
        <f>+Monitoring!I237</f>
        <v>3.4722295822575688E-5</v>
      </c>
      <c r="J237" s="92" t="e">
        <f>+Monitoring!#REF!</f>
        <v>#REF!</v>
      </c>
      <c r="K237" s="88" t="str">
        <f>+Monitoring!S237</f>
        <v>Diptera</v>
      </c>
      <c r="L237" s="88" t="str">
        <f>+Monitoring!T237</f>
        <v>Brachycera</v>
      </c>
      <c r="M237" s="88" t="str">
        <f>+Monitoring!U237</f>
        <v>Muscomorpha</v>
      </c>
      <c r="N237" s="88" t="str">
        <f>+Monitoring!V237</f>
        <v>Muscoidea</v>
      </c>
      <c r="O237" s="88" t="str">
        <f>+Monitoring!W237</f>
        <v>Fanniidae</v>
      </c>
      <c r="P237" s="88">
        <f>+Monitoring!X237</f>
        <v>0</v>
      </c>
      <c r="Q237" s="88" t="str">
        <f>+Monitoring!Y237</f>
        <v>Fannia</v>
      </c>
      <c r="R237" s="88" t="str">
        <f>+Monitoring!Z237</f>
        <v>#N/C</v>
      </c>
      <c r="S237" s="88" t="e">
        <f>+Monitoring!#REF!</f>
        <v>#REF!</v>
      </c>
      <c r="T237" s="101" t="e">
        <f>+Monitoring!#REF!</f>
        <v>#REF!</v>
      </c>
    </row>
    <row r="238" spans="1:20" x14ac:dyDescent="0.3">
      <c r="A238" s="88">
        <f t="shared" si="19"/>
        <v>237</v>
      </c>
      <c r="B238" s="88" t="str">
        <f t="shared" si="15"/>
        <v>FAIRD</v>
      </c>
      <c r="C238" s="88" t="str">
        <f>SUBSTITUTE(+Monitoring!C238,"-","")</f>
        <v>FAIRD1</v>
      </c>
      <c r="D238" s="88" t="str">
        <f t="shared" si="16"/>
        <v>Site1</v>
      </c>
      <c r="E238" s="89" t="str">
        <f t="shared" si="17"/>
        <v>Maize</v>
      </c>
      <c r="F238" s="90" t="str">
        <f t="shared" si="18"/>
        <v>FAIRDxMaize</v>
      </c>
      <c r="G238" s="91">
        <f>+Monitoring!G238</f>
        <v>45168.761030092603</v>
      </c>
      <c r="H238" s="91">
        <f>+Monitoring!H238</f>
        <v>45168.761111111096</v>
      </c>
      <c r="I238" s="93">
        <f>+Monitoring!I238</f>
        <v>8.1018493801821023E-5</v>
      </c>
      <c r="J238" s="92" t="e">
        <f>+Monitoring!#REF!</f>
        <v>#REF!</v>
      </c>
      <c r="K238" s="88" t="str">
        <f>+Monitoring!S238</f>
        <v>Diptera</v>
      </c>
      <c r="L238" s="88" t="str">
        <f>+Monitoring!T238</f>
        <v>Brachycera</v>
      </c>
      <c r="M238" s="88" t="str">
        <f>+Monitoring!U238</f>
        <v>#N/C</v>
      </c>
      <c r="N238" s="88" t="str">
        <f>+Monitoring!V238</f>
        <v>#N/C</v>
      </c>
      <c r="O238" s="88" t="str">
        <f>+Monitoring!W238</f>
        <v>#N/C</v>
      </c>
      <c r="P238" s="88" t="str">
        <f>+Monitoring!X238</f>
        <v>#N/C</v>
      </c>
      <c r="Q238" s="88" t="str">
        <f>+Monitoring!Y238</f>
        <v>#N/C</v>
      </c>
      <c r="R238" s="88" t="str">
        <f>+Monitoring!Z238</f>
        <v>#N/C</v>
      </c>
      <c r="S238" s="88" t="e">
        <f>+Monitoring!#REF!</f>
        <v>#REF!</v>
      </c>
      <c r="T238" s="101" t="e">
        <f>+Monitoring!#REF!</f>
        <v>#REF!</v>
      </c>
    </row>
    <row r="239" spans="1:20" x14ac:dyDescent="0.3">
      <c r="A239" s="88">
        <f t="shared" si="19"/>
        <v>238</v>
      </c>
      <c r="B239" s="88" t="str">
        <f t="shared" si="15"/>
        <v>FAIRD</v>
      </c>
      <c r="C239" s="88" t="str">
        <f>SUBSTITUTE(+Monitoring!C239,"-","")</f>
        <v>FAIRD1</v>
      </c>
      <c r="D239" s="88" t="str">
        <f t="shared" si="16"/>
        <v>Site1</v>
      </c>
      <c r="E239" s="89" t="str">
        <f t="shared" si="17"/>
        <v>Maize</v>
      </c>
      <c r="F239" s="90" t="str">
        <f t="shared" si="18"/>
        <v>FAIRDxMaize</v>
      </c>
      <c r="G239" s="91">
        <f>+Monitoring!G239</f>
        <v>45169.377048611103</v>
      </c>
      <c r="H239" s="91">
        <f>+Monitoring!H239</f>
        <v>45169.377488425896</v>
      </c>
      <c r="I239" s="93">
        <f>+Monitoring!I239</f>
        <v>4.3981479393551126E-4</v>
      </c>
      <c r="J239" s="92" t="e">
        <f>+Monitoring!#REF!</f>
        <v>#REF!</v>
      </c>
      <c r="K239" s="88" t="str">
        <f>+Monitoring!S239</f>
        <v>Diptera</v>
      </c>
      <c r="L239" s="88" t="str">
        <f>+Monitoring!T239</f>
        <v>Brachycera</v>
      </c>
      <c r="M239" s="88" t="str">
        <f>+Monitoring!U239</f>
        <v>Muscomorpha</v>
      </c>
      <c r="N239" s="88" t="str">
        <f>+Monitoring!V239</f>
        <v>Muscoidea</v>
      </c>
      <c r="O239" s="88" t="str">
        <f>+Monitoring!W239</f>
        <v>Fanniidae</v>
      </c>
      <c r="P239" s="88">
        <f>+Monitoring!X239</f>
        <v>0</v>
      </c>
      <c r="Q239" s="88" t="str">
        <f>+Monitoring!Y239</f>
        <v>Fannia</v>
      </c>
      <c r="R239" s="88" t="str">
        <f>+Monitoring!Z239</f>
        <v>#N/C</v>
      </c>
      <c r="S239" s="88" t="e">
        <f>+Monitoring!#REF!</f>
        <v>#REF!</v>
      </c>
      <c r="T239" s="101" t="e">
        <f>+Monitoring!#REF!</f>
        <v>#REF!</v>
      </c>
    </row>
    <row r="240" spans="1:20" x14ac:dyDescent="0.3">
      <c r="A240" s="88">
        <f t="shared" si="19"/>
        <v>239</v>
      </c>
      <c r="B240" s="88" t="str">
        <f t="shared" si="15"/>
        <v>FAIRD</v>
      </c>
      <c r="C240" s="88" t="str">
        <f>SUBSTITUTE(+Monitoring!C240,"-","")</f>
        <v>FAIRD1</v>
      </c>
      <c r="D240" s="88" t="str">
        <f t="shared" si="16"/>
        <v>Site1</v>
      </c>
      <c r="E240" s="89" t="str">
        <f t="shared" si="17"/>
        <v>Maize</v>
      </c>
      <c r="F240" s="90" t="str">
        <f t="shared" si="18"/>
        <v>FAIRDxMaize</v>
      </c>
      <c r="G240" s="91">
        <f>+Monitoring!G240</f>
        <v>45169.384305555599</v>
      </c>
      <c r="H240" s="91">
        <f>+Monitoring!H240</f>
        <v>45169.384814814803</v>
      </c>
      <c r="I240" s="93">
        <f>+Monitoring!I240</f>
        <v>5.0925920368172228E-4</v>
      </c>
      <c r="J240" s="92" t="e">
        <f>+Monitoring!#REF!</f>
        <v>#REF!</v>
      </c>
      <c r="K240" s="88" t="str">
        <f>+Monitoring!S240</f>
        <v>Diptera</v>
      </c>
      <c r="L240" s="88" t="str">
        <f>+Monitoring!T240</f>
        <v>Brachycera</v>
      </c>
      <c r="M240" s="88" t="str">
        <f>+Monitoring!U240</f>
        <v>Muscomorpha</v>
      </c>
      <c r="N240" s="88" t="str">
        <f>+Monitoring!V240</f>
        <v>Muscoidea</v>
      </c>
      <c r="O240" s="88" t="str">
        <f>+Monitoring!W240</f>
        <v>Fanniidae</v>
      </c>
      <c r="P240" s="88">
        <f>+Monitoring!X240</f>
        <v>0</v>
      </c>
      <c r="Q240" s="88" t="str">
        <f>+Monitoring!Y240</f>
        <v>Fannia</v>
      </c>
      <c r="R240" s="88" t="str">
        <f>+Monitoring!Z240</f>
        <v>#N/C</v>
      </c>
      <c r="S240" s="88" t="e">
        <f>+Monitoring!#REF!</f>
        <v>#REF!</v>
      </c>
      <c r="T240" s="101" t="e">
        <f>+Monitoring!#REF!</f>
        <v>#REF!</v>
      </c>
    </row>
    <row r="241" spans="1:20" x14ac:dyDescent="0.3">
      <c r="A241" s="88">
        <f t="shared" si="19"/>
        <v>240</v>
      </c>
      <c r="B241" s="88" t="str">
        <f t="shared" si="15"/>
        <v>FAIRD</v>
      </c>
      <c r="C241" s="88" t="str">
        <f>SUBSTITUTE(+Monitoring!C241,"-","")</f>
        <v>FAIRD1</v>
      </c>
      <c r="D241" s="88" t="str">
        <f t="shared" si="16"/>
        <v>Site1</v>
      </c>
      <c r="E241" s="89" t="str">
        <f t="shared" si="17"/>
        <v>Maize</v>
      </c>
      <c r="F241" s="90" t="str">
        <f t="shared" si="18"/>
        <v>FAIRDxMaize</v>
      </c>
      <c r="G241" s="91">
        <f>+Monitoring!G241</f>
        <v>45169.3965509259</v>
      </c>
      <c r="H241" s="91">
        <f>+Monitoring!H241</f>
        <v>45169.401203703703</v>
      </c>
      <c r="I241" s="93">
        <f>+Monitoring!I241</f>
        <v>4.6527778031304479E-3</v>
      </c>
      <c r="J241" s="92" t="e">
        <f>+Monitoring!#REF!</f>
        <v>#REF!</v>
      </c>
      <c r="K241" s="88" t="str">
        <f>+Monitoring!S241</f>
        <v>#N/C</v>
      </c>
      <c r="L241" s="88" t="str">
        <f>+Monitoring!T241</f>
        <v>#N/C</v>
      </c>
      <c r="M241" s="88" t="str">
        <f>+Monitoring!U241</f>
        <v>#N/C</v>
      </c>
      <c r="N241" s="88" t="str">
        <f>+Monitoring!V241</f>
        <v>#N/C</v>
      </c>
      <c r="O241" s="88" t="str">
        <f>+Monitoring!W241</f>
        <v>#N/C</v>
      </c>
      <c r="P241" s="88" t="str">
        <f>+Monitoring!X241</f>
        <v>#N/C</v>
      </c>
      <c r="Q241" s="88" t="str">
        <f>+Monitoring!Y241</f>
        <v>#N/C</v>
      </c>
      <c r="R241" s="88" t="str">
        <f>+Monitoring!Z241</f>
        <v>#N/C</v>
      </c>
      <c r="S241" s="88" t="e">
        <f>+Monitoring!#REF!</f>
        <v>#REF!</v>
      </c>
      <c r="T241" s="101" t="e">
        <f>+Monitoring!#REF!</f>
        <v>#REF!</v>
      </c>
    </row>
    <row r="242" spans="1:20" x14ac:dyDescent="0.3">
      <c r="A242" s="88">
        <f t="shared" si="19"/>
        <v>241</v>
      </c>
      <c r="B242" s="88" t="str">
        <f t="shared" si="15"/>
        <v>FAIRD</v>
      </c>
      <c r="C242" s="88" t="str">
        <f>SUBSTITUTE(+Monitoring!C242,"-","")</f>
        <v>FAIRD1</v>
      </c>
      <c r="D242" s="88" t="str">
        <f t="shared" si="16"/>
        <v>Site1</v>
      </c>
      <c r="E242" s="89" t="str">
        <f t="shared" si="17"/>
        <v>Maize</v>
      </c>
      <c r="F242" s="90" t="str">
        <f t="shared" si="18"/>
        <v>FAIRDxMaize</v>
      </c>
      <c r="G242" s="91">
        <f>+Monitoring!G242</f>
        <v>45169.406006944402</v>
      </c>
      <c r="H242" s="91">
        <f>+Monitoring!H242</f>
        <v>45169.406134259298</v>
      </c>
      <c r="I242" s="93">
        <f>+Monitoring!I242</f>
        <v>1.2731489550787956E-4</v>
      </c>
      <c r="J242" s="92" t="e">
        <f>+Monitoring!#REF!</f>
        <v>#REF!</v>
      </c>
      <c r="K242" s="88" t="str">
        <f>+Monitoring!S242</f>
        <v>Diptera</v>
      </c>
      <c r="L242" s="88" t="str">
        <f>+Monitoring!T242</f>
        <v>Brachycera</v>
      </c>
      <c r="M242" s="88" t="str">
        <f>+Monitoring!U242</f>
        <v>#N/C</v>
      </c>
      <c r="N242" s="88" t="str">
        <f>+Monitoring!V242</f>
        <v>#N/C</v>
      </c>
      <c r="O242" s="88" t="str">
        <f>+Monitoring!W242</f>
        <v>#N/C</v>
      </c>
      <c r="P242" s="88" t="str">
        <f>+Monitoring!X242</f>
        <v>#N/C</v>
      </c>
      <c r="Q242" s="88" t="str">
        <f>+Monitoring!Y242</f>
        <v>#N/C</v>
      </c>
      <c r="R242" s="88" t="str">
        <f>+Monitoring!Z242</f>
        <v>#N/C</v>
      </c>
      <c r="S242" s="88" t="e">
        <f>+Monitoring!#REF!</f>
        <v>#REF!</v>
      </c>
      <c r="T242" s="101" t="e">
        <f>+Monitoring!#REF!</f>
        <v>#REF!</v>
      </c>
    </row>
    <row r="243" spans="1:20" x14ac:dyDescent="0.3">
      <c r="A243" s="88">
        <f t="shared" si="19"/>
        <v>242</v>
      </c>
      <c r="B243" s="88" t="str">
        <f t="shared" si="15"/>
        <v>FAIRD</v>
      </c>
      <c r="C243" s="88" t="str">
        <f>SUBSTITUTE(+Monitoring!C243,"-","")</f>
        <v>FAIRD1</v>
      </c>
      <c r="D243" s="88" t="str">
        <f t="shared" si="16"/>
        <v>Site1</v>
      </c>
      <c r="E243" s="89" t="str">
        <f t="shared" si="17"/>
        <v>Maize</v>
      </c>
      <c r="F243" s="90" t="str">
        <f t="shared" si="18"/>
        <v>FAIRDxMaize</v>
      </c>
      <c r="G243" s="91">
        <f>+Monitoring!G243</f>
        <v>45169.407256944498</v>
      </c>
      <c r="H243" s="91">
        <f>+Monitoring!H243</f>
        <v>45169.407696759299</v>
      </c>
      <c r="I243" s="93">
        <f>+Monitoring!I243</f>
        <v>4.3981480121146888E-4</v>
      </c>
      <c r="J243" s="92" t="e">
        <f>+Monitoring!#REF!</f>
        <v>#REF!</v>
      </c>
      <c r="K243" s="88" t="str">
        <f>+Monitoring!S243</f>
        <v>Diptera</v>
      </c>
      <c r="L243" s="88" t="str">
        <f>+Monitoring!T243</f>
        <v>Brachycera</v>
      </c>
      <c r="M243" s="88" t="str">
        <f>+Monitoring!U243</f>
        <v>Muscomorpha</v>
      </c>
      <c r="N243" s="88" t="str">
        <f>+Monitoring!V243</f>
        <v>Muscoidea</v>
      </c>
      <c r="O243" s="88" t="str">
        <f>+Monitoring!W243</f>
        <v>#N/C</v>
      </c>
      <c r="P243" s="88" t="str">
        <f>+Monitoring!X243</f>
        <v>#N/C</v>
      </c>
      <c r="Q243" s="88" t="str">
        <f>+Monitoring!Y243</f>
        <v>#N/C</v>
      </c>
      <c r="R243" s="88" t="str">
        <f>+Monitoring!Z243</f>
        <v>#N/C</v>
      </c>
      <c r="S243" s="88" t="e">
        <f>+Monitoring!#REF!</f>
        <v>#REF!</v>
      </c>
      <c r="T243" s="101" t="e">
        <f>+Monitoring!#REF!</f>
        <v>#REF!</v>
      </c>
    </row>
    <row r="244" spans="1:20" x14ac:dyDescent="0.3">
      <c r="A244" s="88">
        <f t="shared" si="19"/>
        <v>243</v>
      </c>
      <c r="B244" s="88" t="str">
        <f t="shared" si="15"/>
        <v>FAIRD</v>
      </c>
      <c r="C244" s="88" t="str">
        <f>SUBSTITUTE(+Monitoring!C244,"-","")</f>
        <v>FAIRD1</v>
      </c>
      <c r="D244" s="88" t="str">
        <f t="shared" si="16"/>
        <v>Site1</v>
      </c>
      <c r="E244" s="89" t="str">
        <f t="shared" si="17"/>
        <v>Maize</v>
      </c>
      <c r="F244" s="90" t="str">
        <f t="shared" si="18"/>
        <v>FAIRDxMaize</v>
      </c>
      <c r="G244" s="91">
        <f>+Monitoring!G244</f>
        <v>45169.455810185202</v>
      </c>
      <c r="H244" s="91">
        <f>+Monitoring!H244</f>
        <v>45169.455902777801</v>
      </c>
      <c r="I244" s="93">
        <f>+Monitoring!I244</f>
        <v>9.2592599685303867E-5</v>
      </c>
      <c r="J244" s="92" t="e">
        <f>+Monitoring!#REF!</f>
        <v>#REF!</v>
      </c>
      <c r="K244" s="88" t="str">
        <f>+Monitoring!S244</f>
        <v>Diptera</v>
      </c>
      <c r="L244" s="88" t="str">
        <f>+Monitoring!T244</f>
        <v>Brachycera</v>
      </c>
      <c r="M244" s="88" t="str">
        <f>+Monitoring!U244</f>
        <v>Muscomorpha</v>
      </c>
      <c r="N244" s="88" t="str">
        <f>+Monitoring!V244</f>
        <v>Muscoidea</v>
      </c>
      <c r="O244" s="88" t="str">
        <f>+Monitoring!W244</f>
        <v>Fanniidae</v>
      </c>
      <c r="P244" s="88">
        <f>+Monitoring!X244</f>
        <v>0</v>
      </c>
      <c r="Q244" s="88" t="str">
        <f>+Monitoring!Y244</f>
        <v>Fannia</v>
      </c>
      <c r="R244" s="88" t="str">
        <f>+Monitoring!Z244</f>
        <v>#N/C</v>
      </c>
      <c r="S244" s="88" t="e">
        <f>+Monitoring!#REF!</f>
        <v>#REF!</v>
      </c>
      <c r="T244" s="101" t="e">
        <f>+Monitoring!#REF!</f>
        <v>#REF!</v>
      </c>
    </row>
    <row r="245" spans="1:20" x14ac:dyDescent="0.3">
      <c r="A245" s="88">
        <f t="shared" si="19"/>
        <v>244</v>
      </c>
      <c r="B245" s="88" t="str">
        <f t="shared" si="15"/>
        <v>FAIRD</v>
      </c>
      <c r="C245" s="88" t="str">
        <f>SUBSTITUTE(+Monitoring!C245,"-","")</f>
        <v>FAIRD1</v>
      </c>
      <c r="D245" s="88" t="str">
        <f t="shared" si="16"/>
        <v>Site1</v>
      </c>
      <c r="E245" s="89" t="str">
        <f t="shared" si="17"/>
        <v>Maize</v>
      </c>
      <c r="F245" s="90" t="str">
        <f t="shared" si="18"/>
        <v>FAIRDxMaize</v>
      </c>
      <c r="G245" s="91">
        <f>+Monitoring!G245</f>
        <v>45169.465231481503</v>
      </c>
      <c r="H245" s="91">
        <f>+Monitoring!H245</f>
        <v>45169.465833333299</v>
      </c>
      <c r="I245" s="93">
        <f>+Monitoring!I245</f>
        <v>6.0185179609106854E-4</v>
      </c>
      <c r="J245" s="92" t="e">
        <f>+Monitoring!#REF!</f>
        <v>#REF!</v>
      </c>
      <c r="K245" s="88" t="str">
        <f>+Monitoring!S245</f>
        <v>Diptera</v>
      </c>
      <c r="L245" s="88" t="str">
        <f>+Monitoring!T245</f>
        <v>Brachycera</v>
      </c>
      <c r="M245" s="88" t="str">
        <f>+Monitoring!U245</f>
        <v>Muscomorpha</v>
      </c>
      <c r="N245" s="88" t="str">
        <f>+Monitoring!V245</f>
        <v>Muscoidea</v>
      </c>
      <c r="O245" s="88" t="str">
        <f>+Monitoring!W245</f>
        <v>Fanniidae</v>
      </c>
      <c r="P245" s="88">
        <f>+Monitoring!X245</f>
        <v>0</v>
      </c>
      <c r="Q245" s="88" t="str">
        <f>+Monitoring!Y245</f>
        <v>Fannia</v>
      </c>
      <c r="R245" s="88" t="str">
        <f>+Monitoring!Z245</f>
        <v>#N/C</v>
      </c>
      <c r="S245" s="88" t="e">
        <f>+Monitoring!#REF!</f>
        <v>#REF!</v>
      </c>
      <c r="T245" s="101" t="e">
        <f>+Monitoring!#REF!</f>
        <v>#REF!</v>
      </c>
    </row>
    <row r="246" spans="1:20" x14ac:dyDescent="0.3">
      <c r="A246" s="88">
        <f t="shared" si="19"/>
        <v>245</v>
      </c>
      <c r="B246" s="88" t="str">
        <f t="shared" si="15"/>
        <v>FAIRD</v>
      </c>
      <c r="C246" s="88" t="str">
        <f>SUBSTITUTE(+Monitoring!C246,"-","")</f>
        <v>FAIRD1</v>
      </c>
      <c r="D246" s="88" t="str">
        <f t="shared" si="16"/>
        <v>Site1</v>
      </c>
      <c r="E246" s="89" t="str">
        <f t="shared" si="17"/>
        <v>Maize</v>
      </c>
      <c r="F246" s="90" t="str">
        <f t="shared" si="18"/>
        <v>FAIRDxMaize</v>
      </c>
      <c r="G246" s="91">
        <f>+Monitoring!G246</f>
        <v>45169.4698726852</v>
      </c>
      <c r="H246" s="91">
        <f>+Monitoring!H246</f>
        <v>45169.4699652778</v>
      </c>
      <c r="I246" s="93">
        <f>+Monitoring!I246</f>
        <v>9.2592599685303867E-5</v>
      </c>
      <c r="J246" s="92" t="e">
        <f>+Monitoring!#REF!</f>
        <v>#REF!</v>
      </c>
      <c r="K246" s="88" t="str">
        <f>+Monitoring!S246</f>
        <v>Diptera</v>
      </c>
      <c r="L246" s="88" t="str">
        <f>+Monitoring!T246</f>
        <v>Brachycera</v>
      </c>
      <c r="M246" s="88" t="str">
        <f>+Monitoring!U246</f>
        <v>#N/C</v>
      </c>
      <c r="N246" s="88" t="str">
        <f>+Monitoring!V246</f>
        <v>#N/C</v>
      </c>
      <c r="O246" s="88" t="str">
        <f>+Monitoring!W246</f>
        <v>#N/C</v>
      </c>
      <c r="P246" s="88" t="str">
        <f>+Monitoring!X246</f>
        <v>#N/C</v>
      </c>
      <c r="Q246" s="88" t="str">
        <f>+Monitoring!Y246</f>
        <v>#N/C</v>
      </c>
      <c r="R246" s="88" t="str">
        <f>+Monitoring!Z246</f>
        <v>#N/C</v>
      </c>
      <c r="S246" s="88" t="e">
        <f>+Monitoring!#REF!</f>
        <v>#REF!</v>
      </c>
      <c r="T246" s="101" t="e">
        <f>+Monitoring!#REF!</f>
        <v>#REF!</v>
      </c>
    </row>
    <row r="247" spans="1:20" x14ac:dyDescent="0.3">
      <c r="A247" s="88">
        <f t="shared" si="19"/>
        <v>246</v>
      </c>
      <c r="B247" s="88" t="str">
        <f t="shared" si="15"/>
        <v>FAIRD</v>
      </c>
      <c r="C247" s="88" t="str">
        <f>SUBSTITUTE(+Monitoring!C247,"-","")</f>
        <v>FAIRD1</v>
      </c>
      <c r="D247" s="88" t="str">
        <f t="shared" si="16"/>
        <v>Site1</v>
      </c>
      <c r="E247" s="89" t="str">
        <f t="shared" si="17"/>
        <v>Maize</v>
      </c>
      <c r="F247" s="90" t="str">
        <f t="shared" si="18"/>
        <v>FAIRDxMaize</v>
      </c>
      <c r="G247" s="91">
        <f>+Monitoring!G247</f>
        <v>45169.4746759259</v>
      </c>
      <c r="H247" s="91">
        <f>+Monitoring!H247</f>
        <v>45169.474791666697</v>
      </c>
      <c r="I247" s="93">
        <f>+Monitoring!I247</f>
        <v>1.1574079690035433E-4</v>
      </c>
      <c r="J247" s="92" t="e">
        <f>+Monitoring!#REF!</f>
        <v>#REF!</v>
      </c>
      <c r="K247" s="88" t="str">
        <f>+Monitoring!S247</f>
        <v>Diptera</v>
      </c>
      <c r="L247" s="88" t="str">
        <f>+Monitoring!T247</f>
        <v>Brachycera</v>
      </c>
      <c r="M247" s="88" t="str">
        <f>+Monitoring!U247</f>
        <v>Muscomorpha</v>
      </c>
      <c r="N247" s="88" t="str">
        <f>+Monitoring!V247</f>
        <v>Muscoidea</v>
      </c>
      <c r="O247" s="88" t="str">
        <f>+Monitoring!W247</f>
        <v>Fanniidae</v>
      </c>
      <c r="P247" s="88">
        <f>+Monitoring!X247</f>
        <v>0</v>
      </c>
      <c r="Q247" s="88" t="str">
        <f>+Monitoring!Y247</f>
        <v>Fannia</v>
      </c>
      <c r="R247" s="88" t="str">
        <f>+Monitoring!Z247</f>
        <v>#N/C</v>
      </c>
      <c r="S247" s="88" t="e">
        <f>+Monitoring!#REF!</f>
        <v>#REF!</v>
      </c>
      <c r="T247" s="101" t="e">
        <f>+Monitoring!#REF!</f>
        <v>#REF!</v>
      </c>
    </row>
    <row r="248" spans="1:20" x14ac:dyDescent="0.3">
      <c r="A248" s="88">
        <f t="shared" si="19"/>
        <v>247</v>
      </c>
      <c r="B248" s="88" t="str">
        <f t="shared" si="15"/>
        <v>FAIRD</v>
      </c>
      <c r="C248" s="88" t="str">
        <f>SUBSTITUTE(+Monitoring!C248,"-","")</f>
        <v>FAIRD1</v>
      </c>
      <c r="D248" s="88" t="str">
        <f t="shared" si="16"/>
        <v>Site1</v>
      </c>
      <c r="E248" s="89" t="str">
        <f t="shared" si="17"/>
        <v>Maize</v>
      </c>
      <c r="F248" s="90" t="str">
        <f t="shared" si="18"/>
        <v>FAIRDxMaize</v>
      </c>
      <c r="G248" s="91">
        <f>+Monitoring!G248</f>
        <v>45169.512094907397</v>
      </c>
      <c r="H248" s="91">
        <f>+Monitoring!H248</f>
        <v>45169.512256944399</v>
      </c>
      <c r="I248" s="93">
        <f>+Monitoring!I248</f>
        <v>1.6203700215555727E-4</v>
      </c>
      <c r="J248" s="92" t="e">
        <f>+Monitoring!#REF!</f>
        <v>#REF!</v>
      </c>
      <c r="K248" s="88" t="str">
        <f>+Monitoring!S248</f>
        <v>Diptera</v>
      </c>
      <c r="L248" s="88" t="str">
        <f>+Monitoring!T248</f>
        <v>Brachycera</v>
      </c>
      <c r="M248" s="88" t="str">
        <f>+Monitoring!U248</f>
        <v>Muscomorpha</v>
      </c>
      <c r="N248" s="88" t="str">
        <f>+Monitoring!V248</f>
        <v>Muscoidea</v>
      </c>
      <c r="O248" s="88" t="str">
        <f>+Monitoring!W248</f>
        <v>Fanniidae</v>
      </c>
      <c r="P248" s="88">
        <f>+Monitoring!X248</f>
        <v>0</v>
      </c>
      <c r="Q248" s="88" t="str">
        <f>+Monitoring!Y248</f>
        <v>Fannia</v>
      </c>
      <c r="R248" s="88" t="str">
        <f>+Monitoring!Z248</f>
        <v>#N/C</v>
      </c>
      <c r="S248" s="88" t="e">
        <f>+Monitoring!#REF!</f>
        <v>#REF!</v>
      </c>
      <c r="T248" s="101" t="e">
        <f>+Monitoring!#REF!</f>
        <v>#REF!</v>
      </c>
    </row>
    <row r="249" spans="1:20" x14ac:dyDescent="0.3">
      <c r="A249" s="88">
        <f t="shared" si="19"/>
        <v>248</v>
      </c>
      <c r="B249" s="88" t="str">
        <f t="shared" si="15"/>
        <v>FAIRD</v>
      </c>
      <c r="C249" s="88" t="str">
        <f>SUBSTITUTE(+Monitoring!C249,"-","")</f>
        <v>FAIRD1</v>
      </c>
      <c r="D249" s="88" t="str">
        <f t="shared" si="16"/>
        <v>Site1</v>
      </c>
      <c r="E249" s="89" t="str">
        <f t="shared" si="17"/>
        <v>Maize</v>
      </c>
      <c r="F249" s="90" t="str">
        <f t="shared" si="18"/>
        <v>FAIRDxMaize</v>
      </c>
      <c r="G249" s="91">
        <f>+Monitoring!G249</f>
        <v>45169.529421296298</v>
      </c>
      <c r="H249" s="91">
        <f>+Monitoring!H249</f>
        <v>45169.529479166697</v>
      </c>
      <c r="I249" s="93">
        <f>+Monitoring!I249</f>
        <v>5.7870398450177163E-5</v>
      </c>
      <c r="J249" s="92" t="e">
        <f>+Monitoring!#REF!</f>
        <v>#REF!</v>
      </c>
      <c r="K249" s="88" t="str">
        <f>+Monitoring!S249</f>
        <v>#N/C</v>
      </c>
      <c r="L249" s="88" t="str">
        <f>+Monitoring!T249</f>
        <v>#N/C</v>
      </c>
      <c r="M249" s="88" t="str">
        <f>+Monitoring!U249</f>
        <v>#N/C</v>
      </c>
      <c r="N249" s="88" t="str">
        <f>+Monitoring!V249</f>
        <v>#N/C</v>
      </c>
      <c r="O249" s="88" t="str">
        <f>+Monitoring!W249</f>
        <v>#N/C</v>
      </c>
      <c r="P249" s="88" t="str">
        <f>+Monitoring!X249</f>
        <v>#N/C</v>
      </c>
      <c r="Q249" s="88" t="str">
        <f>+Monitoring!Y249</f>
        <v>#N/C</v>
      </c>
      <c r="R249" s="88" t="str">
        <f>+Monitoring!Z249</f>
        <v>#N/C</v>
      </c>
      <c r="S249" s="88" t="e">
        <f>+Monitoring!#REF!</f>
        <v>#REF!</v>
      </c>
      <c r="T249" s="101" t="e">
        <f>+Monitoring!#REF!</f>
        <v>#REF!</v>
      </c>
    </row>
    <row r="250" spans="1:20" x14ac:dyDescent="0.3">
      <c r="A250" s="88">
        <f t="shared" si="19"/>
        <v>249</v>
      </c>
      <c r="B250" s="88" t="str">
        <f t="shared" si="15"/>
        <v>FAIRD</v>
      </c>
      <c r="C250" s="88" t="str">
        <f>SUBSTITUTE(+Monitoring!C250,"-","")</f>
        <v>FAIRD1</v>
      </c>
      <c r="D250" s="88" t="str">
        <f t="shared" si="16"/>
        <v>Site1</v>
      </c>
      <c r="E250" s="89" t="str">
        <f t="shared" si="17"/>
        <v>Maize</v>
      </c>
      <c r="F250" s="90" t="str">
        <f t="shared" si="18"/>
        <v>FAIRDxMaize</v>
      </c>
      <c r="G250" s="91">
        <f>+Monitoring!G250</f>
        <v>45169.541006944499</v>
      </c>
      <c r="H250" s="91">
        <f>+Monitoring!H250</f>
        <v>45169.541122685201</v>
      </c>
      <c r="I250" s="93">
        <f>+Monitoring!I250</f>
        <v>1.1574070231290534E-4</v>
      </c>
      <c r="J250" s="92" t="e">
        <f>+Monitoring!#REF!</f>
        <v>#REF!</v>
      </c>
      <c r="K250" s="88" t="str">
        <f>+Monitoring!S250</f>
        <v>Hymenoptera</v>
      </c>
      <c r="L250" s="88" t="str">
        <f>+Monitoring!T250</f>
        <v>Apocrita</v>
      </c>
      <c r="M250" s="88" t="str">
        <f>+Monitoring!U250</f>
        <v>Aculeata</v>
      </c>
      <c r="N250" s="88" t="str">
        <f>+Monitoring!V250</f>
        <v>Vespoidea</v>
      </c>
      <c r="O250" s="88" t="str">
        <f>+Monitoring!W250</f>
        <v>Vespidae</v>
      </c>
      <c r="P250" s="88" t="str">
        <f>+Monitoring!X250</f>
        <v>Vespinae</v>
      </c>
      <c r="Q250" s="88" t="str">
        <f>+Monitoring!Y250</f>
        <v>Vespula</v>
      </c>
      <c r="R250" s="88" t="str">
        <f>+Monitoring!Z250</f>
        <v>#N/C</v>
      </c>
      <c r="S250" s="88" t="e">
        <f>+Monitoring!#REF!</f>
        <v>#REF!</v>
      </c>
      <c r="T250" s="101" t="e">
        <f>+Monitoring!#REF!</f>
        <v>#REF!</v>
      </c>
    </row>
    <row r="251" spans="1:20" x14ac:dyDescent="0.3">
      <c r="A251" s="88">
        <f t="shared" si="19"/>
        <v>250</v>
      </c>
      <c r="B251" s="88" t="str">
        <f t="shared" si="15"/>
        <v>FAIRD</v>
      </c>
      <c r="C251" s="88" t="str">
        <f>SUBSTITUTE(+Monitoring!C251,"-","")</f>
        <v>FAIRD1</v>
      </c>
      <c r="D251" s="88" t="str">
        <f t="shared" si="16"/>
        <v>Site1</v>
      </c>
      <c r="E251" s="89" t="str">
        <f t="shared" si="17"/>
        <v>Maize</v>
      </c>
      <c r="F251" s="90" t="str">
        <f t="shared" si="18"/>
        <v>FAIRDxMaize</v>
      </c>
      <c r="G251" s="91">
        <f>+Monitoring!G251</f>
        <v>45169.543460648201</v>
      </c>
      <c r="H251" s="91">
        <f>+Monitoring!H251</f>
        <v>45169.544710648202</v>
      </c>
      <c r="I251" s="93">
        <f>+Monitoring!I251</f>
        <v>1.2500000011641532E-3</v>
      </c>
      <c r="J251" s="92" t="e">
        <f>+Monitoring!#REF!</f>
        <v>#REF!</v>
      </c>
      <c r="K251" s="88" t="str">
        <f>+Monitoring!S251</f>
        <v>Diptera</v>
      </c>
      <c r="L251" s="88" t="str">
        <f>+Monitoring!T251</f>
        <v>Brachycera</v>
      </c>
      <c r="M251" s="88" t="str">
        <f>+Monitoring!U251</f>
        <v>Muscomorpha</v>
      </c>
      <c r="N251" s="88" t="str">
        <f>+Monitoring!V251</f>
        <v>Muscoidea</v>
      </c>
      <c r="O251" s="88" t="str">
        <f>+Monitoring!W251</f>
        <v>Fanniidae</v>
      </c>
      <c r="P251" s="88">
        <f>+Monitoring!X251</f>
        <v>0</v>
      </c>
      <c r="Q251" s="88" t="str">
        <f>+Monitoring!Y251</f>
        <v>Fannia</v>
      </c>
      <c r="R251" s="88" t="str">
        <f>+Monitoring!Z251</f>
        <v>#N/C</v>
      </c>
      <c r="S251" s="88" t="e">
        <f>+Monitoring!#REF!</f>
        <v>#REF!</v>
      </c>
      <c r="T251" s="101" t="e">
        <f>+Monitoring!#REF!</f>
        <v>#REF!</v>
      </c>
    </row>
    <row r="252" spans="1:20" x14ac:dyDescent="0.3">
      <c r="A252" s="88">
        <f t="shared" si="19"/>
        <v>251</v>
      </c>
      <c r="B252" s="88" t="str">
        <f t="shared" si="15"/>
        <v>FAIRD</v>
      </c>
      <c r="C252" s="88" t="str">
        <f>SUBSTITUTE(+Monitoring!C252,"-","")</f>
        <v>FAIRD1</v>
      </c>
      <c r="D252" s="88" t="str">
        <f t="shared" si="16"/>
        <v>Site1</v>
      </c>
      <c r="E252" s="89" t="str">
        <f t="shared" si="17"/>
        <v>Maize</v>
      </c>
      <c r="F252" s="90" t="str">
        <f t="shared" si="18"/>
        <v>FAIRDxMaize</v>
      </c>
      <c r="G252" s="91">
        <f>+Monitoring!G252</f>
        <v>45169.683460648201</v>
      </c>
      <c r="H252" s="91">
        <f>+Monitoring!H252</f>
        <v>45169.683530092603</v>
      </c>
      <c r="I252" s="93">
        <f>+Monitoring!I252</f>
        <v>6.9444402470253408E-5</v>
      </c>
      <c r="J252" s="92" t="e">
        <f>+Monitoring!#REF!</f>
        <v>#REF!</v>
      </c>
      <c r="K252" s="88" t="str">
        <f>+Monitoring!S252</f>
        <v>Diptera</v>
      </c>
      <c r="L252" s="88" t="str">
        <f>+Monitoring!T252</f>
        <v>Brachycera</v>
      </c>
      <c r="M252" s="88" t="str">
        <f>+Monitoring!U252</f>
        <v>Muscomorpha</v>
      </c>
      <c r="N252" s="88" t="str">
        <f>+Monitoring!V252</f>
        <v>Muscoidea</v>
      </c>
      <c r="O252" s="88" t="str">
        <f>+Monitoring!W252</f>
        <v>Fanniidae</v>
      </c>
      <c r="P252" s="88">
        <f>+Monitoring!X252</f>
        <v>0</v>
      </c>
      <c r="Q252" s="88" t="str">
        <f>+Monitoring!Y252</f>
        <v>Fannia</v>
      </c>
      <c r="R252" s="88" t="str">
        <f>+Monitoring!Z252</f>
        <v>#N/C</v>
      </c>
      <c r="S252" s="88" t="e">
        <f>+Monitoring!#REF!</f>
        <v>#REF!</v>
      </c>
      <c r="T252" s="101" t="e">
        <f>+Monitoring!#REF!</f>
        <v>#REF!</v>
      </c>
    </row>
    <row r="253" spans="1:20" x14ac:dyDescent="0.3">
      <c r="A253" s="88">
        <f t="shared" si="19"/>
        <v>252</v>
      </c>
      <c r="B253" s="88" t="str">
        <f t="shared" si="15"/>
        <v>FAIRD</v>
      </c>
      <c r="C253" s="88" t="str">
        <f>SUBSTITUTE(+Monitoring!C253,"-","")</f>
        <v>FAIRD1</v>
      </c>
      <c r="D253" s="88" t="str">
        <f t="shared" si="16"/>
        <v>Site1</v>
      </c>
      <c r="E253" s="89" t="str">
        <f t="shared" si="17"/>
        <v>Maize</v>
      </c>
      <c r="F253" s="90" t="str">
        <f t="shared" si="18"/>
        <v>FAIRDxMaize</v>
      </c>
      <c r="G253" s="91">
        <f>+Monitoring!G253</f>
        <v>45169.746828703697</v>
      </c>
      <c r="H253" s="91">
        <f>+Monitoring!H253</f>
        <v>45169.754953703698</v>
      </c>
      <c r="I253" s="93">
        <f>+Monitoring!I253</f>
        <v>8.1250000002910383E-3</v>
      </c>
      <c r="J253" s="92" t="e">
        <f>+Monitoring!#REF!</f>
        <v>#REF!</v>
      </c>
      <c r="K253" s="88" t="str">
        <f>+Monitoring!S253</f>
        <v>Diptera</v>
      </c>
      <c r="L253" s="88" t="str">
        <f>+Monitoring!T253</f>
        <v>Brachycera</v>
      </c>
      <c r="M253" s="88" t="str">
        <f>+Monitoring!U253</f>
        <v>Muscomorpha</v>
      </c>
      <c r="N253" s="88" t="str">
        <f>+Monitoring!V253</f>
        <v>Muscoidea</v>
      </c>
      <c r="O253" s="88" t="str">
        <f>+Monitoring!W253</f>
        <v>Fanniidae</v>
      </c>
      <c r="P253" s="88">
        <f>+Monitoring!X253</f>
        <v>0</v>
      </c>
      <c r="Q253" s="88" t="str">
        <f>+Monitoring!Y253</f>
        <v>Fannia</v>
      </c>
      <c r="R253" s="88" t="str">
        <f>+Monitoring!Z253</f>
        <v>#N/C</v>
      </c>
      <c r="S253" s="88" t="e">
        <f>+Monitoring!#REF!</f>
        <v>#REF!</v>
      </c>
      <c r="T253" s="101" t="e">
        <f>+Monitoring!#REF!</f>
        <v>#REF!</v>
      </c>
    </row>
    <row r="254" spans="1:20" x14ac:dyDescent="0.3">
      <c r="A254" s="88">
        <f t="shared" si="19"/>
        <v>253</v>
      </c>
      <c r="B254" s="88" t="str">
        <f t="shared" si="15"/>
        <v>FAIRD</v>
      </c>
      <c r="C254" s="88" t="str">
        <f>SUBSTITUTE(+Monitoring!C254,"-","")</f>
        <v>FAIRD1</v>
      </c>
      <c r="D254" s="88" t="str">
        <f t="shared" si="16"/>
        <v>Site1</v>
      </c>
      <c r="E254" s="89" t="str">
        <f t="shared" si="17"/>
        <v>Maize</v>
      </c>
      <c r="F254" s="90" t="str">
        <f t="shared" si="18"/>
        <v>FAIRDxMaize</v>
      </c>
      <c r="G254" s="91">
        <f>+Monitoring!G254</f>
        <v>45169.755405092597</v>
      </c>
      <c r="H254" s="91">
        <f>+Monitoring!H254</f>
        <v>45169.755462963003</v>
      </c>
      <c r="I254" s="93">
        <f>+Monitoring!I254</f>
        <v>5.7870405726134777E-5</v>
      </c>
      <c r="J254" s="92" t="e">
        <f>+Monitoring!#REF!</f>
        <v>#REF!</v>
      </c>
      <c r="K254" s="88" t="str">
        <f>+Monitoring!S254</f>
        <v>Diptera</v>
      </c>
      <c r="L254" s="88" t="str">
        <f>+Monitoring!T254</f>
        <v>Brachycera</v>
      </c>
      <c r="M254" s="88" t="str">
        <f>+Monitoring!U254</f>
        <v>Muscomorpha</v>
      </c>
      <c r="N254" s="88" t="str">
        <f>+Monitoring!V254</f>
        <v>Muscoidea</v>
      </c>
      <c r="O254" s="88" t="str">
        <f>+Monitoring!W254</f>
        <v>#N/C</v>
      </c>
      <c r="P254" s="88" t="str">
        <f>+Monitoring!X254</f>
        <v>#N/C</v>
      </c>
      <c r="Q254" s="88" t="str">
        <f>+Monitoring!Y254</f>
        <v>#N/C</v>
      </c>
      <c r="R254" s="88" t="str">
        <f>+Monitoring!Z254</f>
        <v>#N/C</v>
      </c>
      <c r="S254" s="88" t="e">
        <f>+Monitoring!#REF!</f>
        <v>#REF!</v>
      </c>
      <c r="T254" s="101" t="e">
        <f>+Monitoring!#REF!</f>
        <v>#REF!</v>
      </c>
    </row>
    <row r="255" spans="1:20" x14ac:dyDescent="0.3">
      <c r="A255" s="88">
        <f t="shared" si="19"/>
        <v>254</v>
      </c>
      <c r="B255" s="88" t="str">
        <f t="shared" si="15"/>
        <v>FAIRD</v>
      </c>
      <c r="C255" s="88" t="str">
        <f>SUBSTITUTE(+Monitoring!C255,"-","")</f>
        <v>FAIRD1</v>
      </c>
      <c r="D255" s="88" t="str">
        <f t="shared" si="16"/>
        <v>Site1</v>
      </c>
      <c r="E255" s="89" t="str">
        <f t="shared" si="17"/>
        <v>Maize</v>
      </c>
      <c r="F255" s="90" t="str">
        <f t="shared" si="18"/>
        <v>FAIRDxMaize</v>
      </c>
      <c r="G255" s="91">
        <f>+Monitoring!G255</f>
        <v>45169.762349536999</v>
      </c>
      <c r="H255" s="91">
        <f>+Monitoring!H255</f>
        <v>45169.762499999997</v>
      </c>
      <c r="I255" s="93">
        <f>+Monitoring!I255</f>
        <v>1.5046299813548103E-4</v>
      </c>
      <c r="J255" s="92" t="e">
        <f>+Monitoring!#REF!</f>
        <v>#REF!</v>
      </c>
      <c r="K255" s="88" t="str">
        <f>+Monitoring!S255</f>
        <v>Diptera</v>
      </c>
      <c r="L255" s="88" t="str">
        <f>+Monitoring!T255</f>
        <v>Brachycera</v>
      </c>
      <c r="M255" s="88" t="str">
        <f>+Monitoring!U255</f>
        <v>#N/C</v>
      </c>
      <c r="N255" s="88" t="str">
        <f>+Monitoring!V255</f>
        <v>#N/C</v>
      </c>
      <c r="O255" s="88" t="str">
        <f>+Monitoring!W255</f>
        <v>#N/C</v>
      </c>
      <c r="P255" s="88" t="str">
        <f>+Monitoring!X255</f>
        <v>#N/C</v>
      </c>
      <c r="Q255" s="88" t="str">
        <f>+Monitoring!Y255</f>
        <v>#N/C</v>
      </c>
      <c r="R255" s="88" t="str">
        <f>+Monitoring!Z255</f>
        <v>#N/C</v>
      </c>
      <c r="S255" s="88" t="e">
        <f>+Monitoring!#REF!</f>
        <v>#REF!</v>
      </c>
      <c r="T255" s="101" t="e">
        <f>+Monitoring!#REF!</f>
        <v>#REF!</v>
      </c>
    </row>
    <row r="256" spans="1:20" x14ac:dyDescent="0.3">
      <c r="A256" s="88">
        <f t="shared" si="19"/>
        <v>255</v>
      </c>
      <c r="B256" s="88" t="str">
        <f t="shared" si="15"/>
        <v>FAIRD</v>
      </c>
      <c r="C256" s="88" t="str">
        <f>SUBSTITUTE(+Monitoring!C256,"-","")</f>
        <v>FAIRD1</v>
      </c>
      <c r="D256" s="88" t="str">
        <f t="shared" si="16"/>
        <v>Site1</v>
      </c>
      <c r="E256" s="89" t="str">
        <f t="shared" si="17"/>
        <v>Maize</v>
      </c>
      <c r="F256" s="90" t="str">
        <f t="shared" si="18"/>
        <v>FAIRDxMaize</v>
      </c>
      <c r="G256" s="91">
        <f>+Monitoring!G256</f>
        <v>45170.295925925901</v>
      </c>
      <c r="H256" s="91">
        <f>+Monitoring!H256</f>
        <v>45170.342731481498</v>
      </c>
      <c r="I256" s="93">
        <f>+Monitoring!I256</f>
        <v>4.6805555597529747E-2</v>
      </c>
      <c r="J256" s="92" t="e">
        <f>+Monitoring!#REF!</f>
        <v>#REF!</v>
      </c>
      <c r="K256" s="88" t="str">
        <f>+Monitoring!S256</f>
        <v>Diptera</v>
      </c>
      <c r="L256" s="88" t="str">
        <f>+Monitoring!T256</f>
        <v>Brachycera</v>
      </c>
      <c r="M256" s="88" t="str">
        <f>+Monitoring!U256</f>
        <v>#N/C</v>
      </c>
      <c r="N256" s="88" t="str">
        <f>+Monitoring!V256</f>
        <v>#N/C</v>
      </c>
      <c r="O256" s="88" t="str">
        <f>+Monitoring!W256</f>
        <v>#N/C</v>
      </c>
      <c r="P256" s="88" t="str">
        <f>+Monitoring!X256</f>
        <v>#N/C</v>
      </c>
      <c r="Q256" s="88" t="str">
        <f>+Monitoring!Y256</f>
        <v>#N/C</v>
      </c>
      <c r="R256" s="88" t="str">
        <f>+Monitoring!Z256</f>
        <v>#N/C</v>
      </c>
      <c r="S256" s="88" t="e">
        <f>+Monitoring!#REF!</f>
        <v>#REF!</v>
      </c>
      <c r="T256" s="101" t="e">
        <f>+Monitoring!#REF!</f>
        <v>#REF!</v>
      </c>
    </row>
    <row r="257" spans="1:20" x14ac:dyDescent="0.3">
      <c r="A257" s="88">
        <f t="shared" si="19"/>
        <v>256</v>
      </c>
      <c r="B257" s="88" t="str">
        <f t="shared" si="15"/>
        <v>FAIRD</v>
      </c>
      <c r="C257" s="88" t="str">
        <f>SUBSTITUTE(+Monitoring!C257,"-","")</f>
        <v>FAIRD1</v>
      </c>
      <c r="D257" s="88" t="str">
        <f t="shared" si="16"/>
        <v>Site1</v>
      </c>
      <c r="E257" s="89" t="str">
        <f t="shared" si="17"/>
        <v>Maize</v>
      </c>
      <c r="F257" s="90" t="str">
        <f t="shared" si="18"/>
        <v>FAIRDxMaize</v>
      </c>
      <c r="G257" s="91">
        <f>+Monitoring!G257</f>
        <v>45170.347199074102</v>
      </c>
      <c r="H257" s="91">
        <f>+Monitoring!H257</f>
        <v>45170.347442129598</v>
      </c>
      <c r="I257" s="93">
        <f>+Monitoring!I257</f>
        <v>2.430554959573783E-4</v>
      </c>
      <c r="J257" s="92" t="e">
        <f>+Monitoring!#REF!</f>
        <v>#REF!</v>
      </c>
      <c r="K257" s="88" t="str">
        <f>+Monitoring!S257</f>
        <v>Diptera</v>
      </c>
      <c r="L257" s="88" t="str">
        <f>+Monitoring!T257</f>
        <v>Brachycera</v>
      </c>
      <c r="M257" s="88" t="str">
        <f>+Monitoring!U257</f>
        <v>Muscomorpha</v>
      </c>
      <c r="N257" s="88" t="str">
        <f>+Monitoring!V257</f>
        <v>Muscoidea</v>
      </c>
      <c r="O257" s="88" t="str">
        <f>+Monitoring!W257</f>
        <v>#N/C</v>
      </c>
      <c r="P257" s="88" t="str">
        <f>+Monitoring!X257</f>
        <v>#N/C</v>
      </c>
      <c r="Q257" s="88" t="str">
        <f>+Monitoring!Y257</f>
        <v>#N/C</v>
      </c>
      <c r="R257" s="88" t="str">
        <f>+Monitoring!Z257</f>
        <v>#N/C</v>
      </c>
      <c r="S257" s="88" t="e">
        <f>+Monitoring!#REF!</f>
        <v>#REF!</v>
      </c>
      <c r="T257" s="101" t="e">
        <f>+Monitoring!#REF!</f>
        <v>#REF!</v>
      </c>
    </row>
    <row r="258" spans="1:20" x14ac:dyDescent="0.3">
      <c r="A258" s="88">
        <f t="shared" si="19"/>
        <v>257</v>
      </c>
      <c r="B258" s="88" t="str">
        <f t="shared" si="15"/>
        <v>FAIRD</v>
      </c>
      <c r="C258" s="88" t="str">
        <f>SUBSTITUTE(+Monitoring!C258,"-","")</f>
        <v>FAIRD1</v>
      </c>
      <c r="D258" s="88" t="str">
        <f t="shared" si="16"/>
        <v>Site1</v>
      </c>
      <c r="E258" s="89" t="str">
        <f t="shared" si="17"/>
        <v>Maize</v>
      </c>
      <c r="F258" s="90" t="str">
        <f t="shared" si="18"/>
        <v>FAIRDxMaize</v>
      </c>
      <c r="G258" s="91">
        <f>+Monitoring!G258</f>
        <v>45170.348020833299</v>
      </c>
      <c r="H258" s="91">
        <f>+Monitoring!H258</f>
        <v>45170.3491319444</v>
      </c>
      <c r="I258" s="93">
        <f>+Monitoring!I258</f>
        <v>1.1111111016361974E-3</v>
      </c>
      <c r="J258" s="92" t="e">
        <f>+Monitoring!#REF!</f>
        <v>#REF!</v>
      </c>
      <c r="K258" s="88" t="str">
        <f>+Monitoring!S258</f>
        <v>Diptera</v>
      </c>
      <c r="L258" s="88" t="str">
        <f>+Monitoring!T258</f>
        <v>Brachycera</v>
      </c>
      <c r="M258" s="88" t="str">
        <f>+Monitoring!U258</f>
        <v>Muscomorpha</v>
      </c>
      <c r="N258" s="88" t="str">
        <f>+Monitoring!V258</f>
        <v>Muscoidea</v>
      </c>
      <c r="O258" s="88" t="str">
        <f>+Monitoring!W258</f>
        <v>Fanniidae</v>
      </c>
      <c r="P258" s="88">
        <f>+Monitoring!X258</f>
        <v>0</v>
      </c>
      <c r="Q258" s="88" t="str">
        <f>+Monitoring!Y258</f>
        <v>Fannia</v>
      </c>
      <c r="R258" s="88" t="str">
        <f>+Monitoring!Z258</f>
        <v>#N/C</v>
      </c>
      <c r="S258" s="88" t="e">
        <f>+Monitoring!#REF!</f>
        <v>#REF!</v>
      </c>
      <c r="T258" s="101" t="e">
        <f>+Monitoring!#REF!</f>
        <v>#REF!</v>
      </c>
    </row>
    <row r="259" spans="1:20" x14ac:dyDescent="0.3">
      <c r="A259" s="88">
        <f t="shared" si="19"/>
        <v>258</v>
      </c>
      <c r="B259" s="88" t="str">
        <f t="shared" ref="B259:B322" si="20">+LEFT(C259,LEN(C259)-1)</f>
        <v>FAIRD</v>
      </c>
      <c r="C259" s="88" t="str">
        <f>SUBSTITUTE(+Monitoring!C259,"-","")</f>
        <v>FAIRD1</v>
      </c>
      <c r="D259" s="88" t="str">
        <f t="shared" ref="D259:D322" si="21">CONCATENATE("Site",RIGHT(C259,1))</f>
        <v>Site1</v>
      </c>
      <c r="E259" s="89" t="str">
        <f t="shared" ref="E259:E322" si="22">IF(OR(D259="Site1",D259="Site2"),"Maize",IF(OR(D259="Site3",D259="Site4"),"Meadow","error"))</f>
        <v>Maize</v>
      </c>
      <c r="F259" s="90" t="str">
        <f t="shared" ref="F259:F322" si="23">+CONCATENATE(B259,"x",E259)</f>
        <v>FAIRDxMaize</v>
      </c>
      <c r="G259" s="91">
        <f>+Monitoring!G259</f>
        <v>45170.364409722199</v>
      </c>
      <c r="H259" s="91">
        <f>+Monitoring!H259</f>
        <v>45170.364467592597</v>
      </c>
      <c r="I259" s="93">
        <f>+Monitoring!I259</f>
        <v>5.7870398450177163E-5</v>
      </c>
      <c r="J259" s="92" t="e">
        <f>+Monitoring!#REF!</f>
        <v>#REF!</v>
      </c>
      <c r="K259" s="88" t="str">
        <f>+Monitoring!S259</f>
        <v>#N/C</v>
      </c>
      <c r="L259" s="88" t="str">
        <f>+Monitoring!T259</f>
        <v>#N/C</v>
      </c>
      <c r="M259" s="88" t="str">
        <f>+Monitoring!U259</f>
        <v>#N/C</v>
      </c>
      <c r="N259" s="88" t="str">
        <f>+Monitoring!V259</f>
        <v>#N/C</v>
      </c>
      <c r="O259" s="88" t="str">
        <f>+Monitoring!W259</f>
        <v>#N/C</v>
      </c>
      <c r="P259" s="88" t="str">
        <f>+Monitoring!X259</f>
        <v>#N/C</v>
      </c>
      <c r="Q259" s="88" t="str">
        <f>+Monitoring!Y259</f>
        <v>#N/C</v>
      </c>
      <c r="R259" s="88" t="str">
        <f>+Monitoring!Z259</f>
        <v>#N/C</v>
      </c>
      <c r="S259" s="88" t="e">
        <f>+Monitoring!#REF!</f>
        <v>#REF!</v>
      </c>
      <c r="T259" s="101" t="e">
        <f>+Monitoring!#REF!</f>
        <v>#REF!</v>
      </c>
    </row>
    <row r="260" spans="1:20" x14ac:dyDescent="0.3">
      <c r="A260" s="88">
        <f t="shared" ref="A260:A323" si="24">+A259+1</f>
        <v>259</v>
      </c>
      <c r="B260" s="88" t="str">
        <f t="shared" si="20"/>
        <v>FAIRD</v>
      </c>
      <c r="C260" s="88" t="str">
        <f>SUBSTITUTE(+Monitoring!C260,"-","")</f>
        <v>FAIRD1</v>
      </c>
      <c r="D260" s="88" t="str">
        <f t="shared" si="21"/>
        <v>Site1</v>
      </c>
      <c r="E260" s="89" t="str">
        <f t="shared" si="22"/>
        <v>Maize</v>
      </c>
      <c r="F260" s="90" t="str">
        <f t="shared" si="23"/>
        <v>FAIRDxMaize</v>
      </c>
      <c r="G260" s="91">
        <f>+Monitoring!G260</f>
        <v>45170.399710648198</v>
      </c>
      <c r="H260" s="91">
        <f>+Monitoring!H260</f>
        <v>45170.400474536997</v>
      </c>
      <c r="I260" s="93">
        <f>+Monitoring!I260</f>
        <v>7.6388879824662581E-4</v>
      </c>
      <c r="J260" s="92" t="e">
        <f>+Monitoring!#REF!</f>
        <v>#REF!</v>
      </c>
      <c r="K260" s="88" t="str">
        <f>+Monitoring!S260</f>
        <v>Diptera</v>
      </c>
      <c r="L260" s="88" t="str">
        <f>+Monitoring!T260</f>
        <v>Brachycera</v>
      </c>
      <c r="M260" s="88" t="str">
        <f>+Monitoring!U260</f>
        <v>#N/C</v>
      </c>
      <c r="N260" s="88" t="str">
        <f>+Monitoring!V260</f>
        <v>#N/C</v>
      </c>
      <c r="O260" s="88" t="str">
        <f>+Monitoring!W260</f>
        <v>#N/C</v>
      </c>
      <c r="P260" s="88" t="str">
        <f>+Monitoring!X260</f>
        <v>#N/C</v>
      </c>
      <c r="Q260" s="88" t="str">
        <f>+Monitoring!Y260</f>
        <v>#N/C</v>
      </c>
      <c r="R260" s="88" t="str">
        <f>+Monitoring!Z260</f>
        <v>#N/C</v>
      </c>
      <c r="S260" s="88" t="e">
        <f>+Monitoring!#REF!</f>
        <v>#REF!</v>
      </c>
      <c r="T260" s="101" t="e">
        <f>+Monitoring!#REF!</f>
        <v>#REF!</v>
      </c>
    </row>
    <row r="261" spans="1:20" x14ac:dyDescent="0.3">
      <c r="A261" s="88">
        <f t="shared" si="24"/>
        <v>260</v>
      </c>
      <c r="B261" s="88" t="str">
        <f t="shared" si="20"/>
        <v>FAIRD</v>
      </c>
      <c r="C261" s="88" t="str">
        <f>SUBSTITUTE(+Monitoring!C261,"-","")</f>
        <v>FAIRD1</v>
      </c>
      <c r="D261" s="88" t="str">
        <f t="shared" si="21"/>
        <v>Site1</v>
      </c>
      <c r="E261" s="89" t="str">
        <f t="shared" si="22"/>
        <v>Maize</v>
      </c>
      <c r="F261" s="90" t="str">
        <f t="shared" si="23"/>
        <v>FAIRDxMaize</v>
      </c>
      <c r="G261" s="91">
        <f>+Monitoring!G261</f>
        <v>45170.4859953704</v>
      </c>
      <c r="H261" s="91">
        <f>+Monitoring!H261</f>
        <v>45170.486342592601</v>
      </c>
      <c r="I261" s="93">
        <f>+Monitoring!I261</f>
        <v>3.4722220152616501E-4</v>
      </c>
      <c r="J261" s="92" t="e">
        <f>+Monitoring!#REF!</f>
        <v>#REF!</v>
      </c>
      <c r="K261" s="88" t="str">
        <f>+Monitoring!S261</f>
        <v>Diptera</v>
      </c>
      <c r="L261" s="88" t="str">
        <f>+Monitoring!T261</f>
        <v>Brachycera</v>
      </c>
      <c r="M261" s="88" t="str">
        <f>+Monitoring!U261</f>
        <v>Muscomorpha</v>
      </c>
      <c r="N261" s="88" t="str">
        <f>+Monitoring!V261</f>
        <v>Muscoidea</v>
      </c>
      <c r="O261" s="88" t="str">
        <f>+Monitoring!W261</f>
        <v>Fanniidae</v>
      </c>
      <c r="P261" s="88">
        <f>+Monitoring!X261</f>
        <v>0</v>
      </c>
      <c r="Q261" s="88" t="str">
        <f>+Monitoring!Y261</f>
        <v>Fannia</v>
      </c>
      <c r="R261" s="88" t="str">
        <f>+Monitoring!Z261</f>
        <v>#N/C</v>
      </c>
      <c r="S261" s="88" t="e">
        <f>+Monitoring!#REF!</f>
        <v>#REF!</v>
      </c>
      <c r="T261" s="101" t="e">
        <f>+Monitoring!#REF!</f>
        <v>#REF!</v>
      </c>
    </row>
    <row r="262" spans="1:20" x14ac:dyDescent="0.3">
      <c r="A262" s="88">
        <f t="shared" si="24"/>
        <v>261</v>
      </c>
      <c r="B262" s="88" t="str">
        <f t="shared" si="20"/>
        <v>FAIRD</v>
      </c>
      <c r="C262" s="88" t="str">
        <f>SUBSTITUTE(+Monitoring!C262,"-","")</f>
        <v>FAIRD1</v>
      </c>
      <c r="D262" s="88" t="str">
        <f t="shared" si="21"/>
        <v>Site1</v>
      </c>
      <c r="E262" s="89" t="str">
        <f t="shared" si="22"/>
        <v>Maize</v>
      </c>
      <c r="F262" s="90" t="str">
        <f t="shared" si="23"/>
        <v>FAIRDxMaize</v>
      </c>
      <c r="G262" s="91">
        <f>+Monitoring!G262</f>
        <v>45170.496458333299</v>
      </c>
      <c r="H262" s="91">
        <f>+Monitoring!H262</f>
        <v>45170.496504629598</v>
      </c>
      <c r="I262" s="93">
        <f>+Monitoring!I262</f>
        <v>4.6296299842651933E-5</v>
      </c>
      <c r="J262" s="92" t="e">
        <f>+Monitoring!#REF!</f>
        <v>#REF!</v>
      </c>
      <c r="K262" s="88" t="str">
        <f>+Monitoring!S262</f>
        <v>#N/C</v>
      </c>
      <c r="L262" s="88" t="str">
        <f>+Monitoring!T262</f>
        <v>#N/C</v>
      </c>
      <c r="M262" s="88" t="str">
        <f>+Monitoring!U262</f>
        <v>#N/C</v>
      </c>
      <c r="N262" s="88" t="str">
        <f>+Monitoring!V262</f>
        <v>#N/C</v>
      </c>
      <c r="O262" s="88" t="str">
        <f>+Monitoring!W262</f>
        <v>#N/C</v>
      </c>
      <c r="P262" s="88" t="str">
        <f>+Monitoring!X262</f>
        <v>#N/C</v>
      </c>
      <c r="Q262" s="88" t="str">
        <f>+Monitoring!Y262</f>
        <v>#N/C</v>
      </c>
      <c r="R262" s="88" t="str">
        <f>+Monitoring!Z262</f>
        <v>#N/C</v>
      </c>
      <c r="S262" s="88" t="e">
        <f>+Monitoring!#REF!</f>
        <v>#REF!</v>
      </c>
      <c r="T262" s="101" t="e">
        <f>+Monitoring!#REF!</f>
        <v>#REF!</v>
      </c>
    </row>
    <row r="263" spans="1:20" x14ac:dyDescent="0.3">
      <c r="A263" s="88">
        <f t="shared" si="24"/>
        <v>262</v>
      </c>
      <c r="B263" s="88" t="str">
        <f t="shared" si="20"/>
        <v>FAIRD</v>
      </c>
      <c r="C263" s="88" t="str">
        <f>SUBSTITUTE(+Monitoring!C263,"-","")</f>
        <v>FAIRD1</v>
      </c>
      <c r="D263" s="88" t="str">
        <f t="shared" si="21"/>
        <v>Site1</v>
      </c>
      <c r="E263" s="89" t="str">
        <f t="shared" si="22"/>
        <v>Maize</v>
      </c>
      <c r="F263" s="90" t="str">
        <f t="shared" si="23"/>
        <v>FAIRDxMaize</v>
      </c>
      <c r="G263" s="91">
        <f>+Monitoring!G263</f>
        <v>45170.533402777801</v>
      </c>
      <c r="H263" s="91">
        <f>+Monitoring!H263</f>
        <v>45170.533449074101</v>
      </c>
      <c r="I263" s="93">
        <f>+Monitoring!I263</f>
        <v>4.6296299842651933E-5</v>
      </c>
      <c r="J263" s="92" t="e">
        <f>+Monitoring!#REF!</f>
        <v>#REF!</v>
      </c>
      <c r="K263" s="88" t="str">
        <f>+Monitoring!S263</f>
        <v>Diptera</v>
      </c>
      <c r="L263" s="88" t="str">
        <f>+Monitoring!T263</f>
        <v>Brachycera</v>
      </c>
      <c r="M263" s="88" t="str">
        <f>+Monitoring!U263</f>
        <v>Muscomorpha</v>
      </c>
      <c r="N263" s="88" t="str">
        <f>+Monitoring!V263</f>
        <v>Muscoidea</v>
      </c>
      <c r="O263" s="88" t="str">
        <f>+Monitoring!W263</f>
        <v>#N/C</v>
      </c>
      <c r="P263" s="88" t="str">
        <f>+Monitoring!X263</f>
        <v>#N/C</v>
      </c>
      <c r="Q263" s="88" t="str">
        <f>+Monitoring!Y263</f>
        <v>#N/C</v>
      </c>
      <c r="R263" s="88" t="str">
        <f>+Monitoring!Z263</f>
        <v>#N/C</v>
      </c>
      <c r="S263" s="88" t="e">
        <f>+Monitoring!#REF!</f>
        <v>#REF!</v>
      </c>
      <c r="T263" s="101" t="e">
        <f>+Monitoring!#REF!</f>
        <v>#REF!</v>
      </c>
    </row>
    <row r="264" spans="1:20" x14ac:dyDescent="0.3">
      <c r="A264" s="88">
        <f t="shared" si="24"/>
        <v>263</v>
      </c>
      <c r="B264" s="88" t="str">
        <f t="shared" si="20"/>
        <v>FAIRD</v>
      </c>
      <c r="C264" s="88" t="str">
        <f>SUBSTITUTE(+Monitoring!C264,"-","")</f>
        <v>FAIRD1</v>
      </c>
      <c r="D264" s="88" t="str">
        <f t="shared" si="21"/>
        <v>Site1</v>
      </c>
      <c r="E264" s="89" t="str">
        <f t="shared" si="22"/>
        <v>Maize</v>
      </c>
      <c r="F264" s="90" t="str">
        <f t="shared" si="23"/>
        <v>FAIRDxMaize</v>
      </c>
      <c r="G264" s="91">
        <f>+Monitoring!G264</f>
        <v>45170.537349537</v>
      </c>
      <c r="H264" s="91">
        <f>+Monitoring!H264</f>
        <v>45170.537418981497</v>
      </c>
      <c r="I264" s="93">
        <f>+Monitoring!I264</f>
        <v>6.9444497057702392E-5</v>
      </c>
      <c r="J264" s="92" t="e">
        <f>+Monitoring!#REF!</f>
        <v>#REF!</v>
      </c>
      <c r="K264" s="88" t="str">
        <f>+Monitoring!S264</f>
        <v>Diptera</v>
      </c>
      <c r="L264" s="88" t="str">
        <f>+Monitoring!T264</f>
        <v>Brachycera</v>
      </c>
      <c r="M264" s="88" t="str">
        <f>+Monitoring!U264</f>
        <v>Muscomorpha</v>
      </c>
      <c r="N264" s="88" t="str">
        <f>+Monitoring!V264</f>
        <v>Muscoidea</v>
      </c>
      <c r="O264" s="88" t="str">
        <f>+Monitoring!W264</f>
        <v>Fanniidae</v>
      </c>
      <c r="P264" s="88">
        <f>+Monitoring!X264</f>
        <v>0</v>
      </c>
      <c r="Q264" s="88" t="str">
        <f>+Monitoring!Y264</f>
        <v>Fannia</v>
      </c>
      <c r="R264" s="88" t="str">
        <f>+Monitoring!Z264</f>
        <v>#N/C</v>
      </c>
      <c r="S264" s="88" t="e">
        <f>+Monitoring!#REF!</f>
        <v>#REF!</v>
      </c>
      <c r="T264" s="101" t="e">
        <f>+Monitoring!#REF!</f>
        <v>#REF!</v>
      </c>
    </row>
    <row r="265" spans="1:20" x14ac:dyDescent="0.3">
      <c r="A265" s="88">
        <f t="shared" si="24"/>
        <v>264</v>
      </c>
      <c r="B265" s="88" t="str">
        <f t="shared" si="20"/>
        <v>FAIRD</v>
      </c>
      <c r="C265" s="88" t="str">
        <f>SUBSTITUTE(+Monitoring!C265,"-","")</f>
        <v>FAIRD1</v>
      </c>
      <c r="D265" s="88" t="str">
        <f t="shared" si="21"/>
        <v>Site1</v>
      </c>
      <c r="E265" s="89" t="str">
        <f t="shared" si="22"/>
        <v>Maize</v>
      </c>
      <c r="F265" s="90" t="str">
        <f t="shared" si="23"/>
        <v>FAIRDxMaize</v>
      </c>
      <c r="G265" s="91">
        <f>+Monitoring!G265</f>
        <v>45170.555462962999</v>
      </c>
      <c r="H265" s="91">
        <f>+Monitoring!H265</f>
        <v>45170.557291666701</v>
      </c>
      <c r="I265" s="93">
        <f>+Monitoring!I265</f>
        <v>1.8287037019035779E-3</v>
      </c>
      <c r="J265" s="92" t="e">
        <f>+Monitoring!#REF!</f>
        <v>#REF!</v>
      </c>
      <c r="K265" s="88" t="str">
        <f>+Monitoring!S265</f>
        <v>Diptera</v>
      </c>
      <c r="L265" s="88" t="str">
        <f>+Monitoring!T265</f>
        <v>Brachycera</v>
      </c>
      <c r="M265" s="88" t="str">
        <f>+Monitoring!U265</f>
        <v>#N/C</v>
      </c>
      <c r="N265" s="88" t="str">
        <f>+Monitoring!V265</f>
        <v>#N/C</v>
      </c>
      <c r="O265" s="88" t="str">
        <f>+Monitoring!W265</f>
        <v>#N/C</v>
      </c>
      <c r="P265" s="88" t="str">
        <f>+Monitoring!X265</f>
        <v>#N/C</v>
      </c>
      <c r="Q265" s="88" t="str">
        <f>+Monitoring!Y265</f>
        <v>#N/C</v>
      </c>
      <c r="R265" s="88" t="str">
        <f>+Monitoring!Z265</f>
        <v>#N/C</v>
      </c>
      <c r="S265" s="88" t="e">
        <f>+Monitoring!#REF!</f>
        <v>#REF!</v>
      </c>
      <c r="T265" s="101" t="e">
        <f>+Monitoring!#REF!</f>
        <v>#REF!</v>
      </c>
    </row>
    <row r="266" spans="1:20" x14ac:dyDescent="0.3">
      <c r="A266" s="88">
        <f t="shared" si="24"/>
        <v>265</v>
      </c>
      <c r="B266" s="88" t="str">
        <f t="shared" si="20"/>
        <v>FAIRD</v>
      </c>
      <c r="C266" s="88" t="str">
        <f>SUBSTITUTE(+Monitoring!C266,"-","")</f>
        <v>FAIRD1</v>
      </c>
      <c r="D266" s="88" t="str">
        <f t="shared" si="21"/>
        <v>Site1</v>
      </c>
      <c r="E266" s="89" t="str">
        <f t="shared" si="22"/>
        <v>Maize</v>
      </c>
      <c r="F266" s="90" t="str">
        <f t="shared" si="23"/>
        <v>FAIRDxMaize</v>
      </c>
      <c r="G266" s="91">
        <f>+Monitoring!G266</f>
        <v>45170.5571180556</v>
      </c>
      <c r="H266" s="91">
        <f>+Monitoring!H266</f>
        <v>45170.557141203702</v>
      </c>
      <c r="I266" s="93">
        <f>+Monitoring!I266</f>
        <v>2.3148102627601475E-5</v>
      </c>
      <c r="J266" s="92" t="e">
        <f>+Monitoring!#REF!</f>
        <v>#REF!</v>
      </c>
      <c r="K266" s="88" t="str">
        <f>+Monitoring!S266</f>
        <v>Diptera</v>
      </c>
      <c r="L266" s="88" t="str">
        <f>+Monitoring!T266</f>
        <v>Brachycera</v>
      </c>
      <c r="M266" s="88" t="str">
        <f>+Monitoring!U266</f>
        <v>#N/C</v>
      </c>
      <c r="N266" s="88" t="str">
        <f>+Monitoring!V266</f>
        <v>#N/C</v>
      </c>
      <c r="O266" s="88" t="str">
        <f>+Monitoring!W266</f>
        <v>#N/C</v>
      </c>
      <c r="P266" s="88" t="str">
        <f>+Monitoring!X266</f>
        <v>#N/C</v>
      </c>
      <c r="Q266" s="88" t="str">
        <f>+Monitoring!Y266</f>
        <v>#N/C</v>
      </c>
      <c r="R266" s="88" t="str">
        <f>+Monitoring!Z266</f>
        <v>#N/C</v>
      </c>
      <c r="S266" s="88" t="e">
        <f>+Monitoring!#REF!</f>
        <v>#REF!</v>
      </c>
      <c r="T266" s="101" t="e">
        <f>+Monitoring!#REF!</f>
        <v>#REF!</v>
      </c>
    </row>
    <row r="267" spans="1:20" x14ac:dyDescent="0.3">
      <c r="A267" s="88">
        <f t="shared" si="24"/>
        <v>266</v>
      </c>
      <c r="B267" s="88" t="str">
        <f t="shared" si="20"/>
        <v>FAIRD</v>
      </c>
      <c r="C267" s="88" t="str">
        <f>SUBSTITUTE(+Monitoring!C267,"-","")</f>
        <v>FAIRD1</v>
      </c>
      <c r="D267" s="88" t="str">
        <f t="shared" si="21"/>
        <v>Site1</v>
      </c>
      <c r="E267" s="89" t="str">
        <f t="shared" si="22"/>
        <v>Maize</v>
      </c>
      <c r="F267" s="90" t="str">
        <f t="shared" si="23"/>
        <v>FAIRDxMaize</v>
      </c>
      <c r="G267" s="91">
        <f>+Monitoring!G267</f>
        <v>45170.558495370402</v>
      </c>
      <c r="H267" s="91">
        <f>+Monitoring!H267</f>
        <v>45170.558657407397</v>
      </c>
      <c r="I267" s="93">
        <f>+Monitoring!I267</f>
        <v>1.6203699487959966E-4</v>
      </c>
      <c r="J267" s="92" t="e">
        <f>+Monitoring!#REF!</f>
        <v>#REF!</v>
      </c>
      <c r="K267" s="88" t="str">
        <f>+Monitoring!S267</f>
        <v>Diptera</v>
      </c>
      <c r="L267" s="88" t="str">
        <f>+Monitoring!T267</f>
        <v>Brachycera</v>
      </c>
      <c r="M267" s="88" t="str">
        <f>+Monitoring!U267</f>
        <v>Muscomorpha</v>
      </c>
      <c r="N267" s="88" t="str">
        <f>+Monitoring!V267</f>
        <v>Muscoidea</v>
      </c>
      <c r="O267" s="88" t="str">
        <f>+Monitoring!W267</f>
        <v>Fanniidae</v>
      </c>
      <c r="P267" s="88">
        <f>+Monitoring!X267</f>
        <v>0</v>
      </c>
      <c r="Q267" s="88" t="str">
        <f>+Monitoring!Y267</f>
        <v>Fannia</v>
      </c>
      <c r="R267" s="88" t="str">
        <f>+Monitoring!Z267</f>
        <v>#N/C</v>
      </c>
      <c r="S267" s="88" t="e">
        <f>+Monitoring!#REF!</f>
        <v>#REF!</v>
      </c>
      <c r="T267" s="101" t="e">
        <f>+Monitoring!#REF!</f>
        <v>#REF!</v>
      </c>
    </row>
    <row r="268" spans="1:20" x14ac:dyDescent="0.3">
      <c r="A268" s="88">
        <f t="shared" si="24"/>
        <v>267</v>
      </c>
      <c r="B268" s="88" t="str">
        <f t="shared" si="20"/>
        <v>FAIRD</v>
      </c>
      <c r="C268" s="88" t="str">
        <f>SUBSTITUTE(+Monitoring!C268,"-","")</f>
        <v>FAIRD1</v>
      </c>
      <c r="D268" s="88" t="str">
        <f t="shared" si="21"/>
        <v>Site1</v>
      </c>
      <c r="E268" s="89" t="str">
        <f t="shared" si="22"/>
        <v>Maize</v>
      </c>
      <c r="F268" s="90" t="str">
        <f t="shared" si="23"/>
        <v>FAIRDxMaize</v>
      </c>
      <c r="G268" s="91">
        <f>+Monitoring!G268</f>
        <v>45170.6004861111</v>
      </c>
      <c r="H268" s="91">
        <f>+Monitoring!H268</f>
        <v>45170.6007986111</v>
      </c>
      <c r="I268" s="93">
        <f>+Monitoring!I268</f>
        <v>3.125000002910383E-4</v>
      </c>
      <c r="J268" s="92" t="e">
        <f>+Monitoring!#REF!</f>
        <v>#REF!</v>
      </c>
      <c r="K268" s="88" t="str">
        <f>+Monitoring!S268</f>
        <v>Diptera</v>
      </c>
      <c r="L268" s="88" t="str">
        <f>+Monitoring!T268</f>
        <v>Brachycera</v>
      </c>
      <c r="M268" s="88" t="str">
        <f>+Monitoring!U268</f>
        <v>Muscomorpha</v>
      </c>
      <c r="N268" s="88" t="str">
        <f>+Monitoring!V268</f>
        <v>Muscoidea</v>
      </c>
      <c r="O268" s="88" t="str">
        <f>+Monitoring!W268</f>
        <v>Fanniidae</v>
      </c>
      <c r="P268" s="88">
        <f>+Monitoring!X268</f>
        <v>0</v>
      </c>
      <c r="Q268" s="88" t="str">
        <f>+Monitoring!Y268</f>
        <v>Fannia</v>
      </c>
      <c r="R268" s="88" t="str">
        <f>+Monitoring!Z268</f>
        <v>#N/C</v>
      </c>
      <c r="S268" s="88" t="e">
        <f>+Monitoring!#REF!</f>
        <v>#REF!</v>
      </c>
      <c r="T268" s="101" t="e">
        <f>+Monitoring!#REF!</f>
        <v>#REF!</v>
      </c>
    </row>
    <row r="269" spans="1:20" x14ac:dyDescent="0.3">
      <c r="A269" s="88">
        <f t="shared" si="24"/>
        <v>268</v>
      </c>
      <c r="B269" s="88" t="str">
        <f t="shared" si="20"/>
        <v>FAIRD</v>
      </c>
      <c r="C269" s="88" t="str">
        <f>SUBSTITUTE(+Monitoring!C269,"-","")</f>
        <v>FAIRD1</v>
      </c>
      <c r="D269" s="88" t="str">
        <f t="shared" si="21"/>
        <v>Site1</v>
      </c>
      <c r="E269" s="89" t="str">
        <f t="shared" si="22"/>
        <v>Maize</v>
      </c>
      <c r="F269" s="90" t="str">
        <f t="shared" si="23"/>
        <v>FAIRDxMaize</v>
      </c>
      <c r="G269" s="91">
        <f>+Monitoring!G269</f>
        <v>45170.601400462998</v>
      </c>
      <c r="H269" s="91">
        <f>+Monitoring!H269</f>
        <v>45170.6015162037</v>
      </c>
      <c r="I269" s="93">
        <f>+Monitoring!I269</f>
        <v>1.1574070231290534E-4</v>
      </c>
      <c r="J269" s="92" t="e">
        <f>+Monitoring!#REF!</f>
        <v>#REF!</v>
      </c>
      <c r="K269" s="88" t="str">
        <f>+Monitoring!S269</f>
        <v>Diptera</v>
      </c>
      <c r="L269" s="88" t="str">
        <f>+Monitoring!T269</f>
        <v>Brachycera</v>
      </c>
      <c r="M269" s="88" t="str">
        <f>+Monitoring!U269</f>
        <v>Muscomorpha</v>
      </c>
      <c r="N269" s="88" t="str">
        <f>+Monitoring!V269</f>
        <v>Muscoidea</v>
      </c>
      <c r="O269" s="88" t="str">
        <f>+Monitoring!W269</f>
        <v>Fanniidae</v>
      </c>
      <c r="P269" s="88">
        <f>+Monitoring!X269</f>
        <v>0</v>
      </c>
      <c r="Q269" s="88" t="str">
        <f>+Monitoring!Y269</f>
        <v>Fannia</v>
      </c>
      <c r="R269" s="88" t="str">
        <f>+Monitoring!Z269</f>
        <v>#N/C</v>
      </c>
      <c r="S269" s="88" t="e">
        <f>+Monitoring!#REF!</f>
        <v>#REF!</v>
      </c>
      <c r="T269" s="101" t="e">
        <f>+Monitoring!#REF!</f>
        <v>#REF!</v>
      </c>
    </row>
    <row r="270" spans="1:20" x14ac:dyDescent="0.3">
      <c r="A270" s="88">
        <f t="shared" si="24"/>
        <v>269</v>
      </c>
      <c r="B270" s="88" t="str">
        <f t="shared" si="20"/>
        <v>FAIRD</v>
      </c>
      <c r="C270" s="88" t="str">
        <f>SUBSTITUTE(+Monitoring!C270,"-","")</f>
        <v>FAIRD1</v>
      </c>
      <c r="D270" s="88" t="str">
        <f t="shared" si="21"/>
        <v>Site1</v>
      </c>
      <c r="E270" s="89" t="str">
        <f t="shared" si="22"/>
        <v>Maize</v>
      </c>
      <c r="F270" s="90" t="str">
        <f t="shared" si="23"/>
        <v>FAIRDxMaize</v>
      </c>
      <c r="G270" s="91">
        <f>+Monitoring!G270</f>
        <v>45170.6066782407</v>
      </c>
      <c r="H270" s="91">
        <f>+Monitoring!H270</f>
        <v>45170.607106481497</v>
      </c>
      <c r="I270" s="93">
        <f>+Monitoring!I270</f>
        <v>4.2824079719139263E-4</v>
      </c>
      <c r="J270" s="92" t="e">
        <f>+Monitoring!#REF!</f>
        <v>#REF!</v>
      </c>
      <c r="K270" s="88" t="str">
        <f>+Monitoring!S270</f>
        <v>Diptera</v>
      </c>
      <c r="L270" s="88" t="str">
        <f>+Monitoring!T270</f>
        <v>Brachycera</v>
      </c>
      <c r="M270" s="88" t="str">
        <f>+Monitoring!U270</f>
        <v>Muscomorpha</v>
      </c>
      <c r="N270" s="88" t="str">
        <f>+Monitoring!V270</f>
        <v>Oestroidea</v>
      </c>
      <c r="O270" s="88" t="str">
        <f>+Monitoring!W270</f>
        <v>#N/C</v>
      </c>
      <c r="P270" s="88" t="str">
        <f>+Monitoring!X270</f>
        <v>#N/C</v>
      </c>
      <c r="Q270" s="88" t="str">
        <f>+Monitoring!Y270</f>
        <v>#N/C</v>
      </c>
      <c r="R270" s="88" t="str">
        <f>+Monitoring!Z270</f>
        <v>#N/C</v>
      </c>
      <c r="S270" s="88" t="e">
        <f>+Monitoring!#REF!</f>
        <v>#REF!</v>
      </c>
      <c r="T270" s="101" t="e">
        <f>+Monitoring!#REF!</f>
        <v>#REF!</v>
      </c>
    </row>
    <row r="271" spans="1:20" x14ac:dyDescent="0.3">
      <c r="A271" s="88">
        <f t="shared" si="24"/>
        <v>270</v>
      </c>
      <c r="B271" s="88" t="str">
        <f t="shared" si="20"/>
        <v>FAIRD</v>
      </c>
      <c r="C271" s="88" t="str">
        <f>SUBSTITUTE(+Monitoring!C271,"-","")</f>
        <v>FAIRD1</v>
      </c>
      <c r="D271" s="88" t="str">
        <f t="shared" si="21"/>
        <v>Site1</v>
      </c>
      <c r="E271" s="89" t="str">
        <f t="shared" si="22"/>
        <v>Maize</v>
      </c>
      <c r="F271" s="90" t="str">
        <f t="shared" si="23"/>
        <v>FAIRDxMaize</v>
      </c>
      <c r="G271" s="91">
        <f>+Monitoring!G271</f>
        <v>45170.611192129603</v>
      </c>
      <c r="H271" s="91">
        <f>+Monitoring!H271</f>
        <v>45170.6112615741</v>
      </c>
      <c r="I271" s="93">
        <f>+Monitoring!I271</f>
        <v>6.9444497057702392E-5</v>
      </c>
      <c r="J271" s="92" t="e">
        <f>+Monitoring!#REF!</f>
        <v>#REF!</v>
      </c>
      <c r="K271" s="88" t="str">
        <f>+Monitoring!S271</f>
        <v>Hymenoptera</v>
      </c>
      <c r="L271" s="88" t="str">
        <f>+Monitoring!T271</f>
        <v>Apocrita</v>
      </c>
      <c r="M271" s="88" t="str">
        <f>+Monitoring!U271</f>
        <v>Aculeata</v>
      </c>
      <c r="N271" s="88" t="str">
        <f>+Monitoring!V271</f>
        <v>Vespoidea</v>
      </c>
      <c r="O271" s="88" t="str">
        <f>+Monitoring!W271</f>
        <v>Vespidae</v>
      </c>
      <c r="P271" s="88" t="str">
        <f>+Monitoring!X271</f>
        <v>Vespinae</v>
      </c>
      <c r="Q271" s="88" t="str">
        <f>+Monitoring!Y271</f>
        <v>Vespula</v>
      </c>
      <c r="R271" s="88" t="str">
        <f>+Monitoring!Z271</f>
        <v>#N/C</v>
      </c>
      <c r="S271" s="88" t="e">
        <f>+Monitoring!#REF!</f>
        <v>#REF!</v>
      </c>
      <c r="T271" s="101" t="e">
        <f>+Monitoring!#REF!</f>
        <v>#REF!</v>
      </c>
    </row>
    <row r="272" spans="1:20" x14ac:dyDescent="0.3">
      <c r="A272" s="88">
        <f t="shared" si="24"/>
        <v>271</v>
      </c>
      <c r="B272" s="88" t="str">
        <f t="shared" si="20"/>
        <v>FAIRD</v>
      </c>
      <c r="C272" s="88" t="str">
        <f>SUBSTITUTE(+Monitoring!C272,"-","")</f>
        <v>FAIRD1</v>
      </c>
      <c r="D272" s="88" t="str">
        <f t="shared" si="21"/>
        <v>Site1</v>
      </c>
      <c r="E272" s="89" t="str">
        <f t="shared" si="22"/>
        <v>Maize</v>
      </c>
      <c r="F272" s="90" t="str">
        <f t="shared" si="23"/>
        <v>FAIRDxMaize</v>
      </c>
      <c r="G272" s="91">
        <f>+Monitoring!G272</f>
        <v>45170.636921296304</v>
      </c>
      <c r="H272" s="91">
        <f>+Monitoring!H272</f>
        <v>45170.636979166702</v>
      </c>
      <c r="I272" s="93">
        <f>+Monitoring!I272</f>
        <v>5.7870398450177163E-5</v>
      </c>
      <c r="J272" s="92" t="e">
        <f>+Monitoring!#REF!</f>
        <v>#REF!</v>
      </c>
      <c r="K272" s="88" t="str">
        <f>+Monitoring!S272</f>
        <v>Hymenoptera</v>
      </c>
      <c r="L272" s="88" t="str">
        <f>+Monitoring!T272</f>
        <v>Apocrita</v>
      </c>
      <c r="M272" s="88" t="str">
        <f>+Monitoring!U272</f>
        <v>Aculeata</v>
      </c>
      <c r="N272" s="88" t="str">
        <f>+Monitoring!V272</f>
        <v>Vespoidea</v>
      </c>
      <c r="O272" s="88" t="str">
        <f>+Monitoring!W272</f>
        <v>Vespidae</v>
      </c>
      <c r="P272" s="88" t="str">
        <f>+Monitoring!X272</f>
        <v>Vespinae</v>
      </c>
      <c r="Q272" s="88" t="str">
        <f>+Monitoring!Y272</f>
        <v>Vespula</v>
      </c>
      <c r="R272" s="88" t="str">
        <f>+Monitoring!Z272</f>
        <v>#N/C</v>
      </c>
      <c r="S272" s="88" t="e">
        <f>+Monitoring!#REF!</f>
        <v>#REF!</v>
      </c>
      <c r="T272" s="101" t="e">
        <f>+Monitoring!#REF!</f>
        <v>#REF!</v>
      </c>
    </row>
    <row r="273" spans="1:20" x14ac:dyDescent="0.3">
      <c r="A273" s="88">
        <f t="shared" si="24"/>
        <v>272</v>
      </c>
      <c r="B273" s="88" t="str">
        <f t="shared" si="20"/>
        <v>FAIRD</v>
      </c>
      <c r="C273" s="88" t="str">
        <f>SUBSTITUTE(+Monitoring!C273,"-","")</f>
        <v>FAIRD1</v>
      </c>
      <c r="D273" s="88" t="str">
        <f t="shared" si="21"/>
        <v>Site1</v>
      </c>
      <c r="E273" s="89" t="str">
        <f t="shared" si="22"/>
        <v>Maize</v>
      </c>
      <c r="F273" s="90" t="str">
        <f t="shared" si="23"/>
        <v>FAIRDxMaize</v>
      </c>
      <c r="G273" s="91">
        <f>+Monitoring!G273</f>
        <v>45170.6398611111</v>
      </c>
      <c r="H273" s="91">
        <f>+Monitoring!H273</f>
        <v>45170.640104166698</v>
      </c>
      <c r="I273" s="93">
        <f>+Monitoring!I273</f>
        <v>2.430555978207849E-4</v>
      </c>
      <c r="J273" s="92" t="e">
        <f>+Monitoring!#REF!</f>
        <v>#REF!</v>
      </c>
      <c r="K273" s="88" t="str">
        <f>+Monitoring!S273</f>
        <v>Lepidoptera</v>
      </c>
      <c r="L273" s="88" t="str">
        <f>+Monitoring!T273</f>
        <v>Glossata</v>
      </c>
      <c r="M273" s="88" t="str">
        <f>+Monitoring!U273</f>
        <v>Heterocera</v>
      </c>
      <c r="N273" s="88" t="str">
        <f>+Monitoring!V273</f>
        <v>Noctuoidea</v>
      </c>
      <c r="O273" s="88" t="str">
        <f>+Monitoring!W273</f>
        <v>#N/C</v>
      </c>
      <c r="P273" s="88" t="str">
        <f>+Monitoring!X273</f>
        <v>#N/C</v>
      </c>
      <c r="Q273" s="88" t="str">
        <f>+Monitoring!Y273</f>
        <v>#N/C</v>
      </c>
      <c r="R273" s="88" t="str">
        <f>+Monitoring!Z273</f>
        <v>#N/C</v>
      </c>
      <c r="S273" s="88" t="e">
        <f>+Monitoring!#REF!</f>
        <v>#REF!</v>
      </c>
      <c r="T273" s="101" t="e">
        <f>+Monitoring!#REF!</f>
        <v>#REF!</v>
      </c>
    </row>
    <row r="274" spans="1:20" x14ac:dyDescent="0.3">
      <c r="A274" s="88">
        <f t="shared" si="24"/>
        <v>273</v>
      </c>
      <c r="B274" s="88" t="str">
        <f t="shared" si="20"/>
        <v>FAIRD</v>
      </c>
      <c r="C274" s="88" t="str">
        <f>SUBSTITUTE(+Monitoring!C274,"-","")</f>
        <v>FAIRD1</v>
      </c>
      <c r="D274" s="88" t="str">
        <f t="shared" si="21"/>
        <v>Site1</v>
      </c>
      <c r="E274" s="89" t="str">
        <f t="shared" si="22"/>
        <v>Maize</v>
      </c>
      <c r="F274" s="90" t="str">
        <f t="shared" si="23"/>
        <v>FAIRDxMaize</v>
      </c>
      <c r="G274" s="91">
        <f>+Monitoring!G274</f>
        <v>45170.671134259297</v>
      </c>
      <c r="H274" s="91">
        <f>+Monitoring!H274</f>
        <v>45170.671249999999</v>
      </c>
      <c r="I274" s="93">
        <f>+Monitoring!I274</f>
        <v>1.1574070231290534E-4</v>
      </c>
      <c r="J274" s="92" t="e">
        <f>+Monitoring!#REF!</f>
        <v>#REF!</v>
      </c>
      <c r="K274" s="88" t="str">
        <f>+Monitoring!S274</f>
        <v>Diptera</v>
      </c>
      <c r="L274" s="88" t="str">
        <f>+Monitoring!T274</f>
        <v>Brachycera</v>
      </c>
      <c r="M274" s="88" t="str">
        <f>+Monitoring!U274</f>
        <v>Muscomorpha</v>
      </c>
      <c r="N274" s="88" t="str">
        <f>+Monitoring!V274</f>
        <v>Muscoidea</v>
      </c>
      <c r="O274" s="88" t="str">
        <f>+Monitoring!W274</f>
        <v>Fanniidae</v>
      </c>
      <c r="P274" s="88">
        <f>+Monitoring!X274</f>
        <v>0</v>
      </c>
      <c r="Q274" s="88" t="str">
        <f>+Monitoring!Y274</f>
        <v>Fannia</v>
      </c>
      <c r="R274" s="88" t="str">
        <f>+Monitoring!Z274</f>
        <v>#N/C</v>
      </c>
      <c r="S274" s="88" t="e">
        <f>+Monitoring!#REF!</f>
        <v>#REF!</v>
      </c>
      <c r="T274" s="101" t="e">
        <f>+Monitoring!#REF!</f>
        <v>#REF!</v>
      </c>
    </row>
    <row r="275" spans="1:20" x14ac:dyDescent="0.3">
      <c r="A275" s="88">
        <f t="shared" si="24"/>
        <v>274</v>
      </c>
      <c r="B275" s="88" t="str">
        <f t="shared" si="20"/>
        <v>FAIRD</v>
      </c>
      <c r="C275" s="88" t="str">
        <f>SUBSTITUTE(+Monitoring!C275,"-","")</f>
        <v>FAIRD1</v>
      </c>
      <c r="D275" s="88" t="str">
        <f t="shared" si="21"/>
        <v>Site1</v>
      </c>
      <c r="E275" s="89" t="str">
        <f t="shared" si="22"/>
        <v>Maize</v>
      </c>
      <c r="F275" s="90" t="str">
        <f t="shared" si="23"/>
        <v>FAIRDxMaize</v>
      </c>
      <c r="G275" s="91">
        <f>+Monitoring!G275</f>
        <v>45170.687476851897</v>
      </c>
      <c r="H275" s="91">
        <f>+Monitoring!H275</f>
        <v>45170.687615740702</v>
      </c>
      <c r="I275" s="93">
        <f>+Monitoring!I275</f>
        <v>1.3888880494050682E-4</v>
      </c>
      <c r="J275" s="92" t="e">
        <f>+Monitoring!#REF!</f>
        <v>#REF!</v>
      </c>
      <c r="K275" s="88" t="str">
        <f>+Monitoring!S275</f>
        <v>Diptera</v>
      </c>
      <c r="L275" s="88" t="str">
        <f>+Monitoring!T275</f>
        <v>Brachycera</v>
      </c>
      <c r="M275" s="88" t="str">
        <f>+Monitoring!U275</f>
        <v>Muscomorpha</v>
      </c>
      <c r="N275" s="88" t="str">
        <f>+Monitoring!V275</f>
        <v>Muscoidea</v>
      </c>
      <c r="O275" s="88" t="str">
        <f>+Monitoring!W275</f>
        <v>Fanniidae</v>
      </c>
      <c r="P275" s="88">
        <f>+Monitoring!X275</f>
        <v>0</v>
      </c>
      <c r="Q275" s="88" t="str">
        <f>+Monitoring!Y275</f>
        <v>Fannia</v>
      </c>
      <c r="R275" s="88" t="str">
        <f>+Monitoring!Z275</f>
        <v>#N/C</v>
      </c>
      <c r="S275" s="88" t="e">
        <f>+Monitoring!#REF!</f>
        <v>#REF!</v>
      </c>
      <c r="T275" s="101" t="e">
        <f>+Monitoring!#REF!</f>
        <v>#REF!</v>
      </c>
    </row>
    <row r="276" spans="1:20" x14ac:dyDescent="0.3">
      <c r="A276" s="88">
        <f t="shared" si="24"/>
        <v>275</v>
      </c>
      <c r="B276" s="88" t="str">
        <f t="shared" si="20"/>
        <v>FAIRD</v>
      </c>
      <c r="C276" s="88" t="str">
        <f>SUBSTITUTE(+Monitoring!C276,"-","")</f>
        <v>FAIRD1</v>
      </c>
      <c r="D276" s="88" t="str">
        <f t="shared" si="21"/>
        <v>Site1</v>
      </c>
      <c r="E276" s="89" t="str">
        <f t="shared" si="22"/>
        <v>Maize</v>
      </c>
      <c r="F276" s="90" t="str">
        <f t="shared" si="23"/>
        <v>FAIRDxMaize</v>
      </c>
      <c r="G276" s="91">
        <f>+Monitoring!G276</f>
        <v>45170.689143518503</v>
      </c>
      <c r="H276" s="91">
        <f>+Monitoring!H276</f>
        <v>45170.689236111102</v>
      </c>
      <c r="I276" s="93">
        <f>+Monitoring!I276</f>
        <v>9.2592599685303867E-5</v>
      </c>
      <c r="J276" s="92" t="e">
        <f>+Monitoring!#REF!</f>
        <v>#REF!</v>
      </c>
      <c r="K276" s="88" t="str">
        <f>+Monitoring!S276</f>
        <v>Diptera</v>
      </c>
      <c r="L276" s="88" t="str">
        <f>+Monitoring!T276</f>
        <v>Brachycera</v>
      </c>
      <c r="M276" s="88" t="str">
        <f>+Monitoring!U276</f>
        <v>Muscomorpha</v>
      </c>
      <c r="N276" s="88" t="str">
        <f>+Monitoring!V276</f>
        <v>Muscoidea</v>
      </c>
      <c r="O276" s="88" t="str">
        <f>+Monitoring!W276</f>
        <v>Fanniidae</v>
      </c>
      <c r="P276" s="88">
        <f>+Monitoring!X276</f>
        <v>0</v>
      </c>
      <c r="Q276" s="88" t="str">
        <f>+Monitoring!Y276</f>
        <v>Fannia</v>
      </c>
      <c r="R276" s="88" t="str">
        <f>+Monitoring!Z276</f>
        <v>#N/C</v>
      </c>
      <c r="S276" s="88" t="e">
        <f>+Monitoring!#REF!</f>
        <v>#REF!</v>
      </c>
      <c r="T276" s="101" t="e">
        <f>+Monitoring!#REF!</f>
        <v>#REF!</v>
      </c>
    </row>
    <row r="277" spans="1:20" x14ac:dyDescent="0.3">
      <c r="A277" s="88">
        <f t="shared" si="24"/>
        <v>276</v>
      </c>
      <c r="B277" s="88" t="str">
        <f t="shared" si="20"/>
        <v>FAIRD</v>
      </c>
      <c r="C277" s="88" t="str">
        <f>SUBSTITUTE(+Monitoring!C277,"-","")</f>
        <v>FAIRD1</v>
      </c>
      <c r="D277" s="88" t="str">
        <f t="shared" si="21"/>
        <v>Site1</v>
      </c>
      <c r="E277" s="89" t="str">
        <f t="shared" si="22"/>
        <v>Maize</v>
      </c>
      <c r="F277" s="90" t="str">
        <f t="shared" si="23"/>
        <v>FAIRDxMaize</v>
      </c>
      <c r="G277" s="91">
        <f>+Monitoring!G277</f>
        <v>45170.694155092599</v>
      </c>
      <c r="H277" s="91">
        <f>+Monitoring!H277</f>
        <v>45170.6944560185</v>
      </c>
      <c r="I277" s="93">
        <f>+Monitoring!I277</f>
        <v>3.0092590168351308E-4</v>
      </c>
      <c r="J277" s="92" t="e">
        <f>+Monitoring!#REF!</f>
        <v>#REF!</v>
      </c>
      <c r="K277" s="88" t="str">
        <f>+Monitoring!S277</f>
        <v>Diptera</v>
      </c>
      <c r="L277" s="88" t="str">
        <f>+Monitoring!T277</f>
        <v>Brachycera</v>
      </c>
      <c r="M277" s="88" t="str">
        <f>+Monitoring!U277</f>
        <v>Muscomorpha</v>
      </c>
      <c r="N277" s="88" t="str">
        <f>+Monitoring!V277</f>
        <v>Muscoidea</v>
      </c>
      <c r="O277" s="88" t="str">
        <f>+Monitoring!W277</f>
        <v>#N/C</v>
      </c>
      <c r="P277" s="88" t="str">
        <f>+Monitoring!X277</f>
        <v>#N/C</v>
      </c>
      <c r="Q277" s="88" t="str">
        <f>+Monitoring!Y277</f>
        <v>#N/C</v>
      </c>
      <c r="R277" s="88" t="str">
        <f>+Monitoring!Z277</f>
        <v>#N/C</v>
      </c>
      <c r="S277" s="88" t="e">
        <f>+Monitoring!#REF!</f>
        <v>#REF!</v>
      </c>
      <c r="T277" s="101" t="e">
        <f>+Monitoring!#REF!</f>
        <v>#REF!</v>
      </c>
    </row>
    <row r="278" spans="1:20" x14ac:dyDescent="0.3">
      <c r="A278" s="88">
        <f t="shared" si="24"/>
        <v>277</v>
      </c>
      <c r="B278" s="88" t="str">
        <f t="shared" si="20"/>
        <v>FAIRD</v>
      </c>
      <c r="C278" s="88" t="str">
        <f>SUBSTITUTE(+Monitoring!C278,"-","")</f>
        <v>FAIRD1</v>
      </c>
      <c r="D278" s="88" t="str">
        <f t="shared" si="21"/>
        <v>Site1</v>
      </c>
      <c r="E278" s="89" t="str">
        <f t="shared" si="22"/>
        <v>Maize</v>
      </c>
      <c r="F278" s="90" t="str">
        <f t="shared" si="23"/>
        <v>FAIRDxMaize</v>
      </c>
      <c r="G278" s="91">
        <f>+Monitoring!G278</f>
        <v>45170.702152777798</v>
      </c>
      <c r="H278" s="91">
        <f>+Monitoring!H278</f>
        <v>45170.702372685198</v>
      </c>
      <c r="I278" s="93">
        <f>+Monitoring!I278</f>
        <v>2.1990740060573444E-4</v>
      </c>
      <c r="J278" s="92" t="e">
        <f>+Monitoring!#REF!</f>
        <v>#REF!</v>
      </c>
      <c r="K278" s="88" t="str">
        <f>+Monitoring!S278</f>
        <v>Diptera</v>
      </c>
      <c r="L278" s="88" t="str">
        <f>+Monitoring!T278</f>
        <v>Brachycera</v>
      </c>
      <c r="M278" s="88" t="str">
        <f>+Monitoring!U278</f>
        <v>Muscomorpha</v>
      </c>
      <c r="N278" s="88" t="str">
        <f>+Monitoring!V278</f>
        <v>Muscoidea</v>
      </c>
      <c r="O278" s="88" t="str">
        <f>+Monitoring!W278</f>
        <v>Fanniidae</v>
      </c>
      <c r="P278" s="88">
        <f>+Monitoring!X278</f>
        <v>0</v>
      </c>
      <c r="Q278" s="88" t="str">
        <f>+Monitoring!Y278</f>
        <v>Fannia</v>
      </c>
      <c r="R278" s="88" t="str">
        <f>+Monitoring!Z278</f>
        <v>#N/C</v>
      </c>
      <c r="S278" s="88" t="e">
        <f>+Monitoring!#REF!</f>
        <v>#REF!</v>
      </c>
      <c r="T278" s="101" t="e">
        <f>+Monitoring!#REF!</f>
        <v>#REF!</v>
      </c>
    </row>
    <row r="279" spans="1:20" x14ac:dyDescent="0.3">
      <c r="A279" s="88">
        <f t="shared" si="24"/>
        <v>278</v>
      </c>
      <c r="B279" s="88" t="str">
        <f t="shared" si="20"/>
        <v>FAIRD</v>
      </c>
      <c r="C279" s="88" t="str">
        <f>SUBSTITUTE(+Monitoring!C279,"-","")</f>
        <v>FAIRD1</v>
      </c>
      <c r="D279" s="88" t="str">
        <f t="shared" si="21"/>
        <v>Site1</v>
      </c>
      <c r="E279" s="89" t="str">
        <f t="shared" si="22"/>
        <v>Maize</v>
      </c>
      <c r="F279" s="90" t="str">
        <f t="shared" si="23"/>
        <v>FAIRDxMaize</v>
      </c>
      <c r="G279" s="91">
        <f>+Monitoring!G279</f>
        <v>45170.739398148202</v>
      </c>
      <c r="H279" s="91">
        <f>+Monitoring!H279</f>
        <v>45170.739513888897</v>
      </c>
      <c r="I279" s="93">
        <f>+Monitoring!I279</f>
        <v>1.1574069503694773E-4</v>
      </c>
      <c r="J279" s="92" t="e">
        <f>+Monitoring!#REF!</f>
        <v>#REF!</v>
      </c>
      <c r="K279" s="88" t="str">
        <f>+Monitoring!S279</f>
        <v>Diptera</v>
      </c>
      <c r="L279" s="88" t="str">
        <f>+Monitoring!T279</f>
        <v>Brachycera</v>
      </c>
      <c r="M279" s="88" t="str">
        <f>+Monitoring!U279</f>
        <v>#N/C</v>
      </c>
      <c r="N279" s="88" t="str">
        <f>+Monitoring!V279</f>
        <v>#N/C</v>
      </c>
      <c r="O279" s="88" t="str">
        <f>+Monitoring!W279</f>
        <v>#N/C</v>
      </c>
      <c r="P279" s="88" t="str">
        <f>+Monitoring!X279</f>
        <v>#N/C</v>
      </c>
      <c r="Q279" s="88" t="str">
        <f>+Monitoring!Y279</f>
        <v>#N/C</v>
      </c>
      <c r="R279" s="88" t="str">
        <f>+Monitoring!Z279</f>
        <v>#N/C</v>
      </c>
      <c r="S279" s="88" t="e">
        <f>+Monitoring!#REF!</f>
        <v>#REF!</v>
      </c>
      <c r="T279" s="101" t="e">
        <f>+Monitoring!#REF!</f>
        <v>#REF!</v>
      </c>
    </row>
    <row r="280" spans="1:20" x14ac:dyDescent="0.3">
      <c r="A280" s="88">
        <f t="shared" si="24"/>
        <v>279</v>
      </c>
      <c r="B280" s="88" t="str">
        <f t="shared" si="20"/>
        <v>FAIRD</v>
      </c>
      <c r="C280" s="88" t="str">
        <f>SUBSTITUTE(+Monitoring!C280,"-","")</f>
        <v>FAIRD1</v>
      </c>
      <c r="D280" s="88" t="str">
        <f t="shared" si="21"/>
        <v>Site1</v>
      </c>
      <c r="E280" s="89" t="str">
        <f t="shared" si="22"/>
        <v>Maize</v>
      </c>
      <c r="F280" s="90" t="str">
        <f t="shared" si="23"/>
        <v>FAIRDxMaize</v>
      </c>
      <c r="G280" s="91">
        <f>+Monitoring!G280</f>
        <v>45170.769571759301</v>
      </c>
      <c r="H280" s="91">
        <f>+Monitoring!H280</f>
        <v>45170.769733796304</v>
      </c>
      <c r="I280" s="93">
        <f>+Monitoring!I280</f>
        <v>1.6203700215555727E-4</v>
      </c>
      <c r="J280" s="92" t="e">
        <f>+Monitoring!#REF!</f>
        <v>#REF!</v>
      </c>
      <c r="K280" s="88" t="str">
        <f>+Monitoring!S280</f>
        <v>Diptera</v>
      </c>
      <c r="L280" s="88" t="str">
        <f>+Monitoring!T280</f>
        <v>Brachycera</v>
      </c>
      <c r="M280" s="88" t="str">
        <f>+Monitoring!U280</f>
        <v>Muscomorpha</v>
      </c>
      <c r="N280" s="88" t="str">
        <f>+Monitoring!V280</f>
        <v>Muscoidea</v>
      </c>
      <c r="O280" s="88" t="str">
        <f>+Monitoring!W280</f>
        <v>#N/C</v>
      </c>
      <c r="P280" s="88" t="str">
        <f>+Monitoring!X280</f>
        <v>#N/C</v>
      </c>
      <c r="Q280" s="88" t="str">
        <f>+Monitoring!Y280</f>
        <v>#N/C</v>
      </c>
      <c r="R280" s="88" t="str">
        <f>+Monitoring!Z280</f>
        <v>#N/C</v>
      </c>
      <c r="S280" s="88" t="e">
        <f>+Monitoring!#REF!</f>
        <v>#REF!</v>
      </c>
      <c r="T280" s="101" t="e">
        <f>+Monitoring!#REF!</f>
        <v>#REF!</v>
      </c>
    </row>
    <row r="281" spans="1:20" x14ac:dyDescent="0.3">
      <c r="A281" s="88">
        <f t="shared" si="24"/>
        <v>280</v>
      </c>
      <c r="B281" s="88" t="str">
        <f t="shared" si="20"/>
        <v>FAIRD</v>
      </c>
      <c r="C281" s="88" t="str">
        <f>SUBSTITUTE(+Monitoring!C281,"-","")</f>
        <v>FAIRD1</v>
      </c>
      <c r="D281" s="88" t="str">
        <f t="shared" si="21"/>
        <v>Site1</v>
      </c>
      <c r="E281" s="89" t="str">
        <f t="shared" si="22"/>
        <v>Maize</v>
      </c>
      <c r="F281" s="90" t="str">
        <f t="shared" si="23"/>
        <v>FAIRDxMaize</v>
      </c>
      <c r="G281" s="91">
        <f>+Monitoring!G281</f>
        <v>45171.348912037</v>
      </c>
      <c r="H281" s="91">
        <f>+Monitoring!H281</f>
        <v>45171.3547106482</v>
      </c>
      <c r="I281" s="93">
        <f>+Monitoring!I281</f>
        <v>5.798611200589221E-3</v>
      </c>
      <c r="J281" s="92" t="e">
        <f>+Monitoring!#REF!</f>
        <v>#REF!</v>
      </c>
      <c r="K281" s="88" t="str">
        <f>+Monitoring!S281</f>
        <v>Diptera</v>
      </c>
      <c r="L281" s="88" t="str">
        <f>+Monitoring!T281</f>
        <v>Brachycera</v>
      </c>
      <c r="M281" s="88" t="str">
        <f>+Monitoring!U281</f>
        <v>#N/C</v>
      </c>
      <c r="N281" s="88" t="str">
        <f>+Monitoring!V281</f>
        <v>#N/C</v>
      </c>
      <c r="O281" s="88" t="str">
        <f>+Monitoring!W281</f>
        <v>#N/C</v>
      </c>
      <c r="P281" s="88" t="str">
        <f>+Monitoring!X281</f>
        <v>#N/C</v>
      </c>
      <c r="Q281" s="88" t="str">
        <f>+Monitoring!Y281</f>
        <v>#N/C</v>
      </c>
      <c r="R281" s="88" t="str">
        <f>+Monitoring!Z281</f>
        <v>#N/C</v>
      </c>
      <c r="S281" s="88" t="e">
        <f>+Monitoring!#REF!</f>
        <v>#REF!</v>
      </c>
      <c r="T281" s="101" t="e">
        <f>+Monitoring!#REF!</f>
        <v>#REF!</v>
      </c>
    </row>
    <row r="282" spans="1:20" x14ac:dyDescent="0.3">
      <c r="A282" s="88">
        <f t="shared" si="24"/>
        <v>281</v>
      </c>
      <c r="B282" s="88" t="str">
        <f t="shared" si="20"/>
        <v>FAIRD</v>
      </c>
      <c r="C282" s="88" t="str">
        <f>SUBSTITUTE(+Monitoring!C282,"-","")</f>
        <v>FAIRD1</v>
      </c>
      <c r="D282" s="88" t="str">
        <f t="shared" si="21"/>
        <v>Site1</v>
      </c>
      <c r="E282" s="89" t="str">
        <f t="shared" si="22"/>
        <v>Maize</v>
      </c>
      <c r="F282" s="90" t="str">
        <f t="shared" si="23"/>
        <v>FAIRDxMaize</v>
      </c>
      <c r="G282" s="91">
        <f>+Monitoring!G282</f>
        <v>45171.4537962963</v>
      </c>
      <c r="H282" s="91">
        <f>+Monitoring!H282</f>
        <v>45171.453865740703</v>
      </c>
      <c r="I282" s="93">
        <f>+Monitoring!I282</f>
        <v>6.9444402470253408E-5</v>
      </c>
      <c r="J282" s="92" t="e">
        <f>+Monitoring!#REF!</f>
        <v>#REF!</v>
      </c>
      <c r="K282" s="88" t="str">
        <f>+Monitoring!S282</f>
        <v>Diptera</v>
      </c>
      <c r="L282" s="88" t="str">
        <f>+Monitoring!T282</f>
        <v>Brachycera</v>
      </c>
      <c r="M282" s="88" t="str">
        <f>+Monitoring!U282</f>
        <v>Muscomorpha</v>
      </c>
      <c r="N282" s="88" t="str">
        <f>+Monitoring!V282</f>
        <v>Muscoidea</v>
      </c>
      <c r="O282" s="88" t="str">
        <f>+Monitoring!W282</f>
        <v>#N/C</v>
      </c>
      <c r="P282" s="88" t="str">
        <f>+Monitoring!X282</f>
        <v>#N/C</v>
      </c>
      <c r="Q282" s="88" t="str">
        <f>+Monitoring!Y282</f>
        <v>#N/C</v>
      </c>
      <c r="R282" s="88" t="str">
        <f>+Monitoring!Z282</f>
        <v>#N/C</v>
      </c>
      <c r="S282" s="88" t="e">
        <f>+Monitoring!#REF!</f>
        <v>#REF!</v>
      </c>
      <c r="T282" s="101" t="e">
        <f>+Monitoring!#REF!</f>
        <v>#REF!</v>
      </c>
    </row>
    <row r="283" spans="1:20" x14ac:dyDescent="0.3">
      <c r="A283" s="88">
        <f t="shared" si="24"/>
        <v>282</v>
      </c>
      <c r="B283" s="88" t="str">
        <f t="shared" si="20"/>
        <v>FAIRD</v>
      </c>
      <c r="C283" s="88" t="str">
        <f>SUBSTITUTE(+Monitoring!C283,"-","")</f>
        <v>FAIRD1</v>
      </c>
      <c r="D283" s="88" t="str">
        <f t="shared" si="21"/>
        <v>Site1</v>
      </c>
      <c r="E283" s="89" t="str">
        <f t="shared" si="22"/>
        <v>Maize</v>
      </c>
      <c r="F283" s="90" t="str">
        <f t="shared" si="23"/>
        <v>FAIRDxMaize</v>
      </c>
      <c r="G283" s="91">
        <f>+Monitoring!G283</f>
        <v>45171.541203703702</v>
      </c>
      <c r="H283" s="91">
        <f>+Monitoring!H283</f>
        <v>45171.541678240697</v>
      </c>
      <c r="I283" s="93">
        <f>+Monitoring!I283</f>
        <v>4.7453699517063797E-4</v>
      </c>
      <c r="J283" s="92" t="e">
        <f>+Monitoring!#REF!</f>
        <v>#REF!</v>
      </c>
      <c r="K283" s="88" t="str">
        <f>+Monitoring!S283</f>
        <v>Diptera</v>
      </c>
      <c r="L283" s="88" t="str">
        <f>+Monitoring!T283</f>
        <v>Brachycera</v>
      </c>
      <c r="M283" s="88" t="str">
        <f>+Monitoring!U283</f>
        <v>Muscomorpha</v>
      </c>
      <c r="N283" s="88" t="str">
        <f>+Monitoring!V283</f>
        <v>Muscoidea</v>
      </c>
      <c r="O283" s="88" t="str">
        <f>+Monitoring!W283</f>
        <v>Fanniidae</v>
      </c>
      <c r="P283" s="88">
        <f>+Monitoring!X283</f>
        <v>0</v>
      </c>
      <c r="Q283" s="88" t="str">
        <f>+Monitoring!Y283</f>
        <v>Fannia</v>
      </c>
      <c r="R283" s="88" t="str">
        <f>+Monitoring!Z283</f>
        <v>#N/C</v>
      </c>
      <c r="S283" s="88" t="e">
        <f>+Monitoring!#REF!</f>
        <v>#REF!</v>
      </c>
      <c r="T283" s="101" t="e">
        <f>+Monitoring!#REF!</f>
        <v>#REF!</v>
      </c>
    </row>
    <row r="284" spans="1:20" x14ac:dyDescent="0.3">
      <c r="A284" s="88">
        <f t="shared" si="24"/>
        <v>283</v>
      </c>
      <c r="B284" s="88" t="str">
        <f t="shared" si="20"/>
        <v>FAIRD</v>
      </c>
      <c r="C284" s="88" t="str">
        <f>SUBSTITUTE(+Monitoring!C284,"-","")</f>
        <v>FAIRD1</v>
      </c>
      <c r="D284" s="88" t="str">
        <f t="shared" si="21"/>
        <v>Site1</v>
      </c>
      <c r="E284" s="89" t="str">
        <f t="shared" si="22"/>
        <v>Maize</v>
      </c>
      <c r="F284" s="90" t="str">
        <f t="shared" si="23"/>
        <v>FAIRDxMaize</v>
      </c>
      <c r="G284" s="91">
        <f>+Monitoring!G284</f>
        <v>45171.546527777798</v>
      </c>
      <c r="H284" s="91">
        <f>+Monitoring!H284</f>
        <v>45171.546643518501</v>
      </c>
      <c r="I284" s="93">
        <f>+Monitoring!I284</f>
        <v>1.1574070231290534E-4</v>
      </c>
      <c r="J284" s="92" t="e">
        <f>+Monitoring!#REF!</f>
        <v>#REF!</v>
      </c>
      <c r="K284" s="88" t="str">
        <f>+Monitoring!S284</f>
        <v>Diptera</v>
      </c>
      <c r="L284" s="88" t="str">
        <f>+Monitoring!T284</f>
        <v>Brachycera</v>
      </c>
      <c r="M284" s="88" t="str">
        <f>+Monitoring!U284</f>
        <v>Muscomorpha</v>
      </c>
      <c r="N284" s="88" t="str">
        <f>+Monitoring!V284</f>
        <v>Muscoidea</v>
      </c>
      <c r="O284" s="88" t="str">
        <f>+Monitoring!W284</f>
        <v>#N/C</v>
      </c>
      <c r="P284" s="88" t="str">
        <f>+Monitoring!X284</f>
        <v>#N/C</v>
      </c>
      <c r="Q284" s="88" t="str">
        <f>+Monitoring!Y284</f>
        <v>#N/C</v>
      </c>
      <c r="R284" s="88" t="str">
        <f>+Monitoring!Z284</f>
        <v>#N/C</v>
      </c>
      <c r="S284" s="88" t="e">
        <f>+Monitoring!#REF!</f>
        <v>#REF!</v>
      </c>
      <c r="T284" s="101" t="e">
        <f>+Monitoring!#REF!</f>
        <v>#REF!</v>
      </c>
    </row>
    <row r="285" spans="1:20" x14ac:dyDescent="0.3">
      <c r="A285" s="88">
        <f t="shared" si="24"/>
        <v>284</v>
      </c>
      <c r="B285" s="88" t="str">
        <f t="shared" si="20"/>
        <v>FAIRD</v>
      </c>
      <c r="C285" s="88" t="str">
        <f>SUBSTITUTE(+Monitoring!C285,"-","")</f>
        <v>FAIRD1</v>
      </c>
      <c r="D285" s="88" t="str">
        <f t="shared" si="21"/>
        <v>Site1</v>
      </c>
      <c r="E285" s="89" t="str">
        <f t="shared" si="22"/>
        <v>Maize</v>
      </c>
      <c r="F285" s="90" t="str">
        <f t="shared" si="23"/>
        <v>FAIRDxMaize</v>
      </c>
      <c r="G285" s="91">
        <f>+Monitoring!G285</f>
        <v>45171.578865740703</v>
      </c>
      <c r="H285" s="91">
        <f>+Monitoring!H285</f>
        <v>45171.578912037003</v>
      </c>
      <c r="I285" s="93">
        <f>+Monitoring!I285</f>
        <v>4.6296299842651933E-5</v>
      </c>
      <c r="J285" s="92" t="e">
        <f>+Monitoring!#REF!</f>
        <v>#REF!</v>
      </c>
      <c r="K285" s="88" t="str">
        <f>+Monitoring!S285</f>
        <v>Diptera</v>
      </c>
      <c r="L285" s="88" t="str">
        <f>+Monitoring!T285</f>
        <v>Brachycera</v>
      </c>
      <c r="M285" s="88" t="str">
        <f>+Monitoring!U285</f>
        <v>Muscomorpha</v>
      </c>
      <c r="N285" s="88" t="str">
        <f>+Monitoring!V285</f>
        <v>Muscoidea</v>
      </c>
      <c r="O285" s="88" t="str">
        <f>+Monitoring!W285</f>
        <v>#N/C</v>
      </c>
      <c r="P285" s="88" t="str">
        <f>+Monitoring!X285</f>
        <v>#N/C</v>
      </c>
      <c r="Q285" s="88" t="str">
        <f>+Monitoring!Y285</f>
        <v>#N/C</v>
      </c>
      <c r="R285" s="88" t="str">
        <f>+Monitoring!Z285</f>
        <v>#N/C</v>
      </c>
      <c r="S285" s="88" t="e">
        <f>+Monitoring!#REF!</f>
        <v>#REF!</v>
      </c>
      <c r="T285" s="101" t="e">
        <f>+Monitoring!#REF!</f>
        <v>#REF!</v>
      </c>
    </row>
    <row r="286" spans="1:20" x14ac:dyDescent="0.3">
      <c r="A286" s="88">
        <f t="shared" si="24"/>
        <v>285</v>
      </c>
      <c r="B286" s="88" t="str">
        <f t="shared" si="20"/>
        <v>FAIRD</v>
      </c>
      <c r="C286" s="88" t="str">
        <f>SUBSTITUTE(+Monitoring!C286,"-","")</f>
        <v>FAIRD1</v>
      </c>
      <c r="D286" s="88" t="str">
        <f t="shared" si="21"/>
        <v>Site1</v>
      </c>
      <c r="E286" s="89" t="str">
        <f t="shared" si="22"/>
        <v>Maize</v>
      </c>
      <c r="F286" s="90" t="str">
        <f t="shared" si="23"/>
        <v>FAIRDxMaize</v>
      </c>
      <c r="G286" s="91">
        <f>+Monitoring!G286</f>
        <v>45171.598344907397</v>
      </c>
      <c r="H286" s="91">
        <f>+Monitoring!H286</f>
        <v>45171.598391203697</v>
      </c>
      <c r="I286" s="93">
        <f>+Monitoring!I286</f>
        <v>4.6296299842651933E-5</v>
      </c>
      <c r="J286" s="92" t="e">
        <f>+Monitoring!#REF!</f>
        <v>#REF!</v>
      </c>
      <c r="K286" s="88" t="str">
        <f>+Monitoring!S286</f>
        <v>Diptera</v>
      </c>
      <c r="L286" s="88" t="str">
        <f>+Monitoring!T286</f>
        <v>Brachycera</v>
      </c>
      <c r="M286" s="88" t="str">
        <f>+Monitoring!U286</f>
        <v>Muscomorpha</v>
      </c>
      <c r="N286" s="88" t="str">
        <f>+Monitoring!V286</f>
        <v>Oestroidea</v>
      </c>
      <c r="O286" s="88" t="str">
        <f>+Monitoring!W286</f>
        <v>Sarcophagidae</v>
      </c>
      <c r="P286" s="88" t="str">
        <f>+Monitoring!X286</f>
        <v>Sarcophaginae</v>
      </c>
      <c r="Q286" s="88" t="str">
        <f>+Monitoring!Y286</f>
        <v>#N/C</v>
      </c>
      <c r="R286" s="88" t="str">
        <f>+Monitoring!Z286</f>
        <v>#N/C</v>
      </c>
      <c r="S286" s="88" t="e">
        <f>+Monitoring!#REF!</f>
        <v>#REF!</v>
      </c>
      <c r="T286" s="101" t="e">
        <f>+Monitoring!#REF!</f>
        <v>#REF!</v>
      </c>
    </row>
    <row r="287" spans="1:20" x14ac:dyDescent="0.3">
      <c r="A287" s="88">
        <f t="shared" si="24"/>
        <v>286</v>
      </c>
      <c r="B287" s="88" t="str">
        <f t="shared" si="20"/>
        <v>FAIRD</v>
      </c>
      <c r="C287" s="88" t="str">
        <f>SUBSTITUTE(+Monitoring!C287,"-","")</f>
        <v>FAIRD1</v>
      </c>
      <c r="D287" s="88" t="str">
        <f t="shared" si="21"/>
        <v>Site1</v>
      </c>
      <c r="E287" s="89" t="str">
        <f t="shared" si="22"/>
        <v>Maize</v>
      </c>
      <c r="F287" s="90" t="str">
        <f t="shared" si="23"/>
        <v>FAIRDxMaize</v>
      </c>
      <c r="G287" s="91">
        <f>+Monitoring!G287</f>
        <v>45171.637384259302</v>
      </c>
      <c r="H287" s="91">
        <f>+Monitoring!H287</f>
        <v>45171.637696759302</v>
      </c>
      <c r="I287" s="93">
        <f>+Monitoring!I287</f>
        <v>3.125000002910383E-4</v>
      </c>
      <c r="J287" s="92" t="e">
        <f>+Monitoring!#REF!</f>
        <v>#REF!</v>
      </c>
      <c r="K287" s="88" t="str">
        <f>+Monitoring!S287</f>
        <v>Diptera</v>
      </c>
      <c r="L287" s="88" t="str">
        <f>+Monitoring!T287</f>
        <v>Brachycera</v>
      </c>
      <c r="M287" s="88" t="str">
        <f>+Monitoring!U287</f>
        <v>Muscomorpha</v>
      </c>
      <c r="N287" s="88" t="str">
        <f>+Monitoring!V287</f>
        <v>Muscoidea</v>
      </c>
      <c r="O287" s="88" t="str">
        <f>+Monitoring!W287</f>
        <v>Fanniidae</v>
      </c>
      <c r="P287" s="88">
        <f>+Monitoring!X287</f>
        <v>0</v>
      </c>
      <c r="Q287" s="88" t="str">
        <f>+Monitoring!Y287</f>
        <v>Fannia</v>
      </c>
      <c r="R287" s="88" t="str">
        <f>+Monitoring!Z287</f>
        <v>#N/C</v>
      </c>
      <c r="S287" s="88" t="e">
        <f>+Monitoring!#REF!</f>
        <v>#REF!</v>
      </c>
      <c r="T287" s="101" t="e">
        <f>+Monitoring!#REF!</f>
        <v>#REF!</v>
      </c>
    </row>
    <row r="288" spans="1:20" x14ac:dyDescent="0.3">
      <c r="A288" s="88">
        <f t="shared" si="24"/>
        <v>287</v>
      </c>
      <c r="B288" s="88" t="str">
        <f t="shared" si="20"/>
        <v>FAIRD</v>
      </c>
      <c r="C288" s="88" t="str">
        <f>SUBSTITUTE(+Monitoring!C288,"-","")</f>
        <v>FAIRD1</v>
      </c>
      <c r="D288" s="88" t="str">
        <f t="shared" si="21"/>
        <v>Site1</v>
      </c>
      <c r="E288" s="89" t="str">
        <f t="shared" si="22"/>
        <v>Maize</v>
      </c>
      <c r="F288" s="90" t="str">
        <f t="shared" si="23"/>
        <v>FAIRDxMaize</v>
      </c>
      <c r="G288" s="91">
        <f>+Monitoring!G288</f>
        <v>45171.646921296298</v>
      </c>
      <c r="H288" s="91">
        <f>+Monitoring!H288</f>
        <v>45171.646979166697</v>
      </c>
      <c r="I288" s="93">
        <f>+Monitoring!I288</f>
        <v>5.7870398450177163E-5</v>
      </c>
      <c r="J288" s="92" t="e">
        <f>+Monitoring!#REF!</f>
        <v>#REF!</v>
      </c>
      <c r="K288" s="88" t="str">
        <f>+Monitoring!S288</f>
        <v>Hymenoptera</v>
      </c>
      <c r="L288" s="88" t="str">
        <f>+Monitoring!T288</f>
        <v>Apocrita</v>
      </c>
      <c r="M288" s="88" t="str">
        <f>+Monitoring!U288</f>
        <v>Aculeata</v>
      </c>
      <c r="N288" s="88" t="str">
        <f>+Monitoring!V288</f>
        <v>Vespoidea</v>
      </c>
      <c r="O288" s="88" t="str">
        <f>+Monitoring!W288</f>
        <v>Vespidae</v>
      </c>
      <c r="P288" s="88" t="str">
        <f>+Monitoring!X288</f>
        <v>Vespinae</v>
      </c>
      <c r="Q288" s="88" t="str">
        <f>+Monitoring!Y288</f>
        <v>Vespula</v>
      </c>
      <c r="R288" s="88" t="str">
        <f>+Monitoring!Z288</f>
        <v>#N/C</v>
      </c>
      <c r="S288" s="88" t="e">
        <f>+Monitoring!#REF!</f>
        <v>#REF!</v>
      </c>
      <c r="T288" s="101" t="e">
        <f>+Monitoring!#REF!</f>
        <v>#REF!</v>
      </c>
    </row>
    <row r="289" spans="1:20" x14ac:dyDescent="0.3">
      <c r="A289" s="88">
        <f t="shared" si="24"/>
        <v>288</v>
      </c>
      <c r="B289" s="88" t="str">
        <f t="shared" si="20"/>
        <v>FAIRD</v>
      </c>
      <c r="C289" s="88" t="str">
        <f>SUBSTITUTE(+Monitoring!C289,"-","")</f>
        <v>FAIRD1</v>
      </c>
      <c r="D289" s="88" t="str">
        <f t="shared" si="21"/>
        <v>Site1</v>
      </c>
      <c r="E289" s="89" t="str">
        <f t="shared" si="22"/>
        <v>Maize</v>
      </c>
      <c r="F289" s="90" t="str">
        <f t="shared" si="23"/>
        <v>FAIRDxMaize</v>
      </c>
      <c r="G289" s="91">
        <f>+Monitoring!G289</f>
        <v>45171.664166666698</v>
      </c>
      <c r="H289" s="91">
        <f>+Monitoring!H289</f>
        <v>45171.664386574099</v>
      </c>
      <c r="I289" s="93">
        <f>+Monitoring!I289</f>
        <v>2.1990740060573444E-4</v>
      </c>
      <c r="J289" s="92" t="e">
        <f>+Monitoring!#REF!</f>
        <v>#REF!</v>
      </c>
      <c r="K289" s="88" t="str">
        <f>+Monitoring!S289</f>
        <v>Diptera</v>
      </c>
      <c r="L289" s="88" t="str">
        <f>+Monitoring!T289</f>
        <v>Brachycera</v>
      </c>
      <c r="M289" s="88" t="str">
        <f>+Monitoring!U289</f>
        <v>#N/C</v>
      </c>
      <c r="N289" s="88" t="str">
        <f>+Monitoring!V289</f>
        <v>#N/C</v>
      </c>
      <c r="O289" s="88" t="str">
        <f>+Monitoring!W289</f>
        <v>#N/C</v>
      </c>
      <c r="P289" s="88" t="str">
        <f>+Monitoring!X289</f>
        <v>#N/C</v>
      </c>
      <c r="Q289" s="88" t="str">
        <f>+Monitoring!Y289</f>
        <v>#N/C</v>
      </c>
      <c r="R289" s="88" t="str">
        <f>+Monitoring!Z289</f>
        <v>#N/C</v>
      </c>
      <c r="S289" s="88" t="e">
        <f>+Monitoring!#REF!</f>
        <v>#REF!</v>
      </c>
      <c r="T289" s="101" t="e">
        <f>+Monitoring!#REF!</f>
        <v>#REF!</v>
      </c>
    </row>
    <row r="290" spans="1:20" x14ac:dyDescent="0.3">
      <c r="A290" s="88">
        <f t="shared" si="24"/>
        <v>289</v>
      </c>
      <c r="B290" s="88" t="str">
        <f t="shared" si="20"/>
        <v>FAIRD</v>
      </c>
      <c r="C290" s="88" t="str">
        <f>SUBSTITUTE(+Monitoring!C290,"-","")</f>
        <v>FAIRD1</v>
      </c>
      <c r="D290" s="88" t="str">
        <f t="shared" si="21"/>
        <v>Site1</v>
      </c>
      <c r="E290" s="89" t="str">
        <f t="shared" si="22"/>
        <v>Maize</v>
      </c>
      <c r="F290" s="90" t="str">
        <f t="shared" si="23"/>
        <v>FAIRDxMaize</v>
      </c>
      <c r="G290" s="91">
        <f>+Monitoring!G290</f>
        <v>45171.739675925899</v>
      </c>
      <c r="H290" s="91">
        <f>+Monitoring!H290</f>
        <v>45171.739710648202</v>
      </c>
      <c r="I290" s="93">
        <f>+Monitoring!I290</f>
        <v>3.4722303098533303E-5</v>
      </c>
      <c r="J290" s="92" t="e">
        <f>+Monitoring!#REF!</f>
        <v>#REF!</v>
      </c>
      <c r="K290" s="88" t="str">
        <f>+Monitoring!S290</f>
        <v>Diptera</v>
      </c>
      <c r="L290" s="88" t="str">
        <f>+Monitoring!T290</f>
        <v>Brachycera</v>
      </c>
      <c r="M290" s="88" t="str">
        <f>+Monitoring!U290</f>
        <v>#N/C</v>
      </c>
      <c r="N290" s="88" t="str">
        <f>+Monitoring!V290</f>
        <v>#N/C</v>
      </c>
      <c r="O290" s="88" t="str">
        <f>+Monitoring!W290</f>
        <v>#N/C</v>
      </c>
      <c r="P290" s="88" t="str">
        <f>+Monitoring!X290</f>
        <v>#N/C</v>
      </c>
      <c r="Q290" s="88" t="str">
        <f>+Monitoring!Y290</f>
        <v>#N/C</v>
      </c>
      <c r="R290" s="88" t="str">
        <f>+Monitoring!Z290</f>
        <v>#N/C</v>
      </c>
      <c r="S290" s="88" t="e">
        <f>+Monitoring!#REF!</f>
        <v>#REF!</v>
      </c>
      <c r="T290" s="101" t="e">
        <f>+Monitoring!#REF!</f>
        <v>#REF!</v>
      </c>
    </row>
    <row r="291" spans="1:20" x14ac:dyDescent="0.3">
      <c r="A291" s="88">
        <f t="shared" si="24"/>
        <v>290</v>
      </c>
      <c r="B291" s="88" t="str">
        <f t="shared" si="20"/>
        <v>FAIRD</v>
      </c>
      <c r="C291" s="88" t="str">
        <f>SUBSTITUTE(+Monitoring!C291,"-","")</f>
        <v>FAIRD1</v>
      </c>
      <c r="D291" s="88" t="str">
        <f t="shared" si="21"/>
        <v>Site1</v>
      </c>
      <c r="E291" s="89" t="str">
        <f t="shared" si="22"/>
        <v>Maize</v>
      </c>
      <c r="F291" s="90" t="str">
        <f t="shared" si="23"/>
        <v>FAIRDxMaize</v>
      </c>
      <c r="G291" s="91">
        <f>+Monitoring!G291</f>
        <v>45171.744016203702</v>
      </c>
      <c r="H291" s="91">
        <f>+Monitoring!H291</f>
        <v>45171.744062500002</v>
      </c>
      <c r="I291" s="93">
        <f>+Monitoring!I291</f>
        <v>4.6296299842651933E-5</v>
      </c>
      <c r="J291" s="92" t="e">
        <f>+Monitoring!#REF!</f>
        <v>#REF!</v>
      </c>
      <c r="K291" s="88" t="str">
        <f>+Monitoring!S291</f>
        <v>Diptera</v>
      </c>
      <c r="L291" s="88" t="str">
        <f>+Monitoring!T291</f>
        <v>Brachycera</v>
      </c>
      <c r="M291" s="88" t="str">
        <f>+Monitoring!U291</f>
        <v>Muscomorpha</v>
      </c>
      <c r="N291" s="88" t="str">
        <f>+Monitoring!V291</f>
        <v>Muscoidea</v>
      </c>
      <c r="O291" s="88" t="str">
        <f>+Monitoring!W291</f>
        <v>#N/C</v>
      </c>
      <c r="P291" s="88" t="str">
        <f>+Monitoring!X291</f>
        <v>#N/C</v>
      </c>
      <c r="Q291" s="88" t="str">
        <f>+Monitoring!Y291</f>
        <v>#N/C</v>
      </c>
      <c r="R291" s="88" t="str">
        <f>+Monitoring!Z291</f>
        <v>#N/C</v>
      </c>
      <c r="S291" s="88" t="e">
        <f>+Monitoring!#REF!</f>
        <v>#REF!</v>
      </c>
      <c r="T291" s="101" t="e">
        <f>+Monitoring!#REF!</f>
        <v>#REF!</v>
      </c>
    </row>
    <row r="292" spans="1:20" x14ac:dyDescent="0.3">
      <c r="A292" s="88">
        <f t="shared" si="24"/>
        <v>291</v>
      </c>
      <c r="B292" s="88" t="str">
        <f t="shared" si="20"/>
        <v>FAIRD</v>
      </c>
      <c r="C292" s="88" t="str">
        <f>SUBSTITUTE(+Monitoring!C292,"-","")</f>
        <v>FAIRD1</v>
      </c>
      <c r="D292" s="88" t="str">
        <f t="shared" si="21"/>
        <v>Site1</v>
      </c>
      <c r="E292" s="89" t="str">
        <f t="shared" si="22"/>
        <v>Maize</v>
      </c>
      <c r="F292" s="90" t="str">
        <f t="shared" si="23"/>
        <v>FAIRDxMaize</v>
      </c>
      <c r="G292" s="91">
        <f>+Monitoring!G292</f>
        <v>45171.757916666698</v>
      </c>
      <c r="H292" s="91">
        <f>+Monitoring!H292</f>
        <v>45171.7581712963</v>
      </c>
      <c r="I292" s="93">
        <f>+Monitoring!I292</f>
        <v>2.5462960184086114E-4</v>
      </c>
      <c r="J292" s="92" t="e">
        <f>+Monitoring!#REF!</f>
        <v>#REF!</v>
      </c>
      <c r="K292" s="88" t="str">
        <f>+Monitoring!S292</f>
        <v>Diptera</v>
      </c>
      <c r="L292" s="88" t="str">
        <f>+Monitoring!T292</f>
        <v>Brachycera</v>
      </c>
      <c r="M292" s="88" t="str">
        <f>+Monitoring!U292</f>
        <v>Muscomorpha</v>
      </c>
      <c r="N292" s="88" t="str">
        <f>+Monitoring!V292</f>
        <v>Muscoidea</v>
      </c>
      <c r="O292" s="88" t="str">
        <f>+Monitoring!W292</f>
        <v>#N/C</v>
      </c>
      <c r="P292" s="88" t="str">
        <f>+Monitoring!X292</f>
        <v>#N/C</v>
      </c>
      <c r="Q292" s="88" t="str">
        <f>+Monitoring!Y292</f>
        <v>#N/C</v>
      </c>
      <c r="R292" s="88" t="str">
        <f>+Monitoring!Z292</f>
        <v>#N/C</v>
      </c>
      <c r="S292" s="88" t="e">
        <f>+Monitoring!#REF!</f>
        <v>#REF!</v>
      </c>
      <c r="T292" s="101" t="e">
        <f>+Monitoring!#REF!</f>
        <v>#REF!</v>
      </c>
    </row>
    <row r="293" spans="1:20" x14ac:dyDescent="0.3">
      <c r="A293" s="88">
        <f t="shared" si="24"/>
        <v>292</v>
      </c>
      <c r="B293" s="88" t="str">
        <f t="shared" si="20"/>
        <v>FAIRD</v>
      </c>
      <c r="C293" s="88" t="str">
        <f>SUBSTITUTE(+Monitoring!C293,"-","")</f>
        <v>FAIRD1</v>
      </c>
      <c r="D293" s="88" t="str">
        <f t="shared" si="21"/>
        <v>Site1</v>
      </c>
      <c r="E293" s="89" t="str">
        <f t="shared" si="22"/>
        <v>Maize</v>
      </c>
      <c r="F293" s="90" t="str">
        <f t="shared" si="23"/>
        <v>FAIRDxMaize</v>
      </c>
      <c r="G293" s="91">
        <f>+Monitoring!G293</f>
        <v>45172.354976851901</v>
      </c>
      <c r="H293" s="91">
        <f>+Monitoring!H293</f>
        <v>45172.355636574102</v>
      </c>
      <c r="I293" s="93">
        <f>+Monitoring!I293</f>
        <v>6.5972220181720331E-4</v>
      </c>
      <c r="J293" s="92" t="e">
        <f>+Monitoring!#REF!</f>
        <v>#REF!</v>
      </c>
      <c r="K293" s="88" t="str">
        <f>+Monitoring!S293</f>
        <v>Diptera</v>
      </c>
      <c r="L293" s="88" t="str">
        <f>+Monitoring!T293</f>
        <v>Brachycera</v>
      </c>
      <c r="M293" s="88" t="str">
        <f>+Monitoring!U293</f>
        <v>#N/C</v>
      </c>
      <c r="N293" s="88" t="str">
        <f>+Monitoring!V293</f>
        <v>#N/C</v>
      </c>
      <c r="O293" s="88" t="str">
        <f>+Monitoring!W293</f>
        <v>#N/C</v>
      </c>
      <c r="P293" s="88" t="str">
        <f>+Monitoring!X293</f>
        <v>#N/C</v>
      </c>
      <c r="Q293" s="88" t="str">
        <f>+Monitoring!Y293</f>
        <v>#N/C</v>
      </c>
      <c r="R293" s="88" t="str">
        <f>+Monitoring!Z293</f>
        <v>#N/C</v>
      </c>
      <c r="S293" s="88" t="e">
        <f>+Monitoring!#REF!</f>
        <v>#REF!</v>
      </c>
      <c r="T293" s="101" t="e">
        <f>+Monitoring!#REF!</f>
        <v>#REF!</v>
      </c>
    </row>
    <row r="294" spans="1:20" x14ac:dyDescent="0.3">
      <c r="A294" s="88">
        <f t="shared" si="24"/>
        <v>293</v>
      </c>
      <c r="B294" s="88" t="str">
        <f t="shared" si="20"/>
        <v>FAIRD</v>
      </c>
      <c r="C294" s="88" t="str">
        <f>SUBSTITUTE(+Monitoring!C294,"-","")</f>
        <v>FAIRD1</v>
      </c>
      <c r="D294" s="88" t="str">
        <f t="shared" si="21"/>
        <v>Site1</v>
      </c>
      <c r="E294" s="89" t="str">
        <f t="shared" si="22"/>
        <v>Maize</v>
      </c>
      <c r="F294" s="90" t="str">
        <f t="shared" si="23"/>
        <v>FAIRDxMaize</v>
      </c>
      <c r="G294" s="91">
        <f>+Monitoring!G294</f>
        <v>45172.424687500003</v>
      </c>
      <c r="H294" s="91">
        <f>+Monitoring!H294</f>
        <v>45172.424884259301</v>
      </c>
      <c r="I294" s="93">
        <f>+Monitoring!I294</f>
        <v>1.9675929797813296E-4</v>
      </c>
      <c r="J294" s="92" t="e">
        <f>+Monitoring!#REF!</f>
        <v>#REF!</v>
      </c>
      <c r="K294" s="88" t="str">
        <f>+Monitoring!S294</f>
        <v>Diptera</v>
      </c>
      <c r="L294" s="88" t="str">
        <f>+Monitoring!T294</f>
        <v>Brachycera</v>
      </c>
      <c r="M294" s="88" t="str">
        <f>+Monitoring!U294</f>
        <v>Muscomorpha</v>
      </c>
      <c r="N294" s="88" t="str">
        <f>+Monitoring!V294</f>
        <v>Muscoidea</v>
      </c>
      <c r="O294" s="88" t="str">
        <f>+Monitoring!W294</f>
        <v>Fanniidae</v>
      </c>
      <c r="P294" s="88">
        <f>+Monitoring!X294</f>
        <v>0</v>
      </c>
      <c r="Q294" s="88" t="str">
        <f>+Monitoring!Y294</f>
        <v>Fannia</v>
      </c>
      <c r="R294" s="88" t="str">
        <f>+Monitoring!Z294</f>
        <v>#N/C</v>
      </c>
      <c r="S294" s="88" t="e">
        <f>+Monitoring!#REF!</f>
        <v>#REF!</v>
      </c>
      <c r="T294" s="101" t="e">
        <f>+Monitoring!#REF!</f>
        <v>#REF!</v>
      </c>
    </row>
    <row r="295" spans="1:20" x14ac:dyDescent="0.3">
      <c r="A295" s="88">
        <f t="shared" si="24"/>
        <v>294</v>
      </c>
      <c r="B295" s="88" t="str">
        <f t="shared" si="20"/>
        <v>FAIRD</v>
      </c>
      <c r="C295" s="88" t="str">
        <f>SUBSTITUTE(+Monitoring!C295,"-","")</f>
        <v>FAIRD1</v>
      </c>
      <c r="D295" s="88" t="str">
        <f t="shared" si="21"/>
        <v>Site1</v>
      </c>
      <c r="E295" s="89" t="str">
        <f t="shared" si="22"/>
        <v>Maize</v>
      </c>
      <c r="F295" s="90" t="str">
        <f t="shared" si="23"/>
        <v>FAIRDxMaize</v>
      </c>
      <c r="G295" s="91">
        <f>+Monitoring!G295</f>
        <v>45172.448483796303</v>
      </c>
      <c r="H295" s="91">
        <f>+Monitoring!H295</f>
        <v>45172.448530092603</v>
      </c>
      <c r="I295" s="93">
        <f>+Monitoring!I295</f>
        <v>4.6296299842651933E-5</v>
      </c>
      <c r="J295" s="92" t="e">
        <f>+Monitoring!#REF!</f>
        <v>#REF!</v>
      </c>
      <c r="K295" s="88" t="str">
        <f>+Monitoring!S295</f>
        <v>Diptera</v>
      </c>
      <c r="L295" s="88" t="str">
        <f>+Monitoring!T295</f>
        <v>Brachycera</v>
      </c>
      <c r="M295" s="88" t="str">
        <f>+Monitoring!U295</f>
        <v>Muscomorpha</v>
      </c>
      <c r="N295" s="88" t="str">
        <f>+Monitoring!V295</f>
        <v>Oestroidea</v>
      </c>
      <c r="O295" s="88" t="str">
        <f>+Monitoring!W295</f>
        <v>Sarcophagidae</v>
      </c>
      <c r="P295" s="88" t="str">
        <f>+Monitoring!X295</f>
        <v>Sarcophaginae</v>
      </c>
      <c r="Q295" s="88" t="str">
        <f>+Monitoring!Y295</f>
        <v>Sarcophaga</v>
      </c>
      <c r="R295" s="88" t="str">
        <f>+Monitoring!Z295</f>
        <v>#N/C</v>
      </c>
      <c r="S295" s="88" t="e">
        <f>+Monitoring!#REF!</f>
        <v>#REF!</v>
      </c>
      <c r="T295" s="101" t="e">
        <f>+Monitoring!#REF!</f>
        <v>#REF!</v>
      </c>
    </row>
    <row r="296" spans="1:20" x14ac:dyDescent="0.3">
      <c r="A296" s="88">
        <f t="shared" si="24"/>
        <v>295</v>
      </c>
      <c r="B296" s="88" t="str">
        <f t="shared" si="20"/>
        <v>FAIRD</v>
      </c>
      <c r="C296" s="88" t="str">
        <f>SUBSTITUTE(+Monitoring!C296,"-","")</f>
        <v>FAIRD1</v>
      </c>
      <c r="D296" s="88" t="str">
        <f t="shared" si="21"/>
        <v>Site1</v>
      </c>
      <c r="E296" s="89" t="str">
        <f t="shared" si="22"/>
        <v>Maize</v>
      </c>
      <c r="F296" s="90" t="str">
        <f t="shared" si="23"/>
        <v>FAIRDxMaize</v>
      </c>
      <c r="G296" s="91">
        <f>+Monitoring!G296</f>
        <v>45172.700891203698</v>
      </c>
      <c r="H296" s="91">
        <f>+Monitoring!H296</f>
        <v>45172.700960648202</v>
      </c>
      <c r="I296" s="93">
        <f>+Monitoring!I296</f>
        <v>6.9444504333660007E-5</v>
      </c>
      <c r="J296" s="92" t="e">
        <f>+Monitoring!#REF!</f>
        <v>#REF!</v>
      </c>
      <c r="K296" s="88" t="str">
        <f>+Monitoring!S296</f>
        <v>Diptera</v>
      </c>
      <c r="L296" s="88" t="str">
        <f>+Monitoring!T296</f>
        <v>Brachycera</v>
      </c>
      <c r="M296" s="88" t="str">
        <f>+Monitoring!U296</f>
        <v>Muscomorpha</v>
      </c>
      <c r="N296" s="88" t="str">
        <f>+Monitoring!V296</f>
        <v>Muscoidea</v>
      </c>
      <c r="O296" s="88" t="str">
        <f>+Monitoring!W296</f>
        <v>#N/C</v>
      </c>
      <c r="P296" s="88" t="str">
        <f>+Monitoring!X296</f>
        <v>#N/C</v>
      </c>
      <c r="Q296" s="88" t="str">
        <f>+Monitoring!Y296</f>
        <v>#N/C</v>
      </c>
      <c r="R296" s="88" t="str">
        <f>+Monitoring!Z296</f>
        <v>#N/C</v>
      </c>
      <c r="S296" s="88" t="e">
        <f>+Monitoring!#REF!</f>
        <v>#REF!</v>
      </c>
      <c r="T296" s="101" t="e">
        <f>+Monitoring!#REF!</f>
        <v>#REF!</v>
      </c>
    </row>
    <row r="297" spans="1:20" x14ac:dyDescent="0.3">
      <c r="A297" s="88">
        <f t="shared" si="24"/>
        <v>296</v>
      </c>
      <c r="B297" s="88" t="str">
        <f t="shared" si="20"/>
        <v>FAIRD</v>
      </c>
      <c r="C297" s="88" t="str">
        <f>SUBSTITUTE(+Monitoring!C297,"-","")</f>
        <v>FAIRD1</v>
      </c>
      <c r="D297" s="88" t="str">
        <f t="shared" si="21"/>
        <v>Site1</v>
      </c>
      <c r="E297" s="89" t="str">
        <f t="shared" si="22"/>
        <v>Maize</v>
      </c>
      <c r="F297" s="90" t="str">
        <f t="shared" si="23"/>
        <v>FAIRDxMaize</v>
      </c>
      <c r="G297" s="91">
        <f>+Monitoring!G297</f>
        <v>45173.544293981497</v>
      </c>
      <c r="H297" s="91">
        <f>+Monitoring!H297</f>
        <v>45173.544374999998</v>
      </c>
      <c r="I297" s="93">
        <f>+Monitoring!I297</f>
        <v>8.1018501077778637E-5</v>
      </c>
      <c r="J297" s="92" t="e">
        <f>+Monitoring!#REF!</f>
        <v>#REF!</v>
      </c>
      <c r="K297" s="88" t="str">
        <f>+Monitoring!S297</f>
        <v>Diptera</v>
      </c>
      <c r="L297" s="88" t="str">
        <f>+Monitoring!T297</f>
        <v>Brachycera</v>
      </c>
      <c r="M297" s="88" t="str">
        <f>+Monitoring!U297</f>
        <v>Muscomorpha</v>
      </c>
      <c r="N297" s="88" t="str">
        <f>+Monitoring!V297</f>
        <v>Muscoidea</v>
      </c>
      <c r="O297" s="88" t="str">
        <f>+Monitoring!W297</f>
        <v>Fanniidae</v>
      </c>
      <c r="P297" s="88">
        <f>+Monitoring!X297</f>
        <v>0</v>
      </c>
      <c r="Q297" s="88" t="str">
        <f>+Monitoring!Y297</f>
        <v>Fannia</v>
      </c>
      <c r="R297" s="88" t="str">
        <f>+Monitoring!Z297</f>
        <v>#N/C</v>
      </c>
      <c r="S297" s="88" t="e">
        <f>+Monitoring!#REF!</f>
        <v>#REF!</v>
      </c>
      <c r="T297" s="101" t="e">
        <f>+Monitoring!#REF!</f>
        <v>#REF!</v>
      </c>
    </row>
    <row r="298" spans="1:20" x14ac:dyDescent="0.3">
      <c r="A298" s="88">
        <f t="shared" si="24"/>
        <v>297</v>
      </c>
      <c r="B298" s="88" t="str">
        <f t="shared" si="20"/>
        <v>FAIRD</v>
      </c>
      <c r="C298" s="88" t="str">
        <f>SUBSTITUTE(+Monitoring!C298,"-","")</f>
        <v>FAIRD1</v>
      </c>
      <c r="D298" s="88" t="str">
        <f t="shared" si="21"/>
        <v>Site1</v>
      </c>
      <c r="E298" s="89" t="str">
        <f t="shared" si="22"/>
        <v>Maize</v>
      </c>
      <c r="F298" s="90" t="str">
        <f t="shared" si="23"/>
        <v>FAIRDxMaize</v>
      </c>
      <c r="G298" s="91">
        <f>+Monitoring!G298</f>
        <v>45173.577650462998</v>
      </c>
      <c r="H298" s="91">
        <f>+Monitoring!H298</f>
        <v>45173.577708333301</v>
      </c>
      <c r="I298" s="93">
        <f>+Monitoring!I298</f>
        <v>5.7870303862728179E-5</v>
      </c>
      <c r="J298" s="92" t="e">
        <f>+Monitoring!#REF!</f>
        <v>#REF!</v>
      </c>
      <c r="K298" s="88" t="str">
        <f>+Monitoring!S298</f>
        <v>Diptera</v>
      </c>
      <c r="L298" s="88" t="str">
        <f>+Monitoring!T298</f>
        <v>Brachycera</v>
      </c>
      <c r="M298" s="88" t="str">
        <f>+Monitoring!U298</f>
        <v>#N/C</v>
      </c>
      <c r="N298" s="88" t="str">
        <f>+Monitoring!V298</f>
        <v>#N/C</v>
      </c>
      <c r="O298" s="88" t="str">
        <f>+Monitoring!W298</f>
        <v>#N/C</v>
      </c>
      <c r="P298" s="88" t="str">
        <f>+Monitoring!X298</f>
        <v>#N/C</v>
      </c>
      <c r="Q298" s="88" t="str">
        <f>+Monitoring!Y298</f>
        <v>#N/C</v>
      </c>
      <c r="R298" s="88" t="str">
        <f>+Monitoring!Z298</f>
        <v>#N/C</v>
      </c>
      <c r="S298" s="88" t="e">
        <f>+Monitoring!#REF!</f>
        <v>#REF!</v>
      </c>
      <c r="T298" s="101" t="e">
        <f>+Monitoring!#REF!</f>
        <v>#REF!</v>
      </c>
    </row>
    <row r="299" spans="1:20" x14ac:dyDescent="0.3">
      <c r="A299" s="88">
        <f t="shared" si="24"/>
        <v>298</v>
      </c>
      <c r="B299" s="88" t="str">
        <f t="shared" si="20"/>
        <v>FAIRD</v>
      </c>
      <c r="C299" s="88" t="str">
        <f>SUBSTITUTE(+Monitoring!C299,"-","")</f>
        <v>FAIRD1</v>
      </c>
      <c r="D299" s="88" t="str">
        <f t="shared" si="21"/>
        <v>Site1</v>
      </c>
      <c r="E299" s="89" t="str">
        <f t="shared" si="22"/>
        <v>Maize</v>
      </c>
      <c r="F299" s="90" t="str">
        <f t="shared" si="23"/>
        <v>FAIRDxMaize</v>
      </c>
      <c r="G299" s="91">
        <f>+Monitoring!G299</f>
        <v>45173.647592592599</v>
      </c>
      <c r="H299" s="91">
        <f>+Monitoring!H299</f>
        <v>45173.647662037001</v>
      </c>
      <c r="I299" s="93">
        <f>+Monitoring!I299</f>
        <v>6.9444402470253408E-5</v>
      </c>
      <c r="J299" s="92" t="e">
        <f>+Monitoring!#REF!</f>
        <v>#REF!</v>
      </c>
      <c r="K299" s="88" t="str">
        <f>+Monitoring!S299</f>
        <v>Diptera</v>
      </c>
      <c r="L299" s="88" t="str">
        <f>+Monitoring!T299</f>
        <v>Brachycera</v>
      </c>
      <c r="M299" s="88" t="str">
        <f>+Monitoring!U299</f>
        <v>Muscomorpha</v>
      </c>
      <c r="N299" s="88" t="str">
        <f>+Monitoring!V299</f>
        <v>Muscoidea</v>
      </c>
      <c r="O299" s="88" t="str">
        <f>+Monitoring!W299</f>
        <v>Fanniidae</v>
      </c>
      <c r="P299" s="88">
        <f>+Monitoring!X299</f>
        <v>0</v>
      </c>
      <c r="Q299" s="88" t="str">
        <f>+Monitoring!Y299</f>
        <v>Fannia</v>
      </c>
      <c r="R299" s="88" t="str">
        <f>+Monitoring!Z299</f>
        <v>#N/C</v>
      </c>
      <c r="S299" s="88" t="e">
        <f>+Monitoring!#REF!</f>
        <v>#REF!</v>
      </c>
      <c r="T299" s="101" t="e">
        <f>+Monitoring!#REF!</f>
        <v>#REF!</v>
      </c>
    </row>
    <row r="300" spans="1:20" x14ac:dyDescent="0.3">
      <c r="A300" s="88">
        <f t="shared" si="24"/>
        <v>299</v>
      </c>
      <c r="B300" s="88" t="str">
        <f t="shared" si="20"/>
        <v>FAIRD</v>
      </c>
      <c r="C300" s="88" t="str">
        <f>SUBSTITUTE(+Monitoring!C300,"-","")</f>
        <v>FAIRD1</v>
      </c>
      <c r="D300" s="88" t="str">
        <f t="shared" si="21"/>
        <v>Site1</v>
      </c>
      <c r="E300" s="89" t="str">
        <f t="shared" si="22"/>
        <v>Maize</v>
      </c>
      <c r="F300" s="90" t="str">
        <f t="shared" si="23"/>
        <v>FAIRDxMaize</v>
      </c>
      <c r="G300" s="91">
        <f>+Monitoring!G300</f>
        <v>45173.745543981502</v>
      </c>
      <c r="H300" s="91">
        <f>+Monitoring!H300</f>
        <v>45173.746284722198</v>
      </c>
      <c r="I300" s="93">
        <f>+Monitoring!I300</f>
        <v>7.4074069561902434E-4</v>
      </c>
      <c r="J300" s="92" t="e">
        <f>+Monitoring!#REF!</f>
        <v>#REF!</v>
      </c>
      <c r="K300" s="88" t="str">
        <f>+Monitoring!S300</f>
        <v>Diptera</v>
      </c>
      <c r="L300" s="88" t="str">
        <f>+Monitoring!T300</f>
        <v>Brachycera</v>
      </c>
      <c r="M300" s="88" t="str">
        <f>+Monitoring!U300</f>
        <v>Muscomorpha</v>
      </c>
      <c r="N300" s="88" t="str">
        <f>+Monitoring!V300</f>
        <v>Muscoidea</v>
      </c>
      <c r="O300" s="88" t="str">
        <f>+Monitoring!W300</f>
        <v>#N/C</v>
      </c>
      <c r="P300" s="88" t="str">
        <f>+Monitoring!X300</f>
        <v>#N/C</v>
      </c>
      <c r="Q300" s="88" t="str">
        <f>+Monitoring!Y300</f>
        <v>#N/C</v>
      </c>
      <c r="R300" s="88" t="str">
        <f>+Monitoring!Z300</f>
        <v>#N/C</v>
      </c>
      <c r="S300" s="88" t="e">
        <f>+Monitoring!#REF!</f>
        <v>#REF!</v>
      </c>
      <c r="T300" s="101" t="e">
        <f>+Monitoring!#REF!</f>
        <v>#REF!</v>
      </c>
    </row>
    <row r="301" spans="1:20" x14ac:dyDescent="0.3">
      <c r="A301" s="88">
        <f t="shared" si="24"/>
        <v>300</v>
      </c>
      <c r="B301" s="88" t="str">
        <f t="shared" si="20"/>
        <v>FAIRD</v>
      </c>
      <c r="C301" s="88" t="str">
        <f>SUBSTITUTE(+Monitoring!C301,"-","")</f>
        <v>FAIRD1</v>
      </c>
      <c r="D301" s="88" t="str">
        <f t="shared" si="21"/>
        <v>Site1</v>
      </c>
      <c r="E301" s="89" t="str">
        <f t="shared" si="22"/>
        <v>Maize</v>
      </c>
      <c r="F301" s="90" t="str">
        <f t="shared" si="23"/>
        <v>FAIRDxMaize</v>
      </c>
      <c r="G301" s="91">
        <f>+Monitoring!G301</f>
        <v>45181.409502314797</v>
      </c>
      <c r="H301" s="91">
        <f>+Monitoring!H301</f>
        <v>45181.410289351901</v>
      </c>
      <c r="I301" s="93">
        <f>+Monitoring!I301</f>
        <v>7.8703710460104048E-4</v>
      </c>
      <c r="J301" s="92" t="e">
        <f>+Monitoring!#REF!</f>
        <v>#REF!</v>
      </c>
      <c r="K301" s="88" t="str">
        <f>+Monitoring!S301</f>
        <v>Diptera</v>
      </c>
      <c r="L301" s="88" t="str">
        <f>+Monitoring!T301</f>
        <v>Brachycera</v>
      </c>
      <c r="M301" s="88" t="str">
        <f>+Monitoring!U301</f>
        <v>Muscomorpha</v>
      </c>
      <c r="N301" s="88" t="str">
        <f>+Monitoring!V301</f>
        <v>Muscoidea</v>
      </c>
      <c r="O301" s="88" t="str">
        <f>+Monitoring!W301</f>
        <v>#N/C</v>
      </c>
      <c r="P301" s="88" t="str">
        <f>+Monitoring!X301</f>
        <v>#N/C</v>
      </c>
      <c r="Q301" s="88" t="str">
        <f>+Monitoring!Y301</f>
        <v>#N/C</v>
      </c>
      <c r="R301" s="88" t="str">
        <f>+Monitoring!Z301</f>
        <v>#N/C</v>
      </c>
      <c r="S301" s="88" t="e">
        <f>+Monitoring!#REF!</f>
        <v>#REF!</v>
      </c>
      <c r="T301" s="101" t="e">
        <f>+Monitoring!#REF!</f>
        <v>#REF!</v>
      </c>
    </row>
    <row r="302" spans="1:20" x14ac:dyDescent="0.3">
      <c r="A302" s="88">
        <f t="shared" si="24"/>
        <v>301</v>
      </c>
      <c r="B302" s="88" t="str">
        <f t="shared" si="20"/>
        <v>FAIRD</v>
      </c>
      <c r="C302" s="88" t="str">
        <f>SUBSTITUTE(+Monitoring!C302,"-","")</f>
        <v>FAIRD1</v>
      </c>
      <c r="D302" s="88" t="str">
        <f t="shared" si="21"/>
        <v>Site1</v>
      </c>
      <c r="E302" s="89" t="str">
        <f t="shared" si="22"/>
        <v>Maize</v>
      </c>
      <c r="F302" s="90" t="str">
        <f t="shared" si="23"/>
        <v>FAIRDxMaize</v>
      </c>
      <c r="G302" s="91">
        <f>+Monitoring!G302</f>
        <v>45181.582650463002</v>
      </c>
      <c r="H302" s="91">
        <f>+Monitoring!H302</f>
        <v>45181.584594907399</v>
      </c>
      <c r="I302" s="93">
        <f>+Monitoring!I302</f>
        <v>1.9444443969405256E-3</v>
      </c>
      <c r="J302" s="92" t="e">
        <f>+Monitoring!#REF!</f>
        <v>#REF!</v>
      </c>
      <c r="K302" s="88" t="str">
        <f>+Monitoring!S302</f>
        <v>Coleoptera</v>
      </c>
      <c r="L302" s="88" t="str">
        <f>+Monitoring!T302</f>
        <v>Polyphaga</v>
      </c>
      <c r="M302" s="88" t="str">
        <f>+Monitoring!U302</f>
        <v>Cucujiformia</v>
      </c>
      <c r="N302" s="88" t="str">
        <f>+Monitoring!V302</f>
        <v>Coccinelloidea</v>
      </c>
      <c r="O302" s="88" t="str">
        <f>+Monitoring!W302</f>
        <v>Coccinellidae</v>
      </c>
      <c r="P302" s="88" t="str">
        <f>+Monitoring!X302</f>
        <v>Coccinellinae</v>
      </c>
      <c r="Q302" s="88" t="str">
        <f>+Monitoring!Y302</f>
        <v>Harmonia</v>
      </c>
      <c r="R302" s="88" t="str">
        <f>+Monitoring!Z302</f>
        <v>#N/C</v>
      </c>
      <c r="S302" s="88" t="e">
        <f>+Monitoring!#REF!</f>
        <v>#REF!</v>
      </c>
      <c r="T302" s="101" t="e">
        <f>+Monitoring!#REF!</f>
        <v>#REF!</v>
      </c>
    </row>
    <row r="303" spans="1:20" x14ac:dyDescent="0.3">
      <c r="A303" s="88">
        <f t="shared" si="24"/>
        <v>302</v>
      </c>
      <c r="B303" s="88" t="str">
        <f t="shared" si="20"/>
        <v>FAIRD</v>
      </c>
      <c r="C303" s="88" t="str">
        <f>SUBSTITUTE(+Monitoring!C303,"-","")</f>
        <v>FAIRD1</v>
      </c>
      <c r="D303" s="88" t="str">
        <f t="shared" si="21"/>
        <v>Site1</v>
      </c>
      <c r="E303" s="89" t="str">
        <f t="shared" si="22"/>
        <v>Maize</v>
      </c>
      <c r="F303" s="90" t="str">
        <f t="shared" si="23"/>
        <v>FAIRDxMaize</v>
      </c>
      <c r="G303" s="91">
        <f>+Monitoring!G303</f>
        <v>45182.326840277798</v>
      </c>
      <c r="H303" s="91">
        <f>+Monitoring!H303</f>
        <v>45182.340104166702</v>
      </c>
      <c r="I303" s="93">
        <f>+Monitoring!I303</f>
        <v>1.3263888904475607E-2</v>
      </c>
      <c r="J303" s="92" t="e">
        <f>+Monitoring!#REF!</f>
        <v>#REF!</v>
      </c>
      <c r="K303" s="88" t="str">
        <f>+Monitoring!S303</f>
        <v>Diptera</v>
      </c>
      <c r="L303" s="88" t="str">
        <f>+Monitoring!T303</f>
        <v>Brachycera</v>
      </c>
      <c r="M303" s="88" t="str">
        <f>+Monitoring!U303</f>
        <v>Muscomorpha</v>
      </c>
      <c r="N303" s="88" t="str">
        <f>+Monitoring!V303</f>
        <v>Syrphoidea</v>
      </c>
      <c r="O303" s="88" t="str">
        <f>+Monitoring!W303</f>
        <v>Syrphidae</v>
      </c>
      <c r="P303" s="88" t="str">
        <f>+Monitoring!X303</f>
        <v>Syrphinae</v>
      </c>
      <c r="Q303" s="88" t="str">
        <f>+Monitoring!Y303</f>
        <v>Sphaerophoria</v>
      </c>
      <c r="R303" s="88" t="str">
        <f>+Monitoring!Z303</f>
        <v>#N/C</v>
      </c>
      <c r="S303" s="88" t="e">
        <f>+Monitoring!#REF!</f>
        <v>#REF!</v>
      </c>
      <c r="T303" s="101" t="e">
        <f>+Monitoring!#REF!</f>
        <v>#REF!</v>
      </c>
    </row>
    <row r="304" spans="1:20" x14ac:dyDescent="0.3">
      <c r="A304" s="88">
        <f t="shared" si="24"/>
        <v>303</v>
      </c>
      <c r="B304" s="88" t="str">
        <f t="shared" si="20"/>
        <v>FAIRD</v>
      </c>
      <c r="C304" s="88" t="str">
        <f>SUBSTITUTE(+Monitoring!C304,"-","")</f>
        <v>FAIRD2</v>
      </c>
      <c r="D304" s="88" t="str">
        <f t="shared" si="21"/>
        <v>Site2</v>
      </c>
      <c r="E304" s="89" t="str">
        <f t="shared" si="22"/>
        <v>Maize</v>
      </c>
      <c r="F304" s="90" t="str">
        <f t="shared" si="23"/>
        <v>FAIRDxMaize</v>
      </c>
      <c r="G304" s="91">
        <f>+Monitoring!G304</f>
        <v>45161.332175925898</v>
      </c>
      <c r="H304" s="91">
        <f>+Monitoring!H304</f>
        <v>45161.332337963002</v>
      </c>
      <c r="I304" s="93">
        <f>+Monitoring!I304</f>
        <v>1.6203710401896387E-4</v>
      </c>
      <c r="J304" s="92" t="e">
        <f>+Monitoring!#REF!</f>
        <v>#REF!</v>
      </c>
      <c r="K304" s="88" t="str">
        <f>+Monitoring!S304</f>
        <v>Diptera</v>
      </c>
      <c r="L304" s="88" t="str">
        <f>+Monitoring!T304</f>
        <v>Brachycera</v>
      </c>
      <c r="M304" s="88" t="str">
        <f>+Monitoring!U304</f>
        <v>Muscomorpha</v>
      </c>
      <c r="N304" s="88" t="str">
        <f>+Monitoring!V304</f>
        <v>Muscoidea</v>
      </c>
      <c r="O304" s="88" t="str">
        <f>+Monitoring!W304</f>
        <v>Fanniidae</v>
      </c>
      <c r="P304" s="88">
        <f>+Monitoring!X304</f>
        <v>0</v>
      </c>
      <c r="Q304" s="88" t="str">
        <f>+Monitoring!Y304</f>
        <v>Fannia</v>
      </c>
      <c r="R304" s="88" t="str">
        <f>+Monitoring!Z304</f>
        <v>#N/C</v>
      </c>
      <c r="S304" s="88" t="e">
        <f>+Monitoring!#REF!</f>
        <v>#REF!</v>
      </c>
      <c r="T304" s="101" t="e">
        <f>+Monitoring!#REF!</f>
        <v>#REF!</v>
      </c>
    </row>
    <row r="305" spans="1:20" x14ac:dyDescent="0.3">
      <c r="A305" s="88">
        <f t="shared" si="24"/>
        <v>304</v>
      </c>
      <c r="B305" s="88" t="str">
        <f t="shared" si="20"/>
        <v>FAIRD</v>
      </c>
      <c r="C305" s="88" t="str">
        <f>SUBSTITUTE(+Monitoring!C305,"-","")</f>
        <v>FAIRD2</v>
      </c>
      <c r="D305" s="88" t="str">
        <f t="shared" si="21"/>
        <v>Site2</v>
      </c>
      <c r="E305" s="89" t="str">
        <f t="shared" si="22"/>
        <v>Maize</v>
      </c>
      <c r="F305" s="90" t="str">
        <f t="shared" si="23"/>
        <v>FAIRDxMaize</v>
      </c>
      <c r="G305" s="91">
        <f>+Monitoring!G305</f>
        <v>45161.366701388899</v>
      </c>
      <c r="H305" s="91">
        <f>+Monitoring!H305</f>
        <v>45161.366932870398</v>
      </c>
      <c r="I305" s="93">
        <f>+Monitoring!I305</f>
        <v>2.3148149921325967E-4</v>
      </c>
      <c r="J305" s="92" t="e">
        <f>+Monitoring!#REF!</f>
        <v>#REF!</v>
      </c>
      <c r="K305" s="88" t="str">
        <f>+Monitoring!S305</f>
        <v>Diptera</v>
      </c>
      <c r="L305" s="88" t="str">
        <f>+Monitoring!T305</f>
        <v>Brachycera</v>
      </c>
      <c r="M305" s="88" t="str">
        <f>+Monitoring!U305</f>
        <v>Muscomorpha</v>
      </c>
      <c r="N305" s="88" t="str">
        <f>+Monitoring!V305</f>
        <v>Muscoidea</v>
      </c>
      <c r="O305" s="88" t="str">
        <f>+Monitoring!W305</f>
        <v>Fanniidae</v>
      </c>
      <c r="P305" s="88">
        <f>+Monitoring!X305</f>
        <v>0</v>
      </c>
      <c r="Q305" s="88" t="str">
        <f>+Monitoring!Y305</f>
        <v>Fannia</v>
      </c>
      <c r="R305" s="88" t="str">
        <f>+Monitoring!Z305</f>
        <v>#N/C</v>
      </c>
      <c r="S305" s="88" t="e">
        <f>+Monitoring!#REF!</f>
        <v>#REF!</v>
      </c>
      <c r="T305" s="101" t="e">
        <f>+Monitoring!#REF!</f>
        <v>#REF!</v>
      </c>
    </row>
    <row r="306" spans="1:20" x14ac:dyDescent="0.3">
      <c r="A306" s="88">
        <f t="shared" si="24"/>
        <v>305</v>
      </c>
      <c r="B306" s="88" t="str">
        <f t="shared" si="20"/>
        <v>FAIRD</v>
      </c>
      <c r="C306" s="88" t="str">
        <f>SUBSTITUTE(+Monitoring!C306,"-","")</f>
        <v>FAIRD2</v>
      </c>
      <c r="D306" s="88" t="str">
        <f t="shared" si="21"/>
        <v>Site2</v>
      </c>
      <c r="E306" s="89" t="str">
        <f t="shared" si="22"/>
        <v>Maize</v>
      </c>
      <c r="F306" s="90" t="str">
        <f t="shared" si="23"/>
        <v>FAIRDxMaize</v>
      </c>
      <c r="G306" s="91">
        <f>+Monitoring!G306</f>
        <v>45161.408275463</v>
      </c>
      <c r="H306" s="91">
        <f>+Monitoring!H306</f>
        <v>45161.4086342593</v>
      </c>
      <c r="I306" s="93">
        <f>+Monitoring!I306</f>
        <v>3.5879630013369024E-4</v>
      </c>
      <c r="J306" s="92" t="e">
        <f>+Monitoring!#REF!</f>
        <v>#REF!</v>
      </c>
      <c r="K306" s="88" t="str">
        <f>+Monitoring!S306</f>
        <v>Diptera</v>
      </c>
      <c r="L306" s="88" t="str">
        <f>+Monitoring!T306</f>
        <v>Brachycera</v>
      </c>
      <c r="M306" s="88" t="str">
        <f>+Monitoring!U306</f>
        <v>Muscomorpha</v>
      </c>
      <c r="N306" s="88" t="str">
        <f>+Monitoring!V306</f>
        <v>Muscoidea</v>
      </c>
      <c r="O306" s="88" t="str">
        <f>+Monitoring!W306</f>
        <v>#N/C</v>
      </c>
      <c r="P306" s="88" t="str">
        <f>+Monitoring!X306</f>
        <v>#N/C</v>
      </c>
      <c r="Q306" s="88" t="str">
        <f>+Monitoring!Y306</f>
        <v>#N/C</v>
      </c>
      <c r="R306" s="88" t="str">
        <f>+Monitoring!Z306</f>
        <v>#N/C</v>
      </c>
      <c r="S306" s="88" t="e">
        <f>+Monitoring!#REF!</f>
        <v>#REF!</v>
      </c>
      <c r="T306" s="101" t="e">
        <f>+Monitoring!#REF!</f>
        <v>#REF!</v>
      </c>
    </row>
    <row r="307" spans="1:20" x14ac:dyDescent="0.3">
      <c r="A307" s="88">
        <f t="shared" si="24"/>
        <v>306</v>
      </c>
      <c r="B307" s="88" t="str">
        <f t="shared" si="20"/>
        <v>FAIRD</v>
      </c>
      <c r="C307" s="88" t="str">
        <f>SUBSTITUTE(+Monitoring!C307,"-","")</f>
        <v>FAIRD2</v>
      </c>
      <c r="D307" s="88" t="str">
        <f t="shared" si="21"/>
        <v>Site2</v>
      </c>
      <c r="E307" s="89" t="str">
        <f t="shared" si="22"/>
        <v>Maize</v>
      </c>
      <c r="F307" s="90" t="str">
        <f t="shared" si="23"/>
        <v>FAIRDxMaize</v>
      </c>
      <c r="G307" s="91">
        <f>+Monitoring!G307</f>
        <v>45161.435474537</v>
      </c>
      <c r="H307" s="91">
        <f>+Monitoring!H307</f>
        <v>45161.4355671296</v>
      </c>
      <c r="I307" s="93">
        <f>+Monitoring!I307</f>
        <v>9.2592599685303867E-5</v>
      </c>
      <c r="J307" s="92" t="e">
        <f>+Monitoring!#REF!</f>
        <v>#REF!</v>
      </c>
      <c r="K307" s="88" t="str">
        <f>+Monitoring!S307</f>
        <v>Diptera</v>
      </c>
      <c r="L307" s="88" t="str">
        <f>+Monitoring!T307</f>
        <v>Brachycera</v>
      </c>
      <c r="M307" s="88" t="str">
        <f>+Monitoring!U307</f>
        <v>Muscomorpha</v>
      </c>
      <c r="N307" s="88" t="str">
        <f>+Monitoring!V307</f>
        <v>Muscoidea</v>
      </c>
      <c r="O307" s="88" t="str">
        <f>+Monitoring!W307</f>
        <v>Fanniidae</v>
      </c>
      <c r="P307" s="88">
        <f>+Monitoring!X307</f>
        <v>0</v>
      </c>
      <c r="Q307" s="88" t="str">
        <f>+Monitoring!Y307</f>
        <v>Fannia</v>
      </c>
      <c r="R307" s="88" t="str">
        <f>+Monitoring!Z307</f>
        <v>#N/C</v>
      </c>
      <c r="S307" s="88" t="e">
        <f>+Monitoring!#REF!</f>
        <v>#REF!</v>
      </c>
      <c r="T307" s="101" t="e">
        <f>+Monitoring!#REF!</f>
        <v>#REF!</v>
      </c>
    </row>
    <row r="308" spans="1:20" x14ac:dyDescent="0.3">
      <c r="A308" s="88">
        <f t="shared" si="24"/>
        <v>307</v>
      </c>
      <c r="B308" s="88" t="str">
        <f t="shared" si="20"/>
        <v>FAIRD</v>
      </c>
      <c r="C308" s="88" t="str">
        <f>SUBSTITUTE(+Monitoring!C308,"-","")</f>
        <v>FAIRD2</v>
      </c>
      <c r="D308" s="88" t="str">
        <f t="shared" si="21"/>
        <v>Site2</v>
      </c>
      <c r="E308" s="89" t="str">
        <f t="shared" si="22"/>
        <v>Maize</v>
      </c>
      <c r="F308" s="90" t="str">
        <f t="shared" si="23"/>
        <v>FAIRDxMaize</v>
      </c>
      <c r="G308" s="91">
        <f>+Monitoring!G308</f>
        <v>45161.446307870399</v>
      </c>
      <c r="H308" s="91">
        <f>+Monitoring!H308</f>
        <v>45161.446446759299</v>
      </c>
      <c r="I308" s="93">
        <f>+Monitoring!I308</f>
        <v>1.388888995279558E-4</v>
      </c>
      <c r="J308" s="92" t="e">
        <f>+Monitoring!#REF!</f>
        <v>#REF!</v>
      </c>
      <c r="K308" s="88" t="str">
        <f>+Monitoring!S308</f>
        <v>Diptera</v>
      </c>
      <c r="L308" s="88" t="str">
        <f>+Monitoring!T308</f>
        <v>Brachycera</v>
      </c>
      <c r="M308" s="88" t="str">
        <f>+Monitoring!U308</f>
        <v>Muscomorpha</v>
      </c>
      <c r="N308" s="88" t="str">
        <f>+Monitoring!V308</f>
        <v>Muscoidea</v>
      </c>
      <c r="O308" s="88" t="str">
        <f>+Monitoring!W308</f>
        <v>Fanniidae</v>
      </c>
      <c r="P308" s="88">
        <f>+Monitoring!X308</f>
        <v>0</v>
      </c>
      <c r="Q308" s="88" t="str">
        <f>+Monitoring!Y308</f>
        <v>Fannia</v>
      </c>
      <c r="R308" s="88" t="str">
        <f>+Monitoring!Z308</f>
        <v>#N/C</v>
      </c>
      <c r="S308" s="88" t="e">
        <f>+Monitoring!#REF!</f>
        <v>#REF!</v>
      </c>
      <c r="T308" s="101" t="e">
        <f>+Monitoring!#REF!</f>
        <v>#REF!</v>
      </c>
    </row>
    <row r="309" spans="1:20" x14ac:dyDescent="0.3">
      <c r="A309" s="88">
        <f t="shared" si="24"/>
        <v>308</v>
      </c>
      <c r="B309" s="88" t="str">
        <f t="shared" si="20"/>
        <v>FAIRD</v>
      </c>
      <c r="C309" s="88" t="str">
        <f>SUBSTITUTE(+Monitoring!C309,"-","")</f>
        <v>FAIRD2</v>
      </c>
      <c r="D309" s="88" t="str">
        <f t="shared" si="21"/>
        <v>Site2</v>
      </c>
      <c r="E309" s="89" t="str">
        <f t="shared" si="22"/>
        <v>Maize</v>
      </c>
      <c r="F309" s="90" t="str">
        <f t="shared" si="23"/>
        <v>FAIRDxMaize</v>
      </c>
      <c r="G309" s="91">
        <f>+Monitoring!G309</f>
        <v>45161.525312500002</v>
      </c>
      <c r="H309" s="91">
        <f>+Monitoring!H309</f>
        <v>45161.5258217593</v>
      </c>
      <c r="I309" s="93">
        <f>+Monitoring!I309</f>
        <v>5.0925929826917127E-4</v>
      </c>
      <c r="J309" s="92" t="e">
        <f>+Monitoring!#REF!</f>
        <v>#REF!</v>
      </c>
      <c r="K309" s="88" t="str">
        <f>+Monitoring!S309</f>
        <v>Diptera</v>
      </c>
      <c r="L309" s="88" t="str">
        <f>+Monitoring!T309</f>
        <v>Brachycera</v>
      </c>
      <c r="M309" s="88" t="str">
        <f>+Monitoring!U309</f>
        <v>Muscomorpha</v>
      </c>
      <c r="N309" s="88" t="str">
        <f>+Monitoring!V309</f>
        <v>Muscoidea</v>
      </c>
      <c r="O309" s="88" t="str">
        <f>+Monitoring!W309</f>
        <v>#N/C</v>
      </c>
      <c r="P309" s="88" t="str">
        <f>+Monitoring!X309</f>
        <v>#N/C</v>
      </c>
      <c r="Q309" s="88" t="str">
        <f>+Monitoring!Y309</f>
        <v>#N/C</v>
      </c>
      <c r="R309" s="88" t="str">
        <f>+Monitoring!Z309</f>
        <v>#N/C</v>
      </c>
      <c r="S309" s="88" t="e">
        <f>+Monitoring!#REF!</f>
        <v>#REF!</v>
      </c>
      <c r="T309" s="101" t="e">
        <f>+Monitoring!#REF!</f>
        <v>#REF!</v>
      </c>
    </row>
    <row r="310" spans="1:20" x14ac:dyDescent="0.3">
      <c r="A310" s="88">
        <f t="shared" si="24"/>
        <v>309</v>
      </c>
      <c r="B310" s="88" t="str">
        <f t="shared" si="20"/>
        <v>FAIRD</v>
      </c>
      <c r="C310" s="88" t="str">
        <f>SUBSTITUTE(+Monitoring!C310,"-","")</f>
        <v>FAIRD2</v>
      </c>
      <c r="D310" s="88" t="str">
        <f t="shared" si="21"/>
        <v>Site2</v>
      </c>
      <c r="E310" s="89" t="str">
        <f t="shared" si="22"/>
        <v>Maize</v>
      </c>
      <c r="F310" s="90" t="str">
        <f t="shared" si="23"/>
        <v>FAIRDxMaize</v>
      </c>
      <c r="G310" s="91">
        <f>+Monitoring!G310</f>
        <v>45161.525879629597</v>
      </c>
      <c r="H310" s="91">
        <f>+Monitoring!H310</f>
        <v>45161.526331018496</v>
      </c>
      <c r="I310" s="93">
        <f>+Monitoring!I310</f>
        <v>4.513888998189941E-4</v>
      </c>
      <c r="J310" s="92" t="e">
        <f>+Monitoring!#REF!</f>
        <v>#REF!</v>
      </c>
      <c r="K310" s="88" t="str">
        <f>+Monitoring!S310</f>
        <v>#N/C</v>
      </c>
      <c r="L310" s="88" t="str">
        <f>+Monitoring!T310</f>
        <v>#N/C</v>
      </c>
      <c r="M310" s="88" t="str">
        <f>+Monitoring!U310</f>
        <v>#N/C</v>
      </c>
      <c r="N310" s="88" t="str">
        <f>+Monitoring!V310</f>
        <v>#N/C</v>
      </c>
      <c r="O310" s="88" t="str">
        <f>+Monitoring!W310</f>
        <v>#N/C</v>
      </c>
      <c r="P310" s="88" t="str">
        <f>+Monitoring!X310</f>
        <v>#N/C</v>
      </c>
      <c r="Q310" s="88" t="str">
        <f>+Monitoring!Y310</f>
        <v>#N/C</v>
      </c>
      <c r="R310" s="88" t="str">
        <f>+Monitoring!Z310</f>
        <v>#N/C</v>
      </c>
      <c r="S310" s="88" t="e">
        <f>+Monitoring!#REF!</f>
        <v>#REF!</v>
      </c>
      <c r="T310" s="101" t="e">
        <f>+Monitoring!#REF!</f>
        <v>#REF!</v>
      </c>
    </row>
    <row r="311" spans="1:20" x14ac:dyDescent="0.3">
      <c r="A311" s="88">
        <f t="shared" si="24"/>
        <v>310</v>
      </c>
      <c r="B311" s="88" t="str">
        <f t="shared" si="20"/>
        <v>FAIRD</v>
      </c>
      <c r="C311" s="88" t="str">
        <f>SUBSTITUTE(+Monitoring!C311,"-","")</f>
        <v>FAIRD2</v>
      </c>
      <c r="D311" s="88" t="str">
        <f t="shared" si="21"/>
        <v>Site2</v>
      </c>
      <c r="E311" s="89" t="str">
        <f t="shared" si="22"/>
        <v>Maize</v>
      </c>
      <c r="F311" s="90" t="str">
        <f t="shared" si="23"/>
        <v>FAIRDxMaize</v>
      </c>
      <c r="G311" s="91">
        <f>+Monitoring!G311</f>
        <v>45161.6567939815</v>
      </c>
      <c r="H311" s="91">
        <f>+Monitoring!H311</f>
        <v>45161.6570138889</v>
      </c>
      <c r="I311" s="93">
        <f>+Monitoring!I311</f>
        <v>2.1990740060573444E-4</v>
      </c>
      <c r="J311" s="92" t="e">
        <f>+Monitoring!#REF!</f>
        <v>#REF!</v>
      </c>
      <c r="K311" s="88" t="str">
        <f>+Monitoring!S311</f>
        <v>Diptera</v>
      </c>
      <c r="L311" s="88" t="str">
        <f>+Monitoring!T311</f>
        <v>Brachycera</v>
      </c>
      <c r="M311" s="88" t="str">
        <f>+Monitoring!U311</f>
        <v>Muscomorpha</v>
      </c>
      <c r="N311" s="88" t="str">
        <f>+Monitoring!V311</f>
        <v>Muscoidea</v>
      </c>
      <c r="O311" s="88" t="str">
        <f>+Monitoring!W311</f>
        <v>Fanniidae</v>
      </c>
      <c r="P311" s="88">
        <f>+Monitoring!X311</f>
        <v>0</v>
      </c>
      <c r="Q311" s="88" t="str">
        <f>+Monitoring!Y311</f>
        <v>Fannia</v>
      </c>
      <c r="R311" s="88" t="str">
        <f>+Monitoring!Z311</f>
        <v>#N/C</v>
      </c>
      <c r="S311" s="88" t="e">
        <f>+Monitoring!#REF!</f>
        <v>#REF!</v>
      </c>
      <c r="T311" s="101" t="e">
        <f>+Monitoring!#REF!</f>
        <v>#REF!</v>
      </c>
    </row>
    <row r="312" spans="1:20" x14ac:dyDescent="0.3">
      <c r="A312" s="88">
        <f t="shared" si="24"/>
        <v>311</v>
      </c>
      <c r="B312" s="88" t="str">
        <f t="shared" si="20"/>
        <v>FAIRD</v>
      </c>
      <c r="C312" s="88" t="str">
        <f>SUBSTITUTE(+Monitoring!C312,"-","")</f>
        <v>FAIRD2</v>
      </c>
      <c r="D312" s="88" t="str">
        <f t="shared" si="21"/>
        <v>Site2</v>
      </c>
      <c r="E312" s="89" t="str">
        <f t="shared" si="22"/>
        <v>Maize</v>
      </c>
      <c r="F312" s="90" t="str">
        <f t="shared" si="23"/>
        <v>FAIRDxMaize</v>
      </c>
      <c r="G312" s="91">
        <f>+Monitoring!G312</f>
        <v>45162.499398148102</v>
      </c>
      <c r="H312" s="91">
        <f>+Monitoring!H312</f>
        <v>0</v>
      </c>
      <c r="I312" s="93">
        <f>+Monitoring!I312</f>
        <v>2.19907407407407E-4</v>
      </c>
      <c r="J312" s="92" t="e">
        <f>+Monitoring!#REF!</f>
        <v>#REF!</v>
      </c>
      <c r="K312" s="88" t="str">
        <f>+Monitoring!S312</f>
        <v>Diptera</v>
      </c>
      <c r="L312" s="88" t="str">
        <f>+Monitoring!T312</f>
        <v>Brachycera</v>
      </c>
      <c r="M312" s="88" t="str">
        <f>+Monitoring!U312</f>
        <v>#N/C</v>
      </c>
      <c r="N312" s="88" t="str">
        <f>+Monitoring!V312</f>
        <v>#N/C</v>
      </c>
      <c r="O312" s="88" t="str">
        <f>+Monitoring!W312</f>
        <v>#N/C</v>
      </c>
      <c r="P312" s="88" t="str">
        <f>+Monitoring!X312</f>
        <v>#N/C</v>
      </c>
      <c r="Q312" s="88" t="str">
        <f>+Monitoring!Y312</f>
        <v>#N/C</v>
      </c>
      <c r="R312" s="88" t="str">
        <f>+Monitoring!Z312</f>
        <v>#N/C</v>
      </c>
      <c r="S312" s="88" t="e">
        <f>+Monitoring!#REF!</f>
        <v>#REF!</v>
      </c>
      <c r="T312" s="101" t="e">
        <f>+Monitoring!#REF!</f>
        <v>#REF!</v>
      </c>
    </row>
    <row r="313" spans="1:20" x14ac:dyDescent="0.3">
      <c r="A313" s="88">
        <f t="shared" si="24"/>
        <v>312</v>
      </c>
      <c r="B313" s="88" t="str">
        <f t="shared" si="20"/>
        <v>FAIRD</v>
      </c>
      <c r="C313" s="88" t="str">
        <f>SUBSTITUTE(+Monitoring!C313,"-","")</f>
        <v>FAIRD2</v>
      </c>
      <c r="D313" s="88" t="str">
        <f t="shared" si="21"/>
        <v>Site2</v>
      </c>
      <c r="E313" s="89" t="str">
        <f t="shared" si="22"/>
        <v>Maize</v>
      </c>
      <c r="F313" s="90" t="str">
        <f t="shared" si="23"/>
        <v>FAIRDxMaize</v>
      </c>
      <c r="G313" s="91">
        <f>+Monitoring!G313</f>
        <v>45162.533379629604</v>
      </c>
      <c r="H313" s="91">
        <f>+Monitoring!H313</f>
        <v>45162.5335416667</v>
      </c>
      <c r="I313" s="93">
        <f>+Monitoring!I313</f>
        <v>1.6203709674300626E-4</v>
      </c>
      <c r="J313" s="92" t="e">
        <f>+Monitoring!#REF!</f>
        <v>#REF!</v>
      </c>
      <c r="K313" s="88" t="str">
        <f>+Monitoring!S313</f>
        <v>Diptera</v>
      </c>
      <c r="L313" s="88" t="str">
        <f>+Monitoring!T313</f>
        <v>Brachycera</v>
      </c>
      <c r="M313" s="88" t="str">
        <f>+Monitoring!U313</f>
        <v>Muscomorpha</v>
      </c>
      <c r="N313" s="88" t="str">
        <f>+Monitoring!V313</f>
        <v>Muscoidea</v>
      </c>
      <c r="O313" s="88" t="str">
        <f>+Monitoring!W313</f>
        <v>Fanniidae</v>
      </c>
      <c r="P313" s="88">
        <f>+Monitoring!X313</f>
        <v>0</v>
      </c>
      <c r="Q313" s="88" t="str">
        <f>+Monitoring!Y313</f>
        <v>Fannia</v>
      </c>
      <c r="R313" s="88" t="str">
        <f>+Monitoring!Z313</f>
        <v>#N/C</v>
      </c>
      <c r="S313" s="88" t="e">
        <f>+Monitoring!#REF!</f>
        <v>#REF!</v>
      </c>
      <c r="T313" s="101" t="e">
        <f>+Monitoring!#REF!</f>
        <v>#REF!</v>
      </c>
    </row>
    <row r="314" spans="1:20" x14ac:dyDescent="0.3">
      <c r="A314" s="88">
        <f t="shared" si="24"/>
        <v>313</v>
      </c>
      <c r="B314" s="88" t="str">
        <f t="shared" si="20"/>
        <v>FAIRD</v>
      </c>
      <c r="C314" s="88" t="str">
        <f>SUBSTITUTE(+Monitoring!C314,"-","")</f>
        <v>FAIRD2</v>
      </c>
      <c r="D314" s="88" t="str">
        <f t="shared" si="21"/>
        <v>Site2</v>
      </c>
      <c r="E314" s="89" t="str">
        <f t="shared" si="22"/>
        <v>Maize</v>
      </c>
      <c r="F314" s="90" t="str">
        <f t="shared" si="23"/>
        <v>FAIRDxMaize</v>
      </c>
      <c r="G314" s="91">
        <f>+Monitoring!G314</f>
        <v>45162.661076388897</v>
      </c>
      <c r="H314" s="91">
        <f>+Monitoring!H314</f>
        <v>45162.661550925899</v>
      </c>
      <c r="I314" s="93">
        <f>+Monitoring!I314</f>
        <v>4.7453700244659558E-4</v>
      </c>
      <c r="J314" s="92" t="e">
        <f>+Monitoring!#REF!</f>
        <v>#REF!</v>
      </c>
      <c r="K314" s="88" t="str">
        <f>+Monitoring!S314</f>
        <v>Coleoptera</v>
      </c>
      <c r="L314" s="88" t="str">
        <f>+Monitoring!T314</f>
        <v>Polyphaga</v>
      </c>
      <c r="M314" s="88" t="str">
        <f>+Monitoring!U314</f>
        <v>Cucujiformia</v>
      </c>
      <c r="N314" s="88" t="str">
        <f>+Monitoring!V314</f>
        <v>Coccinelloidea</v>
      </c>
      <c r="O314" s="88" t="str">
        <f>+Monitoring!W314</f>
        <v>Coccinellidae</v>
      </c>
      <c r="P314" s="88" t="str">
        <f>+Monitoring!X314</f>
        <v>Coccinellinae</v>
      </c>
      <c r="Q314" s="88" t="str">
        <f>+Monitoring!Y314</f>
        <v>Harmonia</v>
      </c>
      <c r="R314" s="88" t="str">
        <f>+Monitoring!Z314</f>
        <v>#N/C</v>
      </c>
      <c r="S314" s="88" t="e">
        <f>+Monitoring!#REF!</f>
        <v>#REF!</v>
      </c>
      <c r="T314" s="101" t="e">
        <f>+Monitoring!#REF!</f>
        <v>#REF!</v>
      </c>
    </row>
    <row r="315" spans="1:20" x14ac:dyDescent="0.3">
      <c r="A315" s="88">
        <f t="shared" si="24"/>
        <v>314</v>
      </c>
      <c r="B315" s="88" t="str">
        <f t="shared" si="20"/>
        <v>FAIRD</v>
      </c>
      <c r="C315" s="88" t="str">
        <f>SUBSTITUTE(+Monitoring!C315,"-","")</f>
        <v>FAIRD2</v>
      </c>
      <c r="D315" s="88" t="str">
        <f t="shared" si="21"/>
        <v>Site2</v>
      </c>
      <c r="E315" s="89" t="str">
        <f t="shared" si="22"/>
        <v>Maize</v>
      </c>
      <c r="F315" s="90" t="str">
        <f t="shared" si="23"/>
        <v>FAIRDxMaize</v>
      </c>
      <c r="G315" s="91">
        <f>+Monitoring!G315</f>
        <v>45162.760682870401</v>
      </c>
      <c r="H315" s="91">
        <f>+Monitoring!H315</f>
        <v>45162.761122685202</v>
      </c>
      <c r="I315" s="93">
        <f>+Monitoring!I315</f>
        <v>4.3981480121146888E-4</v>
      </c>
      <c r="J315" s="92" t="e">
        <f>+Monitoring!#REF!</f>
        <v>#REF!</v>
      </c>
      <c r="K315" s="88" t="str">
        <f>+Monitoring!S315</f>
        <v>Diptera</v>
      </c>
      <c r="L315" s="88" t="str">
        <f>+Monitoring!T315</f>
        <v>Brachycera</v>
      </c>
      <c r="M315" s="88" t="str">
        <f>+Monitoring!U315</f>
        <v>#N/C</v>
      </c>
      <c r="N315" s="88" t="str">
        <f>+Monitoring!V315</f>
        <v>#N/C</v>
      </c>
      <c r="O315" s="88" t="str">
        <f>+Monitoring!W315</f>
        <v>#N/C</v>
      </c>
      <c r="P315" s="88" t="str">
        <f>+Monitoring!X315</f>
        <v>#N/C</v>
      </c>
      <c r="Q315" s="88" t="str">
        <f>+Monitoring!Y315</f>
        <v>#N/C</v>
      </c>
      <c r="R315" s="88" t="str">
        <f>+Monitoring!Z315</f>
        <v>#N/C</v>
      </c>
      <c r="S315" s="88" t="e">
        <f>+Monitoring!#REF!</f>
        <v>#REF!</v>
      </c>
      <c r="T315" s="101" t="e">
        <f>+Monitoring!#REF!</f>
        <v>#REF!</v>
      </c>
    </row>
    <row r="316" spans="1:20" x14ac:dyDescent="0.3">
      <c r="A316" s="88">
        <f t="shared" si="24"/>
        <v>315</v>
      </c>
      <c r="B316" s="88" t="str">
        <f t="shared" si="20"/>
        <v>FAIRD</v>
      </c>
      <c r="C316" s="88" t="str">
        <f>SUBSTITUTE(+Monitoring!C316,"-","")</f>
        <v>FAIRD2</v>
      </c>
      <c r="D316" s="88" t="str">
        <f t="shared" si="21"/>
        <v>Site2</v>
      </c>
      <c r="E316" s="89" t="str">
        <f t="shared" si="22"/>
        <v>Maize</v>
      </c>
      <c r="F316" s="90" t="str">
        <f t="shared" si="23"/>
        <v>FAIRDxMaize</v>
      </c>
      <c r="G316" s="91">
        <f>+Monitoring!G316</f>
        <v>45162.762118055602</v>
      </c>
      <c r="H316" s="91">
        <f>+Monitoring!H316</f>
        <v>45162.762384259302</v>
      </c>
      <c r="I316" s="93">
        <f>+Monitoring!I316</f>
        <v>2.6620370044838637E-4</v>
      </c>
      <c r="J316" s="92" t="e">
        <f>+Monitoring!#REF!</f>
        <v>#REF!</v>
      </c>
      <c r="K316" s="88" t="str">
        <f>+Monitoring!S316</f>
        <v>Diptera</v>
      </c>
      <c r="L316" s="88" t="str">
        <f>+Monitoring!T316</f>
        <v>Brachycera</v>
      </c>
      <c r="M316" s="88" t="str">
        <f>+Monitoring!U316</f>
        <v>Muscomorpha</v>
      </c>
      <c r="N316" s="88" t="str">
        <f>+Monitoring!V316</f>
        <v>Muscoidea</v>
      </c>
      <c r="O316" s="88" t="str">
        <f>+Monitoring!W316</f>
        <v>#N/C</v>
      </c>
      <c r="P316" s="88" t="str">
        <f>+Monitoring!X316</f>
        <v>#N/C</v>
      </c>
      <c r="Q316" s="88" t="str">
        <f>+Monitoring!Y316</f>
        <v>#N/C</v>
      </c>
      <c r="R316" s="88" t="str">
        <f>+Monitoring!Z316</f>
        <v>#N/C</v>
      </c>
      <c r="S316" s="88" t="e">
        <f>+Monitoring!#REF!</f>
        <v>#REF!</v>
      </c>
      <c r="T316" s="101" t="e">
        <f>+Monitoring!#REF!</f>
        <v>#REF!</v>
      </c>
    </row>
    <row r="317" spans="1:20" x14ac:dyDescent="0.3">
      <c r="A317" s="88">
        <f t="shared" si="24"/>
        <v>316</v>
      </c>
      <c r="B317" s="88" t="str">
        <f t="shared" si="20"/>
        <v>FAIRD</v>
      </c>
      <c r="C317" s="88" t="str">
        <f>SUBSTITUTE(+Monitoring!C317,"-","")</f>
        <v>FAIRD2</v>
      </c>
      <c r="D317" s="88" t="str">
        <f t="shared" si="21"/>
        <v>Site2</v>
      </c>
      <c r="E317" s="89" t="str">
        <f t="shared" si="22"/>
        <v>Maize</v>
      </c>
      <c r="F317" s="90" t="str">
        <f t="shared" si="23"/>
        <v>FAIRDxMaize</v>
      </c>
      <c r="G317" s="91">
        <f>+Monitoring!G317</f>
        <v>45162.768738425897</v>
      </c>
      <c r="H317" s="91">
        <f>+Monitoring!H317</f>
        <v>45162.769791666702</v>
      </c>
      <c r="I317" s="93">
        <f>+Monitoring!I317</f>
        <v>1.0532408050494269E-3</v>
      </c>
      <c r="J317" s="92" t="e">
        <f>+Monitoring!#REF!</f>
        <v>#REF!</v>
      </c>
      <c r="K317" s="88" t="str">
        <f>+Monitoring!S317</f>
        <v>Diptera</v>
      </c>
      <c r="L317" s="88" t="str">
        <f>+Monitoring!T317</f>
        <v>Brachycera</v>
      </c>
      <c r="M317" s="88" t="str">
        <f>+Monitoring!U317</f>
        <v>#N/C</v>
      </c>
      <c r="N317" s="88" t="str">
        <f>+Monitoring!V317</f>
        <v>#N/C</v>
      </c>
      <c r="O317" s="88" t="str">
        <f>+Monitoring!W317</f>
        <v>#N/C</v>
      </c>
      <c r="P317" s="88" t="str">
        <f>+Monitoring!X317</f>
        <v>#N/C</v>
      </c>
      <c r="Q317" s="88" t="str">
        <f>+Monitoring!Y317</f>
        <v>#N/C</v>
      </c>
      <c r="R317" s="88" t="str">
        <f>+Monitoring!Z317</f>
        <v>#N/C</v>
      </c>
      <c r="S317" s="88" t="e">
        <f>+Monitoring!#REF!</f>
        <v>#REF!</v>
      </c>
      <c r="T317" s="101" t="e">
        <f>+Monitoring!#REF!</f>
        <v>#REF!</v>
      </c>
    </row>
    <row r="318" spans="1:20" x14ac:dyDescent="0.3">
      <c r="A318" s="88">
        <f t="shared" si="24"/>
        <v>317</v>
      </c>
      <c r="B318" s="88" t="str">
        <f t="shared" si="20"/>
        <v>FAIRD</v>
      </c>
      <c r="C318" s="88" t="str">
        <f>SUBSTITUTE(+Monitoring!C318,"-","")</f>
        <v>FAIRD2</v>
      </c>
      <c r="D318" s="88" t="str">
        <f t="shared" si="21"/>
        <v>Site2</v>
      </c>
      <c r="E318" s="89" t="str">
        <f t="shared" si="22"/>
        <v>Maize</v>
      </c>
      <c r="F318" s="90" t="str">
        <f t="shared" si="23"/>
        <v>FAIRDxMaize</v>
      </c>
      <c r="G318" s="91">
        <f>+Monitoring!G318</f>
        <v>45163.653472222199</v>
      </c>
      <c r="H318" s="91">
        <f>+Monitoring!H318</f>
        <v>45163.653935185197</v>
      </c>
      <c r="I318" s="93">
        <f>+Monitoring!I318</f>
        <v>4.6296299842651933E-4</v>
      </c>
      <c r="J318" s="92" t="e">
        <f>+Monitoring!#REF!</f>
        <v>#REF!</v>
      </c>
      <c r="K318" s="88" t="str">
        <f>+Monitoring!S318</f>
        <v>Diptera</v>
      </c>
      <c r="L318" s="88" t="str">
        <f>+Monitoring!T318</f>
        <v>Brachycera</v>
      </c>
      <c r="M318" s="88" t="str">
        <f>+Monitoring!U318</f>
        <v>Muscomorpha</v>
      </c>
      <c r="N318" s="88" t="str">
        <f>+Monitoring!V318</f>
        <v>Muscoidea</v>
      </c>
      <c r="O318" s="88" t="str">
        <f>+Monitoring!W318</f>
        <v>Fanniidae</v>
      </c>
      <c r="P318" s="88">
        <f>+Monitoring!X318</f>
        <v>0</v>
      </c>
      <c r="Q318" s="88" t="str">
        <f>+Monitoring!Y318</f>
        <v>Fannia</v>
      </c>
      <c r="R318" s="88" t="str">
        <f>+Monitoring!Z318</f>
        <v>#N/C</v>
      </c>
      <c r="S318" s="88" t="e">
        <f>+Monitoring!#REF!</f>
        <v>#REF!</v>
      </c>
      <c r="T318" s="101" t="e">
        <f>+Monitoring!#REF!</f>
        <v>#REF!</v>
      </c>
    </row>
    <row r="319" spans="1:20" x14ac:dyDescent="0.3">
      <c r="A319" s="88">
        <f t="shared" si="24"/>
        <v>318</v>
      </c>
      <c r="B319" s="88" t="str">
        <f t="shared" si="20"/>
        <v>FAIRD</v>
      </c>
      <c r="C319" s="88" t="str">
        <f>SUBSTITUTE(+Monitoring!C319,"-","")</f>
        <v>FAIRD2</v>
      </c>
      <c r="D319" s="88" t="str">
        <f t="shared" si="21"/>
        <v>Site2</v>
      </c>
      <c r="E319" s="89" t="str">
        <f t="shared" si="22"/>
        <v>Maize</v>
      </c>
      <c r="F319" s="90" t="str">
        <f t="shared" si="23"/>
        <v>FAIRDxMaize</v>
      </c>
      <c r="G319" s="91">
        <f>+Monitoring!G319</f>
        <v>45163.655567129601</v>
      </c>
      <c r="H319" s="91">
        <f>+Monitoring!H319</f>
        <v>45163.656180555598</v>
      </c>
      <c r="I319" s="93">
        <f>+Monitoring!I319</f>
        <v>6.1342599656200036E-4</v>
      </c>
      <c r="J319" s="92" t="e">
        <f>+Monitoring!#REF!</f>
        <v>#REF!</v>
      </c>
      <c r="K319" s="88" t="str">
        <f>+Monitoring!S319</f>
        <v>Diptera</v>
      </c>
      <c r="L319" s="88" t="str">
        <f>+Monitoring!T319</f>
        <v>Brachycera</v>
      </c>
      <c r="M319" s="88" t="str">
        <f>+Monitoring!U319</f>
        <v>Muscomorpha</v>
      </c>
      <c r="N319" s="88" t="str">
        <f>+Monitoring!V319</f>
        <v>Muscoidea</v>
      </c>
      <c r="O319" s="88" t="str">
        <f>+Monitoring!W319</f>
        <v>#N/C</v>
      </c>
      <c r="P319" s="88" t="str">
        <f>+Monitoring!X319</f>
        <v>#N/C</v>
      </c>
      <c r="Q319" s="88" t="str">
        <f>+Monitoring!Y319</f>
        <v>#N/C</v>
      </c>
      <c r="R319" s="88" t="str">
        <f>+Monitoring!Z319</f>
        <v>#N/C</v>
      </c>
      <c r="S319" s="88" t="e">
        <f>+Monitoring!#REF!</f>
        <v>#REF!</v>
      </c>
      <c r="T319" s="101" t="e">
        <f>+Monitoring!#REF!</f>
        <v>#REF!</v>
      </c>
    </row>
    <row r="320" spans="1:20" x14ac:dyDescent="0.3">
      <c r="A320" s="88">
        <f t="shared" si="24"/>
        <v>319</v>
      </c>
      <c r="B320" s="88" t="str">
        <f t="shared" si="20"/>
        <v>FAIRD</v>
      </c>
      <c r="C320" s="88" t="str">
        <f>SUBSTITUTE(+Monitoring!C320,"-","")</f>
        <v>FAIRD2</v>
      </c>
      <c r="D320" s="88" t="str">
        <f t="shared" si="21"/>
        <v>Site2</v>
      </c>
      <c r="E320" s="89" t="str">
        <f t="shared" si="22"/>
        <v>Maize</v>
      </c>
      <c r="F320" s="90" t="str">
        <f t="shared" si="23"/>
        <v>FAIRDxMaize</v>
      </c>
      <c r="G320" s="91">
        <f>+Monitoring!G320</f>
        <v>45163.6574189815</v>
      </c>
      <c r="H320" s="91">
        <f>+Monitoring!H320</f>
        <v>45163.659375000003</v>
      </c>
      <c r="I320" s="93">
        <f>+Monitoring!I320</f>
        <v>1.9560185028240085E-3</v>
      </c>
      <c r="J320" s="92" t="e">
        <f>+Monitoring!#REF!</f>
        <v>#REF!</v>
      </c>
      <c r="K320" s="88" t="str">
        <f>+Monitoring!S320</f>
        <v>Orthoptera</v>
      </c>
      <c r="L320" s="88" t="str">
        <f>+Monitoring!T320</f>
        <v>Ensifera</v>
      </c>
      <c r="M320" s="88" t="str">
        <f>+Monitoring!U320</f>
        <v>Tettigoniidea</v>
      </c>
      <c r="N320" s="88" t="str">
        <f>+Monitoring!V320</f>
        <v>Tettigonioidea</v>
      </c>
      <c r="O320" s="88" t="str">
        <f>+Monitoring!W320</f>
        <v>Tettigoniidae</v>
      </c>
      <c r="P320" s="88" t="str">
        <f>+Monitoring!X320</f>
        <v>Tettigoniinae</v>
      </c>
      <c r="Q320" s="88" t="str">
        <f>+Monitoring!Y320</f>
        <v>Tettigonia</v>
      </c>
      <c r="R320" s="88" t="str">
        <f>+Monitoring!Z320</f>
        <v>#N/C</v>
      </c>
      <c r="S320" s="88" t="e">
        <f>+Monitoring!#REF!</f>
        <v>#REF!</v>
      </c>
      <c r="T320" s="101" t="e">
        <f>+Monitoring!#REF!</f>
        <v>#REF!</v>
      </c>
    </row>
    <row r="321" spans="1:20" x14ac:dyDescent="0.3">
      <c r="A321" s="88">
        <f t="shared" si="24"/>
        <v>320</v>
      </c>
      <c r="B321" s="88" t="str">
        <f t="shared" si="20"/>
        <v>FAIRD</v>
      </c>
      <c r="C321" s="88" t="str">
        <f>SUBSTITUTE(+Monitoring!C321,"-","")</f>
        <v>FAIRD2</v>
      </c>
      <c r="D321" s="88" t="str">
        <f t="shared" si="21"/>
        <v>Site2</v>
      </c>
      <c r="E321" s="89" t="str">
        <f t="shared" si="22"/>
        <v>Maize</v>
      </c>
      <c r="F321" s="90" t="str">
        <f t="shared" si="23"/>
        <v>FAIRDxMaize</v>
      </c>
      <c r="G321" s="91">
        <f>+Monitoring!G321</f>
        <v>45163.660821759302</v>
      </c>
      <c r="H321" s="91">
        <f>+Monitoring!H321</f>
        <v>45163.6610069444</v>
      </c>
      <c r="I321" s="93">
        <f>+Monitoring!I321</f>
        <v>1.8518509750720114E-4</v>
      </c>
      <c r="J321" s="92" t="e">
        <f>+Monitoring!#REF!</f>
        <v>#REF!</v>
      </c>
      <c r="K321" s="88" t="str">
        <f>+Monitoring!S321</f>
        <v>#N/C</v>
      </c>
      <c r="L321" s="88" t="str">
        <f>+Monitoring!T321</f>
        <v>#N/C</v>
      </c>
      <c r="M321" s="88" t="str">
        <f>+Monitoring!U321</f>
        <v>#N/C</v>
      </c>
      <c r="N321" s="88" t="str">
        <f>+Monitoring!V321</f>
        <v>#N/C</v>
      </c>
      <c r="O321" s="88" t="str">
        <f>+Monitoring!W321</f>
        <v>#N/C</v>
      </c>
      <c r="P321" s="88" t="str">
        <f>+Monitoring!X321</f>
        <v>#N/C</v>
      </c>
      <c r="Q321" s="88" t="str">
        <f>+Monitoring!Y321</f>
        <v>#N/C</v>
      </c>
      <c r="R321" s="88" t="str">
        <f>+Monitoring!Z321</f>
        <v>#N/C</v>
      </c>
      <c r="S321" s="88" t="e">
        <f>+Monitoring!#REF!</f>
        <v>#REF!</v>
      </c>
      <c r="T321" s="101" t="e">
        <f>+Monitoring!#REF!</f>
        <v>#REF!</v>
      </c>
    </row>
    <row r="322" spans="1:20" x14ac:dyDescent="0.3">
      <c r="A322" s="88">
        <f t="shared" si="24"/>
        <v>321</v>
      </c>
      <c r="B322" s="88" t="str">
        <f t="shared" si="20"/>
        <v>FAIRD</v>
      </c>
      <c r="C322" s="88" t="str">
        <f>SUBSTITUTE(+Monitoring!C322,"-","")</f>
        <v>FAIRD2</v>
      </c>
      <c r="D322" s="88" t="str">
        <f t="shared" si="21"/>
        <v>Site2</v>
      </c>
      <c r="E322" s="89" t="str">
        <f t="shared" si="22"/>
        <v>Maize</v>
      </c>
      <c r="F322" s="90" t="str">
        <f t="shared" si="23"/>
        <v>FAIRDxMaize</v>
      </c>
      <c r="G322" s="91">
        <f>+Monitoring!G322</f>
        <v>45163.693078703698</v>
      </c>
      <c r="H322" s="91">
        <f>+Monitoring!H322</f>
        <v>45163.693148148202</v>
      </c>
      <c r="I322" s="93">
        <f>+Monitoring!I322</f>
        <v>6.9444504333660007E-5</v>
      </c>
      <c r="J322" s="92" t="e">
        <f>+Monitoring!#REF!</f>
        <v>#REF!</v>
      </c>
      <c r="K322" s="88" t="str">
        <f>+Monitoring!S322</f>
        <v>Diptera</v>
      </c>
      <c r="L322" s="88" t="str">
        <f>+Monitoring!T322</f>
        <v>Brachycera</v>
      </c>
      <c r="M322" s="88" t="str">
        <f>+Monitoring!U322</f>
        <v>Muscomorpha</v>
      </c>
      <c r="N322" s="88" t="str">
        <f>+Monitoring!V322</f>
        <v>Muscoidea</v>
      </c>
      <c r="O322" s="88" t="str">
        <f>+Monitoring!W322</f>
        <v>Fanniidae</v>
      </c>
      <c r="P322" s="88">
        <f>+Monitoring!X322</f>
        <v>0</v>
      </c>
      <c r="Q322" s="88" t="str">
        <f>+Monitoring!Y322</f>
        <v>Fannia</v>
      </c>
      <c r="R322" s="88" t="str">
        <f>+Monitoring!Z322</f>
        <v>#N/C</v>
      </c>
      <c r="S322" s="88" t="e">
        <f>+Monitoring!#REF!</f>
        <v>#REF!</v>
      </c>
      <c r="T322" s="101" t="e">
        <f>+Monitoring!#REF!</f>
        <v>#REF!</v>
      </c>
    </row>
    <row r="323" spans="1:20" x14ac:dyDescent="0.3">
      <c r="A323" s="88">
        <f t="shared" si="24"/>
        <v>322</v>
      </c>
      <c r="B323" s="88" t="str">
        <f t="shared" ref="B323:B386" si="25">+LEFT(C323,LEN(C323)-1)</f>
        <v>FAIRD</v>
      </c>
      <c r="C323" s="88" t="str">
        <f>SUBSTITUTE(+Monitoring!C323,"-","")</f>
        <v>FAIRD2</v>
      </c>
      <c r="D323" s="88" t="str">
        <f t="shared" ref="D323:D386" si="26">CONCATENATE("Site",RIGHT(C323,1))</f>
        <v>Site2</v>
      </c>
      <c r="E323" s="89" t="str">
        <f t="shared" ref="E323:E386" si="27">IF(OR(D323="Site1",D323="Site2"),"Maize",IF(OR(D323="Site3",D323="Site4"),"Meadow","error"))</f>
        <v>Maize</v>
      </c>
      <c r="F323" s="90" t="str">
        <f t="shared" ref="F323:F386" si="28">+CONCATENATE(B323,"x",E323)</f>
        <v>FAIRDxMaize</v>
      </c>
      <c r="G323" s="91">
        <f>+Monitoring!G323</f>
        <v>45163.6968865741</v>
      </c>
      <c r="H323" s="91">
        <f>+Monitoring!H323</f>
        <v>45163.697037037004</v>
      </c>
      <c r="I323" s="93">
        <f>+Monitoring!I323</f>
        <v>1.5046290354803205E-4</v>
      </c>
      <c r="J323" s="92" t="e">
        <f>+Monitoring!#REF!</f>
        <v>#REF!</v>
      </c>
      <c r="K323" s="88" t="str">
        <f>+Monitoring!S323</f>
        <v>Diptera</v>
      </c>
      <c r="L323" s="88" t="str">
        <f>+Monitoring!T323</f>
        <v>Brachycera</v>
      </c>
      <c r="M323" s="88" t="str">
        <f>+Monitoring!U323</f>
        <v>Muscomorpha</v>
      </c>
      <c r="N323" s="88" t="str">
        <f>+Monitoring!V323</f>
        <v>Muscoidea</v>
      </c>
      <c r="O323" s="88" t="str">
        <f>+Monitoring!W323</f>
        <v>Fanniidae</v>
      </c>
      <c r="P323" s="88">
        <f>+Monitoring!X323</f>
        <v>0</v>
      </c>
      <c r="Q323" s="88" t="str">
        <f>+Monitoring!Y323</f>
        <v>Fannia</v>
      </c>
      <c r="R323" s="88" t="str">
        <f>+Monitoring!Z323</f>
        <v>#N/C</v>
      </c>
      <c r="S323" s="88" t="e">
        <f>+Monitoring!#REF!</f>
        <v>#REF!</v>
      </c>
      <c r="T323" s="101" t="e">
        <f>+Monitoring!#REF!</f>
        <v>#REF!</v>
      </c>
    </row>
    <row r="324" spans="1:20" x14ac:dyDescent="0.3">
      <c r="A324" s="88">
        <f t="shared" ref="A324:A387" si="29">+A323+1</f>
        <v>323</v>
      </c>
      <c r="B324" s="88" t="str">
        <f t="shared" si="25"/>
        <v>FAIRD</v>
      </c>
      <c r="C324" s="88" t="str">
        <f>SUBSTITUTE(+Monitoring!C324,"-","")</f>
        <v>FAIRD2</v>
      </c>
      <c r="D324" s="88" t="str">
        <f t="shared" si="26"/>
        <v>Site2</v>
      </c>
      <c r="E324" s="89" t="str">
        <f t="shared" si="27"/>
        <v>Maize</v>
      </c>
      <c r="F324" s="90" t="str">
        <f t="shared" si="28"/>
        <v>FAIRDxMaize</v>
      </c>
      <c r="G324" s="91">
        <f>+Monitoring!G324</f>
        <v>45163.700011574103</v>
      </c>
      <c r="H324" s="91">
        <f>+Monitoring!H324</f>
        <v>45163.700092592597</v>
      </c>
      <c r="I324" s="93">
        <f>+Monitoring!I324</f>
        <v>8.1018493801821023E-5</v>
      </c>
      <c r="J324" s="92" t="e">
        <f>+Monitoring!#REF!</f>
        <v>#REF!</v>
      </c>
      <c r="K324" s="88" t="str">
        <f>+Monitoring!S324</f>
        <v>Diptera</v>
      </c>
      <c r="L324" s="88" t="str">
        <f>+Monitoring!T324</f>
        <v>Brachycera</v>
      </c>
      <c r="M324" s="88" t="str">
        <f>+Monitoring!U324</f>
        <v>Muscomorpha</v>
      </c>
      <c r="N324" s="88" t="str">
        <f>+Monitoring!V324</f>
        <v>Muscoidea</v>
      </c>
      <c r="O324" s="88" t="str">
        <f>+Monitoring!W324</f>
        <v>#N/C</v>
      </c>
      <c r="P324" s="88" t="str">
        <f>+Monitoring!X324</f>
        <v>#N/C</v>
      </c>
      <c r="Q324" s="88" t="str">
        <f>+Monitoring!Y324</f>
        <v>#N/C</v>
      </c>
      <c r="R324" s="88" t="str">
        <f>+Monitoring!Z324</f>
        <v>#N/C</v>
      </c>
      <c r="S324" s="88" t="e">
        <f>+Monitoring!#REF!</f>
        <v>#REF!</v>
      </c>
      <c r="T324" s="101" t="e">
        <f>+Monitoring!#REF!</f>
        <v>#REF!</v>
      </c>
    </row>
    <row r="325" spans="1:20" x14ac:dyDescent="0.3">
      <c r="A325" s="88">
        <f t="shared" si="29"/>
        <v>324</v>
      </c>
      <c r="B325" s="88" t="str">
        <f t="shared" si="25"/>
        <v>FAIRD</v>
      </c>
      <c r="C325" s="88" t="str">
        <f>SUBSTITUTE(+Monitoring!C325,"-","")</f>
        <v>FAIRD2</v>
      </c>
      <c r="D325" s="88" t="str">
        <f t="shared" si="26"/>
        <v>Site2</v>
      </c>
      <c r="E325" s="89" t="str">
        <f t="shared" si="27"/>
        <v>Maize</v>
      </c>
      <c r="F325" s="90" t="str">
        <f t="shared" si="28"/>
        <v>FAIRDxMaize</v>
      </c>
      <c r="G325" s="91">
        <f>+Monitoring!G325</f>
        <v>45163.763831018499</v>
      </c>
      <c r="H325" s="91">
        <f>+Monitoring!H325</f>
        <v>45163.764675925901</v>
      </c>
      <c r="I325" s="93">
        <f>+Monitoring!I325</f>
        <v>8.4490740118781105E-4</v>
      </c>
      <c r="J325" s="92" t="e">
        <f>+Monitoring!#REF!</f>
        <v>#REF!</v>
      </c>
      <c r="K325" s="88" t="str">
        <f>+Monitoring!S325</f>
        <v>Diptera</v>
      </c>
      <c r="L325" s="88" t="str">
        <f>+Monitoring!T325</f>
        <v>Brachycera</v>
      </c>
      <c r="M325" s="88" t="str">
        <f>+Monitoring!U325</f>
        <v>Muscomorpha</v>
      </c>
      <c r="N325" s="88" t="str">
        <f>+Monitoring!V325</f>
        <v>Muscoidea</v>
      </c>
      <c r="O325" s="88" t="str">
        <f>+Monitoring!W325</f>
        <v>#N/C</v>
      </c>
      <c r="P325" s="88" t="str">
        <f>+Monitoring!X325</f>
        <v>#N/C</v>
      </c>
      <c r="Q325" s="88" t="str">
        <f>+Monitoring!Y325</f>
        <v>#N/C</v>
      </c>
      <c r="R325" s="88" t="str">
        <f>+Monitoring!Z325</f>
        <v>#N/C</v>
      </c>
      <c r="S325" s="88" t="e">
        <f>+Monitoring!#REF!</f>
        <v>#REF!</v>
      </c>
      <c r="T325" s="101" t="e">
        <f>+Monitoring!#REF!</f>
        <v>#REF!</v>
      </c>
    </row>
    <row r="326" spans="1:20" x14ac:dyDescent="0.3">
      <c r="A326" s="88">
        <f t="shared" si="29"/>
        <v>325</v>
      </c>
      <c r="B326" s="88" t="str">
        <f t="shared" si="25"/>
        <v>FAIRD</v>
      </c>
      <c r="C326" s="88" t="str">
        <f>SUBSTITUTE(+Monitoring!C326,"-","")</f>
        <v>FAIRD2</v>
      </c>
      <c r="D326" s="88" t="str">
        <f t="shared" si="26"/>
        <v>Site2</v>
      </c>
      <c r="E326" s="89" t="str">
        <f t="shared" si="27"/>
        <v>Maize</v>
      </c>
      <c r="F326" s="90" t="str">
        <f t="shared" si="28"/>
        <v>FAIRDxMaize</v>
      </c>
      <c r="G326" s="91">
        <f>+Monitoring!G326</f>
        <v>45163.764733796299</v>
      </c>
      <c r="H326" s="91">
        <f>+Monitoring!H326</f>
        <v>45163.764930555597</v>
      </c>
      <c r="I326" s="93">
        <f>+Monitoring!I326</f>
        <v>1.9675929797813296E-4</v>
      </c>
      <c r="J326" s="92" t="e">
        <f>+Monitoring!#REF!</f>
        <v>#REF!</v>
      </c>
      <c r="K326" s="88" t="str">
        <f>+Monitoring!S326</f>
        <v>Diptera</v>
      </c>
      <c r="L326" s="88" t="str">
        <f>+Monitoring!T326</f>
        <v>Brachycera</v>
      </c>
      <c r="M326" s="88" t="str">
        <f>+Monitoring!U326</f>
        <v>Muscomorpha</v>
      </c>
      <c r="N326" s="88" t="str">
        <f>+Monitoring!V326</f>
        <v>Muscoidea</v>
      </c>
      <c r="O326" s="88" t="str">
        <f>+Monitoring!W326</f>
        <v>Fanniidae</v>
      </c>
      <c r="P326" s="88">
        <f>+Monitoring!X326</f>
        <v>0</v>
      </c>
      <c r="Q326" s="88" t="str">
        <f>+Monitoring!Y326</f>
        <v>Fannia</v>
      </c>
      <c r="R326" s="88" t="str">
        <f>+Monitoring!Z326</f>
        <v>#N/C</v>
      </c>
      <c r="S326" s="88" t="e">
        <f>+Monitoring!#REF!</f>
        <v>#REF!</v>
      </c>
      <c r="T326" s="101" t="e">
        <f>+Monitoring!#REF!</f>
        <v>#REF!</v>
      </c>
    </row>
    <row r="327" spans="1:20" x14ac:dyDescent="0.3">
      <c r="A327" s="88">
        <f t="shared" si="29"/>
        <v>326</v>
      </c>
      <c r="B327" s="88" t="str">
        <f t="shared" si="25"/>
        <v>FAIRD</v>
      </c>
      <c r="C327" s="88" t="str">
        <f>SUBSTITUTE(+Monitoring!C327,"-","")</f>
        <v>FAIRD2</v>
      </c>
      <c r="D327" s="88" t="str">
        <f t="shared" si="26"/>
        <v>Site2</v>
      </c>
      <c r="E327" s="89" t="str">
        <f t="shared" si="27"/>
        <v>Maize</v>
      </c>
      <c r="F327" s="90" t="str">
        <f t="shared" si="28"/>
        <v>FAIRDxMaize</v>
      </c>
      <c r="G327" s="91">
        <f>+Monitoring!G327</f>
        <v>45163.7653587963</v>
      </c>
      <c r="H327" s="91">
        <f>+Monitoring!H327</f>
        <v>45163.765694444402</v>
      </c>
      <c r="I327" s="93">
        <f>+Monitoring!I327</f>
        <v>3.3564810291863978E-4</v>
      </c>
      <c r="J327" s="92" t="e">
        <f>+Monitoring!#REF!</f>
        <v>#REF!</v>
      </c>
      <c r="K327" s="88" t="str">
        <f>+Monitoring!S327</f>
        <v>Diptera</v>
      </c>
      <c r="L327" s="88" t="str">
        <f>+Monitoring!T327</f>
        <v>Brachycera</v>
      </c>
      <c r="M327" s="88" t="str">
        <f>+Monitoring!U327</f>
        <v>Muscomorpha</v>
      </c>
      <c r="N327" s="88" t="str">
        <f>+Monitoring!V327</f>
        <v>Muscoidea</v>
      </c>
      <c r="O327" s="88" t="str">
        <f>+Monitoring!W327</f>
        <v>#N/C</v>
      </c>
      <c r="P327" s="88" t="str">
        <f>+Monitoring!X327</f>
        <v>#N/C</v>
      </c>
      <c r="Q327" s="88" t="str">
        <f>+Monitoring!Y327</f>
        <v>#N/C</v>
      </c>
      <c r="R327" s="88" t="str">
        <f>+Monitoring!Z327</f>
        <v>#N/C</v>
      </c>
      <c r="S327" s="88" t="e">
        <f>+Monitoring!#REF!</f>
        <v>#REF!</v>
      </c>
      <c r="T327" s="101" t="e">
        <f>+Monitoring!#REF!</f>
        <v>#REF!</v>
      </c>
    </row>
    <row r="328" spans="1:20" x14ac:dyDescent="0.3">
      <c r="A328" s="88">
        <f t="shared" si="29"/>
        <v>327</v>
      </c>
      <c r="B328" s="88" t="str">
        <f t="shared" si="25"/>
        <v>FAIRD</v>
      </c>
      <c r="C328" s="88" t="str">
        <f>SUBSTITUTE(+Monitoring!C328,"-","")</f>
        <v>FAIRD2</v>
      </c>
      <c r="D328" s="88" t="str">
        <f t="shared" si="26"/>
        <v>Site2</v>
      </c>
      <c r="E328" s="89" t="str">
        <f t="shared" si="27"/>
        <v>Maize</v>
      </c>
      <c r="F328" s="90" t="str">
        <f t="shared" si="28"/>
        <v>FAIRDxMaize</v>
      </c>
      <c r="G328" s="91">
        <f>+Monitoring!G328</f>
        <v>45163.765729166698</v>
      </c>
      <c r="H328" s="91">
        <f>+Monitoring!H328</f>
        <v>45163.766238425902</v>
      </c>
      <c r="I328" s="93">
        <f>+Monitoring!I328</f>
        <v>5.0925920368172228E-4</v>
      </c>
      <c r="J328" s="92" t="e">
        <f>+Monitoring!#REF!</f>
        <v>#REF!</v>
      </c>
      <c r="K328" s="88" t="str">
        <f>+Monitoring!S328</f>
        <v>Diptera</v>
      </c>
      <c r="L328" s="88" t="str">
        <f>+Monitoring!T328</f>
        <v>Brachycera</v>
      </c>
      <c r="M328" s="88" t="str">
        <f>+Monitoring!U328</f>
        <v>Muscomorpha</v>
      </c>
      <c r="N328" s="88" t="str">
        <f>+Monitoring!V328</f>
        <v>Muscoidea</v>
      </c>
      <c r="O328" s="88" t="str">
        <f>+Monitoring!W328</f>
        <v>#N/C</v>
      </c>
      <c r="P328" s="88" t="str">
        <f>+Monitoring!X328</f>
        <v>#N/C</v>
      </c>
      <c r="Q328" s="88" t="str">
        <f>+Monitoring!Y328</f>
        <v>#N/C</v>
      </c>
      <c r="R328" s="88" t="str">
        <f>+Monitoring!Z328</f>
        <v>#N/C</v>
      </c>
      <c r="S328" s="88" t="e">
        <f>+Monitoring!#REF!</f>
        <v>#REF!</v>
      </c>
      <c r="T328" s="101" t="e">
        <f>+Monitoring!#REF!</f>
        <v>#REF!</v>
      </c>
    </row>
    <row r="329" spans="1:20" x14ac:dyDescent="0.3">
      <c r="A329" s="88">
        <f t="shared" si="29"/>
        <v>328</v>
      </c>
      <c r="B329" s="88" t="str">
        <f t="shared" si="25"/>
        <v>FAIRD</v>
      </c>
      <c r="C329" s="88" t="str">
        <f>SUBSTITUTE(+Monitoring!C329,"-","")</f>
        <v>FAIRD2</v>
      </c>
      <c r="D329" s="88" t="str">
        <f t="shared" si="26"/>
        <v>Site2</v>
      </c>
      <c r="E329" s="89" t="str">
        <f t="shared" si="27"/>
        <v>Maize</v>
      </c>
      <c r="F329" s="90" t="str">
        <f t="shared" si="28"/>
        <v>FAIRDxMaize</v>
      </c>
      <c r="G329" s="91">
        <f>+Monitoring!G329</f>
        <v>45164.3278125</v>
      </c>
      <c r="H329" s="91">
        <f>+Monitoring!H329</f>
        <v>45164.327939814801</v>
      </c>
      <c r="I329" s="93">
        <f>+Monitoring!I329</f>
        <v>1.2731480092043057E-4</v>
      </c>
      <c r="J329" s="92" t="e">
        <f>+Monitoring!#REF!</f>
        <v>#REF!</v>
      </c>
      <c r="K329" s="88" t="str">
        <f>+Monitoring!S329</f>
        <v>Diptera</v>
      </c>
      <c r="L329" s="88" t="str">
        <f>+Monitoring!T329</f>
        <v>Brachycera</v>
      </c>
      <c r="M329" s="88" t="str">
        <f>+Monitoring!U329</f>
        <v>Muscomorpha</v>
      </c>
      <c r="N329" s="88" t="str">
        <f>+Monitoring!V329</f>
        <v>Muscoidea</v>
      </c>
      <c r="O329" s="88" t="str">
        <f>+Monitoring!W329</f>
        <v>#N/C</v>
      </c>
      <c r="P329" s="88" t="str">
        <f>+Monitoring!X329</f>
        <v>#N/C</v>
      </c>
      <c r="Q329" s="88" t="str">
        <f>+Monitoring!Y329</f>
        <v>#N/C</v>
      </c>
      <c r="R329" s="88" t="str">
        <f>+Monitoring!Z329</f>
        <v>#N/C</v>
      </c>
      <c r="S329" s="88" t="e">
        <f>+Monitoring!#REF!</f>
        <v>#REF!</v>
      </c>
      <c r="T329" s="101" t="e">
        <f>+Monitoring!#REF!</f>
        <v>#REF!</v>
      </c>
    </row>
    <row r="330" spans="1:20" x14ac:dyDescent="0.3">
      <c r="A330" s="88">
        <f t="shared" si="29"/>
        <v>329</v>
      </c>
      <c r="B330" s="88" t="str">
        <f t="shared" si="25"/>
        <v>FAIRD</v>
      </c>
      <c r="C330" s="88" t="str">
        <f>SUBSTITUTE(+Monitoring!C330,"-","")</f>
        <v>FAIRD2</v>
      </c>
      <c r="D330" s="88" t="str">
        <f t="shared" si="26"/>
        <v>Site2</v>
      </c>
      <c r="E330" s="89" t="str">
        <f t="shared" si="27"/>
        <v>Maize</v>
      </c>
      <c r="F330" s="90" t="str">
        <f t="shared" si="28"/>
        <v>FAIRDxMaize</v>
      </c>
      <c r="G330" s="91">
        <f>+Monitoring!G330</f>
        <v>45164.370057870401</v>
      </c>
      <c r="H330" s="91">
        <f>+Monitoring!H330</f>
        <v>45164.370208333297</v>
      </c>
      <c r="I330" s="93">
        <f>+Monitoring!I330</f>
        <v>1.5046289627207443E-4</v>
      </c>
      <c r="J330" s="92" t="e">
        <f>+Monitoring!#REF!</f>
        <v>#REF!</v>
      </c>
      <c r="K330" s="88" t="str">
        <f>+Monitoring!S330</f>
        <v>Diptera</v>
      </c>
      <c r="L330" s="88" t="str">
        <f>+Monitoring!T330</f>
        <v>Brachycera</v>
      </c>
      <c r="M330" s="88" t="str">
        <f>+Monitoring!U330</f>
        <v>Muscomorpha</v>
      </c>
      <c r="N330" s="88" t="str">
        <f>+Monitoring!V330</f>
        <v>Muscoidea</v>
      </c>
      <c r="O330" s="88" t="str">
        <f>+Monitoring!W330</f>
        <v>Fanniidae</v>
      </c>
      <c r="P330" s="88">
        <f>+Monitoring!X330</f>
        <v>0</v>
      </c>
      <c r="Q330" s="88" t="str">
        <f>+Monitoring!Y330</f>
        <v>Fannia</v>
      </c>
      <c r="R330" s="88" t="str">
        <f>+Monitoring!Z330</f>
        <v>#N/C</v>
      </c>
      <c r="S330" s="88" t="e">
        <f>+Monitoring!#REF!</f>
        <v>#REF!</v>
      </c>
      <c r="T330" s="101" t="e">
        <f>+Monitoring!#REF!</f>
        <v>#REF!</v>
      </c>
    </row>
    <row r="331" spans="1:20" x14ac:dyDescent="0.3">
      <c r="A331" s="88">
        <f t="shared" si="29"/>
        <v>330</v>
      </c>
      <c r="B331" s="88" t="str">
        <f t="shared" si="25"/>
        <v>FAIRD</v>
      </c>
      <c r="C331" s="88" t="str">
        <f>SUBSTITUTE(+Monitoring!C331,"-","")</f>
        <v>FAIRD2</v>
      </c>
      <c r="D331" s="88" t="str">
        <f t="shared" si="26"/>
        <v>Site2</v>
      </c>
      <c r="E331" s="89" t="str">
        <f t="shared" si="27"/>
        <v>Maize</v>
      </c>
      <c r="F331" s="90" t="str">
        <f t="shared" si="28"/>
        <v>FAIRDxMaize</v>
      </c>
      <c r="G331" s="91">
        <f>+Monitoring!G331</f>
        <v>45164.376064814802</v>
      </c>
      <c r="H331" s="91">
        <f>+Monitoring!H331</f>
        <v>45164.376145833303</v>
      </c>
      <c r="I331" s="93">
        <f>+Monitoring!I331</f>
        <v>8.1018501077778637E-5</v>
      </c>
      <c r="J331" s="92" t="e">
        <f>+Monitoring!#REF!</f>
        <v>#REF!</v>
      </c>
      <c r="K331" s="88" t="str">
        <f>+Monitoring!S331</f>
        <v>#N/C</v>
      </c>
      <c r="L331" s="88" t="str">
        <f>+Monitoring!T331</f>
        <v>#N/C</v>
      </c>
      <c r="M331" s="88" t="str">
        <f>+Monitoring!U331</f>
        <v>#N/C</v>
      </c>
      <c r="N331" s="88" t="str">
        <f>+Monitoring!V331</f>
        <v>#N/C</v>
      </c>
      <c r="O331" s="88" t="str">
        <f>+Monitoring!W331</f>
        <v>#N/C</v>
      </c>
      <c r="P331" s="88" t="str">
        <f>+Monitoring!X331</f>
        <v>#N/C</v>
      </c>
      <c r="Q331" s="88" t="str">
        <f>+Monitoring!Y331</f>
        <v>#N/C</v>
      </c>
      <c r="R331" s="88" t="str">
        <f>+Monitoring!Z331</f>
        <v>#N/C</v>
      </c>
      <c r="S331" s="88" t="e">
        <f>+Monitoring!#REF!</f>
        <v>#REF!</v>
      </c>
      <c r="T331" s="101" t="e">
        <f>+Monitoring!#REF!</f>
        <v>#REF!</v>
      </c>
    </row>
    <row r="332" spans="1:20" x14ac:dyDescent="0.3">
      <c r="A332" s="88">
        <f t="shared" si="29"/>
        <v>331</v>
      </c>
      <c r="B332" s="88" t="str">
        <f t="shared" si="25"/>
        <v>FAIRD</v>
      </c>
      <c r="C332" s="88" t="str">
        <f>SUBSTITUTE(+Monitoring!C332,"-","")</f>
        <v>FAIRD2</v>
      </c>
      <c r="D332" s="88" t="str">
        <f t="shared" si="26"/>
        <v>Site2</v>
      </c>
      <c r="E332" s="89" t="str">
        <f t="shared" si="27"/>
        <v>Maize</v>
      </c>
      <c r="F332" s="90" t="str">
        <f t="shared" si="28"/>
        <v>FAIRDxMaize</v>
      </c>
      <c r="G332" s="91">
        <f>+Monitoring!G332</f>
        <v>45164.384583333303</v>
      </c>
      <c r="H332" s="91">
        <f>+Monitoring!H332</f>
        <v>45164.384675925903</v>
      </c>
      <c r="I332" s="93">
        <f>+Monitoring!I332</f>
        <v>9.2592599685303867E-5</v>
      </c>
      <c r="J332" s="92" t="e">
        <f>+Monitoring!#REF!</f>
        <v>#REF!</v>
      </c>
      <c r="K332" s="88" t="str">
        <f>+Monitoring!S332</f>
        <v>#N/C</v>
      </c>
      <c r="L332" s="88" t="str">
        <f>+Monitoring!T332</f>
        <v>#N/C</v>
      </c>
      <c r="M332" s="88" t="str">
        <f>+Monitoring!U332</f>
        <v>#N/C</v>
      </c>
      <c r="N332" s="88" t="str">
        <f>+Monitoring!V332</f>
        <v>#N/C</v>
      </c>
      <c r="O332" s="88" t="str">
        <f>+Monitoring!W332</f>
        <v>#N/C</v>
      </c>
      <c r="P332" s="88" t="str">
        <f>+Monitoring!X332</f>
        <v>#N/C</v>
      </c>
      <c r="Q332" s="88" t="str">
        <f>+Monitoring!Y332</f>
        <v>#N/C</v>
      </c>
      <c r="R332" s="88" t="str">
        <f>+Monitoring!Z332</f>
        <v>#N/C</v>
      </c>
      <c r="S332" s="88" t="e">
        <f>+Monitoring!#REF!</f>
        <v>#REF!</v>
      </c>
      <c r="T332" s="101" t="e">
        <f>+Monitoring!#REF!</f>
        <v>#REF!</v>
      </c>
    </row>
    <row r="333" spans="1:20" x14ac:dyDescent="0.3">
      <c r="A333" s="88">
        <f t="shared" si="29"/>
        <v>332</v>
      </c>
      <c r="B333" s="88" t="str">
        <f t="shared" si="25"/>
        <v>FAIRD</v>
      </c>
      <c r="C333" s="88" t="str">
        <f>SUBSTITUTE(+Monitoring!C333,"-","")</f>
        <v>FAIRD2</v>
      </c>
      <c r="D333" s="88" t="str">
        <f t="shared" si="26"/>
        <v>Site2</v>
      </c>
      <c r="E333" s="89" t="str">
        <f t="shared" si="27"/>
        <v>Maize</v>
      </c>
      <c r="F333" s="90" t="str">
        <f t="shared" si="28"/>
        <v>FAIRDxMaize</v>
      </c>
      <c r="G333" s="91">
        <f>+Monitoring!G333</f>
        <v>45164.388877314799</v>
      </c>
      <c r="H333" s="91">
        <f>+Monitoring!H333</f>
        <v>45164.3889583333</v>
      </c>
      <c r="I333" s="93">
        <f>+Monitoring!I333</f>
        <v>8.1018501077778637E-5</v>
      </c>
      <c r="J333" s="92" t="e">
        <f>+Monitoring!#REF!</f>
        <v>#REF!</v>
      </c>
      <c r="K333" s="88" t="str">
        <f>+Monitoring!S333</f>
        <v>#N/C</v>
      </c>
      <c r="L333" s="88" t="str">
        <f>+Monitoring!T333</f>
        <v>#N/C</v>
      </c>
      <c r="M333" s="88" t="str">
        <f>+Monitoring!U333</f>
        <v>#N/C</v>
      </c>
      <c r="N333" s="88" t="str">
        <f>+Monitoring!V333</f>
        <v>#N/C</v>
      </c>
      <c r="O333" s="88" t="str">
        <f>+Monitoring!W333</f>
        <v>#N/C</v>
      </c>
      <c r="P333" s="88" t="str">
        <f>+Monitoring!X333</f>
        <v>#N/C</v>
      </c>
      <c r="Q333" s="88" t="str">
        <f>+Monitoring!Y333</f>
        <v>#N/C</v>
      </c>
      <c r="R333" s="88" t="str">
        <f>+Monitoring!Z333</f>
        <v>#N/C</v>
      </c>
      <c r="S333" s="88" t="e">
        <f>+Monitoring!#REF!</f>
        <v>#REF!</v>
      </c>
      <c r="T333" s="101" t="e">
        <f>+Monitoring!#REF!</f>
        <v>#REF!</v>
      </c>
    </row>
    <row r="334" spans="1:20" x14ac:dyDescent="0.3">
      <c r="A334" s="88">
        <f t="shared" si="29"/>
        <v>333</v>
      </c>
      <c r="B334" s="88" t="str">
        <f t="shared" si="25"/>
        <v>FAIRD</v>
      </c>
      <c r="C334" s="88" t="str">
        <f>SUBSTITUTE(+Monitoring!C334,"-","")</f>
        <v>FAIRD2</v>
      </c>
      <c r="D334" s="88" t="str">
        <f t="shared" si="26"/>
        <v>Site2</v>
      </c>
      <c r="E334" s="89" t="str">
        <f t="shared" si="27"/>
        <v>Maize</v>
      </c>
      <c r="F334" s="90" t="str">
        <f t="shared" si="28"/>
        <v>FAIRDxMaize</v>
      </c>
      <c r="G334" s="91">
        <f>+Monitoring!G334</f>
        <v>45164.393217592602</v>
      </c>
      <c r="H334" s="91">
        <f>+Monitoring!H334</f>
        <v>45164.393344907403</v>
      </c>
      <c r="I334" s="93">
        <f>+Monitoring!I334</f>
        <v>1.2731480092043057E-4</v>
      </c>
      <c r="J334" s="92" t="e">
        <f>+Monitoring!#REF!</f>
        <v>#REF!</v>
      </c>
      <c r="K334" s="88" t="str">
        <f>+Monitoring!S334</f>
        <v>Diptera</v>
      </c>
      <c r="L334" s="88" t="str">
        <f>+Monitoring!T334</f>
        <v>Brachycera</v>
      </c>
      <c r="M334" s="88" t="str">
        <f>+Monitoring!U334</f>
        <v>Muscomorpha</v>
      </c>
      <c r="N334" s="88" t="str">
        <f>+Monitoring!V334</f>
        <v>Muscoidea</v>
      </c>
      <c r="O334" s="88" t="str">
        <f>+Monitoring!W334</f>
        <v>#N/C</v>
      </c>
      <c r="P334" s="88" t="str">
        <f>+Monitoring!X334</f>
        <v>#N/C</v>
      </c>
      <c r="Q334" s="88" t="str">
        <f>+Monitoring!Y334</f>
        <v>#N/C</v>
      </c>
      <c r="R334" s="88" t="str">
        <f>+Monitoring!Z334</f>
        <v>#N/C</v>
      </c>
      <c r="S334" s="88" t="e">
        <f>+Monitoring!#REF!</f>
        <v>#REF!</v>
      </c>
      <c r="T334" s="101" t="e">
        <f>+Monitoring!#REF!</f>
        <v>#REF!</v>
      </c>
    </row>
    <row r="335" spans="1:20" x14ac:dyDescent="0.3">
      <c r="A335" s="88">
        <f t="shared" si="29"/>
        <v>334</v>
      </c>
      <c r="B335" s="88" t="str">
        <f t="shared" si="25"/>
        <v>FAIRD</v>
      </c>
      <c r="C335" s="88" t="str">
        <f>SUBSTITUTE(+Monitoring!C335,"-","")</f>
        <v>FAIRD2</v>
      </c>
      <c r="D335" s="88" t="str">
        <f t="shared" si="26"/>
        <v>Site2</v>
      </c>
      <c r="E335" s="89" t="str">
        <f t="shared" si="27"/>
        <v>Maize</v>
      </c>
      <c r="F335" s="90" t="str">
        <f t="shared" si="28"/>
        <v>FAIRDxMaize</v>
      </c>
      <c r="G335" s="91">
        <f>+Monitoring!G335</f>
        <v>45164.394247685203</v>
      </c>
      <c r="H335" s="91">
        <f>+Monitoring!H335</f>
        <v>45164.394363425898</v>
      </c>
      <c r="I335" s="93">
        <f>+Monitoring!I335</f>
        <v>1.1574069503694773E-4</v>
      </c>
      <c r="J335" s="92" t="e">
        <f>+Monitoring!#REF!</f>
        <v>#REF!</v>
      </c>
      <c r="K335" s="88" t="str">
        <f>+Monitoring!S335</f>
        <v>Diptera</v>
      </c>
      <c r="L335" s="88" t="str">
        <f>+Monitoring!T335</f>
        <v>Brachycera</v>
      </c>
      <c r="M335" s="88" t="str">
        <f>+Monitoring!U335</f>
        <v>Muscomorpha</v>
      </c>
      <c r="N335" s="88" t="str">
        <f>+Monitoring!V335</f>
        <v>#N/C</v>
      </c>
      <c r="O335" s="88" t="str">
        <f>+Monitoring!W335</f>
        <v>#N/C</v>
      </c>
      <c r="P335" s="88" t="str">
        <f>+Monitoring!X335</f>
        <v>#N/C</v>
      </c>
      <c r="Q335" s="88" t="str">
        <f>+Monitoring!Y335</f>
        <v>#N/C</v>
      </c>
      <c r="R335" s="88" t="str">
        <f>+Monitoring!Z335</f>
        <v>#N/C</v>
      </c>
      <c r="S335" s="88" t="e">
        <f>+Monitoring!#REF!</f>
        <v>#REF!</v>
      </c>
      <c r="T335" s="101" t="e">
        <f>+Monitoring!#REF!</f>
        <v>#REF!</v>
      </c>
    </row>
    <row r="336" spans="1:20" x14ac:dyDescent="0.3">
      <c r="A336" s="88">
        <f t="shared" si="29"/>
        <v>335</v>
      </c>
      <c r="B336" s="88" t="str">
        <f t="shared" si="25"/>
        <v>FAIRD</v>
      </c>
      <c r="C336" s="88" t="str">
        <f>SUBSTITUTE(+Monitoring!C336,"-","")</f>
        <v>FAIRD2</v>
      </c>
      <c r="D336" s="88" t="str">
        <f t="shared" si="26"/>
        <v>Site2</v>
      </c>
      <c r="E336" s="89" t="str">
        <f t="shared" si="27"/>
        <v>Maize</v>
      </c>
      <c r="F336" s="90" t="str">
        <f t="shared" si="28"/>
        <v>FAIRDxMaize</v>
      </c>
      <c r="G336" s="91">
        <f>+Monitoring!G336</f>
        <v>45164.415821759299</v>
      </c>
      <c r="H336" s="91">
        <f>+Monitoring!H336</f>
        <v>45164.415879629603</v>
      </c>
      <c r="I336" s="93">
        <f>+Monitoring!I336</f>
        <v>5.7870303862728179E-5</v>
      </c>
      <c r="J336" s="92" t="e">
        <f>+Monitoring!#REF!</f>
        <v>#REF!</v>
      </c>
      <c r="K336" s="88" t="str">
        <f>+Monitoring!S336</f>
        <v>#N/C</v>
      </c>
      <c r="L336" s="88" t="str">
        <f>+Monitoring!T336</f>
        <v>#N/C</v>
      </c>
      <c r="M336" s="88" t="str">
        <f>+Monitoring!U336</f>
        <v>#N/C</v>
      </c>
      <c r="N336" s="88" t="str">
        <f>+Monitoring!V336</f>
        <v>#N/C</v>
      </c>
      <c r="O336" s="88" t="str">
        <f>+Monitoring!W336</f>
        <v>#N/C</v>
      </c>
      <c r="P336" s="88" t="str">
        <f>+Monitoring!X336</f>
        <v>#N/C</v>
      </c>
      <c r="Q336" s="88" t="str">
        <f>+Monitoring!Y336</f>
        <v>#N/C</v>
      </c>
      <c r="R336" s="88" t="str">
        <f>+Monitoring!Z336</f>
        <v>#N/C</v>
      </c>
      <c r="S336" s="88" t="e">
        <f>+Monitoring!#REF!</f>
        <v>#REF!</v>
      </c>
      <c r="T336" s="101" t="e">
        <f>+Monitoring!#REF!</f>
        <v>#REF!</v>
      </c>
    </row>
    <row r="337" spans="1:20" x14ac:dyDescent="0.3">
      <c r="A337" s="88">
        <f t="shared" si="29"/>
        <v>336</v>
      </c>
      <c r="B337" s="88" t="str">
        <f t="shared" si="25"/>
        <v>FAIRD</v>
      </c>
      <c r="C337" s="88" t="str">
        <f>SUBSTITUTE(+Monitoring!C337,"-","")</f>
        <v>FAIRD2</v>
      </c>
      <c r="D337" s="88" t="str">
        <f t="shared" si="26"/>
        <v>Site2</v>
      </c>
      <c r="E337" s="89" t="str">
        <f t="shared" si="27"/>
        <v>Maize</v>
      </c>
      <c r="F337" s="90" t="str">
        <f t="shared" si="28"/>
        <v>FAIRDxMaize</v>
      </c>
      <c r="G337" s="91">
        <f>+Monitoring!G337</f>
        <v>45164.429918981499</v>
      </c>
      <c r="H337" s="91">
        <f>+Monitoring!H337</f>
        <v>45164.430520833303</v>
      </c>
      <c r="I337" s="93">
        <f>+Monitoring!I337</f>
        <v>6.0185180336702615E-4</v>
      </c>
      <c r="J337" s="92" t="e">
        <f>+Monitoring!#REF!</f>
        <v>#REF!</v>
      </c>
      <c r="K337" s="88" t="str">
        <f>+Monitoring!S337</f>
        <v>Diptera</v>
      </c>
      <c r="L337" s="88" t="str">
        <f>+Monitoring!T337</f>
        <v>Brachycera</v>
      </c>
      <c r="M337" s="88" t="str">
        <f>+Monitoring!U337</f>
        <v>#N/C</v>
      </c>
      <c r="N337" s="88" t="str">
        <f>+Monitoring!V337</f>
        <v>#N/C</v>
      </c>
      <c r="O337" s="88" t="str">
        <f>+Monitoring!W337</f>
        <v>#N/C</v>
      </c>
      <c r="P337" s="88" t="str">
        <f>+Monitoring!X337</f>
        <v>#N/C</v>
      </c>
      <c r="Q337" s="88" t="str">
        <f>+Monitoring!Y337</f>
        <v>#N/C</v>
      </c>
      <c r="R337" s="88" t="str">
        <f>+Monitoring!Z337</f>
        <v>#N/C</v>
      </c>
      <c r="S337" s="88" t="e">
        <f>+Monitoring!#REF!</f>
        <v>#REF!</v>
      </c>
      <c r="T337" s="101" t="e">
        <f>+Monitoring!#REF!</f>
        <v>#REF!</v>
      </c>
    </row>
    <row r="338" spans="1:20" x14ac:dyDescent="0.3">
      <c r="A338" s="88">
        <f t="shared" si="29"/>
        <v>337</v>
      </c>
      <c r="B338" s="88" t="str">
        <f t="shared" si="25"/>
        <v>FAIRD</v>
      </c>
      <c r="C338" s="88" t="str">
        <f>SUBSTITUTE(+Monitoring!C338,"-","")</f>
        <v>FAIRD2</v>
      </c>
      <c r="D338" s="88" t="str">
        <f t="shared" si="26"/>
        <v>Site2</v>
      </c>
      <c r="E338" s="89" t="str">
        <f t="shared" si="27"/>
        <v>Maize</v>
      </c>
      <c r="F338" s="90" t="str">
        <f t="shared" si="28"/>
        <v>FAIRDxMaize</v>
      </c>
      <c r="G338" s="91">
        <f>+Monitoring!G338</f>
        <v>45164.429918981499</v>
      </c>
      <c r="H338" s="91">
        <f>+Monitoring!H338</f>
        <v>45164.430960648097</v>
      </c>
      <c r="I338" s="93">
        <f>+Monitoring!I338</f>
        <v>1.0416665973025374E-3</v>
      </c>
      <c r="J338" s="92" t="e">
        <f>+Monitoring!#REF!</f>
        <v>#REF!</v>
      </c>
      <c r="K338" s="88" t="str">
        <f>+Monitoring!S338</f>
        <v>Diptera</v>
      </c>
      <c r="L338" s="88" t="str">
        <f>+Monitoring!T338</f>
        <v>Brachycera</v>
      </c>
      <c r="M338" s="88" t="str">
        <f>+Monitoring!U338</f>
        <v>Muscomorpha</v>
      </c>
      <c r="N338" s="88" t="str">
        <f>+Monitoring!V338</f>
        <v>Muscoidea</v>
      </c>
      <c r="O338" s="88" t="str">
        <f>+Monitoring!W338</f>
        <v>Fanniidae</v>
      </c>
      <c r="P338" s="88">
        <f>+Monitoring!X338</f>
        <v>0</v>
      </c>
      <c r="Q338" s="88" t="str">
        <f>+Monitoring!Y338</f>
        <v>Fannia</v>
      </c>
      <c r="R338" s="88" t="str">
        <f>+Monitoring!Z338</f>
        <v>#N/C</v>
      </c>
      <c r="S338" s="88" t="e">
        <f>+Monitoring!#REF!</f>
        <v>#REF!</v>
      </c>
      <c r="T338" s="101" t="e">
        <f>+Monitoring!#REF!</f>
        <v>#REF!</v>
      </c>
    </row>
    <row r="339" spans="1:20" x14ac:dyDescent="0.3">
      <c r="A339" s="88">
        <f t="shared" si="29"/>
        <v>338</v>
      </c>
      <c r="B339" s="88" t="str">
        <f t="shared" si="25"/>
        <v>FAIRD</v>
      </c>
      <c r="C339" s="88" t="str">
        <f>SUBSTITUTE(+Monitoring!C339,"-","")</f>
        <v>FAIRD2</v>
      </c>
      <c r="D339" s="88" t="str">
        <f t="shared" si="26"/>
        <v>Site2</v>
      </c>
      <c r="E339" s="89" t="str">
        <f t="shared" si="27"/>
        <v>Maize</v>
      </c>
      <c r="F339" s="90" t="str">
        <f t="shared" si="28"/>
        <v>FAIRDxMaize</v>
      </c>
      <c r="G339" s="91">
        <f>+Monitoring!G339</f>
        <v>45164.430115740703</v>
      </c>
      <c r="H339" s="91">
        <f>+Monitoring!H339</f>
        <v>45164.430625000001</v>
      </c>
      <c r="I339" s="93">
        <f>+Monitoring!I339</f>
        <v>5.0925929826917127E-4</v>
      </c>
      <c r="J339" s="92" t="e">
        <f>+Monitoring!#REF!</f>
        <v>#REF!</v>
      </c>
      <c r="K339" s="88" t="str">
        <f>+Monitoring!S339</f>
        <v>Diptera</v>
      </c>
      <c r="L339" s="88" t="str">
        <f>+Monitoring!T339</f>
        <v>Brachycera</v>
      </c>
      <c r="M339" s="88" t="str">
        <f>+Monitoring!U339</f>
        <v>Muscomorpha</v>
      </c>
      <c r="N339" s="88" t="str">
        <f>+Monitoring!V339</f>
        <v>Muscoidea</v>
      </c>
      <c r="O339" s="88" t="str">
        <f>+Monitoring!W339</f>
        <v>#N/C</v>
      </c>
      <c r="P339" s="88" t="str">
        <f>+Monitoring!X339</f>
        <v>#N/C</v>
      </c>
      <c r="Q339" s="88" t="str">
        <f>+Monitoring!Y339</f>
        <v>#N/C</v>
      </c>
      <c r="R339" s="88" t="str">
        <f>+Monitoring!Z339</f>
        <v>#N/C</v>
      </c>
      <c r="S339" s="88" t="e">
        <f>+Monitoring!#REF!</f>
        <v>#REF!</v>
      </c>
      <c r="T339" s="101" t="e">
        <f>+Monitoring!#REF!</f>
        <v>#REF!</v>
      </c>
    </row>
    <row r="340" spans="1:20" x14ac:dyDescent="0.3">
      <c r="A340" s="88">
        <f t="shared" si="29"/>
        <v>339</v>
      </c>
      <c r="B340" s="88" t="str">
        <f t="shared" si="25"/>
        <v>FAIRD</v>
      </c>
      <c r="C340" s="88" t="str">
        <f>SUBSTITUTE(+Monitoring!C340,"-","")</f>
        <v>FAIRD2</v>
      </c>
      <c r="D340" s="88" t="str">
        <f t="shared" si="26"/>
        <v>Site2</v>
      </c>
      <c r="E340" s="89" t="str">
        <f t="shared" si="27"/>
        <v>Maize</v>
      </c>
      <c r="F340" s="90" t="str">
        <f t="shared" si="28"/>
        <v>FAIRDxMaize</v>
      </c>
      <c r="G340" s="91">
        <f>+Monitoring!G340</f>
        <v>45164.430879629603</v>
      </c>
      <c r="H340" s="91">
        <f>+Monitoring!H340</f>
        <v>45164.430937500001</v>
      </c>
      <c r="I340" s="93">
        <f>+Monitoring!I340</f>
        <v>5.7870398450177163E-5</v>
      </c>
      <c r="J340" s="92" t="e">
        <f>+Monitoring!#REF!</f>
        <v>#REF!</v>
      </c>
      <c r="K340" s="88" t="str">
        <f>+Monitoring!S340</f>
        <v>Diptera</v>
      </c>
      <c r="L340" s="88" t="str">
        <f>+Monitoring!T340</f>
        <v>Brachycera</v>
      </c>
      <c r="M340" s="88" t="str">
        <f>+Monitoring!U340</f>
        <v>Muscomorpha</v>
      </c>
      <c r="N340" s="88" t="str">
        <f>+Monitoring!V340</f>
        <v>Muscoidea</v>
      </c>
      <c r="O340" s="88" t="str">
        <f>+Monitoring!W340</f>
        <v>Fanniidae</v>
      </c>
      <c r="P340" s="88">
        <f>+Monitoring!X340</f>
        <v>0</v>
      </c>
      <c r="Q340" s="88" t="str">
        <f>+Monitoring!Y340</f>
        <v>Fannia</v>
      </c>
      <c r="R340" s="88" t="str">
        <f>+Monitoring!Z340</f>
        <v>#N/C</v>
      </c>
      <c r="S340" s="88" t="e">
        <f>+Monitoring!#REF!</f>
        <v>#REF!</v>
      </c>
      <c r="T340" s="101" t="e">
        <f>+Monitoring!#REF!</f>
        <v>#REF!</v>
      </c>
    </row>
    <row r="341" spans="1:20" x14ac:dyDescent="0.3">
      <c r="A341" s="88">
        <f t="shared" si="29"/>
        <v>340</v>
      </c>
      <c r="B341" s="88" t="str">
        <f t="shared" si="25"/>
        <v>FAIRD</v>
      </c>
      <c r="C341" s="88" t="str">
        <f>SUBSTITUTE(+Monitoring!C341,"-","")</f>
        <v>FAIRD2</v>
      </c>
      <c r="D341" s="88" t="str">
        <f t="shared" si="26"/>
        <v>Site2</v>
      </c>
      <c r="E341" s="89" t="str">
        <f t="shared" si="27"/>
        <v>Maize</v>
      </c>
      <c r="F341" s="90" t="str">
        <f t="shared" si="28"/>
        <v>FAIRDxMaize</v>
      </c>
      <c r="G341" s="91">
        <f>+Monitoring!G341</f>
        <v>45164.436134259297</v>
      </c>
      <c r="H341" s="91">
        <f>+Monitoring!H341</f>
        <v>45164.436249999999</v>
      </c>
      <c r="I341" s="93">
        <f>+Monitoring!I341</f>
        <v>1.1574070231290534E-4</v>
      </c>
      <c r="J341" s="92" t="e">
        <f>+Monitoring!#REF!</f>
        <v>#REF!</v>
      </c>
      <c r="K341" s="88" t="str">
        <f>+Monitoring!S341</f>
        <v>Diptera</v>
      </c>
      <c r="L341" s="88" t="str">
        <f>+Monitoring!T341</f>
        <v>Brachycera</v>
      </c>
      <c r="M341" s="88" t="str">
        <f>+Monitoring!U341</f>
        <v>Muscomorpha</v>
      </c>
      <c r="N341" s="88" t="str">
        <f>+Monitoring!V341</f>
        <v>Muscoidea</v>
      </c>
      <c r="O341" s="88" t="str">
        <f>+Monitoring!W341</f>
        <v>#N/C</v>
      </c>
      <c r="P341" s="88" t="str">
        <f>+Monitoring!X341</f>
        <v>#N/C</v>
      </c>
      <c r="Q341" s="88" t="str">
        <f>+Monitoring!Y341</f>
        <v>#N/C</v>
      </c>
      <c r="R341" s="88" t="str">
        <f>+Monitoring!Z341</f>
        <v>#N/C</v>
      </c>
      <c r="S341" s="88" t="e">
        <f>+Monitoring!#REF!</f>
        <v>#REF!</v>
      </c>
      <c r="T341" s="101" t="e">
        <f>+Monitoring!#REF!</f>
        <v>#REF!</v>
      </c>
    </row>
    <row r="342" spans="1:20" x14ac:dyDescent="0.3">
      <c r="A342" s="88">
        <f t="shared" si="29"/>
        <v>341</v>
      </c>
      <c r="B342" s="88" t="str">
        <f t="shared" si="25"/>
        <v>FAIRD</v>
      </c>
      <c r="C342" s="88" t="str">
        <f>SUBSTITUTE(+Monitoring!C342,"-","")</f>
        <v>FAIRD2</v>
      </c>
      <c r="D342" s="88" t="str">
        <f t="shared" si="26"/>
        <v>Site2</v>
      </c>
      <c r="E342" s="89" t="str">
        <f t="shared" si="27"/>
        <v>Maize</v>
      </c>
      <c r="F342" s="90" t="str">
        <f t="shared" si="28"/>
        <v>FAIRDxMaize</v>
      </c>
      <c r="G342" s="91">
        <f>+Monitoring!G342</f>
        <v>45164.436168981498</v>
      </c>
      <c r="H342" s="91">
        <f>+Monitoring!H342</f>
        <v>45164.436388888898</v>
      </c>
      <c r="I342" s="93">
        <f>+Monitoring!I342</f>
        <v>2.1990740060573444E-4</v>
      </c>
      <c r="J342" s="92" t="e">
        <f>+Monitoring!#REF!</f>
        <v>#REF!</v>
      </c>
      <c r="K342" s="88" t="str">
        <f>+Monitoring!S342</f>
        <v>Diptera</v>
      </c>
      <c r="L342" s="88" t="str">
        <f>+Monitoring!T342</f>
        <v>Brachycera</v>
      </c>
      <c r="M342" s="88" t="str">
        <f>+Monitoring!U342</f>
        <v>Muscomorpha</v>
      </c>
      <c r="N342" s="88" t="str">
        <f>+Monitoring!V342</f>
        <v>Muscoidea</v>
      </c>
      <c r="O342" s="88" t="str">
        <f>+Monitoring!W342</f>
        <v>#N/C</v>
      </c>
      <c r="P342" s="88" t="str">
        <f>+Monitoring!X342</f>
        <v>#N/C</v>
      </c>
      <c r="Q342" s="88" t="str">
        <f>+Monitoring!Y342</f>
        <v>#N/C</v>
      </c>
      <c r="R342" s="88" t="str">
        <f>+Monitoring!Z342</f>
        <v>#N/C</v>
      </c>
      <c r="S342" s="88" t="e">
        <f>+Monitoring!#REF!</f>
        <v>#REF!</v>
      </c>
      <c r="T342" s="101" t="e">
        <f>+Monitoring!#REF!</f>
        <v>#REF!</v>
      </c>
    </row>
    <row r="343" spans="1:20" x14ac:dyDescent="0.3">
      <c r="A343" s="88">
        <f t="shared" si="29"/>
        <v>342</v>
      </c>
      <c r="B343" s="88" t="str">
        <f t="shared" si="25"/>
        <v>FAIRD</v>
      </c>
      <c r="C343" s="88" t="str">
        <f>SUBSTITUTE(+Monitoring!C343,"-","")</f>
        <v>FAIRD2</v>
      </c>
      <c r="D343" s="88" t="str">
        <f t="shared" si="26"/>
        <v>Site2</v>
      </c>
      <c r="E343" s="89" t="str">
        <f t="shared" si="27"/>
        <v>Maize</v>
      </c>
      <c r="F343" s="90" t="str">
        <f t="shared" si="28"/>
        <v>FAIRDxMaize</v>
      </c>
      <c r="G343" s="91">
        <f>+Monitoring!G343</f>
        <v>45164.439409722203</v>
      </c>
      <c r="H343" s="91">
        <f>+Monitoring!H343</f>
        <v>45164.4396180556</v>
      </c>
      <c r="I343" s="93">
        <f>+Monitoring!I343</f>
        <v>2.0833339658565819E-4</v>
      </c>
      <c r="J343" s="92" t="e">
        <f>+Monitoring!#REF!</f>
        <v>#REF!</v>
      </c>
      <c r="K343" s="88" t="str">
        <f>+Monitoring!S343</f>
        <v>Diptera</v>
      </c>
      <c r="L343" s="88" t="str">
        <f>+Monitoring!T343</f>
        <v>Brachycera</v>
      </c>
      <c r="M343" s="88" t="str">
        <f>+Monitoring!U343</f>
        <v>Muscomorpha</v>
      </c>
      <c r="N343" s="88" t="str">
        <f>+Monitoring!V343</f>
        <v>Muscoidea</v>
      </c>
      <c r="O343" s="88" t="str">
        <f>+Monitoring!W343</f>
        <v>#N/C</v>
      </c>
      <c r="P343" s="88" t="str">
        <f>+Monitoring!X343</f>
        <v>#N/C</v>
      </c>
      <c r="Q343" s="88" t="str">
        <f>+Monitoring!Y343</f>
        <v>#N/C</v>
      </c>
      <c r="R343" s="88" t="str">
        <f>+Monitoring!Z343</f>
        <v>#N/C</v>
      </c>
      <c r="S343" s="88" t="e">
        <f>+Monitoring!#REF!</f>
        <v>#REF!</v>
      </c>
      <c r="T343" s="101" t="e">
        <f>+Monitoring!#REF!</f>
        <v>#REF!</v>
      </c>
    </row>
    <row r="344" spans="1:20" x14ac:dyDescent="0.3">
      <c r="A344" s="88">
        <f t="shared" si="29"/>
        <v>343</v>
      </c>
      <c r="B344" s="88" t="str">
        <f t="shared" si="25"/>
        <v>FAIRD</v>
      </c>
      <c r="C344" s="88" t="str">
        <f>SUBSTITUTE(+Monitoring!C344,"-","")</f>
        <v>FAIRD2</v>
      </c>
      <c r="D344" s="88" t="str">
        <f t="shared" si="26"/>
        <v>Site2</v>
      </c>
      <c r="E344" s="89" t="str">
        <f t="shared" si="27"/>
        <v>Maize</v>
      </c>
      <c r="F344" s="90" t="str">
        <f t="shared" si="28"/>
        <v>FAIRDxMaize</v>
      </c>
      <c r="G344" s="91">
        <f>+Monitoring!G344</f>
        <v>45164.439768518503</v>
      </c>
      <c r="H344" s="91">
        <f>+Monitoring!H344</f>
        <v>45164.439826388902</v>
      </c>
      <c r="I344" s="93">
        <f>+Monitoring!I344</f>
        <v>5.7870398450177163E-5</v>
      </c>
      <c r="J344" s="92" t="e">
        <f>+Monitoring!#REF!</f>
        <v>#REF!</v>
      </c>
      <c r="K344" s="88" t="str">
        <f>+Monitoring!S344</f>
        <v>Diptera</v>
      </c>
      <c r="L344" s="88" t="str">
        <f>+Monitoring!T344</f>
        <v>Brachycera</v>
      </c>
      <c r="M344" s="88" t="str">
        <f>+Monitoring!U344</f>
        <v>Muscomorpha</v>
      </c>
      <c r="N344" s="88" t="str">
        <f>+Monitoring!V344</f>
        <v>Muscoidea</v>
      </c>
      <c r="O344" s="88" t="str">
        <f>+Monitoring!W344</f>
        <v>Fanniidae</v>
      </c>
      <c r="P344" s="88">
        <f>+Monitoring!X344</f>
        <v>0</v>
      </c>
      <c r="Q344" s="88" t="str">
        <f>+Monitoring!Y344</f>
        <v>Fannia</v>
      </c>
      <c r="R344" s="88" t="str">
        <f>+Monitoring!Z344</f>
        <v>#N/C</v>
      </c>
      <c r="S344" s="88" t="e">
        <f>+Monitoring!#REF!</f>
        <v>#REF!</v>
      </c>
      <c r="T344" s="101" t="e">
        <f>+Monitoring!#REF!</f>
        <v>#REF!</v>
      </c>
    </row>
    <row r="345" spans="1:20" x14ac:dyDescent="0.3">
      <c r="A345" s="88">
        <f t="shared" si="29"/>
        <v>344</v>
      </c>
      <c r="B345" s="88" t="str">
        <f t="shared" si="25"/>
        <v>FAIRD</v>
      </c>
      <c r="C345" s="88" t="str">
        <f>SUBSTITUTE(+Monitoring!C345,"-","")</f>
        <v>FAIRD2</v>
      </c>
      <c r="D345" s="88" t="str">
        <f t="shared" si="26"/>
        <v>Site2</v>
      </c>
      <c r="E345" s="89" t="str">
        <f t="shared" si="27"/>
        <v>Maize</v>
      </c>
      <c r="F345" s="90" t="str">
        <f t="shared" si="28"/>
        <v>FAIRDxMaize</v>
      </c>
      <c r="G345" s="91">
        <f>+Monitoring!G345</f>
        <v>45164.448553240698</v>
      </c>
      <c r="H345" s="91">
        <f>+Monitoring!H345</f>
        <v>45164.448611111096</v>
      </c>
      <c r="I345" s="93">
        <f>+Monitoring!I345</f>
        <v>5.7870398450177163E-5</v>
      </c>
      <c r="J345" s="92" t="e">
        <f>+Monitoring!#REF!</f>
        <v>#REF!</v>
      </c>
      <c r="K345" s="88" t="str">
        <f>+Monitoring!S345</f>
        <v>#N/C</v>
      </c>
      <c r="L345" s="88" t="str">
        <f>+Monitoring!T345</f>
        <v>#N/C</v>
      </c>
      <c r="M345" s="88" t="str">
        <f>+Monitoring!U345</f>
        <v>#N/C</v>
      </c>
      <c r="N345" s="88" t="str">
        <f>+Monitoring!V345</f>
        <v>#N/C</v>
      </c>
      <c r="O345" s="88" t="str">
        <f>+Monitoring!W345</f>
        <v>#N/C</v>
      </c>
      <c r="P345" s="88" t="str">
        <f>+Monitoring!X345</f>
        <v>#N/C</v>
      </c>
      <c r="Q345" s="88" t="str">
        <f>+Monitoring!Y345</f>
        <v>#N/C</v>
      </c>
      <c r="R345" s="88" t="str">
        <f>+Monitoring!Z345</f>
        <v>#N/C</v>
      </c>
      <c r="S345" s="88" t="e">
        <f>+Monitoring!#REF!</f>
        <v>#REF!</v>
      </c>
      <c r="T345" s="101" t="e">
        <f>+Monitoring!#REF!</f>
        <v>#REF!</v>
      </c>
    </row>
    <row r="346" spans="1:20" x14ac:dyDescent="0.3">
      <c r="A346" s="88">
        <f t="shared" si="29"/>
        <v>345</v>
      </c>
      <c r="B346" s="88" t="str">
        <f t="shared" si="25"/>
        <v>FAIRD</v>
      </c>
      <c r="C346" s="88" t="str">
        <f>SUBSTITUTE(+Monitoring!C346,"-","")</f>
        <v>FAIRD2</v>
      </c>
      <c r="D346" s="88" t="str">
        <f t="shared" si="26"/>
        <v>Site2</v>
      </c>
      <c r="E346" s="89" t="str">
        <f t="shared" si="27"/>
        <v>Maize</v>
      </c>
      <c r="F346" s="90" t="str">
        <f t="shared" si="28"/>
        <v>FAIRDxMaize</v>
      </c>
      <c r="G346" s="91">
        <f>+Monitoring!G346</f>
        <v>45164.460659722201</v>
      </c>
      <c r="H346" s="91">
        <f>+Monitoring!H346</f>
        <v>45164.460706018501</v>
      </c>
      <c r="I346" s="93">
        <f>+Monitoring!I346</f>
        <v>4.6296299842651933E-5</v>
      </c>
      <c r="J346" s="92" t="e">
        <f>+Monitoring!#REF!</f>
        <v>#REF!</v>
      </c>
      <c r="K346" s="88" t="str">
        <f>+Monitoring!S346</f>
        <v>Diptera</v>
      </c>
      <c r="L346" s="88" t="str">
        <f>+Monitoring!T346</f>
        <v>Brachycera</v>
      </c>
      <c r="M346" s="88" t="str">
        <f>+Monitoring!U346</f>
        <v>#N/C</v>
      </c>
      <c r="N346" s="88" t="str">
        <f>+Monitoring!V346</f>
        <v>#N/C</v>
      </c>
      <c r="O346" s="88" t="str">
        <f>+Monitoring!W346</f>
        <v>#N/C</v>
      </c>
      <c r="P346" s="88" t="str">
        <f>+Monitoring!X346</f>
        <v>#N/C</v>
      </c>
      <c r="Q346" s="88" t="str">
        <f>+Monitoring!Y346</f>
        <v>#N/C</v>
      </c>
      <c r="R346" s="88" t="str">
        <f>+Monitoring!Z346</f>
        <v>#N/C</v>
      </c>
      <c r="S346" s="88" t="e">
        <f>+Monitoring!#REF!</f>
        <v>#REF!</v>
      </c>
      <c r="T346" s="101" t="e">
        <f>+Monitoring!#REF!</f>
        <v>#REF!</v>
      </c>
    </row>
    <row r="347" spans="1:20" x14ac:dyDescent="0.3">
      <c r="A347" s="88">
        <f t="shared" si="29"/>
        <v>346</v>
      </c>
      <c r="B347" s="88" t="str">
        <f t="shared" si="25"/>
        <v>FAIRD</v>
      </c>
      <c r="C347" s="88" t="str">
        <f>SUBSTITUTE(+Monitoring!C347,"-","")</f>
        <v>FAIRD2</v>
      </c>
      <c r="D347" s="88" t="str">
        <f t="shared" si="26"/>
        <v>Site2</v>
      </c>
      <c r="E347" s="89" t="str">
        <f t="shared" si="27"/>
        <v>Maize</v>
      </c>
      <c r="F347" s="90" t="str">
        <f t="shared" si="28"/>
        <v>FAIRDxMaize</v>
      </c>
      <c r="G347" s="91">
        <f>+Monitoring!G347</f>
        <v>45164.460659722201</v>
      </c>
      <c r="H347" s="91">
        <f>+Monitoring!H347</f>
        <v>45164.460706018501</v>
      </c>
      <c r="I347" s="93">
        <f>+Monitoring!I347</f>
        <v>4.6296299842651933E-5</v>
      </c>
      <c r="J347" s="92" t="e">
        <f>+Monitoring!#REF!</f>
        <v>#REF!</v>
      </c>
      <c r="K347" s="88" t="str">
        <f>+Monitoring!S347</f>
        <v>Diptera</v>
      </c>
      <c r="L347" s="88" t="str">
        <f>+Monitoring!T347</f>
        <v>Brachycera</v>
      </c>
      <c r="M347" s="88" t="str">
        <f>+Monitoring!U347</f>
        <v>#N/C</v>
      </c>
      <c r="N347" s="88" t="str">
        <f>+Monitoring!V347</f>
        <v>#N/C</v>
      </c>
      <c r="O347" s="88" t="str">
        <f>+Monitoring!W347</f>
        <v>#N/C</v>
      </c>
      <c r="P347" s="88" t="str">
        <f>+Monitoring!X347</f>
        <v>#N/C</v>
      </c>
      <c r="Q347" s="88" t="str">
        <f>+Monitoring!Y347</f>
        <v>#N/C</v>
      </c>
      <c r="R347" s="88" t="str">
        <f>+Monitoring!Z347</f>
        <v>#N/C</v>
      </c>
      <c r="S347" s="88" t="e">
        <f>+Monitoring!#REF!</f>
        <v>#REF!</v>
      </c>
      <c r="T347" s="101" t="e">
        <f>+Monitoring!#REF!</f>
        <v>#REF!</v>
      </c>
    </row>
    <row r="348" spans="1:20" x14ac:dyDescent="0.3">
      <c r="A348" s="88">
        <f t="shared" si="29"/>
        <v>347</v>
      </c>
      <c r="B348" s="88" t="str">
        <f t="shared" si="25"/>
        <v>FAIRD</v>
      </c>
      <c r="C348" s="88" t="str">
        <f>SUBSTITUTE(+Monitoring!C348,"-","")</f>
        <v>FAIRD2</v>
      </c>
      <c r="D348" s="88" t="str">
        <f t="shared" si="26"/>
        <v>Site2</v>
      </c>
      <c r="E348" s="89" t="str">
        <f t="shared" si="27"/>
        <v>Maize</v>
      </c>
      <c r="F348" s="90" t="str">
        <f t="shared" si="28"/>
        <v>FAIRDxMaize</v>
      </c>
      <c r="G348" s="91">
        <f>+Monitoring!G348</f>
        <v>45164.460706018501</v>
      </c>
      <c r="H348" s="91">
        <f>+Monitoring!H348</f>
        <v>45164.460763888899</v>
      </c>
      <c r="I348" s="93">
        <f>+Monitoring!I348</f>
        <v>5.7870398450177163E-5</v>
      </c>
      <c r="J348" s="92" t="e">
        <f>+Monitoring!#REF!</f>
        <v>#REF!</v>
      </c>
      <c r="K348" s="88" t="str">
        <f>+Monitoring!S348</f>
        <v>Diptera</v>
      </c>
      <c r="L348" s="88" t="str">
        <f>+Monitoring!T348</f>
        <v>Brachycera</v>
      </c>
      <c r="M348" s="88" t="str">
        <f>+Monitoring!U348</f>
        <v>#N/C</v>
      </c>
      <c r="N348" s="88" t="str">
        <f>+Monitoring!V348</f>
        <v>#N/C</v>
      </c>
      <c r="O348" s="88" t="str">
        <f>+Monitoring!W348</f>
        <v>#N/C</v>
      </c>
      <c r="P348" s="88" t="str">
        <f>+Monitoring!X348</f>
        <v>#N/C</v>
      </c>
      <c r="Q348" s="88" t="str">
        <f>+Monitoring!Y348</f>
        <v>#N/C</v>
      </c>
      <c r="R348" s="88" t="str">
        <f>+Monitoring!Z348</f>
        <v>#N/C</v>
      </c>
      <c r="S348" s="88" t="e">
        <f>+Monitoring!#REF!</f>
        <v>#REF!</v>
      </c>
      <c r="T348" s="101" t="e">
        <f>+Monitoring!#REF!</f>
        <v>#REF!</v>
      </c>
    </row>
    <row r="349" spans="1:20" x14ac:dyDescent="0.3">
      <c r="A349" s="88">
        <f t="shared" si="29"/>
        <v>348</v>
      </c>
      <c r="B349" s="88" t="str">
        <f t="shared" si="25"/>
        <v>FAIRD</v>
      </c>
      <c r="C349" s="88" t="str">
        <f>SUBSTITUTE(+Monitoring!C349,"-","")</f>
        <v>FAIRD2</v>
      </c>
      <c r="D349" s="88" t="str">
        <f t="shared" si="26"/>
        <v>Site2</v>
      </c>
      <c r="E349" s="89" t="str">
        <f t="shared" si="27"/>
        <v>Maize</v>
      </c>
      <c r="F349" s="90" t="str">
        <f t="shared" si="28"/>
        <v>FAIRDxMaize</v>
      </c>
      <c r="G349" s="91">
        <f>+Monitoring!G349</f>
        <v>45164.460775462998</v>
      </c>
      <c r="H349" s="91">
        <f>+Monitoring!H349</f>
        <v>45164.461006944497</v>
      </c>
      <c r="I349" s="93">
        <f>+Monitoring!I349</f>
        <v>2.3148149921325967E-4</v>
      </c>
      <c r="J349" s="92" t="e">
        <f>+Monitoring!#REF!</f>
        <v>#REF!</v>
      </c>
      <c r="K349" s="88" t="str">
        <f>+Monitoring!S349</f>
        <v>Diptera</v>
      </c>
      <c r="L349" s="88" t="str">
        <f>+Monitoring!T349</f>
        <v>Brachycera</v>
      </c>
      <c r="M349" s="88" t="str">
        <f>+Monitoring!U349</f>
        <v>Muscomorpha</v>
      </c>
      <c r="N349" s="88" t="str">
        <f>+Monitoring!V349</f>
        <v>Muscoidea</v>
      </c>
      <c r="O349" s="88" t="str">
        <f>+Monitoring!W349</f>
        <v>Fanniidae</v>
      </c>
      <c r="P349" s="88">
        <f>+Monitoring!X349</f>
        <v>0</v>
      </c>
      <c r="Q349" s="88" t="str">
        <f>+Monitoring!Y349</f>
        <v>Fannia</v>
      </c>
      <c r="R349" s="88" t="str">
        <f>+Monitoring!Z349</f>
        <v>#N/C</v>
      </c>
      <c r="S349" s="88" t="e">
        <f>+Monitoring!#REF!</f>
        <v>#REF!</v>
      </c>
      <c r="T349" s="101" t="e">
        <f>+Monitoring!#REF!</f>
        <v>#REF!</v>
      </c>
    </row>
    <row r="350" spans="1:20" x14ac:dyDescent="0.3">
      <c r="A350" s="88">
        <f t="shared" si="29"/>
        <v>349</v>
      </c>
      <c r="B350" s="88" t="str">
        <f t="shared" si="25"/>
        <v>FAIRD</v>
      </c>
      <c r="C350" s="88" t="str">
        <f>SUBSTITUTE(+Monitoring!C350,"-","")</f>
        <v>FAIRD2</v>
      </c>
      <c r="D350" s="88" t="str">
        <f t="shared" si="26"/>
        <v>Site2</v>
      </c>
      <c r="E350" s="89" t="str">
        <f t="shared" si="27"/>
        <v>Maize</v>
      </c>
      <c r="F350" s="90" t="str">
        <f t="shared" si="28"/>
        <v>FAIRDxMaize</v>
      </c>
      <c r="G350" s="91">
        <f>+Monitoring!G350</f>
        <v>45164.460868055598</v>
      </c>
      <c r="H350" s="91">
        <f>+Monitoring!H350</f>
        <v>45164.4609375</v>
      </c>
      <c r="I350" s="93">
        <f>+Monitoring!I350</f>
        <v>6.9444402470253408E-5</v>
      </c>
      <c r="J350" s="92" t="e">
        <f>+Monitoring!#REF!</f>
        <v>#REF!</v>
      </c>
      <c r="K350" s="88" t="str">
        <f>+Monitoring!S350</f>
        <v>Diptera</v>
      </c>
      <c r="L350" s="88" t="str">
        <f>+Monitoring!T350</f>
        <v>Brachycera</v>
      </c>
      <c r="M350" s="88" t="str">
        <f>+Monitoring!U350</f>
        <v>#N/C</v>
      </c>
      <c r="N350" s="88" t="str">
        <f>+Monitoring!V350</f>
        <v>#N/C</v>
      </c>
      <c r="O350" s="88" t="str">
        <f>+Monitoring!W350</f>
        <v>#N/C</v>
      </c>
      <c r="P350" s="88" t="str">
        <f>+Monitoring!X350</f>
        <v>#N/C</v>
      </c>
      <c r="Q350" s="88" t="str">
        <f>+Monitoring!Y350</f>
        <v>#N/C</v>
      </c>
      <c r="R350" s="88" t="str">
        <f>+Monitoring!Z350</f>
        <v>#N/C</v>
      </c>
      <c r="S350" s="88" t="e">
        <f>+Monitoring!#REF!</f>
        <v>#REF!</v>
      </c>
      <c r="T350" s="101" t="e">
        <f>+Monitoring!#REF!</f>
        <v>#REF!</v>
      </c>
    </row>
    <row r="351" spans="1:20" x14ac:dyDescent="0.3">
      <c r="A351" s="88">
        <f t="shared" si="29"/>
        <v>350</v>
      </c>
      <c r="B351" s="88" t="str">
        <f t="shared" si="25"/>
        <v>FAIRD</v>
      </c>
      <c r="C351" s="88" t="str">
        <f>SUBSTITUTE(+Monitoring!C351,"-","")</f>
        <v>FAIRD2</v>
      </c>
      <c r="D351" s="88" t="str">
        <f t="shared" si="26"/>
        <v>Site2</v>
      </c>
      <c r="E351" s="89" t="str">
        <f t="shared" si="27"/>
        <v>Maize</v>
      </c>
      <c r="F351" s="90" t="str">
        <f t="shared" si="28"/>
        <v>FAIRDxMaize</v>
      </c>
      <c r="G351" s="91">
        <f>+Monitoring!G351</f>
        <v>45164.465127314797</v>
      </c>
      <c r="H351" s="91">
        <f>+Monitoring!H351</f>
        <v>45164.465185185203</v>
      </c>
      <c r="I351" s="93">
        <f>+Monitoring!I351</f>
        <v>5.7870405726134777E-5</v>
      </c>
      <c r="J351" s="92" t="e">
        <f>+Monitoring!#REF!</f>
        <v>#REF!</v>
      </c>
      <c r="K351" s="88" t="str">
        <f>+Monitoring!S351</f>
        <v>#N/C</v>
      </c>
      <c r="L351" s="88" t="str">
        <f>+Monitoring!T351</f>
        <v>#N/C</v>
      </c>
      <c r="M351" s="88" t="str">
        <f>+Monitoring!U351</f>
        <v>#N/C</v>
      </c>
      <c r="N351" s="88" t="str">
        <f>+Monitoring!V351</f>
        <v>#N/C</v>
      </c>
      <c r="O351" s="88" t="str">
        <f>+Monitoring!W351</f>
        <v>#N/C</v>
      </c>
      <c r="P351" s="88" t="str">
        <f>+Monitoring!X351</f>
        <v>#N/C</v>
      </c>
      <c r="Q351" s="88" t="str">
        <f>+Monitoring!Y351</f>
        <v>#N/C</v>
      </c>
      <c r="R351" s="88" t="str">
        <f>+Monitoring!Z351</f>
        <v>#N/C</v>
      </c>
      <c r="S351" s="88" t="e">
        <f>+Monitoring!#REF!</f>
        <v>#REF!</v>
      </c>
      <c r="T351" s="101" t="e">
        <f>+Monitoring!#REF!</f>
        <v>#REF!</v>
      </c>
    </row>
    <row r="352" spans="1:20" x14ac:dyDescent="0.3">
      <c r="A352" s="88">
        <f t="shared" si="29"/>
        <v>351</v>
      </c>
      <c r="B352" s="88" t="str">
        <f t="shared" si="25"/>
        <v>FAIRD</v>
      </c>
      <c r="C352" s="88" t="str">
        <f>SUBSTITUTE(+Monitoring!C352,"-","")</f>
        <v>FAIRD2</v>
      </c>
      <c r="D352" s="88" t="str">
        <f t="shared" si="26"/>
        <v>Site2</v>
      </c>
      <c r="E352" s="89" t="str">
        <f t="shared" si="27"/>
        <v>Maize</v>
      </c>
      <c r="F352" s="90" t="str">
        <f t="shared" si="28"/>
        <v>FAIRDxMaize</v>
      </c>
      <c r="G352" s="91">
        <f>+Monitoring!G352</f>
        <v>45164.466793981497</v>
      </c>
      <c r="H352" s="91">
        <f>+Monitoring!H352</f>
        <v>45164.466851851903</v>
      </c>
      <c r="I352" s="93">
        <f>+Monitoring!I352</f>
        <v>5.7870405726134777E-5</v>
      </c>
      <c r="J352" s="92" t="e">
        <f>+Monitoring!#REF!</f>
        <v>#REF!</v>
      </c>
      <c r="K352" s="88" t="str">
        <f>+Monitoring!S352</f>
        <v>Diptera</v>
      </c>
      <c r="L352" s="88" t="str">
        <f>+Monitoring!T352</f>
        <v>Brachycera</v>
      </c>
      <c r="M352" s="88" t="str">
        <f>+Monitoring!U352</f>
        <v>#N/C</v>
      </c>
      <c r="N352" s="88" t="str">
        <f>+Monitoring!V352</f>
        <v>#N/C</v>
      </c>
      <c r="O352" s="88" t="str">
        <f>+Monitoring!W352</f>
        <v>#N/C</v>
      </c>
      <c r="P352" s="88" t="str">
        <f>+Monitoring!X352</f>
        <v>#N/C</v>
      </c>
      <c r="Q352" s="88" t="str">
        <f>+Monitoring!Y352</f>
        <v>#N/C</v>
      </c>
      <c r="R352" s="88" t="str">
        <f>+Monitoring!Z352</f>
        <v>#N/C</v>
      </c>
      <c r="S352" s="88" t="e">
        <f>+Monitoring!#REF!</f>
        <v>#REF!</v>
      </c>
      <c r="T352" s="101" t="e">
        <f>+Monitoring!#REF!</f>
        <v>#REF!</v>
      </c>
    </row>
    <row r="353" spans="1:20" x14ac:dyDescent="0.3">
      <c r="A353" s="88">
        <f t="shared" si="29"/>
        <v>352</v>
      </c>
      <c r="B353" s="88" t="str">
        <f t="shared" si="25"/>
        <v>FAIRD</v>
      </c>
      <c r="C353" s="88" t="str">
        <f>SUBSTITUTE(+Monitoring!C353,"-","")</f>
        <v>FAIRD2</v>
      </c>
      <c r="D353" s="88" t="str">
        <f t="shared" si="26"/>
        <v>Site2</v>
      </c>
      <c r="E353" s="89" t="str">
        <f t="shared" si="27"/>
        <v>Maize</v>
      </c>
      <c r="F353" s="90" t="str">
        <f t="shared" si="28"/>
        <v>FAIRDxMaize</v>
      </c>
      <c r="G353" s="91">
        <f>+Monitoring!G353</f>
        <v>45164.466793981497</v>
      </c>
      <c r="H353" s="91">
        <f>+Monitoring!H353</f>
        <v>45164.480277777802</v>
      </c>
      <c r="I353" s="93">
        <f>+Monitoring!I353</f>
        <v>1.3483796305081341E-2</v>
      </c>
      <c r="J353" s="92" t="e">
        <f>+Monitoring!#REF!</f>
        <v>#REF!</v>
      </c>
      <c r="K353" s="88" t="str">
        <f>+Monitoring!S353</f>
        <v>Diptera</v>
      </c>
      <c r="L353" s="88" t="str">
        <f>+Monitoring!T353</f>
        <v>Brachycera</v>
      </c>
      <c r="M353" s="88" t="str">
        <f>+Monitoring!U353</f>
        <v>Muscomorpha</v>
      </c>
      <c r="N353" s="88" t="str">
        <f>+Monitoring!V353</f>
        <v>Muscoidea</v>
      </c>
      <c r="O353" s="88" t="str">
        <f>+Monitoring!W353</f>
        <v>Fanniidae</v>
      </c>
      <c r="P353" s="88">
        <f>+Monitoring!X353</f>
        <v>0</v>
      </c>
      <c r="Q353" s="88" t="str">
        <f>+Monitoring!Y353</f>
        <v>Fannia</v>
      </c>
      <c r="R353" s="88" t="str">
        <f>+Monitoring!Z353</f>
        <v>#N/C</v>
      </c>
      <c r="S353" s="88" t="e">
        <f>+Monitoring!#REF!</f>
        <v>#REF!</v>
      </c>
      <c r="T353" s="101" t="e">
        <f>+Monitoring!#REF!</f>
        <v>#REF!</v>
      </c>
    </row>
    <row r="354" spans="1:20" x14ac:dyDescent="0.3">
      <c r="A354" s="88">
        <f t="shared" si="29"/>
        <v>353</v>
      </c>
      <c r="B354" s="88" t="str">
        <f t="shared" si="25"/>
        <v>FAIRD</v>
      </c>
      <c r="C354" s="88" t="str">
        <f>SUBSTITUTE(+Monitoring!C354,"-","")</f>
        <v>FAIRD2</v>
      </c>
      <c r="D354" s="88" t="str">
        <f t="shared" si="26"/>
        <v>Site2</v>
      </c>
      <c r="E354" s="89" t="str">
        <f t="shared" si="27"/>
        <v>Maize</v>
      </c>
      <c r="F354" s="90" t="str">
        <f t="shared" si="28"/>
        <v>FAIRDxMaize</v>
      </c>
      <c r="G354" s="91">
        <f>+Monitoring!G354</f>
        <v>45164.470393518503</v>
      </c>
      <c r="H354" s="91">
        <f>+Monitoring!H354</f>
        <v>45164.470509259299</v>
      </c>
      <c r="I354" s="93">
        <f>+Monitoring!I354</f>
        <v>1.1574079690035433E-4</v>
      </c>
      <c r="J354" s="92" t="e">
        <f>+Monitoring!#REF!</f>
        <v>#REF!</v>
      </c>
      <c r="K354" s="88" t="str">
        <f>+Monitoring!S354</f>
        <v>Diptera</v>
      </c>
      <c r="L354" s="88" t="str">
        <f>+Monitoring!T354</f>
        <v>Brachycera</v>
      </c>
      <c r="M354" s="88" t="str">
        <f>+Monitoring!U354</f>
        <v>Muscomorpha</v>
      </c>
      <c r="N354" s="88" t="str">
        <f>+Monitoring!V354</f>
        <v>Muscoidea</v>
      </c>
      <c r="O354" s="88" t="str">
        <f>+Monitoring!W354</f>
        <v>Fanniidae</v>
      </c>
      <c r="P354" s="88">
        <f>+Monitoring!X354</f>
        <v>0</v>
      </c>
      <c r="Q354" s="88" t="str">
        <f>+Monitoring!Y354</f>
        <v>Fannia</v>
      </c>
      <c r="R354" s="88" t="str">
        <f>+Monitoring!Z354</f>
        <v>#N/C</v>
      </c>
      <c r="S354" s="88" t="e">
        <f>+Monitoring!#REF!</f>
        <v>#REF!</v>
      </c>
      <c r="T354" s="101" t="e">
        <f>+Monitoring!#REF!</f>
        <v>#REF!</v>
      </c>
    </row>
    <row r="355" spans="1:20" x14ac:dyDescent="0.3">
      <c r="A355" s="88">
        <f t="shared" si="29"/>
        <v>354</v>
      </c>
      <c r="B355" s="88" t="str">
        <f t="shared" si="25"/>
        <v>FAIRD</v>
      </c>
      <c r="C355" s="88" t="str">
        <f>SUBSTITUTE(+Monitoring!C355,"-","")</f>
        <v>FAIRD2</v>
      </c>
      <c r="D355" s="88" t="str">
        <f t="shared" si="26"/>
        <v>Site2</v>
      </c>
      <c r="E355" s="89" t="str">
        <f t="shared" si="27"/>
        <v>Maize</v>
      </c>
      <c r="F355" s="90" t="str">
        <f t="shared" si="28"/>
        <v>FAIRDxMaize</v>
      </c>
      <c r="G355" s="91">
        <f>+Monitoring!G355</f>
        <v>45164.480173611097</v>
      </c>
      <c r="H355" s="91">
        <f>+Monitoring!H355</f>
        <v>45164.480243055601</v>
      </c>
      <c r="I355" s="93">
        <f>+Monitoring!I355</f>
        <v>6.9444504333660007E-5</v>
      </c>
      <c r="J355" s="92" t="e">
        <f>+Monitoring!#REF!</f>
        <v>#REF!</v>
      </c>
      <c r="K355" s="88" t="str">
        <f>+Monitoring!S355</f>
        <v>Diptera</v>
      </c>
      <c r="L355" s="88" t="str">
        <f>+Monitoring!T355</f>
        <v>Brachycera</v>
      </c>
      <c r="M355" s="88" t="str">
        <f>+Monitoring!U355</f>
        <v>#N/C</v>
      </c>
      <c r="N355" s="88" t="str">
        <f>+Monitoring!V355</f>
        <v>#N/C</v>
      </c>
      <c r="O355" s="88" t="str">
        <f>+Monitoring!W355</f>
        <v>#N/C</v>
      </c>
      <c r="P355" s="88" t="str">
        <f>+Monitoring!X355</f>
        <v>#N/C</v>
      </c>
      <c r="Q355" s="88" t="str">
        <f>+Monitoring!Y355</f>
        <v>#N/C</v>
      </c>
      <c r="R355" s="88" t="str">
        <f>+Monitoring!Z355</f>
        <v>#N/C</v>
      </c>
      <c r="S355" s="88" t="e">
        <f>+Monitoring!#REF!</f>
        <v>#REF!</v>
      </c>
      <c r="T355" s="101" t="e">
        <f>+Monitoring!#REF!</f>
        <v>#REF!</v>
      </c>
    </row>
    <row r="356" spans="1:20" x14ac:dyDescent="0.3">
      <c r="A356" s="88">
        <f t="shared" si="29"/>
        <v>355</v>
      </c>
      <c r="B356" s="88" t="str">
        <f t="shared" si="25"/>
        <v>FAIRD</v>
      </c>
      <c r="C356" s="88" t="str">
        <f>SUBSTITUTE(+Monitoring!C356,"-","")</f>
        <v>FAIRD2</v>
      </c>
      <c r="D356" s="88" t="str">
        <f t="shared" si="26"/>
        <v>Site2</v>
      </c>
      <c r="E356" s="89" t="str">
        <f t="shared" si="27"/>
        <v>Maize</v>
      </c>
      <c r="F356" s="90" t="str">
        <f t="shared" si="28"/>
        <v>FAIRDxMaize</v>
      </c>
      <c r="G356" s="91">
        <f>+Monitoring!G356</f>
        <v>45164.480208333298</v>
      </c>
      <c r="H356" s="91">
        <f>+Monitoring!H356</f>
        <v>45164.480219907397</v>
      </c>
      <c r="I356" s="93">
        <f>+Monitoring!I356</f>
        <v>1.1574098607525229E-5</v>
      </c>
      <c r="J356" s="92" t="e">
        <f>+Monitoring!#REF!</f>
        <v>#REF!</v>
      </c>
      <c r="K356" s="88" t="str">
        <f>+Monitoring!S356</f>
        <v>#N/C</v>
      </c>
      <c r="L356" s="88" t="str">
        <f>+Monitoring!T356</f>
        <v>#N/C</v>
      </c>
      <c r="M356" s="88" t="str">
        <f>+Monitoring!U356</f>
        <v>#N/C</v>
      </c>
      <c r="N356" s="88" t="str">
        <f>+Monitoring!V356</f>
        <v>#N/C</v>
      </c>
      <c r="O356" s="88" t="str">
        <f>+Monitoring!W356</f>
        <v>#N/C</v>
      </c>
      <c r="P356" s="88" t="str">
        <f>+Monitoring!X356</f>
        <v>#N/C</v>
      </c>
      <c r="Q356" s="88" t="str">
        <f>+Monitoring!Y356</f>
        <v>#N/C</v>
      </c>
      <c r="R356" s="88" t="str">
        <f>+Monitoring!Z356</f>
        <v>#N/C</v>
      </c>
      <c r="S356" s="88" t="e">
        <f>+Monitoring!#REF!</f>
        <v>#REF!</v>
      </c>
      <c r="T356" s="101" t="e">
        <f>+Monitoring!#REF!</f>
        <v>#REF!</v>
      </c>
    </row>
    <row r="357" spans="1:20" x14ac:dyDescent="0.3">
      <c r="A357" s="88">
        <f t="shared" si="29"/>
        <v>356</v>
      </c>
      <c r="B357" s="88" t="str">
        <f t="shared" si="25"/>
        <v>FAIRD</v>
      </c>
      <c r="C357" s="88" t="str">
        <f>SUBSTITUTE(+Monitoring!C357,"-","")</f>
        <v>FAIRD2</v>
      </c>
      <c r="D357" s="88" t="str">
        <f t="shared" si="26"/>
        <v>Site2</v>
      </c>
      <c r="E357" s="89" t="str">
        <f t="shared" si="27"/>
        <v>Maize</v>
      </c>
      <c r="F357" s="90" t="str">
        <f t="shared" si="28"/>
        <v>FAIRDxMaize</v>
      </c>
      <c r="G357" s="91">
        <f>+Monitoring!G357</f>
        <v>45164.482245370396</v>
      </c>
      <c r="H357" s="91">
        <f>+Monitoring!H357</f>
        <v>45164.482268518499</v>
      </c>
      <c r="I357" s="93">
        <f>+Monitoring!I357</f>
        <v>2.3148102627601475E-5</v>
      </c>
      <c r="J357" s="92" t="e">
        <f>+Monitoring!#REF!</f>
        <v>#REF!</v>
      </c>
      <c r="K357" s="88" t="str">
        <f>+Monitoring!S357</f>
        <v>#N/C</v>
      </c>
      <c r="L357" s="88" t="str">
        <f>+Monitoring!T357</f>
        <v>#N/C</v>
      </c>
      <c r="M357" s="88" t="str">
        <f>+Monitoring!U357</f>
        <v>#N/C</v>
      </c>
      <c r="N357" s="88" t="str">
        <f>+Monitoring!V357</f>
        <v>#N/C</v>
      </c>
      <c r="O357" s="88" t="str">
        <f>+Monitoring!W357</f>
        <v>#N/C</v>
      </c>
      <c r="P357" s="88" t="str">
        <f>+Monitoring!X357</f>
        <v>#N/C</v>
      </c>
      <c r="Q357" s="88" t="str">
        <f>+Monitoring!Y357</f>
        <v>#N/C</v>
      </c>
      <c r="R357" s="88" t="str">
        <f>+Monitoring!Z357</f>
        <v>#N/C</v>
      </c>
      <c r="S357" s="88" t="e">
        <f>+Monitoring!#REF!</f>
        <v>#REF!</v>
      </c>
      <c r="T357" s="101" t="e">
        <f>+Monitoring!#REF!</f>
        <v>#REF!</v>
      </c>
    </row>
    <row r="358" spans="1:20" x14ac:dyDescent="0.3">
      <c r="A358" s="88">
        <f t="shared" si="29"/>
        <v>357</v>
      </c>
      <c r="B358" s="88" t="str">
        <f t="shared" si="25"/>
        <v>FAIRD</v>
      </c>
      <c r="C358" s="88" t="str">
        <f>SUBSTITUTE(+Monitoring!C358,"-","")</f>
        <v>FAIRD2</v>
      </c>
      <c r="D358" s="88" t="str">
        <f t="shared" si="26"/>
        <v>Site2</v>
      </c>
      <c r="E358" s="89" t="str">
        <f t="shared" si="27"/>
        <v>Maize</v>
      </c>
      <c r="F358" s="90" t="str">
        <f t="shared" si="28"/>
        <v>FAIRDxMaize</v>
      </c>
      <c r="G358" s="91">
        <f>+Monitoring!G358</f>
        <v>45164.482361111099</v>
      </c>
      <c r="H358" s="91">
        <f>+Monitoring!H358</f>
        <v>45164.4823958333</v>
      </c>
      <c r="I358" s="93">
        <f>+Monitoring!I358</f>
        <v>3.4722201235126704E-5</v>
      </c>
      <c r="J358" s="92" t="e">
        <f>+Monitoring!#REF!</f>
        <v>#REF!</v>
      </c>
      <c r="K358" s="88" t="str">
        <f>+Monitoring!S358</f>
        <v>#N/C</v>
      </c>
      <c r="L358" s="88" t="str">
        <f>+Monitoring!T358</f>
        <v>#N/C</v>
      </c>
      <c r="M358" s="88" t="str">
        <f>+Monitoring!U358</f>
        <v>#N/C</v>
      </c>
      <c r="N358" s="88" t="str">
        <f>+Monitoring!V358</f>
        <v>#N/C</v>
      </c>
      <c r="O358" s="88" t="str">
        <f>+Monitoring!W358</f>
        <v>#N/C</v>
      </c>
      <c r="P358" s="88" t="str">
        <f>+Monitoring!X358</f>
        <v>#N/C</v>
      </c>
      <c r="Q358" s="88" t="str">
        <f>+Monitoring!Y358</f>
        <v>#N/C</v>
      </c>
      <c r="R358" s="88" t="str">
        <f>+Monitoring!Z358</f>
        <v>#N/C</v>
      </c>
      <c r="S358" s="88" t="e">
        <f>+Monitoring!#REF!</f>
        <v>#REF!</v>
      </c>
      <c r="T358" s="101" t="e">
        <f>+Monitoring!#REF!</f>
        <v>#REF!</v>
      </c>
    </row>
    <row r="359" spans="1:20" x14ac:dyDescent="0.3">
      <c r="A359" s="88">
        <f t="shared" si="29"/>
        <v>358</v>
      </c>
      <c r="B359" s="88" t="str">
        <f t="shared" si="25"/>
        <v>FAIRD</v>
      </c>
      <c r="C359" s="88" t="str">
        <f>SUBSTITUTE(+Monitoring!C359,"-","")</f>
        <v>FAIRD2</v>
      </c>
      <c r="D359" s="88" t="str">
        <f t="shared" si="26"/>
        <v>Site2</v>
      </c>
      <c r="E359" s="89" t="str">
        <f t="shared" si="27"/>
        <v>Maize</v>
      </c>
      <c r="F359" s="90" t="str">
        <f t="shared" si="28"/>
        <v>FAIRDxMaize</v>
      </c>
      <c r="G359" s="91">
        <f>+Monitoring!G359</f>
        <v>45164.490960648101</v>
      </c>
      <c r="H359" s="91">
        <f>+Monitoring!H359</f>
        <v>45164.4910648148</v>
      </c>
      <c r="I359" s="93">
        <f>+Monitoring!I359</f>
        <v>1.041666982928291E-4</v>
      </c>
      <c r="J359" s="92" t="e">
        <f>+Monitoring!#REF!</f>
        <v>#REF!</v>
      </c>
      <c r="K359" s="88" t="str">
        <f>+Monitoring!S359</f>
        <v>Diptera</v>
      </c>
      <c r="L359" s="88" t="str">
        <f>+Monitoring!T359</f>
        <v>Brachycera</v>
      </c>
      <c r="M359" s="88" t="str">
        <f>+Monitoring!U359</f>
        <v>Muscomorpha</v>
      </c>
      <c r="N359" s="88" t="str">
        <f>+Monitoring!V359</f>
        <v>Muscoidea</v>
      </c>
      <c r="O359" s="88" t="str">
        <f>+Monitoring!W359</f>
        <v>#N/C</v>
      </c>
      <c r="P359" s="88" t="str">
        <f>+Monitoring!X359</f>
        <v>#N/C</v>
      </c>
      <c r="Q359" s="88" t="str">
        <f>+Monitoring!Y359</f>
        <v>#N/C</v>
      </c>
      <c r="R359" s="88" t="str">
        <f>+Monitoring!Z359</f>
        <v>#N/C</v>
      </c>
      <c r="S359" s="88" t="e">
        <f>+Monitoring!#REF!</f>
        <v>#REF!</v>
      </c>
      <c r="T359" s="101" t="e">
        <f>+Monitoring!#REF!</f>
        <v>#REF!</v>
      </c>
    </row>
    <row r="360" spans="1:20" x14ac:dyDescent="0.3">
      <c r="A360" s="88">
        <f t="shared" si="29"/>
        <v>359</v>
      </c>
      <c r="B360" s="88" t="str">
        <f t="shared" si="25"/>
        <v>FAIRD</v>
      </c>
      <c r="C360" s="88" t="str">
        <f>SUBSTITUTE(+Monitoring!C360,"-","")</f>
        <v>FAIRD2</v>
      </c>
      <c r="D360" s="88" t="str">
        <f t="shared" si="26"/>
        <v>Site2</v>
      </c>
      <c r="E360" s="89" t="str">
        <f t="shared" si="27"/>
        <v>Maize</v>
      </c>
      <c r="F360" s="90" t="str">
        <f t="shared" si="28"/>
        <v>FAIRDxMaize</v>
      </c>
      <c r="G360" s="91">
        <f>+Monitoring!G360</f>
        <v>45164.492719907401</v>
      </c>
      <c r="H360" s="91">
        <f>+Monitoring!H360</f>
        <v>45164.4930439815</v>
      </c>
      <c r="I360" s="93">
        <f>+Monitoring!I360</f>
        <v>3.2407409889856353E-4</v>
      </c>
      <c r="J360" s="92" t="e">
        <f>+Monitoring!#REF!</f>
        <v>#REF!</v>
      </c>
      <c r="K360" s="88" t="str">
        <f>+Monitoring!S360</f>
        <v>Diptera</v>
      </c>
      <c r="L360" s="88" t="str">
        <f>+Monitoring!T360</f>
        <v>Brachycera</v>
      </c>
      <c r="M360" s="88" t="str">
        <f>+Monitoring!U360</f>
        <v>#N/C</v>
      </c>
      <c r="N360" s="88" t="str">
        <f>+Monitoring!V360</f>
        <v>#N/C</v>
      </c>
      <c r="O360" s="88" t="str">
        <f>+Monitoring!W360</f>
        <v>#N/C</v>
      </c>
      <c r="P360" s="88" t="str">
        <f>+Monitoring!X360</f>
        <v>#N/C</v>
      </c>
      <c r="Q360" s="88" t="str">
        <f>+Monitoring!Y360</f>
        <v>#N/C</v>
      </c>
      <c r="R360" s="88" t="str">
        <f>+Monitoring!Z360</f>
        <v>#N/C</v>
      </c>
      <c r="S360" s="88" t="e">
        <f>+Monitoring!#REF!</f>
        <v>#REF!</v>
      </c>
      <c r="T360" s="101" t="e">
        <f>+Monitoring!#REF!</f>
        <v>#REF!</v>
      </c>
    </row>
    <row r="361" spans="1:20" x14ac:dyDescent="0.3">
      <c r="A361" s="88">
        <f t="shared" si="29"/>
        <v>360</v>
      </c>
      <c r="B361" s="88" t="str">
        <f t="shared" si="25"/>
        <v>FAIRD</v>
      </c>
      <c r="C361" s="88" t="str">
        <f>SUBSTITUTE(+Monitoring!C361,"-","")</f>
        <v>FAIRD2</v>
      </c>
      <c r="D361" s="88" t="str">
        <f t="shared" si="26"/>
        <v>Site2</v>
      </c>
      <c r="E361" s="89" t="str">
        <f t="shared" si="27"/>
        <v>Maize</v>
      </c>
      <c r="F361" s="90" t="str">
        <f t="shared" si="28"/>
        <v>FAIRDxMaize</v>
      </c>
      <c r="G361" s="91">
        <f>+Monitoring!G361</f>
        <v>45164.492719907401</v>
      </c>
      <c r="H361" s="91">
        <f>+Monitoring!H361</f>
        <v>45164.492974537003</v>
      </c>
      <c r="I361" s="93">
        <f>+Monitoring!I361</f>
        <v>2.5462960184086114E-4</v>
      </c>
      <c r="J361" s="92" t="e">
        <f>+Monitoring!#REF!</f>
        <v>#REF!</v>
      </c>
      <c r="K361" s="88" t="str">
        <f>+Monitoring!S361</f>
        <v>Diptera</v>
      </c>
      <c r="L361" s="88" t="str">
        <f>+Monitoring!T361</f>
        <v>Brachycera</v>
      </c>
      <c r="M361" s="88" t="str">
        <f>+Monitoring!U361</f>
        <v>Muscomorpha</v>
      </c>
      <c r="N361" s="88" t="str">
        <f>+Monitoring!V361</f>
        <v>Ephydroidea</v>
      </c>
      <c r="O361" s="88" t="str">
        <f>+Monitoring!W361</f>
        <v>Drosophilidae</v>
      </c>
      <c r="P361" s="88" t="str">
        <f>+Monitoring!X361</f>
        <v>Drosophilinae</v>
      </c>
      <c r="Q361" s="88" t="str">
        <f>+Monitoring!Y361</f>
        <v>Drosophila</v>
      </c>
      <c r="R361" s="88" t="str">
        <f>+Monitoring!Z361</f>
        <v>#N/C</v>
      </c>
      <c r="S361" s="88" t="e">
        <f>+Monitoring!#REF!</f>
        <v>#REF!</v>
      </c>
      <c r="T361" s="101" t="e">
        <f>+Monitoring!#REF!</f>
        <v>#REF!</v>
      </c>
    </row>
    <row r="362" spans="1:20" x14ac:dyDescent="0.3">
      <c r="A362" s="88">
        <f t="shared" si="29"/>
        <v>361</v>
      </c>
      <c r="B362" s="88" t="str">
        <f t="shared" si="25"/>
        <v>FAIRD</v>
      </c>
      <c r="C362" s="88" t="str">
        <f>SUBSTITUTE(+Monitoring!C362,"-","")</f>
        <v>FAIRD2</v>
      </c>
      <c r="D362" s="88" t="str">
        <f t="shared" si="26"/>
        <v>Site2</v>
      </c>
      <c r="E362" s="89" t="str">
        <f t="shared" si="27"/>
        <v>Maize</v>
      </c>
      <c r="F362" s="90" t="str">
        <f t="shared" si="28"/>
        <v>FAIRDxMaize</v>
      </c>
      <c r="G362" s="91">
        <f>+Monitoring!G362</f>
        <v>45164.494131944397</v>
      </c>
      <c r="H362" s="91">
        <f>+Monitoring!H362</f>
        <v>45164.494236111103</v>
      </c>
      <c r="I362" s="93">
        <f>+Monitoring!I362</f>
        <v>1.0416670556878671E-4</v>
      </c>
      <c r="J362" s="92" t="e">
        <f>+Monitoring!#REF!</f>
        <v>#REF!</v>
      </c>
      <c r="K362" s="88" t="str">
        <f>+Monitoring!S362</f>
        <v>Diptera</v>
      </c>
      <c r="L362" s="88" t="str">
        <f>+Monitoring!T362</f>
        <v>Brachycera</v>
      </c>
      <c r="M362" s="88" t="str">
        <f>+Monitoring!U362</f>
        <v>Muscomorpha</v>
      </c>
      <c r="N362" s="88" t="str">
        <f>+Monitoring!V362</f>
        <v>Muscoidea</v>
      </c>
      <c r="O362" s="88" t="str">
        <f>+Monitoring!W362</f>
        <v>Fanniidae</v>
      </c>
      <c r="P362" s="88">
        <f>+Monitoring!X362</f>
        <v>0</v>
      </c>
      <c r="Q362" s="88" t="str">
        <f>+Monitoring!Y362</f>
        <v>Fannia</v>
      </c>
      <c r="R362" s="88" t="str">
        <f>+Monitoring!Z362</f>
        <v>#N/C</v>
      </c>
      <c r="S362" s="88" t="e">
        <f>+Monitoring!#REF!</f>
        <v>#REF!</v>
      </c>
      <c r="T362" s="101" t="e">
        <f>+Monitoring!#REF!</f>
        <v>#REF!</v>
      </c>
    </row>
    <row r="363" spans="1:20" x14ac:dyDescent="0.3">
      <c r="A363" s="88">
        <f t="shared" si="29"/>
        <v>362</v>
      </c>
      <c r="B363" s="88" t="str">
        <f t="shared" si="25"/>
        <v>FAIRD</v>
      </c>
      <c r="C363" s="88" t="str">
        <f>SUBSTITUTE(+Monitoring!C363,"-","")</f>
        <v>FAIRD2</v>
      </c>
      <c r="D363" s="88" t="str">
        <f t="shared" si="26"/>
        <v>Site2</v>
      </c>
      <c r="E363" s="89" t="str">
        <f t="shared" si="27"/>
        <v>Maize</v>
      </c>
      <c r="F363" s="90" t="str">
        <f t="shared" si="28"/>
        <v>FAIRDxMaize</v>
      </c>
      <c r="G363" s="91">
        <f>+Monitoring!G363</f>
        <v>45164.5012152778</v>
      </c>
      <c r="H363" s="91">
        <f>+Monitoring!H363</f>
        <v>45164.5012615741</v>
      </c>
      <c r="I363" s="93">
        <f>+Monitoring!I363</f>
        <v>4.6296299842651933E-5</v>
      </c>
      <c r="J363" s="92" t="e">
        <f>+Monitoring!#REF!</f>
        <v>#REF!</v>
      </c>
      <c r="K363" s="88" t="str">
        <f>+Monitoring!S363</f>
        <v>Diptera</v>
      </c>
      <c r="L363" s="88" t="str">
        <f>+Monitoring!T363</f>
        <v>Brachycera</v>
      </c>
      <c r="M363" s="88" t="str">
        <f>+Monitoring!U363</f>
        <v>#N/C</v>
      </c>
      <c r="N363" s="88" t="str">
        <f>+Monitoring!V363</f>
        <v>#N/C</v>
      </c>
      <c r="O363" s="88" t="str">
        <f>+Monitoring!W363</f>
        <v>#N/C</v>
      </c>
      <c r="P363" s="88" t="str">
        <f>+Monitoring!X363</f>
        <v>#N/C</v>
      </c>
      <c r="Q363" s="88" t="str">
        <f>+Monitoring!Y363</f>
        <v>#N/C</v>
      </c>
      <c r="R363" s="88" t="str">
        <f>+Monitoring!Z363</f>
        <v>#N/C</v>
      </c>
      <c r="S363" s="88" t="e">
        <f>+Monitoring!#REF!</f>
        <v>#REF!</v>
      </c>
      <c r="T363" s="101" t="e">
        <f>+Monitoring!#REF!</f>
        <v>#REF!</v>
      </c>
    </row>
    <row r="364" spans="1:20" x14ac:dyDescent="0.3">
      <c r="A364" s="88">
        <f t="shared" si="29"/>
        <v>363</v>
      </c>
      <c r="B364" s="88" t="str">
        <f t="shared" si="25"/>
        <v>FAIRD</v>
      </c>
      <c r="C364" s="88" t="str">
        <f>SUBSTITUTE(+Monitoring!C364,"-","")</f>
        <v>FAIRD2</v>
      </c>
      <c r="D364" s="88" t="str">
        <f t="shared" si="26"/>
        <v>Site2</v>
      </c>
      <c r="E364" s="89" t="str">
        <f t="shared" si="27"/>
        <v>Maize</v>
      </c>
      <c r="F364" s="90" t="str">
        <f t="shared" si="28"/>
        <v>FAIRDxMaize</v>
      </c>
      <c r="G364" s="91">
        <f>+Monitoring!G364</f>
        <v>45164.5012152778</v>
      </c>
      <c r="H364" s="91">
        <f>+Monitoring!H364</f>
        <v>45164.501296296301</v>
      </c>
      <c r="I364" s="93">
        <f>+Monitoring!I364</f>
        <v>8.1018501077778637E-5</v>
      </c>
      <c r="J364" s="92" t="e">
        <f>+Monitoring!#REF!</f>
        <v>#REF!</v>
      </c>
      <c r="K364" s="88" t="str">
        <f>+Monitoring!S364</f>
        <v>Diptera</v>
      </c>
      <c r="L364" s="88" t="str">
        <f>+Monitoring!T364</f>
        <v>Brachycera</v>
      </c>
      <c r="M364" s="88" t="str">
        <f>+Monitoring!U364</f>
        <v>Muscomorpha</v>
      </c>
      <c r="N364" s="88" t="str">
        <f>+Monitoring!V364</f>
        <v>Muscoidea</v>
      </c>
      <c r="O364" s="88" t="str">
        <f>+Monitoring!W364</f>
        <v>Fanniidae</v>
      </c>
      <c r="P364" s="88">
        <f>+Monitoring!X364</f>
        <v>0</v>
      </c>
      <c r="Q364" s="88" t="str">
        <f>+Monitoring!Y364</f>
        <v>Fannia</v>
      </c>
      <c r="R364" s="88" t="str">
        <f>+Monitoring!Z364</f>
        <v>#N/C</v>
      </c>
      <c r="S364" s="88" t="e">
        <f>+Monitoring!#REF!</f>
        <v>#REF!</v>
      </c>
      <c r="T364" s="101" t="e">
        <f>+Monitoring!#REF!</f>
        <v>#REF!</v>
      </c>
    </row>
    <row r="365" spans="1:20" x14ac:dyDescent="0.3">
      <c r="A365" s="88">
        <f t="shared" si="29"/>
        <v>364</v>
      </c>
      <c r="B365" s="88" t="str">
        <f t="shared" si="25"/>
        <v>FAIRD</v>
      </c>
      <c r="C365" s="88" t="str">
        <f>SUBSTITUTE(+Monitoring!C365,"-","")</f>
        <v>FAIRD2</v>
      </c>
      <c r="D365" s="88" t="str">
        <f t="shared" si="26"/>
        <v>Site2</v>
      </c>
      <c r="E365" s="89" t="str">
        <f t="shared" si="27"/>
        <v>Maize</v>
      </c>
      <c r="F365" s="90" t="str">
        <f t="shared" si="28"/>
        <v>FAIRDxMaize</v>
      </c>
      <c r="G365" s="91">
        <f>+Monitoring!G365</f>
        <v>45164.505219907398</v>
      </c>
      <c r="H365" s="91">
        <f>+Monitoring!H365</f>
        <v>45164.505277777796</v>
      </c>
      <c r="I365" s="93">
        <f>+Monitoring!I365</f>
        <v>5.7870398450177163E-5</v>
      </c>
      <c r="J365" s="92" t="e">
        <f>+Monitoring!#REF!</f>
        <v>#REF!</v>
      </c>
      <c r="K365" s="88" t="str">
        <f>+Monitoring!S365</f>
        <v>Diptera</v>
      </c>
      <c r="L365" s="88" t="str">
        <f>+Monitoring!T365</f>
        <v>Brachycera</v>
      </c>
      <c r="M365" s="88" t="str">
        <f>+Monitoring!U365</f>
        <v>#N/C</v>
      </c>
      <c r="N365" s="88" t="str">
        <f>+Monitoring!V365</f>
        <v>#N/C</v>
      </c>
      <c r="O365" s="88" t="str">
        <f>+Monitoring!W365</f>
        <v>#N/C</v>
      </c>
      <c r="P365" s="88" t="str">
        <f>+Monitoring!X365</f>
        <v>#N/C</v>
      </c>
      <c r="Q365" s="88" t="str">
        <f>+Monitoring!Y365</f>
        <v>#N/C</v>
      </c>
      <c r="R365" s="88" t="str">
        <f>+Monitoring!Z365</f>
        <v>#N/C</v>
      </c>
      <c r="S365" s="88" t="e">
        <f>+Monitoring!#REF!</f>
        <v>#REF!</v>
      </c>
      <c r="T365" s="101" t="e">
        <f>+Monitoring!#REF!</f>
        <v>#REF!</v>
      </c>
    </row>
    <row r="366" spans="1:20" x14ac:dyDescent="0.3">
      <c r="A366" s="88">
        <f t="shared" si="29"/>
        <v>365</v>
      </c>
      <c r="B366" s="88" t="str">
        <f t="shared" si="25"/>
        <v>FAIRD</v>
      </c>
      <c r="C366" s="88" t="str">
        <f>SUBSTITUTE(+Monitoring!C366,"-","")</f>
        <v>FAIRD2</v>
      </c>
      <c r="D366" s="88" t="str">
        <f t="shared" si="26"/>
        <v>Site2</v>
      </c>
      <c r="E366" s="89" t="str">
        <f t="shared" si="27"/>
        <v>Maize</v>
      </c>
      <c r="F366" s="90" t="str">
        <f t="shared" si="28"/>
        <v>FAIRDxMaize</v>
      </c>
      <c r="G366" s="91">
        <f>+Monitoring!G366</f>
        <v>45164.505219907398</v>
      </c>
      <c r="H366" s="91">
        <f>+Monitoring!H366</f>
        <v>45164.505347222199</v>
      </c>
      <c r="I366" s="93">
        <f>+Monitoring!I366</f>
        <v>1.2731480092043057E-4</v>
      </c>
      <c r="J366" s="92" t="e">
        <f>+Monitoring!#REF!</f>
        <v>#REF!</v>
      </c>
      <c r="K366" s="88" t="str">
        <f>+Monitoring!S366</f>
        <v>Diptera</v>
      </c>
      <c r="L366" s="88" t="str">
        <f>+Monitoring!T366</f>
        <v>Brachycera</v>
      </c>
      <c r="M366" s="88" t="str">
        <f>+Monitoring!U366</f>
        <v>#N/C</v>
      </c>
      <c r="N366" s="88" t="str">
        <f>+Monitoring!V366</f>
        <v>#N/C</v>
      </c>
      <c r="O366" s="88" t="str">
        <f>+Monitoring!W366</f>
        <v>#N/C</v>
      </c>
      <c r="P366" s="88" t="str">
        <f>+Monitoring!X366</f>
        <v>#N/C</v>
      </c>
      <c r="Q366" s="88" t="str">
        <f>+Monitoring!Y366</f>
        <v>#N/C</v>
      </c>
      <c r="R366" s="88" t="str">
        <f>+Monitoring!Z366</f>
        <v>#N/C</v>
      </c>
      <c r="S366" s="88" t="e">
        <f>+Monitoring!#REF!</f>
        <v>#REF!</v>
      </c>
      <c r="T366" s="101" t="e">
        <f>+Monitoring!#REF!</f>
        <v>#REF!</v>
      </c>
    </row>
    <row r="367" spans="1:20" x14ac:dyDescent="0.3">
      <c r="A367" s="88">
        <f t="shared" si="29"/>
        <v>366</v>
      </c>
      <c r="B367" s="88" t="str">
        <f t="shared" si="25"/>
        <v>FAIRD</v>
      </c>
      <c r="C367" s="88" t="str">
        <f>SUBSTITUTE(+Monitoring!C367,"-","")</f>
        <v>FAIRD2</v>
      </c>
      <c r="D367" s="88" t="str">
        <f t="shared" si="26"/>
        <v>Site2</v>
      </c>
      <c r="E367" s="89" t="str">
        <f t="shared" si="27"/>
        <v>Maize</v>
      </c>
      <c r="F367" s="90" t="str">
        <f t="shared" si="28"/>
        <v>FAIRDxMaize</v>
      </c>
      <c r="G367" s="91">
        <f>+Monitoring!G367</f>
        <v>45164.509004629603</v>
      </c>
      <c r="H367" s="91">
        <f>+Monitoring!H367</f>
        <v>45164.5091203704</v>
      </c>
      <c r="I367" s="93">
        <f>+Monitoring!I367</f>
        <v>1.1574079690035433E-4</v>
      </c>
      <c r="J367" s="92" t="e">
        <f>+Monitoring!#REF!</f>
        <v>#REF!</v>
      </c>
      <c r="K367" s="88" t="str">
        <f>+Monitoring!S367</f>
        <v>Diptera</v>
      </c>
      <c r="L367" s="88" t="str">
        <f>+Monitoring!T367</f>
        <v>Brachycera</v>
      </c>
      <c r="M367" s="88" t="str">
        <f>+Monitoring!U367</f>
        <v>#N/C</v>
      </c>
      <c r="N367" s="88" t="str">
        <f>+Monitoring!V367</f>
        <v>#N/C</v>
      </c>
      <c r="O367" s="88" t="str">
        <f>+Monitoring!W367</f>
        <v>#N/C</v>
      </c>
      <c r="P367" s="88" t="str">
        <f>+Monitoring!X367</f>
        <v>#N/C</v>
      </c>
      <c r="Q367" s="88" t="str">
        <f>+Monitoring!Y367</f>
        <v>#N/C</v>
      </c>
      <c r="R367" s="88" t="str">
        <f>+Monitoring!Z367</f>
        <v>#N/C</v>
      </c>
      <c r="S367" s="88" t="e">
        <f>+Monitoring!#REF!</f>
        <v>#REF!</v>
      </c>
      <c r="T367" s="101" t="e">
        <f>+Monitoring!#REF!</f>
        <v>#REF!</v>
      </c>
    </row>
    <row r="368" spans="1:20" x14ac:dyDescent="0.3">
      <c r="A368" s="88">
        <f t="shared" si="29"/>
        <v>367</v>
      </c>
      <c r="B368" s="88" t="str">
        <f t="shared" si="25"/>
        <v>FAIRD</v>
      </c>
      <c r="C368" s="88" t="str">
        <f>SUBSTITUTE(+Monitoring!C368,"-","")</f>
        <v>FAIRD2</v>
      </c>
      <c r="D368" s="88" t="str">
        <f t="shared" si="26"/>
        <v>Site2</v>
      </c>
      <c r="E368" s="89" t="str">
        <f t="shared" si="27"/>
        <v>Maize</v>
      </c>
      <c r="F368" s="90" t="str">
        <f t="shared" si="28"/>
        <v>FAIRDxMaize</v>
      </c>
      <c r="G368" s="91">
        <f>+Monitoring!G368</f>
        <v>45164.510937500003</v>
      </c>
      <c r="H368" s="91">
        <f>+Monitoring!H368</f>
        <v>45164.511215277802</v>
      </c>
      <c r="I368" s="93">
        <f>+Monitoring!I368</f>
        <v>2.777777990559116E-4</v>
      </c>
      <c r="J368" s="92" t="e">
        <f>+Monitoring!#REF!</f>
        <v>#REF!</v>
      </c>
      <c r="K368" s="88" t="str">
        <f>+Monitoring!S368</f>
        <v>Diptera</v>
      </c>
      <c r="L368" s="88" t="str">
        <f>+Monitoring!T368</f>
        <v>Brachycera</v>
      </c>
      <c r="M368" s="88" t="str">
        <f>+Monitoring!U368</f>
        <v>Muscomorpha</v>
      </c>
      <c r="N368" s="88" t="str">
        <f>+Monitoring!V368</f>
        <v>Muscoidea</v>
      </c>
      <c r="O368" s="88" t="str">
        <f>+Monitoring!W368</f>
        <v>Fanniidae</v>
      </c>
      <c r="P368" s="88">
        <f>+Monitoring!X368</f>
        <v>0</v>
      </c>
      <c r="Q368" s="88" t="str">
        <f>+Monitoring!Y368</f>
        <v>Fannia</v>
      </c>
      <c r="R368" s="88" t="str">
        <f>+Monitoring!Z368</f>
        <v>#N/C</v>
      </c>
      <c r="S368" s="88" t="e">
        <f>+Monitoring!#REF!</f>
        <v>#REF!</v>
      </c>
      <c r="T368" s="101" t="e">
        <f>+Monitoring!#REF!</f>
        <v>#REF!</v>
      </c>
    </row>
    <row r="369" spans="1:20" x14ac:dyDescent="0.3">
      <c r="A369" s="88">
        <f t="shared" si="29"/>
        <v>368</v>
      </c>
      <c r="B369" s="88" t="str">
        <f t="shared" si="25"/>
        <v>FAIRD</v>
      </c>
      <c r="C369" s="88" t="str">
        <f>SUBSTITUTE(+Monitoring!C369,"-","")</f>
        <v>FAIRD2</v>
      </c>
      <c r="D369" s="88" t="str">
        <f t="shared" si="26"/>
        <v>Site2</v>
      </c>
      <c r="E369" s="89" t="str">
        <f t="shared" si="27"/>
        <v>Maize</v>
      </c>
      <c r="F369" s="90" t="str">
        <f t="shared" si="28"/>
        <v>FAIRDxMaize</v>
      </c>
      <c r="G369" s="91">
        <f>+Monitoring!G369</f>
        <v>45164.510902777802</v>
      </c>
      <c r="H369" s="91">
        <f>+Monitoring!H369</f>
        <v>45164.511053240698</v>
      </c>
      <c r="I369" s="93">
        <f>+Monitoring!I369</f>
        <v>1.5046289627207443E-4</v>
      </c>
      <c r="J369" s="92" t="e">
        <f>+Monitoring!#REF!</f>
        <v>#REF!</v>
      </c>
      <c r="K369" s="88" t="str">
        <f>+Monitoring!S369</f>
        <v>Diptera</v>
      </c>
      <c r="L369" s="88" t="str">
        <f>+Monitoring!T369</f>
        <v>Brachycera</v>
      </c>
      <c r="M369" s="88" t="str">
        <f>+Monitoring!U369</f>
        <v>#N/C</v>
      </c>
      <c r="N369" s="88" t="str">
        <f>+Monitoring!V369</f>
        <v>#N/C</v>
      </c>
      <c r="O369" s="88" t="str">
        <f>+Monitoring!W369</f>
        <v>#N/C</v>
      </c>
      <c r="P369" s="88" t="str">
        <f>+Monitoring!X369</f>
        <v>#N/C</v>
      </c>
      <c r="Q369" s="88" t="str">
        <f>+Monitoring!Y369</f>
        <v>#N/C</v>
      </c>
      <c r="R369" s="88" t="str">
        <f>+Monitoring!Z369</f>
        <v>#N/C</v>
      </c>
      <c r="S369" s="88" t="e">
        <f>+Monitoring!#REF!</f>
        <v>#REF!</v>
      </c>
      <c r="T369" s="101" t="e">
        <f>+Monitoring!#REF!</f>
        <v>#REF!</v>
      </c>
    </row>
    <row r="370" spans="1:20" x14ac:dyDescent="0.3">
      <c r="A370" s="88">
        <f t="shared" si="29"/>
        <v>369</v>
      </c>
      <c r="B370" s="88" t="str">
        <f t="shared" si="25"/>
        <v>FAIRD</v>
      </c>
      <c r="C370" s="88" t="str">
        <f>SUBSTITUTE(+Monitoring!C370,"-","")</f>
        <v>FAIRD2</v>
      </c>
      <c r="D370" s="88" t="str">
        <f t="shared" si="26"/>
        <v>Site2</v>
      </c>
      <c r="E370" s="89" t="str">
        <f t="shared" si="27"/>
        <v>Maize</v>
      </c>
      <c r="F370" s="90" t="str">
        <f t="shared" si="28"/>
        <v>FAIRDxMaize</v>
      </c>
      <c r="G370" s="91">
        <f>+Monitoring!G370</f>
        <v>45164.511550925898</v>
      </c>
      <c r="H370" s="91">
        <f>+Monitoring!H370</f>
        <v>45164.511620370402</v>
      </c>
      <c r="I370" s="93">
        <f>+Monitoring!I370</f>
        <v>6.9444504333660007E-5</v>
      </c>
      <c r="J370" s="92" t="e">
        <f>+Monitoring!#REF!</f>
        <v>#REF!</v>
      </c>
      <c r="K370" s="88" t="str">
        <f>+Monitoring!S370</f>
        <v>Diptera</v>
      </c>
      <c r="L370" s="88" t="str">
        <f>+Monitoring!T370</f>
        <v>Brachycera</v>
      </c>
      <c r="M370" s="88" t="str">
        <f>+Monitoring!U370</f>
        <v>#N/C</v>
      </c>
      <c r="N370" s="88" t="str">
        <f>+Monitoring!V370</f>
        <v>#N/C</v>
      </c>
      <c r="O370" s="88" t="str">
        <f>+Monitoring!W370</f>
        <v>#N/C</v>
      </c>
      <c r="P370" s="88" t="str">
        <f>+Monitoring!X370</f>
        <v>#N/C</v>
      </c>
      <c r="Q370" s="88" t="str">
        <f>+Monitoring!Y370</f>
        <v>#N/C</v>
      </c>
      <c r="R370" s="88" t="str">
        <f>+Monitoring!Z370</f>
        <v>#N/C</v>
      </c>
      <c r="S370" s="88" t="e">
        <f>+Monitoring!#REF!</f>
        <v>#REF!</v>
      </c>
      <c r="T370" s="101" t="e">
        <f>+Monitoring!#REF!</f>
        <v>#REF!</v>
      </c>
    </row>
    <row r="371" spans="1:20" x14ac:dyDescent="0.3">
      <c r="A371" s="88">
        <f t="shared" si="29"/>
        <v>370</v>
      </c>
      <c r="B371" s="88" t="str">
        <f t="shared" si="25"/>
        <v>FAIRD</v>
      </c>
      <c r="C371" s="88" t="str">
        <f>SUBSTITUTE(+Monitoring!C371,"-","")</f>
        <v>FAIRD2</v>
      </c>
      <c r="D371" s="88" t="str">
        <f t="shared" si="26"/>
        <v>Site2</v>
      </c>
      <c r="E371" s="89" t="str">
        <f t="shared" si="27"/>
        <v>Maize</v>
      </c>
      <c r="F371" s="90" t="str">
        <f t="shared" si="28"/>
        <v>FAIRDxMaize</v>
      </c>
      <c r="G371" s="91">
        <f>+Monitoring!G371</f>
        <v>45164.511562500003</v>
      </c>
      <c r="H371" s="91">
        <f>+Monitoring!H371</f>
        <v>45164.511608796303</v>
      </c>
      <c r="I371" s="93">
        <f>+Monitoring!I371</f>
        <v>4.6296299842651933E-5</v>
      </c>
      <c r="J371" s="92" t="e">
        <f>+Monitoring!#REF!</f>
        <v>#REF!</v>
      </c>
      <c r="K371" s="88" t="str">
        <f>+Monitoring!S371</f>
        <v>Diptera</v>
      </c>
      <c r="L371" s="88" t="str">
        <f>+Monitoring!T371</f>
        <v>Brachycera</v>
      </c>
      <c r="M371" s="88" t="str">
        <f>+Monitoring!U371</f>
        <v>#N/C</v>
      </c>
      <c r="N371" s="88" t="str">
        <f>+Monitoring!V371</f>
        <v>#N/C</v>
      </c>
      <c r="O371" s="88" t="str">
        <f>+Monitoring!W371</f>
        <v>#N/C</v>
      </c>
      <c r="P371" s="88" t="str">
        <f>+Monitoring!X371</f>
        <v>#N/C</v>
      </c>
      <c r="Q371" s="88" t="str">
        <f>+Monitoring!Y371</f>
        <v>#N/C</v>
      </c>
      <c r="R371" s="88" t="str">
        <f>+Monitoring!Z371</f>
        <v>#N/C</v>
      </c>
      <c r="S371" s="88" t="e">
        <f>+Monitoring!#REF!</f>
        <v>#REF!</v>
      </c>
      <c r="T371" s="101" t="e">
        <f>+Monitoring!#REF!</f>
        <v>#REF!</v>
      </c>
    </row>
    <row r="372" spans="1:20" x14ac:dyDescent="0.3">
      <c r="A372" s="88">
        <f t="shared" si="29"/>
        <v>371</v>
      </c>
      <c r="B372" s="88" t="str">
        <f t="shared" si="25"/>
        <v>FAIRD</v>
      </c>
      <c r="C372" s="88" t="str">
        <f>SUBSTITUTE(+Monitoring!C372,"-","")</f>
        <v>FAIRD2</v>
      </c>
      <c r="D372" s="88" t="str">
        <f t="shared" si="26"/>
        <v>Site2</v>
      </c>
      <c r="E372" s="89" t="str">
        <f t="shared" si="27"/>
        <v>Maize</v>
      </c>
      <c r="F372" s="90" t="str">
        <f t="shared" si="28"/>
        <v>FAIRDxMaize</v>
      </c>
      <c r="G372" s="91">
        <f>+Monitoring!G372</f>
        <v>45164.514699074098</v>
      </c>
      <c r="H372" s="91">
        <f>+Monitoring!H372</f>
        <v>45164.514756944503</v>
      </c>
      <c r="I372" s="93">
        <f>+Monitoring!I372</f>
        <v>5.7870405726134777E-5</v>
      </c>
      <c r="J372" s="92" t="e">
        <f>+Monitoring!#REF!</f>
        <v>#REF!</v>
      </c>
      <c r="K372" s="88" t="str">
        <f>+Monitoring!S372</f>
        <v>Diptera</v>
      </c>
      <c r="L372" s="88" t="str">
        <f>+Monitoring!T372</f>
        <v>Brachycera</v>
      </c>
      <c r="M372" s="88" t="str">
        <f>+Monitoring!U372</f>
        <v>Muscomorpha</v>
      </c>
      <c r="N372" s="88" t="str">
        <f>+Monitoring!V372</f>
        <v>Muscoidea</v>
      </c>
      <c r="O372" s="88" t="str">
        <f>+Monitoring!W372</f>
        <v>Fanniidae</v>
      </c>
      <c r="P372" s="88">
        <f>+Monitoring!X372</f>
        <v>0</v>
      </c>
      <c r="Q372" s="88" t="str">
        <f>+Monitoring!Y372</f>
        <v>Fannia</v>
      </c>
      <c r="R372" s="88" t="str">
        <f>+Monitoring!Z372</f>
        <v>#N/C</v>
      </c>
      <c r="S372" s="88" t="e">
        <f>+Monitoring!#REF!</f>
        <v>#REF!</v>
      </c>
      <c r="T372" s="101" t="e">
        <f>+Monitoring!#REF!</f>
        <v>#REF!</v>
      </c>
    </row>
    <row r="373" spans="1:20" x14ac:dyDescent="0.3">
      <c r="A373" s="88">
        <f t="shared" si="29"/>
        <v>372</v>
      </c>
      <c r="B373" s="88" t="str">
        <f t="shared" si="25"/>
        <v>FAIRD</v>
      </c>
      <c r="C373" s="88" t="str">
        <f>SUBSTITUTE(+Monitoring!C373,"-","")</f>
        <v>FAIRD2</v>
      </c>
      <c r="D373" s="88" t="str">
        <f t="shared" si="26"/>
        <v>Site2</v>
      </c>
      <c r="E373" s="89" t="str">
        <f t="shared" si="27"/>
        <v>Maize</v>
      </c>
      <c r="F373" s="90" t="str">
        <f t="shared" si="28"/>
        <v>FAIRDxMaize</v>
      </c>
      <c r="G373" s="91">
        <f>+Monitoring!G373</f>
        <v>45164.516423611101</v>
      </c>
      <c r="H373" s="91">
        <f>+Monitoring!H373</f>
        <v>45164.516469907401</v>
      </c>
      <c r="I373" s="93">
        <f>+Monitoring!I373</f>
        <v>4.6296299842651933E-5</v>
      </c>
      <c r="J373" s="92" t="e">
        <f>+Monitoring!#REF!</f>
        <v>#REF!</v>
      </c>
      <c r="K373" s="88" t="str">
        <f>+Monitoring!S373</f>
        <v>Diptera</v>
      </c>
      <c r="L373" s="88" t="str">
        <f>+Monitoring!T373</f>
        <v>Brachycera</v>
      </c>
      <c r="M373" s="88" t="str">
        <f>+Monitoring!U373</f>
        <v>#N/C</v>
      </c>
      <c r="N373" s="88" t="str">
        <f>+Monitoring!V373</f>
        <v>#N/C</v>
      </c>
      <c r="O373" s="88" t="str">
        <f>+Monitoring!W373</f>
        <v>#N/C</v>
      </c>
      <c r="P373" s="88" t="str">
        <f>+Monitoring!X373</f>
        <v>#N/C</v>
      </c>
      <c r="Q373" s="88" t="str">
        <f>+Monitoring!Y373</f>
        <v>#N/C</v>
      </c>
      <c r="R373" s="88" t="str">
        <f>+Monitoring!Z373</f>
        <v>#N/C</v>
      </c>
      <c r="S373" s="88" t="e">
        <f>+Monitoring!#REF!</f>
        <v>#REF!</v>
      </c>
      <c r="T373" s="101" t="e">
        <f>+Monitoring!#REF!</f>
        <v>#REF!</v>
      </c>
    </row>
    <row r="374" spans="1:20" x14ac:dyDescent="0.3">
      <c r="A374" s="88">
        <f t="shared" si="29"/>
        <v>373</v>
      </c>
      <c r="B374" s="88" t="str">
        <f t="shared" si="25"/>
        <v>FAIRD</v>
      </c>
      <c r="C374" s="88" t="str">
        <f>SUBSTITUTE(+Monitoring!C374,"-","")</f>
        <v>FAIRD2</v>
      </c>
      <c r="D374" s="88" t="str">
        <f t="shared" si="26"/>
        <v>Site2</v>
      </c>
      <c r="E374" s="89" t="str">
        <f t="shared" si="27"/>
        <v>Maize</v>
      </c>
      <c r="F374" s="90" t="str">
        <f t="shared" si="28"/>
        <v>FAIRDxMaize</v>
      </c>
      <c r="G374" s="91">
        <f>+Monitoring!G374</f>
        <v>45164.516458333303</v>
      </c>
      <c r="H374" s="91">
        <f>+Monitoring!H374</f>
        <v>45164.5165277778</v>
      </c>
      <c r="I374" s="93">
        <f>+Monitoring!I374</f>
        <v>6.9444497057702392E-5</v>
      </c>
      <c r="J374" s="92" t="e">
        <f>+Monitoring!#REF!</f>
        <v>#REF!</v>
      </c>
      <c r="K374" s="88" t="str">
        <f>+Monitoring!S374</f>
        <v>Diptera</v>
      </c>
      <c r="L374" s="88" t="str">
        <f>+Monitoring!T374</f>
        <v>Brachycera</v>
      </c>
      <c r="M374" s="88" t="str">
        <f>+Monitoring!U374</f>
        <v>#N/C</v>
      </c>
      <c r="N374" s="88" t="str">
        <f>+Monitoring!V374</f>
        <v>#N/C</v>
      </c>
      <c r="O374" s="88" t="str">
        <f>+Monitoring!W374</f>
        <v>#N/C</v>
      </c>
      <c r="P374" s="88" t="str">
        <f>+Monitoring!X374</f>
        <v>#N/C</v>
      </c>
      <c r="Q374" s="88" t="str">
        <f>+Monitoring!Y374</f>
        <v>#N/C</v>
      </c>
      <c r="R374" s="88" t="str">
        <f>+Monitoring!Z374</f>
        <v>#N/C</v>
      </c>
      <c r="S374" s="88" t="e">
        <f>+Monitoring!#REF!</f>
        <v>#REF!</v>
      </c>
      <c r="T374" s="101" t="e">
        <f>+Monitoring!#REF!</f>
        <v>#REF!</v>
      </c>
    </row>
    <row r="375" spans="1:20" x14ac:dyDescent="0.3">
      <c r="A375" s="88">
        <f t="shared" si="29"/>
        <v>374</v>
      </c>
      <c r="B375" s="88" t="str">
        <f t="shared" si="25"/>
        <v>FAIRD</v>
      </c>
      <c r="C375" s="88" t="str">
        <f>SUBSTITUTE(+Monitoring!C375,"-","")</f>
        <v>FAIRD2</v>
      </c>
      <c r="D375" s="88" t="str">
        <f t="shared" si="26"/>
        <v>Site2</v>
      </c>
      <c r="E375" s="89" t="str">
        <f t="shared" si="27"/>
        <v>Maize</v>
      </c>
      <c r="F375" s="90" t="str">
        <f t="shared" si="28"/>
        <v>FAIRDxMaize</v>
      </c>
      <c r="G375" s="91">
        <f>+Monitoring!G375</f>
        <v>45164.519375000003</v>
      </c>
      <c r="H375" s="91">
        <f>+Monitoring!H375</f>
        <v>45164.519409722197</v>
      </c>
      <c r="I375" s="93">
        <f>+Monitoring!I375</f>
        <v>3.472219395916909E-5</v>
      </c>
      <c r="J375" s="92" t="e">
        <f>+Monitoring!#REF!</f>
        <v>#REF!</v>
      </c>
      <c r="K375" s="88" t="str">
        <f>+Monitoring!S375</f>
        <v>Diptera</v>
      </c>
      <c r="L375" s="88" t="str">
        <f>+Monitoring!T375</f>
        <v>Brachycera</v>
      </c>
      <c r="M375" s="88" t="str">
        <f>+Monitoring!U375</f>
        <v>#N/C</v>
      </c>
      <c r="N375" s="88" t="str">
        <f>+Monitoring!V375</f>
        <v>#N/C</v>
      </c>
      <c r="O375" s="88" t="str">
        <f>+Monitoring!W375</f>
        <v>#N/C</v>
      </c>
      <c r="P375" s="88" t="str">
        <f>+Monitoring!X375</f>
        <v>#N/C</v>
      </c>
      <c r="Q375" s="88" t="str">
        <f>+Monitoring!Y375</f>
        <v>#N/C</v>
      </c>
      <c r="R375" s="88" t="str">
        <f>+Monitoring!Z375</f>
        <v>#N/C</v>
      </c>
      <c r="S375" s="88" t="e">
        <f>+Monitoring!#REF!</f>
        <v>#REF!</v>
      </c>
      <c r="T375" s="101" t="e">
        <f>+Monitoring!#REF!</f>
        <v>#REF!</v>
      </c>
    </row>
    <row r="376" spans="1:20" x14ac:dyDescent="0.3">
      <c r="A376" s="88">
        <f t="shared" si="29"/>
        <v>375</v>
      </c>
      <c r="B376" s="88" t="str">
        <f t="shared" si="25"/>
        <v>FAIRD</v>
      </c>
      <c r="C376" s="88" t="str">
        <f>SUBSTITUTE(+Monitoring!C376,"-","")</f>
        <v>FAIRD2</v>
      </c>
      <c r="D376" s="88" t="str">
        <f t="shared" si="26"/>
        <v>Site2</v>
      </c>
      <c r="E376" s="89" t="str">
        <f t="shared" si="27"/>
        <v>Maize</v>
      </c>
      <c r="F376" s="90" t="str">
        <f t="shared" si="28"/>
        <v>FAIRDxMaize</v>
      </c>
      <c r="G376" s="91">
        <f>+Monitoring!G376</f>
        <v>45164.519375000003</v>
      </c>
      <c r="H376" s="91">
        <f>+Monitoring!H376</f>
        <v>45164.519490740699</v>
      </c>
      <c r="I376" s="93">
        <f>+Monitoring!I376</f>
        <v>1.1574069503694773E-4</v>
      </c>
      <c r="J376" s="92" t="e">
        <f>+Monitoring!#REF!</f>
        <v>#REF!</v>
      </c>
      <c r="K376" s="88" t="str">
        <f>+Monitoring!S376</f>
        <v>Diptera</v>
      </c>
      <c r="L376" s="88" t="str">
        <f>+Monitoring!T376</f>
        <v>Brachycera</v>
      </c>
      <c r="M376" s="88" t="str">
        <f>+Monitoring!U376</f>
        <v>#N/C</v>
      </c>
      <c r="N376" s="88" t="str">
        <f>+Monitoring!V376</f>
        <v>#N/C</v>
      </c>
      <c r="O376" s="88" t="str">
        <f>+Monitoring!W376</f>
        <v>#N/C</v>
      </c>
      <c r="P376" s="88" t="str">
        <f>+Monitoring!X376</f>
        <v>#N/C</v>
      </c>
      <c r="Q376" s="88" t="str">
        <f>+Monitoring!Y376</f>
        <v>#N/C</v>
      </c>
      <c r="R376" s="88" t="str">
        <f>+Monitoring!Z376</f>
        <v>#N/C</v>
      </c>
      <c r="S376" s="88" t="e">
        <f>+Monitoring!#REF!</f>
        <v>#REF!</v>
      </c>
      <c r="T376" s="101" t="e">
        <f>+Monitoring!#REF!</f>
        <v>#REF!</v>
      </c>
    </row>
    <row r="377" spans="1:20" x14ac:dyDescent="0.3">
      <c r="A377" s="88">
        <f t="shared" si="29"/>
        <v>376</v>
      </c>
      <c r="B377" s="88" t="str">
        <f t="shared" si="25"/>
        <v>FAIRD</v>
      </c>
      <c r="C377" s="88" t="str">
        <f>SUBSTITUTE(+Monitoring!C377,"-","")</f>
        <v>FAIRD2</v>
      </c>
      <c r="D377" s="88" t="str">
        <f t="shared" si="26"/>
        <v>Site2</v>
      </c>
      <c r="E377" s="89" t="str">
        <f t="shared" si="27"/>
        <v>Maize</v>
      </c>
      <c r="F377" s="90" t="str">
        <f t="shared" si="28"/>
        <v>FAIRDxMaize</v>
      </c>
      <c r="G377" s="91">
        <f>+Monitoring!G377</f>
        <v>45164.5210532407</v>
      </c>
      <c r="H377" s="91">
        <f>+Monitoring!H377</f>
        <v>45164.521099537</v>
      </c>
      <c r="I377" s="93">
        <f>+Monitoring!I377</f>
        <v>4.6296299842651933E-5</v>
      </c>
      <c r="J377" s="92" t="e">
        <f>+Monitoring!#REF!</f>
        <v>#REF!</v>
      </c>
      <c r="K377" s="88" t="str">
        <f>+Monitoring!S377</f>
        <v>Diptera</v>
      </c>
      <c r="L377" s="88" t="str">
        <f>+Monitoring!T377</f>
        <v>Brachycera</v>
      </c>
      <c r="M377" s="88" t="str">
        <f>+Monitoring!U377</f>
        <v>Muscomorpha</v>
      </c>
      <c r="N377" s="88" t="str">
        <f>+Monitoring!V377</f>
        <v>Muscoidea</v>
      </c>
      <c r="O377" s="88" t="str">
        <f>+Monitoring!W377</f>
        <v>#N/C</v>
      </c>
      <c r="P377" s="88" t="str">
        <f>+Monitoring!X377</f>
        <v>#N/C</v>
      </c>
      <c r="Q377" s="88" t="str">
        <f>+Monitoring!Y377</f>
        <v>#N/C</v>
      </c>
      <c r="R377" s="88" t="str">
        <f>+Monitoring!Z377</f>
        <v>#N/C</v>
      </c>
      <c r="S377" s="88" t="e">
        <f>+Monitoring!#REF!</f>
        <v>#REF!</v>
      </c>
      <c r="T377" s="101" t="e">
        <f>+Monitoring!#REF!</f>
        <v>#REF!</v>
      </c>
    </row>
    <row r="378" spans="1:20" x14ac:dyDescent="0.3">
      <c r="A378" s="88">
        <f t="shared" si="29"/>
        <v>377</v>
      </c>
      <c r="B378" s="88" t="str">
        <f t="shared" si="25"/>
        <v>FAIRD</v>
      </c>
      <c r="C378" s="88" t="str">
        <f>SUBSTITUTE(+Monitoring!C378,"-","")</f>
        <v>FAIRD2</v>
      </c>
      <c r="D378" s="88" t="str">
        <f t="shared" si="26"/>
        <v>Site2</v>
      </c>
      <c r="E378" s="89" t="str">
        <f t="shared" si="27"/>
        <v>Maize</v>
      </c>
      <c r="F378" s="90" t="str">
        <f t="shared" si="28"/>
        <v>FAIRDxMaize</v>
      </c>
      <c r="G378" s="91">
        <f>+Monitoring!G378</f>
        <v>45164.521354166704</v>
      </c>
      <c r="H378" s="91">
        <f>+Monitoring!H378</f>
        <v>45164.521435185197</v>
      </c>
      <c r="I378" s="93">
        <f>+Monitoring!I378</f>
        <v>8.1018493801821023E-5</v>
      </c>
      <c r="J378" s="92" t="e">
        <f>+Monitoring!#REF!</f>
        <v>#REF!</v>
      </c>
      <c r="K378" s="88" t="str">
        <f>+Monitoring!S378</f>
        <v>Diptera</v>
      </c>
      <c r="L378" s="88" t="str">
        <f>+Monitoring!T378</f>
        <v>Brachycera</v>
      </c>
      <c r="M378" s="88" t="str">
        <f>+Monitoring!U378</f>
        <v>Muscomorpha</v>
      </c>
      <c r="N378" s="88" t="str">
        <f>+Monitoring!V378</f>
        <v>Muscoidea</v>
      </c>
      <c r="O378" s="88" t="str">
        <f>+Monitoring!W378</f>
        <v>Fanniidae</v>
      </c>
      <c r="P378" s="88">
        <f>+Monitoring!X378</f>
        <v>0</v>
      </c>
      <c r="Q378" s="88" t="str">
        <f>+Monitoring!Y378</f>
        <v>Fannia</v>
      </c>
      <c r="R378" s="88" t="str">
        <f>+Monitoring!Z378</f>
        <v>#N/C</v>
      </c>
      <c r="S378" s="88" t="e">
        <f>+Monitoring!#REF!</f>
        <v>#REF!</v>
      </c>
      <c r="T378" s="101" t="e">
        <f>+Monitoring!#REF!</f>
        <v>#REF!</v>
      </c>
    </row>
    <row r="379" spans="1:20" x14ac:dyDescent="0.3">
      <c r="A379" s="88">
        <f t="shared" si="29"/>
        <v>378</v>
      </c>
      <c r="B379" s="88" t="str">
        <f t="shared" si="25"/>
        <v>FAIRD</v>
      </c>
      <c r="C379" s="88" t="str">
        <f>SUBSTITUTE(+Monitoring!C379,"-","")</f>
        <v>FAIRD2</v>
      </c>
      <c r="D379" s="88" t="str">
        <f t="shared" si="26"/>
        <v>Site2</v>
      </c>
      <c r="E379" s="89" t="str">
        <f t="shared" si="27"/>
        <v>Maize</v>
      </c>
      <c r="F379" s="90" t="str">
        <f t="shared" si="28"/>
        <v>FAIRDxMaize</v>
      </c>
      <c r="G379" s="91">
        <f>+Monitoring!G379</f>
        <v>45164.532581018502</v>
      </c>
      <c r="H379" s="91">
        <f>+Monitoring!H379</f>
        <v>45164.532708333303</v>
      </c>
      <c r="I379" s="93">
        <f>+Monitoring!I379</f>
        <v>1.2731480092043057E-4</v>
      </c>
      <c r="J379" s="92" t="e">
        <f>+Monitoring!#REF!</f>
        <v>#REF!</v>
      </c>
      <c r="K379" s="88" t="str">
        <f>+Monitoring!S379</f>
        <v>#N/C</v>
      </c>
      <c r="L379" s="88" t="str">
        <f>+Monitoring!T379</f>
        <v>#N/C</v>
      </c>
      <c r="M379" s="88" t="str">
        <f>+Monitoring!U379</f>
        <v>#N/C</v>
      </c>
      <c r="N379" s="88" t="str">
        <f>+Monitoring!V379</f>
        <v>#N/C</v>
      </c>
      <c r="O379" s="88" t="str">
        <f>+Monitoring!W379</f>
        <v>#N/C</v>
      </c>
      <c r="P379" s="88" t="str">
        <f>+Monitoring!X379</f>
        <v>#N/C</v>
      </c>
      <c r="Q379" s="88" t="str">
        <f>+Monitoring!Y379</f>
        <v>#N/C</v>
      </c>
      <c r="R379" s="88" t="str">
        <f>+Monitoring!Z379</f>
        <v>#N/C</v>
      </c>
      <c r="S379" s="88" t="e">
        <f>+Monitoring!#REF!</f>
        <v>#REF!</v>
      </c>
      <c r="T379" s="101" t="e">
        <f>+Monitoring!#REF!</f>
        <v>#REF!</v>
      </c>
    </row>
    <row r="380" spans="1:20" x14ac:dyDescent="0.3">
      <c r="A380" s="88">
        <f t="shared" si="29"/>
        <v>379</v>
      </c>
      <c r="B380" s="88" t="str">
        <f t="shared" si="25"/>
        <v>FAIRD</v>
      </c>
      <c r="C380" s="88" t="str">
        <f>SUBSTITUTE(+Monitoring!C380,"-","")</f>
        <v>FAIRD2</v>
      </c>
      <c r="D380" s="88" t="str">
        <f t="shared" si="26"/>
        <v>Site2</v>
      </c>
      <c r="E380" s="89" t="str">
        <f t="shared" si="27"/>
        <v>Maize</v>
      </c>
      <c r="F380" s="90" t="str">
        <f t="shared" si="28"/>
        <v>FAIRDxMaize</v>
      </c>
      <c r="G380" s="91">
        <f>+Monitoring!G380</f>
        <v>45164.532581018502</v>
      </c>
      <c r="H380" s="91">
        <f>+Monitoring!H380</f>
        <v>45164.532685185201</v>
      </c>
      <c r="I380" s="93">
        <f>+Monitoring!I380</f>
        <v>1.041666982928291E-4</v>
      </c>
      <c r="J380" s="92" t="e">
        <f>+Monitoring!#REF!</f>
        <v>#REF!</v>
      </c>
      <c r="K380" s="88" t="str">
        <f>+Monitoring!S380</f>
        <v>#N/C</v>
      </c>
      <c r="L380" s="88" t="str">
        <f>+Monitoring!T380</f>
        <v>#N/C</v>
      </c>
      <c r="M380" s="88" t="str">
        <f>+Monitoring!U380</f>
        <v>#N/C</v>
      </c>
      <c r="N380" s="88" t="str">
        <f>+Monitoring!V380</f>
        <v>#N/C</v>
      </c>
      <c r="O380" s="88" t="str">
        <f>+Monitoring!W380</f>
        <v>#N/C</v>
      </c>
      <c r="P380" s="88" t="str">
        <f>+Monitoring!X380</f>
        <v>#N/C</v>
      </c>
      <c r="Q380" s="88" t="str">
        <f>+Monitoring!Y380</f>
        <v>#N/C</v>
      </c>
      <c r="R380" s="88" t="str">
        <f>+Monitoring!Z380</f>
        <v>#N/C</v>
      </c>
      <c r="S380" s="88" t="e">
        <f>+Monitoring!#REF!</f>
        <v>#REF!</v>
      </c>
      <c r="T380" s="101" t="e">
        <f>+Monitoring!#REF!</f>
        <v>#REF!</v>
      </c>
    </row>
    <row r="381" spans="1:20" x14ac:dyDescent="0.3">
      <c r="A381" s="88">
        <f t="shared" si="29"/>
        <v>380</v>
      </c>
      <c r="B381" s="88" t="str">
        <f t="shared" si="25"/>
        <v>FAIRD</v>
      </c>
      <c r="C381" s="88" t="str">
        <f>SUBSTITUTE(+Monitoring!C381,"-","")</f>
        <v>FAIRD2</v>
      </c>
      <c r="D381" s="88" t="str">
        <f t="shared" si="26"/>
        <v>Site2</v>
      </c>
      <c r="E381" s="89" t="str">
        <f t="shared" si="27"/>
        <v>Maize</v>
      </c>
      <c r="F381" s="90" t="str">
        <f t="shared" si="28"/>
        <v>FAIRDxMaize</v>
      </c>
      <c r="G381" s="91">
        <f>+Monitoring!G381</f>
        <v>45164.532673611102</v>
      </c>
      <c r="H381" s="91">
        <f>+Monitoring!H381</f>
        <v>45164.532812500001</v>
      </c>
      <c r="I381" s="93">
        <f>+Monitoring!I381</f>
        <v>1.388888995279558E-4</v>
      </c>
      <c r="J381" s="92" t="e">
        <f>+Monitoring!#REF!</f>
        <v>#REF!</v>
      </c>
      <c r="K381" s="88" t="str">
        <f>+Monitoring!S381</f>
        <v>Diptera</v>
      </c>
      <c r="L381" s="88" t="str">
        <f>+Monitoring!T381</f>
        <v>Brachycera</v>
      </c>
      <c r="M381" s="88" t="str">
        <f>+Monitoring!U381</f>
        <v>Muscomorpha</v>
      </c>
      <c r="N381" s="88" t="str">
        <f>+Monitoring!V381</f>
        <v>Muscoidea</v>
      </c>
      <c r="O381" s="88" t="str">
        <f>+Monitoring!W381</f>
        <v>#N/C</v>
      </c>
      <c r="P381" s="88" t="str">
        <f>+Monitoring!X381</f>
        <v>#N/C</v>
      </c>
      <c r="Q381" s="88" t="str">
        <f>+Monitoring!Y381</f>
        <v>#N/C</v>
      </c>
      <c r="R381" s="88" t="str">
        <f>+Monitoring!Z381</f>
        <v>#N/C</v>
      </c>
      <c r="S381" s="88" t="e">
        <f>+Monitoring!#REF!</f>
        <v>#REF!</v>
      </c>
      <c r="T381" s="101" t="e">
        <f>+Monitoring!#REF!</f>
        <v>#REF!</v>
      </c>
    </row>
    <row r="382" spans="1:20" x14ac:dyDescent="0.3">
      <c r="A382" s="88">
        <f t="shared" si="29"/>
        <v>381</v>
      </c>
      <c r="B382" s="88" t="str">
        <f t="shared" si="25"/>
        <v>FAIRD</v>
      </c>
      <c r="C382" s="88" t="str">
        <f>SUBSTITUTE(+Monitoring!C382,"-","")</f>
        <v>FAIRD2</v>
      </c>
      <c r="D382" s="88" t="str">
        <f t="shared" si="26"/>
        <v>Site2</v>
      </c>
      <c r="E382" s="89" t="str">
        <f t="shared" si="27"/>
        <v>Maize</v>
      </c>
      <c r="F382" s="90" t="str">
        <f t="shared" si="28"/>
        <v>FAIRDxMaize</v>
      </c>
      <c r="G382" s="91">
        <f>+Monitoring!G382</f>
        <v>45164.539618055598</v>
      </c>
      <c r="H382" s="91">
        <f>+Monitoring!H382</f>
        <v>45164.539722222202</v>
      </c>
      <c r="I382" s="93">
        <f>+Monitoring!I382</f>
        <v>1.0416660370538011E-4</v>
      </c>
      <c r="J382" s="92" t="e">
        <f>+Monitoring!#REF!</f>
        <v>#REF!</v>
      </c>
      <c r="K382" s="88" t="str">
        <f>+Monitoring!S382</f>
        <v>#N/C</v>
      </c>
      <c r="L382" s="88" t="str">
        <f>+Monitoring!T382</f>
        <v>#N/C</v>
      </c>
      <c r="M382" s="88" t="str">
        <f>+Monitoring!U382</f>
        <v>#N/C</v>
      </c>
      <c r="N382" s="88" t="str">
        <f>+Monitoring!V382</f>
        <v>#N/C</v>
      </c>
      <c r="O382" s="88" t="str">
        <f>+Monitoring!W382</f>
        <v>#N/C</v>
      </c>
      <c r="P382" s="88" t="str">
        <f>+Monitoring!X382</f>
        <v>#N/C</v>
      </c>
      <c r="Q382" s="88" t="str">
        <f>+Monitoring!Y382</f>
        <v>#N/C</v>
      </c>
      <c r="R382" s="88" t="str">
        <f>+Monitoring!Z382</f>
        <v>#N/C</v>
      </c>
      <c r="S382" s="88" t="e">
        <f>+Monitoring!#REF!</f>
        <v>#REF!</v>
      </c>
      <c r="T382" s="101" t="e">
        <f>+Monitoring!#REF!</f>
        <v>#REF!</v>
      </c>
    </row>
    <row r="383" spans="1:20" x14ac:dyDescent="0.3">
      <c r="A383" s="88">
        <f t="shared" si="29"/>
        <v>382</v>
      </c>
      <c r="B383" s="88" t="str">
        <f t="shared" si="25"/>
        <v>FAIRD</v>
      </c>
      <c r="C383" s="88" t="str">
        <f>SUBSTITUTE(+Monitoring!C383,"-","")</f>
        <v>FAIRD2</v>
      </c>
      <c r="D383" s="88" t="str">
        <f t="shared" si="26"/>
        <v>Site2</v>
      </c>
      <c r="E383" s="89" t="str">
        <f t="shared" si="27"/>
        <v>Maize</v>
      </c>
      <c r="F383" s="90" t="str">
        <f t="shared" si="28"/>
        <v>FAIRDxMaize</v>
      </c>
      <c r="G383" s="91">
        <f>+Monitoring!G383</f>
        <v>45164.539618055598</v>
      </c>
      <c r="H383" s="91">
        <f>+Monitoring!H383</f>
        <v>45164.5401388889</v>
      </c>
      <c r="I383" s="93">
        <f>+Monitoring!I383</f>
        <v>5.2083330228924751E-4</v>
      </c>
      <c r="J383" s="92" t="e">
        <f>+Monitoring!#REF!</f>
        <v>#REF!</v>
      </c>
      <c r="K383" s="88" t="str">
        <f>+Monitoring!S383</f>
        <v>Diptera</v>
      </c>
      <c r="L383" s="88" t="str">
        <f>+Monitoring!T383</f>
        <v>Brachycera</v>
      </c>
      <c r="M383" s="88" t="str">
        <f>+Monitoring!U383</f>
        <v>Muscomorpha</v>
      </c>
      <c r="N383" s="88" t="str">
        <f>+Monitoring!V383</f>
        <v>Muscoidea</v>
      </c>
      <c r="O383" s="88" t="str">
        <f>+Monitoring!W383</f>
        <v>Fanniidae</v>
      </c>
      <c r="P383" s="88">
        <f>+Monitoring!X383</f>
        <v>0</v>
      </c>
      <c r="Q383" s="88" t="str">
        <f>+Monitoring!Y383</f>
        <v>Fannia</v>
      </c>
      <c r="R383" s="88" t="str">
        <f>+Monitoring!Z383</f>
        <v>#N/C</v>
      </c>
      <c r="S383" s="88" t="e">
        <f>+Monitoring!#REF!</f>
        <v>#REF!</v>
      </c>
      <c r="T383" s="101" t="e">
        <f>+Monitoring!#REF!</f>
        <v>#REF!</v>
      </c>
    </row>
    <row r="384" spans="1:20" x14ac:dyDescent="0.3">
      <c r="A384" s="88">
        <f t="shared" si="29"/>
        <v>383</v>
      </c>
      <c r="B384" s="88" t="str">
        <f t="shared" si="25"/>
        <v>FAIRD</v>
      </c>
      <c r="C384" s="88" t="str">
        <f>SUBSTITUTE(+Monitoring!C384,"-","")</f>
        <v>FAIRD2</v>
      </c>
      <c r="D384" s="88" t="str">
        <f t="shared" si="26"/>
        <v>Site2</v>
      </c>
      <c r="E384" s="89" t="str">
        <f t="shared" si="27"/>
        <v>Maize</v>
      </c>
      <c r="F384" s="90" t="str">
        <f t="shared" si="28"/>
        <v>FAIRDxMaize</v>
      </c>
      <c r="G384" s="91">
        <f>+Monitoring!G384</f>
        <v>45164.544999999998</v>
      </c>
      <c r="H384" s="91">
        <f>+Monitoring!H384</f>
        <v>45164.545069444401</v>
      </c>
      <c r="I384" s="93">
        <f>+Monitoring!I384</f>
        <v>6.9444402470253408E-5</v>
      </c>
      <c r="J384" s="92" t="e">
        <f>+Monitoring!#REF!</f>
        <v>#REF!</v>
      </c>
      <c r="K384" s="88" t="str">
        <f>+Monitoring!S384</f>
        <v>Diptera</v>
      </c>
      <c r="L384" s="88" t="str">
        <f>+Monitoring!T384</f>
        <v>Brachycera</v>
      </c>
      <c r="M384" s="88" t="str">
        <f>+Monitoring!U384</f>
        <v>Muscomorpha</v>
      </c>
      <c r="N384" s="88" t="str">
        <f>+Monitoring!V384</f>
        <v>Muscoidea</v>
      </c>
      <c r="O384" s="88" t="str">
        <f>+Monitoring!W384</f>
        <v>Fanniidae</v>
      </c>
      <c r="P384" s="88">
        <f>+Monitoring!X384</f>
        <v>0</v>
      </c>
      <c r="Q384" s="88" t="str">
        <f>+Monitoring!Y384</f>
        <v>Fannia</v>
      </c>
      <c r="R384" s="88" t="str">
        <f>+Monitoring!Z384</f>
        <v>#N/C</v>
      </c>
      <c r="S384" s="88" t="e">
        <f>+Monitoring!#REF!</f>
        <v>#REF!</v>
      </c>
      <c r="T384" s="101" t="e">
        <f>+Monitoring!#REF!</f>
        <v>#REF!</v>
      </c>
    </row>
    <row r="385" spans="1:20" x14ac:dyDescent="0.3">
      <c r="A385" s="88">
        <f t="shared" si="29"/>
        <v>384</v>
      </c>
      <c r="B385" s="88" t="str">
        <f t="shared" si="25"/>
        <v>FAIRD</v>
      </c>
      <c r="C385" s="88" t="str">
        <f>SUBSTITUTE(+Monitoring!C385,"-","")</f>
        <v>FAIRD2</v>
      </c>
      <c r="D385" s="88" t="str">
        <f t="shared" si="26"/>
        <v>Site2</v>
      </c>
      <c r="E385" s="89" t="str">
        <f t="shared" si="27"/>
        <v>Maize</v>
      </c>
      <c r="F385" s="90" t="str">
        <f t="shared" si="28"/>
        <v>FAIRDxMaize</v>
      </c>
      <c r="G385" s="91">
        <f>+Monitoring!G385</f>
        <v>45164.545682870397</v>
      </c>
      <c r="H385" s="91">
        <f>+Monitoring!H385</f>
        <v>45164.545729166697</v>
      </c>
      <c r="I385" s="93">
        <f>+Monitoring!I385</f>
        <v>4.6296299842651933E-5</v>
      </c>
      <c r="J385" s="92" t="e">
        <f>+Monitoring!#REF!</f>
        <v>#REF!</v>
      </c>
      <c r="K385" s="88" t="str">
        <f>+Monitoring!S385</f>
        <v>Diptera</v>
      </c>
      <c r="L385" s="88" t="str">
        <f>+Monitoring!T385</f>
        <v>Brachycera</v>
      </c>
      <c r="M385" s="88" t="str">
        <f>+Monitoring!U385</f>
        <v>Muscomorpha</v>
      </c>
      <c r="N385" s="88" t="str">
        <f>+Monitoring!V385</f>
        <v>Muscoidea</v>
      </c>
      <c r="O385" s="88" t="str">
        <f>+Monitoring!W385</f>
        <v>#N/C</v>
      </c>
      <c r="P385" s="88" t="str">
        <f>+Monitoring!X385</f>
        <v>#N/C</v>
      </c>
      <c r="Q385" s="88" t="str">
        <f>+Monitoring!Y385</f>
        <v>#N/C</v>
      </c>
      <c r="R385" s="88" t="str">
        <f>+Monitoring!Z385</f>
        <v>#N/C</v>
      </c>
      <c r="S385" s="88" t="e">
        <f>+Monitoring!#REF!</f>
        <v>#REF!</v>
      </c>
      <c r="T385" s="101" t="e">
        <f>+Monitoring!#REF!</f>
        <v>#REF!</v>
      </c>
    </row>
    <row r="386" spans="1:20" x14ac:dyDescent="0.3">
      <c r="A386" s="88">
        <f t="shared" si="29"/>
        <v>385</v>
      </c>
      <c r="B386" s="88" t="str">
        <f t="shared" si="25"/>
        <v>FAIRD</v>
      </c>
      <c r="C386" s="88" t="str">
        <f>SUBSTITUTE(+Monitoring!C386,"-","")</f>
        <v>FAIRD2</v>
      </c>
      <c r="D386" s="88" t="str">
        <f t="shared" si="26"/>
        <v>Site2</v>
      </c>
      <c r="E386" s="89" t="str">
        <f t="shared" si="27"/>
        <v>Maize</v>
      </c>
      <c r="F386" s="90" t="str">
        <f t="shared" si="28"/>
        <v>FAIRDxMaize</v>
      </c>
      <c r="G386" s="91">
        <f>+Monitoring!G386</f>
        <v>45164.552488425899</v>
      </c>
      <c r="H386" s="91">
        <f>+Monitoring!H386</f>
        <v>45164.552534722199</v>
      </c>
      <c r="I386" s="93">
        <f>+Monitoring!I386</f>
        <v>4.6296299842651933E-5</v>
      </c>
      <c r="J386" s="92" t="e">
        <f>+Monitoring!#REF!</f>
        <v>#REF!</v>
      </c>
      <c r="K386" s="88" t="str">
        <f>+Monitoring!S386</f>
        <v>#N/C</v>
      </c>
      <c r="L386" s="88" t="str">
        <f>+Monitoring!T386</f>
        <v>#N/C</v>
      </c>
      <c r="M386" s="88" t="str">
        <f>+Monitoring!U386</f>
        <v>#N/C</v>
      </c>
      <c r="N386" s="88" t="str">
        <f>+Monitoring!V386</f>
        <v>#N/C</v>
      </c>
      <c r="O386" s="88" t="str">
        <f>+Monitoring!W386</f>
        <v>#N/C</v>
      </c>
      <c r="P386" s="88" t="str">
        <f>+Monitoring!X386</f>
        <v>#N/C</v>
      </c>
      <c r="Q386" s="88" t="str">
        <f>+Monitoring!Y386</f>
        <v>#N/C</v>
      </c>
      <c r="R386" s="88" t="str">
        <f>+Monitoring!Z386</f>
        <v>#N/C</v>
      </c>
      <c r="S386" s="88" t="e">
        <f>+Monitoring!#REF!</f>
        <v>#REF!</v>
      </c>
      <c r="T386" s="101" t="e">
        <f>+Monitoring!#REF!</f>
        <v>#REF!</v>
      </c>
    </row>
    <row r="387" spans="1:20" x14ac:dyDescent="0.3">
      <c r="A387" s="88">
        <f t="shared" si="29"/>
        <v>386</v>
      </c>
      <c r="B387" s="88" t="str">
        <f t="shared" ref="B387:B450" si="30">+LEFT(C387,LEN(C387)-1)</f>
        <v>FAIRD</v>
      </c>
      <c r="C387" s="88" t="str">
        <f>SUBSTITUTE(+Monitoring!C387,"-","")</f>
        <v>FAIRD2</v>
      </c>
      <c r="D387" s="88" t="str">
        <f t="shared" ref="D387:D450" si="31">CONCATENATE("Site",RIGHT(C387,1))</f>
        <v>Site2</v>
      </c>
      <c r="E387" s="89" t="str">
        <f t="shared" ref="E387:E450" si="32">IF(OR(D387="Site1",D387="Site2"),"Maize",IF(OR(D387="Site3",D387="Site4"),"Meadow","error"))</f>
        <v>Maize</v>
      </c>
      <c r="F387" s="90" t="str">
        <f t="shared" ref="F387:F450" si="33">+CONCATENATE(B387,"x",E387)</f>
        <v>FAIRDxMaize</v>
      </c>
      <c r="G387" s="91">
        <f>+Monitoring!G387</f>
        <v>45164.556365740696</v>
      </c>
      <c r="H387" s="91">
        <f>+Monitoring!H387</f>
        <v>45164.556481481501</v>
      </c>
      <c r="I387" s="93">
        <f>+Monitoring!I387</f>
        <v>1.1574080417631194E-4</v>
      </c>
      <c r="J387" s="92" t="e">
        <f>+Monitoring!#REF!</f>
        <v>#REF!</v>
      </c>
      <c r="K387" s="88" t="str">
        <f>+Monitoring!S387</f>
        <v>Diptera</v>
      </c>
      <c r="L387" s="88" t="str">
        <f>+Monitoring!T387</f>
        <v>Brachycera</v>
      </c>
      <c r="M387" s="88" t="str">
        <f>+Monitoring!U387</f>
        <v>Muscomorpha</v>
      </c>
      <c r="N387" s="88" t="str">
        <f>+Monitoring!V387</f>
        <v>Muscoidea</v>
      </c>
      <c r="O387" s="88" t="str">
        <f>+Monitoring!W387</f>
        <v>Fanniidae</v>
      </c>
      <c r="P387" s="88">
        <f>+Monitoring!X387</f>
        <v>0</v>
      </c>
      <c r="Q387" s="88" t="str">
        <f>+Monitoring!Y387</f>
        <v>Fannia</v>
      </c>
      <c r="R387" s="88" t="str">
        <f>+Monitoring!Z387</f>
        <v>#N/C</v>
      </c>
      <c r="S387" s="88" t="e">
        <f>+Monitoring!#REF!</f>
        <v>#REF!</v>
      </c>
      <c r="T387" s="101" t="e">
        <f>+Monitoring!#REF!</f>
        <v>#REF!</v>
      </c>
    </row>
    <row r="388" spans="1:20" x14ac:dyDescent="0.3">
      <c r="A388" s="88">
        <f t="shared" ref="A388:A451" si="34">+A387+1</f>
        <v>387</v>
      </c>
      <c r="B388" s="88" t="str">
        <f t="shared" si="30"/>
        <v>FAIRD</v>
      </c>
      <c r="C388" s="88" t="str">
        <f>SUBSTITUTE(+Monitoring!C388,"-","")</f>
        <v>FAIRD2</v>
      </c>
      <c r="D388" s="88" t="str">
        <f t="shared" si="31"/>
        <v>Site2</v>
      </c>
      <c r="E388" s="89" t="str">
        <f t="shared" si="32"/>
        <v>Maize</v>
      </c>
      <c r="F388" s="90" t="str">
        <f t="shared" si="33"/>
        <v>FAIRDxMaize</v>
      </c>
      <c r="G388" s="91">
        <f>+Monitoring!G388</f>
        <v>45164.558275463001</v>
      </c>
      <c r="H388" s="91">
        <f>+Monitoring!H388</f>
        <v>45164.558344907397</v>
      </c>
      <c r="I388" s="93">
        <f>+Monitoring!I388</f>
        <v>6.9444395194295794E-5</v>
      </c>
      <c r="J388" s="92" t="e">
        <f>+Monitoring!#REF!</f>
        <v>#REF!</v>
      </c>
      <c r="K388" s="88" t="str">
        <f>+Monitoring!S388</f>
        <v>Diptera</v>
      </c>
      <c r="L388" s="88" t="str">
        <f>+Monitoring!T388</f>
        <v>Brachycera</v>
      </c>
      <c r="M388" s="88" t="str">
        <f>+Monitoring!U388</f>
        <v>Muscomorpha</v>
      </c>
      <c r="N388" s="88" t="str">
        <f>+Monitoring!V388</f>
        <v>Muscoidea</v>
      </c>
      <c r="O388" s="88" t="str">
        <f>+Monitoring!W388</f>
        <v>Fanniidae</v>
      </c>
      <c r="P388" s="88">
        <f>+Monitoring!X388</f>
        <v>0</v>
      </c>
      <c r="Q388" s="88" t="str">
        <f>+Monitoring!Y388</f>
        <v>Fannia</v>
      </c>
      <c r="R388" s="88" t="str">
        <f>+Monitoring!Z388</f>
        <v>#N/C</v>
      </c>
      <c r="S388" s="88" t="e">
        <f>+Monitoring!#REF!</f>
        <v>#REF!</v>
      </c>
      <c r="T388" s="101" t="e">
        <f>+Monitoring!#REF!</f>
        <v>#REF!</v>
      </c>
    </row>
    <row r="389" spans="1:20" x14ac:dyDescent="0.3">
      <c r="A389" s="88">
        <f t="shared" si="34"/>
        <v>388</v>
      </c>
      <c r="B389" s="88" t="str">
        <f t="shared" si="30"/>
        <v>FAIRD</v>
      </c>
      <c r="C389" s="88" t="str">
        <f>SUBSTITUTE(+Monitoring!C389,"-","")</f>
        <v>FAIRD2</v>
      </c>
      <c r="D389" s="88" t="str">
        <f t="shared" si="31"/>
        <v>Site2</v>
      </c>
      <c r="E389" s="89" t="str">
        <f t="shared" si="32"/>
        <v>Maize</v>
      </c>
      <c r="F389" s="90" t="str">
        <f t="shared" si="33"/>
        <v>FAIRDxMaize</v>
      </c>
      <c r="G389" s="91">
        <f>+Monitoring!G389</f>
        <v>45164.558391203696</v>
      </c>
      <c r="H389" s="91">
        <f>+Monitoring!H389</f>
        <v>45164.558506944399</v>
      </c>
      <c r="I389" s="93">
        <f>+Monitoring!I389</f>
        <v>1.1574070231290534E-4</v>
      </c>
      <c r="J389" s="92" t="e">
        <f>+Monitoring!#REF!</f>
        <v>#REF!</v>
      </c>
      <c r="K389" s="88" t="str">
        <f>+Monitoring!S389</f>
        <v>#N/C</v>
      </c>
      <c r="L389" s="88" t="str">
        <f>+Monitoring!T389</f>
        <v>#N/C</v>
      </c>
      <c r="M389" s="88" t="str">
        <f>+Monitoring!U389</f>
        <v>#N/C</v>
      </c>
      <c r="N389" s="88" t="str">
        <f>+Monitoring!V389</f>
        <v>#N/C</v>
      </c>
      <c r="O389" s="88" t="str">
        <f>+Monitoring!W389</f>
        <v>#N/C</v>
      </c>
      <c r="P389" s="88" t="str">
        <f>+Monitoring!X389</f>
        <v>#N/C</v>
      </c>
      <c r="Q389" s="88" t="str">
        <f>+Monitoring!Y389</f>
        <v>#N/C</v>
      </c>
      <c r="R389" s="88" t="str">
        <f>+Monitoring!Z389</f>
        <v>#N/C</v>
      </c>
      <c r="S389" s="88" t="e">
        <f>+Monitoring!#REF!</f>
        <v>#REF!</v>
      </c>
      <c r="T389" s="101" t="e">
        <f>+Monitoring!#REF!</f>
        <v>#REF!</v>
      </c>
    </row>
    <row r="390" spans="1:20" x14ac:dyDescent="0.3">
      <c r="A390" s="88">
        <f t="shared" si="34"/>
        <v>389</v>
      </c>
      <c r="B390" s="88" t="str">
        <f t="shared" si="30"/>
        <v>FAIRD</v>
      </c>
      <c r="C390" s="88" t="str">
        <f>SUBSTITUTE(+Monitoring!C390,"-","")</f>
        <v>FAIRD2</v>
      </c>
      <c r="D390" s="88" t="str">
        <f t="shared" si="31"/>
        <v>Site2</v>
      </c>
      <c r="E390" s="89" t="str">
        <f t="shared" si="32"/>
        <v>Maize</v>
      </c>
      <c r="F390" s="90" t="str">
        <f t="shared" si="33"/>
        <v>FAIRDxMaize</v>
      </c>
      <c r="G390" s="91">
        <f>+Monitoring!G390</f>
        <v>45164.562800925902</v>
      </c>
      <c r="H390" s="91">
        <f>+Monitoring!H390</f>
        <v>45164.562870370399</v>
      </c>
      <c r="I390" s="93">
        <f>+Monitoring!I390</f>
        <v>6.9444497057702392E-5</v>
      </c>
      <c r="J390" s="92" t="e">
        <f>+Monitoring!#REF!</f>
        <v>#REF!</v>
      </c>
      <c r="K390" s="88" t="str">
        <f>+Monitoring!S390</f>
        <v>Diptera</v>
      </c>
      <c r="L390" s="88" t="str">
        <f>+Monitoring!T390</f>
        <v>Brachycera</v>
      </c>
      <c r="M390" s="88" t="str">
        <f>+Monitoring!U390</f>
        <v>Muscomorpha</v>
      </c>
      <c r="N390" s="88" t="str">
        <f>+Monitoring!V390</f>
        <v>Muscoidea</v>
      </c>
      <c r="O390" s="88" t="str">
        <f>+Monitoring!W390</f>
        <v>#N/C</v>
      </c>
      <c r="P390" s="88" t="str">
        <f>+Monitoring!X390</f>
        <v>#N/C</v>
      </c>
      <c r="Q390" s="88" t="str">
        <f>+Monitoring!Y390</f>
        <v>#N/C</v>
      </c>
      <c r="R390" s="88" t="str">
        <f>+Monitoring!Z390</f>
        <v>#N/C</v>
      </c>
      <c r="S390" s="88" t="e">
        <f>+Monitoring!#REF!</f>
        <v>#REF!</v>
      </c>
      <c r="T390" s="101" t="e">
        <f>+Monitoring!#REF!</f>
        <v>#REF!</v>
      </c>
    </row>
    <row r="391" spans="1:20" x14ac:dyDescent="0.3">
      <c r="A391" s="88">
        <f t="shared" si="34"/>
        <v>390</v>
      </c>
      <c r="B391" s="88" t="str">
        <f t="shared" si="30"/>
        <v>FAIRD</v>
      </c>
      <c r="C391" s="88" t="str">
        <f>SUBSTITUTE(+Monitoring!C391,"-","")</f>
        <v>FAIRD2</v>
      </c>
      <c r="D391" s="88" t="str">
        <f t="shared" si="31"/>
        <v>Site2</v>
      </c>
      <c r="E391" s="89" t="str">
        <f t="shared" si="32"/>
        <v>Maize</v>
      </c>
      <c r="F391" s="90" t="str">
        <f t="shared" si="33"/>
        <v>FAIRDxMaize</v>
      </c>
      <c r="G391" s="91">
        <f>+Monitoring!G391</f>
        <v>45164.563437500001</v>
      </c>
      <c r="H391" s="91">
        <f>+Monitoring!H391</f>
        <v>45164.563784722202</v>
      </c>
      <c r="I391" s="93">
        <f>+Monitoring!I391</f>
        <v>3.4722220152616501E-4</v>
      </c>
      <c r="J391" s="92" t="e">
        <f>+Monitoring!#REF!</f>
        <v>#REF!</v>
      </c>
      <c r="K391" s="88" t="str">
        <f>+Monitoring!S391</f>
        <v>Diptera</v>
      </c>
      <c r="L391" s="88" t="str">
        <f>+Monitoring!T391</f>
        <v>Brachycera</v>
      </c>
      <c r="M391" s="88" t="str">
        <f>+Monitoring!U391</f>
        <v>Muscomorpha</v>
      </c>
      <c r="N391" s="88" t="str">
        <f>+Monitoring!V391</f>
        <v>Muscoidea</v>
      </c>
      <c r="O391" s="88" t="str">
        <f>+Monitoring!W391</f>
        <v>#N/C</v>
      </c>
      <c r="P391" s="88" t="str">
        <f>+Monitoring!X391</f>
        <v>#N/C</v>
      </c>
      <c r="Q391" s="88" t="str">
        <f>+Monitoring!Y391</f>
        <v>#N/C</v>
      </c>
      <c r="R391" s="88" t="str">
        <f>+Monitoring!Z391</f>
        <v>#N/C</v>
      </c>
      <c r="S391" s="88" t="e">
        <f>+Monitoring!#REF!</f>
        <v>#REF!</v>
      </c>
      <c r="T391" s="101" t="e">
        <f>+Monitoring!#REF!</f>
        <v>#REF!</v>
      </c>
    </row>
    <row r="392" spans="1:20" x14ac:dyDescent="0.3">
      <c r="A392" s="88">
        <f t="shared" si="34"/>
        <v>391</v>
      </c>
      <c r="B392" s="88" t="str">
        <f t="shared" si="30"/>
        <v>FAIRD</v>
      </c>
      <c r="C392" s="88" t="str">
        <f>SUBSTITUTE(+Monitoring!C392,"-","")</f>
        <v>FAIRD2</v>
      </c>
      <c r="D392" s="88" t="str">
        <f t="shared" si="31"/>
        <v>Site2</v>
      </c>
      <c r="E392" s="89" t="str">
        <f t="shared" si="32"/>
        <v>Maize</v>
      </c>
      <c r="F392" s="90" t="str">
        <f t="shared" si="33"/>
        <v>FAIRDxMaize</v>
      </c>
      <c r="G392" s="91">
        <f>+Monitoring!G392</f>
        <v>45164.571064814802</v>
      </c>
      <c r="H392" s="91">
        <f>+Monitoring!H392</f>
        <v>45164.5711226852</v>
      </c>
      <c r="I392" s="93">
        <f>+Monitoring!I392</f>
        <v>5.7870398450177163E-5</v>
      </c>
      <c r="J392" s="92" t="e">
        <f>+Monitoring!#REF!</f>
        <v>#REF!</v>
      </c>
      <c r="K392" s="88" t="str">
        <f>+Monitoring!S392</f>
        <v>Diptera</v>
      </c>
      <c r="L392" s="88" t="str">
        <f>+Monitoring!T392</f>
        <v>Brachycera</v>
      </c>
      <c r="M392" s="88" t="str">
        <f>+Monitoring!U392</f>
        <v>#N/C</v>
      </c>
      <c r="N392" s="88" t="str">
        <f>+Monitoring!V392</f>
        <v>#N/C</v>
      </c>
      <c r="O392" s="88" t="str">
        <f>+Monitoring!W392</f>
        <v>#N/C</v>
      </c>
      <c r="P392" s="88" t="str">
        <f>+Monitoring!X392</f>
        <v>#N/C</v>
      </c>
      <c r="Q392" s="88" t="str">
        <f>+Monitoring!Y392</f>
        <v>#N/C</v>
      </c>
      <c r="R392" s="88" t="str">
        <f>+Monitoring!Z392</f>
        <v>#N/C</v>
      </c>
      <c r="S392" s="88" t="e">
        <f>+Monitoring!#REF!</f>
        <v>#REF!</v>
      </c>
      <c r="T392" s="101" t="e">
        <f>+Monitoring!#REF!</f>
        <v>#REF!</v>
      </c>
    </row>
    <row r="393" spans="1:20" x14ac:dyDescent="0.3">
      <c r="A393" s="88">
        <f t="shared" si="34"/>
        <v>392</v>
      </c>
      <c r="B393" s="88" t="str">
        <f t="shared" si="30"/>
        <v>FAIRD</v>
      </c>
      <c r="C393" s="88" t="str">
        <f>SUBSTITUTE(+Monitoring!C393,"-","")</f>
        <v>FAIRD2</v>
      </c>
      <c r="D393" s="88" t="str">
        <f t="shared" si="31"/>
        <v>Site2</v>
      </c>
      <c r="E393" s="89" t="str">
        <f t="shared" si="32"/>
        <v>Maize</v>
      </c>
      <c r="F393" s="90" t="str">
        <f t="shared" si="33"/>
        <v>FAIRDxMaize</v>
      </c>
      <c r="G393" s="91">
        <f>+Monitoring!G393</f>
        <v>45164.571064814802</v>
      </c>
      <c r="H393" s="91">
        <f>+Monitoring!H393</f>
        <v>45164.571365740703</v>
      </c>
      <c r="I393" s="93">
        <f>+Monitoring!I393</f>
        <v>3.0092590168351308E-4</v>
      </c>
      <c r="J393" s="92" t="e">
        <f>+Monitoring!#REF!</f>
        <v>#REF!</v>
      </c>
      <c r="K393" s="88" t="str">
        <f>+Monitoring!S393</f>
        <v>Diptera</v>
      </c>
      <c r="L393" s="88" t="str">
        <f>+Monitoring!T393</f>
        <v>Brachycera</v>
      </c>
      <c r="M393" s="88" t="str">
        <f>+Monitoring!U393</f>
        <v>Muscomorpha</v>
      </c>
      <c r="N393" s="88" t="str">
        <f>+Monitoring!V393</f>
        <v>Muscoidea</v>
      </c>
      <c r="O393" s="88" t="str">
        <f>+Monitoring!W393</f>
        <v>#N/C</v>
      </c>
      <c r="P393" s="88" t="str">
        <f>+Monitoring!X393</f>
        <v>#N/C</v>
      </c>
      <c r="Q393" s="88" t="str">
        <f>+Monitoring!Y393</f>
        <v>#N/C</v>
      </c>
      <c r="R393" s="88" t="str">
        <f>+Monitoring!Z393</f>
        <v>#N/C</v>
      </c>
      <c r="S393" s="88" t="e">
        <f>+Monitoring!#REF!</f>
        <v>#REF!</v>
      </c>
      <c r="T393" s="101" t="e">
        <f>+Monitoring!#REF!</f>
        <v>#REF!</v>
      </c>
    </row>
    <row r="394" spans="1:20" x14ac:dyDescent="0.3">
      <c r="A394" s="88">
        <f t="shared" si="34"/>
        <v>393</v>
      </c>
      <c r="B394" s="88" t="str">
        <f t="shared" si="30"/>
        <v>FAIRD</v>
      </c>
      <c r="C394" s="88" t="str">
        <f>SUBSTITUTE(+Monitoring!C394,"-","")</f>
        <v>FAIRD2</v>
      </c>
      <c r="D394" s="88" t="str">
        <f t="shared" si="31"/>
        <v>Site2</v>
      </c>
      <c r="E394" s="89" t="str">
        <f t="shared" si="32"/>
        <v>Maize</v>
      </c>
      <c r="F394" s="90" t="str">
        <f t="shared" si="33"/>
        <v>FAIRDxMaize</v>
      </c>
      <c r="G394" s="91">
        <f>+Monitoring!G394</f>
        <v>45164.575995370396</v>
      </c>
      <c r="H394" s="91">
        <f>+Monitoring!H394</f>
        <v>45164.576076388897</v>
      </c>
      <c r="I394" s="93">
        <f>+Monitoring!I394</f>
        <v>8.1018501077778637E-5</v>
      </c>
      <c r="J394" s="92" t="e">
        <f>+Monitoring!#REF!</f>
        <v>#REF!</v>
      </c>
      <c r="K394" s="88" t="str">
        <f>+Monitoring!S394</f>
        <v>Diptera</v>
      </c>
      <c r="L394" s="88" t="str">
        <f>+Monitoring!T394</f>
        <v>Brachycera</v>
      </c>
      <c r="M394" s="88" t="str">
        <f>+Monitoring!U394</f>
        <v>#N/C</v>
      </c>
      <c r="N394" s="88" t="str">
        <f>+Monitoring!V394</f>
        <v>#N/C</v>
      </c>
      <c r="O394" s="88" t="str">
        <f>+Monitoring!W394</f>
        <v>#N/C</v>
      </c>
      <c r="P394" s="88" t="str">
        <f>+Monitoring!X394</f>
        <v>#N/C</v>
      </c>
      <c r="Q394" s="88" t="str">
        <f>+Monitoring!Y394</f>
        <v>#N/C</v>
      </c>
      <c r="R394" s="88" t="str">
        <f>+Monitoring!Z394</f>
        <v>#N/C</v>
      </c>
      <c r="S394" s="88" t="e">
        <f>+Monitoring!#REF!</f>
        <v>#REF!</v>
      </c>
      <c r="T394" s="101" t="e">
        <f>+Monitoring!#REF!</f>
        <v>#REF!</v>
      </c>
    </row>
    <row r="395" spans="1:20" x14ac:dyDescent="0.3">
      <c r="A395" s="88">
        <f t="shared" si="34"/>
        <v>394</v>
      </c>
      <c r="B395" s="88" t="str">
        <f t="shared" si="30"/>
        <v>FAIRD</v>
      </c>
      <c r="C395" s="88" t="str">
        <f>SUBSTITUTE(+Monitoring!C395,"-","")</f>
        <v>FAIRD2</v>
      </c>
      <c r="D395" s="88" t="str">
        <f t="shared" si="31"/>
        <v>Site2</v>
      </c>
      <c r="E395" s="89" t="str">
        <f t="shared" si="32"/>
        <v>Maize</v>
      </c>
      <c r="F395" s="90" t="str">
        <f t="shared" si="33"/>
        <v>FAIRDxMaize</v>
      </c>
      <c r="G395" s="91">
        <f>+Monitoring!G395</f>
        <v>45164.575995370396</v>
      </c>
      <c r="H395" s="91">
        <f>+Monitoring!H395</f>
        <v>45164.576319444401</v>
      </c>
      <c r="I395" s="93">
        <f>+Monitoring!I395</f>
        <v>3.2407400431111455E-4</v>
      </c>
      <c r="J395" s="92" t="e">
        <f>+Monitoring!#REF!</f>
        <v>#REF!</v>
      </c>
      <c r="K395" s="88" t="str">
        <f>+Monitoring!S395</f>
        <v>Diptera</v>
      </c>
      <c r="L395" s="88" t="str">
        <f>+Monitoring!T395</f>
        <v>Brachycera</v>
      </c>
      <c r="M395" s="88" t="str">
        <f>+Monitoring!U395</f>
        <v>#N/C</v>
      </c>
      <c r="N395" s="88" t="str">
        <f>+Monitoring!V395</f>
        <v>#N/C</v>
      </c>
      <c r="O395" s="88" t="str">
        <f>+Monitoring!W395</f>
        <v>#N/C</v>
      </c>
      <c r="P395" s="88" t="str">
        <f>+Monitoring!X395</f>
        <v>#N/C</v>
      </c>
      <c r="Q395" s="88" t="str">
        <f>+Monitoring!Y395</f>
        <v>#N/C</v>
      </c>
      <c r="R395" s="88" t="str">
        <f>+Monitoring!Z395</f>
        <v>#N/C</v>
      </c>
      <c r="S395" s="88" t="e">
        <f>+Monitoring!#REF!</f>
        <v>#REF!</v>
      </c>
      <c r="T395" s="101" t="e">
        <f>+Monitoring!#REF!</f>
        <v>#REF!</v>
      </c>
    </row>
    <row r="396" spans="1:20" x14ac:dyDescent="0.3">
      <c r="A396" s="88">
        <f t="shared" si="34"/>
        <v>395</v>
      </c>
      <c r="B396" s="88" t="str">
        <f t="shared" si="30"/>
        <v>FAIRD</v>
      </c>
      <c r="C396" s="88" t="str">
        <f>SUBSTITUTE(+Monitoring!C396,"-","")</f>
        <v>FAIRD2</v>
      </c>
      <c r="D396" s="88" t="str">
        <f t="shared" si="31"/>
        <v>Site2</v>
      </c>
      <c r="E396" s="89" t="str">
        <f t="shared" si="32"/>
        <v>Maize</v>
      </c>
      <c r="F396" s="90" t="str">
        <f t="shared" si="33"/>
        <v>FAIRDxMaize</v>
      </c>
      <c r="G396" s="91">
        <f>+Monitoring!G396</f>
        <v>45164.576354166697</v>
      </c>
      <c r="H396" s="91">
        <f>+Monitoring!H396</f>
        <v>45164.576388888898</v>
      </c>
      <c r="I396" s="93">
        <f>+Monitoring!I396</f>
        <v>3.4722201235126704E-5</v>
      </c>
      <c r="J396" s="92" t="e">
        <f>+Monitoring!#REF!</f>
        <v>#REF!</v>
      </c>
      <c r="K396" s="88" t="str">
        <f>+Monitoring!S396</f>
        <v>#N/C</v>
      </c>
      <c r="L396" s="88" t="str">
        <f>+Monitoring!T396</f>
        <v>#N/C</v>
      </c>
      <c r="M396" s="88" t="str">
        <f>+Monitoring!U396</f>
        <v>#N/C</v>
      </c>
      <c r="N396" s="88" t="str">
        <f>+Monitoring!V396</f>
        <v>#N/C</v>
      </c>
      <c r="O396" s="88" t="str">
        <f>+Monitoring!W396</f>
        <v>#N/C</v>
      </c>
      <c r="P396" s="88" t="str">
        <f>+Monitoring!X396</f>
        <v>#N/C</v>
      </c>
      <c r="Q396" s="88" t="str">
        <f>+Monitoring!Y396</f>
        <v>#N/C</v>
      </c>
      <c r="R396" s="88" t="str">
        <f>+Monitoring!Z396</f>
        <v>#N/C</v>
      </c>
      <c r="S396" s="88" t="e">
        <f>+Monitoring!#REF!</f>
        <v>#REF!</v>
      </c>
      <c r="T396" s="101" t="e">
        <f>+Monitoring!#REF!</f>
        <v>#REF!</v>
      </c>
    </row>
    <row r="397" spans="1:20" x14ac:dyDescent="0.3">
      <c r="A397" s="88">
        <f t="shared" si="34"/>
        <v>396</v>
      </c>
      <c r="B397" s="88" t="str">
        <f t="shared" si="30"/>
        <v>FAIRD</v>
      </c>
      <c r="C397" s="88" t="str">
        <f>SUBSTITUTE(+Monitoring!C397,"-","")</f>
        <v>FAIRD2</v>
      </c>
      <c r="D397" s="88" t="str">
        <f t="shared" si="31"/>
        <v>Site2</v>
      </c>
      <c r="E397" s="89" t="str">
        <f t="shared" si="32"/>
        <v>Maize</v>
      </c>
      <c r="F397" s="90" t="str">
        <f t="shared" si="33"/>
        <v>FAIRDxMaize</v>
      </c>
      <c r="G397" s="91">
        <f>+Monitoring!G397</f>
        <v>45164.588553240697</v>
      </c>
      <c r="H397" s="91">
        <f>+Monitoring!H397</f>
        <v>45164.589699074102</v>
      </c>
      <c r="I397" s="93">
        <f>+Monitoring!I397</f>
        <v>1.1458334047347307E-3</v>
      </c>
      <c r="J397" s="92" t="e">
        <f>+Monitoring!#REF!</f>
        <v>#REF!</v>
      </c>
      <c r="K397" s="88" t="str">
        <f>+Monitoring!S397</f>
        <v>Diptera</v>
      </c>
      <c r="L397" s="88" t="str">
        <f>+Monitoring!T397</f>
        <v>Brachycera</v>
      </c>
      <c r="M397" s="88" t="str">
        <f>+Monitoring!U397</f>
        <v>Muscomorpha</v>
      </c>
      <c r="N397" s="88" t="str">
        <f>+Monitoring!V397</f>
        <v>Muscoidea</v>
      </c>
      <c r="O397" s="88" t="str">
        <f>+Monitoring!W397</f>
        <v>#N/C</v>
      </c>
      <c r="P397" s="88" t="str">
        <f>+Monitoring!X397</f>
        <v>#N/C</v>
      </c>
      <c r="Q397" s="88" t="str">
        <f>+Monitoring!Y397</f>
        <v>#N/C</v>
      </c>
      <c r="R397" s="88" t="str">
        <f>+Monitoring!Z397</f>
        <v>#N/C</v>
      </c>
      <c r="S397" s="88" t="e">
        <f>+Monitoring!#REF!</f>
        <v>#REF!</v>
      </c>
      <c r="T397" s="101" t="e">
        <f>+Monitoring!#REF!</f>
        <v>#REF!</v>
      </c>
    </row>
    <row r="398" spans="1:20" x14ac:dyDescent="0.3">
      <c r="A398" s="88">
        <f t="shared" si="34"/>
        <v>397</v>
      </c>
      <c r="B398" s="88" t="str">
        <f t="shared" si="30"/>
        <v>FAIRD</v>
      </c>
      <c r="C398" s="88" t="str">
        <f>SUBSTITUTE(+Monitoring!C398,"-","")</f>
        <v>FAIRD2</v>
      </c>
      <c r="D398" s="88" t="str">
        <f t="shared" si="31"/>
        <v>Site2</v>
      </c>
      <c r="E398" s="89" t="str">
        <f t="shared" si="32"/>
        <v>Maize</v>
      </c>
      <c r="F398" s="90" t="str">
        <f t="shared" si="33"/>
        <v>FAIRDxMaize</v>
      </c>
      <c r="G398" s="91">
        <f>+Monitoring!G398</f>
        <v>45164.59375</v>
      </c>
      <c r="H398" s="91">
        <f>+Monitoring!H398</f>
        <v>45164.593912037002</v>
      </c>
      <c r="I398" s="93">
        <f>+Monitoring!I398</f>
        <v>1.6203700215555727E-4</v>
      </c>
      <c r="J398" s="92" t="e">
        <f>+Monitoring!#REF!</f>
        <v>#REF!</v>
      </c>
      <c r="K398" s="88" t="str">
        <f>+Monitoring!S398</f>
        <v>Diptera</v>
      </c>
      <c r="L398" s="88" t="str">
        <f>+Monitoring!T398</f>
        <v>Brachycera</v>
      </c>
      <c r="M398" s="88" t="str">
        <f>+Monitoring!U398</f>
        <v>#N/C</v>
      </c>
      <c r="N398" s="88" t="str">
        <f>+Monitoring!V398</f>
        <v>#N/C</v>
      </c>
      <c r="O398" s="88" t="str">
        <f>+Monitoring!W398</f>
        <v>#N/C</v>
      </c>
      <c r="P398" s="88" t="str">
        <f>+Monitoring!X398</f>
        <v>#N/C</v>
      </c>
      <c r="Q398" s="88" t="str">
        <f>+Monitoring!Y398</f>
        <v>#N/C</v>
      </c>
      <c r="R398" s="88" t="str">
        <f>+Monitoring!Z398</f>
        <v>#N/C</v>
      </c>
      <c r="S398" s="88" t="e">
        <f>+Monitoring!#REF!</f>
        <v>#REF!</v>
      </c>
      <c r="T398" s="101" t="e">
        <f>+Monitoring!#REF!</f>
        <v>#REF!</v>
      </c>
    </row>
    <row r="399" spans="1:20" x14ac:dyDescent="0.3">
      <c r="A399" s="88">
        <f t="shared" si="34"/>
        <v>398</v>
      </c>
      <c r="B399" s="88" t="str">
        <f t="shared" si="30"/>
        <v>FAIRD</v>
      </c>
      <c r="C399" s="88" t="str">
        <f>SUBSTITUTE(+Monitoring!C399,"-","")</f>
        <v>FAIRD2</v>
      </c>
      <c r="D399" s="88" t="str">
        <f t="shared" si="31"/>
        <v>Site2</v>
      </c>
      <c r="E399" s="89" t="str">
        <f t="shared" si="32"/>
        <v>Maize</v>
      </c>
      <c r="F399" s="90" t="str">
        <f t="shared" si="33"/>
        <v>FAIRDxMaize</v>
      </c>
      <c r="G399" s="91">
        <f>+Monitoring!G399</f>
        <v>45164.59375</v>
      </c>
      <c r="H399" s="91">
        <f>+Monitoring!H399</f>
        <v>45164.593877314801</v>
      </c>
      <c r="I399" s="93">
        <f>+Monitoring!I399</f>
        <v>1.2731480092043057E-4</v>
      </c>
      <c r="J399" s="92" t="e">
        <f>+Monitoring!#REF!</f>
        <v>#REF!</v>
      </c>
      <c r="K399" s="88" t="str">
        <f>+Monitoring!S399</f>
        <v>Diptera</v>
      </c>
      <c r="L399" s="88" t="str">
        <f>+Monitoring!T399</f>
        <v>Brachycera</v>
      </c>
      <c r="M399" s="88" t="str">
        <f>+Monitoring!U399</f>
        <v>#N/C</v>
      </c>
      <c r="N399" s="88" t="str">
        <f>+Monitoring!V399</f>
        <v>#N/C</v>
      </c>
      <c r="O399" s="88" t="str">
        <f>+Monitoring!W399</f>
        <v>#N/C</v>
      </c>
      <c r="P399" s="88" t="str">
        <f>+Monitoring!X399</f>
        <v>#N/C</v>
      </c>
      <c r="Q399" s="88" t="str">
        <f>+Monitoring!Y399</f>
        <v>#N/C</v>
      </c>
      <c r="R399" s="88" t="str">
        <f>+Monitoring!Z399</f>
        <v>#N/C</v>
      </c>
      <c r="S399" s="88" t="e">
        <f>+Monitoring!#REF!</f>
        <v>#REF!</v>
      </c>
      <c r="T399" s="101" t="e">
        <f>+Monitoring!#REF!</f>
        <v>#REF!</v>
      </c>
    </row>
    <row r="400" spans="1:20" x14ac:dyDescent="0.3">
      <c r="A400" s="88">
        <f t="shared" si="34"/>
        <v>399</v>
      </c>
      <c r="B400" s="88" t="str">
        <f t="shared" si="30"/>
        <v>FAIRD</v>
      </c>
      <c r="C400" s="88" t="str">
        <f>SUBSTITUTE(+Monitoring!C400,"-","")</f>
        <v>FAIRD2</v>
      </c>
      <c r="D400" s="88" t="str">
        <f t="shared" si="31"/>
        <v>Site2</v>
      </c>
      <c r="E400" s="89" t="str">
        <f t="shared" si="32"/>
        <v>Maize</v>
      </c>
      <c r="F400" s="90" t="str">
        <f t="shared" si="33"/>
        <v>FAIRDxMaize</v>
      </c>
      <c r="G400" s="91">
        <f>+Monitoring!G400</f>
        <v>45164.59375</v>
      </c>
      <c r="H400" s="91">
        <f>+Monitoring!H400</f>
        <v>45164.593865740702</v>
      </c>
      <c r="I400" s="93">
        <f>+Monitoring!I400</f>
        <v>1.1574070231290534E-4</v>
      </c>
      <c r="J400" s="92" t="e">
        <f>+Monitoring!#REF!</f>
        <v>#REF!</v>
      </c>
      <c r="K400" s="88" t="str">
        <f>+Monitoring!S400</f>
        <v>Diptera</v>
      </c>
      <c r="L400" s="88" t="str">
        <f>+Monitoring!T400</f>
        <v>Brachycera</v>
      </c>
      <c r="M400" s="88" t="str">
        <f>+Monitoring!U400</f>
        <v>Muscomorpha</v>
      </c>
      <c r="N400" s="88" t="str">
        <f>+Monitoring!V400</f>
        <v>Muscoidea</v>
      </c>
      <c r="O400" s="88" t="str">
        <f>+Monitoring!W400</f>
        <v>Fanniidae</v>
      </c>
      <c r="P400" s="88">
        <f>+Monitoring!X400</f>
        <v>0</v>
      </c>
      <c r="Q400" s="88" t="str">
        <f>+Monitoring!Y400</f>
        <v>Fannia</v>
      </c>
      <c r="R400" s="88" t="str">
        <f>+Monitoring!Z400</f>
        <v>#N/C</v>
      </c>
      <c r="S400" s="88" t="e">
        <f>+Monitoring!#REF!</f>
        <v>#REF!</v>
      </c>
      <c r="T400" s="101" t="e">
        <f>+Monitoring!#REF!</f>
        <v>#REF!</v>
      </c>
    </row>
    <row r="401" spans="1:20" x14ac:dyDescent="0.3">
      <c r="A401" s="88">
        <f t="shared" si="34"/>
        <v>400</v>
      </c>
      <c r="B401" s="88" t="str">
        <f t="shared" si="30"/>
        <v>FAIRD</v>
      </c>
      <c r="C401" s="88" t="str">
        <f>SUBSTITUTE(+Monitoring!C401,"-","")</f>
        <v>FAIRD2</v>
      </c>
      <c r="D401" s="88" t="str">
        <f t="shared" si="31"/>
        <v>Site2</v>
      </c>
      <c r="E401" s="89" t="str">
        <f t="shared" si="32"/>
        <v>Maize</v>
      </c>
      <c r="F401" s="90" t="str">
        <f t="shared" si="33"/>
        <v>FAIRDxMaize</v>
      </c>
      <c r="G401" s="91">
        <f>+Monitoring!G401</f>
        <v>45164.601956018501</v>
      </c>
      <c r="H401" s="91">
        <f>+Monitoring!H401</f>
        <v>45164.602037037002</v>
      </c>
      <c r="I401" s="93">
        <f>+Monitoring!I401</f>
        <v>8.1018501077778637E-5</v>
      </c>
      <c r="J401" s="92" t="e">
        <f>+Monitoring!#REF!</f>
        <v>#REF!</v>
      </c>
      <c r="K401" s="88" t="str">
        <f>+Monitoring!S401</f>
        <v>Diptera</v>
      </c>
      <c r="L401" s="88" t="str">
        <f>+Monitoring!T401</f>
        <v>Brachycera</v>
      </c>
      <c r="M401" s="88" t="str">
        <f>+Monitoring!U401</f>
        <v>#N/C</v>
      </c>
      <c r="N401" s="88" t="str">
        <f>+Monitoring!V401</f>
        <v>#N/C</v>
      </c>
      <c r="O401" s="88" t="str">
        <f>+Monitoring!W401</f>
        <v>#N/C</v>
      </c>
      <c r="P401" s="88" t="str">
        <f>+Monitoring!X401</f>
        <v>#N/C</v>
      </c>
      <c r="Q401" s="88" t="str">
        <f>+Monitoring!Y401</f>
        <v>#N/C</v>
      </c>
      <c r="R401" s="88" t="str">
        <f>+Monitoring!Z401</f>
        <v>#N/C</v>
      </c>
      <c r="S401" s="88" t="e">
        <f>+Monitoring!#REF!</f>
        <v>#REF!</v>
      </c>
      <c r="T401" s="101" t="e">
        <f>+Monitoring!#REF!</f>
        <v>#REF!</v>
      </c>
    </row>
    <row r="402" spans="1:20" x14ac:dyDescent="0.3">
      <c r="A402" s="88">
        <f t="shared" si="34"/>
        <v>401</v>
      </c>
      <c r="B402" s="88" t="str">
        <f t="shared" si="30"/>
        <v>FAIRD</v>
      </c>
      <c r="C402" s="88" t="str">
        <f>SUBSTITUTE(+Monitoring!C402,"-","")</f>
        <v>FAIRD2</v>
      </c>
      <c r="D402" s="88" t="str">
        <f t="shared" si="31"/>
        <v>Site2</v>
      </c>
      <c r="E402" s="89" t="str">
        <f t="shared" si="32"/>
        <v>Maize</v>
      </c>
      <c r="F402" s="90" t="str">
        <f t="shared" si="33"/>
        <v>FAIRDxMaize</v>
      </c>
      <c r="G402" s="91">
        <f>+Monitoring!G402</f>
        <v>45164.602037037002</v>
      </c>
      <c r="H402" s="91">
        <f>+Monitoring!H402</f>
        <v>45164.6021064815</v>
      </c>
      <c r="I402" s="93">
        <f>+Monitoring!I402</f>
        <v>6.9444497057702392E-5</v>
      </c>
      <c r="J402" s="92" t="e">
        <f>+Monitoring!#REF!</f>
        <v>#REF!</v>
      </c>
      <c r="K402" s="88" t="str">
        <f>+Monitoring!S402</f>
        <v>#N/C</v>
      </c>
      <c r="L402" s="88" t="str">
        <f>+Monitoring!T402</f>
        <v>#N/C</v>
      </c>
      <c r="M402" s="88" t="str">
        <f>+Monitoring!U402</f>
        <v>#N/C</v>
      </c>
      <c r="N402" s="88" t="str">
        <f>+Monitoring!V402</f>
        <v>#N/C</v>
      </c>
      <c r="O402" s="88" t="str">
        <f>+Monitoring!W402</f>
        <v>#N/C</v>
      </c>
      <c r="P402" s="88" t="str">
        <f>+Monitoring!X402</f>
        <v>#N/C</v>
      </c>
      <c r="Q402" s="88" t="str">
        <f>+Monitoring!Y402</f>
        <v>#N/C</v>
      </c>
      <c r="R402" s="88" t="str">
        <f>+Monitoring!Z402</f>
        <v>#N/C</v>
      </c>
      <c r="S402" s="88" t="e">
        <f>+Monitoring!#REF!</f>
        <v>#REF!</v>
      </c>
      <c r="T402" s="101" t="e">
        <f>+Monitoring!#REF!</f>
        <v>#REF!</v>
      </c>
    </row>
    <row r="403" spans="1:20" x14ac:dyDescent="0.3">
      <c r="A403" s="88">
        <f t="shared" si="34"/>
        <v>402</v>
      </c>
      <c r="B403" s="88" t="str">
        <f t="shared" si="30"/>
        <v>FAIRD</v>
      </c>
      <c r="C403" s="88" t="str">
        <f>SUBSTITUTE(+Monitoring!C403,"-","")</f>
        <v>FAIRD2</v>
      </c>
      <c r="D403" s="88" t="str">
        <f t="shared" si="31"/>
        <v>Site2</v>
      </c>
      <c r="E403" s="89" t="str">
        <f t="shared" si="32"/>
        <v>Maize</v>
      </c>
      <c r="F403" s="90" t="str">
        <f t="shared" si="33"/>
        <v>FAIRDxMaize</v>
      </c>
      <c r="G403" s="91">
        <f>+Monitoring!G403</f>
        <v>45164.608900462998</v>
      </c>
      <c r="H403" s="91">
        <f>+Monitoring!H403</f>
        <v>45164.608981481499</v>
      </c>
      <c r="I403" s="93">
        <f>+Monitoring!I403</f>
        <v>8.1018501077778637E-5</v>
      </c>
      <c r="J403" s="92" t="e">
        <f>+Monitoring!#REF!</f>
        <v>#REF!</v>
      </c>
      <c r="K403" s="88" t="str">
        <f>+Monitoring!S403</f>
        <v>#N/C</v>
      </c>
      <c r="L403" s="88" t="str">
        <f>+Monitoring!T403</f>
        <v>#N/C</v>
      </c>
      <c r="M403" s="88" t="str">
        <f>+Monitoring!U403</f>
        <v>#N/C</v>
      </c>
      <c r="N403" s="88" t="str">
        <f>+Monitoring!V403</f>
        <v>#N/C</v>
      </c>
      <c r="O403" s="88" t="str">
        <f>+Monitoring!W403</f>
        <v>#N/C</v>
      </c>
      <c r="P403" s="88" t="str">
        <f>+Monitoring!X403</f>
        <v>#N/C</v>
      </c>
      <c r="Q403" s="88" t="str">
        <f>+Monitoring!Y403</f>
        <v>#N/C</v>
      </c>
      <c r="R403" s="88" t="str">
        <f>+Monitoring!Z403</f>
        <v>#N/C</v>
      </c>
      <c r="S403" s="88" t="e">
        <f>+Monitoring!#REF!</f>
        <v>#REF!</v>
      </c>
      <c r="T403" s="101" t="e">
        <f>+Monitoring!#REF!</f>
        <v>#REF!</v>
      </c>
    </row>
    <row r="404" spans="1:20" x14ac:dyDescent="0.3">
      <c r="A404" s="88">
        <f t="shared" si="34"/>
        <v>403</v>
      </c>
      <c r="B404" s="88" t="str">
        <f t="shared" si="30"/>
        <v>FAIRD</v>
      </c>
      <c r="C404" s="88" t="str">
        <f>SUBSTITUTE(+Monitoring!C404,"-","")</f>
        <v>FAIRD2</v>
      </c>
      <c r="D404" s="88" t="str">
        <f t="shared" si="31"/>
        <v>Site2</v>
      </c>
      <c r="E404" s="89" t="str">
        <f t="shared" si="32"/>
        <v>Maize</v>
      </c>
      <c r="F404" s="90" t="str">
        <f t="shared" si="33"/>
        <v>FAIRDxMaize</v>
      </c>
      <c r="G404" s="91">
        <f>+Monitoring!G404</f>
        <v>45164.608900462998</v>
      </c>
      <c r="H404" s="91">
        <f>+Monitoring!H404</f>
        <v>45164.609027777798</v>
      </c>
      <c r="I404" s="93">
        <f>+Monitoring!I404</f>
        <v>1.2731480092043057E-4</v>
      </c>
      <c r="J404" s="92" t="e">
        <f>+Monitoring!#REF!</f>
        <v>#REF!</v>
      </c>
      <c r="K404" s="88" t="str">
        <f>+Monitoring!S404</f>
        <v>Diptera</v>
      </c>
      <c r="L404" s="88" t="str">
        <f>+Monitoring!T404</f>
        <v>Brachycera</v>
      </c>
      <c r="M404" s="88" t="str">
        <f>+Monitoring!U404</f>
        <v>#N/C</v>
      </c>
      <c r="N404" s="88" t="str">
        <f>+Monitoring!V404</f>
        <v>#N/C</v>
      </c>
      <c r="O404" s="88" t="str">
        <f>+Monitoring!W404</f>
        <v>#N/C</v>
      </c>
      <c r="P404" s="88" t="str">
        <f>+Monitoring!X404</f>
        <v>#N/C</v>
      </c>
      <c r="Q404" s="88" t="str">
        <f>+Monitoring!Y404</f>
        <v>#N/C</v>
      </c>
      <c r="R404" s="88" t="str">
        <f>+Monitoring!Z404</f>
        <v>#N/C</v>
      </c>
      <c r="S404" s="88" t="e">
        <f>+Monitoring!#REF!</f>
        <v>#REF!</v>
      </c>
      <c r="T404" s="101" t="e">
        <f>+Monitoring!#REF!</f>
        <v>#REF!</v>
      </c>
    </row>
    <row r="405" spans="1:20" x14ac:dyDescent="0.3">
      <c r="A405" s="88">
        <f t="shared" si="34"/>
        <v>404</v>
      </c>
      <c r="B405" s="88" t="str">
        <f t="shared" si="30"/>
        <v>FAIRD</v>
      </c>
      <c r="C405" s="88" t="str">
        <f>SUBSTITUTE(+Monitoring!C405,"-","")</f>
        <v>FAIRD2</v>
      </c>
      <c r="D405" s="88" t="str">
        <f t="shared" si="31"/>
        <v>Site2</v>
      </c>
      <c r="E405" s="89" t="str">
        <f t="shared" si="32"/>
        <v>Maize</v>
      </c>
      <c r="F405" s="90" t="str">
        <f t="shared" si="33"/>
        <v>FAIRDxMaize</v>
      </c>
      <c r="G405" s="91">
        <f>+Monitoring!G405</f>
        <v>45164.612141203703</v>
      </c>
      <c r="H405" s="91">
        <f>+Monitoring!H405</f>
        <v>45164.612222222197</v>
      </c>
      <c r="I405" s="93">
        <f>+Monitoring!I405</f>
        <v>8.1018493801821023E-5</v>
      </c>
      <c r="J405" s="92" t="e">
        <f>+Monitoring!#REF!</f>
        <v>#REF!</v>
      </c>
      <c r="K405" s="88" t="str">
        <f>+Monitoring!S405</f>
        <v>Diptera</v>
      </c>
      <c r="L405" s="88" t="str">
        <f>+Monitoring!T405</f>
        <v>Brachycera</v>
      </c>
      <c r="M405" s="88" t="str">
        <f>+Monitoring!U405</f>
        <v>#N/C</v>
      </c>
      <c r="N405" s="88" t="str">
        <f>+Monitoring!V405</f>
        <v>#N/C</v>
      </c>
      <c r="O405" s="88" t="str">
        <f>+Monitoring!W405</f>
        <v>#N/C</v>
      </c>
      <c r="P405" s="88" t="str">
        <f>+Monitoring!X405</f>
        <v>#N/C</v>
      </c>
      <c r="Q405" s="88" t="str">
        <f>+Monitoring!Y405</f>
        <v>#N/C</v>
      </c>
      <c r="R405" s="88" t="str">
        <f>+Monitoring!Z405</f>
        <v>#N/C</v>
      </c>
      <c r="S405" s="88" t="e">
        <f>+Monitoring!#REF!</f>
        <v>#REF!</v>
      </c>
      <c r="T405" s="101" t="e">
        <f>+Monitoring!#REF!</f>
        <v>#REF!</v>
      </c>
    </row>
    <row r="406" spans="1:20" x14ac:dyDescent="0.3">
      <c r="A406" s="88">
        <f t="shared" si="34"/>
        <v>405</v>
      </c>
      <c r="B406" s="88" t="str">
        <f t="shared" si="30"/>
        <v>FAIRD</v>
      </c>
      <c r="C406" s="88" t="str">
        <f>SUBSTITUTE(+Monitoring!C406,"-","")</f>
        <v>FAIRD2</v>
      </c>
      <c r="D406" s="88" t="str">
        <f t="shared" si="31"/>
        <v>Site2</v>
      </c>
      <c r="E406" s="89" t="str">
        <f t="shared" si="32"/>
        <v>Maize</v>
      </c>
      <c r="F406" s="90" t="str">
        <f t="shared" si="33"/>
        <v>FAIRDxMaize</v>
      </c>
      <c r="G406" s="91">
        <f>+Monitoring!G406</f>
        <v>45164.612141203703</v>
      </c>
      <c r="H406" s="91">
        <f>+Monitoring!H406</f>
        <v>45164.612719907404</v>
      </c>
      <c r="I406" s="93">
        <f>+Monitoring!I406</f>
        <v>5.7870370073942468E-4</v>
      </c>
      <c r="J406" s="92" t="e">
        <f>+Monitoring!#REF!</f>
        <v>#REF!</v>
      </c>
      <c r="K406" s="88" t="str">
        <f>+Monitoring!S406</f>
        <v>Diptera</v>
      </c>
      <c r="L406" s="88" t="str">
        <f>+Monitoring!T406</f>
        <v>Brachycera</v>
      </c>
      <c r="M406" s="88" t="str">
        <f>+Monitoring!U406</f>
        <v>Muscomorpha</v>
      </c>
      <c r="N406" s="88" t="str">
        <f>+Monitoring!V406</f>
        <v>Muscoidea</v>
      </c>
      <c r="O406" s="88" t="str">
        <f>+Monitoring!W406</f>
        <v>Fanniidae</v>
      </c>
      <c r="P406" s="88">
        <f>+Monitoring!X406</f>
        <v>0</v>
      </c>
      <c r="Q406" s="88" t="str">
        <f>+Monitoring!Y406</f>
        <v>Fannia</v>
      </c>
      <c r="R406" s="88" t="str">
        <f>+Monitoring!Z406</f>
        <v>#N/C</v>
      </c>
      <c r="S406" s="88" t="e">
        <f>+Monitoring!#REF!</f>
        <v>#REF!</v>
      </c>
      <c r="T406" s="101" t="e">
        <f>+Monitoring!#REF!</f>
        <v>#REF!</v>
      </c>
    </row>
    <row r="407" spans="1:20" x14ac:dyDescent="0.3">
      <c r="A407" s="88">
        <f t="shared" si="34"/>
        <v>406</v>
      </c>
      <c r="B407" s="88" t="str">
        <f t="shared" si="30"/>
        <v>FAIRD</v>
      </c>
      <c r="C407" s="88" t="str">
        <f>SUBSTITUTE(+Monitoring!C407,"-","")</f>
        <v>FAIRD2</v>
      </c>
      <c r="D407" s="88" t="str">
        <f t="shared" si="31"/>
        <v>Site2</v>
      </c>
      <c r="E407" s="89" t="str">
        <f t="shared" si="32"/>
        <v>Maize</v>
      </c>
      <c r="F407" s="90" t="str">
        <f t="shared" si="33"/>
        <v>FAIRDxMaize</v>
      </c>
      <c r="G407" s="91">
        <f>+Monitoring!G407</f>
        <v>45164.612349536997</v>
      </c>
      <c r="H407" s="91">
        <f>+Monitoring!H407</f>
        <v>45164.612418981502</v>
      </c>
      <c r="I407" s="93">
        <f>+Monitoring!I407</f>
        <v>6.9444504333660007E-5</v>
      </c>
      <c r="J407" s="92" t="e">
        <f>+Monitoring!#REF!</f>
        <v>#REF!</v>
      </c>
      <c r="K407" s="88" t="str">
        <f>+Monitoring!S407</f>
        <v>#N/C</v>
      </c>
      <c r="L407" s="88" t="str">
        <f>+Monitoring!T407</f>
        <v>#N/C</v>
      </c>
      <c r="M407" s="88" t="str">
        <f>+Monitoring!U407</f>
        <v>#N/C</v>
      </c>
      <c r="N407" s="88" t="str">
        <f>+Monitoring!V407</f>
        <v>#N/C</v>
      </c>
      <c r="O407" s="88" t="str">
        <f>+Monitoring!W407</f>
        <v>#N/C</v>
      </c>
      <c r="P407" s="88" t="str">
        <f>+Monitoring!X407</f>
        <v>#N/C</v>
      </c>
      <c r="Q407" s="88" t="str">
        <f>+Monitoring!Y407</f>
        <v>#N/C</v>
      </c>
      <c r="R407" s="88" t="str">
        <f>+Monitoring!Z407</f>
        <v>#N/C</v>
      </c>
      <c r="S407" s="88" t="e">
        <f>+Monitoring!#REF!</f>
        <v>#REF!</v>
      </c>
      <c r="T407" s="101" t="e">
        <f>+Monitoring!#REF!</f>
        <v>#REF!</v>
      </c>
    </row>
    <row r="408" spans="1:20" x14ac:dyDescent="0.3">
      <c r="A408" s="88">
        <f t="shared" si="34"/>
        <v>407</v>
      </c>
      <c r="B408" s="88" t="str">
        <f t="shared" si="30"/>
        <v>FAIRD</v>
      </c>
      <c r="C408" s="88" t="str">
        <f>SUBSTITUTE(+Monitoring!C408,"-","")</f>
        <v>FAIRD2</v>
      </c>
      <c r="D408" s="88" t="str">
        <f t="shared" si="31"/>
        <v>Site2</v>
      </c>
      <c r="E408" s="89" t="str">
        <f t="shared" si="32"/>
        <v>Maize</v>
      </c>
      <c r="F408" s="90" t="str">
        <f t="shared" si="33"/>
        <v>FAIRDxMaize</v>
      </c>
      <c r="G408" s="91">
        <f>+Monitoring!G408</f>
        <v>45164.6125231482</v>
      </c>
      <c r="H408" s="91">
        <f>+Monitoring!H408</f>
        <v>45164.612592592603</v>
      </c>
      <c r="I408" s="93">
        <f>+Monitoring!I408</f>
        <v>6.9444402470253408E-5</v>
      </c>
      <c r="J408" s="92" t="e">
        <f>+Monitoring!#REF!</f>
        <v>#REF!</v>
      </c>
      <c r="K408" s="88" t="str">
        <f>+Monitoring!S408</f>
        <v>Diptera</v>
      </c>
      <c r="L408" s="88" t="str">
        <f>+Monitoring!T408</f>
        <v>Brachycera</v>
      </c>
      <c r="M408" s="88" t="str">
        <f>+Monitoring!U408</f>
        <v>#N/C</v>
      </c>
      <c r="N408" s="88" t="str">
        <f>+Monitoring!V408</f>
        <v>#N/C</v>
      </c>
      <c r="O408" s="88" t="str">
        <f>+Monitoring!W408</f>
        <v>#N/C</v>
      </c>
      <c r="P408" s="88" t="str">
        <f>+Monitoring!X408</f>
        <v>#N/C</v>
      </c>
      <c r="Q408" s="88" t="str">
        <f>+Monitoring!Y408</f>
        <v>#N/C</v>
      </c>
      <c r="R408" s="88" t="str">
        <f>+Monitoring!Z408</f>
        <v>#N/C</v>
      </c>
      <c r="S408" s="88" t="e">
        <f>+Monitoring!#REF!</f>
        <v>#REF!</v>
      </c>
      <c r="T408" s="101" t="e">
        <f>+Monitoring!#REF!</f>
        <v>#REF!</v>
      </c>
    </row>
    <row r="409" spans="1:20" x14ac:dyDescent="0.3">
      <c r="A409" s="88">
        <f t="shared" si="34"/>
        <v>408</v>
      </c>
      <c r="B409" s="88" t="str">
        <f t="shared" si="30"/>
        <v>FAIRD</v>
      </c>
      <c r="C409" s="88" t="str">
        <f>SUBSTITUTE(+Monitoring!C409,"-","")</f>
        <v>FAIRD2</v>
      </c>
      <c r="D409" s="88" t="str">
        <f t="shared" si="31"/>
        <v>Site2</v>
      </c>
      <c r="E409" s="89" t="str">
        <f t="shared" si="32"/>
        <v>Maize</v>
      </c>
      <c r="F409" s="90" t="str">
        <f t="shared" si="33"/>
        <v>FAIRDxMaize</v>
      </c>
      <c r="G409" s="91">
        <f>+Monitoring!G409</f>
        <v>45164.618888888901</v>
      </c>
      <c r="H409" s="91">
        <f>+Monitoring!H409</f>
        <v>45164.619108796302</v>
      </c>
      <c r="I409" s="93">
        <f>+Monitoring!I409</f>
        <v>2.1990740060573444E-4</v>
      </c>
      <c r="J409" s="92" t="e">
        <f>+Monitoring!#REF!</f>
        <v>#REF!</v>
      </c>
      <c r="K409" s="88" t="str">
        <f>+Monitoring!S409</f>
        <v>Diptera</v>
      </c>
      <c r="L409" s="88" t="str">
        <f>+Monitoring!T409</f>
        <v>Brachycera</v>
      </c>
      <c r="M409" s="88" t="str">
        <f>+Monitoring!U409</f>
        <v>#N/C</v>
      </c>
      <c r="N409" s="88" t="str">
        <f>+Monitoring!V409</f>
        <v>#N/C</v>
      </c>
      <c r="O409" s="88" t="str">
        <f>+Monitoring!W409</f>
        <v>#N/C</v>
      </c>
      <c r="P409" s="88" t="str">
        <f>+Monitoring!X409</f>
        <v>#N/C</v>
      </c>
      <c r="Q409" s="88" t="str">
        <f>+Monitoring!Y409</f>
        <v>#N/C</v>
      </c>
      <c r="R409" s="88" t="str">
        <f>+Monitoring!Z409</f>
        <v>#N/C</v>
      </c>
      <c r="S409" s="88" t="e">
        <f>+Monitoring!#REF!</f>
        <v>#REF!</v>
      </c>
      <c r="T409" s="101" t="e">
        <f>+Monitoring!#REF!</f>
        <v>#REF!</v>
      </c>
    </row>
    <row r="410" spans="1:20" x14ac:dyDescent="0.3">
      <c r="A410" s="88">
        <f t="shared" si="34"/>
        <v>409</v>
      </c>
      <c r="B410" s="88" t="str">
        <f t="shared" si="30"/>
        <v>FAIRD</v>
      </c>
      <c r="C410" s="88" t="str">
        <f>SUBSTITUTE(+Monitoring!C410,"-","")</f>
        <v>FAIRD2</v>
      </c>
      <c r="D410" s="88" t="str">
        <f t="shared" si="31"/>
        <v>Site2</v>
      </c>
      <c r="E410" s="89" t="str">
        <f t="shared" si="32"/>
        <v>Maize</v>
      </c>
      <c r="F410" s="90" t="str">
        <f t="shared" si="33"/>
        <v>FAIRDxMaize</v>
      </c>
      <c r="G410" s="91">
        <f>+Monitoring!G410</f>
        <v>45164.618946759299</v>
      </c>
      <c r="H410" s="91">
        <f>+Monitoring!H410</f>
        <v>45164.619004629603</v>
      </c>
      <c r="I410" s="93">
        <f>+Monitoring!I410</f>
        <v>5.7870303862728179E-5</v>
      </c>
      <c r="J410" s="92" t="e">
        <f>+Monitoring!#REF!</f>
        <v>#REF!</v>
      </c>
      <c r="K410" s="88" t="str">
        <f>+Monitoring!S410</f>
        <v>#N/C</v>
      </c>
      <c r="L410" s="88" t="str">
        <f>+Monitoring!T410</f>
        <v>#N/C</v>
      </c>
      <c r="M410" s="88" t="str">
        <f>+Monitoring!U410</f>
        <v>#N/C</v>
      </c>
      <c r="N410" s="88" t="str">
        <f>+Monitoring!V410</f>
        <v>#N/C</v>
      </c>
      <c r="O410" s="88" t="str">
        <f>+Monitoring!W410</f>
        <v>#N/C</v>
      </c>
      <c r="P410" s="88" t="str">
        <f>+Monitoring!X410</f>
        <v>#N/C</v>
      </c>
      <c r="Q410" s="88" t="str">
        <f>+Monitoring!Y410</f>
        <v>#N/C</v>
      </c>
      <c r="R410" s="88" t="str">
        <f>+Monitoring!Z410</f>
        <v>#N/C</v>
      </c>
      <c r="S410" s="88" t="e">
        <f>+Monitoring!#REF!</f>
        <v>#REF!</v>
      </c>
      <c r="T410" s="101" t="e">
        <f>+Monitoring!#REF!</f>
        <v>#REF!</v>
      </c>
    </row>
    <row r="411" spans="1:20" x14ac:dyDescent="0.3">
      <c r="A411" s="88">
        <f t="shared" si="34"/>
        <v>410</v>
      </c>
      <c r="B411" s="88" t="str">
        <f t="shared" si="30"/>
        <v>FAIRD</v>
      </c>
      <c r="C411" s="88" t="str">
        <f>SUBSTITUTE(+Monitoring!C411,"-","")</f>
        <v>FAIRD2</v>
      </c>
      <c r="D411" s="88" t="str">
        <f t="shared" si="31"/>
        <v>Site2</v>
      </c>
      <c r="E411" s="89" t="str">
        <f t="shared" si="32"/>
        <v>Maize</v>
      </c>
      <c r="F411" s="90" t="str">
        <f t="shared" si="33"/>
        <v>FAIRDxMaize</v>
      </c>
      <c r="G411" s="91">
        <f>+Monitoring!G411</f>
        <v>45164.618946759299</v>
      </c>
      <c r="H411" s="91">
        <f>+Monitoring!H411</f>
        <v>45164.618969907402</v>
      </c>
      <c r="I411" s="93">
        <f>+Monitoring!I411</f>
        <v>2.3148102627601475E-5</v>
      </c>
      <c r="J411" s="92" t="e">
        <f>+Monitoring!#REF!</f>
        <v>#REF!</v>
      </c>
      <c r="K411" s="88" t="str">
        <f>+Monitoring!S411</f>
        <v>Diptera</v>
      </c>
      <c r="L411" s="88" t="str">
        <f>+Monitoring!T411</f>
        <v>Brachycera</v>
      </c>
      <c r="M411" s="88" t="str">
        <f>+Monitoring!U411</f>
        <v>Muscomorpha</v>
      </c>
      <c r="N411" s="88" t="str">
        <f>+Monitoring!V411</f>
        <v>Muscoidea</v>
      </c>
      <c r="O411" s="88" t="str">
        <f>+Monitoring!W411</f>
        <v>#N/C</v>
      </c>
      <c r="P411" s="88" t="str">
        <f>+Monitoring!X411</f>
        <v>#N/C</v>
      </c>
      <c r="Q411" s="88" t="str">
        <f>+Monitoring!Y411</f>
        <v>#N/C</v>
      </c>
      <c r="R411" s="88" t="str">
        <f>+Monitoring!Z411</f>
        <v>#N/C</v>
      </c>
      <c r="S411" s="88" t="e">
        <f>+Monitoring!#REF!</f>
        <v>#REF!</v>
      </c>
      <c r="T411" s="101" t="e">
        <f>+Monitoring!#REF!</f>
        <v>#REF!</v>
      </c>
    </row>
    <row r="412" spans="1:20" x14ac:dyDescent="0.3">
      <c r="A412" s="88">
        <f t="shared" si="34"/>
        <v>411</v>
      </c>
      <c r="B412" s="88" t="str">
        <f t="shared" si="30"/>
        <v>FAIRD</v>
      </c>
      <c r="C412" s="88" t="str">
        <f>SUBSTITUTE(+Monitoring!C412,"-","")</f>
        <v>FAIRD2</v>
      </c>
      <c r="D412" s="88" t="str">
        <f t="shared" si="31"/>
        <v>Site2</v>
      </c>
      <c r="E412" s="89" t="str">
        <f t="shared" si="32"/>
        <v>Maize</v>
      </c>
      <c r="F412" s="90" t="str">
        <f t="shared" si="33"/>
        <v>FAIRDxMaize</v>
      </c>
      <c r="G412" s="91">
        <f>+Monitoring!G412</f>
        <v>45164.627442129597</v>
      </c>
      <c r="H412" s="91">
        <f>+Monitoring!H412</f>
        <v>45164.627476851798</v>
      </c>
      <c r="I412" s="93">
        <f>+Monitoring!I412</f>
        <v>3.4722201235126704E-5</v>
      </c>
      <c r="J412" s="92" t="e">
        <f>+Monitoring!#REF!</f>
        <v>#REF!</v>
      </c>
      <c r="K412" s="88" t="str">
        <f>+Monitoring!S412</f>
        <v>Diptera</v>
      </c>
      <c r="L412" s="88" t="str">
        <f>+Monitoring!T412</f>
        <v>Brachycera</v>
      </c>
      <c r="M412" s="88" t="str">
        <f>+Monitoring!U412</f>
        <v>#N/C</v>
      </c>
      <c r="N412" s="88" t="str">
        <f>+Monitoring!V412</f>
        <v>#N/C</v>
      </c>
      <c r="O412" s="88" t="str">
        <f>+Monitoring!W412</f>
        <v>#N/C</v>
      </c>
      <c r="P412" s="88" t="str">
        <f>+Monitoring!X412</f>
        <v>#N/C</v>
      </c>
      <c r="Q412" s="88" t="str">
        <f>+Monitoring!Y412</f>
        <v>#N/C</v>
      </c>
      <c r="R412" s="88" t="str">
        <f>+Monitoring!Z412</f>
        <v>#N/C</v>
      </c>
      <c r="S412" s="88" t="e">
        <f>+Monitoring!#REF!</f>
        <v>#REF!</v>
      </c>
      <c r="T412" s="101" t="e">
        <f>+Monitoring!#REF!</f>
        <v>#REF!</v>
      </c>
    </row>
    <row r="413" spans="1:20" x14ac:dyDescent="0.3">
      <c r="A413" s="88">
        <f t="shared" si="34"/>
        <v>412</v>
      </c>
      <c r="B413" s="88" t="str">
        <f t="shared" si="30"/>
        <v>FAIRD</v>
      </c>
      <c r="C413" s="88" t="str">
        <f>SUBSTITUTE(+Monitoring!C413,"-","")</f>
        <v>FAIRD2</v>
      </c>
      <c r="D413" s="88" t="str">
        <f t="shared" si="31"/>
        <v>Site2</v>
      </c>
      <c r="E413" s="89" t="str">
        <f t="shared" si="32"/>
        <v>Maize</v>
      </c>
      <c r="F413" s="90" t="str">
        <f t="shared" si="33"/>
        <v>FAIRDxMaize</v>
      </c>
      <c r="G413" s="91">
        <f>+Monitoring!G413</f>
        <v>45164.627442129597</v>
      </c>
      <c r="H413" s="91">
        <f>+Monitoring!H413</f>
        <v>45164.627500000002</v>
      </c>
      <c r="I413" s="93">
        <f>+Monitoring!I413</f>
        <v>5.7870405726134777E-5</v>
      </c>
      <c r="J413" s="92" t="e">
        <f>+Monitoring!#REF!</f>
        <v>#REF!</v>
      </c>
      <c r="K413" s="88" t="str">
        <f>+Monitoring!S413</f>
        <v>Diptera</v>
      </c>
      <c r="L413" s="88" t="str">
        <f>+Monitoring!T413</f>
        <v>Brachycera</v>
      </c>
      <c r="M413" s="88" t="str">
        <f>+Monitoring!U413</f>
        <v>Muscomorpha</v>
      </c>
      <c r="N413" s="88" t="str">
        <f>+Monitoring!V413</f>
        <v>Muscoidea</v>
      </c>
      <c r="O413" s="88" t="str">
        <f>+Monitoring!W413</f>
        <v>#N/C</v>
      </c>
      <c r="P413" s="88" t="str">
        <f>+Monitoring!X413</f>
        <v>#N/C</v>
      </c>
      <c r="Q413" s="88" t="str">
        <f>+Monitoring!Y413</f>
        <v>#N/C</v>
      </c>
      <c r="R413" s="88" t="str">
        <f>+Monitoring!Z413</f>
        <v>#N/C</v>
      </c>
      <c r="S413" s="88" t="e">
        <f>+Monitoring!#REF!</f>
        <v>#REF!</v>
      </c>
      <c r="T413" s="101" t="e">
        <f>+Monitoring!#REF!</f>
        <v>#REF!</v>
      </c>
    </row>
    <row r="414" spans="1:20" x14ac:dyDescent="0.3">
      <c r="A414" s="88">
        <f t="shared" si="34"/>
        <v>413</v>
      </c>
      <c r="B414" s="88" t="str">
        <f t="shared" si="30"/>
        <v>FAIRD</v>
      </c>
      <c r="C414" s="88" t="str">
        <f>SUBSTITUTE(+Monitoring!C414,"-","")</f>
        <v>FAIRD2</v>
      </c>
      <c r="D414" s="88" t="str">
        <f t="shared" si="31"/>
        <v>Site2</v>
      </c>
      <c r="E414" s="89" t="str">
        <f t="shared" si="32"/>
        <v>Maize</v>
      </c>
      <c r="F414" s="90" t="str">
        <f t="shared" si="33"/>
        <v>FAIRDxMaize</v>
      </c>
      <c r="G414" s="91">
        <f>+Monitoring!G414</f>
        <v>45164.627835648098</v>
      </c>
      <c r="H414" s="91">
        <f>+Monitoring!H414</f>
        <v>45164.628148148098</v>
      </c>
      <c r="I414" s="93">
        <f>+Monitoring!I414</f>
        <v>3.125000002910383E-4</v>
      </c>
      <c r="J414" s="92" t="e">
        <f>+Monitoring!#REF!</f>
        <v>#REF!</v>
      </c>
      <c r="K414" s="88" t="str">
        <f>+Monitoring!S414</f>
        <v>Diptera</v>
      </c>
      <c r="L414" s="88" t="str">
        <f>+Monitoring!T414</f>
        <v>Brachycera</v>
      </c>
      <c r="M414" s="88" t="str">
        <f>+Monitoring!U414</f>
        <v>Muscomorpha</v>
      </c>
      <c r="N414" s="88" t="str">
        <f>+Monitoring!V414</f>
        <v>Muscoidea</v>
      </c>
      <c r="O414" s="88" t="str">
        <f>+Monitoring!W414</f>
        <v>#N/C</v>
      </c>
      <c r="P414" s="88" t="str">
        <f>+Monitoring!X414</f>
        <v>#N/C</v>
      </c>
      <c r="Q414" s="88" t="str">
        <f>+Monitoring!Y414</f>
        <v>#N/C</v>
      </c>
      <c r="R414" s="88" t="str">
        <f>+Monitoring!Z414</f>
        <v>#N/C</v>
      </c>
      <c r="S414" s="88" t="e">
        <f>+Monitoring!#REF!</f>
        <v>#REF!</v>
      </c>
      <c r="T414" s="101" t="e">
        <f>+Monitoring!#REF!</f>
        <v>#REF!</v>
      </c>
    </row>
    <row r="415" spans="1:20" x14ac:dyDescent="0.3">
      <c r="A415" s="88">
        <f t="shared" si="34"/>
        <v>414</v>
      </c>
      <c r="B415" s="88" t="str">
        <f t="shared" si="30"/>
        <v>FAIRD</v>
      </c>
      <c r="C415" s="88" t="str">
        <f>SUBSTITUTE(+Monitoring!C415,"-","")</f>
        <v>FAIRD2</v>
      </c>
      <c r="D415" s="88" t="str">
        <f t="shared" si="31"/>
        <v>Site2</v>
      </c>
      <c r="E415" s="89" t="str">
        <f t="shared" si="32"/>
        <v>Maize</v>
      </c>
      <c r="F415" s="90" t="str">
        <f t="shared" si="33"/>
        <v>FAIRDxMaize</v>
      </c>
      <c r="G415" s="91">
        <f>+Monitoring!G415</f>
        <v>45164.638495370396</v>
      </c>
      <c r="H415" s="91">
        <f>+Monitoring!H415</f>
        <v>45164.638587963003</v>
      </c>
      <c r="I415" s="93">
        <f>+Monitoring!I415</f>
        <v>9.2592606961261481E-5</v>
      </c>
      <c r="J415" s="92" t="e">
        <f>+Monitoring!#REF!</f>
        <v>#REF!</v>
      </c>
      <c r="K415" s="88" t="str">
        <f>+Monitoring!S415</f>
        <v>Diptera</v>
      </c>
      <c r="L415" s="88" t="str">
        <f>+Monitoring!T415</f>
        <v>Brachycera</v>
      </c>
      <c r="M415" s="88" t="str">
        <f>+Monitoring!U415</f>
        <v>Muscomorpha</v>
      </c>
      <c r="N415" s="88" t="str">
        <f>+Monitoring!V415</f>
        <v>Muscoidea</v>
      </c>
      <c r="O415" s="88" t="str">
        <f>+Monitoring!W415</f>
        <v>#N/C</v>
      </c>
      <c r="P415" s="88" t="str">
        <f>+Monitoring!X415</f>
        <v>#N/C</v>
      </c>
      <c r="Q415" s="88" t="str">
        <f>+Monitoring!Y415</f>
        <v>#N/C</v>
      </c>
      <c r="R415" s="88" t="str">
        <f>+Monitoring!Z415</f>
        <v>#N/C</v>
      </c>
      <c r="S415" s="88" t="e">
        <f>+Monitoring!#REF!</f>
        <v>#REF!</v>
      </c>
      <c r="T415" s="101" t="e">
        <f>+Monitoring!#REF!</f>
        <v>#REF!</v>
      </c>
    </row>
    <row r="416" spans="1:20" x14ac:dyDescent="0.3">
      <c r="A416" s="88">
        <f t="shared" si="34"/>
        <v>415</v>
      </c>
      <c r="B416" s="88" t="str">
        <f t="shared" si="30"/>
        <v>FAIRD</v>
      </c>
      <c r="C416" s="88" t="str">
        <f>SUBSTITUTE(+Monitoring!C416,"-","")</f>
        <v>FAIRD2</v>
      </c>
      <c r="D416" s="88" t="str">
        <f t="shared" si="31"/>
        <v>Site2</v>
      </c>
      <c r="E416" s="89" t="str">
        <f t="shared" si="32"/>
        <v>Maize</v>
      </c>
      <c r="F416" s="90" t="str">
        <f t="shared" si="33"/>
        <v>FAIRDxMaize</v>
      </c>
      <c r="G416" s="91">
        <f>+Monitoring!G416</f>
        <v>45164.647731481498</v>
      </c>
      <c r="H416" s="91">
        <f>+Monitoring!H416</f>
        <v>45164.647754629601</v>
      </c>
      <c r="I416" s="93">
        <f>+Monitoring!I416</f>
        <v>2.3148102627601475E-5</v>
      </c>
      <c r="J416" s="92" t="e">
        <f>+Monitoring!#REF!</f>
        <v>#REF!</v>
      </c>
      <c r="K416" s="88" t="str">
        <f>+Monitoring!S416</f>
        <v>Diptera</v>
      </c>
      <c r="L416" s="88" t="str">
        <f>+Monitoring!T416</f>
        <v>Brachycera</v>
      </c>
      <c r="M416" s="88" t="str">
        <f>+Monitoring!U416</f>
        <v>Muscomorpha</v>
      </c>
      <c r="N416" s="88" t="str">
        <f>+Monitoring!V416</f>
        <v>Muscoidea</v>
      </c>
      <c r="O416" s="88" t="str">
        <f>+Monitoring!W416</f>
        <v>#N/C</v>
      </c>
      <c r="P416" s="88" t="str">
        <f>+Monitoring!X416</f>
        <v>#N/C</v>
      </c>
      <c r="Q416" s="88" t="str">
        <f>+Monitoring!Y416</f>
        <v>#N/C</v>
      </c>
      <c r="R416" s="88" t="str">
        <f>+Monitoring!Z416</f>
        <v>#N/C</v>
      </c>
      <c r="S416" s="88" t="e">
        <f>+Monitoring!#REF!</f>
        <v>#REF!</v>
      </c>
      <c r="T416" s="101" t="e">
        <f>+Monitoring!#REF!</f>
        <v>#REF!</v>
      </c>
    </row>
    <row r="417" spans="1:20" x14ac:dyDescent="0.3">
      <c r="A417" s="88">
        <f t="shared" si="34"/>
        <v>416</v>
      </c>
      <c r="B417" s="88" t="str">
        <f t="shared" si="30"/>
        <v>FAIRD</v>
      </c>
      <c r="C417" s="88" t="str">
        <f>SUBSTITUTE(+Monitoring!C417,"-","")</f>
        <v>FAIRD2</v>
      </c>
      <c r="D417" s="88" t="str">
        <f t="shared" si="31"/>
        <v>Site2</v>
      </c>
      <c r="E417" s="89" t="str">
        <f t="shared" si="32"/>
        <v>Maize</v>
      </c>
      <c r="F417" s="90" t="str">
        <f t="shared" si="33"/>
        <v>FAIRDxMaize</v>
      </c>
      <c r="G417" s="91">
        <f>+Monitoring!G417</f>
        <v>45164.6477199074</v>
      </c>
      <c r="H417" s="91">
        <f>+Monitoring!H417</f>
        <v>45164.647824074098</v>
      </c>
      <c r="I417" s="93">
        <f>+Monitoring!I417</f>
        <v>1.041666982928291E-4</v>
      </c>
      <c r="J417" s="92" t="e">
        <f>+Monitoring!#REF!</f>
        <v>#REF!</v>
      </c>
      <c r="K417" s="88" t="str">
        <f>+Monitoring!S417</f>
        <v>#N/C</v>
      </c>
      <c r="L417" s="88" t="str">
        <f>+Monitoring!T417</f>
        <v>#N/C</v>
      </c>
      <c r="M417" s="88" t="str">
        <f>+Monitoring!U417</f>
        <v>#N/C</v>
      </c>
      <c r="N417" s="88" t="str">
        <f>+Monitoring!V417</f>
        <v>#N/C</v>
      </c>
      <c r="O417" s="88" t="str">
        <f>+Monitoring!W417</f>
        <v>#N/C</v>
      </c>
      <c r="P417" s="88" t="str">
        <f>+Monitoring!X417</f>
        <v>#N/C</v>
      </c>
      <c r="Q417" s="88" t="str">
        <f>+Monitoring!Y417</f>
        <v>#N/C</v>
      </c>
      <c r="R417" s="88" t="str">
        <f>+Monitoring!Z417</f>
        <v>#N/C</v>
      </c>
      <c r="S417" s="88" t="e">
        <f>+Monitoring!#REF!</f>
        <v>#REF!</v>
      </c>
      <c r="T417" s="101" t="e">
        <f>+Monitoring!#REF!</f>
        <v>#REF!</v>
      </c>
    </row>
    <row r="418" spans="1:20" x14ac:dyDescent="0.3">
      <c r="A418" s="88">
        <f t="shared" si="34"/>
        <v>417</v>
      </c>
      <c r="B418" s="88" t="str">
        <f t="shared" si="30"/>
        <v>FAIRD</v>
      </c>
      <c r="C418" s="88" t="str">
        <f>SUBSTITUTE(+Monitoring!C418,"-","")</f>
        <v>FAIRD2</v>
      </c>
      <c r="D418" s="88" t="str">
        <f t="shared" si="31"/>
        <v>Site2</v>
      </c>
      <c r="E418" s="89" t="str">
        <f t="shared" si="32"/>
        <v>Maize</v>
      </c>
      <c r="F418" s="90" t="str">
        <f t="shared" si="33"/>
        <v>FAIRDxMaize</v>
      </c>
      <c r="G418" s="91">
        <f>+Monitoring!G418</f>
        <v>45164.661412037</v>
      </c>
      <c r="H418" s="91">
        <f>+Monitoring!H418</f>
        <v>45164.661597222199</v>
      </c>
      <c r="I418" s="93">
        <f>+Monitoring!I418</f>
        <v>1.8518519937060773E-4</v>
      </c>
      <c r="J418" s="92" t="e">
        <f>+Monitoring!#REF!</f>
        <v>#REF!</v>
      </c>
      <c r="K418" s="88" t="str">
        <f>+Monitoring!S418</f>
        <v>Diptera</v>
      </c>
      <c r="L418" s="88" t="str">
        <f>+Monitoring!T418</f>
        <v>Brachycera</v>
      </c>
      <c r="M418" s="88" t="str">
        <f>+Monitoring!U418</f>
        <v>Muscomorpha</v>
      </c>
      <c r="N418" s="88" t="str">
        <f>+Monitoring!V418</f>
        <v>Muscoidea</v>
      </c>
      <c r="O418" s="88" t="str">
        <f>+Monitoring!W418</f>
        <v>Fanniidae</v>
      </c>
      <c r="P418" s="88">
        <f>+Monitoring!X418</f>
        <v>0</v>
      </c>
      <c r="Q418" s="88" t="str">
        <f>+Monitoring!Y418</f>
        <v>Fannia</v>
      </c>
      <c r="R418" s="88" t="str">
        <f>+Monitoring!Z418</f>
        <v>#N/C</v>
      </c>
      <c r="S418" s="88" t="e">
        <f>+Monitoring!#REF!</f>
        <v>#REF!</v>
      </c>
      <c r="T418" s="101" t="e">
        <f>+Monitoring!#REF!</f>
        <v>#REF!</v>
      </c>
    </row>
    <row r="419" spans="1:20" x14ac:dyDescent="0.3">
      <c r="A419" s="88">
        <f t="shared" si="34"/>
        <v>418</v>
      </c>
      <c r="B419" s="88" t="str">
        <f t="shared" si="30"/>
        <v>FAIRD</v>
      </c>
      <c r="C419" s="88" t="str">
        <f>SUBSTITUTE(+Monitoring!C419,"-","")</f>
        <v>FAIRD2</v>
      </c>
      <c r="D419" s="88" t="str">
        <f t="shared" si="31"/>
        <v>Site2</v>
      </c>
      <c r="E419" s="89" t="str">
        <f t="shared" si="32"/>
        <v>Maize</v>
      </c>
      <c r="F419" s="90" t="str">
        <f t="shared" si="33"/>
        <v>FAIRDxMaize</v>
      </c>
      <c r="G419" s="91">
        <f>+Monitoring!G419</f>
        <v>45165.347222222197</v>
      </c>
      <c r="H419" s="91">
        <f>+Monitoring!H419</f>
        <v>45165.347349536998</v>
      </c>
      <c r="I419" s="93">
        <f>+Monitoring!I419</f>
        <v>1.2731480092043057E-4</v>
      </c>
      <c r="J419" s="92" t="e">
        <f>+Monitoring!#REF!</f>
        <v>#REF!</v>
      </c>
      <c r="K419" s="88" t="str">
        <f>+Monitoring!S419</f>
        <v>Diptera</v>
      </c>
      <c r="L419" s="88" t="str">
        <f>+Monitoring!T419</f>
        <v>Brachycera</v>
      </c>
      <c r="M419" s="88" t="str">
        <f>+Monitoring!U419</f>
        <v>Muscomorpha</v>
      </c>
      <c r="N419" s="88" t="str">
        <f>+Monitoring!V419</f>
        <v>Muscoidea</v>
      </c>
      <c r="O419" s="88" t="str">
        <f>+Monitoring!W419</f>
        <v>Fanniidae</v>
      </c>
      <c r="P419" s="88">
        <f>+Monitoring!X419</f>
        <v>0</v>
      </c>
      <c r="Q419" s="88" t="str">
        <f>+Monitoring!Y419</f>
        <v>Fannia</v>
      </c>
      <c r="R419" s="88" t="str">
        <f>+Monitoring!Z419</f>
        <v>#N/C</v>
      </c>
      <c r="S419" s="88" t="e">
        <f>+Monitoring!#REF!</f>
        <v>#REF!</v>
      </c>
      <c r="T419" s="101" t="e">
        <f>+Monitoring!#REF!</f>
        <v>#REF!</v>
      </c>
    </row>
    <row r="420" spans="1:20" x14ac:dyDescent="0.3">
      <c r="A420" s="88">
        <f t="shared" si="34"/>
        <v>419</v>
      </c>
      <c r="B420" s="88" t="str">
        <f t="shared" si="30"/>
        <v>FAIRD</v>
      </c>
      <c r="C420" s="88" t="str">
        <f>SUBSTITUTE(+Monitoring!C420,"-","")</f>
        <v>FAIRD2</v>
      </c>
      <c r="D420" s="88" t="str">
        <f t="shared" si="31"/>
        <v>Site2</v>
      </c>
      <c r="E420" s="89" t="str">
        <f t="shared" si="32"/>
        <v>Maize</v>
      </c>
      <c r="F420" s="90" t="str">
        <f t="shared" si="33"/>
        <v>FAIRDxMaize</v>
      </c>
      <c r="G420" s="91">
        <f>+Monitoring!G420</f>
        <v>45165.347222222197</v>
      </c>
      <c r="H420" s="91">
        <f>+Monitoring!H420</f>
        <v>45165.4361921296</v>
      </c>
      <c r="I420" s="93">
        <f>+Monitoring!I420</f>
        <v>8.8969907403225079E-2</v>
      </c>
      <c r="J420" s="92" t="e">
        <f>+Monitoring!#REF!</f>
        <v>#REF!</v>
      </c>
      <c r="K420" s="88" t="str">
        <f>+Monitoring!S420</f>
        <v>#N/C</v>
      </c>
      <c r="L420" s="88" t="str">
        <f>+Monitoring!T420</f>
        <v>#N/C</v>
      </c>
      <c r="M420" s="88" t="str">
        <f>+Monitoring!U420</f>
        <v>#N/C</v>
      </c>
      <c r="N420" s="88" t="str">
        <f>+Monitoring!V420</f>
        <v>#N/C</v>
      </c>
      <c r="O420" s="88" t="str">
        <f>+Monitoring!W420</f>
        <v>#N/C</v>
      </c>
      <c r="P420" s="88" t="str">
        <f>+Monitoring!X420</f>
        <v>#N/C</v>
      </c>
      <c r="Q420" s="88" t="str">
        <f>+Monitoring!Y420</f>
        <v>#N/C</v>
      </c>
      <c r="R420" s="88" t="str">
        <f>+Monitoring!Z420</f>
        <v>#N/C</v>
      </c>
      <c r="S420" s="88" t="e">
        <f>+Monitoring!#REF!</f>
        <v>#REF!</v>
      </c>
      <c r="T420" s="101" t="e">
        <f>+Monitoring!#REF!</f>
        <v>#REF!</v>
      </c>
    </row>
    <row r="421" spans="1:20" x14ac:dyDescent="0.3">
      <c r="A421" s="88">
        <f t="shared" si="34"/>
        <v>420</v>
      </c>
      <c r="B421" s="88" t="str">
        <f t="shared" si="30"/>
        <v>FAIRD</v>
      </c>
      <c r="C421" s="88" t="str">
        <f>SUBSTITUTE(+Monitoring!C421,"-","")</f>
        <v>FAIRD2</v>
      </c>
      <c r="D421" s="88" t="str">
        <f t="shared" si="31"/>
        <v>Site2</v>
      </c>
      <c r="E421" s="89" t="str">
        <f t="shared" si="32"/>
        <v>Maize</v>
      </c>
      <c r="F421" s="90" t="str">
        <f t="shared" si="33"/>
        <v>FAIRDxMaize</v>
      </c>
      <c r="G421" s="91">
        <f>+Monitoring!G421</f>
        <v>45165.352905092601</v>
      </c>
      <c r="H421" s="91">
        <f>+Monitoring!H421</f>
        <v>45165.352986111102</v>
      </c>
      <c r="I421" s="93">
        <f>+Monitoring!I421</f>
        <v>8.1018501077778637E-5</v>
      </c>
      <c r="J421" s="92" t="e">
        <f>+Monitoring!#REF!</f>
        <v>#REF!</v>
      </c>
      <c r="K421" s="88" t="str">
        <f>+Monitoring!S421</f>
        <v>#N/C</v>
      </c>
      <c r="L421" s="88" t="str">
        <f>+Monitoring!T421</f>
        <v>#N/C</v>
      </c>
      <c r="M421" s="88" t="str">
        <f>+Monitoring!U421</f>
        <v>#N/C</v>
      </c>
      <c r="N421" s="88" t="str">
        <f>+Monitoring!V421</f>
        <v>#N/C</v>
      </c>
      <c r="O421" s="88" t="str">
        <f>+Monitoring!W421</f>
        <v>#N/C</v>
      </c>
      <c r="P421" s="88" t="str">
        <f>+Monitoring!X421</f>
        <v>#N/C</v>
      </c>
      <c r="Q421" s="88" t="str">
        <f>+Monitoring!Y421</f>
        <v>#N/C</v>
      </c>
      <c r="R421" s="88" t="str">
        <f>+Monitoring!Z421</f>
        <v>#N/C</v>
      </c>
      <c r="S421" s="88" t="e">
        <f>+Monitoring!#REF!</f>
        <v>#REF!</v>
      </c>
      <c r="T421" s="101" t="e">
        <f>+Monitoring!#REF!</f>
        <v>#REF!</v>
      </c>
    </row>
    <row r="422" spans="1:20" x14ac:dyDescent="0.3">
      <c r="A422" s="88">
        <f t="shared" si="34"/>
        <v>421</v>
      </c>
      <c r="B422" s="88" t="str">
        <f t="shared" si="30"/>
        <v>FAIRD</v>
      </c>
      <c r="C422" s="88" t="str">
        <f>SUBSTITUTE(+Monitoring!C422,"-","")</f>
        <v>FAIRD2</v>
      </c>
      <c r="D422" s="88" t="str">
        <f t="shared" si="31"/>
        <v>Site2</v>
      </c>
      <c r="E422" s="89" t="str">
        <f t="shared" si="32"/>
        <v>Maize</v>
      </c>
      <c r="F422" s="90" t="str">
        <f t="shared" si="33"/>
        <v>FAIRDxMaize</v>
      </c>
      <c r="G422" s="91">
        <f>+Monitoring!G422</f>
        <v>45165.354872685202</v>
      </c>
      <c r="H422" s="91">
        <f>+Monitoring!H422</f>
        <v>45165.355208333298</v>
      </c>
      <c r="I422" s="93">
        <f>+Monitoring!I422</f>
        <v>3.3564809564268216E-4</v>
      </c>
      <c r="J422" s="92" t="e">
        <f>+Monitoring!#REF!</f>
        <v>#REF!</v>
      </c>
      <c r="K422" s="88" t="str">
        <f>+Monitoring!S422</f>
        <v>Diptera</v>
      </c>
      <c r="L422" s="88" t="str">
        <f>+Monitoring!T422</f>
        <v>Brachycera</v>
      </c>
      <c r="M422" s="88" t="str">
        <f>+Monitoring!U422</f>
        <v>Muscomorpha</v>
      </c>
      <c r="N422" s="88" t="str">
        <f>+Monitoring!V422</f>
        <v>Muscoidea</v>
      </c>
      <c r="O422" s="88" t="str">
        <f>+Monitoring!W422</f>
        <v>Fanniidae</v>
      </c>
      <c r="P422" s="88">
        <f>+Monitoring!X422</f>
        <v>0</v>
      </c>
      <c r="Q422" s="88" t="str">
        <f>+Monitoring!Y422</f>
        <v>Fannia</v>
      </c>
      <c r="R422" s="88" t="str">
        <f>+Monitoring!Z422</f>
        <v>#N/C</v>
      </c>
      <c r="S422" s="88" t="e">
        <f>+Monitoring!#REF!</f>
        <v>#REF!</v>
      </c>
      <c r="T422" s="101" t="e">
        <f>+Monitoring!#REF!</f>
        <v>#REF!</v>
      </c>
    </row>
    <row r="423" spans="1:20" x14ac:dyDescent="0.3">
      <c r="A423" s="88">
        <f t="shared" si="34"/>
        <v>422</v>
      </c>
      <c r="B423" s="88" t="str">
        <f t="shared" si="30"/>
        <v>FAIRD</v>
      </c>
      <c r="C423" s="88" t="str">
        <f>SUBSTITUTE(+Monitoring!C423,"-","")</f>
        <v>FAIRD2</v>
      </c>
      <c r="D423" s="88" t="str">
        <f t="shared" si="31"/>
        <v>Site2</v>
      </c>
      <c r="E423" s="89" t="str">
        <f t="shared" si="32"/>
        <v>Maize</v>
      </c>
      <c r="F423" s="90" t="str">
        <f t="shared" si="33"/>
        <v>FAIRDxMaize</v>
      </c>
      <c r="G423" s="91">
        <f>+Monitoring!G423</f>
        <v>45165.395937499998</v>
      </c>
      <c r="H423" s="91">
        <f>+Monitoring!H423</f>
        <v>45165.396701388898</v>
      </c>
      <c r="I423" s="93">
        <f>+Monitoring!I423</f>
        <v>7.6388890011003241E-4</v>
      </c>
      <c r="J423" s="92" t="e">
        <f>+Monitoring!#REF!</f>
        <v>#REF!</v>
      </c>
      <c r="K423" s="88" t="str">
        <f>+Monitoring!S423</f>
        <v>Diptera</v>
      </c>
      <c r="L423" s="88" t="str">
        <f>+Monitoring!T423</f>
        <v>Brachycera</v>
      </c>
      <c r="M423" s="88" t="str">
        <f>+Monitoring!U423</f>
        <v>#N/C</v>
      </c>
      <c r="N423" s="88" t="str">
        <f>+Monitoring!V423</f>
        <v>#N/C</v>
      </c>
      <c r="O423" s="88" t="str">
        <f>+Monitoring!W423</f>
        <v>#N/C</v>
      </c>
      <c r="P423" s="88" t="str">
        <f>+Monitoring!X423</f>
        <v>#N/C</v>
      </c>
      <c r="Q423" s="88" t="str">
        <f>+Monitoring!Y423</f>
        <v>#N/C</v>
      </c>
      <c r="R423" s="88" t="str">
        <f>+Monitoring!Z423</f>
        <v>#N/C</v>
      </c>
      <c r="S423" s="88" t="e">
        <f>+Monitoring!#REF!</f>
        <v>#REF!</v>
      </c>
      <c r="T423" s="101" t="e">
        <f>+Monitoring!#REF!</f>
        <v>#REF!</v>
      </c>
    </row>
    <row r="424" spans="1:20" x14ac:dyDescent="0.3">
      <c r="A424" s="88">
        <f t="shared" si="34"/>
        <v>423</v>
      </c>
      <c r="B424" s="88" t="str">
        <f t="shared" si="30"/>
        <v>FAIRD</v>
      </c>
      <c r="C424" s="88" t="str">
        <f>SUBSTITUTE(+Monitoring!C424,"-","")</f>
        <v>FAIRD2</v>
      </c>
      <c r="D424" s="88" t="str">
        <f t="shared" si="31"/>
        <v>Site2</v>
      </c>
      <c r="E424" s="89" t="str">
        <f t="shared" si="32"/>
        <v>Maize</v>
      </c>
      <c r="F424" s="90" t="str">
        <f t="shared" si="33"/>
        <v>FAIRDxMaize</v>
      </c>
      <c r="G424" s="91">
        <f>+Monitoring!G424</f>
        <v>45165.395937499998</v>
      </c>
      <c r="H424" s="91">
        <f>+Monitoring!H424</f>
        <v>45165.396701388898</v>
      </c>
      <c r="I424" s="93">
        <f>+Monitoring!I424</f>
        <v>7.6388890011003241E-4</v>
      </c>
      <c r="J424" s="92" t="e">
        <f>+Monitoring!#REF!</f>
        <v>#REF!</v>
      </c>
      <c r="K424" s="88" t="str">
        <f>+Monitoring!S424</f>
        <v>Diptera</v>
      </c>
      <c r="L424" s="88" t="str">
        <f>+Monitoring!T424</f>
        <v>Brachycera</v>
      </c>
      <c r="M424" s="88" t="str">
        <f>+Monitoring!U424</f>
        <v>Muscomorpha</v>
      </c>
      <c r="N424" s="88" t="str">
        <f>+Monitoring!V424</f>
        <v>Muscoidea</v>
      </c>
      <c r="O424" s="88" t="str">
        <f>+Monitoring!W424</f>
        <v>Fanniidae</v>
      </c>
      <c r="P424" s="88">
        <f>+Monitoring!X424</f>
        <v>0</v>
      </c>
      <c r="Q424" s="88" t="str">
        <f>+Monitoring!Y424</f>
        <v>Fannia</v>
      </c>
      <c r="R424" s="88" t="str">
        <f>+Monitoring!Z424</f>
        <v>#N/C</v>
      </c>
      <c r="S424" s="88" t="e">
        <f>+Monitoring!#REF!</f>
        <v>#REF!</v>
      </c>
      <c r="T424" s="101" t="e">
        <f>+Monitoring!#REF!</f>
        <v>#REF!</v>
      </c>
    </row>
    <row r="425" spans="1:20" x14ac:dyDescent="0.3">
      <c r="A425" s="88">
        <f t="shared" si="34"/>
        <v>424</v>
      </c>
      <c r="B425" s="88" t="str">
        <f t="shared" si="30"/>
        <v>FAIRD</v>
      </c>
      <c r="C425" s="88" t="str">
        <f>SUBSTITUTE(+Monitoring!C425,"-","")</f>
        <v>FAIRD2</v>
      </c>
      <c r="D425" s="88" t="str">
        <f t="shared" si="31"/>
        <v>Site2</v>
      </c>
      <c r="E425" s="89" t="str">
        <f t="shared" si="32"/>
        <v>Maize</v>
      </c>
      <c r="F425" s="90" t="str">
        <f t="shared" si="33"/>
        <v>FAIRDxMaize</v>
      </c>
      <c r="G425" s="91">
        <f>+Monitoring!G425</f>
        <v>45165.401365740698</v>
      </c>
      <c r="H425" s="91">
        <f>+Monitoring!H425</f>
        <v>45165.401620370401</v>
      </c>
      <c r="I425" s="93">
        <f>+Monitoring!I425</f>
        <v>2.5462970370426774E-4</v>
      </c>
      <c r="J425" s="92" t="e">
        <f>+Monitoring!#REF!</f>
        <v>#REF!</v>
      </c>
      <c r="K425" s="88" t="str">
        <f>+Monitoring!S425</f>
        <v>Diptera</v>
      </c>
      <c r="L425" s="88" t="str">
        <f>+Monitoring!T425</f>
        <v>Brachycera</v>
      </c>
      <c r="M425" s="88" t="str">
        <f>+Monitoring!U425</f>
        <v>Muscomorpha</v>
      </c>
      <c r="N425" s="88" t="str">
        <f>+Monitoring!V425</f>
        <v>Muscoidea</v>
      </c>
      <c r="O425" s="88" t="str">
        <f>+Monitoring!W425</f>
        <v>Fanniidae</v>
      </c>
      <c r="P425" s="88">
        <f>+Monitoring!X425</f>
        <v>0</v>
      </c>
      <c r="Q425" s="88" t="str">
        <f>+Monitoring!Y425</f>
        <v>Fannia</v>
      </c>
      <c r="R425" s="88" t="str">
        <f>+Monitoring!Z425</f>
        <v>#N/C</v>
      </c>
      <c r="S425" s="88" t="e">
        <f>+Monitoring!#REF!</f>
        <v>#REF!</v>
      </c>
      <c r="T425" s="101" t="e">
        <f>+Monitoring!#REF!</f>
        <v>#REF!</v>
      </c>
    </row>
    <row r="426" spans="1:20" x14ac:dyDescent="0.3">
      <c r="A426" s="88">
        <f t="shared" si="34"/>
        <v>425</v>
      </c>
      <c r="B426" s="88" t="str">
        <f t="shared" si="30"/>
        <v>FAIRD</v>
      </c>
      <c r="C426" s="88" t="str">
        <f>SUBSTITUTE(+Monitoring!C426,"-","")</f>
        <v>FAIRD2</v>
      </c>
      <c r="D426" s="88" t="str">
        <f t="shared" si="31"/>
        <v>Site2</v>
      </c>
      <c r="E426" s="89" t="str">
        <f t="shared" si="32"/>
        <v>Maize</v>
      </c>
      <c r="F426" s="90" t="str">
        <f t="shared" si="33"/>
        <v>FAIRDxMaize</v>
      </c>
      <c r="G426" s="91">
        <f>+Monitoring!G426</f>
        <v>45165.402581018498</v>
      </c>
      <c r="H426" s="91">
        <f>+Monitoring!H426</f>
        <v>45165.402928240699</v>
      </c>
      <c r="I426" s="93">
        <f>+Monitoring!I426</f>
        <v>3.4722220152616501E-4</v>
      </c>
      <c r="J426" s="92" t="e">
        <f>+Monitoring!#REF!</f>
        <v>#REF!</v>
      </c>
      <c r="K426" s="88" t="str">
        <f>+Monitoring!S426</f>
        <v>Diptera</v>
      </c>
      <c r="L426" s="88" t="str">
        <f>+Monitoring!T426</f>
        <v>Brachycera</v>
      </c>
      <c r="M426" s="88" t="str">
        <f>+Monitoring!U426</f>
        <v>Muscomorpha</v>
      </c>
      <c r="N426" s="88" t="str">
        <f>+Monitoring!V426</f>
        <v>Muscoidea</v>
      </c>
      <c r="O426" s="88" t="str">
        <f>+Monitoring!W426</f>
        <v>Fanniidae</v>
      </c>
      <c r="P426" s="88">
        <f>+Monitoring!X426</f>
        <v>0</v>
      </c>
      <c r="Q426" s="88" t="str">
        <f>+Monitoring!Y426</f>
        <v>Fannia</v>
      </c>
      <c r="R426" s="88" t="str">
        <f>+Monitoring!Z426</f>
        <v>#N/C</v>
      </c>
      <c r="S426" s="88" t="e">
        <f>+Monitoring!#REF!</f>
        <v>#REF!</v>
      </c>
      <c r="T426" s="101" t="e">
        <f>+Monitoring!#REF!</f>
        <v>#REF!</v>
      </c>
    </row>
    <row r="427" spans="1:20" x14ac:dyDescent="0.3">
      <c r="A427" s="88">
        <f t="shared" si="34"/>
        <v>426</v>
      </c>
      <c r="B427" s="88" t="str">
        <f t="shared" si="30"/>
        <v>FAIRD</v>
      </c>
      <c r="C427" s="88" t="str">
        <f>SUBSTITUTE(+Monitoring!C427,"-","")</f>
        <v>FAIRD2</v>
      </c>
      <c r="D427" s="88" t="str">
        <f t="shared" si="31"/>
        <v>Site2</v>
      </c>
      <c r="E427" s="89" t="str">
        <f t="shared" si="32"/>
        <v>Maize</v>
      </c>
      <c r="F427" s="90" t="str">
        <f t="shared" si="33"/>
        <v>FAIRDxMaize</v>
      </c>
      <c r="G427" s="91">
        <f>+Monitoring!G427</f>
        <v>45165.404409722199</v>
      </c>
      <c r="H427" s="91">
        <f>+Monitoring!H427</f>
        <v>45165.4045833333</v>
      </c>
      <c r="I427" s="93">
        <f>+Monitoring!I427</f>
        <v>1.736111007630825E-4</v>
      </c>
      <c r="J427" s="92" t="e">
        <f>+Monitoring!#REF!</f>
        <v>#REF!</v>
      </c>
      <c r="K427" s="88" t="str">
        <f>+Monitoring!S427</f>
        <v>Diptera</v>
      </c>
      <c r="L427" s="88" t="str">
        <f>+Monitoring!T427</f>
        <v>Brachycera</v>
      </c>
      <c r="M427" s="88" t="str">
        <f>+Monitoring!U427</f>
        <v>Muscomorpha</v>
      </c>
      <c r="N427" s="88" t="str">
        <f>+Monitoring!V427</f>
        <v>Muscoidea</v>
      </c>
      <c r="O427" s="88" t="str">
        <f>+Monitoring!W427</f>
        <v>Fanniidae</v>
      </c>
      <c r="P427" s="88">
        <f>+Monitoring!X427</f>
        <v>0</v>
      </c>
      <c r="Q427" s="88" t="str">
        <f>+Monitoring!Y427</f>
        <v>Fannia</v>
      </c>
      <c r="R427" s="88" t="str">
        <f>+Monitoring!Z427</f>
        <v>#N/C</v>
      </c>
      <c r="S427" s="88" t="e">
        <f>+Monitoring!#REF!</f>
        <v>#REF!</v>
      </c>
      <c r="T427" s="101" t="e">
        <f>+Monitoring!#REF!</f>
        <v>#REF!</v>
      </c>
    </row>
    <row r="428" spans="1:20" x14ac:dyDescent="0.3">
      <c r="A428" s="88">
        <f t="shared" si="34"/>
        <v>427</v>
      </c>
      <c r="B428" s="88" t="str">
        <f t="shared" si="30"/>
        <v>FAIRD</v>
      </c>
      <c r="C428" s="88" t="str">
        <f>SUBSTITUTE(+Monitoring!C428,"-","")</f>
        <v>FAIRD2</v>
      </c>
      <c r="D428" s="88" t="str">
        <f t="shared" si="31"/>
        <v>Site2</v>
      </c>
      <c r="E428" s="89" t="str">
        <f t="shared" si="32"/>
        <v>Maize</v>
      </c>
      <c r="F428" s="90" t="str">
        <f t="shared" si="33"/>
        <v>FAIRDxMaize</v>
      </c>
      <c r="G428" s="91">
        <f>+Monitoring!G428</f>
        <v>45165.404409722199</v>
      </c>
      <c r="H428" s="91">
        <f>+Monitoring!H428</f>
        <v>45165.4045833333</v>
      </c>
      <c r="I428" s="93">
        <f>+Monitoring!I428</f>
        <v>1.736111007630825E-4</v>
      </c>
      <c r="J428" s="92" t="e">
        <f>+Monitoring!#REF!</f>
        <v>#REF!</v>
      </c>
      <c r="K428" s="88" t="str">
        <f>+Monitoring!S428</f>
        <v>#N/C</v>
      </c>
      <c r="L428" s="88" t="str">
        <f>+Monitoring!T428</f>
        <v>#N/C</v>
      </c>
      <c r="M428" s="88" t="str">
        <f>+Monitoring!U428</f>
        <v>#N/C</v>
      </c>
      <c r="N428" s="88" t="str">
        <f>+Monitoring!V428</f>
        <v>#N/C</v>
      </c>
      <c r="O428" s="88" t="str">
        <f>+Monitoring!W428</f>
        <v>#N/C</v>
      </c>
      <c r="P428" s="88" t="str">
        <f>+Monitoring!X428</f>
        <v>#N/C</v>
      </c>
      <c r="Q428" s="88" t="str">
        <f>+Monitoring!Y428</f>
        <v>#N/C</v>
      </c>
      <c r="R428" s="88" t="str">
        <f>+Monitoring!Z428</f>
        <v>#N/C</v>
      </c>
      <c r="S428" s="88" t="e">
        <f>+Monitoring!#REF!</f>
        <v>#REF!</v>
      </c>
      <c r="T428" s="101" t="e">
        <f>+Monitoring!#REF!</f>
        <v>#REF!</v>
      </c>
    </row>
    <row r="429" spans="1:20" x14ac:dyDescent="0.3">
      <c r="A429" s="88">
        <f t="shared" si="34"/>
        <v>428</v>
      </c>
      <c r="B429" s="88" t="str">
        <f t="shared" si="30"/>
        <v>FAIRD</v>
      </c>
      <c r="C429" s="88" t="str">
        <f>SUBSTITUTE(+Monitoring!C429,"-","")</f>
        <v>FAIRD2</v>
      </c>
      <c r="D429" s="88" t="str">
        <f t="shared" si="31"/>
        <v>Site2</v>
      </c>
      <c r="E429" s="89" t="str">
        <f t="shared" si="32"/>
        <v>Maize</v>
      </c>
      <c r="F429" s="90" t="str">
        <f t="shared" si="33"/>
        <v>FAIRDxMaize</v>
      </c>
      <c r="G429" s="91">
        <f>+Monitoring!G429</f>
        <v>45165.406493055598</v>
      </c>
      <c r="H429" s="91">
        <f>+Monitoring!H429</f>
        <v>45165.406712962998</v>
      </c>
      <c r="I429" s="93">
        <f>+Monitoring!I429</f>
        <v>2.1990740060573444E-4</v>
      </c>
      <c r="J429" s="92" t="e">
        <f>+Monitoring!#REF!</f>
        <v>#REF!</v>
      </c>
      <c r="K429" s="88" t="str">
        <f>+Monitoring!S429</f>
        <v>Diptera</v>
      </c>
      <c r="L429" s="88" t="str">
        <f>+Monitoring!T429</f>
        <v>Brachycera</v>
      </c>
      <c r="M429" s="88" t="str">
        <f>+Monitoring!U429</f>
        <v>Muscomorpha</v>
      </c>
      <c r="N429" s="88" t="str">
        <f>+Monitoring!V429</f>
        <v>Muscoidea</v>
      </c>
      <c r="O429" s="88" t="str">
        <f>+Monitoring!W429</f>
        <v>Fanniidae</v>
      </c>
      <c r="P429" s="88">
        <f>+Monitoring!X429</f>
        <v>0</v>
      </c>
      <c r="Q429" s="88" t="str">
        <f>+Monitoring!Y429</f>
        <v>Fannia</v>
      </c>
      <c r="R429" s="88" t="str">
        <f>+Monitoring!Z429</f>
        <v>#N/C</v>
      </c>
      <c r="S429" s="88" t="e">
        <f>+Monitoring!#REF!</f>
        <v>#REF!</v>
      </c>
      <c r="T429" s="101" t="e">
        <f>+Monitoring!#REF!</f>
        <v>#REF!</v>
      </c>
    </row>
    <row r="430" spans="1:20" x14ac:dyDescent="0.3">
      <c r="A430" s="88">
        <f t="shared" si="34"/>
        <v>429</v>
      </c>
      <c r="B430" s="88" t="str">
        <f t="shared" si="30"/>
        <v>FAIRD</v>
      </c>
      <c r="C430" s="88" t="str">
        <f>SUBSTITUTE(+Monitoring!C430,"-","")</f>
        <v>FAIRD2</v>
      </c>
      <c r="D430" s="88" t="str">
        <f t="shared" si="31"/>
        <v>Site2</v>
      </c>
      <c r="E430" s="89" t="str">
        <f t="shared" si="32"/>
        <v>Maize</v>
      </c>
      <c r="F430" s="90" t="str">
        <f t="shared" si="33"/>
        <v>FAIRDxMaize</v>
      </c>
      <c r="G430" s="91">
        <f>+Monitoring!G430</f>
        <v>45165.413645833301</v>
      </c>
      <c r="H430" s="91">
        <f>+Monitoring!H430</f>
        <v>45165.414270833302</v>
      </c>
      <c r="I430" s="93">
        <f>+Monitoring!I430</f>
        <v>6.2500000058207661E-4</v>
      </c>
      <c r="J430" s="92" t="e">
        <f>+Monitoring!#REF!</f>
        <v>#REF!</v>
      </c>
      <c r="K430" s="88" t="str">
        <f>+Monitoring!S430</f>
        <v>Diptera</v>
      </c>
      <c r="L430" s="88" t="str">
        <f>+Monitoring!T430</f>
        <v>Brachycera</v>
      </c>
      <c r="M430" s="88" t="str">
        <f>+Monitoring!U430</f>
        <v>Muscomorpha</v>
      </c>
      <c r="N430" s="88" t="str">
        <f>+Monitoring!V430</f>
        <v>Muscoidea</v>
      </c>
      <c r="O430" s="88" t="str">
        <f>+Monitoring!W430</f>
        <v>Fanniidae</v>
      </c>
      <c r="P430" s="88">
        <f>+Monitoring!X430</f>
        <v>0</v>
      </c>
      <c r="Q430" s="88" t="str">
        <f>+Monitoring!Y430</f>
        <v>Fannia</v>
      </c>
      <c r="R430" s="88" t="str">
        <f>+Monitoring!Z430</f>
        <v>#N/C</v>
      </c>
      <c r="S430" s="88" t="e">
        <f>+Monitoring!#REF!</f>
        <v>#REF!</v>
      </c>
      <c r="T430" s="101" t="e">
        <f>+Monitoring!#REF!</f>
        <v>#REF!</v>
      </c>
    </row>
    <row r="431" spans="1:20" x14ac:dyDescent="0.3">
      <c r="A431" s="88">
        <f t="shared" si="34"/>
        <v>430</v>
      </c>
      <c r="B431" s="88" t="str">
        <f t="shared" si="30"/>
        <v>FAIRD</v>
      </c>
      <c r="C431" s="88" t="str">
        <f>SUBSTITUTE(+Monitoring!C431,"-","")</f>
        <v>FAIRD2</v>
      </c>
      <c r="D431" s="88" t="str">
        <f t="shared" si="31"/>
        <v>Site2</v>
      </c>
      <c r="E431" s="89" t="str">
        <f t="shared" si="32"/>
        <v>Maize</v>
      </c>
      <c r="F431" s="90" t="str">
        <f t="shared" si="33"/>
        <v>FAIRDxMaize</v>
      </c>
      <c r="G431" s="91">
        <f>+Monitoring!G431</f>
        <v>45165.422060185199</v>
      </c>
      <c r="H431" s="91">
        <f>+Monitoring!H431</f>
        <v>45165.4221875</v>
      </c>
      <c r="I431" s="93">
        <f>+Monitoring!I431</f>
        <v>1.2731480092043057E-4</v>
      </c>
      <c r="J431" s="92" t="e">
        <f>+Monitoring!#REF!</f>
        <v>#REF!</v>
      </c>
      <c r="K431" s="88" t="str">
        <f>+Monitoring!S431</f>
        <v>Diptera</v>
      </c>
      <c r="L431" s="88" t="str">
        <f>+Monitoring!T431</f>
        <v>Brachycera</v>
      </c>
      <c r="M431" s="88" t="str">
        <f>+Monitoring!U431</f>
        <v>#N/C</v>
      </c>
      <c r="N431" s="88" t="str">
        <f>+Monitoring!V431</f>
        <v>#N/C</v>
      </c>
      <c r="O431" s="88" t="str">
        <f>+Monitoring!W431</f>
        <v>#N/C</v>
      </c>
      <c r="P431" s="88" t="str">
        <f>+Monitoring!X431</f>
        <v>#N/C</v>
      </c>
      <c r="Q431" s="88" t="str">
        <f>+Monitoring!Y431</f>
        <v>#N/C</v>
      </c>
      <c r="R431" s="88" t="str">
        <f>+Monitoring!Z431</f>
        <v>#N/C</v>
      </c>
      <c r="S431" s="88" t="e">
        <f>+Monitoring!#REF!</f>
        <v>#REF!</v>
      </c>
      <c r="T431" s="101" t="e">
        <f>+Monitoring!#REF!</f>
        <v>#REF!</v>
      </c>
    </row>
    <row r="432" spans="1:20" x14ac:dyDescent="0.3">
      <c r="A432" s="88">
        <f t="shared" si="34"/>
        <v>431</v>
      </c>
      <c r="B432" s="88" t="str">
        <f t="shared" si="30"/>
        <v>FAIRD</v>
      </c>
      <c r="C432" s="88" t="str">
        <f>SUBSTITUTE(+Monitoring!C432,"-","")</f>
        <v>FAIRD2</v>
      </c>
      <c r="D432" s="88" t="str">
        <f t="shared" si="31"/>
        <v>Site2</v>
      </c>
      <c r="E432" s="89" t="str">
        <f t="shared" si="32"/>
        <v>Maize</v>
      </c>
      <c r="F432" s="90" t="str">
        <f t="shared" si="33"/>
        <v>FAIRDxMaize</v>
      </c>
      <c r="G432" s="91">
        <f>+Monitoring!G432</f>
        <v>45165.423171296301</v>
      </c>
      <c r="H432" s="91">
        <f>+Monitoring!H432</f>
        <v>45165.423310185201</v>
      </c>
      <c r="I432" s="93">
        <f>+Monitoring!I432</f>
        <v>1.388888995279558E-4</v>
      </c>
      <c r="J432" s="92" t="e">
        <f>+Monitoring!#REF!</f>
        <v>#REF!</v>
      </c>
      <c r="K432" s="88" t="str">
        <f>+Monitoring!S432</f>
        <v>Diptera</v>
      </c>
      <c r="L432" s="88" t="str">
        <f>+Monitoring!T432</f>
        <v>Brachycera</v>
      </c>
      <c r="M432" s="88" t="str">
        <f>+Monitoring!U432</f>
        <v>Muscomorpha</v>
      </c>
      <c r="N432" s="88" t="str">
        <f>+Monitoring!V432</f>
        <v>Muscoidea</v>
      </c>
      <c r="O432" s="88" t="str">
        <f>+Monitoring!W432</f>
        <v>Fanniidae</v>
      </c>
      <c r="P432" s="88">
        <f>+Monitoring!X432</f>
        <v>0</v>
      </c>
      <c r="Q432" s="88" t="str">
        <f>+Monitoring!Y432</f>
        <v>Fannia</v>
      </c>
      <c r="R432" s="88" t="str">
        <f>+Monitoring!Z432</f>
        <v>#N/C</v>
      </c>
      <c r="S432" s="88" t="e">
        <f>+Monitoring!#REF!</f>
        <v>#REF!</v>
      </c>
      <c r="T432" s="101" t="e">
        <f>+Monitoring!#REF!</f>
        <v>#REF!</v>
      </c>
    </row>
    <row r="433" spans="1:20" x14ac:dyDescent="0.3">
      <c r="A433" s="88">
        <f t="shared" si="34"/>
        <v>432</v>
      </c>
      <c r="B433" s="88" t="str">
        <f t="shared" si="30"/>
        <v>FAIRD</v>
      </c>
      <c r="C433" s="88" t="str">
        <f>SUBSTITUTE(+Monitoring!C433,"-","")</f>
        <v>FAIRD2</v>
      </c>
      <c r="D433" s="88" t="str">
        <f t="shared" si="31"/>
        <v>Site2</v>
      </c>
      <c r="E433" s="89" t="str">
        <f t="shared" si="32"/>
        <v>Maize</v>
      </c>
      <c r="F433" s="90" t="str">
        <f t="shared" si="33"/>
        <v>FAIRDxMaize</v>
      </c>
      <c r="G433" s="91">
        <f>+Monitoring!G433</f>
        <v>45165.432847222197</v>
      </c>
      <c r="H433" s="91">
        <f>+Monitoring!H433</f>
        <v>45165.432962963001</v>
      </c>
      <c r="I433" s="93">
        <f>+Monitoring!I433</f>
        <v>1.1574080417631194E-4</v>
      </c>
      <c r="J433" s="92" t="e">
        <f>+Monitoring!#REF!</f>
        <v>#REF!</v>
      </c>
      <c r="K433" s="88" t="str">
        <f>+Monitoring!S433</f>
        <v>Diptera</v>
      </c>
      <c r="L433" s="88" t="str">
        <f>+Monitoring!T433</f>
        <v>Brachycera</v>
      </c>
      <c r="M433" s="88" t="str">
        <f>+Monitoring!U433</f>
        <v>Muscomorpha</v>
      </c>
      <c r="N433" s="88" t="str">
        <f>+Monitoring!V433</f>
        <v>Muscoidea</v>
      </c>
      <c r="O433" s="88" t="str">
        <f>+Monitoring!W433</f>
        <v>Fanniidae</v>
      </c>
      <c r="P433" s="88">
        <f>+Monitoring!X433</f>
        <v>0</v>
      </c>
      <c r="Q433" s="88" t="str">
        <f>+Monitoring!Y433</f>
        <v>Fannia</v>
      </c>
      <c r="R433" s="88" t="str">
        <f>+Monitoring!Z433</f>
        <v>#N/C</v>
      </c>
      <c r="S433" s="88" t="e">
        <f>+Monitoring!#REF!</f>
        <v>#REF!</v>
      </c>
      <c r="T433" s="101" t="e">
        <f>+Monitoring!#REF!</f>
        <v>#REF!</v>
      </c>
    </row>
    <row r="434" spans="1:20" x14ac:dyDescent="0.3">
      <c r="A434" s="88">
        <f t="shared" si="34"/>
        <v>433</v>
      </c>
      <c r="B434" s="88" t="str">
        <f t="shared" si="30"/>
        <v>FAIRD</v>
      </c>
      <c r="C434" s="88" t="str">
        <f>SUBSTITUTE(+Monitoring!C434,"-","")</f>
        <v>FAIRD2</v>
      </c>
      <c r="D434" s="88" t="str">
        <f t="shared" si="31"/>
        <v>Site2</v>
      </c>
      <c r="E434" s="89" t="str">
        <f t="shared" si="32"/>
        <v>Maize</v>
      </c>
      <c r="F434" s="90" t="str">
        <f t="shared" si="33"/>
        <v>FAIRDxMaize</v>
      </c>
      <c r="G434" s="91">
        <f>+Monitoring!G434</f>
        <v>45165.4359259259</v>
      </c>
      <c r="H434" s="91">
        <f>+Monitoring!H434</f>
        <v>45165.4361921296</v>
      </c>
      <c r="I434" s="93">
        <f>+Monitoring!I434</f>
        <v>2.6620370044838637E-4</v>
      </c>
      <c r="J434" s="92" t="e">
        <f>+Monitoring!#REF!</f>
        <v>#REF!</v>
      </c>
      <c r="K434" s="88" t="str">
        <f>+Monitoring!S434</f>
        <v>Diptera</v>
      </c>
      <c r="L434" s="88" t="str">
        <f>+Monitoring!T434</f>
        <v>Brachycera</v>
      </c>
      <c r="M434" s="88" t="str">
        <f>+Monitoring!U434</f>
        <v>Muscomorpha</v>
      </c>
      <c r="N434" s="88" t="str">
        <f>+Monitoring!V434</f>
        <v>Muscoidea</v>
      </c>
      <c r="O434" s="88" t="str">
        <f>+Monitoring!W434</f>
        <v>Fanniidae</v>
      </c>
      <c r="P434" s="88">
        <f>+Monitoring!X434</f>
        <v>0</v>
      </c>
      <c r="Q434" s="88" t="str">
        <f>+Monitoring!Y434</f>
        <v>Fannia</v>
      </c>
      <c r="R434" s="88" t="str">
        <f>+Monitoring!Z434</f>
        <v>#N/C</v>
      </c>
      <c r="S434" s="88" t="e">
        <f>+Monitoring!#REF!</f>
        <v>#REF!</v>
      </c>
      <c r="T434" s="101" t="e">
        <f>+Monitoring!#REF!</f>
        <v>#REF!</v>
      </c>
    </row>
    <row r="435" spans="1:20" x14ac:dyDescent="0.3">
      <c r="A435" s="88">
        <f t="shared" si="34"/>
        <v>434</v>
      </c>
      <c r="B435" s="88" t="str">
        <f t="shared" si="30"/>
        <v>FAIRD</v>
      </c>
      <c r="C435" s="88" t="str">
        <f>SUBSTITUTE(+Monitoring!C435,"-","")</f>
        <v>FAIRD2</v>
      </c>
      <c r="D435" s="88" t="str">
        <f t="shared" si="31"/>
        <v>Site2</v>
      </c>
      <c r="E435" s="89" t="str">
        <f t="shared" si="32"/>
        <v>Maize</v>
      </c>
      <c r="F435" s="90" t="str">
        <f t="shared" si="33"/>
        <v>FAIRDxMaize</v>
      </c>
      <c r="G435" s="91">
        <f>+Monitoring!G435</f>
        <v>45165.4359259259</v>
      </c>
      <c r="H435" s="91">
        <f>+Monitoring!H435</f>
        <v>45165.436226851903</v>
      </c>
      <c r="I435" s="93">
        <f>+Monitoring!I435</f>
        <v>3.0092600354691967E-4</v>
      </c>
      <c r="J435" s="92" t="e">
        <f>+Monitoring!#REF!</f>
        <v>#REF!</v>
      </c>
      <c r="K435" s="88" t="str">
        <f>+Monitoring!S435</f>
        <v>Diptera</v>
      </c>
      <c r="L435" s="88" t="str">
        <f>+Monitoring!T435</f>
        <v>Brachycera</v>
      </c>
      <c r="M435" s="88" t="str">
        <f>+Monitoring!U435</f>
        <v>#N/C</v>
      </c>
      <c r="N435" s="88" t="str">
        <f>+Monitoring!V435</f>
        <v>#N/C</v>
      </c>
      <c r="O435" s="88" t="str">
        <f>+Monitoring!W435</f>
        <v>#N/C</v>
      </c>
      <c r="P435" s="88" t="str">
        <f>+Monitoring!X435</f>
        <v>#N/C</v>
      </c>
      <c r="Q435" s="88" t="str">
        <f>+Monitoring!Y435</f>
        <v>#N/C</v>
      </c>
      <c r="R435" s="88" t="str">
        <f>+Monitoring!Z435</f>
        <v>#N/C</v>
      </c>
      <c r="S435" s="88" t="e">
        <f>+Monitoring!#REF!</f>
        <v>#REF!</v>
      </c>
      <c r="T435" s="101" t="e">
        <f>+Monitoring!#REF!</f>
        <v>#REF!</v>
      </c>
    </row>
    <row r="436" spans="1:20" x14ac:dyDescent="0.3">
      <c r="A436" s="88">
        <f t="shared" si="34"/>
        <v>435</v>
      </c>
      <c r="B436" s="88" t="str">
        <f t="shared" si="30"/>
        <v>FAIRD</v>
      </c>
      <c r="C436" s="88" t="str">
        <f>SUBSTITUTE(+Monitoring!C436,"-","")</f>
        <v>FAIRD2</v>
      </c>
      <c r="D436" s="88" t="str">
        <f t="shared" si="31"/>
        <v>Site2</v>
      </c>
      <c r="E436" s="89" t="str">
        <f t="shared" si="32"/>
        <v>Maize</v>
      </c>
      <c r="F436" s="90" t="str">
        <f t="shared" si="33"/>
        <v>FAIRDxMaize</v>
      </c>
      <c r="G436" s="91">
        <f>+Monitoring!G436</f>
        <v>45165.4367361111</v>
      </c>
      <c r="H436" s="91">
        <f>+Monitoring!H436</f>
        <v>45165.437071759297</v>
      </c>
      <c r="I436" s="93">
        <f>+Monitoring!I436</f>
        <v>3.3564819750608876E-4</v>
      </c>
      <c r="J436" s="92" t="e">
        <f>+Monitoring!#REF!</f>
        <v>#REF!</v>
      </c>
      <c r="K436" s="88" t="str">
        <f>+Monitoring!S436</f>
        <v>#N/C</v>
      </c>
      <c r="L436" s="88" t="str">
        <f>+Monitoring!T436</f>
        <v>#N/C</v>
      </c>
      <c r="M436" s="88" t="str">
        <f>+Monitoring!U436</f>
        <v>#N/C</v>
      </c>
      <c r="N436" s="88" t="str">
        <f>+Monitoring!V436</f>
        <v>#N/C</v>
      </c>
      <c r="O436" s="88" t="str">
        <f>+Monitoring!W436</f>
        <v>#N/C</v>
      </c>
      <c r="P436" s="88" t="str">
        <f>+Monitoring!X436</f>
        <v>#N/C</v>
      </c>
      <c r="Q436" s="88" t="str">
        <f>+Monitoring!Y436</f>
        <v>#N/C</v>
      </c>
      <c r="R436" s="88" t="str">
        <f>+Monitoring!Z436</f>
        <v>#N/C</v>
      </c>
      <c r="S436" s="88" t="e">
        <f>+Monitoring!#REF!</f>
        <v>#REF!</v>
      </c>
      <c r="T436" s="101" t="e">
        <f>+Monitoring!#REF!</f>
        <v>#REF!</v>
      </c>
    </row>
    <row r="437" spans="1:20" x14ac:dyDescent="0.3">
      <c r="A437" s="88">
        <f t="shared" si="34"/>
        <v>436</v>
      </c>
      <c r="B437" s="88" t="str">
        <f t="shared" si="30"/>
        <v>FAIRD</v>
      </c>
      <c r="C437" s="88" t="str">
        <f>SUBSTITUTE(+Monitoring!C437,"-","")</f>
        <v>FAIRD2</v>
      </c>
      <c r="D437" s="88" t="str">
        <f t="shared" si="31"/>
        <v>Site2</v>
      </c>
      <c r="E437" s="89" t="str">
        <f t="shared" si="32"/>
        <v>Maize</v>
      </c>
      <c r="F437" s="90" t="str">
        <f t="shared" si="33"/>
        <v>FAIRDxMaize</v>
      </c>
      <c r="G437" s="91">
        <f>+Monitoring!G437</f>
        <v>45165.4367361111</v>
      </c>
      <c r="H437" s="91">
        <f>+Monitoring!H437</f>
        <v>45165.436886574098</v>
      </c>
      <c r="I437" s="93">
        <f>+Monitoring!I437</f>
        <v>1.5046299813548103E-4</v>
      </c>
      <c r="J437" s="92" t="e">
        <f>+Monitoring!#REF!</f>
        <v>#REF!</v>
      </c>
      <c r="K437" s="88" t="str">
        <f>+Monitoring!S437</f>
        <v>Diptera</v>
      </c>
      <c r="L437" s="88" t="str">
        <f>+Monitoring!T437</f>
        <v>Brachycera</v>
      </c>
      <c r="M437" s="88" t="str">
        <f>+Monitoring!U437</f>
        <v>#N/C</v>
      </c>
      <c r="N437" s="88" t="str">
        <f>+Monitoring!V437</f>
        <v>#N/C</v>
      </c>
      <c r="O437" s="88" t="str">
        <f>+Monitoring!W437</f>
        <v>#N/C</v>
      </c>
      <c r="P437" s="88" t="str">
        <f>+Monitoring!X437</f>
        <v>#N/C</v>
      </c>
      <c r="Q437" s="88" t="str">
        <f>+Monitoring!Y437</f>
        <v>#N/C</v>
      </c>
      <c r="R437" s="88" t="str">
        <f>+Monitoring!Z437</f>
        <v>#N/C</v>
      </c>
      <c r="S437" s="88" t="e">
        <f>+Monitoring!#REF!</f>
        <v>#REF!</v>
      </c>
      <c r="T437" s="101" t="e">
        <f>+Monitoring!#REF!</f>
        <v>#REF!</v>
      </c>
    </row>
    <row r="438" spans="1:20" x14ac:dyDescent="0.3">
      <c r="A438" s="88">
        <f t="shared" si="34"/>
        <v>437</v>
      </c>
      <c r="B438" s="88" t="str">
        <f t="shared" si="30"/>
        <v>FAIRD</v>
      </c>
      <c r="C438" s="88" t="str">
        <f>SUBSTITUTE(+Monitoring!C438,"-","")</f>
        <v>FAIRD2</v>
      </c>
      <c r="D438" s="88" t="str">
        <f t="shared" si="31"/>
        <v>Site2</v>
      </c>
      <c r="E438" s="89" t="str">
        <f t="shared" si="32"/>
        <v>Maize</v>
      </c>
      <c r="F438" s="90" t="str">
        <f t="shared" si="33"/>
        <v>FAIRDxMaize</v>
      </c>
      <c r="G438" s="91">
        <f>+Monitoring!G438</f>
        <v>45165.4367361111</v>
      </c>
      <c r="H438" s="91">
        <f>+Monitoring!H438</f>
        <v>45165.437314814801</v>
      </c>
      <c r="I438" s="93">
        <f>+Monitoring!I438</f>
        <v>5.7870370073942468E-4</v>
      </c>
      <c r="J438" s="92" t="e">
        <f>+Monitoring!#REF!</f>
        <v>#REF!</v>
      </c>
      <c r="K438" s="88" t="str">
        <f>+Monitoring!S438</f>
        <v>Diptera</v>
      </c>
      <c r="L438" s="88" t="str">
        <f>+Monitoring!T438</f>
        <v>Brachycera</v>
      </c>
      <c r="M438" s="88" t="str">
        <f>+Monitoring!U438</f>
        <v>#N/C</v>
      </c>
      <c r="N438" s="88" t="str">
        <f>+Monitoring!V438</f>
        <v>#N/C</v>
      </c>
      <c r="O438" s="88" t="str">
        <f>+Monitoring!W438</f>
        <v>#N/C</v>
      </c>
      <c r="P438" s="88" t="str">
        <f>+Monitoring!X438</f>
        <v>#N/C</v>
      </c>
      <c r="Q438" s="88" t="str">
        <f>+Monitoring!Y438</f>
        <v>#N/C</v>
      </c>
      <c r="R438" s="88" t="str">
        <f>+Monitoring!Z438</f>
        <v>#N/C</v>
      </c>
      <c r="S438" s="88" t="e">
        <f>+Monitoring!#REF!</f>
        <v>#REF!</v>
      </c>
      <c r="T438" s="101" t="e">
        <f>+Monitoring!#REF!</f>
        <v>#REF!</v>
      </c>
    </row>
    <row r="439" spans="1:20" x14ac:dyDescent="0.3">
      <c r="A439" s="88">
        <f t="shared" si="34"/>
        <v>438</v>
      </c>
      <c r="B439" s="88" t="str">
        <f t="shared" si="30"/>
        <v>FAIRD</v>
      </c>
      <c r="C439" s="88" t="str">
        <f>SUBSTITUTE(+Monitoring!C439,"-","")</f>
        <v>FAIRD2</v>
      </c>
      <c r="D439" s="88" t="str">
        <f t="shared" si="31"/>
        <v>Site2</v>
      </c>
      <c r="E439" s="89" t="str">
        <f t="shared" si="32"/>
        <v>Maize</v>
      </c>
      <c r="F439" s="90" t="str">
        <f t="shared" si="33"/>
        <v>FAIRDxMaize</v>
      </c>
      <c r="G439" s="91">
        <f>+Monitoring!G439</f>
        <v>45165.4367361111</v>
      </c>
      <c r="H439" s="91">
        <f>+Monitoring!H439</f>
        <v>45165.437314814801</v>
      </c>
      <c r="I439" s="93">
        <f>+Monitoring!I439</f>
        <v>5.7870370073942468E-4</v>
      </c>
      <c r="J439" s="92" t="e">
        <f>+Monitoring!#REF!</f>
        <v>#REF!</v>
      </c>
      <c r="K439" s="88" t="str">
        <f>+Monitoring!S439</f>
        <v>Diptera</v>
      </c>
      <c r="L439" s="88" t="str">
        <f>+Monitoring!T439</f>
        <v>#N/C</v>
      </c>
      <c r="M439" s="88" t="str">
        <f>+Monitoring!U439</f>
        <v>#N/C</v>
      </c>
      <c r="N439" s="88" t="str">
        <f>+Monitoring!V439</f>
        <v>#N/C</v>
      </c>
      <c r="O439" s="88" t="str">
        <f>+Monitoring!W439</f>
        <v>#N/C</v>
      </c>
      <c r="P439" s="88" t="str">
        <f>+Monitoring!X439</f>
        <v>#N/C</v>
      </c>
      <c r="Q439" s="88" t="str">
        <f>+Monitoring!Y439</f>
        <v>#N/C</v>
      </c>
      <c r="R439" s="88" t="str">
        <f>+Monitoring!Z439</f>
        <v>#N/C</v>
      </c>
      <c r="S439" s="88" t="e">
        <f>+Monitoring!#REF!</f>
        <v>#REF!</v>
      </c>
      <c r="T439" s="101" t="e">
        <f>+Monitoring!#REF!</f>
        <v>#REF!</v>
      </c>
    </row>
    <row r="440" spans="1:20" x14ac:dyDescent="0.3">
      <c r="A440" s="88">
        <f t="shared" si="34"/>
        <v>439</v>
      </c>
      <c r="B440" s="88" t="str">
        <f t="shared" si="30"/>
        <v>FAIRD</v>
      </c>
      <c r="C440" s="88" t="str">
        <f>SUBSTITUTE(+Monitoring!C440,"-","")</f>
        <v>FAIRD2</v>
      </c>
      <c r="D440" s="88" t="str">
        <f t="shared" si="31"/>
        <v>Site2</v>
      </c>
      <c r="E440" s="89" t="str">
        <f t="shared" si="32"/>
        <v>Maize</v>
      </c>
      <c r="F440" s="90" t="str">
        <f t="shared" si="33"/>
        <v>FAIRDxMaize</v>
      </c>
      <c r="G440" s="91">
        <f>+Monitoring!G440</f>
        <v>45165.439861111103</v>
      </c>
      <c r="H440" s="91">
        <f>+Monitoring!H440</f>
        <v>45165.439976851798</v>
      </c>
      <c r="I440" s="93">
        <f>+Monitoring!I440</f>
        <v>1.1574069503694773E-4</v>
      </c>
      <c r="J440" s="92" t="e">
        <f>+Monitoring!#REF!</f>
        <v>#REF!</v>
      </c>
      <c r="K440" s="88" t="str">
        <f>+Monitoring!S440</f>
        <v>Diptera</v>
      </c>
      <c r="L440" s="88" t="str">
        <f>+Monitoring!T440</f>
        <v>Brachycera</v>
      </c>
      <c r="M440" s="88" t="str">
        <f>+Monitoring!U440</f>
        <v>Muscomorpha</v>
      </c>
      <c r="N440" s="88" t="str">
        <f>+Monitoring!V440</f>
        <v>Muscoidea</v>
      </c>
      <c r="O440" s="88" t="str">
        <f>+Monitoring!W440</f>
        <v>#N/C</v>
      </c>
      <c r="P440" s="88" t="str">
        <f>+Monitoring!X440</f>
        <v>#N/C</v>
      </c>
      <c r="Q440" s="88" t="str">
        <f>+Monitoring!Y440</f>
        <v>#N/C</v>
      </c>
      <c r="R440" s="88" t="str">
        <f>+Monitoring!Z440</f>
        <v>#N/C</v>
      </c>
      <c r="S440" s="88" t="e">
        <f>+Monitoring!#REF!</f>
        <v>#REF!</v>
      </c>
      <c r="T440" s="101" t="e">
        <f>+Monitoring!#REF!</f>
        <v>#REF!</v>
      </c>
    </row>
    <row r="441" spans="1:20" x14ac:dyDescent="0.3">
      <c r="A441" s="88">
        <f t="shared" si="34"/>
        <v>440</v>
      </c>
      <c r="B441" s="88" t="str">
        <f t="shared" si="30"/>
        <v>FAIRD</v>
      </c>
      <c r="C441" s="88" t="str">
        <f>SUBSTITUTE(+Monitoring!C441,"-","")</f>
        <v>FAIRD2</v>
      </c>
      <c r="D441" s="88" t="str">
        <f t="shared" si="31"/>
        <v>Site2</v>
      </c>
      <c r="E441" s="89" t="str">
        <f t="shared" si="32"/>
        <v>Maize</v>
      </c>
      <c r="F441" s="90" t="str">
        <f t="shared" si="33"/>
        <v>FAIRDxMaize</v>
      </c>
      <c r="G441" s="91">
        <f>+Monitoring!G441</f>
        <v>45165.439907407403</v>
      </c>
      <c r="H441" s="91">
        <f>+Monitoring!H441</f>
        <v>45165.440567129597</v>
      </c>
      <c r="I441" s="93">
        <f>+Monitoring!I441</f>
        <v>6.597221945412457E-4</v>
      </c>
      <c r="J441" s="92" t="e">
        <f>+Monitoring!#REF!</f>
        <v>#REF!</v>
      </c>
      <c r="K441" s="88" t="str">
        <f>+Monitoring!S441</f>
        <v>Diptera</v>
      </c>
      <c r="L441" s="88" t="str">
        <f>+Monitoring!T441</f>
        <v>Brachycera</v>
      </c>
      <c r="M441" s="88" t="str">
        <f>+Monitoring!U441</f>
        <v>Muscomorpha</v>
      </c>
      <c r="N441" s="88" t="str">
        <f>+Monitoring!V441</f>
        <v>Muscoidea</v>
      </c>
      <c r="O441" s="88" t="str">
        <f>+Monitoring!W441</f>
        <v>#N/C</v>
      </c>
      <c r="P441" s="88" t="str">
        <f>+Monitoring!X441</f>
        <v>#N/C</v>
      </c>
      <c r="Q441" s="88" t="str">
        <f>+Monitoring!Y441</f>
        <v>#N/C</v>
      </c>
      <c r="R441" s="88" t="str">
        <f>+Monitoring!Z441</f>
        <v>#N/C</v>
      </c>
      <c r="S441" s="88" t="e">
        <f>+Monitoring!#REF!</f>
        <v>#REF!</v>
      </c>
      <c r="T441" s="101" t="e">
        <f>+Monitoring!#REF!</f>
        <v>#REF!</v>
      </c>
    </row>
    <row r="442" spans="1:20" x14ac:dyDescent="0.3">
      <c r="A442" s="88">
        <f t="shared" si="34"/>
        <v>441</v>
      </c>
      <c r="B442" s="88" t="str">
        <f t="shared" si="30"/>
        <v>FAIRD</v>
      </c>
      <c r="C442" s="88" t="str">
        <f>SUBSTITUTE(+Monitoring!C442,"-","")</f>
        <v>FAIRD2</v>
      </c>
      <c r="D442" s="88" t="str">
        <f t="shared" si="31"/>
        <v>Site2</v>
      </c>
      <c r="E442" s="89" t="str">
        <f t="shared" si="32"/>
        <v>Maize</v>
      </c>
      <c r="F442" s="90" t="str">
        <f t="shared" si="33"/>
        <v>FAIRDxMaize</v>
      </c>
      <c r="G442" s="91">
        <f>+Monitoring!G442</f>
        <v>45165.439768518503</v>
      </c>
      <c r="H442" s="91">
        <f>+Monitoring!H442</f>
        <v>45165.440567129597</v>
      </c>
      <c r="I442" s="93">
        <f>+Monitoring!I442</f>
        <v>7.986110940692015E-4</v>
      </c>
      <c r="J442" s="92" t="e">
        <f>+Monitoring!#REF!</f>
        <v>#REF!</v>
      </c>
      <c r="K442" s="88" t="str">
        <f>+Monitoring!S442</f>
        <v>Diptera</v>
      </c>
      <c r="L442" s="88" t="str">
        <f>+Monitoring!T442</f>
        <v>Brachycera</v>
      </c>
      <c r="M442" s="88" t="str">
        <f>+Monitoring!U442</f>
        <v>#N/C</v>
      </c>
      <c r="N442" s="88" t="str">
        <f>+Monitoring!V442</f>
        <v>#N/C</v>
      </c>
      <c r="O442" s="88" t="str">
        <f>+Monitoring!W442</f>
        <v>#N/C</v>
      </c>
      <c r="P442" s="88" t="str">
        <f>+Monitoring!X442</f>
        <v>#N/C</v>
      </c>
      <c r="Q442" s="88" t="str">
        <f>+Monitoring!Y442</f>
        <v>#N/C</v>
      </c>
      <c r="R442" s="88" t="str">
        <f>+Monitoring!Z442</f>
        <v>#N/C</v>
      </c>
      <c r="S442" s="88" t="e">
        <f>+Monitoring!#REF!</f>
        <v>#REF!</v>
      </c>
      <c r="T442" s="101" t="e">
        <f>+Monitoring!#REF!</f>
        <v>#REF!</v>
      </c>
    </row>
    <row r="443" spans="1:20" x14ac:dyDescent="0.3">
      <c r="A443" s="88">
        <f t="shared" si="34"/>
        <v>442</v>
      </c>
      <c r="B443" s="88" t="str">
        <f t="shared" si="30"/>
        <v>FAIRD</v>
      </c>
      <c r="C443" s="88" t="str">
        <f>SUBSTITUTE(+Monitoring!C443,"-","")</f>
        <v>FAIRD2</v>
      </c>
      <c r="D443" s="88" t="str">
        <f t="shared" si="31"/>
        <v>Site2</v>
      </c>
      <c r="E443" s="89" t="str">
        <f t="shared" si="32"/>
        <v>Maize</v>
      </c>
      <c r="F443" s="90" t="str">
        <f t="shared" si="33"/>
        <v>FAIRDxMaize</v>
      </c>
      <c r="G443" s="91">
        <f>+Monitoring!G443</f>
        <v>45165.4460763889</v>
      </c>
      <c r="H443" s="91">
        <f>+Monitoring!H443</f>
        <v>45165.4469328704</v>
      </c>
      <c r="I443" s="93">
        <f>+Monitoring!I443</f>
        <v>8.5648149979533628E-4</v>
      </c>
      <c r="J443" s="92" t="e">
        <f>+Monitoring!#REF!</f>
        <v>#REF!</v>
      </c>
      <c r="K443" s="88" t="str">
        <f>+Monitoring!S443</f>
        <v>Diptera</v>
      </c>
      <c r="L443" s="88" t="str">
        <f>+Monitoring!T443</f>
        <v>Brachycera</v>
      </c>
      <c r="M443" s="88" t="str">
        <f>+Monitoring!U443</f>
        <v>Muscomorpha</v>
      </c>
      <c r="N443" s="88" t="str">
        <f>+Monitoring!V443</f>
        <v>Muscoidea</v>
      </c>
      <c r="O443" s="88" t="str">
        <f>+Monitoring!W443</f>
        <v>Fanniidae</v>
      </c>
      <c r="P443" s="88">
        <f>+Monitoring!X443</f>
        <v>0</v>
      </c>
      <c r="Q443" s="88" t="str">
        <f>+Monitoring!Y443</f>
        <v>Fannia</v>
      </c>
      <c r="R443" s="88" t="str">
        <f>+Monitoring!Z443</f>
        <v>#N/C</v>
      </c>
      <c r="S443" s="88" t="e">
        <f>+Monitoring!#REF!</f>
        <v>#REF!</v>
      </c>
      <c r="T443" s="101" t="e">
        <f>+Monitoring!#REF!</f>
        <v>#REF!</v>
      </c>
    </row>
    <row r="444" spans="1:20" x14ac:dyDescent="0.3">
      <c r="A444" s="88">
        <f t="shared" si="34"/>
        <v>443</v>
      </c>
      <c r="B444" s="88" t="str">
        <f t="shared" si="30"/>
        <v>FAIRD</v>
      </c>
      <c r="C444" s="88" t="str">
        <f>SUBSTITUTE(+Monitoring!C444,"-","")</f>
        <v>FAIRD2</v>
      </c>
      <c r="D444" s="88" t="str">
        <f t="shared" si="31"/>
        <v>Site2</v>
      </c>
      <c r="E444" s="89" t="str">
        <f t="shared" si="32"/>
        <v>Maize</v>
      </c>
      <c r="F444" s="90" t="str">
        <f t="shared" si="33"/>
        <v>FAIRDxMaize</v>
      </c>
      <c r="G444" s="91">
        <f>+Monitoring!G444</f>
        <v>45165.450150463003</v>
      </c>
      <c r="H444" s="91">
        <f>+Monitoring!H444</f>
        <v>45165.450243055602</v>
      </c>
      <c r="I444" s="93">
        <f>+Monitoring!I444</f>
        <v>9.2592599685303867E-5</v>
      </c>
      <c r="J444" s="92" t="e">
        <f>+Monitoring!#REF!</f>
        <v>#REF!</v>
      </c>
      <c r="K444" s="88" t="str">
        <f>+Monitoring!S444</f>
        <v>Diptera</v>
      </c>
      <c r="L444" s="88" t="str">
        <f>+Monitoring!T444</f>
        <v>Brachycera</v>
      </c>
      <c r="M444" s="88" t="str">
        <f>+Monitoring!U444</f>
        <v>Muscomorpha</v>
      </c>
      <c r="N444" s="88" t="str">
        <f>+Monitoring!V444</f>
        <v>Muscoidea</v>
      </c>
      <c r="O444" s="88" t="str">
        <f>+Monitoring!W444</f>
        <v>Fanniidae</v>
      </c>
      <c r="P444" s="88">
        <f>+Monitoring!X444</f>
        <v>0</v>
      </c>
      <c r="Q444" s="88" t="str">
        <f>+Monitoring!Y444</f>
        <v>Fannia</v>
      </c>
      <c r="R444" s="88" t="str">
        <f>+Monitoring!Z444</f>
        <v>#N/C</v>
      </c>
      <c r="S444" s="88" t="e">
        <f>+Monitoring!#REF!</f>
        <v>#REF!</v>
      </c>
      <c r="T444" s="101" t="e">
        <f>+Monitoring!#REF!</f>
        <v>#REF!</v>
      </c>
    </row>
    <row r="445" spans="1:20" x14ac:dyDescent="0.3">
      <c r="A445" s="88">
        <f t="shared" si="34"/>
        <v>444</v>
      </c>
      <c r="B445" s="88" t="str">
        <f t="shared" si="30"/>
        <v>FAIRD</v>
      </c>
      <c r="C445" s="88" t="str">
        <f>SUBSTITUTE(+Monitoring!C445,"-","")</f>
        <v>FAIRD2</v>
      </c>
      <c r="D445" s="88" t="str">
        <f t="shared" si="31"/>
        <v>Site2</v>
      </c>
      <c r="E445" s="89" t="str">
        <f t="shared" si="32"/>
        <v>Maize</v>
      </c>
      <c r="F445" s="90" t="str">
        <f t="shared" si="33"/>
        <v>FAIRDxMaize</v>
      </c>
      <c r="G445" s="91">
        <f>+Monitoring!G445</f>
        <v>45165.4911111111</v>
      </c>
      <c r="H445" s="91">
        <f>+Monitoring!H445</f>
        <v>45165.491180555597</v>
      </c>
      <c r="I445" s="93">
        <f>+Monitoring!I445</f>
        <v>6.9444497057702392E-5</v>
      </c>
      <c r="J445" s="92" t="e">
        <f>+Monitoring!#REF!</f>
        <v>#REF!</v>
      </c>
      <c r="K445" s="88" t="str">
        <f>+Monitoring!S445</f>
        <v>Diptera</v>
      </c>
      <c r="L445" s="88" t="str">
        <f>+Monitoring!T445</f>
        <v>Brachycera</v>
      </c>
      <c r="M445" s="88" t="str">
        <f>+Monitoring!U445</f>
        <v>Muscomorpha</v>
      </c>
      <c r="N445" s="88" t="str">
        <f>+Monitoring!V445</f>
        <v>Muscoidea</v>
      </c>
      <c r="O445" s="88" t="str">
        <f>+Monitoring!W445</f>
        <v>Fanniidae</v>
      </c>
      <c r="P445" s="88">
        <f>+Monitoring!X445</f>
        <v>0</v>
      </c>
      <c r="Q445" s="88" t="str">
        <f>+Monitoring!Y445</f>
        <v>Fannia</v>
      </c>
      <c r="R445" s="88" t="str">
        <f>+Monitoring!Z445</f>
        <v>#N/C</v>
      </c>
      <c r="S445" s="88" t="e">
        <f>+Monitoring!#REF!</f>
        <v>#REF!</v>
      </c>
      <c r="T445" s="101" t="e">
        <f>+Monitoring!#REF!</f>
        <v>#REF!</v>
      </c>
    </row>
    <row r="446" spans="1:20" x14ac:dyDescent="0.3">
      <c r="A446" s="88">
        <f t="shared" si="34"/>
        <v>445</v>
      </c>
      <c r="B446" s="88" t="str">
        <f t="shared" si="30"/>
        <v>FAIRD</v>
      </c>
      <c r="C446" s="88" t="str">
        <f>SUBSTITUTE(+Monitoring!C446,"-","")</f>
        <v>FAIRD2</v>
      </c>
      <c r="D446" s="88" t="str">
        <f t="shared" si="31"/>
        <v>Site2</v>
      </c>
      <c r="E446" s="89" t="str">
        <f t="shared" si="32"/>
        <v>Maize</v>
      </c>
      <c r="F446" s="90" t="str">
        <f t="shared" si="33"/>
        <v>FAIRDxMaize</v>
      </c>
      <c r="G446" s="91">
        <f>+Monitoring!G446</f>
        <v>45165.493969907402</v>
      </c>
      <c r="H446" s="91">
        <f>+Monitoring!H446</f>
        <v>45165.4945717593</v>
      </c>
      <c r="I446" s="93">
        <f>+Monitoring!I446</f>
        <v>6.0185189795447513E-4</v>
      </c>
      <c r="J446" s="92" t="e">
        <f>+Monitoring!#REF!</f>
        <v>#REF!</v>
      </c>
      <c r="K446" s="88" t="str">
        <f>+Monitoring!S446</f>
        <v>Diptera</v>
      </c>
      <c r="L446" s="88" t="str">
        <f>+Monitoring!T446</f>
        <v>Brachycera</v>
      </c>
      <c r="M446" s="88" t="str">
        <f>+Monitoring!U446</f>
        <v>Muscomorpha</v>
      </c>
      <c r="N446" s="88" t="str">
        <f>+Monitoring!V446</f>
        <v>Muscoidea</v>
      </c>
      <c r="O446" s="88" t="str">
        <f>+Monitoring!W446</f>
        <v>Fanniidae</v>
      </c>
      <c r="P446" s="88">
        <f>+Monitoring!X446</f>
        <v>0</v>
      </c>
      <c r="Q446" s="88" t="str">
        <f>+Monitoring!Y446</f>
        <v>Fannia</v>
      </c>
      <c r="R446" s="88" t="str">
        <f>+Monitoring!Z446</f>
        <v>#N/C</v>
      </c>
      <c r="S446" s="88" t="e">
        <f>+Monitoring!#REF!</f>
        <v>#REF!</v>
      </c>
      <c r="T446" s="101" t="e">
        <f>+Monitoring!#REF!</f>
        <v>#REF!</v>
      </c>
    </row>
    <row r="447" spans="1:20" x14ac:dyDescent="0.3">
      <c r="A447" s="88">
        <f t="shared" si="34"/>
        <v>446</v>
      </c>
      <c r="B447" s="88" t="str">
        <f t="shared" si="30"/>
        <v>FAIRD</v>
      </c>
      <c r="C447" s="88" t="str">
        <f>SUBSTITUTE(+Monitoring!C447,"-","")</f>
        <v>FAIRD2</v>
      </c>
      <c r="D447" s="88" t="str">
        <f t="shared" si="31"/>
        <v>Site2</v>
      </c>
      <c r="E447" s="89" t="str">
        <f t="shared" si="32"/>
        <v>Maize</v>
      </c>
      <c r="F447" s="90" t="str">
        <f t="shared" si="33"/>
        <v>FAIRDxMaize</v>
      </c>
      <c r="G447" s="91">
        <f>+Monitoring!G447</f>
        <v>45165.496157407397</v>
      </c>
      <c r="H447" s="91">
        <f>+Monitoring!H447</f>
        <v>45165.496793981503</v>
      </c>
      <c r="I447" s="93">
        <f>+Monitoring!I447</f>
        <v>6.3657410646555945E-4</v>
      </c>
      <c r="J447" s="92" t="e">
        <f>+Monitoring!#REF!</f>
        <v>#REF!</v>
      </c>
      <c r="K447" s="88" t="str">
        <f>+Monitoring!S447</f>
        <v>Diptera</v>
      </c>
      <c r="L447" s="88" t="str">
        <f>+Monitoring!T447</f>
        <v>Brachycera</v>
      </c>
      <c r="M447" s="88" t="str">
        <f>+Monitoring!U447</f>
        <v>Muscomorpha</v>
      </c>
      <c r="N447" s="88" t="str">
        <f>+Monitoring!V447</f>
        <v>Muscoidea</v>
      </c>
      <c r="O447" s="88" t="str">
        <f>+Monitoring!W447</f>
        <v>#N/C</v>
      </c>
      <c r="P447" s="88" t="str">
        <f>+Monitoring!X447</f>
        <v>#N/C</v>
      </c>
      <c r="Q447" s="88" t="str">
        <f>+Monitoring!Y447</f>
        <v>#N/C</v>
      </c>
      <c r="R447" s="88" t="str">
        <f>+Monitoring!Z447</f>
        <v>#N/C</v>
      </c>
      <c r="S447" s="88" t="e">
        <f>+Monitoring!#REF!</f>
        <v>#REF!</v>
      </c>
      <c r="T447" s="101" t="e">
        <f>+Monitoring!#REF!</f>
        <v>#REF!</v>
      </c>
    </row>
    <row r="448" spans="1:20" x14ac:dyDescent="0.3">
      <c r="A448" s="88">
        <f t="shared" si="34"/>
        <v>447</v>
      </c>
      <c r="B448" s="88" t="str">
        <f t="shared" si="30"/>
        <v>FAIRD</v>
      </c>
      <c r="C448" s="88" t="str">
        <f>SUBSTITUTE(+Monitoring!C448,"-","")</f>
        <v>FAIRD2</v>
      </c>
      <c r="D448" s="88" t="str">
        <f t="shared" si="31"/>
        <v>Site2</v>
      </c>
      <c r="E448" s="89" t="str">
        <f t="shared" si="32"/>
        <v>Maize</v>
      </c>
      <c r="F448" s="90" t="str">
        <f t="shared" si="33"/>
        <v>FAIRDxMaize</v>
      </c>
      <c r="G448" s="91">
        <f>+Monitoring!G448</f>
        <v>45165.504479166702</v>
      </c>
      <c r="H448" s="91">
        <f>+Monitoring!H448</f>
        <v>45165.504687499997</v>
      </c>
      <c r="I448" s="93">
        <f>+Monitoring!I448</f>
        <v>2.0833329472225159E-4</v>
      </c>
      <c r="J448" s="92" t="e">
        <f>+Monitoring!#REF!</f>
        <v>#REF!</v>
      </c>
      <c r="K448" s="88" t="str">
        <f>+Monitoring!S448</f>
        <v>Diptera</v>
      </c>
      <c r="L448" s="88" t="str">
        <f>+Monitoring!T448</f>
        <v>Brachycera</v>
      </c>
      <c r="M448" s="88" t="str">
        <f>+Monitoring!U448</f>
        <v>Muscomorpha</v>
      </c>
      <c r="N448" s="88" t="str">
        <f>+Monitoring!V448</f>
        <v>Muscoidea</v>
      </c>
      <c r="O448" s="88" t="str">
        <f>+Monitoring!W448</f>
        <v>Fanniidae</v>
      </c>
      <c r="P448" s="88">
        <f>+Monitoring!X448</f>
        <v>0</v>
      </c>
      <c r="Q448" s="88" t="str">
        <f>+Monitoring!Y448</f>
        <v>Fannia</v>
      </c>
      <c r="R448" s="88" t="str">
        <f>+Monitoring!Z448</f>
        <v>#N/C</v>
      </c>
      <c r="S448" s="88" t="e">
        <f>+Monitoring!#REF!</f>
        <v>#REF!</v>
      </c>
      <c r="T448" s="101" t="e">
        <f>+Monitoring!#REF!</f>
        <v>#REF!</v>
      </c>
    </row>
    <row r="449" spans="1:20" x14ac:dyDescent="0.3">
      <c r="A449" s="88">
        <f t="shared" si="34"/>
        <v>448</v>
      </c>
      <c r="B449" s="88" t="str">
        <f t="shared" si="30"/>
        <v>FAIRD</v>
      </c>
      <c r="C449" s="88" t="str">
        <f>SUBSTITUTE(+Monitoring!C449,"-","")</f>
        <v>FAIRD2</v>
      </c>
      <c r="D449" s="88" t="str">
        <f t="shared" si="31"/>
        <v>Site2</v>
      </c>
      <c r="E449" s="89" t="str">
        <f t="shared" si="32"/>
        <v>Maize</v>
      </c>
      <c r="F449" s="90" t="str">
        <f t="shared" si="33"/>
        <v>FAIRDxMaize</v>
      </c>
      <c r="G449" s="91">
        <f>+Monitoring!G449</f>
        <v>45165.507835648103</v>
      </c>
      <c r="H449" s="91">
        <f>+Monitoring!H449</f>
        <v>45165.508692129602</v>
      </c>
      <c r="I449" s="93">
        <f>+Monitoring!I449</f>
        <v>8.5648149979533628E-4</v>
      </c>
      <c r="J449" s="92" t="e">
        <f>+Monitoring!#REF!</f>
        <v>#REF!</v>
      </c>
      <c r="K449" s="88" t="str">
        <f>+Monitoring!S449</f>
        <v>Diptera</v>
      </c>
      <c r="L449" s="88" t="str">
        <f>+Monitoring!T449</f>
        <v>Brachycera</v>
      </c>
      <c r="M449" s="88" t="str">
        <f>+Monitoring!U449</f>
        <v>#N/C</v>
      </c>
      <c r="N449" s="88" t="str">
        <f>+Monitoring!V449</f>
        <v>#N/C</v>
      </c>
      <c r="O449" s="88" t="str">
        <f>+Monitoring!W449</f>
        <v>#N/C</v>
      </c>
      <c r="P449" s="88" t="str">
        <f>+Monitoring!X449</f>
        <v>#N/C</v>
      </c>
      <c r="Q449" s="88" t="str">
        <f>+Monitoring!Y449</f>
        <v>#N/C</v>
      </c>
      <c r="R449" s="88" t="str">
        <f>+Monitoring!Z449</f>
        <v>#N/C</v>
      </c>
      <c r="S449" s="88" t="e">
        <f>+Monitoring!#REF!</f>
        <v>#REF!</v>
      </c>
      <c r="T449" s="101" t="e">
        <f>+Monitoring!#REF!</f>
        <v>#REF!</v>
      </c>
    </row>
    <row r="450" spans="1:20" x14ac:dyDescent="0.3">
      <c r="A450" s="88">
        <f t="shared" si="34"/>
        <v>449</v>
      </c>
      <c r="B450" s="88" t="str">
        <f t="shared" si="30"/>
        <v>FAIRD</v>
      </c>
      <c r="C450" s="88" t="str">
        <f>SUBSTITUTE(+Monitoring!C450,"-","")</f>
        <v>FAIRD2</v>
      </c>
      <c r="D450" s="88" t="str">
        <f t="shared" si="31"/>
        <v>Site2</v>
      </c>
      <c r="E450" s="89" t="str">
        <f t="shared" si="32"/>
        <v>Maize</v>
      </c>
      <c r="F450" s="90" t="str">
        <f t="shared" si="33"/>
        <v>FAIRDxMaize</v>
      </c>
      <c r="G450" s="91">
        <f>+Monitoring!G450</f>
        <v>45165.509317129603</v>
      </c>
      <c r="H450" s="91">
        <f>+Monitoring!H450</f>
        <v>45165.5094791667</v>
      </c>
      <c r="I450" s="93">
        <f>+Monitoring!I450</f>
        <v>1.6203709674300626E-4</v>
      </c>
      <c r="J450" s="92" t="e">
        <f>+Monitoring!#REF!</f>
        <v>#REF!</v>
      </c>
      <c r="K450" s="88" t="str">
        <f>+Monitoring!S450</f>
        <v>Diptera</v>
      </c>
      <c r="L450" s="88" t="str">
        <f>+Monitoring!T450</f>
        <v>Brachycera</v>
      </c>
      <c r="M450" s="88" t="str">
        <f>+Monitoring!U450</f>
        <v>#N/C</v>
      </c>
      <c r="N450" s="88" t="str">
        <f>+Monitoring!V450</f>
        <v>#N/C</v>
      </c>
      <c r="O450" s="88" t="str">
        <f>+Monitoring!W450</f>
        <v>#N/C</v>
      </c>
      <c r="P450" s="88" t="str">
        <f>+Monitoring!X450</f>
        <v>#N/C</v>
      </c>
      <c r="Q450" s="88" t="str">
        <f>+Monitoring!Y450</f>
        <v>#N/C</v>
      </c>
      <c r="R450" s="88" t="str">
        <f>+Monitoring!Z450</f>
        <v>#N/C</v>
      </c>
      <c r="S450" s="88" t="e">
        <f>+Monitoring!#REF!</f>
        <v>#REF!</v>
      </c>
      <c r="T450" s="101" t="e">
        <f>+Monitoring!#REF!</f>
        <v>#REF!</v>
      </c>
    </row>
    <row r="451" spans="1:20" x14ac:dyDescent="0.3">
      <c r="A451" s="88">
        <f t="shared" si="34"/>
        <v>450</v>
      </c>
      <c r="B451" s="88" t="str">
        <f t="shared" ref="B451:B514" si="35">+LEFT(C451,LEN(C451)-1)</f>
        <v>FAIRD</v>
      </c>
      <c r="C451" s="88" t="str">
        <f>SUBSTITUTE(+Monitoring!C451,"-","")</f>
        <v>FAIRD2</v>
      </c>
      <c r="D451" s="88" t="str">
        <f t="shared" ref="D451:D514" si="36">CONCATENATE("Site",RIGHT(C451,1))</f>
        <v>Site2</v>
      </c>
      <c r="E451" s="89" t="str">
        <f t="shared" ref="E451:E514" si="37">IF(OR(D451="Site1",D451="Site2"),"Maize",IF(OR(D451="Site3",D451="Site4"),"Meadow","error"))</f>
        <v>Maize</v>
      </c>
      <c r="F451" s="90" t="str">
        <f t="shared" ref="F451:F514" si="38">+CONCATENATE(B451,"x",E451)</f>
        <v>FAIRDxMaize</v>
      </c>
      <c r="G451" s="91">
        <f>+Monitoring!G451</f>
        <v>45165.516064814801</v>
      </c>
      <c r="H451" s="91">
        <f>+Monitoring!H451</f>
        <v>45165.516423611101</v>
      </c>
      <c r="I451" s="93">
        <f>+Monitoring!I451</f>
        <v>3.5879630013369024E-4</v>
      </c>
      <c r="J451" s="92" t="e">
        <f>+Monitoring!#REF!</f>
        <v>#REF!</v>
      </c>
      <c r="K451" s="88" t="str">
        <f>+Monitoring!S451</f>
        <v>Diptera</v>
      </c>
      <c r="L451" s="88" t="str">
        <f>+Monitoring!T451</f>
        <v>Brachycera</v>
      </c>
      <c r="M451" s="88" t="str">
        <f>+Monitoring!U451</f>
        <v>Muscomorpha</v>
      </c>
      <c r="N451" s="88" t="str">
        <f>+Monitoring!V451</f>
        <v>Muscoidea</v>
      </c>
      <c r="O451" s="88" t="str">
        <f>+Monitoring!W451</f>
        <v>Fanniidae</v>
      </c>
      <c r="P451" s="88">
        <f>+Monitoring!X451</f>
        <v>0</v>
      </c>
      <c r="Q451" s="88" t="str">
        <f>+Monitoring!Y451</f>
        <v>Fannia</v>
      </c>
      <c r="R451" s="88" t="str">
        <f>+Monitoring!Z451</f>
        <v>#N/C</v>
      </c>
      <c r="S451" s="88" t="e">
        <f>+Monitoring!#REF!</f>
        <v>#REF!</v>
      </c>
      <c r="T451" s="101" t="e">
        <f>+Monitoring!#REF!</f>
        <v>#REF!</v>
      </c>
    </row>
    <row r="452" spans="1:20" x14ac:dyDescent="0.3">
      <c r="A452" s="88">
        <f t="shared" ref="A452:A515" si="39">+A451+1</f>
        <v>451</v>
      </c>
      <c r="B452" s="88" t="str">
        <f t="shared" si="35"/>
        <v>FAIRD</v>
      </c>
      <c r="C452" s="88" t="str">
        <f>SUBSTITUTE(+Monitoring!C452,"-","")</f>
        <v>FAIRD2</v>
      </c>
      <c r="D452" s="88" t="str">
        <f t="shared" si="36"/>
        <v>Site2</v>
      </c>
      <c r="E452" s="89" t="str">
        <f t="shared" si="37"/>
        <v>Maize</v>
      </c>
      <c r="F452" s="90" t="str">
        <f t="shared" si="38"/>
        <v>FAIRDxMaize</v>
      </c>
      <c r="G452" s="91">
        <f>+Monitoring!G452</f>
        <v>45165.522256944401</v>
      </c>
      <c r="H452" s="91">
        <f>+Monitoring!H452</f>
        <v>45165.522326388898</v>
      </c>
      <c r="I452" s="93">
        <f>+Monitoring!I452</f>
        <v>6.9444497057702392E-5</v>
      </c>
      <c r="J452" s="92" t="e">
        <f>+Monitoring!#REF!</f>
        <v>#REF!</v>
      </c>
      <c r="K452" s="88" t="str">
        <f>+Monitoring!S452</f>
        <v>#N/C</v>
      </c>
      <c r="L452" s="88" t="str">
        <f>+Monitoring!T452</f>
        <v>#N/C</v>
      </c>
      <c r="M452" s="88" t="str">
        <f>+Monitoring!U452</f>
        <v>#N/C</v>
      </c>
      <c r="N452" s="88" t="str">
        <f>+Monitoring!V452</f>
        <v>#N/C</v>
      </c>
      <c r="O452" s="88" t="str">
        <f>+Monitoring!W452</f>
        <v>#N/C</v>
      </c>
      <c r="P452" s="88" t="str">
        <f>+Monitoring!X452</f>
        <v>#N/C</v>
      </c>
      <c r="Q452" s="88" t="str">
        <f>+Monitoring!Y452</f>
        <v>#N/C</v>
      </c>
      <c r="R452" s="88" t="str">
        <f>+Monitoring!Z452</f>
        <v>#N/C</v>
      </c>
      <c r="S452" s="88" t="e">
        <f>+Monitoring!#REF!</f>
        <v>#REF!</v>
      </c>
      <c r="T452" s="101" t="e">
        <f>+Monitoring!#REF!</f>
        <v>#REF!</v>
      </c>
    </row>
    <row r="453" spans="1:20" x14ac:dyDescent="0.3">
      <c r="A453" s="88">
        <f t="shared" si="39"/>
        <v>452</v>
      </c>
      <c r="B453" s="88" t="str">
        <f t="shared" si="35"/>
        <v>FAIRD</v>
      </c>
      <c r="C453" s="88" t="str">
        <f>SUBSTITUTE(+Monitoring!C453,"-","")</f>
        <v>FAIRD2</v>
      </c>
      <c r="D453" s="88" t="str">
        <f t="shared" si="36"/>
        <v>Site2</v>
      </c>
      <c r="E453" s="89" t="str">
        <f t="shared" si="37"/>
        <v>Maize</v>
      </c>
      <c r="F453" s="90" t="str">
        <f t="shared" si="38"/>
        <v>FAIRDxMaize</v>
      </c>
      <c r="G453" s="91">
        <f>+Monitoring!G453</f>
        <v>45165.522256944401</v>
      </c>
      <c r="H453" s="91">
        <f>+Monitoring!H453</f>
        <v>45165.522349537001</v>
      </c>
      <c r="I453" s="93">
        <f>+Monitoring!I453</f>
        <v>9.2592599685303867E-5</v>
      </c>
      <c r="J453" s="92" t="e">
        <f>+Monitoring!#REF!</f>
        <v>#REF!</v>
      </c>
      <c r="K453" s="88" t="str">
        <f>+Monitoring!S453</f>
        <v>#N/C</v>
      </c>
      <c r="L453" s="88" t="str">
        <f>+Monitoring!T453</f>
        <v>#N/C</v>
      </c>
      <c r="M453" s="88" t="str">
        <f>+Monitoring!U453</f>
        <v>#N/C</v>
      </c>
      <c r="N453" s="88" t="str">
        <f>+Monitoring!V453</f>
        <v>#N/C</v>
      </c>
      <c r="O453" s="88" t="str">
        <f>+Monitoring!W453</f>
        <v>#N/C</v>
      </c>
      <c r="P453" s="88" t="str">
        <f>+Monitoring!X453</f>
        <v>#N/C</v>
      </c>
      <c r="Q453" s="88" t="str">
        <f>+Monitoring!Y453</f>
        <v>#N/C</v>
      </c>
      <c r="R453" s="88" t="str">
        <f>+Monitoring!Z453</f>
        <v>#N/C</v>
      </c>
      <c r="S453" s="88" t="e">
        <f>+Monitoring!#REF!</f>
        <v>#REF!</v>
      </c>
      <c r="T453" s="101" t="e">
        <f>+Monitoring!#REF!</f>
        <v>#REF!</v>
      </c>
    </row>
    <row r="454" spans="1:20" x14ac:dyDescent="0.3">
      <c r="A454" s="88">
        <f t="shared" si="39"/>
        <v>453</v>
      </c>
      <c r="B454" s="88" t="str">
        <f t="shared" si="35"/>
        <v>FAIRD</v>
      </c>
      <c r="C454" s="88" t="str">
        <f>SUBSTITUTE(+Monitoring!C454,"-","")</f>
        <v>FAIRD2</v>
      </c>
      <c r="D454" s="88" t="str">
        <f t="shared" si="36"/>
        <v>Site2</v>
      </c>
      <c r="E454" s="89" t="str">
        <f t="shared" si="37"/>
        <v>Maize</v>
      </c>
      <c r="F454" s="90" t="str">
        <f t="shared" si="38"/>
        <v>FAIRDxMaize</v>
      </c>
      <c r="G454" s="91">
        <f>+Monitoring!G454</f>
        <v>45165.522395833301</v>
      </c>
      <c r="H454" s="91">
        <f>+Monitoring!H454</f>
        <v>45165.522812499999</v>
      </c>
      <c r="I454" s="93">
        <f>+Monitoring!I454</f>
        <v>4.166666985838674E-4</v>
      </c>
      <c r="J454" s="92" t="e">
        <f>+Monitoring!#REF!</f>
        <v>#REF!</v>
      </c>
      <c r="K454" s="88" t="str">
        <f>+Monitoring!S454</f>
        <v>Diptera</v>
      </c>
      <c r="L454" s="88" t="str">
        <f>+Monitoring!T454</f>
        <v>Brachycera</v>
      </c>
      <c r="M454" s="88" t="str">
        <f>+Monitoring!U454</f>
        <v>Muscomorpha</v>
      </c>
      <c r="N454" s="88" t="str">
        <f>+Monitoring!V454</f>
        <v>Muscoidea</v>
      </c>
      <c r="O454" s="88" t="str">
        <f>+Monitoring!W454</f>
        <v>Fanniidae</v>
      </c>
      <c r="P454" s="88">
        <f>+Monitoring!X454</f>
        <v>0</v>
      </c>
      <c r="Q454" s="88" t="str">
        <f>+Monitoring!Y454</f>
        <v>Fannia</v>
      </c>
      <c r="R454" s="88" t="str">
        <f>+Monitoring!Z454</f>
        <v>#N/C</v>
      </c>
      <c r="S454" s="88" t="e">
        <f>+Monitoring!#REF!</f>
        <v>#REF!</v>
      </c>
      <c r="T454" s="101" t="e">
        <f>+Monitoring!#REF!</f>
        <v>#REF!</v>
      </c>
    </row>
    <row r="455" spans="1:20" x14ac:dyDescent="0.3">
      <c r="A455" s="88">
        <f t="shared" si="39"/>
        <v>454</v>
      </c>
      <c r="B455" s="88" t="str">
        <f t="shared" si="35"/>
        <v>FAIRD</v>
      </c>
      <c r="C455" s="88" t="str">
        <f>SUBSTITUTE(+Monitoring!C455,"-","")</f>
        <v>FAIRD2</v>
      </c>
      <c r="D455" s="88" t="str">
        <f t="shared" si="36"/>
        <v>Site2</v>
      </c>
      <c r="E455" s="89" t="str">
        <f t="shared" si="37"/>
        <v>Maize</v>
      </c>
      <c r="F455" s="90" t="str">
        <f t="shared" si="38"/>
        <v>FAIRDxMaize</v>
      </c>
      <c r="G455" s="91">
        <f>+Monitoring!G455</f>
        <v>45165.523680555598</v>
      </c>
      <c r="H455" s="91">
        <f>+Monitoring!H455</f>
        <v>45165.523761574099</v>
      </c>
      <c r="I455" s="93">
        <f>+Monitoring!I455</f>
        <v>8.1018501077778637E-5</v>
      </c>
      <c r="J455" s="92" t="e">
        <f>+Monitoring!#REF!</f>
        <v>#REF!</v>
      </c>
      <c r="K455" s="88" t="str">
        <f>+Monitoring!S455</f>
        <v>Diptera</v>
      </c>
      <c r="L455" s="88" t="str">
        <f>+Monitoring!T455</f>
        <v>Brachycera</v>
      </c>
      <c r="M455" s="88" t="str">
        <f>+Monitoring!U455</f>
        <v>Muscomorpha</v>
      </c>
      <c r="N455" s="88" t="str">
        <f>+Monitoring!V455</f>
        <v>Muscoidea</v>
      </c>
      <c r="O455" s="88" t="str">
        <f>+Monitoring!W455</f>
        <v>#N/C</v>
      </c>
      <c r="P455" s="88" t="str">
        <f>+Monitoring!X455</f>
        <v>#N/C</v>
      </c>
      <c r="Q455" s="88" t="str">
        <f>+Monitoring!Y455</f>
        <v>#N/C</v>
      </c>
      <c r="R455" s="88" t="str">
        <f>+Monitoring!Z455</f>
        <v>#N/C</v>
      </c>
      <c r="S455" s="88" t="e">
        <f>+Monitoring!#REF!</f>
        <v>#REF!</v>
      </c>
      <c r="T455" s="101" t="e">
        <f>+Monitoring!#REF!</f>
        <v>#REF!</v>
      </c>
    </row>
    <row r="456" spans="1:20" x14ac:dyDescent="0.3">
      <c r="A456" s="88">
        <f t="shared" si="39"/>
        <v>455</v>
      </c>
      <c r="B456" s="88" t="str">
        <f t="shared" si="35"/>
        <v>FAIRD</v>
      </c>
      <c r="C456" s="88" t="str">
        <f>SUBSTITUTE(+Monitoring!C456,"-","")</f>
        <v>FAIRD2</v>
      </c>
      <c r="D456" s="88" t="str">
        <f t="shared" si="36"/>
        <v>Site2</v>
      </c>
      <c r="E456" s="89" t="str">
        <f t="shared" si="37"/>
        <v>Maize</v>
      </c>
      <c r="F456" s="90" t="str">
        <f t="shared" si="38"/>
        <v>FAIRDxMaize</v>
      </c>
      <c r="G456" s="91">
        <f>+Monitoring!G456</f>
        <v>45165.523680555598</v>
      </c>
      <c r="H456" s="91">
        <f>+Monitoring!H456</f>
        <v>45165.5242476852</v>
      </c>
      <c r="I456" s="93">
        <f>+Monitoring!I456</f>
        <v>5.6712960213189945E-4</v>
      </c>
      <c r="J456" s="92" t="e">
        <f>+Monitoring!#REF!</f>
        <v>#REF!</v>
      </c>
      <c r="K456" s="88" t="str">
        <f>+Monitoring!S456</f>
        <v>Diptera</v>
      </c>
      <c r="L456" s="88" t="str">
        <f>+Monitoring!T456</f>
        <v>Brachycera</v>
      </c>
      <c r="M456" s="88" t="str">
        <f>+Monitoring!U456</f>
        <v>#N/C</v>
      </c>
      <c r="N456" s="88" t="str">
        <f>+Monitoring!V456</f>
        <v>#N/C</v>
      </c>
      <c r="O456" s="88" t="str">
        <f>+Monitoring!W456</f>
        <v>#N/C</v>
      </c>
      <c r="P456" s="88" t="str">
        <f>+Monitoring!X456</f>
        <v>#N/C</v>
      </c>
      <c r="Q456" s="88" t="str">
        <f>+Monitoring!Y456</f>
        <v>#N/C</v>
      </c>
      <c r="R456" s="88" t="str">
        <f>+Monitoring!Z456</f>
        <v>#N/C</v>
      </c>
      <c r="S456" s="88" t="e">
        <f>+Monitoring!#REF!</f>
        <v>#REF!</v>
      </c>
      <c r="T456" s="101" t="e">
        <f>+Monitoring!#REF!</f>
        <v>#REF!</v>
      </c>
    </row>
    <row r="457" spans="1:20" x14ac:dyDescent="0.3">
      <c r="A457" s="88">
        <f t="shared" si="39"/>
        <v>456</v>
      </c>
      <c r="B457" s="88" t="str">
        <f t="shared" si="35"/>
        <v>FAIRD</v>
      </c>
      <c r="C457" s="88" t="str">
        <f>SUBSTITUTE(+Monitoring!C457,"-","")</f>
        <v>FAIRD2</v>
      </c>
      <c r="D457" s="88" t="str">
        <f t="shared" si="36"/>
        <v>Site2</v>
      </c>
      <c r="E457" s="89" t="str">
        <f t="shared" si="37"/>
        <v>Maize</v>
      </c>
      <c r="F457" s="90" t="str">
        <f t="shared" si="38"/>
        <v>FAIRDxMaize</v>
      </c>
      <c r="G457" s="91">
        <f>+Monitoring!G457</f>
        <v>45165.5375810185</v>
      </c>
      <c r="H457" s="91">
        <f>+Monitoring!H457</f>
        <v>45165.537650462997</v>
      </c>
      <c r="I457" s="93">
        <f>+Monitoring!I457</f>
        <v>6.9444497057702392E-5</v>
      </c>
      <c r="J457" s="92" t="e">
        <f>+Monitoring!#REF!</f>
        <v>#REF!</v>
      </c>
      <c r="K457" s="88" t="str">
        <f>+Monitoring!S457</f>
        <v>Diptera</v>
      </c>
      <c r="L457" s="88" t="str">
        <f>+Monitoring!T457</f>
        <v>Brachycera</v>
      </c>
      <c r="M457" s="88" t="str">
        <f>+Monitoring!U457</f>
        <v>Muscomorpha</v>
      </c>
      <c r="N457" s="88" t="str">
        <f>+Monitoring!V457</f>
        <v>Muscoidea</v>
      </c>
      <c r="O457" s="88" t="str">
        <f>+Monitoring!W457</f>
        <v>Fanniidae</v>
      </c>
      <c r="P457" s="88">
        <f>+Monitoring!X457</f>
        <v>0</v>
      </c>
      <c r="Q457" s="88" t="str">
        <f>+Monitoring!Y457</f>
        <v>Fannia</v>
      </c>
      <c r="R457" s="88" t="str">
        <f>+Monitoring!Z457</f>
        <v>#N/C</v>
      </c>
      <c r="S457" s="88" t="e">
        <f>+Monitoring!#REF!</f>
        <v>#REF!</v>
      </c>
      <c r="T457" s="101" t="e">
        <f>+Monitoring!#REF!</f>
        <v>#REF!</v>
      </c>
    </row>
    <row r="458" spans="1:20" x14ac:dyDescent="0.3">
      <c r="A458" s="88">
        <f t="shared" si="39"/>
        <v>457</v>
      </c>
      <c r="B458" s="88" t="str">
        <f t="shared" si="35"/>
        <v>FAIRD</v>
      </c>
      <c r="C458" s="88" t="str">
        <f>SUBSTITUTE(+Monitoring!C458,"-","")</f>
        <v>FAIRD2</v>
      </c>
      <c r="D458" s="88" t="str">
        <f t="shared" si="36"/>
        <v>Site2</v>
      </c>
      <c r="E458" s="89" t="str">
        <f t="shared" si="37"/>
        <v>Maize</v>
      </c>
      <c r="F458" s="90" t="str">
        <f t="shared" si="38"/>
        <v>FAIRDxMaize</v>
      </c>
      <c r="G458" s="91">
        <f>+Monitoring!G458</f>
        <v>45165.5375810185</v>
      </c>
      <c r="H458" s="91">
        <f>+Monitoring!H458</f>
        <v>45165.537650462997</v>
      </c>
      <c r="I458" s="93">
        <f>+Monitoring!I458</f>
        <v>6.9444497057702392E-5</v>
      </c>
      <c r="J458" s="92" t="e">
        <f>+Monitoring!#REF!</f>
        <v>#REF!</v>
      </c>
      <c r="K458" s="88" t="str">
        <f>+Monitoring!S458</f>
        <v>Diptera</v>
      </c>
      <c r="L458" s="88" t="str">
        <f>+Monitoring!T458</f>
        <v>Brachycera</v>
      </c>
      <c r="M458" s="88" t="str">
        <f>+Monitoring!U458</f>
        <v>#N/C</v>
      </c>
      <c r="N458" s="88" t="str">
        <f>+Monitoring!V458</f>
        <v>#N/C</v>
      </c>
      <c r="O458" s="88" t="str">
        <f>+Monitoring!W458</f>
        <v>#N/C</v>
      </c>
      <c r="P458" s="88" t="str">
        <f>+Monitoring!X458</f>
        <v>#N/C</v>
      </c>
      <c r="Q458" s="88" t="str">
        <f>+Monitoring!Y458</f>
        <v>#N/C</v>
      </c>
      <c r="R458" s="88" t="str">
        <f>+Monitoring!Z458</f>
        <v>#N/C</v>
      </c>
      <c r="S458" s="88" t="e">
        <f>+Monitoring!#REF!</f>
        <v>#REF!</v>
      </c>
      <c r="T458" s="101" t="e">
        <f>+Monitoring!#REF!</f>
        <v>#REF!</v>
      </c>
    </row>
    <row r="459" spans="1:20" x14ac:dyDescent="0.3">
      <c r="A459" s="88">
        <f t="shared" si="39"/>
        <v>458</v>
      </c>
      <c r="B459" s="88" t="str">
        <f t="shared" si="35"/>
        <v>FAIRD</v>
      </c>
      <c r="C459" s="88" t="str">
        <f>SUBSTITUTE(+Monitoring!C459,"-","")</f>
        <v>FAIRD2</v>
      </c>
      <c r="D459" s="88" t="str">
        <f t="shared" si="36"/>
        <v>Site2</v>
      </c>
      <c r="E459" s="89" t="str">
        <f t="shared" si="37"/>
        <v>Maize</v>
      </c>
      <c r="F459" s="90" t="str">
        <f t="shared" si="38"/>
        <v>FAIRDxMaize</v>
      </c>
      <c r="G459" s="91">
        <f>+Monitoring!G459</f>
        <v>45165.546226851897</v>
      </c>
      <c r="H459" s="91">
        <f>+Monitoring!H459</f>
        <v>45165.546689814801</v>
      </c>
      <c r="I459" s="93">
        <f>+Monitoring!I459</f>
        <v>4.6296290383907035E-4</v>
      </c>
      <c r="J459" s="92" t="e">
        <f>+Monitoring!#REF!</f>
        <v>#REF!</v>
      </c>
      <c r="K459" s="88" t="str">
        <f>+Monitoring!S459</f>
        <v>Diptera</v>
      </c>
      <c r="L459" s="88" t="str">
        <f>+Monitoring!T459</f>
        <v>Brachycera</v>
      </c>
      <c r="M459" s="88" t="str">
        <f>+Monitoring!U459</f>
        <v>#N/C</v>
      </c>
      <c r="N459" s="88" t="str">
        <f>+Monitoring!V459</f>
        <v>#N/C</v>
      </c>
      <c r="O459" s="88" t="str">
        <f>+Monitoring!W459</f>
        <v>#N/C</v>
      </c>
      <c r="P459" s="88" t="str">
        <f>+Monitoring!X459</f>
        <v>#N/C</v>
      </c>
      <c r="Q459" s="88" t="str">
        <f>+Monitoring!Y459</f>
        <v>#N/C</v>
      </c>
      <c r="R459" s="88" t="str">
        <f>+Monitoring!Z459</f>
        <v>#N/C</v>
      </c>
      <c r="S459" s="88" t="e">
        <f>+Monitoring!#REF!</f>
        <v>#REF!</v>
      </c>
      <c r="T459" s="101" t="e">
        <f>+Monitoring!#REF!</f>
        <v>#REF!</v>
      </c>
    </row>
    <row r="460" spans="1:20" x14ac:dyDescent="0.3">
      <c r="A460" s="88">
        <f t="shared" si="39"/>
        <v>459</v>
      </c>
      <c r="B460" s="88" t="str">
        <f t="shared" si="35"/>
        <v>FAIRD</v>
      </c>
      <c r="C460" s="88" t="str">
        <f>SUBSTITUTE(+Monitoring!C460,"-","")</f>
        <v>FAIRD2</v>
      </c>
      <c r="D460" s="88" t="str">
        <f t="shared" si="36"/>
        <v>Site2</v>
      </c>
      <c r="E460" s="89" t="str">
        <f t="shared" si="37"/>
        <v>Maize</v>
      </c>
      <c r="F460" s="90" t="str">
        <f t="shared" si="38"/>
        <v>FAIRDxMaize</v>
      </c>
      <c r="G460" s="91">
        <f>+Monitoring!G460</f>
        <v>45165.590891203698</v>
      </c>
      <c r="H460" s="91">
        <f>+Monitoring!H460</f>
        <v>45165.591412037</v>
      </c>
      <c r="I460" s="93">
        <f>+Monitoring!I460</f>
        <v>5.2083330228924751E-4</v>
      </c>
      <c r="J460" s="92" t="e">
        <f>+Monitoring!#REF!</f>
        <v>#REF!</v>
      </c>
      <c r="K460" s="88" t="str">
        <f>+Monitoring!S460</f>
        <v>Diptera</v>
      </c>
      <c r="L460" s="88" t="str">
        <f>+Monitoring!T460</f>
        <v>Brachycera</v>
      </c>
      <c r="M460" s="88" t="str">
        <f>+Monitoring!U460</f>
        <v>Muscomorpha</v>
      </c>
      <c r="N460" s="88" t="str">
        <f>+Monitoring!V460</f>
        <v>Muscoidea</v>
      </c>
      <c r="O460" s="88" t="str">
        <f>+Monitoring!W460</f>
        <v>Fanniidae</v>
      </c>
      <c r="P460" s="88">
        <f>+Monitoring!X460</f>
        <v>0</v>
      </c>
      <c r="Q460" s="88" t="str">
        <f>+Monitoring!Y460</f>
        <v>Fannia</v>
      </c>
      <c r="R460" s="88" t="str">
        <f>+Monitoring!Z460</f>
        <v>#N/C</v>
      </c>
      <c r="S460" s="88" t="e">
        <f>+Monitoring!#REF!</f>
        <v>#REF!</v>
      </c>
      <c r="T460" s="101" t="e">
        <f>+Monitoring!#REF!</f>
        <v>#REF!</v>
      </c>
    </row>
    <row r="461" spans="1:20" x14ac:dyDescent="0.3">
      <c r="A461" s="88">
        <f t="shared" si="39"/>
        <v>460</v>
      </c>
      <c r="B461" s="88" t="str">
        <f t="shared" si="35"/>
        <v>FAIRD</v>
      </c>
      <c r="C461" s="88" t="str">
        <f>SUBSTITUTE(+Monitoring!C461,"-","")</f>
        <v>FAIRD2</v>
      </c>
      <c r="D461" s="88" t="str">
        <f t="shared" si="36"/>
        <v>Site2</v>
      </c>
      <c r="E461" s="89" t="str">
        <f t="shared" si="37"/>
        <v>Maize</v>
      </c>
      <c r="F461" s="90" t="str">
        <f t="shared" si="38"/>
        <v>FAIRDxMaize</v>
      </c>
      <c r="G461" s="91">
        <f>+Monitoring!G461</f>
        <v>45165.591400463003</v>
      </c>
      <c r="H461" s="91">
        <f>+Monitoring!H461</f>
        <v>45165.591412037</v>
      </c>
      <c r="I461" s="93">
        <f>+Monitoring!I461</f>
        <v>1.1573996744118631E-5</v>
      </c>
      <c r="J461" s="92" t="e">
        <f>+Monitoring!#REF!</f>
        <v>#REF!</v>
      </c>
      <c r="K461" s="88" t="str">
        <f>+Monitoring!S461</f>
        <v>Diptera</v>
      </c>
      <c r="L461" s="88" t="str">
        <f>+Monitoring!T461</f>
        <v>Brachycera</v>
      </c>
      <c r="M461" s="88" t="str">
        <f>+Monitoring!U461</f>
        <v>Muscomorpha</v>
      </c>
      <c r="N461" s="88" t="str">
        <f>+Monitoring!V461</f>
        <v>Muscoidea</v>
      </c>
      <c r="O461" s="88" t="str">
        <f>+Monitoring!W461</f>
        <v>#N/C</v>
      </c>
      <c r="P461" s="88" t="str">
        <f>+Monitoring!X461</f>
        <v>#N/C</v>
      </c>
      <c r="Q461" s="88" t="str">
        <f>+Monitoring!Y461</f>
        <v>#N/C</v>
      </c>
      <c r="R461" s="88" t="str">
        <f>+Monitoring!Z461</f>
        <v>#N/C</v>
      </c>
      <c r="S461" s="88" t="e">
        <f>+Monitoring!#REF!</f>
        <v>#REF!</v>
      </c>
      <c r="T461" s="101" t="e">
        <f>+Monitoring!#REF!</f>
        <v>#REF!</v>
      </c>
    </row>
    <row r="462" spans="1:20" x14ac:dyDescent="0.3">
      <c r="A462" s="88">
        <f t="shared" si="39"/>
        <v>461</v>
      </c>
      <c r="B462" s="88" t="str">
        <f t="shared" si="35"/>
        <v>FAIRD</v>
      </c>
      <c r="C462" s="88" t="str">
        <f>SUBSTITUTE(+Monitoring!C462,"-","")</f>
        <v>FAIRD2</v>
      </c>
      <c r="D462" s="88" t="str">
        <f t="shared" si="36"/>
        <v>Site2</v>
      </c>
      <c r="E462" s="89" t="str">
        <f t="shared" si="37"/>
        <v>Maize</v>
      </c>
      <c r="F462" s="90" t="str">
        <f t="shared" si="38"/>
        <v>FAIRDxMaize</v>
      </c>
      <c r="G462" s="91">
        <f>+Monitoring!G462</f>
        <v>45165.599085648202</v>
      </c>
      <c r="H462" s="91">
        <f>+Monitoring!H462</f>
        <v>45165.5991319444</v>
      </c>
      <c r="I462" s="93">
        <f>+Monitoring!I462</f>
        <v>4.6296197979245335E-5</v>
      </c>
      <c r="J462" s="92" t="e">
        <f>+Monitoring!#REF!</f>
        <v>#REF!</v>
      </c>
      <c r="K462" s="88" t="str">
        <f>+Monitoring!S462</f>
        <v>Diptera</v>
      </c>
      <c r="L462" s="88" t="str">
        <f>+Monitoring!T462</f>
        <v>Brachycera</v>
      </c>
      <c r="M462" s="88" t="str">
        <f>+Monitoring!U462</f>
        <v>#N/C</v>
      </c>
      <c r="N462" s="88" t="str">
        <f>+Monitoring!V462</f>
        <v>#N/C</v>
      </c>
      <c r="O462" s="88" t="str">
        <f>+Monitoring!W462</f>
        <v>#N/C</v>
      </c>
      <c r="P462" s="88" t="str">
        <f>+Monitoring!X462</f>
        <v>#N/C</v>
      </c>
      <c r="Q462" s="88" t="str">
        <f>+Monitoring!Y462</f>
        <v>#N/C</v>
      </c>
      <c r="R462" s="88" t="str">
        <f>+Monitoring!Z462</f>
        <v>#N/C</v>
      </c>
      <c r="S462" s="88" t="e">
        <f>+Monitoring!#REF!</f>
        <v>#REF!</v>
      </c>
      <c r="T462" s="101" t="e">
        <f>+Monitoring!#REF!</f>
        <v>#REF!</v>
      </c>
    </row>
    <row r="463" spans="1:20" x14ac:dyDescent="0.3">
      <c r="A463" s="88">
        <f t="shared" si="39"/>
        <v>462</v>
      </c>
      <c r="B463" s="88" t="str">
        <f t="shared" si="35"/>
        <v>FAIRD</v>
      </c>
      <c r="C463" s="88" t="str">
        <f>SUBSTITUTE(+Monitoring!C463,"-","")</f>
        <v>FAIRD2</v>
      </c>
      <c r="D463" s="88" t="str">
        <f t="shared" si="36"/>
        <v>Site2</v>
      </c>
      <c r="E463" s="89" t="str">
        <f t="shared" si="37"/>
        <v>Maize</v>
      </c>
      <c r="F463" s="90" t="str">
        <f t="shared" si="38"/>
        <v>FAIRDxMaize</v>
      </c>
      <c r="G463" s="91">
        <f>+Monitoring!G463</f>
        <v>45165.599085648202</v>
      </c>
      <c r="H463" s="91">
        <f>+Monitoring!H463</f>
        <v>45165.599189814799</v>
      </c>
      <c r="I463" s="93">
        <f>+Monitoring!I463</f>
        <v>1.041665964294225E-4</v>
      </c>
      <c r="J463" s="92" t="e">
        <f>+Monitoring!#REF!</f>
        <v>#REF!</v>
      </c>
      <c r="K463" s="88" t="str">
        <f>+Monitoring!S463</f>
        <v>Diptera</v>
      </c>
      <c r="L463" s="88" t="str">
        <f>+Monitoring!T463</f>
        <v>Brachycera</v>
      </c>
      <c r="M463" s="88" t="str">
        <f>+Monitoring!U463</f>
        <v>#N/C</v>
      </c>
      <c r="N463" s="88" t="str">
        <f>+Monitoring!V463</f>
        <v>#N/C</v>
      </c>
      <c r="O463" s="88" t="str">
        <f>+Monitoring!W463</f>
        <v>#N/C</v>
      </c>
      <c r="P463" s="88" t="str">
        <f>+Monitoring!X463</f>
        <v>#N/C</v>
      </c>
      <c r="Q463" s="88" t="str">
        <f>+Monitoring!Y463</f>
        <v>#N/C</v>
      </c>
      <c r="R463" s="88" t="str">
        <f>+Monitoring!Z463</f>
        <v>#N/C</v>
      </c>
      <c r="S463" s="88" t="e">
        <f>+Monitoring!#REF!</f>
        <v>#REF!</v>
      </c>
      <c r="T463" s="101" t="e">
        <f>+Monitoring!#REF!</f>
        <v>#REF!</v>
      </c>
    </row>
    <row r="464" spans="1:20" x14ac:dyDescent="0.3">
      <c r="A464" s="88">
        <f t="shared" si="39"/>
        <v>463</v>
      </c>
      <c r="B464" s="88" t="str">
        <f t="shared" si="35"/>
        <v>FAIRD</v>
      </c>
      <c r="C464" s="88" t="str">
        <f>SUBSTITUTE(+Monitoring!C464,"-","")</f>
        <v>FAIRD2</v>
      </c>
      <c r="D464" s="88" t="str">
        <f t="shared" si="36"/>
        <v>Site2</v>
      </c>
      <c r="E464" s="89" t="str">
        <f t="shared" si="37"/>
        <v>Maize</v>
      </c>
      <c r="F464" s="90" t="str">
        <f t="shared" si="38"/>
        <v>FAIRDxMaize</v>
      </c>
      <c r="G464" s="91">
        <f>+Monitoring!G464</f>
        <v>45165.604444444398</v>
      </c>
      <c r="H464" s="91">
        <f>+Monitoring!H464</f>
        <v>45165.604594907403</v>
      </c>
      <c r="I464" s="93">
        <f>+Monitoring!I464</f>
        <v>1.5046300541143864E-4</v>
      </c>
      <c r="J464" s="92" t="e">
        <f>+Monitoring!#REF!</f>
        <v>#REF!</v>
      </c>
      <c r="K464" s="88" t="str">
        <f>+Monitoring!S464</f>
        <v>Diptera</v>
      </c>
      <c r="L464" s="88" t="str">
        <f>+Monitoring!T464</f>
        <v>Brachycera</v>
      </c>
      <c r="M464" s="88" t="str">
        <f>+Monitoring!U464</f>
        <v>Muscomorpha</v>
      </c>
      <c r="N464" s="88" t="str">
        <f>+Monitoring!V464</f>
        <v>Muscoidea</v>
      </c>
      <c r="O464" s="88" t="str">
        <f>+Monitoring!W464</f>
        <v>Scathophagidae</v>
      </c>
      <c r="P464" s="88" t="str">
        <f>+Monitoring!X464</f>
        <v>Scathophaginae</v>
      </c>
      <c r="Q464" s="88" t="str">
        <f>+Monitoring!Y464</f>
        <v>Scathophaga</v>
      </c>
      <c r="R464" s="88" t="str">
        <f>+Monitoring!Z464</f>
        <v>#N/C</v>
      </c>
      <c r="S464" s="88" t="e">
        <f>+Monitoring!#REF!</f>
        <v>#REF!</v>
      </c>
      <c r="T464" s="101" t="e">
        <f>+Monitoring!#REF!</f>
        <v>#REF!</v>
      </c>
    </row>
    <row r="465" spans="1:20" x14ac:dyDescent="0.3">
      <c r="A465" s="88">
        <f t="shared" si="39"/>
        <v>464</v>
      </c>
      <c r="B465" s="88" t="str">
        <f t="shared" si="35"/>
        <v>FAIRD</v>
      </c>
      <c r="C465" s="88" t="str">
        <f>SUBSTITUTE(+Monitoring!C465,"-","")</f>
        <v>FAIRD2</v>
      </c>
      <c r="D465" s="88" t="str">
        <f t="shared" si="36"/>
        <v>Site2</v>
      </c>
      <c r="E465" s="89" t="str">
        <f t="shared" si="37"/>
        <v>Maize</v>
      </c>
      <c r="F465" s="90" t="str">
        <f t="shared" si="38"/>
        <v>FAIRDxMaize</v>
      </c>
      <c r="G465" s="91">
        <f>+Monitoring!G465</f>
        <v>45165.604444444398</v>
      </c>
      <c r="H465" s="91">
        <f>+Monitoring!H465</f>
        <v>45165.604513888902</v>
      </c>
      <c r="I465" s="93">
        <f>+Monitoring!I465</f>
        <v>6.9444504333660007E-5</v>
      </c>
      <c r="J465" s="92" t="e">
        <f>+Monitoring!#REF!</f>
        <v>#REF!</v>
      </c>
      <c r="K465" s="88" t="str">
        <f>+Monitoring!S465</f>
        <v>Diptera</v>
      </c>
      <c r="L465" s="88" t="str">
        <f>+Monitoring!T465</f>
        <v>Brachycera</v>
      </c>
      <c r="M465" s="88" t="str">
        <f>+Monitoring!U465</f>
        <v>Muscomorpha</v>
      </c>
      <c r="N465" s="88" t="str">
        <f>+Monitoring!V465</f>
        <v>Muscoidea</v>
      </c>
      <c r="O465" s="88" t="str">
        <f>+Monitoring!W465</f>
        <v>#N/C</v>
      </c>
      <c r="P465" s="88" t="str">
        <f>+Monitoring!X465</f>
        <v>#N/C</v>
      </c>
      <c r="Q465" s="88" t="str">
        <f>+Monitoring!Y465</f>
        <v>#N/C</v>
      </c>
      <c r="R465" s="88" t="str">
        <f>+Monitoring!Z465</f>
        <v>#N/C</v>
      </c>
      <c r="S465" s="88" t="e">
        <f>+Monitoring!#REF!</f>
        <v>#REF!</v>
      </c>
      <c r="T465" s="101" t="e">
        <f>+Monitoring!#REF!</f>
        <v>#REF!</v>
      </c>
    </row>
    <row r="466" spans="1:20" x14ac:dyDescent="0.3">
      <c r="A466" s="88">
        <f t="shared" si="39"/>
        <v>465</v>
      </c>
      <c r="B466" s="88" t="str">
        <f t="shared" si="35"/>
        <v>FAIRD</v>
      </c>
      <c r="C466" s="88" t="str">
        <f>SUBSTITUTE(+Monitoring!C466,"-","")</f>
        <v>FAIRD2</v>
      </c>
      <c r="D466" s="88" t="str">
        <f t="shared" si="36"/>
        <v>Site2</v>
      </c>
      <c r="E466" s="89" t="str">
        <f t="shared" si="37"/>
        <v>Maize</v>
      </c>
      <c r="F466" s="90" t="str">
        <f t="shared" si="38"/>
        <v>FAIRDxMaize</v>
      </c>
      <c r="G466" s="91">
        <f>+Monitoring!G466</f>
        <v>45165.624120370398</v>
      </c>
      <c r="H466" s="91">
        <f>+Monitoring!H466</f>
        <v>45165.6245023148</v>
      </c>
      <c r="I466" s="93">
        <f>+Monitoring!I466</f>
        <v>3.8194440276129171E-4</v>
      </c>
      <c r="J466" s="92" t="e">
        <f>+Monitoring!#REF!</f>
        <v>#REF!</v>
      </c>
      <c r="K466" s="88" t="str">
        <f>+Monitoring!S466</f>
        <v>Diptera</v>
      </c>
      <c r="L466" s="88" t="str">
        <f>+Monitoring!T466</f>
        <v>Brachycera</v>
      </c>
      <c r="M466" s="88" t="str">
        <f>+Monitoring!U466</f>
        <v>#N/C</v>
      </c>
      <c r="N466" s="88" t="str">
        <f>+Monitoring!V466</f>
        <v>#N/C</v>
      </c>
      <c r="O466" s="88" t="str">
        <f>+Monitoring!W466</f>
        <v>#N/C</v>
      </c>
      <c r="P466" s="88" t="str">
        <f>+Monitoring!X466</f>
        <v>#N/C</v>
      </c>
      <c r="Q466" s="88" t="str">
        <f>+Monitoring!Y466</f>
        <v>#N/C</v>
      </c>
      <c r="R466" s="88" t="str">
        <f>+Monitoring!Z466</f>
        <v>#N/C</v>
      </c>
      <c r="S466" s="88" t="e">
        <f>+Monitoring!#REF!</f>
        <v>#REF!</v>
      </c>
      <c r="T466" s="101" t="e">
        <f>+Monitoring!#REF!</f>
        <v>#REF!</v>
      </c>
    </row>
    <row r="467" spans="1:20" x14ac:dyDescent="0.3">
      <c r="A467" s="88">
        <f t="shared" si="39"/>
        <v>466</v>
      </c>
      <c r="B467" s="88" t="str">
        <f t="shared" si="35"/>
        <v>FAIRD</v>
      </c>
      <c r="C467" s="88" t="str">
        <f>SUBSTITUTE(+Monitoring!C467,"-","")</f>
        <v>FAIRD2</v>
      </c>
      <c r="D467" s="88" t="str">
        <f t="shared" si="36"/>
        <v>Site2</v>
      </c>
      <c r="E467" s="89" t="str">
        <f t="shared" si="37"/>
        <v>Maize</v>
      </c>
      <c r="F467" s="90" t="str">
        <f t="shared" si="38"/>
        <v>FAIRDxMaize</v>
      </c>
      <c r="G467" s="91">
        <f>+Monitoring!G467</f>
        <v>45165.708217592597</v>
      </c>
      <c r="H467" s="91">
        <f>+Monitoring!H467</f>
        <v>45165.708437499998</v>
      </c>
      <c r="I467" s="93">
        <f>+Monitoring!I467</f>
        <v>2.1990740060573444E-4</v>
      </c>
      <c r="J467" s="92" t="e">
        <f>+Monitoring!#REF!</f>
        <v>#REF!</v>
      </c>
      <c r="K467" s="88" t="str">
        <f>+Monitoring!S467</f>
        <v>Diptera</v>
      </c>
      <c r="L467" s="88" t="str">
        <f>+Monitoring!T467</f>
        <v>Brachycera</v>
      </c>
      <c r="M467" s="88" t="str">
        <f>+Monitoring!U467</f>
        <v>Muscomorpha</v>
      </c>
      <c r="N467" s="88" t="str">
        <f>+Monitoring!V467</f>
        <v>Syrphoidea</v>
      </c>
      <c r="O467" s="88" t="str">
        <f>+Monitoring!W467</f>
        <v>Syrphidae</v>
      </c>
      <c r="P467" s="88" t="str">
        <f>+Monitoring!X467</f>
        <v>Syrphinae</v>
      </c>
      <c r="Q467" s="88" t="str">
        <f>+Monitoring!Y467</f>
        <v>Episyrphus</v>
      </c>
      <c r="R467" s="88" t="str">
        <f>+Monitoring!Z467</f>
        <v>#N/C</v>
      </c>
      <c r="S467" s="88" t="e">
        <f>+Monitoring!#REF!</f>
        <v>#REF!</v>
      </c>
      <c r="T467" s="101" t="e">
        <f>+Monitoring!#REF!</f>
        <v>#REF!</v>
      </c>
    </row>
    <row r="468" spans="1:20" x14ac:dyDescent="0.3">
      <c r="A468" s="88">
        <f t="shared" si="39"/>
        <v>467</v>
      </c>
      <c r="B468" s="88" t="str">
        <f t="shared" si="35"/>
        <v>FAIRD</v>
      </c>
      <c r="C468" s="88" t="str">
        <f>SUBSTITUTE(+Monitoring!C468,"-","")</f>
        <v>FAIRD2</v>
      </c>
      <c r="D468" s="88" t="str">
        <f t="shared" si="36"/>
        <v>Site2</v>
      </c>
      <c r="E468" s="89" t="str">
        <f t="shared" si="37"/>
        <v>Maize</v>
      </c>
      <c r="F468" s="90" t="str">
        <f t="shared" si="38"/>
        <v>FAIRDxMaize</v>
      </c>
      <c r="G468" s="91">
        <f>+Monitoring!G468</f>
        <v>45165.710335648197</v>
      </c>
      <c r="H468" s="91">
        <f>+Monitoring!H468</f>
        <v>45165.710509259297</v>
      </c>
      <c r="I468" s="93">
        <f>+Monitoring!I468</f>
        <v>1.736111007630825E-4</v>
      </c>
      <c r="J468" s="92" t="e">
        <f>+Monitoring!#REF!</f>
        <v>#REF!</v>
      </c>
      <c r="K468" s="88" t="str">
        <f>+Monitoring!S468</f>
        <v>Diptera</v>
      </c>
      <c r="L468" s="88" t="str">
        <f>+Monitoring!T468</f>
        <v>Brachycera</v>
      </c>
      <c r="M468" s="88" t="str">
        <f>+Monitoring!U468</f>
        <v>#N/C</v>
      </c>
      <c r="N468" s="88" t="str">
        <f>+Monitoring!V468</f>
        <v>#N/C</v>
      </c>
      <c r="O468" s="88" t="str">
        <f>+Monitoring!W468</f>
        <v>#N/C</v>
      </c>
      <c r="P468" s="88" t="str">
        <f>+Monitoring!X468</f>
        <v>#N/C</v>
      </c>
      <c r="Q468" s="88" t="str">
        <f>+Monitoring!Y468</f>
        <v>#N/C</v>
      </c>
      <c r="R468" s="88" t="str">
        <f>+Monitoring!Z468</f>
        <v>#N/C</v>
      </c>
      <c r="S468" s="88" t="e">
        <f>+Monitoring!#REF!</f>
        <v>#REF!</v>
      </c>
      <c r="T468" s="101" t="e">
        <f>+Monitoring!#REF!</f>
        <v>#REF!</v>
      </c>
    </row>
    <row r="469" spans="1:20" x14ac:dyDescent="0.3">
      <c r="A469" s="88">
        <f t="shared" si="39"/>
        <v>468</v>
      </c>
      <c r="B469" s="88" t="str">
        <f t="shared" si="35"/>
        <v>FAIRD</v>
      </c>
      <c r="C469" s="88" t="str">
        <f>SUBSTITUTE(+Monitoring!C469,"-","")</f>
        <v>FAIRD2</v>
      </c>
      <c r="D469" s="88" t="str">
        <f t="shared" si="36"/>
        <v>Site2</v>
      </c>
      <c r="E469" s="89" t="str">
        <f t="shared" si="37"/>
        <v>Maize</v>
      </c>
      <c r="F469" s="90" t="str">
        <f t="shared" si="38"/>
        <v>FAIRDxMaize</v>
      </c>
      <c r="G469" s="91">
        <f>+Monitoring!G469</f>
        <v>45165.730960648201</v>
      </c>
      <c r="H469" s="91">
        <f>+Monitoring!H469</f>
        <v>45165.731249999997</v>
      </c>
      <c r="I469" s="93">
        <f>+Monitoring!I469</f>
        <v>2.8935179580003023E-4</v>
      </c>
      <c r="J469" s="92" t="e">
        <f>+Monitoring!#REF!</f>
        <v>#REF!</v>
      </c>
      <c r="K469" s="88" t="str">
        <f>+Monitoring!S469</f>
        <v>Diptera</v>
      </c>
      <c r="L469" s="88" t="str">
        <f>+Monitoring!T469</f>
        <v>Brachycera</v>
      </c>
      <c r="M469" s="88" t="str">
        <f>+Monitoring!U469</f>
        <v>#N/C</v>
      </c>
      <c r="N469" s="88" t="str">
        <f>+Monitoring!V469</f>
        <v>#N/C</v>
      </c>
      <c r="O469" s="88" t="str">
        <f>+Monitoring!W469</f>
        <v>#N/C</v>
      </c>
      <c r="P469" s="88" t="str">
        <f>+Monitoring!X469</f>
        <v>#N/C</v>
      </c>
      <c r="Q469" s="88" t="str">
        <f>+Monitoring!Y469</f>
        <v>#N/C</v>
      </c>
      <c r="R469" s="88" t="str">
        <f>+Monitoring!Z469</f>
        <v>#N/C</v>
      </c>
      <c r="S469" s="88" t="e">
        <f>+Monitoring!#REF!</f>
        <v>#REF!</v>
      </c>
      <c r="T469" s="101" t="e">
        <f>+Monitoring!#REF!</f>
        <v>#REF!</v>
      </c>
    </row>
    <row r="470" spans="1:20" x14ac:dyDescent="0.3">
      <c r="A470" s="88">
        <f t="shared" si="39"/>
        <v>469</v>
      </c>
      <c r="B470" s="88" t="str">
        <f t="shared" si="35"/>
        <v>FAIRD</v>
      </c>
      <c r="C470" s="88" t="str">
        <f>SUBSTITUTE(+Monitoring!C470,"-","")</f>
        <v>FAIRD2</v>
      </c>
      <c r="D470" s="88" t="str">
        <f t="shared" si="36"/>
        <v>Site2</v>
      </c>
      <c r="E470" s="89" t="str">
        <f t="shared" si="37"/>
        <v>Maize</v>
      </c>
      <c r="F470" s="90" t="str">
        <f t="shared" si="38"/>
        <v>FAIRDxMaize</v>
      </c>
      <c r="G470" s="91">
        <f>+Monitoring!G470</f>
        <v>45165.731851851902</v>
      </c>
      <c r="H470" s="91">
        <f>+Monitoring!H470</f>
        <v>45165.732569444401</v>
      </c>
      <c r="I470" s="93">
        <f>+Monitoring!I470</f>
        <v>7.1759249840397388E-4</v>
      </c>
      <c r="J470" s="92" t="e">
        <f>+Monitoring!#REF!</f>
        <v>#REF!</v>
      </c>
      <c r="K470" s="88" t="str">
        <f>+Monitoring!S470</f>
        <v>Diptera</v>
      </c>
      <c r="L470" s="88" t="str">
        <f>+Monitoring!T470</f>
        <v>Brachycera</v>
      </c>
      <c r="M470" s="88" t="str">
        <f>+Monitoring!U470</f>
        <v>Muscomorpha</v>
      </c>
      <c r="N470" s="88" t="str">
        <f>+Monitoring!V470</f>
        <v>Muscoidea</v>
      </c>
      <c r="O470" s="88" t="str">
        <f>+Monitoring!W470</f>
        <v>Fanniidae</v>
      </c>
      <c r="P470" s="88">
        <f>+Monitoring!X470</f>
        <v>0</v>
      </c>
      <c r="Q470" s="88" t="str">
        <f>+Monitoring!Y470</f>
        <v>Fannia</v>
      </c>
      <c r="R470" s="88" t="str">
        <f>+Monitoring!Z470</f>
        <v>#N/C</v>
      </c>
      <c r="S470" s="88" t="e">
        <f>+Monitoring!#REF!</f>
        <v>#REF!</v>
      </c>
      <c r="T470" s="101" t="e">
        <f>+Monitoring!#REF!</f>
        <v>#REF!</v>
      </c>
    </row>
    <row r="471" spans="1:20" x14ac:dyDescent="0.3">
      <c r="A471" s="88">
        <f t="shared" si="39"/>
        <v>470</v>
      </c>
      <c r="B471" s="88" t="str">
        <f t="shared" si="35"/>
        <v>FAIRD</v>
      </c>
      <c r="C471" s="88" t="str">
        <f>SUBSTITUTE(+Monitoring!C471,"-","")</f>
        <v>FAIRD2</v>
      </c>
      <c r="D471" s="88" t="str">
        <f t="shared" si="36"/>
        <v>Site2</v>
      </c>
      <c r="E471" s="89" t="str">
        <f t="shared" si="37"/>
        <v>Maize</v>
      </c>
      <c r="F471" s="90" t="str">
        <f t="shared" si="38"/>
        <v>FAIRDxMaize</v>
      </c>
      <c r="G471" s="91">
        <f>+Monitoring!G471</f>
        <v>45165.733310185198</v>
      </c>
      <c r="H471" s="91">
        <f>+Monitoring!H471</f>
        <v>45165.733368055597</v>
      </c>
      <c r="I471" s="93">
        <f>+Monitoring!I471</f>
        <v>5.7870398450177163E-5</v>
      </c>
      <c r="J471" s="92" t="e">
        <f>+Monitoring!#REF!</f>
        <v>#REF!</v>
      </c>
      <c r="K471" s="88" t="str">
        <f>+Monitoring!S471</f>
        <v>#N/C</v>
      </c>
      <c r="L471" s="88" t="str">
        <f>+Monitoring!T471</f>
        <v>#N/C</v>
      </c>
      <c r="M471" s="88" t="str">
        <f>+Monitoring!U471</f>
        <v>#N/C</v>
      </c>
      <c r="N471" s="88" t="str">
        <f>+Monitoring!V471</f>
        <v>#N/C</v>
      </c>
      <c r="O471" s="88" t="str">
        <f>+Monitoring!W471</f>
        <v>#N/C</v>
      </c>
      <c r="P471" s="88" t="str">
        <f>+Monitoring!X471</f>
        <v>#N/C</v>
      </c>
      <c r="Q471" s="88" t="str">
        <f>+Monitoring!Y471</f>
        <v>#N/C</v>
      </c>
      <c r="R471" s="88" t="str">
        <f>+Monitoring!Z471</f>
        <v>#N/C</v>
      </c>
      <c r="S471" s="88" t="e">
        <f>+Monitoring!#REF!</f>
        <v>#REF!</v>
      </c>
      <c r="T471" s="101" t="e">
        <f>+Monitoring!#REF!</f>
        <v>#REF!</v>
      </c>
    </row>
    <row r="472" spans="1:20" x14ac:dyDescent="0.3">
      <c r="A472" s="88">
        <f t="shared" si="39"/>
        <v>471</v>
      </c>
      <c r="B472" s="88" t="str">
        <f t="shared" si="35"/>
        <v>FAIRD</v>
      </c>
      <c r="C472" s="88" t="str">
        <f>SUBSTITUTE(+Monitoring!C472,"-","")</f>
        <v>FAIRD2</v>
      </c>
      <c r="D472" s="88" t="str">
        <f t="shared" si="36"/>
        <v>Site2</v>
      </c>
      <c r="E472" s="89" t="str">
        <f t="shared" si="37"/>
        <v>Maize</v>
      </c>
      <c r="F472" s="90" t="str">
        <f t="shared" si="38"/>
        <v>FAIRDxMaize</v>
      </c>
      <c r="G472" s="91">
        <f>+Monitoring!G472</f>
        <v>45165.757997685199</v>
      </c>
      <c r="H472" s="91">
        <f>+Monitoring!H472</f>
        <v>45165.758148148103</v>
      </c>
      <c r="I472" s="93">
        <f>+Monitoring!I472</f>
        <v>1.5046290354803205E-4</v>
      </c>
      <c r="J472" s="92" t="e">
        <f>+Monitoring!#REF!</f>
        <v>#REF!</v>
      </c>
      <c r="K472" s="88" t="str">
        <f>+Monitoring!S472</f>
        <v>#N/C</v>
      </c>
      <c r="L472" s="88" t="str">
        <f>+Monitoring!T472</f>
        <v>#N/C</v>
      </c>
      <c r="M472" s="88" t="str">
        <f>+Monitoring!U472</f>
        <v>#N/C</v>
      </c>
      <c r="N472" s="88" t="str">
        <f>+Monitoring!V472</f>
        <v>#N/C</v>
      </c>
      <c r="O472" s="88" t="str">
        <f>+Monitoring!W472</f>
        <v>#N/C</v>
      </c>
      <c r="P472" s="88" t="str">
        <f>+Monitoring!X472</f>
        <v>#N/C</v>
      </c>
      <c r="Q472" s="88" t="str">
        <f>+Monitoring!Y472</f>
        <v>#N/C</v>
      </c>
      <c r="R472" s="88" t="str">
        <f>+Monitoring!Z472</f>
        <v>#N/C</v>
      </c>
      <c r="S472" s="88" t="e">
        <f>+Monitoring!#REF!</f>
        <v>#REF!</v>
      </c>
      <c r="T472" s="101" t="e">
        <f>+Monitoring!#REF!</f>
        <v>#REF!</v>
      </c>
    </row>
    <row r="473" spans="1:20" x14ac:dyDescent="0.3">
      <c r="A473" s="88">
        <f t="shared" si="39"/>
        <v>472</v>
      </c>
      <c r="B473" s="88" t="str">
        <f t="shared" si="35"/>
        <v>FAIRD</v>
      </c>
      <c r="C473" s="88" t="str">
        <f>SUBSTITUTE(+Monitoring!C473,"-","")</f>
        <v>FAIRD2</v>
      </c>
      <c r="D473" s="88" t="str">
        <f t="shared" si="36"/>
        <v>Site2</v>
      </c>
      <c r="E473" s="89" t="str">
        <f t="shared" si="37"/>
        <v>Maize</v>
      </c>
      <c r="F473" s="90" t="str">
        <f t="shared" si="38"/>
        <v>FAIRDxMaize</v>
      </c>
      <c r="G473" s="91">
        <f>+Monitoring!G473</f>
        <v>45165.762048611097</v>
      </c>
      <c r="H473" s="91">
        <f>+Monitoring!H473</f>
        <v>45165.762106481503</v>
      </c>
      <c r="I473" s="93">
        <f>+Monitoring!I473</f>
        <v>5.7870405726134777E-5</v>
      </c>
      <c r="J473" s="92" t="e">
        <f>+Monitoring!#REF!</f>
        <v>#REF!</v>
      </c>
      <c r="K473" s="88" t="str">
        <f>+Monitoring!S473</f>
        <v>#N/C</v>
      </c>
      <c r="L473" s="88" t="str">
        <f>+Monitoring!T473</f>
        <v>#N/C</v>
      </c>
      <c r="M473" s="88" t="str">
        <f>+Monitoring!U473</f>
        <v>#N/C</v>
      </c>
      <c r="N473" s="88" t="str">
        <f>+Monitoring!V473</f>
        <v>#N/C</v>
      </c>
      <c r="O473" s="88" t="str">
        <f>+Monitoring!W473</f>
        <v>#N/C</v>
      </c>
      <c r="P473" s="88" t="str">
        <f>+Monitoring!X473</f>
        <v>#N/C</v>
      </c>
      <c r="Q473" s="88" t="str">
        <f>+Monitoring!Y473</f>
        <v>#N/C</v>
      </c>
      <c r="R473" s="88" t="str">
        <f>+Monitoring!Z473</f>
        <v>#N/C</v>
      </c>
      <c r="S473" s="88" t="e">
        <f>+Monitoring!#REF!</f>
        <v>#REF!</v>
      </c>
      <c r="T473" s="101" t="e">
        <f>+Monitoring!#REF!</f>
        <v>#REF!</v>
      </c>
    </row>
    <row r="474" spans="1:20" x14ac:dyDescent="0.3">
      <c r="A474" s="88">
        <f t="shared" si="39"/>
        <v>473</v>
      </c>
      <c r="B474" s="88" t="str">
        <f t="shared" si="35"/>
        <v>FAIRD</v>
      </c>
      <c r="C474" s="88" t="str">
        <f>SUBSTITUTE(+Monitoring!C474,"-","")</f>
        <v>FAIRD2</v>
      </c>
      <c r="D474" s="88" t="str">
        <f t="shared" si="36"/>
        <v>Site2</v>
      </c>
      <c r="E474" s="89" t="str">
        <f t="shared" si="37"/>
        <v>Maize</v>
      </c>
      <c r="F474" s="90" t="str">
        <f t="shared" si="38"/>
        <v>FAIRDxMaize</v>
      </c>
      <c r="G474" s="91">
        <f>+Monitoring!G474</f>
        <v>45174.411342592597</v>
      </c>
      <c r="H474" s="91">
        <f>+Monitoring!H474</f>
        <v>45174.411689814799</v>
      </c>
      <c r="I474" s="93">
        <f>+Monitoring!I474</f>
        <v>3.4722220152616501E-4</v>
      </c>
      <c r="J474" s="92" t="e">
        <f>+Monitoring!#REF!</f>
        <v>#REF!</v>
      </c>
      <c r="K474" s="88" t="str">
        <f>+Monitoring!S474</f>
        <v>Diptera</v>
      </c>
      <c r="L474" s="88" t="str">
        <f>+Monitoring!T474</f>
        <v>Brachycera</v>
      </c>
      <c r="M474" s="88" t="str">
        <f>+Monitoring!U474</f>
        <v>Muscomorpha</v>
      </c>
      <c r="N474" s="88" t="str">
        <f>+Monitoring!V474</f>
        <v>Muscoidea</v>
      </c>
      <c r="O474" s="88" t="str">
        <f>+Monitoring!W474</f>
        <v>Fanniidae</v>
      </c>
      <c r="P474" s="88">
        <f>+Monitoring!X474</f>
        <v>0</v>
      </c>
      <c r="Q474" s="88" t="str">
        <f>+Monitoring!Y474</f>
        <v>Fannia</v>
      </c>
      <c r="R474" s="88" t="str">
        <f>+Monitoring!Z474</f>
        <v>#N/C</v>
      </c>
      <c r="S474" s="88" t="e">
        <f>+Monitoring!#REF!</f>
        <v>#REF!</v>
      </c>
      <c r="T474" s="101" t="e">
        <f>+Monitoring!#REF!</f>
        <v>#REF!</v>
      </c>
    </row>
    <row r="475" spans="1:20" x14ac:dyDescent="0.3">
      <c r="A475" s="88">
        <f t="shared" si="39"/>
        <v>474</v>
      </c>
      <c r="B475" s="88" t="str">
        <f t="shared" si="35"/>
        <v>FAIRD</v>
      </c>
      <c r="C475" s="88" t="str">
        <f>SUBSTITUTE(+Monitoring!C475,"-","")</f>
        <v>FAIRD2</v>
      </c>
      <c r="D475" s="88" t="str">
        <f t="shared" si="36"/>
        <v>Site2</v>
      </c>
      <c r="E475" s="89" t="str">
        <f t="shared" si="37"/>
        <v>Maize</v>
      </c>
      <c r="F475" s="90" t="str">
        <f t="shared" si="38"/>
        <v>FAIRDxMaize</v>
      </c>
      <c r="G475" s="91">
        <f>+Monitoring!G475</f>
        <v>45174.595706018503</v>
      </c>
      <c r="H475" s="91">
        <f>+Monitoring!H475</f>
        <v>45174.597858796304</v>
      </c>
      <c r="I475" s="93">
        <f>+Monitoring!I475</f>
        <v>2.1527778008021414E-3</v>
      </c>
      <c r="J475" s="92" t="e">
        <f>+Monitoring!#REF!</f>
        <v>#REF!</v>
      </c>
      <c r="K475" s="88" t="str">
        <f>+Monitoring!S475</f>
        <v>Coleoptera</v>
      </c>
      <c r="L475" s="88" t="str">
        <f>+Monitoring!T475</f>
        <v>Polyphaga</v>
      </c>
      <c r="M475" s="88" t="str">
        <f>+Monitoring!U475</f>
        <v>Cucujiformia</v>
      </c>
      <c r="N475" s="88" t="str">
        <f>+Monitoring!V475</f>
        <v>Coccinelloidea</v>
      </c>
      <c r="O475" s="88" t="str">
        <f>+Monitoring!W475</f>
        <v>Coccinellidae</v>
      </c>
      <c r="P475" s="88" t="str">
        <f>+Monitoring!X475</f>
        <v>Coccinellinae</v>
      </c>
      <c r="Q475" s="88" t="str">
        <f>+Monitoring!Y475</f>
        <v>Harmonia</v>
      </c>
      <c r="R475" s="88" t="str">
        <f>+Monitoring!Z475</f>
        <v>#N/C</v>
      </c>
      <c r="S475" s="88" t="e">
        <f>+Monitoring!#REF!</f>
        <v>#REF!</v>
      </c>
      <c r="T475" s="101" t="e">
        <f>+Monitoring!#REF!</f>
        <v>#REF!</v>
      </c>
    </row>
    <row r="476" spans="1:20" x14ac:dyDescent="0.3">
      <c r="A476" s="88">
        <f t="shared" si="39"/>
        <v>475</v>
      </c>
      <c r="B476" s="88" t="str">
        <f t="shared" si="35"/>
        <v>FAIRD</v>
      </c>
      <c r="C476" s="88" t="str">
        <f>SUBSTITUTE(+Monitoring!C476,"-","")</f>
        <v>FAIRD2</v>
      </c>
      <c r="D476" s="88" t="str">
        <f t="shared" si="36"/>
        <v>Site2</v>
      </c>
      <c r="E476" s="89" t="str">
        <f t="shared" si="37"/>
        <v>Maize</v>
      </c>
      <c r="F476" s="90" t="str">
        <f t="shared" si="38"/>
        <v>FAIRDxMaize</v>
      </c>
      <c r="G476" s="91">
        <f>+Monitoring!G476</f>
        <v>45175.3222916667</v>
      </c>
      <c r="H476" s="91">
        <f>+Monitoring!H476</f>
        <v>45175.322407407402</v>
      </c>
      <c r="I476" s="93">
        <f>+Monitoring!I476</f>
        <v>1.1574070231290534E-4</v>
      </c>
      <c r="J476" s="92" t="e">
        <f>+Monitoring!#REF!</f>
        <v>#REF!</v>
      </c>
      <c r="K476" s="88" t="str">
        <f>+Monitoring!S476</f>
        <v>#N/C</v>
      </c>
      <c r="L476" s="88" t="str">
        <f>+Monitoring!T476</f>
        <v>#N/C</v>
      </c>
      <c r="M476" s="88" t="str">
        <f>+Monitoring!U476</f>
        <v>#N/C</v>
      </c>
      <c r="N476" s="88" t="str">
        <f>+Monitoring!V476</f>
        <v>#N/C</v>
      </c>
      <c r="O476" s="88" t="str">
        <f>+Monitoring!W476</f>
        <v>#N/C</v>
      </c>
      <c r="P476" s="88" t="str">
        <f>+Monitoring!X476</f>
        <v>#N/C</v>
      </c>
      <c r="Q476" s="88" t="str">
        <f>+Monitoring!Y476</f>
        <v>#N/C</v>
      </c>
      <c r="R476" s="88" t="str">
        <f>+Monitoring!Z476</f>
        <v>#N/C</v>
      </c>
      <c r="S476" s="88" t="e">
        <f>+Monitoring!#REF!</f>
        <v>#REF!</v>
      </c>
      <c r="T476" s="101" t="e">
        <f>+Monitoring!#REF!</f>
        <v>#REF!</v>
      </c>
    </row>
    <row r="477" spans="1:20" x14ac:dyDescent="0.3">
      <c r="A477" s="88">
        <f t="shared" si="39"/>
        <v>476</v>
      </c>
      <c r="B477" s="88" t="str">
        <f t="shared" si="35"/>
        <v>FAIRD</v>
      </c>
      <c r="C477" s="88" t="str">
        <f>SUBSTITUTE(+Monitoring!C477,"-","")</f>
        <v>FAIRD2</v>
      </c>
      <c r="D477" s="88" t="str">
        <f t="shared" si="36"/>
        <v>Site2</v>
      </c>
      <c r="E477" s="89" t="str">
        <f t="shared" si="37"/>
        <v>Maize</v>
      </c>
      <c r="F477" s="90" t="str">
        <f t="shared" si="38"/>
        <v>FAIRDxMaize</v>
      </c>
      <c r="G477" s="91">
        <f>+Monitoring!G477</f>
        <v>45179.715474536999</v>
      </c>
      <c r="H477" s="91">
        <f>+Monitoring!H477</f>
        <v>45179.716203703698</v>
      </c>
      <c r="I477" s="93">
        <f>+Monitoring!I477</f>
        <v>7.2916669887490571E-4</v>
      </c>
      <c r="J477" s="92" t="e">
        <f>+Monitoring!#REF!</f>
        <v>#REF!</v>
      </c>
      <c r="K477" s="88" t="str">
        <f>+Monitoring!S477</f>
        <v>Coleoptera</v>
      </c>
      <c r="L477" s="88" t="str">
        <f>+Monitoring!T477</f>
        <v>Polyphaga</v>
      </c>
      <c r="M477" s="88" t="str">
        <f>+Monitoring!U477</f>
        <v>Cucujiformia</v>
      </c>
      <c r="N477" s="88" t="str">
        <f>+Monitoring!V477</f>
        <v>Coccinelloidea</v>
      </c>
      <c r="O477" s="88" t="str">
        <f>+Monitoring!W477</f>
        <v>Coccinellidae</v>
      </c>
      <c r="P477" s="88" t="str">
        <f>+Monitoring!X477</f>
        <v>Coccinellinae</v>
      </c>
      <c r="Q477" s="88" t="str">
        <f>+Monitoring!Y477</f>
        <v>Harmonia</v>
      </c>
      <c r="R477" s="88" t="str">
        <f>+Monitoring!Z477</f>
        <v>#N/C</v>
      </c>
      <c r="S477" s="88" t="e">
        <f>+Monitoring!#REF!</f>
        <v>#REF!</v>
      </c>
      <c r="T477" s="101" t="e">
        <f>+Monitoring!#REF!</f>
        <v>#REF!</v>
      </c>
    </row>
    <row r="478" spans="1:20" x14ac:dyDescent="0.3">
      <c r="A478" s="88">
        <f t="shared" si="39"/>
        <v>477</v>
      </c>
      <c r="B478" s="88" t="str">
        <f t="shared" si="35"/>
        <v>FAIRD</v>
      </c>
      <c r="C478" s="88" t="str">
        <f>SUBSTITUTE(+Monitoring!C478,"-","")</f>
        <v>FAIRD2</v>
      </c>
      <c r="D478" s="88" t="str">
        <f t="shared" si="36"/>
        <v>Site2</v>
      </c>
      <c r="E478" s="89" t="str">
        <f t="shared" si="37"/>
        <v>Maize</v>
      </c>
      <c r="F478" s="90" t="str">
        <f t="shared" si="38"/>
        <v>FAIRDxMaize</v>
      </c>
      <c r="G478" s="91">
        <f>+Monitoring!G478</f>
        <v>45179.732407407399</v>
      </c>
      <c r="H478" s="91">
        <f>+Monitoring!H478</f>
        <v>45179.7324884259</v>
      </c>
      <c r="I478" s="93">
        <f>+Monitoring!I478</f>
        <v>8.1018501077778637E-5</v>
      </c>
      <c r="J478" s="92" t="e">
        <f>+Monitoring!#REF!</f>
        <v>#REF!</v>
      </c>
      <c r="K478" s="88" t="str">
        <f>+Monitoring!S478</f>
        <v>Diptera</v>
      </c>
      <c r="L478" s="88" t="str">
        <f>+Monitoring!T478</f>
        <v>Brachycera</v>
      </c>
      <c r="M478" s="88" t="str">
        <f>+Monitoring!U478</f>
        <v>#N/C</v>
      </c>
      <c r="N478" s="88" t="str">
        <f>+Monitoring!V478</f>
        <v>#N/C</v>
      </c>
      <c r="O478" s="88" t="str">
        <f>+Monitoring!W478</f>
        <v>#N/C</v>
      </c>
      <c r="P478" s="88" t="str">
        <f>+Monitoring!X478</f>
        <v>#N/C</v>
      </c>
      <c r="Q478" s="88" t="str">
        <f>+Monitoring!Y478</f>
        <v>#N/C</v>
      </c>
      <c r="R478" s="88" t="str">
        <f>+Monitoring!Z478</f>
        <v>#N/C</v>
      </c>
      <c r="S478" s="88" t="e">
        <f>+Monitoring!#REF!</f>
        <v>#REF!</v>
      </c>
      <c r="T478" s="101" t="e">
        <f>+Monitoring!#REF!</f>
        <v>#REF!</v>
      </c>
    </row>
    <row r="479" spans="1:20" x14ac:dyDescent="0.3">
      <c r="A479" s="88">
        <f t="shared" si="39"/>
        <v>478</v>
      </c>
      <c r="B479" s="88" t="str">
        <f t="shared" si="35"/>
        <v>FAIRD</v>
      </c>
      <c r="C479" s="88" t="str">
        <f>SUBSTITUTE(+Monitoring!C479,"-","")</f>
        <v>FAIRD2</v>
      </c>
      <c r="D479" s="88" t="str">
        <f t="shared" si="36"/>
        <v>Site2</v>
      </c>
      <c r="E479" s="89" t="str">
        <f t="shared" si="37"/>
        <v>Maize</v>
      </c>
      <c r="F479" s="90" t="str">
        <f t="shared" si="38"/>
        <v>FAIRDxMaize</v>
      </c>
      <c r="G479" s="91">
        <f>+Monitoring!G479</f>
        <v>45180.382916666698</v>
      </c>
      <c r="H479" s="91">
        <f>+Monitoring!H479</f>
        <v>45180.382997685199</v>
      </c>
      <c r="I479" s="93">
        <f>+Monitoring!I479</f>
        <v>8.1018501077778637E-5</v>
      </c>
      <c r="J479" s="92" t="e">
        <f>+Monitoring!#REF!</f>
        <v>#REF!</v>
      </c>
      <c r="K479" s="88" t="str">
        <f>+Monitoring!S479</f>
        <v>Diptera</v>
      </c>
      <c r="L479" s="88" t="str">
        <f>+Monitoring!T479</f>
        <v>Brachycera</v>
      </c>
      <c r="M479" s="88" t="str">
        <f>+Monitoring!U479</f>
        <v>#N/C</v>
      </c>
      <c r="N479" s="88" t="str">
        <f>+Monitoring!V479</f>
        <v>#N/C</v>
      </c>
      <c r="O479" s="88" t="str">
        <f>+Monitoring!W479</f>
        <v>#N/C</v>
      </c>
      <c r="P479" s="88" t="str">
        <f>+Monitoring!X479</f>
        <v>#N/C</v>
      </c>
      <c r="Q479" s="88" t="str">
        <f>+Monitoring!Y479</f>
        <v>#N/C</v>
      </c>
      <c r="R479" s="88" t="str">
        <f>+Monitoring!Z479</f>
        <v>#N/C</v>
      </c>
      <c r="S479" s="88" t="e">
        <f>+Monitoring!#REF!</f>
        <v>#REF!</v>
      </c>
      <c r="T479" s="101" t="e">
        <f>+Monitoring!#REF!</f>
        <v>#REF!</v>
      </c>
    </row>
    <row r="480" spans="1:20" x14ac:dyDescent="0.3">
      <c r="A480" s="88">
        <f t="shared" si="39"/>
        <v>479</v>
      </c>
      <c r="B480" s="88" t="str">
        <f t="shared" si="35"/>
        <v>FAIRD</v>
      </c>
      <c r="C480" s="88" t="str">
        <f>SUBSTITUTE(+Monitoring!C480,"-","")</f>
        <v>FAIRD2</v>
      </c>
      <c r="D480" s="88" t="str">
        <f t="shared" si="36"/>
        <v>Site2</v>
      </c>
      <c r="E480" s="89" t="str">
        <f t="shared" si="37"/>
        <v>Maize</v>
      </c>
      <c r="F480" s="90" t="str">
        <f t="shared" si="38"/>
        <v>FAIRDxMaize</v>
      </c>
      <c r="G480" s="91">
        <f>+Monitoring!G480</f>
        <v>45180.399097222202</v>
      </c>
      <c r="H480" s="91">
        <f>+Monitoring!H480</f>
        <v>45180.3991550926</v>
      </c>
      <c r="I480" s="93">
        <f>+Monitoring!I480</f>
        <v>5.7870398450177163E-5</v>
      </c>
      <c r="J480" s="92" t="e">
        <f>+Monitoring!#REF!</f>
        <v>#REF!</v>
      </c>
      <c r="K480" s="88" t="str">
        <f>+Monitoring!S480</f>
        <v>#N/C</v>
      </c>
      <c r="L480" s="88" t="str">
        <f>+Monitoring!T480</f>
        <v>#N/C</v>
      </c>
      <c r="M480" s="88" t="str">
        <f>+Monitoring!U480</f>
        <v>#N/C</v>
      </c>
      <c r="N480" s="88" t="str">
        <f>+Monitoring!V480</f>
        <v>#N/C</v>
      </c>
      <c r="O480" s="88" t="str">
        <f>+Monitoring!W480</f>
        <v>#N/C</v>
      </c>
      <c r="P480" s="88" t="str">
        <f>+Monitoring!X480</f>
        <v>#N/C</v>
      </c>
      <c r="Q480" s="88" t="str">
        <f>+Monitoring!Y480</f>
        <v>#N/C</v>
      </c>
      <c r="R480" s="88" t="str">
        <f>+Monitoring!Z480</f>
        <v>#N/C</v>
      </c>
      <c r="S480" s="88" t="e">
        <f>+Monitoring!#REF!</f>
        <v>#REF!</v>
      </c>
      <c r="T480" s="101" t="e">
        <f>+Monitoring!#REF!</f>
        <v>#REF!</v>
      </c>
    </row>
    <row r="481" spans="1:20" x14ac:dyDescent="0.3">
      <c r="A481" s="88">
        <f t="shared" si="39"/>
        <v>480</v>
      </c>
      <c r="B481" s="88" t="str">
        <f t="shared" si="35"/>
        <v>FAIRD</v>
      </c>
      <c r="C481" s="88" t="str">
        <f>SUBSTITUTE(+Monitoring!C481,"-","")</f>
        <v>FAIRD2</v>
      </c>
      <c r="D481" s="88" t="str">
        <f t="shared" si="36"/>
        <v>Site2</v>
      </c>
      <c r="E481" s="89" t="str">
        <f t="shared" si="37"/>
        <v>Maize</v>
      </c>
      <c r="F481" s="90" t="str">
        <f t="shared" si="38"/>
        <v>FAIRDxMaize</v>
      </c>
      <c r="G481" s="91">
        <f>+Monitoring!G481</f>
        <v>45180.399884259299</v>
      </c>
      <c r="H481" s="91">
        <f>+Monitoring!H481</f>
        <v>45180.399942129603</v>
      </c>
      <c r="I481" s="93">
        <f>+Monitoring!I481</f>
        <v>5.7870303862728179E-5</v>
      </c>
      <c r="J481" s="92" t="e">
        <f>+Monitoring!#REF!</f>
        <v>#REF!</v>
      </c>
      <c r="K481" s="88" t="str">
        <f>+Monitoring!S481</f>
        <v>#N/C</v>
      </c>
      <c r="L481" s="88" t="str">
        <f>+Monitoring!T481</f>
        <v>#N/C</v>
      </c>
      <c r="M481" s="88" t="str">
        <f>+Monitoring!U481</f>
        <v>#N/C</v>
      </c>
      <c r="N481" s="88" t="str">
        <f>+Monitoring!V481</f>
        <v>#N/C</v>
      </c>
      <c r="O481" s="88" t="str">
        <f>+Monitoring!W481</f>
        <v>#N/C</v>
      </c>
      <c r="P481" s="88" t="str">
        <f>+Monitoring!X481</f>
        <v>#N/C</v>
      </c>
      <c r="Q481" s="88" t="str">
        <f>+Monitoring!Y481</f>
        <v>#N/C</v>
      </c>
      <c r="R481" s="88" t="str">
        <f>+Monitoring!Z481</f>
        <v>#N/C</v>
      </c>
      <c r="S481" s="88" t="e">
        <f>+Monitoring!#REF!</f>
        <v>#REF!</v>
      </c>
      <c r="T481" s="101" t="e">
        <f>+Monitoring!#REF!</f>
        <v>#REF!</v>
      </c>
    </row>
    <row r="482" spans="1:20" x14ac:dyDescent="0.3">
      <c r="A482" s="88">
        <f t="shared" si="39"/>
        <v>481</v>
      </c>
      <c r="B482" s="88" t="str">
        <f t="shared" si="35"/>
        <v>FAIRD</v>
      </c>
      <c r="C482" s="88" t="str">
        <f>SUBSTITUTE(+Monitoring!C482,"-","")</f>
        <v>FAIRD2</v>
      </c>
      <c r="D482" s="88" t="str">
        <f t="shared" si="36"/>
        <v>Site2</v>
      </c>
      <c r="E482" s="89" t="str">
        <f t="shared" si="37"/>
        <v>Maize</v>
      </c>
      <c r="F482" s="90" t="str">
        <f t="shared" si="38"/>
        <v>FAIRDxMaize</v>
      </c>
      <c r="G482" s="91">
        <f>+Monitoring!G482</f>
        <v>45180.400613425903</v>
      </c>
      <c r="H482" s="91">
        <f>+Monitoring!H482</f>
        <v>45180.4006828704</v>
      </c>
      <c r="I482" s="93">
        <f>+Monitoring!I482</f>
        <v>6.9444497057702392E-5</v>
      </c>
      <c r="J482" s="92" t="e">
        <f>+Monitoring!#REF!</f>
        <v>#REF!</v>
      </c>
      <c r="K482" s="88" t="str">
        <f>+Monitoring!S482</f>
        <v>#N/C</v>
      </c>
      <c r="L482" s="88" t="str">
        <f>+Monitoring!T482</f>
        <v>#N/C</v>
      </c>
      <c r="M482" s="88" t="str">
        <f>+Monitoring!U482</f>
        <v>#N/C</v>
      </c>
      <c r="N482" s="88" t="str">
        <f>+Monitoring!V482</f>
        <v>#N/C</v>
      </c>
      <c r="O482" s="88" t="str">
        <f>+Monitoring!W482</f>
        <v>#N/C</v>
      </c>
      <c r="P482" s="88" t="str">
        <f>+Monitoring!X482</f>
        <v>#N/C</v>
      </c>
      <c r="Q482" s="88" t="str">
        <f>+Monitoring!Y482</f>
        <v>#N/C</v>
      </c>
      <c r="R482" s="88" t="str">
        <f>+Monitoring!Z482</f>
        <v>#N/C</v>
      </c>
      <c r="S482" s="88" t="e">
        <f>+Monitoring!#REF!</f>
        <v>#REF!</v>
      </c>
      <c r="T482" s="101" t="e">
        <f>+Monitoring!#REF!</f>
        <v>#REF!</v>
      </c>
    </row>
    <row r="483" spans="1:20" x14ac:dyDescent="0.3">
      <c r="A483" s="88">
        <f t="shared" si="39"/>
        <v>482</v>
      </c>
      <c r="B483" s="88" t="str">
        <f t="shared" si="35"/>
        <v>FAIRD</v>
      </c>
      <c r="C483" s="88" t="str">
        <f>SUBSTITUTE(+Monitoring!C483,"-","")</f>
        <v>FAIRD2</v>
      </c>
      <c r="D483" s="88" t="str">
        <f t="shared" si="36"/>
        <v>Site2</v>
      </c>
      <c r="E483" s="89" t="str">
        <f t="shared" si="37"/>
        <v>Maize</v>
      </c>
      <c r="F483" s="90" t="str">
        <f t="shared" si="38"/>
        <v>FAIRDxMaize</v>
      </c>
      <c r="G483" s="91">
        <f>+Monitoring!G483</f>
        <v>45166.355613425898</v>
      </c>
      <c r="H483" s="91">
        <f>+Monitoring!H483</f>
        <v>45166.360243055598</v>
      </c>
      <c r="I483" s="93">
        <f>+Monitoring!I483</f>
        <v>4.6296297005028464E-3</v>
      </c>
      <c r="J483" s="92" t="e">
        <f>+Monitoring!#REF!</f>
        <v>#REF!</v>
      </c>
      <c r="K483" s="88" t="str">
        <f>+Monitoring!S483</f>
        <v>Diptera</v>
      </c>
      <c r="L483" s="88" t="str">
        <f>+Monitoring!T483</f>
        <v>Brachycera</v>
      </c>
      <c r="M483" s="88" t="str">
        <f>+Monitoring!U483</f>
        <v>#N/C</v>
      </c>
      <c r="N483" s="88" t="str">
        <f>+Monitoring!V483</f>
        <v>#N/C</v>
      </c>
      <c r="O483" s="88" t="str">
        <f>+Monitoring!W483</f>
        <v>#N/C</v>
      </c>
      <c r="P483" s="88" t="str">
        <f>+Monitoring!X483</f>
        <v>#N/C</v>
      </c>
      <c r="Q483" s="88" t="str">
        <f>+Monitoring!Y483</f>
        <v>#N/C</v>
      </c>
      <c r="R483" s="88" t="str">
        <f>+Monitoring!Z483</f>
        <v>#N/C</v>
      </c>
      <c r="S483" s="88" t="e">
        <f>+Monitoring!#REF!</f>
        <v>#REF!</v>
      </c>
      <c r="T483" s="101" t="e">
        <f>+Monitoring!#REF!</f>
        <v>#REF!</v>
      </c>
    </row>
    <row r="484" spans="1:20" x14ac:dyDescent="0.3">
      <c r="A484" s="88">
        <f t="shared" si="39"/>
        <v>483</v>
      </c>
      <c r="B484" s="88" t="str">
        <f t="shared" si="35"/>
        <v>FAIRD</v>
      </c>
      <c r="C484" s="88" t="str">
        <f>SUBSTITUTE(+Monitoring!C484,"-","")</f>
        <v>FAIRD2</v>
      </c>
      <c r="D484" s="88" t="str">
        <f t="shared" si="36"/>
        <v>Site2</v>
      </c>
      <c r="E484" s="89" t="str">
        <f t="shared" si="37"/>
        <v>Maize</v>
      </c>
      <c r="F484" s="90" t="str">
        <f t="shared" si="38"/>
        <v>FAIRDxMaize</v>
      </c>
      <c r="G484" s="91">
        <f>+Monitoring!G484</f>
        <v>45166.442418981504</v>
      </c>
      <c r="H484" s="91">
        <f>+Monitoring!H484</f>
        <v>45166.442546296297</v>
      </c>
      <c r="I484" s="93">
        <f>+Monitoring!I484</f>
        <v>1.2731479364447296E-4</v>
      </c>
      <c r="J484" s="92" t="e">
        <f>+Monitoring!#REF!</f>
        <v>#REF!</v>
      </c>
      <c r="K484" s="88" t="str">
        <f>+Monitoring!S484</f>
        <v>Diptera</v>
      </c>
      <c r="L484" s="88" t="str">
        <f>+Monitoring!T484</f>
        <v>Brachycera</v>
      </c>
      <c r="M484" s="88" t="str">
        <f>+Monitoring!U484</f>
        <v>#N/C</v>
      </c>
      <c r="N484" s="88" t="str">
        <f>+Monitoring!V484</f>
        <v>#N/C</v>
      </c>
      <c r="O484" s="88" t="str">
        <f>+Monitoring!W484</f>
        <v>#N/C</v>
      </c>
      <c r="P484" s="88" t="str">
        <f>+Monitoring!X484</f>
        <v>#N/C</v>
      </c>
      <c r="Q484" s="88" t="str">
        <f>+Monitoring!Y484</f>
        <v>#N/C</v>
      </c>
      <c r="R484" s="88" t="str">
        <f>+Monitoring!Z484</f>
        <v>#N/C</v>
      </c>
      <c r="S484" s="88" t="e">
        <f>+Monitoring!#REF!</f>
        <v>#REF!</v>
      </c>
      <c r="T484" s="101" t="e">
        <f>+Monitoring!#REF!</f>
        <v>#REF!</v>
      </c>
    </row>
    <row r="485" spans="1:20" x14ac:dyDescent="0.3">
      <c r="A485" s="88">
        <f t="shared" si="39"/>
        <v>484</v>
      </c>
      <c r="B485" s="88" t="str">
        <f t="shared" si="35"/>
        <v>FAIRD</v>
      </c>
      <c r="C485" s="88" t="str">
        <f>SUBSTITUTE(+Monitoring!C485,"-","")</f>
        <v>FAIRD2</v>
      </c>
      <c r="D485" s="88" t="str">
        <f t="shared" si="36"/>
        <v>Site2</v>
      </c>
      <c r="E485" s="89" t="str">
        <f t="shared" si="37"/>
        <v>Maize</v>
      </c>
      <c r="F485" s="90" t="str">
        <f t="shared" si="38"/>
        <v>FAIRDxMaize</v>
      </c>
      <c r="G485" s="91">
        <f>+Monitoring!G485</f>
        <v>45166.472916666702</v>
      </c>
      <c r="H485" s="91">
        <f>+Monitoring!H485</f>
        <v>45166.473206018498</v>
      </c>
      <c r="I485" s="93">
        <f>+Monitoring!I485</f>
        <v>2.8935179580003023E-4</v>
      </c>
      <c r="J485" s="92" t="e">
        <f>+Monitoring!#REF!</f>
        <v>#REF!</v>
      </c>
      <c r="K485" s="88" t="str">
        <f>+Monitoring!S485</f>
        <v>Diptera</v>
      </c>
      <c r="L485" s="88" t="str">
        <f>+Monitoring!T485</f>
        <v>Brachycera</v>
      </c>
      <c r="M485" s="88" t="str">
        <f>+Monitoring!U485</f>
        <v>#N/C</v>
      </c>
      <c r="N485" s="88" t="str">
        <f>+Monitoring!V485</f>
        <v>#N/C</v>
      </c>
      <c r="O485" s="88" t="str">
        <f>+Monitoring!W485</f>
        <v>#N/C</v>
      </c>
      <c r="P485" s="88" t="str">
        <f>+Monitoring!X485</f>
        <v>#N/C</v>
      </c>
      <c r="Q485" s="88" t="str">
        <f>+Monitoring!Y485</f>
        <v>#N/C</v>
      </c>
      <c r="R485" s="88" t="str">
        <f>+Monitoring!Z485</f>
        <v>#N/C</v>
      </c>
      <c r="S485" s="88" t="e">
        <f>+Monitoring!#REF!</f>
        <v>#REF!</v>
      </c>
      <c r="T485" s="101" t="e">
        <f>+Monitoring!#REF!</f>
        <v>#REF!</v>
      </c>
    </row>
    <row r="486" spans="1:20" x14ac:dyDescent="0.3">
      <c r="A486" s="88">
        <f t="shared" si="39"/>
        <v>485</v>
      </c>
      <c r="B486" s="88" t="str">
        <f t="shared" si="35"/>
        <v>FAIRD</v>
      </c>
      <c r="C486" s="88" t="str">
        <f>SUBSTITUTE(+Monitoring!C486,"-","")</f>
        <v>FAIRD2</v>
      </c>
      <c r="D486" s="88" t="str">
        <f t="shared" si="36"/>
        <v>Site2</v>
      </c>
      <c r="E486" s="89" t="str">
        <f t="shared" si="37"/>
        <v>Maize</v>
      </c>
      <c r="F486" s="90" t="str">
        <f t="shared" si="38"/>
        <v>FAIRDxMaize</v>
      </c>
      <c r="G486" s="91">
        <f>+Monitoring!G486</f>
        <v>45166.515289351897</v>
      </c>
      <c r="H486" s="91">
        <f>+Monitoring!H486</f>
        <v>45166.527939814798</v>
      </c>
      <c r="I486" s="93">
        <f>+Monitoring!I486</f>
        <v>1.2650462900637649E-2</v>
      </c>
      <c r="J486" s="92" t="e">
        <f>+Monitoring!#REF!</f>
        <v>#REF!</v>
      </c>
      <c r="K486" s="88" t="str">
        <f>+Monitoring!S486</f>
        <v>Diptera</v>
      </c>
      <c r="L486" s="88" t="str">
        <f>+Monitoring!T486</f>
        <v>Brachycera</v>
      </c>
      <c r="M486" s="88" t="str">
        <f>+Monitoring!U486</f>
        <v>Muscomorpha</v>
      </c>
      <c r="N486" s="88" t="str">
        <f>+Monitoring!V486</f>
        <v>Muscoidea</v>
      </c>
      <c r="O486" s="88" t="str">
        <f>+Monitoring!W486</f>
        <v>#N/C</v>
      </c>
      <c r="P486" s="88" t="str">
        <f>+Monitoring!X486</f>
        <v>#N/C</v>
      </c>
      <c r="Q486" s="88" t="str">
        <f>+Monitoring!Y486</f>
        <v>#N/C</v>
      </c>
      <c r="R486" s="88" t="str">
        <f>+Monitoring!Z486</f>
        <v>#N/C</v>
      </c>
      <c r="S486" s="88" t="e">
        <f>+Monitoring!#REF!</f>
        <v>#REF!</v>
      </c>
      <c r="T486" s="101" t="e">
        <f>+Monitoring!#REF!</f>
        <v>#REF!</v>
      </c>
    </row>
    <row r="487" spans="1:20" x14ac:dyDescent="0.3">
      <c r="A487" s="88">
        <f t="shared" si="39"/>
        <v>486</v>
      </c>
      <c r="B487" s="88" t="str">
        <f t="shared" si="35"/>
        <v>FAIRD</v>
      </c>
      <c r="C487" s="88" t="str">
        <f>SUBSTITUTE(+Monitoring!C487,"-","")</f>
        <v>FAIRD2</v>
      </c>
      <c r="D487" s="88" t="str">
        <f t="shared" si="36"/>
        <v>Site2</v>
      </c>
      <c r="E487" s="89" t="str">
        <f t="shared" si="37"/>
        <v>Maize</v>
      </c>
      <c r="F487" s="90" t="str">
        <f t="shared" si="38"/>
        <v>FAIRDxMaize</v>
      </c>
      <c r="G487" s="91">
        <f>+Monitoring!G487</f>
        <v>45166.570023148102</v>
      </c>
      <c r="H487" s="91">
        <f>+Monitoring!H487</f>
        <v>45166.570138888899</v>
      </c>
      <c r="I487" s="93">
        <f>+Monitoring!I487</f>
        <v>1.1574079690035433E-4</v>
      </c>
      <c r="J487" s="92" t="e">
        <f>+Monitoring!#REF!</f>
        <v>#REF!</v>
      </c>
      <c r="K487" s="88" t="str">
        <f>+Monitoring!S487</f>
        <v>Diptera</v>
      </c>
      <c r="L487" s="88" t="str">
        <f>+Monitoring!T487</f>
        <v>Brachycera</v>
      </c>
      <c r="M487" s="88" t="str">
        <f>+Monitoring!U487</f>
        <v>Muscomorpha</v>
      </c>
      <c r="N487" s="88" t="str">
        <f>+Monitoring!V487</f>
        <v>Muscoidea</v>
      </c>
      <c r="O487" s="88" t="str">
        <f>+Monitoring!W487</f>
        <v>Fanniidae</v>
      </c>
      <c r="P487" s="88">
        <f>+Monitoring!X487</f>
        <v>0</v>
      </c>
      <c r="Q487" s="88" t="str">
        <f>+Monitoring!Y487</f>
        <v>Fannia</v>
      </c>
      <c r="R487" s="88" t="str">
        <f>+Monitoring!Z487</f>
        <v>#N/C</v>
      </c>
      <c r="S487" s="88" t="e">
        <f>+Monitoring!#REF!</f>
        <v>#REF!</v>
      </c>
      <c r="T487" s="101" t="e">
        <f>+Monitoring!#REF!</f>
        <v>#REF!</v>
      </c>
    </row>
    <row r="488" spans="1:20" x14ac:dyDescent="0.3">
      <c r="A488" s="88">
        <f t="shared" si="39"/>
        <v>487</v>
      </c>
      <c r="B488" s="88" t="str">
        <f t="shared" si="35"/>
        <v>FAIRD</v>
      </c>
      <c r="C488" s="88" t="str">
        <f>SUBSTITUTE(+Monitoring!C488,"-","")</f>
        <v>FAIRD2</v>
      </c>
      <c r="D488" s="88" t="str">
        <f t="shared" si="36"/>
        <v>Site2</v>
      </c>
      <c r="E488" s="89" t="str">
        <f t="shared" si="37"/>
        <v>Maize</v>
      </c>
      <c r="F488" s="90" t="str">
        <f t="shared" si="38"/>
        <v>FAIRDxMaize</v>
      </c>
      <c r="G488" s="91">
        <f>+Monitoring!G488</f>
        <v>45167.535231481503</v>
      </c>
      <c r="H488" s="91">
        <f>+Monitoring!H488</f>
        <v>45167.535289351901</v>
      </c>
      <c r="I488" s="93">
        <f>+Monitoring!I488</f>
        <v>5.7870398450177163E-5</v>
      </c>
      <c r="J488" s="92" t="e">
        <f>+Monitoring!#REF!</f>
        <v>#REF!</v>
      </c>
      <c r="K488" s="88" t="str">
        <f>+Monitoring!S488</f>
        <v>Diptera</v>
      </c>
      <c r="L488" s="88" t="str">
        <f>+Monitoring!T488</f>
        <v>Brachycera</v>
      </c>
      <c r="M488" s="88" t="str">
        <f>+Monitoring!U488</f>
        <v>#N/C</v>
      </c>
      <c r="N488" s="88" t="str">
        <f>+Monitoring!V488</f>
        <v>#N/C</v>
      </c>
      <c r="O488" s="88" t="str">
        <f>+Monitoring!W488</f>
        <v>#N/C</v>
      </c>
      <c r="P488" s="88" t="str">
        <f>+Monitoring!X488</f>
        <v>#N/C</v>
      </c>
      <c r="Q488" s="88" t="str">
        <f>+Monitoring!Y488</f>
        <v>#N/C</v>
      </c>
      <c r="R488" s="88" t="str">
        <f>+Monitoring!Z488</f>
        <v>#N/C</v>
      </c>
      <c r="S488" s="88" t="e">
        <f>+Monitoring!#REF!</f>
        <v>#REF!</v>
      </c>
      <c r="T488" s="101" t="e">
        <f>+Monitoring!#REF!</f>
        <v>#REF!</v>
      </c>
    </row>
    <row r="489" spans="1:20" x14ac:dyDescent="0.3">
      <c r="A489" s="88">
        <f t="shared" si="39"/>
        <v>488</v>
      </c>
      <c r="B489" s="88" t="str">
        <f t="shared" si="35"/>
        <v>FAIRD</v>
      </c>
      <c r="C489" s="88" t="str">
        <f>SUBSTITUTE(+Monitoring!C489,"-","")</f>
        <v>FAIRD2</v>
      </c>
      <c r="D489" s="88" t="str">
        <f t="shared" si="36"/>
        <v>Site2</v>
      </c>
      <c r="E489" s="89" t="str">
        <f t="shared" si="37"/>
        <v>Maize</v>
      </c>
      <c r="F489" s="90" t="str">
        <f t="shared" si="38"/>
        <v>FAIRDxMaize</v>
      </c>
      <c r="G489" s="91">
        <f>+Monitoring!G489</f>
        <v>45168.472731481503</v>
      </c>
      <c r="H489" s="91">
        <f>+Monitoring!H489</f>
        <v>45168.525081018503</v>
      </c>
      <c r="I489" s="93">
        <f>+Monitoring!I489</f>
        <v>5.2349536999827251E-2</v>
      </c>
      <c r="J489" s="92" t="e">
        <f>+Monitoring!#REF!</f>
        <v>#REF!</v>
      </c>
      <c r="K489" s="88" t="str">
        <f>+Monitoring!S489</f>
        <v>Diptera</v>
      </c>
      <c r="L489" s="88" t="str">
        <f>+Monitoring!T489</f>
        <v>Brachycera</v>
      </c>
      <c r="M489" s="88" t="str">
        <f>+Monitoring!U489</f>
        <v>#N/C</v>
      </c>
      <c r="N489" s="88" t="str">
        <f>+Monitoring!V489</f>
        <v>#N/C</v>
      </c>
      <c r="O489" s="88" t="str">
        <f>+Monitoring!W489</f>
        <v>#N/C</v>
      </c>
      <c r="P489" s="88" t="str">
        <f>+Monitoring!X489</f>
        <v>#N/C</v>
      </c>
      <c r="Q489" s="88" t="str">
        <f>+Monitoring!Y489</f>
        <v>#N/C</v>
      </c>
      <c r="R489" s="88" t="str">
        <f>+Monitoring!Z489</f>
        <v>#N/C</v>
      </c>
      <c r="S489" s="88" t="e">
        <f>+Monitoring!#REF!</f>
        <v>#REF!</v>
      </c>
      <c r="T489" s="101" t="e">
        <f>+Monitoring!#REF!</f>
        <v>#REF!</v>
      </c>
    </row>
    <row r="490" spans="1:20" x14ac:dyDescent="0.3">
      <c r="A490" s="88">
        <f t="shared" si="39"/>
        <v>489</v>
      </c>
      <c r="B490" s="88" t="str">
        <f t="shared" si="35"/>
        <v>FAIRD</v>
      </c>
      <c r="C490" s="88" t="str">
        <f>SUBSTITUTE(+Monitoring!C490,"-","")</f>
        <v>FAIRD2</v>
      </c>
      <c r="D490" s="88" t="str">
        <f t="shared" si="36"/>
        <v>Site2</v>
      </c>
      <c r="E490" s="89" t="str">
        <f t="shared" si="37"/>
        <v>Maize</v>
      </c>
      <c r="F490" s="90" t="str">
        <f t="shared" si="38"/>
        <v>FAIRDxMaize</v>
      </c>
      <c r="G490" s="91">
        <f>+Monitoring!G490</f>
        <v>45168.524930555599</v>
      </c>
      <c r="H490" s="91">
        <f>+Monitoring!H490</f>
        <v>45168.541076388901</v>
      </c>
      <c r="I490" s="93">
        <f>+Monitoring!I490</f>
        <v>1.6145833302289248E-2</v>
      </c>
      <c r="J490" s="92" t="e">
        <f>+Monitoring!#REF!</f>
        <v>#REF!</v>
      </c>
      <c r="K490" s="88" t="str">
        <f>+Monitoring!S490</f>
        <v>Diptera</v>
      </c>
      <c r="L490" s="88" t="str">
        <f>+Monitoring!T490</f>
        <v>Brachycera</v>
      </c>
      <c r="M490" s="88" t="str">
        <f>+Monitoring!U490</f>
        <v>Muscomorpha</v>
      </c>
      <c r="N490" s="88" t="str">
        <f>+Monitoring!V490</f>
        <v>Muscoidea</v>
      </c>
      <c r="O490" s="88" t="str">
        <f>+Monitoring!W490</f>
        <v>Fanniidae</v>
      </c>
      <c r="P490" s="88">
        <f>+Monitoring!X490</f>
        <v>0</v>
      </c>
      <c r="Q490" s="88" t="str">
        <f>+Monitoring!Y490</f>
        <v>Fannia</v>
      </c>
      <c r="R490" s="88" t="str">
        <f>+Monitoring!Z490</f>
        <v>#N/C</v>
      </c>
      <c r="S490" s="88" t="e">
        <f>+Monitoring!#REF!</f>
        <v>#REF!</v>
      </c>
      <c r="T490" s="101" t="e">
        <f>+Monitoring!#REF!</f>
        <v>#REF!</v>
      </c>
    </row>
    <row r="491" spans="1:20" x14ac:dyDescent="0.3">
      <c r="A491" s="88">
        <f t="shared" si="39"/>
        <v>490</v>
      </c>
      <c r="B491" s="88" t="str">
        <f t="shared" si="35"/>
        <v>FAIRD</v>
      </c>
      <c r="C491" s="88" t="str">
        <f>SUBSTITUTE(+Monitoring!C491,"-","")</f>
        <v>FAIRD2</v>
      </c>
      <c r="D491" s="88" t="str">
        <f t="shared" si="36"/>
        <v>Site2</v>
      </c>
      <c r="E491" s="89" t="str">
        <f t="shared" si="37"/>
        <v>Maize</v>
      </c>
      <c r="F491" s="90" t="str">
        <f t="shared" si="38"/>
        <v>FAIRDxMaize</v>
      </c>
      <c r="G491" s="91">
        <f>+Monitoring!G491</f>
        <v>45168.521400463003</v>
      </c>
      <c r="H491" s="91">
        <f>+Monitoring!H491</f>
        <v>45168.5250578704</v>
      </c>
      <c r="I491" s="93">
        <f>+Monitoring!I491</f>
        <v>3.6574073965311982E-3</v>
      </c>
      <c r="J491" s="92" t="e">
        <f>+Monitoring!#REF!</f>
        <v>#REF!</v>
      </c>
      <c r="K491" s="88" t="str">
        <f>+Monitoring!S491</f>
        <v>Diptera</v>
      </c>
      <c r="L491" s="88" t="str">
        <f>+Monitoring!T491</f>
        <v>Brachycera</v>
      </c>
      <c r="M491" s="88" t="str">
        <f>+Monitoring!U491</f>
        <v>#N/C</v>
      </c>
      <c r="N491" s="88" t="str">
        <f>+Monitoring!V491</f>
        <v>#N/C</v>
      </c>
      <c r="O491" s="88" t="str">
        <f>+Monitoring!W491</f>
        <v>#N/C</v>
      </c>
      <c r="P491" s="88" t="str">
        <f>+Monitoring!X491</f>
        <v>#N/C</v>
      </c>
      <c r="Q491" s="88" t="str">
        <f>+Monitoring!Y491</f>
        <v>#N/C</v>
      </c>
      <c r="R491" s="88" t="str">
        <f>+Monitoring!Z491</f>
        <v>#N/C</v>
      </c>
      <c r="S491" s="88" t="e">
        <f>+Monitoring!#REF!</f>
        <v>#REF!</v>
      </c>
      <c r="T491" s="101" t="e">
        <f>+Monitoring!#REF!</f>
        <v>#REF!</v>
      </c>
    </row>
    <row r="492" spans="1:20" x14ac:dyDescent="0.3">
      <c r="A492" s="88">
        <f t="shared" si="39"/>
        <v>491</v>
      </c>
      <c r="B492" s="88" t="str">
        <f t="shared" si="35"/>
        <v>FAIRD</v>
      </c>
      <c r="C492" s="88" t="str">
        <f>SUBSTITUTE(+Monitoring!C492,"-","")</f>
        <v>FAIRD2</v>
      </c>
      <c r="D492" s="88" t="str">
        <f t="shared" si="36"/>
        <v>Site2</v>
      </c>
      <c r="E492" s="89" t="str">
        <f t="shared" si="37"/>
        <v>Maize</v>
      </c>
      <c r="F492" s="90" t="str">
        <f t="shared" si="38"/>
        <v>FAIRDxMaize</v>
      </c>
      <c r="G492" s="91">
        <f>+Monitoring!G492</f>
        <v>45168.542962963002</v>
      </c>
      <c r="H492" s="91">
        <f>+Monitoring!H492</f>
        <v>45168.543113425898</v>
      </c>
      <c r="I492" s="93">
        <f>+Monitoring!I492</f>
        <v>1.5046289627207443E-4</v>
      </c>
      <c r="J492" s="92" t="e">
        <f>+Monitoring!#REF!</f>
        <v>#REF!</v>
      </c>
      <c r="K492" s="88" t="str">
        <f>+Monitoring!S492</f>
        <v>Diptera</v>
      </c>
      <c r="L492" s="88" t="str">
        <f>+Monitoring!T492</f>
        <v>Brachycera</v>
      </c>
      <c r="M492" s="88" t="str">
        <f>+Monitoring!U492</f>
        <v>Muscomorpha</v>
      </c>
      <c r="N492" s="88" t="str">
        <f>+Monitoring!V492</f>
        <v>Syrphoidea</v>
      </c>
      <c r="O492" s="88" t="str">
        <f>+Monitoring!W492</f>
        <v>Syrphidae</v>
      </c>
      <c r="P492" s="88" t="str">
        <f>+Monitoring!X492</f>
        <v>Syrphinae</v>
      </c>
      <c r="Q492" s="88" t="str">
        <f>+Monitoring!Y492</f>
        <v>Episyrphus</v>
      </c>
      <c r="R492" s="88" t="str">
        <f>+Monitoring!Z492</f>
        <v>#N/C</v>
      </c>
      <c r="S492" s="88" t="e">
        <f>+Monitoring!#REF!</f>
        <v>#REF!</v>
      </c>
      <c r="T492" s="101" t="e">
        <f>+Monitoring!#REF!</f>
        <v>#REF!</v>
      </c>
    </row>
    <row r="493" spans="1:20" x14ac:dyDescent="0.3">
      <c r="A493" s="88">
        <f t="shared" si="39"/>
        <v>492</v>
      </c>
      <c r="B493" s="88" t="str">
        <f t="shared" si="35"/>
        <v>FAIRD</v>
      </c>
      <c r="C493" s="88" t="str">
        <f>SUBSTITUTE(+Monitoring!C493,"-","")</f>
        <v>FAIRD2</v>
      </c>
      <c r="D493" s="88" t="str">
        <f t="shared" si="36"/>
        <v>Site2</v>
      </c>
      <c r="E493" s="89" t="str">
        <f t="shared" si="37"/>
        <v>Maize</v>
      </c>
      <c r="F493" s="90" t="str">
        <f t="shared" si="38"/>
        <v>FAIRDxMaize</v>
      </c>
      <c r="G493" s="91">
        <f>+Monitoring!G493</f>
        <v>45168.542962963002</v>
      </c>
      <c r="H493" s="91">
        <f>+Monitoring!H493</f>
        <v>45168.5465625</v>
      </c>
      <c r="I493" s="93">
        <f>+Monitoring!I493</f>
        <v>3.599536998081021E-3</v>
      </c>
      <c r="J493" s="92" t="e">
        <f>+Monitoring!#REF!</f>
        <v>#REF!</v>
      </c>
      <c r="K493" s="88" t="str">
        <f>+Monitoring!S493</f>
        <v>Diptera</v>
      </c>
      <c r="L493" s="88" t="str">
        <f>+Monitoring!T493</f>
        <v>Brachycera</v>
      </c>
      <c r="M493" s="88" t="str">
        <f>+Monitoring!U493</f>
        <v>Muscomorpha</v>
      </c>
      <c r="N493" s="88" t="str">
        <f>+Monitoring!V493</f>
        <v>Ephydroidea</v>
      </c>
      <c r="O493" s="88" t="str">
        <f>+Monitoring!W493</f>
        <v>Drosophilidae</v>
      </c>
      <c r="P493" s="88" t="str">
        <f>+Monitoring!X493</f>
        <v>Drosophilinae</v>
      </c>
      <c r="Q493" s="88" t="str">
        <f>+Monitoring!Y493</f>
        <v>Drosophila</v>
      </c>
      <c r="R493" s="88" t="str">
        <f>+Monitoring!Z493</f>
        <v>#N/C</v>
      </c>
      <c r="S493" s="88" t="e">
        <f>+Monitoring!#REF!</f>
        <v>#REF!</v>
      </c>
      <c r="T493" s="101" t="e">
        <f>+Monitoring!#REF!</f>
        <v>#REF!</v>
      </c>
    </row>
    <row r="494" spans="1:20" x14ac:dyDescent="0.3">
      <c r="A494" s="88">
        <f t="shared" si="39"/>
        <v>493</v>
      </c>
      <c r="B494" s="88" t="str">
        <f t="shared" si="35"/>
        <v>FAIRD</v>
      </c>
      <c r="C494" s="88" t="str">
        <f>SUBSTITUTE(+Monitoring!C494,"-","")</f>
        <v>FAIRD2</v>
      </c>
      <c r="D494" s="88" t="str">
        <f t="shared" si="36"/>
        <v>Site2</v>
      </c>
      <c r="E494" s="89" t="str">
        <f t="shared" si="37"/>
        <v>Maize</v>
      </c>
      <c r="F494" s="90" t="str">
        <f t="shared" si="38"/>
        <v>FAIRDxMaize</v>
      </c>
      <c r="G494" s="91">
        <f>+Monitoring!G494</f>
        <v>45168.569178240701</v>
      </c>
      <c r="H494" s="91">
        <f>+Monitoring!H494</f>
        <v>45168.569421296299</v>
      </c>
      <c r="I494" s="93">
        <f>+Monitoring!I494</f>
        <v>2.430555978207849E-4</v>
      </c>
      <c r="J494" s="92" t="e">
        <f>+Monitoring!#REF!</f>
        <v>#REF!</v>
      </c>
      <c r="K494" s="88" t="str">
        <f>+Monitoring!S494</f>
        <v>Diptera</v>
      </c>
      <c r="L494" s="88" t="str">
        <f>+Monitoring!T494</f>
        <v>Brachycera</v>
      </c>
      <c r="M494" s="88" t="str">
        <f>+Monitoring!U494</f>
        <v>Muscomorpha</v>
      </c>
      <c r="N494" s="88" t="str">
        <f>+Monitoring!V494</f>
        <v>Muscoidea</v>
      </c>
      <c r="O494" s="88" t="str">
        <f>+Monitoring!W494</f>
        <v>Fanniidae</v>
      </c>
      <c r="P494" s="88">
        <f>+Monitoring!X494</f>
        <v>0</v>
      </c>
      <c r="Q494" s="88" t="str">
        <f>+Monitoring!Y494</f>
        <v>Fannia</v>
      </c>
      <c r="R494" s="88" t="str">
        <f>+Monitoring!Z494</f>
        <v>#N/C</v>
      </c>
      <c r="S494" s="88" t="e">
        <f>+Monitoring!#REF!</f>
        <v>#REF!</v>
      </c>
      <c r="T494" s="101" t="e">
        <f>+Monitoring!#REF!</f>
        <v>#REF!</v>
      </c>
    </row>
    <row r="495" spans="1:20" x14ac:dyDescent="0.3">
      <c r="A495" s="88">
        <f t="shared" si="39"/>
        <v>494</v>
      </c>
      <c r="B495" s="88" t="str">
        <f t="shared" si="35"/>
        <v>FAIRD</v>
      </c>
      <c r="C495" s="88" t="str">
        <f>SUBSTITUTE(+Monitoring!C495,"-","")</f>
        <v>FAIRD2</v>
      </c>
      <c r="D495" s="88" t="str">
        <f t="shared" si="36"/>
        <v>Site2</v>
      </c>
      <c r="E495" s="89" t="str">
        <f t="shared" si="37"/>
        <v>Maize</v>
      </c>
      <c r="F495" s="90" t="str">
        <f t="shared" si="38"/>
        <v>FAIRDxMaize</v>
      </c>
      <c r="G495" s="91">
        <f>+Monitoring!G495</f>
        <v>45168.569178240701</v>
      </c>
      <c r="H495" s="91">
        <f>+Monitoring!H495</f>
        <v>45168.5695023148</v>
      </c>
      <c r="I495" s="93">
        <f>+Monitoring!I495</f>
        <v>3.2407409889856353E-4</v>
      </c>
      <c r="J495" s="92" t="e">
        <f>+Monitoring!#REF!</f>
        <v>#REF!</v>
      </c>
      <c r="K495" s="88" t="str">
        <f>+Monitoring!S495</f>
        <v>Diptera</v>
      </c>
      <c r="L495" s="88" t="str">
        <f>+Monitoring!T495</f>
        <v>Brachycera</v>
      </c>
      <c r="M495" s="88" t="str">
        <f>+Monitoring!U495</f>
        <v>#N/C</v>
      </c>
      <c r="N495" s="88" t="str">
        <f>+Monitoring!V495</f>
        <v>#N/C</v>
      </c>
      <c r="O495" s="88" t="str">
        <f>+Monitoring!W495</f>
        <v>#N/C</v>
      </c>
      <c r="P495" s="88" t="str">
        <f>+Monitoring!X495</f>
        <v>#N/C</v>
      </c>
      <c r="Q495" s="88" t="str">
        <f>+Monitoring!Y495</f>
        <v>#N/C</v>
      </c>
      <c r="R495" s="88" t="str">
        <f>+Monitoring!Z495</f>
        <v>#N/C</v>
      </c>
      <c r="S495" s="88" t="e">
        <f>+Monitoring!#REF!</f>
        <v>#REF!</v>
      </c>
      <c r="T495" s="101" t="e">
        <f>+Monitoring!#REF!</f>
        <v>#REF!</v>
      </c>
    </row>
    <row r="496" spans="1:20" x14ac:dyDescent="0.3">
      <c r="A496" s="88">
        <f t="shared" si="39"/>
        <v>495</v>
      </c>
      <c r="B496" s="88" t="str">
        <f t="shared" si="35"/>
        <v>FAIRD</v>
      </c>
      <c r="C496" s="88" t="str">
        <f>SUBSTITUTE(+Monitoring!C496,"-","")</f>
        <v>FAIRD2</v>
      </c>
      <c r="D496" s="88" t="str">
        <f t="shared" si="36"/>
        <v>Site2</v>
      </c>
      <c r="E496" s="89" t="str">
        <f t="shared" si="37"/>
        <v>Maize</v>
      </c>
      <c r="F496" s="90" t="str">
        <f t="shared" si="38"/>
        <v>FAIRDxMaize</v>
      </c>
      <c r="G496" s="91">
        <f>+Monitoring!G496</f>
        <v>45168.603750000002</v>
      </c>
      <c r="H496" s="91">
        <f>+Monitoring!H496</f>
        <v>45168.6039930556</v>
      </c>
      <c r="I496" s="93">
        <f>+Monitoring!I496</f>
        <v>2.430555978207849E-4</v>
      </c>
      <c r="J496" s="92" t="e">
        <f>+Monitoring!#REF!</f>
        <v>#REF!</v>
      </c>
      <c r="K496" s="88" t="str">
        <f>+Monitoring!S496</f>
        <v>Diptera</v>
      </c>
      <c r="L496" s="88" t="str">
        <f>+Monitoring!T496</f>
        <v>Brachycera</v>
      </c>
      <c r="M496" s="88" t="str">
        <f>+Monitoring!U496</f>
        <v>#N/C</v>
      </c>
      <c r="N496" s="88" t="str">
        <f>+Monitoring!V496</f>
        <v>#N/C</v>
      </c>
      <c r="O496" s="88" t="str">
        <f>+Monitoring!W496</f>
        <v>#N/C</v>
      </c>
      <c r="P496" s="88" t="str">
        <f>+Monitoring!X496</f>
        <v>#N/C</v>
      </c>
      <c r="Q496" s="88" t="str">
        <f>+Monitoring!Y496</f>
        <v>#N/C</v>
      </c>
      <c r="R496" s="88" t="str">
        <f>+Monitoring!Z496</f>
        <v>#N/C</v>
      </c>
      <c r="S496" s="88" t="e">
        <f>+Monitoring!#REF!</f>
        <v>#REF!</v>
      </c>
      <c r="T496" s="101" t="e">
        <f>+Monitoring!#REF!</f>
        <v>#REF!</v>
      </c>
    </row>
    <row r="497" spans="1:20" x14ac:dyDescent="0.3">
      <c r="A497" s="88">
        <f t="shared" si="39"/>
        <v>496</v>
      </c>
      <c r="B497" s="88" t="str">
        <f t="shared" si="35"/>
        <v>FAIRD</v>
      </c>
      <c r="C497" s="88" t="str">
        <f>SUBSTITUTE(+Monitoring!C497,"-","")</f>
        <v>FAIRD2</v>
      </c>
      <c r="D497" s="88" t="str">
        <f t="shared" si="36"/>
        <v>Site2</v>
      </c>
      <c r="E497" s="89" t="str">
        <f t="shared" si="37"/>
        <v>Maize</v>
      </c>
      <c r="F497" s="90" t="str">
        <f t="shared" si="38"/>
        <v>FAIRDxMaize</v>
      </c>
      <c r="G497" s="91">
        <f>+Monitoring!G497</f>
        <v>45168.615775462997</v>
      </c>
      <c r="H497" s="91">
        <f>+Monitoring!H497</f>
        <v>45168.615787037001</v>
      </c>
      <c r="I497" s="93">
        <f>+Monitoring!I497</f>
        <v>1.1574004020076245E-5</v>
      </c>
      <c r="J497" s="92" t="e">
        <f>+Monitoring!#REF!</f>
        <v>#REF!</v>
      </c>
      <c r="K497" s="88" t="str">
        <f>+Monitoring!S497</f>
        <v>Diptera</v>
      </c>
      <c r="L497" s="88" t="str">
        <f>+Monitoring!T497</f>
        <v>Brachycera</v>
      </c>
      <c r="M497" s="88" t="str">
        <f>+Monitoring!U497</f>
        <v>#N/C</v>
      </c>
      <c r="N497" s="88" t="str">
        <f>+Monitoring!V497</f>
        <v>#N/C</v>
      </c>
      <c r="O497" s="88" t="str">
        <f>+Monitoring!W497</f>
        <v>#N/C</v>
      </c>
      <c r="P497" s="88" t="str">
        <f>+Monitoring!X497</f>
        <v>#N/C</v>
      </c>
      <c r="Q497" s="88" t="str">
        <f>+Monitoring!Y497</f>
        <v>#N/C</v>
      </c>
      <c r="R497" s="88" t="str">
        <f>+Monitoring!Z497</f>
        <v>#N/C</v>
      </c>
      <c r="S497" s="88" t="e">
        <f>+Monitoring!#REF!</f>
        <v>#REF!</v>
      </c>
      <c r="T497" s="101" t="e">
        <f>+Monitoring!#REF!</f>
        <v>#REF!</v>
      </c>
    </row>
    <row r="498" spans="1:20" x14ac:dyDescent="0.3">
      <c r="A498" s="88">
        <f t="shared" si="39"/>
        <v>497</v>
      </c>
      <c r="B498" s="88" t="str">
        <f t="shared" si="35"/>
        <v>FAIRD</v>
      </c>
      <c r="C498" s="88" t="str">
        <f>SUBSTITUTE(+Monitoring!C498,"-","")</f>
        <v>FAIRD2</v>
      </c>
      <c r="D498" s="88" t="str">
        <f t="shared" si="36"/>
        <v>Site2</v>
      </c>
      <c r="E498" s="89" t="str">
        <f t="shared" si="37"/>
        <v>Maize</v>
      </c>
      <c r="F498" s="90" t="str">
        <f t="shared" si="38"/>
        <v>FAIRDxMaize</v>
      </c>
      <c r="G498" s="91">
        <f>+Monitoring!G498</f>
        <v>45168.672523148198</v>
      </c>
      <c r="H498" s="91">
        <f>+Monitoring!H498</f>
        <v>45168.672754629602</v>
      </c>
      <c r="I498" s="93">
        <f>+Monitoring!I498</f>
        <v>2.3148140462581068E-4</v>
      </c>
      <c r="J498" s="92" t="e">
        <f>+Monitoring!#REF!</f>
        <v>#REF!</v>
      </c>
      <c r="K498" s="88" t="str">
        <f>+Monitoring!S498</f>
        <v>Diptera</v>
      </c>
      <c r="L498" s="88" t="str">
        <f>+Monitoring!T498</f>
        <v>Brachycera</v>
      </c>
      <c r="M498" s="88" t="str">
        <f>+Monitoring!U498</f>
        <v>Muscomorpha</v>
      </c>
      <c r="N498" s="88" t="str">
        <f>+Monitoring!V498</f>
        <v>Muscoidea</v>
      </c>
      <c r="O498" s="88" t="str">
        <f>+Monitoring!W498</f>
        <v>Fanniidae</v>
      </c>
      <c r="P498" s="88">
        <f>+Monitoring!X498</f>
        <v>0</v>
      </c>
      <c r="Q498" s="88" t="str">
        <f>+Monitoring!Y498</f>
        <v>Fannia</v>
      </c>
      <c r="R498" s="88" t="str">
        <f>+Monitoring!Z498</f>
        <v>#N/C</v>
      </c>
      <c r="S498" s="88" t="e">
        <f>+Monitoring!#REF!</f>
        <v>#REF!</v>
      </c>
      <c r="T498" s="101" t="e">
        <f>+Monitoring!#REF!</f>
        <v>#REF!</v>
      </c>
    </row>
    <row r="499" spans="1:20" x14ac:dyDescent="0.3">
      <c r="A499" s="88">
        <f t="shared" si="39"/>
        <v>498</v>
      </c>
      <c r="B499" s="88" t="str">
        <f t="shared" si="35"/>
        <v>FAIRD</v>
      </c>
      <c r="C499" s="88" t="str">
        <f>SUBSTITUTE(+Monitoring!C499,"-","")</f>
        <v>FAIRD2</v>
      </c>
      <c r="D499" s="88" t="str">
        <f t="shared" si="36"/>
        <v>Site2</v>
      </c>
      <c r="E499" s="89" t="str">
        <f t="shared" si="37"/>
        <v>Maize</v>
      </c>
      <c r="F499" s="90" t="str">
        <f t="shared" si="38"/>
        <v>FAIRDxMaize</v>
      </c>
      <c r="G499" s="91">
        <f>+Monitoring!G499</f>
        <v>45168.727164351898</v>
      </c>
      <c r="H499" s="91">
        <f>+Monitoring!H499</f>
        <v>45168.728587963</v>
      </c>
      <c r="I499" s="93">
        <f>+Monitoring!I499</f>
        <v>1.4236111019272357E-3</v>
      </c>
      <c r="J499" s="92" t="e">
        <f>+Monitoring!#REF!</f>
        <v>#REF!</v>
      </c>
      <c r="K499" s="88" t="str">
        <f>+Monitoring!S499</f>
        <v>Diptera</v>
      </c>
      <c r="L499" s="88" t="str">
        <f>+Monitoring!T499</f>
        <v>Brachycera</v>
      </c>
      <c r="M499" s="88" t="str">
        <f>+Monitoring!U499</f>
        <v>#N/C</v>
      </c>
      <c r="N499" s="88" t="str">
        <f>+Monitoring!V499</f>
        <v>#N/C</v>
      </c>
      <c r="O499" s="88" t="str">
        <f>+Monitoring!W499</f>
        <v>#N/C</v>
      </c>
      <c r="P499" s="88" t="str">
        <f>+Monitoring!X499</f>
        <v>#N/C</v>
      </c>
      <c r="Q499" s="88" t="str">
        <f>+Monitoring!Y499</f>
        <v>#N/C</v>
      </c>
      <c r="R499" s="88" t="str">
        <f>+Monitoring!Z499</f>
        <v>#N/C</v>
      </c>
      <c r="S499" s="88" t="e">
        <f>+Monitoring!#REF!</f>
        <v>#REF!</v>
      </c>
      <c r="T499" s="101" t="e">
        <f>+Monitoring!#REF!</f>
        <v>#REF!</v>
      </c>
    </row>
    <row r="500" spans="1:20" x14ac:dyDescent="0.3">
      <c r="A500" s="88">
        <f t="shared" si="39"/>
        <v>499</v>
      </c>
      <c r="B500" s="88" t="str">
        <f t="shared" si="35"/>
        <v>FAIRD</v>
      </c>
      <c r="C500" s="88" t="str">
        <f>SUBSTITUTE(+Monitoring!C500,"-","")</f>
        <v>FAIRD2</v>
      </c>
      <c r="D500" s="88" t="str">
        <f t="shared" si="36"/>
        <v>Site2</v>
      </c>
      <c r="E500" s="89" t="str">
        <f t="shared" si="37"/>
        <v>Maize</v>
      </c>
      <c r="F500" s="90" t="str">
        <f t="shared" si="38"/>
        <v>FAIRDxMaize</v>
      </c>
      <c r="G500" s="91">
        <f>+Monitoring!G500</f>
        <v>45168.7345138889</v>
      </c>
      <c r="H500" s="91">
        <f>+Monitoring!H500</f>
        <v>45168.7371643519</v>
      </c>
      <c r="I500" s="93">
        <f>+Monitoring!I500</f>
        <v>2.6504630004637875E-3</v>
      </c>
      <c r="J500" s="92" t="e">
        <f>+Monitoring!#REF!</f>
        <v>#REF!</v>
      </c>
      <c r="K500" s="88" t="str">
        <f>+Monitoring!S500</f>
        <v>Diptera</v>
      </c>
      <c r="L500" s="88" t="str">
        <f>+Monitoring!T500</f>
        <v>Brachycera</v>
      </c>
      <c r="M500" s="88" t="str">
        <f>+Monitoring!U500</f>
        <v>#N/C</v>
      </c>
      <c r="N500" s="88" t="str">
        <f>+Monitoring!V500</f>
        <v>#N/C</v>
      </c>
      <c r="O500" s="88" t="str">
        <f>+Monitoring!W500</f>
        <v>#N/C</v>
      </c>
      <c r="P500" s="88" t="str">
        <f>+Monitoring!X500</f>
        <v>#N/C</v>
      </c>
      <c r="Q500" s="88" t="str">
        <f>+Monitoring!Y500</f>
        <v>#N/C</v>
      </c>
      <c r="R500" s="88" t="str">
        <f>+Monitoring!Z500</f>
        <v>#N/C</v>
      </c>
      <c r="S500" s="88" t="e">
        <f>+Monitoring!#REF!</f>
        <v>#REF!</v>
      </c>
      <c r="T500" s="101" t="e">
        <f>+Monitoring!#REF!</f>
        <v>#REF!</v>
      </c>
    </row>
    <row r="501" spans="1:20" x14ac:dyDescent="0.3">
      <c r="A501" s="88">
        <f t="shared" si="39"/>
        <v>500</v>
      </c>
      <c r="B501" s="88" t="str">
        <f t="shared" si="35"/>
        <v>FAIRD</v>
      </c>
      <c r="C501" s="88" t="str">
        <f>SUBSTITUTE(+Monitoring!C501,"-","")</f>
        <v>FAIRD2</v>
      </c>
      <c r="D501" s="88" t="str">
        <f t="shared" si="36"/>
        <v>Site2</v>
      </c>
      <c r="E501" s="89" t="str">
        <f t="shared" si="37"/>
        <v>Maize</v>
      </c>
      <c r="F501" s="90" t="str">
        <f t="shared" si="38"/>
        <v>FAIRDxMaize</v>
      </c>
      <c r="G501" s="91">
        <f>+Monitoring!G501</f>
        <v>45168.736979166701</v>
      </c>
      <c r="H501" s="91">
        <f>+Monitoring!H501</f>
        <v>45168.758391203701</v>
      </c>
      <c r="I501" s="93">
        <f>+Monitoring!I501</f>
        <v>2.1412037000118289E-2</v>
      </c>
      <c r="J501" s="92" t="e">
        <f>+Monitoring!#REF!</f>
        <v>#REF!</v>
      </c>
      <c r="K501" s="88" t="str">
        <f>+Monitoring!S501</f>
        <v>Diptera</v>
      </c>
      <c r="L501" s="88" t="str">
        <f>+Monitoring!T501</f>
        <v>Brachycera</v>
      </c>
      <c r="M501" s="88" t="str">
        <f>+Monitoring!U501</f>
        <v>#N/C</v>
      </c>
      <c r="N501" s="88" t="str">
        <f>+Monitoring!V501</f>
        <v>#N/C</v>
      </c>
      <c r="O501" s="88" t="str">
        <f>+Monitoring!W501</f>
        <v>#N/C</v>
      </c>
      <c r="P501" s="88" t="str">
        <f>+Monitoring!X501</f>
        <v>#N/C</v>
      </c>
      <c r="Q501" s="88" t="str">
        <f>+Monitoring!Y501</f>
        <v>#N/C</v>
      </c>
      <c r="R501" s="88" t="str">
        <f>+Monitoring!Z501</f>
        <v>#N/C</v>
      </c>
      <c r="S501" s="88" t="e">
        <f>+Monitoring!#REF!</f>
        <v>#REF!</v>
      </c>
      <c r="T501" s="101" t="e">
        <f>+Monitoring!#REF!</f>
        <v>#REF!</v>
      </c>
    </row>
    <row r="502" spans="1:20" x14ac:dyDescent="0.3">
      <c r="A502" s="88">
        <f t="shared" si="39"/>
        <v>501</v>
      </c>
      <c r="B502" s="88" t="str">
        <f t="shared" si="35"/>
        <v>FAIRD</v>
      </c>
      <c r="C502" s="88" t="str">
        <f>SUBSTITUTE(+Monitoring!C502,"-","")</f>
        <v>FAIRD2</v>
      </c>
      <c r="D502" s="88" t="str">
        <f t="shared" si="36"/>
        <v>Site2</v>
      </c>
      <c r="E502" s="89" t="str">
        <f t="shared" si="37"/>
        <v>Maize</v>
      </c>
      <c r="F502" s="90" t="str">
        <f t="shared" si="38"/>
        <v>FAIRDxMaize</v>
      </c>
      <c r="G502" s="91">
        <f>+Monitoring!G502</f>
        <v>45168.758287037002</v>
      </c>
      <c r="H502" s="91">
        <f>+Monitoring!H502</f>
        <v>45168.758402777799</v>
      </c>
      <c r="I502" s="93">
        <f>+Monitoring!I502</f>
        <v>1.1574079690035433E-4</v>
      </c>
      <c r="J502" s="92" t="e">
        <f>+Monitoring!#REF!</f>
        <v>#REF!</v>
      </c>
      <c r="K502" s="88" t="str">
        <f>+Monitoring!S502</f>
        <v>Diptera</v>
      </c>
      <c r="L502" s="88" t="str">
        <f>+Monitoring!T502</f>
        <v>Brachycera</v>
      </c>
      <c r="M502" s="88" t="str">
        <f>+Monitoring!U502</f>
        <v>#N/C</v>
      </c>
      <c r="N502" s="88" t="str">
        <f>+Monitoring!V502</f>
        <v>#N/C</v>
      </c>
      <c r="O502" s="88" t="str">
        <f>+Monitoring!W502</f>
        <v>#N/C</v>
      </c>
      <c r="P502" s="88" t="str">
        <f>+Monitoring!X502</f>
        <v>#N/C</v>
      </c>
      <c r="Q502" s="88" t="str">
        <f>+Monitoring!Y502</f>
        <v>#N/C</v>
      </c>
      <c r="R502" s="88" t="str">
        <f>+Monitoring!Z502</f>
        <v>#N/C</v>
      </c>
      <c r="S502" s="88" t="e">
        <f>+Monitoring!#REF!</f>
        <v>#REF!</v>
      </c>
      <c r="T502" s="101" t="e">
        <f>+Monitoring!#REF!</f>
        <v>#REF!</v>
      </c>
    </row>
    <row r="503" spans="1:20" x14ac:dyDescent="0.3">
      <c r="A503" s="88">
        <f t="shared" si="39"/>
        <v>502</v>
      </c>
      <c r="B503" s="88" t="str">
        <f t="shared" si="35"/>
        <v>FAIRD</v>
      </c>
      <c r="C503" s="88" t="str">
        <f>SUBSTITUTE(+Monitoring!C503,"-","")</f>
        <v>FAIRD2</v>
      </c>
      <c r="D503" s="88" t="str">
        <f t="shared" si="36"/>
        <v>Site2</v>
      </c>
      <c r="E503" s="89" t="str">
        <f t="shared" si="37"/>
        <v>Maize</v>
      </c>
      <c r="F503" s="90" t="str">
        <f t="shared" si="38"/>
        <v>FAIRDxMaize</v>
      </c>
      <c r="G503" s="91">
        <f>+Monitoring!G503</f>
        <v>45169.399386574099</v>
      </c>
      <c r="H503" s="91">
        <f>+Monitoring!H503</f>
        <v>45169.399537037003</v>
      </c>
      <c r="I503" s="93">
        <f>+Monitoring!I503</f>
        <v>1.5046290354803205E-4</v>
      </c>
      <c r="J503" s="92" t="e">
        <f>+Monitoring!#REF!</f>
        <v>#REF!</v>
      </c>
      <c r="K503" s="88" t="str">
        <f>+Monitoring!S503</f>
        <v>Diptera</v>
      </c>
      <c r="L503" s="88" t="str">
        <f>+Monitoring!T503</f>
        <v>Brachycera</v>
      </c>
      <c r="M503" s="88" t="str">
        <f>+Monitoring!U503</f>
        <v>Muscomorpha</v>
      </c>
      <c r="N503" s="88" t="str">
        <f>+Monitoring!V503</f>
        <v>Muscoidea</v>
      </c>
      <c r="O503" s="88" t="str">
        <f>+Monitoring!W503</f>
        <v>#N/C</v>
      </c>
      <c r="P503" s="88" t="str">
        <f>+Monitoring!X503</f>
        <v>#N/C</v>
      </c>
      <c r="Q503" s="88" t="str">
        <f>+Monitoring!Y503</f>
        <v>#N/C</v>
      </c>
      <c r="R503" s="88" t="str">
        <f>+Monitoring!Z503</f>
        <v>#N/C</v>
      </c>
      <c r="S503" s="88" t="e">
        <f>+Monitoring!#REF!</f>
        <v>#REF!</v>
      </c>
      <c r="T503" s="101" t="e">
        <f>+Monitoring!#REF!</f>
        <v>#REF!</v>
      </c>
    </row>
    <row r="504" spans="1:20" x14ac:dyDescent="0.3">
      <c r="A504" s="88">
        <f t="shared" si="39"/>
        <v>503</v>
      </c>
      <c r="B504" s="88" t="str">
        <f t="shared" si="35"/>
        <v>FAIRD</v>
      </c>
      <c r="C504" s="88" t="str">
        <f>SUBSTITUTE(+Monitoring!C504,"-","")</f>
        <v>FAIRD2</v>
      </c>
      <c r="D504" s="88" t="str">
        <f t="shared" si="36"/>
        <v>Site2</v>
      </c>
      <c r="E504" s="89" t="str">
        <f t="shared" si="37"/>
        <v>Maize</v>
      </c>
      <c r="F504" s="90" t="str">
        <f t="shared" si="38"/>
        <v>FAIRDxMaize</v>
      </c>
      <c r="G504" s="91">
        <f>+Monitoring!G504</f>
        <v>45169.487743055601</v>
      </c>
      <c r="H504" s="91">
        <f>+Monitoring!H504</f>
        <v>45169.487893518497</v>
      </c>
      <c r="I504" s="93">
        <f>+Monitoring!I504</f>
        <v>1.5046289627207443E-4</v>
      </c>
      <c r="J504" s="92" t="e">
        <f>+Monitoring!#REF!</f>
        <v>#REF!</v>
      </c>
      <c r="K504" s="88" t="str">
        <f>+Monitoring!S504</f>
        <v>Diptera</v>
      </c>
      <c r="L504" s="88" t="str">
        <f>+Monitoring!T504</f>
        <v>Brachycera</v>
      </c>
      <c r="M504" s="88" t="str">
        <f>+Monitoring!U504</f>
        <v>#N/C</v>
      </c>
      <c r="N504" s="88" t="str">
        <f>+Monitoring!V504</f>
        <v>#N/C</v>
      </c>
      <c r="O504" s="88" t="str">
        <f>+Monitoring!W504</f>
        <v>#N/C</v>
      </c>
      <c r="P504" s="88" t="str">
        <f>+Monitoring!X504</f>
        <v>#N/C</v>
      </c>
      <c r="Q504" s="88" t="str">
        <f>+Monitoring!Y504</f>
        <v>#N/C</v>
      </c>
      <c r="R504" s="88" t="str">
        <f>+Monitoring!Z504</f>
        <v>#N/C</v>
      </c>
      <c r="S504" s="88" t="e">
        <f>+Monitoring!#REF!</f>
        <v>#REF!</v>
      </c>
      <c r="T504" s="101" t="e">
        <f>+Monitoring!#REF!</f>
        <v>#REF!</v>
      </c>
    </row>
    <row r="505" spans="1:20" x14ac:dyDescent="0.3">
      <c r="A505" s="88">
        <f t="shared" si="39"/>
        <v>504</v>
      </c>
      <c r="B505" s="88" t="str">
        <f t="shared" si="35"/>
        <v>FAIRD</v>
      </c>
      <c r="C505" s="88" t="str">
        <f>SUBSTITUTE(+Monitoring!C505,"-","")</f>
        <v>FAIRD2</v>
      </c>
      <c r="D505" s="88" t="str">
        <f t="shared" si="36"/>
        <v>Site2</v>
      </c>
      <c r="E505" s="89" t="str">
        <f t="shared" si="37"/>
        <v>Maize</v>
      </c>
      <c r="F505" s="90" t="str">
        <f t="shared" si="38"/>
        <v>FAIRDxMaize</v>
      </c>
      <c r="G505" s="91">
        <f>+Monitoring!G505</f>
        <v>45169.526365740698</v>
      </c>
      <c r="H505" s="91">
        <f>+Monitoring!H505</f>
        <v>45169.526412036997</v>
      </c>
      <c r="I505" s="93">
        <f>+Monitoring!I505</f>
        <v>4.6296299842651933E-5</v>
      </c>
      <c r="J505" s="92" t="e">
        <f>+Monitoring!#REF!</f>
        <v>#REF!</v>
      </c>
      <c r="K505" s="88" t="str">
        <f>+Monitoring!S505</f>
        <v>Diptera</v>
      </c>
      <c r="L505" s="88" t="str">
        <f>+Monitoring!T505</f>
        <v>Brachycera</v>
      </c>
      <c r="M505" s="88" t="str">
        <f>+Monitoring!U505</f>
        <v>#N/C</v>
      </c>
      <c r="N505" s="88" t="str">
        <f>+Monitoring!V505</f>
        <v>#N/C</v>
      </c>
      <c r="O505" s="88" t="str">
        <f>+Monitoring!W505</f>
        <v>#N/C</v>
      </c>
      <c r="P505" s="88" t="str">
        <f>+Monitoring!X505</f>
        <v>#N/C</v>
      </c>
      <c r="Q505" s="88" t="str">
        <f>+Monitoring!Y505</f>
        <v>#N/C</v>
      </c>
      <c r="R505" s="88" t="str">
        <f>+Monitoring!Z505</f>
        <v>#N/C</v>
      </c>
      <c r="S505" s="88" t="e">
        <f>+Monitoring!#REF!</f>
        <v>#REF!</v>
      </c>
      <c r="T505" s="101" t="e">
        <f>+Monitoring!#REF!</f>
        <v>#REF!</v>
      </c>
    </row>
    <row r="506" spans="1:20" x14ac:dyDescent="0.3">
      <c r="A506" s="88">
        <f t="shared" si="39"/>
        <v>505</v>
      </c>
      <c r="B506" s="88" t="str">
        <f t="shared" si="35"/>
        <v>FAIRD</v>
      </c>
      <c r="C506" s="88" t="str">
        <f>SUBSTITUTE(+Monitoring!C506,"-","")</f>
        <v>FAIRD2</v>
      </c>
      <c r="D506" s="88" t="str">
        <f t="shared" si="36"/>
        <v>Site2</v>
      </c>
      <c r="E506" s="89" t="str">
        <f t="shared" si="37"/>
        <v>Maize</v>
      </c>
      <c r="F506" s="90" t="str">
        <f t="shared" si="38"/>
        <v>FAIRDxMaize</v>
      </c>
      <c r="G506" s="91">
        <f>+Monitoring!G506</f>
        <v>45169.625914351898</v>
      </c>
      <c r="H506" s="91">
        <f>+Monitoring!H506</f>
        <v>45169.628182870401</v>
      </c>
      <c r="I506" s="93">
        <f>+Monitoring!I506</f>
        <v>2.2685185031150468E-3</v>
      </c>
      <c r="J506" s="92" t="e">
        <f>+Monitoring!#REF!</f>
        <v>#REF!</v>
      </c>
      <c r="K506" s="88" t="str">
        <f>+Monitoring!S506</f>
        <v>Diptera</v>
      </c>
      <c r="L506" s="88" t="str">
        <f>+Monitoring!T506</f>
        <v>Brachycera</v>
      </c>
      <c r="M506" s="88" t="str">
        <f>+Monitoring!U506</f>
        <v>#N/C</v>
      </c>
      <c r="N506" s="88" t="str">
        <f>+Monitoring!V506</f>
        <v>#N/C</v>
      </c>
      <c r="O506" s="88" t="str">
        <f>+Monitoring!W506</f>
        <v>#N/C</v>
      </c>
      <c r="P506" s="88" t="str">
        <f>+Monitoring!X506</f>
        <v>#N/C</v>
      </c>
      <c r="Q506" s="88" t="str">
        <f>+Monitoring!Y506</f>
        <v>#N/C</v>
      </c>
      <c r="R506" s="88" t="str">
        <f>+Monitoring!Z506</f>
        <v>#N/C</v>
      </c>
      <c r="S506" s="88" t="e">
        <f>+Monitoring!#REF!</f>
        <v>#REF!</v>
      </c>
      <c r="T506" s="101" t="e">
        <f>+Monitoring!#REF!</f>
        <v>#REF!</v>
      </c>
    </row>
    <row r="507" spans="1:20" x14ac:dyDescent="0.3">
      <c r="A507" s="88">
        <f t="shared" si="39"/>
        <v>506</v>
      </c>
      <c r="B507" s="88" t="str">
        <f t="shared" si="35"/>
        <v>FAIRD</v>
      </c>
      <c r="C507" s="88" t="str">
        <f>SUBSTITUTE(+Monitoring!C507,"-","")</f>
        <v>FAIRD2</v>
      </c>
      <c r="D507" s="88" t="str">
        <f t="shared" si="36"/>
        <v>Site2</v>
      </c>
      <c r="E507" s="89" t="str">
        <f t="shared" si="37"/>
        <v>Maize</v>
      </c>
      <c r="F507" s="90" t="str">
        <f t="shared" si="38"/>
        <v>FAIRDxMaize</v>
      </c>
      <c r="G507" s="91">
        <f>+Monitoring!G507</f>
        <v>45169.6343402778</v>
      </c>
      <c r="H507" s="91">
        <f>+Monitoring!H507</f>
        <v>45169.634826388901</v>
      </c>
      <c r="I507" s="93">
        <f>+Monitoring!I507</f>
        <v>4.8611110105412081E-4</v>
      </c>
      <c r="J507" s="92" t="e">
        <f>+Monitoring!#REF!</f>
        <v>#REF!</v>
      </c>
      <c r="K507" s="88" t="str">
        <f>+Monitoring!S507</f>
        <v>Diptera</v>
      </c>
      <c r="L507" s="88" t="str">
        <f>+Monitoring!T507</f>
        <v>Brachycera</v>
      </c>
      <c r="M507" s="88" t="str">
        <f>+Monitoring!U507</f>
        <v>#N/C</v>
      </c>
      <c r="N507" s="88" t="str">
        <f>+Monitoring!V507</f>
        <v>#N/C</v>
      </c>
      <c r="O507" s="88" t="str">
        <f>+Monitoring!W507</f>
        <v>#N/C</v>
      </c>
      <c r="P507" s="88" t="str">
        <f>+Monitoring!X507</f>
        <v>#N/C</v>
      </c>
      <c r="Q507" s="88" t="str">
        <f>+Monitoring!Y507</f>
        <v>#N/C</v>
      </c>
      <c r="R507" s="88" t="str">
        <f>+Monitoring!Z507</f>
        <v>#N/C</v>
      </c>
      <c r="S507" s="88" t="e">
        <f>+Monitoring!#REF!</f>
        <v>#REF!</v>
      </c>
      <c r="T507" s="101" t="e">
        <f>+Monitoring!#REF!</f>
        <v>#REF!</v>
      </c>
    </row>
    <row r="508" spans="1:20" x14ac:dyDescent="0.3">
      <c r="A508" s="88">
        <f t="shared" si="39"/>
        <v>507</v>
      </c>
      <c r="B508" s="88" t="str">
        <f t="shared" si="35"/>
        <v>FAIRD</v>
      </c>
      <c r="C508" s="88" t="str">
        <f>SUBSTITUTE(+Monitoring!C508,"-","")</f>
        <v>FAIRD2</v>
      </c>
      <c r="D508" s="88" t="str">
        <f t="shared" si="36"/>
        <v>Site2</v>
      </c>
      <c r="E508" s="89" t="str">
        <f t="shared" si="37"/>
        <v>Maize</v>
      </c>
      <c r="F508" s="90" t="str">
        <f t="shared" si="38"/>
        <v>FAIRDxMaize</v>
      </c>
      <c r="G508" s="91">
        <f>+Monitoring!G508</f>
        <v>45169.694282407399</v>
      </c>
      <c r="H508" s="91">
        <f>+Monitoring!H508</f>
        <v>45169.694340277798</v>
      </c>
      <c r="I508" s="93">
        <f>+Monitoring!I508</f>
        <v>5.7870398450177163E-5</v>
      </c>
      <c r="J508" s="92" t="e">
        <f>+Monitoring!#REF!</f>
        <v>#REF!</v>
      </c>
      <c r="K508" s="88" t="str">
        <f>+Monitoring!S508</f>
        <v>Diptera</v>
      </c>
      <c r="L508" s="88" t="str">
        <f>+Monitoring!T508</f>
        <v>Brachycera</v>
      </c>
      <c r="M508" s="88" t="str">
        <f>+Monitoring!U508</f>
        <v>#N/C</v>
      </c>
      <c r="N508" s="88" t="str">
        <f>+Monitoring!V508</f>
        <v>#N/C</v>
      </c>
      <c r="O508" s="88" t="str">
        <f>+Monitoring!W508</f>
        <v>#N/C</v>
      </c>
      <c r="P508" s="88" t="str">
        <f>+Monitoring!X508</f>
        <v>#N/C</v>
      </c>
      <c r="Q508" s="88" t="str">
        <f>+Monitoring!Y508</f>
        <v>#N/C</v>
      </c>
      <c r="R508" s="88" t="str">
        <f>+Monitoring!Z508</f>
        <v>#N/C</v>
      </c>
      <c r="S508" s="88" t="e">
        <f>+Monitoring!#REF!</f>
        <v>#REF!</v>
      </c>
      <c r="T508" s="101" t="e">
        <f>+Monitoring!#REF!</f>
        <v>#REF!</v>
      </c>
    </row>
    <row r="509" spans="1:20" x14ac:dyDescent="0.3">
      <c r="A509" s="88">
        <f t="shared" si="39"/>
        <v>508</v>
      </c>
      <c r="B509" s="88" t="str">
        <f t="shared" si="35"/>
        <v>FAIRD</v>
      </c>
      <c r="C509" s="88" t="str">
        <f>SUBSTITUTE(+Monitoring!C509,"-","")</f>
        <v>FAIRD2</v>
      </c>
      <c r="D509" s="88" t="str">
        <f t="shared" si="36"/>
        <v>Site2</v>
      </c>
      <c r="E509" s="89" t="str">
        <f t="shared" si="37"/>
        <v>Maize</v>
      </c>
      <c r="F509" s="90" t="str">
        <f t="shared" si="38"/>
        <v>FAIRDxMaize</v>
      </c>
      <c r="G509" s="91">
        <f>+Monitoring!G509</f>
        <v>45170.370312500003</v>
      </c>
      <c r="H509" s="91">
        <f>+Monitoring!H509</f>
        <v>45170.370428240698</v>
      </c>
      <c r="I509" s="93">
        <f>+Monitoring!I509</f>
        <v>1.1574069503694773E-4</v>
      </c>
      <c r="J509" s="92" t="e">
        <f>+Monitoring!#REF!</f>
        <v>#REF!</v>
      </c>
      <c r="K509" s="88" t="str">
        <f>+Monitoring!S509</f>
        <v>Diptera</v>
      </c>
      <c r="L509" s="88" t="str">
        <f>+Monitoring!T509</f>
        <v>Brachycera</v>
      </c>
      <c r="M509" s="88" t="str">
        <f>+Monitoring!U509</f>
        <v>#N/C</v>
      </c>
      <c r="N509" s="88" t="str">
        <f>+Monitoring!V509</f>
        <v>#N/C</v>
      </c>
      <c r="O509" s="88" t="str">
        <f>+Monitoring!W509</f>
        <v>#N/C</v>
      </c>
      <c r="P509" s="88" t="str">
        <f>+Monitoring!X509</f>
        <v>#N/C</v>
      </c>
      <c r="Q509" s="88" t="str">
        <f>+Monitoring!Y509</f>
        <v>#N/C</v>
      </c>
      <c r="R509" s="88" t="str">
        <f>+Monitoring!Z509</f>
        <v>#N/C</v>
      </c>
      <c r="S509" s="88" t="e">
        <f>+Monitoring!#REF!</f>
        <v>#REF!</v>
      </c>
      <c r="T509" s="101" t="e">
        <f>+Monitoring!#REF!</f>
        <v>#REF!</v>
      </c>
    </row>
    <row r="510" spans="1:20" x14ac:dyDescent="0.3">
      <c r="A510" s="88">
        <f t="shared" si="39"/>
        <v>509</v>
      </c>
      <c r="B510" s="88" t="str">
        <f t="shared" si="35"/>
        <v>FAIRD</v>
      </c>
      <c r="C510" s="88" t="str">
        <f>SUBSTITUTE(+Monitoring!C510,"-","")</f>
        <v>FAIRD2</v>
      </c>
      <c r="D510" s="88" t="str">
        <f t="shared" si="36"/>
        <v>Site2</v>
      </c>
      <c r="E510" s="89" t="str">
        <f t="shared" si="37"/>
        <v>Maize</v>
      </c>
      <c r="F510" s="90" t="str">
        <f t="shared" si="38"/>
        <v>FAIRDxMaize</v>
      </c>
      <c r="G510" s="91">
        <f>+Monitoring!G510</f>
        <v>45170.539722222202</v>
      </c>
      <c r="H510" s="91">
        <f>+Monitoring!H510</f>
        <v>45170.541712963</v>
      </c>
      <c r="I510" s="93">
        <f>+Monitoring!I510</f>
        <v>1.9907407986465842E-3</v>
      </c>
      <c r="J510" s="92" t="e">
        <f>+Monitoring!#REF!</f>
        <v>#REF!</v>
      </c>
      <c r="K510" s="88" t="str">
        <f>+Monitoring!S510</f>
        <v>Diptera</v>
      </c>
      <c r="L510" s="88" t="str">
        <f>+Monitoring!T510</f>
        <v>Brachycera</v>
      </c>
      <c r="M510" s="88" t="str">
        <f>+Monitoring!U510</f>
        <v>#N/C</v>
      </c>
      <c r="N510" s="88" t="str">
        <f>+Monitoring!V510</f>
        <v>#N/C</v>
      </c>
      <c r="O510" s="88" t="str">
        <f>+Monitoring!W510</f>
        <v>#N/C</v>
      </c>
      <c r="P510" s="88" t="str">
        <f>+Monitoring!X510</f>
        <v>#N/C</v>
      </c>
      <c r="Q510" s="88" t="str">
        <f>+Monitoring!Y510</f>
        <v>#N/C</v>
      </c>
      <c r="R510" s="88" t="str">
        <f>+Monitoring!Z510</f>
        <v>#N/C</v>
      </c>
      <c r="S510" s="88" t="e">
        <f>+Monitoring!#REF!</f>
        <v>#REF!</v>
      </c>
      <c r="T510" s="101" t="e">
        <f>+Monitoring!#REF!</f>
        <v>#REF!</v>
      </c>
    </row>
    <row r="511" spans="1:20" x14ac:dyDescent="0.3">
      <c r="A511" s="88">
        <f t="shared" si="39"/>
        <v>510</v>
      </c>
      <c r="B511" s="88" t="str">
        <f t="shared" si="35"/>
        <v>FAIRD</v>
      </c>
      <c r="C511" s="88" t="str">
        <f>SUBSTITUTE(+Monitoring!C511,"-","")</f>
        <v>FAIRD2</v>
      </c>
      <c r="D511" s="88" t="str">
        <f t="shared" si="36"/>
        <v>Site2</v>
      </c>
      <c r="E511" s="89" t="str">
        <f t="shared" si="37"/>
        <v>Maize</v>
      </c>
      <c r="F511" s="90" t="str">
        <f t="shared" si="38"/>
        <v>FAIRDxMaize</v>
      </c>
      <c r="G511" s="91">
        <f>+Monitoring!G511</f>
        <v>45170.571250000001</v>
      </c>
      <c r="H511" s="91">
        <f>+Monitoring!H511</f>
        <v>45170.573043981502</v>
      </c>
      <c r="I511" s="93">
        <f>+Monitoring!I511</f>
        <v>1.7939815006684512E-3</v>
      </c>
      <c r="J511" s="92" t="e">
        <f>+Monitoring!#REF!</f>
        <v>#REF!</v>
      </c>
      <c r="K511" s="88" t="str">
        <f>+Monitoring!S511</f>
        <v>Diptera</v>
      </c>
      <c r="L511" s="88" t="str">
        <f>+Monitoring!T511</f>
        <v>Brachycera</v>
      </c>
      <c r="M511" s="88" t="str">
        <f>+Monitoring!U511</f>
        <v>#N/C</v>
      </c>
      <c r="N511" s="88" t="str">
        <f>+Monitoring!V511</f>
        <v>#N/C</v>
      </c>
      <c r="O511" s="88" t="str">
        <f>+Monitoring!W511</f>
        <v>#N/C</v>
      </c>
      <c r="P511" s="88" t="str">
        <f>+Monitoring!X511</f>
        <v>#N/C</v>
      </c>
      <c r="Q511" s="88" t="str">
        <f>+Monitoring!Y511</f>
        <v>#N/C</v>
      </c>
      <c r="R511" s="88" t="str">
        <f>+Monitoring!Z511</f>
        <v>#N/C</v>
      </c>
      <c r="S511" s="88" t="e">
        <f>+Monitoring!#REF!</f>
        <v>#REF!</v>
      </c>
      <c r="T511" s="101" t="e">
        <f>+Monitoring!#REF!</f>
        <v>#REF!</v>
      </c>
    </row>
    <row r="512" spans="1:20" x14ac:dyDescent="0.3">
      <c r="A512" s="88">
        <f t="shared" si="39"/>
        <v>511</v>
      </c>
      <c r="B512" s="88" t="str">
        <f t="shared" si="35"/>
        <v>FAIRD</v>
      </c>
      <c r="C512" s="88" t="str">
        <f>SUBSTITUTE(+Monitoring!C512,"-","")</f>
        <v>FAIRD2</v>
      </c>
      <c r="D512" s="88" t="str">
        <f t="shared" si="36"/>
        <v>Site2</v>
      </c>
      <c r="E512" s="89" t="str">
        <f t="shared" si="37"/>
        <v>Maize</v>
      </c>
      <c r="F512" s="90" t="str">
        <f t="shared" si="38"/>
        <v>FAIRDxMaize</v>
      </c>
      <c r="G512" s="91">
        <f>+Monitoring!G512</f>
        <v>45170.584756944401</v>
      </c>
      <c r="H512" s="91">
        <f>+Monitoring!H512</f>
        <v>45170.5859837963</v>
      </c>
      <c r="I512" s="93">
        <f>+Monitoring!I512</f>
        <v>1.2268518985365517E-3</v>
      </c>
      <c r="J512" s="92" t="e">
        <f>+Monitoring!#REF!</f>
        <v>#REF!</v>
      </c>
      <c r="K512" s="88" t="str">
        <f>+Monitoring!S512</f>
        <v>Diptera</v>
      </c>
      <c r="L512" s="88" t="str">
        <f>+Monitoring!T512</f>
        <v>Brachycera</v>
      </c>
      <c r="M512" s="88" t="str">
        <f>+Monitoring!U512</f>
        <v>#N/C</v>
      </c>
      <c r="N512" s="88" t="str">
        <f>+Monitoring!V512</f>
        <v>#N/C</v>
      </c>
      <c r="O512" s="88" t="str">
        <f>+Monitoring!W512</f>
        <v>#N/C</v>
      </c>
      <c r="P512" s="88" t="str">
        <f>+Monitoring!X512</f>
        <v>#N/C</v>
      </c>
      <c r="Q512" s="88" t="str">
        <f>+Monitoring!Y512</f>
        <v>#N/C</v>
      </c>
      <c r="R512" s="88" t="str">
        <f>+Monitoring!Z512</f>
        <v>#N/C</v>
      </c>
      <c r="S512" s="88" t="e">
        <f>+Monitoring!#REF!</f>
        <v>#REF!</v>
      </c>
      <c r="T512" s="101" t="e">
        <f>+Monitoring!#REF!</f>
        <v>#REF!</v>
      </c>
    </row>
    <row r="513" spans="1:20" x14ac:dyDescent="0.3">
      <c r="A513" s="88">
        <f t="shared" si="39"/>
        <v>512</v>
      </c>
      <c r="B513" s="88" t="str">
        <f t="shared" si="35"/>
        <v>FAIRD</v>
      </c>
      <c r="C513" s="88" t="str">
        <f>SUBSTITUTE(+Monitoring!C513,"-","")</f>
        <v>FAIRD2</v>
      </c>
      <c r="D513" s="88" t="str">
        <f t="shared" si="36"/>
        <v>Site2</v>
      </c>
      <c r="E513" s="89" t="str">
        <f t="shared" si="37"/>
        <v>Maize</v>
      </c>
      <c r="F513" s="90" t="str">
        <f t="shared" si="38"/>
        <v>FAIRDxMaize</v>
      </c>
      <c r="G513" s="91">
        <f>+Monitoring!G513</f>
        <v>45170.650949074101</v>
      </c>
      <c r="H513" s="91">
        <f>+Monitoring!H513</f>
        <v>45170.651099536997</v>
      </c>
      <c r="I513" s="93">
        <f>+Monitoring!I513</f>
        <v>1.5046289627207443E-4</v>
      </c>
      <c r="J513" s="92" t="e">
        <f>+Monitoring!#REF!</f>
        <v>#REF!</v>
      </c>
      <c r="K513" s="88" t="str">
        <f>+Monitoring!S513</f>
        <v>Diptera</v>
      </c>
      <c r="L513" s="88" t="str">
        <f>+Monitoring!T513</f>
        <v>Brachycera</v>
      </c>
      <c r="M513" s="88" t="str">
        <f>+Monitoring!U513</f>
        <v>#N/C</v>
      </c>
      <c r="N513" s="88" t="str">
        <f>+Monitoring!V513</f>
        <v>#N/C</v>
      </c>
      <c r="O513" s="88" t="str">
        <f>+Monitoring!W513</f>
        <v>#N/C</v>
      </c>
      <c r="P513" s="88" t="str">
        <f>+Monitoring!X513</f>
        <v>#N/C</v>
      </c>
      <c r="Q513" s="88" t="str">
        <f>+Monitoring!Y513</f>
        <v>#N/C</v>
      </c>
      <c r="R513" s="88" t="str">
        <f>+Monitoring!Z513</f>
        <v>#N/C</v>
      </c>
      <c r="S513" s="88" t="e">
        <f>+Monitoring!#REF!</f>
        <v>#REF!</v>
      </c>
      <c r="T513" s="101" t="e">
        <f>+Monitoring!#REF!</f>
        <v>#REF!</v>
      </c>
    </row>
    <row r="514" spans="1:20" x14ac:dyDescent="0.3">
      <c r="A514" s="88">
        <f t="shared" si="39"/>
        <v>513</v>
      </c>
      <c r="B514" s="88" t="str">
        <f t="shared" si="35"/>
        <v>FAIRD</v>
      </c>
      <c r="C514" s="88" t="str">
        <f>SUBSTITUTE(+Monitoring!C514,"-","")</f>
        <v>FAIRD2</v>
      </c>
      <c r="D514" s="88" t="str">
        <f t="shared" si="36"/>
        <v>Site2</v>
      </c>
      <c r="E514" s="89" t="str">
        <f t="shared" si="37"/>
        <v>Maize</v>
      </c>
      <c r="F514" s="90" t="str">
        <f t="shared" si="38"/>
        <v>FAIRDxMaize</v>
      </c>
      <c r="G514" s="91">
        <f>+Monitoring!G514</f>
        <v>45170.724143518499</v>
      </c>
      <c r="H514" s="91">
        <f>+Monitoring!H514</f>
        <v>45170.731145833299</v>
      </c>
      <c r="I514" s="93">
        <f>+Monitoring!I514</f>
        <v>7.0023148000473157E-3</v>
      </c>
      <c r="J514" s="92" t="e">
        <f>+Monitoring!#REF!</f>
        <v>#REF!</v>
      </c>
      <c r="K514" s="88" t="str">
        <f>+Monitoring!S514</f>
        <v>Diptera</v>
      </c>
      <c r="L514" s="88" t="str">
        <f>+Monitoring!T514</f>
        <v>Brachycera</v>
      </c>
      <c r="M514" s="88" t="str">
        <f>+Monitoring!U514</f>
        <v>#N/C</v>
      </c>
      <c r="N514" s="88" t="str">
        <f>+Monitoring!V514</f>
        <v>#N/C</v>
      </c>
      <c r="O514" s="88" t="str">
        <f>+Monitoring!W514</f>
        <v>#N/C</v>
      </c>
      <c r="P514" s="88" t="str">
        <f>+Monitoring!X514</f>
        <v>#N/C</v>
      </c>
      <c r="Q514" s="88" t="str">
        <f>+Monitoring!Y514</f>
        <v>#N/C</v>
      </c>
      <c r="R514" s="88" t="str">
        <f>+Monitoring!Z514</f>
        <v>#N/C</v>
      </c>
      <c r="S514" s="88" t="e">
        <f>+Monitoring!#REF!</f>
        <v>#REF!</v>
      </c>
      <c r="T514" s="101" t="e">
        <f>+Monitoring!#REF!</f>
        <v>#REF!</v>
      </c>
    </row>
    <row r="515" spans="1:20" x14ac:dyDescent="0.3">
      <c r="A515" s="88">
        <f t="shared" si="39"/>
        <v>514</v>
      </c>
      <c r="B515" s="88" t="str">
        <f t="shared" ref="B515:B578" si="40">+LEFT(C515,LEN(C515)-1)</f>
        <v>FAIRD</v>
      </c>
      <c r="C515" s="88" t="str">
        <f>SUBSTITUTE(+Monitoring!C515,"-","")</f>
        <v>FAIRD2</v>
      </c>
      <c r="D515" s="88" t="str">
        <f t="shared" ref="D515:D578" si="41">CONCATENATE("Site",RIGHT(C515,1))</f>
        <v>Site2</v>
      </c>
      <c r="E515" s="89" t="str">
        <f t="shared" ref="E515:E578" si="42">IF(OR(D515="Site1",D515="Site2"),"Maize",IF(OR(D515="Site3",D515="Site4"),"Meadow","error"))</f>
        <v>Maize</v>
      </c>
      <c r="F515" s="90" t="str">
        <f t="shared" ref="F515:F578" si="43">+CONCATENATE(B515,"x",E515)</f>
        <v>FAIRDxMaize</v>
      </c>
      <c r="G515" s="91">
        <f>+Monitoring!G515</f>
        <v>45171.423472222203</v>
      </c>
      <c r="H515" s="91">
        <f>+Monitoring!H515</f>
        <v>45171.424016203702</v>
      </c>
      <c r="I515" s="93">
        <f>+Monitoring!I515</f>
        <v>5.4398149950429797E-4</v>
      </c>
      <c r="J515" s="92" t="e">
        <f>+Monitoring!#REF!</f>
        <v>#REF!</v>
      </c>
      <c r="K515" s="88" t="str">
        <f>+Monitoring!S515</f>
        <v>Diptera</v>
      </c>
      <c r="L515" s="88" t="str">
        <f>+Monitoring!T515</f>
        <v>Brachycera</v>
      </c>
      <c r="M515" s="88" t="str">
        <f>+Monitoring!U515</f>
        <v>#N/C</v>
      </c>
      <c r="N515" s="88" t="str">
        <f>+Monitoring!V515</f>
        <v>#N/C</v>
      </c>
      <c r="O515" s="88" t="str">
        <f>+Monitoring!W515</f>
        <v>#N/C</v>
      </c>
      <c r="P515" s="88" t="str">
        <f>+Monitoring!X515</f>
        <v>#N/C</v>
      </c>
      <c r="Q515" s="88" t="str">
        <f>+Monitoring!Y515</f>
        <v>#N/C</v>
      </c>
      <c r="R515" s="88" t="str">
        <f>+Monitoring!Z515</f>
        <v>#N/C</v>
      </c>
      <c r="S515" s="88" t="e">
        <f>+Monitoring!#REF!</f>
        <v>#REF!</v>
      </c>
      <c r="T515" s="101" t="e">
        <f>+Monitoring!#REF!</f>
        <v>#REF!</v>
      </c>
    </row>
    <row r="516" spans="1:20" x14ac:dyDescent="0.3">
      <c r="A516" s="88">
        <f t="shared" ref="A516:A579" si="44">+A515+1</f>
        <v>515</v>
      </c>
      <c r="B516" s="88" t="str">
        <f t="shared" si="40"/>
        <v>FAIRD</v>
      </c>
      <c r="C516" s="88" t="str">
        <f>SUBSTITUTE(+Monitoring!C516,"-","")</f>
        <v>FAIRD2</v>
      </c>
      <c r="D516" s="88" t="str">
        <f t="shared" si="41"/>
        <v>Site2</v>
      </c>
      <c r="E516" s="89" t="str">
        <f t="shared" si="42"/>
        <v>Maize</v>
      </c>
      <c r="F516" s="90" t="str">
        <f t="shared" si="43"/>
        <v>FAIRDxMaize</v>
      </c>
      <c r="G516" s="91">
        <f>+Monitoring!G516</f>
        <v>45171.429583333302</v>
      </c>
      <c r="H516" s="91">
        <f>+Monitoring!H516</f>
        <v>45171.429652777799</v>
      </c>
      <c r="I516" s="93">
        <f>+Monitoring!I516</f>
        <v>6.9444497057702392E-5</v>
      </c>
      <c r="J516" s="92" t="e">
        <f>+Monitoring!#REF!</f>
        <v>#REF!</v>
      </c>
      <c r="K516" s="88" t="str">
        <f>+Monitoring!S516</f>
        <v>Diptera</v>
      </c>
      <c r="L516" s="88" t="str">
        <f>+Monitoring!T516</f>
        <v>Brachycera</v>
      </c>
      <c r="M516" s="88" t="str">
        <f>+Monitoring!U516</f>
        <v>#N/C</v>
      </c>
      <c r="N516" s="88" t="str">
        <f>+Monitoring!V516</f>
        <v>#N/C</v>
      </c>
      <c r="O516" s="88" t="str">
        <f>+Monitoring!W516</f>
        <v>#N/C</v>
      </c>
      <c r="P516" s="88" t="str">
        <f>+Monitoring!X516</f>
        <v>#N/C</v>
      </c>
      <c r="Q516" s="88" t="str">
        <f>+Monitoring!Y516</f>
        <v>#N/C</v>
      </c>
      <c r="R516" s="88" t="str">
        <f>+Monitoring!Z516</f>
        <v>#N/C</v>
      </c>
      <c r="S516" s="88" t="e">
        <f>+Monitoring!#REF!</f>
        <v>#REF!</v>
      </c>
      <c r="T516" s="101" t="e">
        <f>+Monitoring!#REF!</f>
        <v>#REF!</v>
      </c>
    </row>
    <row r="517" spans="1:20" x14ac:dyDescent="0.3">
      <c r="A517" s="88">
        <f t="shared" si="44"/>
        <v>516</v>
      </c>
      <c r="B517" s="88" t="str">
        <f t="shared" si="40"/>
        <v>FAIRD</v>
      </c>
      <c r="C517" s="88" t="str">
        <f>SUBSTITUTE(+Monitoring!C517,"-","")</f>
        <v>FAIRD2</v>
      </c>
      <c r="D517" s="88" t="str">
        <f t="shared" si="41"/>
        <v>Site2</v>
      </c>
      <c r="E517" s="89" t="str">
        <f t="shared" si="42"/>
        <v>Maize</v>
      </c>
      <c r="F517" s="90" t="str">
        <f t="shared" si="43"/>
        <v>FAIRDxMaize</v>
      </c>
      <c r="G517" s="91">
        <f>+Monitoring!G517</f>
        <v>45171.432777777802</v>
      </c>
      <c r="H517" s="91">
        <f>+Monitoring!H517</f>
        <v>45171.454143518502</v>
      </c>
      <c r="I517" s="93">
        <f>+Monitoring!I517</f>
        <v>2.1365740700275637E-2</v>
      </c>
      <c r="J517" s="92" t="e">
        <f>+Monitoring!#REF!</f>
        <v>#REF!</v>
      </c>
      <c r="K517" s="88" t="str">
        <f>+Monitoring!S517</f>
        <v>Diptera</v>
      </c>
      <c r="L517" s="88" t="str">
        <f>+Monitoring!T517</f>
        <v>Brachycera</v>
      </c>
      <c r="M517" s="88" t="str">
        <f>+Monitoring!U517</f>
        <v>#N/C</v>
      </c>
      <c r="N517" s="88" t="str">
        <f>+Monitoring!V517</f>
        <v>#N/C</v>
      </c>
      <c r="O517" s="88" t="str">
        <f>+Monitoring!W517</f>
        <v>#N/C</v>
      </c>
      <c r="P517" s="88" t="str">
        <f>+Monitoring!X517</f>
        <v>#N/C</v>
      </c>
      <c r="Q517" s="88" t="str">
        <f>+Monitoring!Y517</f>
        <v>#N/C</v>
      </c>
      <c r="R517" s="88" t="str">
        <f>+Monitoring!Z517</f>
        <v>#N/C</v>
      </c>
      <c r="S517" s="88" t="e">
        <f>+Monitoring!#REF!</f>
        <v>#REF!</v>
      </c>
      <c r="T517" s="101" t="e">
        <f>+Monitoring!#REF!</f>
        <v>#REF!</v>
      </c>
    </row>
    <row r="518" spans="1:20" x14ac:dyDescent="0.3">
      <c r="A518" s="88">
        <f t="shared" si="44"/>
        <v>517</v>
      </c>
      <c r="B518" s="88" t="str">
        <f t="shared" si="40"/>
        <v>FAIRD</v>
      </c>
      <c r="C518" s="88" t="str">
        <f>SUBSTITUTE(+Monitoring!C518,"-","")</f>
        <v>FAIRD2</v>
      </c>
      <c r="D518" s="88" t="str">
        <f t="shared" si="41"/>
        <v>Site2</v>
      </c>
      <c r="E518" s="89" t="str">
        <f t="shared" si="42"/>
        <v>Maize</v>
      </c>
      <c r="F518" s="90" t="str">
        <f t="shared" si="43"/>
        <v>FAIRDxMaize</v>
      </c>
      <c r="G518" s="91">
        <f>+Monitoring!G518</f>
        <v>45171.501782407402</v>
      </c>
      <c r="H518" s="91">
        <f>+Monitoring!H518</f>
        <v>45171.502002314803</v>
      </c>
      <c r="I518" s="93">
        <f>+Monitoring!I518</f>
        <v>2.1990740060573444E-4</v>
      </c>
      <c r="J518" s="92" t="e">
        <f>+Monitoring!#REF!</f>
        <v>#REF!</v>
      </c>
      <c r="K518" s="88" t="str">
        <f>+Monitoring!S518</f>
        <v>Diptera</v>
      </c>
      <c r="L518" s="88" t="str">
        <f>+Monitoring!T518</f>
        <v>Brachycera</v>
      </c>
      <c r="M518" s="88" t="str">
        <f>+Monitoring!U518</f>
        <v>#N/C</v>
      </c>
      <c r="N518" s="88" t="str">
        <f>+Monitoring!V518</f>
        <v>#N/C</v>
      </c>
      <c r="O518" s="88" t="str">
        <f>+Monitoring!W518</f>
        <v>#N/C</v>
      </c>
      <c r="P518" s="88" t="str">
        <f>+Monitoring!X518</f>
        <v>#N/C</v>
      </c>
      <c r="Q518" s="88" t="str">
        <f>+Monitoring!Y518</f>
        <v>#N/C</v>
      </c>
      <c r="R518" s="88" t="str">
        <f>+Monitoring!Z518</f>
        <v>#N/C</v>
      </c>
      <c r="S518" s="88" t="e">
        <f>+Monitoring!#REF!</f>
        <v>#REF!</v>
      </c>
      <c r="T518" s="101" t="e">
        <f>+Monitoring!#REF!</f>
        <v>#REF!</v>
      </c>
    </row>
    <row r="519" spans="1:20" x14ac:dyDescent="0.3">
      <c r="A519" s="88">
        <f t="shared" si="44"/>
        <v>518</v>
      </c>
      <c r="B519" s="88" t="str">
        <f t="shared" si="40"/>
        <v>FAIRD</v>
      </c>
      <c r="C519" s="88" t="str">
        <f>SUBSTITUTE(+Monitoring!C519,"-","")</f>
        <v>FAIRD2</v>
      </c>
      <c r="D519" s="88" t="str">
        <f t="shared" si="41"/>
        <v>Site2</v>
      </c>
      <c r="E519" s="89" t="str">
        <f t="shared" si="42"/>
        <v>Maize</v>
      </c>
      <c r="F519" s="90" t="str">
        <f t="shared" si="43"/>
        <v>FAIRDxMaize</v>
      </c>
      <c r="G519" s="91">
        <f>+Monitoring!G519</f>
        <v>45171.522615740701</v>
      </c>
      <c r="H519" s="91">
        <f>+Monitoring!H519</f>
        <v>45171.530949074098</v>
      </c>
      <c r="I519" s="93">
        <f>+Monitoring!I519</f>
        <v>8.3333333968766965E-3</v>
      </c>
      <c r="J519" s="92" t="e">
        <f>+Monitoring!#REF!</f>
        <v>#REF!</v>
      </c>
      <c r="K519" s="88" t="str">
        <f>+Monitoring!S519</f>
        <v>Coleoptera</v>
      </c>
      <c r="L519" s="88" t="str">
        <f>+Monitoring!T519</f>
        <v>Polyphaga</v>
      </c>
      <c r="M519" s="88" t="str">
        <f>+Monitoring!U519</f>
        <v>Cucujiformia</v>
      </c>
      <c r="N519" s="88" t="str">
        <f>+Monitoring!V519</f>
        <v>Coccinelloidea</v>
      </c>
      <c r="O519" s="88" t="str">
        <f>+Monitoring!W519</f>
        <v>Coccinellidae</v>
      </c>
      <c r="P519" s="88" t="str">
        <f>+Monitoring!X519</f>
        <v>Coccinellinae</v>
      </c>
      <c r="Q519" s="88" t="str">
        <f>+Monitoring!Y519</f>
        <v>Harmonia</v>
      </c>
      <c r="R519" s="88" t="str">
        <f>+Monitoring!Z519</f>
        <v>#N/C</v>
      </c>
      <c r="S519" s="88" t="e">
        <f>+Monitoring!#REF!</f>
        <v>#REF!</v>
      </c>
      <c r="T519" s="101" t="e">
        <f>+Monitoring!#REF!</f>
        <v>#REF!</v>
      </c>
    </row>
    <row r="520" spans="1:20" x14ac:dyDescent="0.3">
      <c r="A520" s="88">
        <f t="shared" si="44"/>
        <v>519</v>
      </c>
      <c r="B520" s="88" t="str">
        <f t="shared" si="40"/>
        <v>FAIRD</v>
      </c>
      <c r="C520" s="88" t="str">
        <f>SUBSTITUTE(+Monitoring!C520,"-","")</f>
        <v>FAIRD2</v>
      </c>
      <c r="D520" s="88" t="str">
        <f t="shared" si="41"/>
        <v>Site2</v>
      </c>
      <c r="E520" s="89" t="str">
        <f t="shared" si="42"/>
        <v>Maize</v>
      </c>
      <c r="F520" s="90" t="str">
        <f t="shared" si="43"/>
        <v>FAIRDxMaize</v>
      </c>
      <c r="G520" s="91">
        <f>+Monitoring!G520</f>
        <v>45171.5297685185</v>
      </c>
      <c r="H520" s="91">
        <f>+Monitoring!H520</f>
        <v>45171.530138888898</v>
      </c>
      <c r="I520" s="93">
        <f>+Monitoring!I520</f>
        <v>3.7037039874121547E-4</v>
      </c>
      <c r="J520" s="92" t="e">
        <f>+Monitoring!#REF!</f>
        <v>#REF!</v>
      </c>
      <c r="K520" s="88" t="str">
        <f>+Monitoring!S520</f>
        <v>Diptera</v>
      </c>
      <c r="L520" s="88" t="str">
        <f>+Monitoring!T520</f>
        <v>Brachycera</v>
      </c>
      <c r="M520" s="88" t="str">
        <f>+Monitoring!U520</f>
        <v>Muscomorpha</v>
      </c>
      <c r="N520" s="88" t="str">
        <f>+Monitoring!V520</f>
        <v>Muscoidea</v>
      </c>
      <c r="O520" s="88" t="str">
        <f>+Monitoring!W520</f>
        <v>#N/C</v>
      </c>
      <c r="P520" s="88" t="str">
        <f>+Monitoring!X520</f>
        <v>#N/C</v>
      </c>
      <c r="Q520" s="88" t="str">
        <f>+Monitoring!Y520</f>
        <v>#N/C</v>
      </c>
      <c r="R520" s="88" t="str">
        <f>+Monitoring!Z520</f>
        <v>#N/C</v>
      </c>
      <c r="S520" s="88" t="e">
        <f>+Monitoring!#REF!</f>
        <v>#REF!</v>
      </c>
      <c r="T520" s="101" t="e">
        <f>+Monitoring!#REF!</f>
        <v>#REF!</v>
      </c>
    </row>
    <row r="521" spans="1:20" x14ac:dyDescent="0.3">
      <c r="A521" s="88">
        <f t="shared" si="44"/>
        <v>520</v>
      </c>
      <c r="B521" s="88" t="str">
        <f t="shared" si="40"/>
        <v>FAIRD</v>
      </c>
      <c r="C521" s="88" t="str">
        <f>SUBSTITUTE(+Monitoring!C521,"-","")</f>
        <v>FAIRD2</v>
      </c>
      <c r="D521" s="88" t="str">
        <f t="shared" si="41"/>
        <v>Site2</v>
      </c>
      <c r="E521" s="89" t="str">
        <f t="shared" si="42"/>
        <v>Maize</v>
      </c>
      <c r="F521" s="90" t="str">
        <f t="shared" si="43"/>
        <v>FAIRDxMaize</v>
      </c>
      <c r="G521" s="91">
        <f>+Monitoring!G521</f>
        <v>45171.616678240702</v>
      </c>
      <c r="H521" s="91">
        <f>+Monitoring!H521</f>
        <v>45171.616898148197</v>
      </c>
      <c r="I521" s="93">
        <f>+Monitoring!I521</f>
        <v>2.1990749519318342E-4</v>
      </c>
      <c r="J521" s="92" t="e">
        <f>+Monitoring!#REF!</f>
        <v>#REF!</v>
      </c>
      <c r="K521" s="88" t="str">
        <f>+Monitoring!S521</f>
        <v>Diptera</v>
      </c>
      <c r="L521" s="88" t="str">
        <f>+Monitoring!T521</f>
        <v>Brachycera</v>
      </c>
      <c r="M521" s="88" t="str">
        <f>+Monitoring!U521</f>
        <v>#N/C</v>
      </c>
      <c r="N521" s="88" t="str">
        <f>+Monitoring!V521</f>
        <v>#N/C</v>
      </c>
      <c r="O521" s="88" t="str">
        <f>+Monitoring!W521</f>
        <v>#N/C</v>
      </c>
      <c r="P521" s="88" t="str">
        <f>+Monitoring!X521</f>
        <v>#N/C</v>
      </c>
      <c r="Q521" s="88" t="str">
        <f>+Monitoring!Y521</f>
        <v>#N/C</v>
      </c>
      <c r="R521" s="88" t="str">
        <f>+Monitoring!Z521</f>
        <v>#N/C</v>
      </c>
      <c r="S521" s="88" t="e">
        <f>+Monitoring!#REF!</f>
        <v>#REF!</v>
      </c>
      <c r="T521" s="101" t="e">
        <f>+Monitoring!#REF!</f>
        <v>#REF!</v>
      </c>
    </row>
    <row r="522" spans="1:20" x14ac:dyDescent="0.3">
      <c r="A522" s="88">
        <f t="shared" si="44"/>
        <v>521</v>
      </c>
      <c r="B522" s="88" t="str">
        <f t="shared" si="40"/>
        <v>FAIRD</v>
      </c>
      <c r="C522" s="88" t="str">
        <f>SUBSTITUTE(+Monitoring!C522,"-","")</f>
        <v>FAIRD2</v>
      </c>
      <c r="D522" s="88" t="str">
        <f t="shared" si="41"/>
        <v>Site2</v>
      </c>
      <c r="E522" s="89" t="str">
        <f t="shared" si="42"/>
        <v>Maize</v>
      </c>
      <c r="F522" s="90" t="str">
        <f t="shared" si="43"/>
        <v>FAIRDxMaize</v>
      </c>
      <c r="G522" s="91">
        <f>+Monitoring!G522</f>
        <v>45171.652499999997</v>
      </c>
      <c r="H522" s="91">
        <f>+Monitoring!H522</f>
        <v>45171.652638888903</v>
      </c>
      <c r="I522" s="93">
        <f>+Monitoring!I522</f>
        <v>1.3888890680391341E-4</v>
      </c>
      <c r="J522" s="92" t="e">
        <f>+Monitoring!#REF!</f>
        <v>#REF!</v>
      </c>
      <c r="K522" s="88" t="str">
        <f>+Monitoring!S522</f>
        <v>Diptera</v>
      </c>
      <c r="L522" s="88" t="str">
        <f>+Monitoring!T522</f>
        <v>Brachycera</v>
      </c>
      <c r="M522" s="88" t="str">
        <f>+Monitoring!U522</f>
        <v>Muscomorpha</v>
      </c>
      <c r="N522" s="88" t="str">
        <f>+Monitoring!V522</f>
        <v>Muscoidea</v>
      </c>
      <c r="O522" s="88" t="str">
        <f>+Monitoring!W522</f>
        <v>Fanniidae</v>
      </c>
      <c r="P522" s="88">
        <f>+Monitoring!X522</f>
        <v>0</v>
      </c>
      <c r="Q522" s="88" t="str">
        <f>+Monitoring!Y522</f>
        <v>Fannia</v>
      </c>
      <c r="R522" s="88" t="str">
        <f>+Monitoring!Z522</f>
        <v>#N/C</v>
      </c>
      <c r="S522" s="88" t="e">
        <f>+Monitoring!#REF!</f>
        <v>#REF!</v>
      </c>
      <c r="T522" s="101" t="e">
        <f>+Monitoring!#REF!</f>
        <v>#REF!</v>
      </c>
    </row>
    <row r="523" spans="1:20" x14ac:dyDescent="0.3">
      <c r="A523" s="88">
        <f t="shared" si="44"/>
        <v>522</v>
      </c>
      <c r="B523" s="88" t="str">
        <f t="shared" si="40"/>
        <v>FAIRD</v>
      </c>
      <c r="C523" s="88" t="str">
        <f>SUBSTITUTE(+Monitoring!C523,"-","")</f>
        <v>FAIRD2</v>
      </c>
      <c r="D523" s="88" t="str">
        <f t="shared" si="41"/>
        <v>Site2</v>
      </c>
      <c r="E523" s="89" t="str">
        <f t="shared" si="42"/>
        <v>Maize</v>
      </c>
      <c r="F523" s="90" t="str">
        <f t="shared" si="43"/>
        <v>FAIRDxMaize</v>
      </c>
      <c r="G523" s="91">
        <f>+Monitoring!G523</f>
        <v>45171.654224537</v>
      </c>
      <c r="H523" s="91">
        <f>+Monitoring!H523</f>
        <v>45171.655196759297</v>
      </c>
      <c r="I523" s="93">
        <f>+Monitoring!I523</f>
        <v>9.722222966956906E-4</v>
      </c>
      <c r="J523" s="92" t="e">
        <f>+Monitoring!#REF!</f>
        <v>#REF!</v>
      </c>
      <c r="K523" s="88" t="str">
        <f>+Monitoring!S523</f>
        <v>Diptera</v>
      </c>
      <c r="L523" s="88" t="str">
        <f>+Monitoring!T523</f>
        <v>Brachycera</v>
      </c>
      <c r="M523" s="88" t="str">
        <f>+Monitoring!U523</f>
        <v>Muscomorpha</v>
      </c>
      <c r="N523" s="88" t="str">
        <f>+Monitoring!V523</f>
        <v>Muscoidea</v>
      </c>
      <c r="O523" s="88" t="str">
        <f>+Monitoring!W523</f>
        <v>Fanniidae</v>
      </c>
      <c r="P523" s="88">
        <f>+Monitoring!X523</f>
        <v>0</v>
      </c>
      <c r="Q523" s="88" t="str">
        <f>+Monitoring!Y523</f>
        <v>Fannia</v>
      </c>
      <c r="R523" s="88" t="str">
        <f>+Monitoring!Z523</f>
        <v>#N/C</v>
      </c>
      <c r="S523" s="88" t="e">
        <f>+Monitoring!#REF!</f>
        <v>#REF!</v>
      </c>
      <c r="T523" s="101" t="e">
        <f>+Monitoring!#REF!</f>
        <v>#REF!</v>
      </c>
    </row>
    <row r="524" spans="1:20" x14ac:dyDescent="0.3">
      <c r="A524" s="88">
        <f t="shared" si="44"/>
        <v>523</v>
      </c>
      <c r="B524" s="88" t="str">
        <f t="shared" si="40"/>
        <v>FAIRD</v>
      </c>
      <c r="C524" s="88" t="str">
        <f>SUBSTITUTE(+Monitoring!C524,"-","")</f>
        <v>FAIRD2</v>
      </c>
      <c r="D524" s="88" t="str">
        <f t="shared" si="41"/>
        <v>Site2</v>
      </c>
      <c r="E524" s="89" t="str">
        <f t="shared" si="42"/>
        <v>Maize</v>
      </c>
      <c r="F524" s="90" t="str">
        <f t="shared" si="43"/>
        <v>FAIRDxMaize</v>
      </c>
      <c r="G524" s="91">
        <f>+Monitoring!G524</f>
        <v>45172.298460648199</v>
      </c>
      <c r="H524" s="91">
        <f>+Monitoring!H524</f>
        <v>45172.298587963</v>
      </c>
      <c r="I524" s="93">
        <f>+Monitoring!I524</f>
        <v>1.2731480092043057E-4</v>
      </c>
      <c r="J524" s="92" t="e">
        <f>+Monitoring!#REF!</f>
        <v>#REF!</v>
      </c>
      <c r="K524" s="88" t="str">
        <f>+Monitoring!S524</f>
        <v>Diptera</v>
      </c>
      <c r="L524" s="88" t="str">
        <f>+Monitoring!T524</f>
        <v>Brachycera</v>
      </c>
      <c r="M524" s="88" t="str">
        <f>+Monitoring!U524</f>
        <v>#N/C</v>
      </c>
      <c r="N524" s="88" t="str">
        <f>+Monitoring!V524</f>
        <v>#N/C</v>
      </c>
      <c r="O524" s="88" t="str">
        <f>+Monitoring!W524</f>
        <v>#N/C</v>
      </c>
      <c r="P524" s="88" t="str">
        <f>+Monitoring!X524</f>
        <v>#N/C</v>
      </c>
      <c r="Q524" s="88" t="str">
        <f>+Monitoring!Y524</f>
        <v>#N/C</v>
      </c>
      <c r="R524" s="88" t="str">
        <f>+Monitoring!Z524</f>
        <v>#N/C</v>
      </c>
      <c r="S524" s="88" t="e">
        <f>+Monitoring!#REF!</f>
        <v>#REF!</v>
      </c>
      <c r="T524" s="101" t="e">
        <f>+Monitoring!#REF!</f>
        <v>#REF!</v>
      </c>
    </row>
    <row r="525" spans="1:20" x14ac:dyDescent="0.3">
      <c r="A525" s="88">
        <f t="shared" si="44"/>
        <v>524</v>
      </c>
      <c r="B525" s="88" t="str">
        <f t="shared" si="40"/>
        <v>FAIRD</v>
      </c>
      <c r="C525" s="88" t="str">
        <f>SUBSTITUTE(+Monitoring!C525,"-","")</f>
        <v>FAIRD2</v>
      </c>
      <c r="D525" s="88" t="str">
        <f t="shared" si="41"/>
        <v>Site2</v>
      </c>
      <c r="E525" s="89" t="str">
        <f t="shared" si="42"/>
        <v>Maize</v>
      </c>
      <c r="F525" s="90" t="str">
        <f t="shared" si="43"/>
        <v>FAIRDxMaize</v>
      </c>
      <c r="G525" s="91">
        <f>+Monitoring!G525</f>
        <v>45172.608287037001</v>
      </c>
      <c r="H525" s="91">
        <f>+Monitoring!H525</f>
        <v>45172.608368055597</v>
      </c>
      <c r="I525" s="93">
        <f>+Monitoring!I525</f>
        <v>8.1018595665227622E-5</v>
      </c>
      <c r="J525" s="92" t="e">
        <f>+Monitoring!#REF!</f>
        <v>#REF!</v>
      </c>
      <c r="K525" s="88" t="str">
        <f>+Monitoring!S525</f>
        <v>Diptera</v>
      </c>
      <c r="L525" s="88" t="str">
        <f>+Monitoring!T525</f>
        <v>Brachycera</v>
      </c>
      <c r="M525" s="88" t="str">
        <f>+Monitoring!U525</f>
        <v>Muscomorpha</v>
      </c>
      <c r="N525" s="88" t="str">
        <f>+Monitoring!V525</f>
        <v>Muscoidea</v>
      </c>
      <c r="O525" s="88" t="str">
        <f>+Monitoring!W525</f>
        <v>Fanniidae</v>
      </c>
      <c r="P525" s="88">
        <f>+Monitoring!X525</f>
        <v>0</v>
      </c>
      <c r="Q525" s="88" t="str">
        <f>+Monitoring!Y525</f>
        <v>Fannia</v>
      </c>
      <c r="R525" s="88" t="str">
        <f>+Monitoring!Z525</f>
        <v>#N/C</v>
      </c>
      <c r="S525" s="88" t="e">
        <f>+Monitoring!#REF!</f>
        <v>#REF!</v>
      </c>
      <c r="T525" s="101" t="e">
        <f>+Monitoring!#REF!</f>
        <v>#REF!</v>
      </c>
    </row>
    <row r="526" spans="1:20" x14ac:dyDescent="0.3">
      <c r="A526" s="88">
        <f t="shared" si="44"/>
        <v>525</v>
      </c>
      <c r="B526" s="88" t="str">
        <f t="shared" si="40"/>
        <v>FAIRD</v>
      </c>
      <c r="C526" s="88" t="str">
        <f>SUBSTITUTE(+Monitoring!C526,"-","")</f>
        <v>FAIRD2</v>
      </c>
      <c r="D526" s="88" t="str">
        <f t="shared" si="41"/>
        <v>Site2</v>
      </c>
      <c r="E526" s="89" t="str">
        <f t="shared" si="42"/>
        <v>Maize</v>
      </c>
      <c r="F526" s="90" t="str">
        <f t="shared" si="43"/>
        <v>FAIRDxMaize</v>
      </c>
      <c r="G526" s="91">
        <f>+Monitoring!G526</f>
        <v>45172.646261574097</v>
      </c>
      <c r="H526" s="91">
        <f>+Monitoring!H526</f>
        <v>45172.646296296298</v>
      </c>
      <c r="I526" s="93">
        <f>+Monitoring!I526</f>
        <v>3.4722201235126704E-5</v>
      </c>
      <c r="J526" s="92" t="e">
        <f>+Monitoring!#REF!</f>
        <v>#REF!</v>
      </c>
      <c r="K526" s="88" t="str">
        <f>+Monitoring!S526</f>
        <v>Diptera</v>
      </c>
      <c r="L526" s="88" t="str">
        <f>+Monitoring!T526</f>
        <v>Brachycera</v>
      </c>
      <c r="M526" s="88" t="str">
        <f>+Monitoring!U526</f>
        <v>#N/C</v>
      </c>
      <c r="N526" s="88" t="str">
        <f>+Monitoring!V526</f>
        <v>#N/C</v>
      </c>
      <c r="O526" s="88" t="str">
        <f>+Monitoring!W526</f>
        <v>#N/C</v>
      </c>
      <c r="P526" s="88" t="str">
        <f>+Monitoring!X526</f>
        <v>#N/C</v>
      </c>
      <c r="Q526" s="88" t="str">
        <f>+Monitoring!Y526</f>
        <v>#N/C</v>
      </c>
      <c r="R526" s="88" t="str">
        <f>+Monitoring!Z526</f>
        <v>#N/C</v>
      </c>
      <c r="S526" s="88" t="e">
        <f>+Monitoring!#REF!</f>
        <v>#REF!</v>
      </c>
      <c r="T526" s="101" t="e">
        <f>+Monitoring!#REF!</f>
        <v>#REF!</v>
      </c>
    </row>
    <row r="527" spans="1:20" x14ac:dyDescent="0.3">
      <c r="A527" s="88">
        <f t="shared" si="44"/>
        <v>526</v>
      </c>
      <c r="B527" s="88" t="str">
        <f t="shared" si="40"/>
        <v>FAIRD</v>
      </c>
      <c r="C527" s="88" t="str">
        <f>SUBSTITUTE(+Monitoring!C527,"-","")</f>
        <v>FAIRD2</v>
      </c>
      <c r="D527" s="88" t="str">
        <f t="shared" si="41"/>
        <v>Site2</v>
      </c>
      <c r="E527" s="89" t="str">
        <f t="shared" si="42"/>
        <v>Maize</v>
      </c>
      <c r="F527" s="90" t="str">
        <f t="shared" si="43"/>
        <v>FAIRDxMaize</v>
      </c>
      <c r="G527" s="91">
        <f>+Monitoring!G527</f>
        <v>45172.737291666701</v>
      </c>
      <c r="H527" s="91">
        <f>+Monitoring!H527</f>
        <v>45172.737615740698</v>
      </c>
      <c r="I527" s="93">
        <f>+Monitoring!I527</f>
        <v>3.2407399703515694E-4</v>
      </c>
      <c r="J527" s="92" t="e">
        <f>+Monitoring!#REF!</f>
        <v>#REF!</v>
      </c>
      <c r="K527" s="88" t="str">
        <f>+Monitoring!S527</f>
        <v>Diptera</v>
      </c>
      <c r="L527" s="88" t="str">
        <f>+Monitoring!T527</f>
        <v>Brachycera</v>
      </c>
      <c r="M527" s="88" t="str">
        <f>+Monitoring!U527</f>
        <v>#N/C</v>
      </c>
      <c r="N527" s="88" t="str">
        <f>+Monitoring!V527</f>
        <v>#N/C</v>
      </c>
      <c r="O527" s="88" t="str">
        <f>+Monitoring!W527</f>
        <v>#N/C</v>
      </c>
      <c r="P527" s="88" t="str">
        <f>+Monitoring!X527</f>
        <v>#N/C</v>
      </c>
      <c r="Q527" s="88" t="str">
        <f>+Monitoring!Y527</f>
        <v>#N/C</v>
      </c>
      <c r="R527" s="88" t="str">
        <f>+Monitoring!Z527</f>
        <v>#N/C</v>
      </c>
      <c r="S527" s="88" t="e">
        <f>+Monitoring!#REF!</f>
        <v>#REF!</v>
      </c>
      <c r="T527" s="101" t="e">
        <f>+Monitoring!#REF!</f>
        <v>#REF!</v>
      </c>
    </row>
    <row r="528" spans="1:20" x14ac:dyDescent="0.3">
      <c r="A528" s="88">
        <f t="shared" si="44"/>
        <v>527</v>
      </c>
      <c r="B528" s="88" t="str">
        <f t="shared" si="40"/>
        <v>FAIRD</v>
      </c>
      <c r="C528" s="88" t="str">
        <f>SUBSTITUTE(+Monitoring!C528,"-","")</f>
        <v>FAIRD2</v>
      </c>
      <c r="D528" s="88" t="str">
        <f t="shared" si="41"/>
        <v>Site2</v>
      </c>
      <c r="E528" s="89" t="str">
        <f t="shared" si="42"/>
        <v>Maize</v>
      </c>
      <c r="F528" s="90" t="str">
        <f t="shared" si="43"/>
        <v>FAIRDxMaize</v>
      </c>
      <c r="G528" s="91">
        <f>+Monitoring!G528</f>
        <v>45173.720925925903</v>
      </c>
      <c r="H528" s="91">
        <f>+Monitoring!H528</f>
        <v>45173.723321759302</v>
      </c>
      <c r="I528" s="93">
        <f>+Monitoring!I528</f>
        <v>2.3958333986229263E-3</v>
      </c>
      <c r="J528" s="92" t="e">
        <f>+Monitoring!#REF!</f>
        <v>#REF!</v>
      </c>
      <c r="K528" s="88" t="str">
        <f>+Monitoring!S528</f>
        <v>Coleoptera</v>
      </c>
      <c r="L528" s="88" t="str">
        <f>+Monitoring!T528</f>
        <v>Polyphaga</v>
      </c>
      <c r="M528" s="88" t="str">
        <f>+Monitoring!U528</f>
        <v>Cucujiformia</v>
      </c>
      <c r="N528" s="88" t="str">
        <f>+Monitoring!V528</f>
        <v>Coccinelloidea</v>
      </c>
      <c r="O528" s="88" t="str">
        <f>+Monitoring!W528</f>
        <v>Coccinellidae</v>
      </c>
      <c r="P528" s="88" t="str">
        <f>+Monitoring!X528</f>
        <v>Coccinellinae</v>
      </c>
      <c r="Q528" s="88" t="str">
        <f>+Monitoring!Y528</f>
        <v>Harmonia</v>
      </c>
      <c r="R528" s="88" t="str">
        <f>+Monitoring!Z528</f>
        <v>#N/C</v>
      </c>
      <c r="S528" s="88" t="e">
        <f>+Monitoring!#REF!</f>
        <v>#REF!</v>
      </c>
      <c r="T528" s="101" t="e">
        <f>+Monitoring!#REF!</f>
        <v>#REF!</v>
      </c>
    </row>
    <row r="529" spans="1:20" x14ac:dyDescent="0.3">
      <c r="A529" s="88">
        <f t="shared" si="44"/>
        <v>528</v>
      </c>
      <c r="B529" s="88" t="str">
        <f t="shared" si="40"/>
        <v>FAIRD</v>
      </c>
      <c r="C529" s="88" t="str">
        <f>SUBSTITUTE(+Monitoring!C529,"-","")</f>
        <v>FAIRD2</v>
      </c>
      <c r="D529" s="88" t="str">
        <f t="shared" si="41"/>
        <v>Site2</v>
      </c>
      <c r="E529" s="89" t="str">
        <f t="shared" si="42"/>
        <v>Maize</v>
      </c>
      <c r="F529" s="90" t="str">
        <f t="shared" si="43"/>
        <v>FAIRDxMaize</v>
      </c>
      <c r="G529" s="91">
        <f>+Monitoring!G529</f>
        <v>45181.321469907401</v>
      </c>
      <c r="H529" s="91">
        <f>+Monitoring!H529</f>
        <v>45181.330613425896</v>
      </c>
      <c r="I529" s="93">
        <f>+Monitoring!I529</f>
        <v>9.1435184949659742E-3</v>
      </c>
      <c r="J529" s="92" t="e">
        <f>+Monitoring!#REF!</f>
        <v>#REF!</v>
      </c>
      <c r="K529" s="88" t="str">
        <f>+Monitoring!S529</f>
        <v>Diptera</v>
      </c>
      <c r="L529" s="88" t="str">
        <f>+Monitoring!T529</f>
        <v>Brachycera</v>
      </c>
      <c r="M529" s="88" t="str">
        <f>+Monitoring!U529</f>
        <v>#N/C</v>
      </c>
      <c r="N529" s="88" t="str">
        <f>+Monitoring!V529</f>
        <v>#N/C</v>
      </c>
      <c r="O529" s="88" t="str">
        <f>+Monitoring!W529</f>
        <v>#N/C</v>
      </c>
      <c r="P529" s="88" t="str">
        <f>+Monitoring!X529</f>
        <v>#N/C</v>
      </c>
      <c r="Q529" s="88" t="str">
        <f>+Monitoring!Y529</f>
        <v>#N/C</v>
      </c>
      <c r="R529" s="88" t="str">
        <f>+Monitoring!Z529</f>
        <v>#N/C</v>
      </c>
      <c r="S529" s="88" t="e">
        <f>+Monitoring!#REF!</f>
        <v>#REF!</v>
      </c>
      <c r="T529" s="101" t="e">
        <f>+Monitoring!#REF!</f>
        <v>#REF!</v>
      </c>
    </row>
    <row r="530" spans="1:20" x14ac:dyDescent="0.3">
      <c r="A530" s="88">
        <f t="shared" si="44"/>
        <v>529</v>
      </c>
      <c r="B530" s="88" t="str">
        <f t="shared" si="40"/>
        <v>FAIRD</v>
      </c>
      <c r="C530" s="88" t="str">
        <f>SUBSTITUTE(+Monitoring!C530,"-","")</f>
        <v>FAIRD2</v>
      </c>
      <c r="D530" s="88" t="str">
        <f t="shared" si="41"/>
        <v>Site2</v>
      </c>
      <c r="E530" s="89" t="str">
        <f t="shared" si="42"/>
        <v>Maize</v>
      </c>
      <c r="F530" s="90" t="str">
        <f t="shared" si="43"/>
        <v>FAIRDxMaize</v>
      </c>
      <c r="G530" s="91">
        <f>+Monitoring!G530</f>
        <v>45181.364143518498</v>
      </c>
      <c r="H530" s="91">
        <f>+Monitoring!H530</f>
        <v>45181.364270833299</v>
      </c>
      <c r="I530" s="93">
        <f>+Monitoring!I530</f>
        <v>1.2731480092043057E-4</v>
      </c>
      <c r="J530" s="92" t="e">
        <f>+Monitoring!#REF!</f>
        <v>#REF!</v>
      </c>
      <c r="K530" s="88" t="str">
        <f>+Monitoring!S530</f>
        <v>Diptera</v>
      </c>
      <c r="L530" s="88" t="str">
        <f>+Monitoring!T530</f>
        <v>Brachycera</v>
      </c>
      <c r="M530" s="88" t="str">
        <f>+Monitoring!U530</f>
        <v>#N/C</v>
      </c>
      <c r="N530" s="88" t="str">
        <f>+Monitoring!V530</f>
        <v>#N/C</v>
      </c>
      <c r="O530" s="88" t="str">
        <f>+Monitoring!W530</f>
        <v>#N/C</v>
      </c>
      <c r="P530" s="88" t="str">
        <f>+Monitoring!X530</f>
        <v>#N/C</v>
      </c>
      <c r="Q530" s="88" t="str">
        <f>+Monitoring!Y530</f>
        <v>#N/C</v>
      </c>
      <c r="R530" s="88" t="str">
        <f>+Monitoring!Z530</f>
        <v>#N/C</v>
      </c>
      <c r="S530" s="88" t="e">
        <f>+Monitoring!#REF!</f>
        <v>#REF!</v>
      </c>
      <c r="T530" s="101" t="e">
        <f>+Monitoring!#REF!</f>
        <v>#REF!</v>
      </c>
    </row>
    <row r="531" spans="1:20" x14ac:dyDescent="0.3">
      <c r="A531" s="88">
        <f t="shared" si="44"/>
        <v>530</v>
      </c>
      <c r="B531" s="88" t="str">
        <f t="shared" si="40"/>
        <v>FAIRD</v>
      </c>
      <c r="C531" s="88" t="str">
        <f>SUBSTITUTE(+Monitoring!C531,"-","")</f>
        <v>FAIRD3</v>
      </c>
      <c r="D531" s="88" t="str">
        <f t="shared" si="41"/>
        <v>Site3</v>
      </c>
      <c r="E531" s="89" t="str">
        <f t="shared" si="42"/>
        <v>Meadow</v>
      </c>
      <c r="F531" s="90" t="str">
        <f t="shared" si="43"/>
        <v>FAIRDxMeadow</v>
      </c>
      <c r="G531" s="91">
        <f>+Monitoring!G531</f>
        <v>45161.361087963</v>
      </c>
      <c r="H531" s="91">
        <f>+Monitoring!H531</f>
        <v>45161.361145833303</v>
      </c>
      <c r="I531" s="93">
        <f>+Monitoring!I531</f>
        <v>5.7870303862728179E-5</v>
      </c>
      <c r="J531" s="92" t="e">
        <f>+Monitoring!#REF!</f>
        <v>#REF!</v>
      </c>
      <c r="K531" s="88" t="str">
        <f>+Monitoring!S531</f>
        <v>Diptera</v>
      </c>
      <c r="L531" s="88" t="str">
        <f>+Monitoring!T531</f>
        <v>Brachycera</v>
      </c>
      <c r="M531" s="88" t="str">
        <f>+Monitoring!U531</f>
        <v>Muscomorpha</v>
      </c>
      <c r="N531" s="88" t="str">
        <f>+Monitoring!V531</f>
        <v>Muscoidea</v>
      </c>
      <c r="O531" s="88" t="str">
        <f>+Monitoring!W531</f>
        <v>#N/C</v>
      </c>
      <c r="P531" s="88" t="str">
        <f>+Monitoring!X531</f>
        <v>#N/C</v>
      </c>
      <c r="Q531" s="88" t="str">
        <f>+Monitoring!Y531</f>
        <v>#N/C</v>
      </c>
      <c r="R531" s="88" t="str">
        <f>+Monitoring!Z531</f>
        <v>#N/C</v>
      </c>
      <c r="S531" s="88" t="e">
        <f>+Monitoring!#REF!</f>
        <v>#REF!</v>
      </c>
      <c r="T531" s="101" t="e">
        <f>+Monitoring!#REF!</f>
        <v>#REF!</v>
      </c>
    </row>
    <row r="532" spans="1:20" x14ac:dyDescent="0.3">
      <c r="A532" s="88">
        <f t="shared" si="44"/>
        <v>531</v>
      </c>
      <c r="B532" s="88" t="str">
        <f t="shared" si="40"/>
        <v>FAIRD</v>
      </c>
      <c r="C532" s="88" t="str">
        <f>SUBSTITUTE(+Monitoring!C532,"-","")</f>
        <v>FAIRD3</v>
      </c>
      <c r="D532" s="88" t="str">
        <f t="shared" si="41"/>
        <v>Site3</v>
      </c>
      <c r="E532" s="89" t="str">
        <f t="shared" si="42"/>
        <v>Meadow</v>
      </c>
      <c r="F532" s="90" t="str">
        <f t="shared" si="43"/>
        <v>FAIRDxMeadow</v>
      </c>
      <c r="G532" s="91">
        <f>+Monitoring!G532</f>
        <v>45161.363460648201</v>
      </c>
      <c r="H532" s="91">
        <f>+Monitoring!H532</f>
        <v>45161.363506944399</v>
      </c>
      <c r="I532" s="93">
        <f>+Monitoring!I532</f>
        <v>4.6296197979245335E-5</v>
      </c>
      <c r="J532" s="92" t="e">
        <f>+Monitoring!#REF!</f>
        <v>#REF!</v>
      </c>
      <c r="K532" s="88" t="str">
        <f>+Monitoring!S532</f>
        <v>Diptera</v>
      </c>
      <c r="L532" s="88" t="str">
        <f>+Monitoring!T532</f>
        <v>Brachycera</v>
      </c>
      <c r="M532" s="88" t="str">
        <f>+Monitoring!U532</f>
        <v>Muscomorpha</v>
      </c>
      <c r="N532" s="88" t="str">
        <f>+Monitoring!V532</f>
        <v>Muscoidea</v>
      </c>
      <c r="O532" s="88" t="str">
        <f>+Monitoring!W532</f>
        <v>#N/C</v>
      </c>
      <c r="P532" s="88" t="str">
        <f>+Monitoring!X532</f>
        <v>#N/C</v>
      </c>
      <c r="Q532" s="88" t="str">
        <f>+Monitoring!Y532</f>
        <v>#N/C</v>
      </c>
      <c r="R532" s="88" t="str">
        <f>+Monitoring!Z532</f>
        <v>#N/C</v>
      </c>
      <c r="S532" s="88" t="e">
        <f>+Monitoring!#REF!</f>
        <v>#REF!</v>
      </c>
      <c r="T532" s="101" t="e">
        <f>+Monitoring!#REF!</f>
        <v>#REF!</v>
      </c>
    </row>
    <row r="533" spans="1:20" x14ac:dyDescent="0.3">
      <c r="A533" s="88">
        <f t="shared" si="44"/>
        <v>532</v>
      </c>
      <c r="B533" s="88" t="str">
        <f t="shared" si="40"/>
        <v>FAIRD</v>
      </c>
      <c r="C533" s="88" t="str">
        <f>SUBSTITUTE(+Monitoring!C533,"-","")</f>
        <v>FAIRD3</v>
      </c>
      <c r="D533" s="88" t="str">
        <f t="shared" si="41"/>
        <v>Site3</v>
      </c>
      <c r="E533" s="89" t="str">
        <f t="shared" si="42"/>
        <v>Meadow</v>
      </c>
      <c r="F533" s="90" t="str">
        <f t="shared" si="43"/>
        <v>FAIRDxMeadow</v>
      </c>
      <c r="G533" s="91">
        <f>+Monitoring!G533</f>
        <v>45161.370902777802</v>
      </c>
      <c r="H533" s="91">
        <f>+Monitoring!H533</f>
        <v>45161.370972222197</v>
      </c>
      <c r="I533" s="93">
        <f>+Monitoring!I533</f>
        <v>6.9444395194295794E-5</v>
      </c>
      <c r="J533" s="92" t="e">
        <f>+Monitoring!#REF!</f>
        <v>#REF!</v>
      </c>
      <c r="K533" s="88" t="str">
        <f>+Monitoring!S533</f>
        <v>Diptera</v>
      </c>
      <c r="L533" s="88" t="str">
        <f>+Monitoring!T533</f>
        <v>Brachycera</v>
      </c>
      <c r="M533" s="88" t="str">
        <f>+Monitoring!U533</f>
        <v>Muscomorpha</v>
      </c>
      <c r="N533" s="88" t="str">
        <f>+Monitoring!V533</f>
        <v>Oestroidea</v>
      </c>
      <c r="O533" s="88" t="str">
        <f>+Monitoring!W533</f>
        <v>#N/C</v>
      </c>
      <c r="P533" s="88" t="str">
        <f>+Monitoring!X533</f>
        <v>#N/C</v>
      </c>
      <c r="Q533" s="88" t="str">
        <f>+Monitoring!Y533</f>
        <v>#N/C</v>
      </c>
      <c r="R533" s="88" t="str">
        <f>+Monitoring!Z533</f>
        <v>#N/C</v>
      </c>
      <c r="S533" s="88" t="e">
        <f>+Monitoring!#REF!</f>
        <v>#REF!</v>
      </c>
      <c r="T533" s="101" t="e">
        <f>+Monitoring!#REF!</f>
        <v>#REF!</v>
      </c>
    </row>
    <row r="534" spans="1:20" x14ac:dyDescent="0.3">
      <c r="A534" s="88">
        <f t="shared" si="44"/>
        <v>533</v>
      </c>
      <c r="B534" s="88" t="str">
        <f t="shared" si="40"/>
        <v>FAIRD</v>
      </c>
      <c r="C534" s="88" t="str">
        <f>SUBSTITUTE(+Monitoring!C534,"-","")</f>
        <v>FAIRD3</v>
      </c>
      <c r="D534" s="88" t="str">
        <f t="shared" si="41"/>
        <v>Site3</v>
      </c>
      <c r="E534" s="89" t="str">
        <f t="shared" si="42"/>
        <v>Meadow</v>
      </c>
      <c r="F534" s="90" t="str">
        <f t="shared" si="43"/>
        <v>FAIRDxMeadow</v>
      </c>
      <c r="G534" s="91">
        <f>+Monitoring!G534</f>
        <v>45161.373043981497</v>
      </c>
      <c r="H534" s="91">
        <f>+Monitoring!H534</f>
        <v>45161.373229166697</v>
      </c>
      <c r="I534" s="93">
        <f>+Monitoring!I534</f>
        <v>1.8518519937060773E-4</v>
      </c>
      <c r="J534" s="92" t="e">
        <f>+Monitoring!#REF!</f>
        <v>#REF!</v>
      </c>
      <c r="K534" s="88" t="str">
        <f>+Monitoring!S534</f>
        <v>Diptera</v>
      </c>
      <c r="L534" s="88" t="str">
        <f>+Monitoring!T534</f>
        <v>Brachycera</v>
      </c>
      <c r="M534" s="88" t="str">
        <f>+Monitoring!U534</f>
        <v>Muscomorpha</v>
      </c>
      <c r="N534" s="88" t="str">
        <f>+Monitoring!V534</f>
        <v>Muscoidea</v>
      </c>
      <c r="O534" s="88" t="str">
        <f>+Monitoring!W534</f>
        <v>#N/C</v>
      </c>
      <c r="P534" s="88" t="str">
        <f>+Monitoring!X534</f>
        <v>#N/C</v>
      </c>
      <c r="Q534" s="88" t="str">
        <f>+Monitoring!Y534</f>
        <v>#N/C</v>
      </c>
      <c r="R534" s="88" t="str">
        <f>+Monitoring!Z534</f>
        <v>#N/C</v>
      </c>
      <c r="S534" s="88" t="e">
        <f>+Monitoring!#REF!</f>
        <v>#REF!</v>
      </c>
      <c r="T534" s="101" t="e">
        <f>+Monitoring!#REF!</f>
        <v>#REF!</v>
      </c>
    </row>
    <row r="535" spans="1:20" x14ac:dyDescent="0.3">
      <c r="A535" s="88">
        <f t="shared" si="44"/>
        <v>534</v>
      </c>
      <c r="B535" s="88" t="str">
        <f t="shared" si="40"/>
        <v>FAIRD</v>
      </c>
      <c r="C535" s="88" t="str">
        <f>SUBSTITUTE(+Monitoring!C535,"-","")</f>
        <v>FAIRD3</v>
      </c>
      <c r="D535" s="88" t="str">
        <f t="shared" si="41"/>
        <v>Site3</v>
      </c>
      <c r="E535" s="89" t="str">
        <f t="shared" si="42"/>
        <v>Meadow</v>
      </c>
      <c r="F535" s="90" t="str">
        <f t="shared" si="43"/>
        <v>FAIRDxMeadow</v>
      </c>
      <c r="G535" s="91">
        <f>+Monitoring!G535</f>
        <v>45161.373217592598</v>
      </c>
      <c r="H535" s="91">
        <f>+Monitoring!H535</f>
        <v>45161.373391203699</v>
      </c>
      <c r="I535" s="93">
        <f>+Monitoring!I535</f>
        <v>1.736111007630825E-4</v>
      </c>
      <c r="J535" s="92" t="e">
        <f>+Monitoring!#REF!</f>
        <v>#REF!</v>
      </c>
      <c r="K535" s="88" t="str">
        <f>+Monitoring!S535</f>
        <v>Diptera</v>
      </c>
      <c r="L535" s="88" t="str">
        <f>+Monitoring!T535</f>
        <v>Brachycera</v>
      </c>
      <c r="M535" s="88" t="str">
        <f>+Monitoring!U535</f>
        <v>Muscomorpha</v>
      </c>
      <c r="N535" s="88" t="str">
        <f>+Monitoring!V535</f>
        <v>Muscoidea</v>
      </c>
      <c r="O535" s="88" t="str">
        <f>+Monitoring!W535</f>
        <v>Fanniidae</v>
      </c>
      <c r="P535" s="88">
        <f>+Monitoring!X535</f>
        <v>0</v>
      </c>
      <c r="Q535" s="88" t="str">
        <f>+Monitoring!Y535</f>
        <v>Fannia</v>
      </c>
      <c r="R535" s="88" t="str">
        <f>+Monitoring!Z535</f>
        <v>#N/C</v>
      </c>
      <c r="S535" s="88" t="e">
        <f>+Monitoring!#REF!</f>
        <v>#REF!</v>
      </c>
      <c r="T535" s="101" t="e">
        <f>+Monitoring!#REF!</f>
        <v>#REF!</v>
      </c>
    </row>
    <row r="536" spans="1:20" x14ac:dyDescent="0.3">
      <c r="A536" s="88">
        <f t="shared" si="44"/>
        <v>535</v>
      </c>
      <c r="B536" s="88" t="str">
        <f t="shared" si="40"/>
        <v>FAIRD</v>
      </c>
      <c r="C536" s="88" t="str">
        <f>SUBSTITUTE(+Monitoring!C536,"-","")</f>
        <v>FAIRD3</v>
      </c>
      <c r="D536" s="88" t="str">
        <f t="shared" si="41"/>
        <v>Site3</v>
      </c>
      <c r="E536" s="89" t="str">
        <f t="shared" si="42"/>
        <v>Meadow</v>
      </c>
      <c r="F536" s="90" t="str">
        <f t="shared" si="43"/>
        <v>FAIRDxMeadow</v>
      </c>
      <c r="G536" s="91">
        <f>+Monitoring!G536</f>
        <v>45161.374166666697</v>
      </c>
      <c r="H536" s="91">
        <f>+Monitoring!H536</f>
        <v>45161.374467592599</v>
      </c>
      <c r="I536" s="93">
        <f>+Monitoring!I536</f>
        <v>3.0092590168351308E-4</v>
      </c>
      <c r="J536" s="92" t="e">
        <f>+Monitoring!#REF!</f>
        <v>#REF!</v>
      </c>
      <c r="K536" s="88" t="str">
        <f>+Monitoring!S536</f>
        <v>Diptera</v>
      </c>
      <c r="L536" s="88" t="str">
        <f>+Monitoring!T536</f>
        <v>Brachycera</v>
      </c>
      <c r="M536" s="88" t="str">
        <f>+Monitoring!U536</f>
        <v>Muscomorpha</v>
      </c>
      <c r="N536" s="88" t="str">
        <f>+Monitoring!V536</f>
        <v>Muscoidea</v>
      </c>
      <c r="O536" s="88" t="str">
        <f>+Monitoring!W536</f>
        <v>#N/C</v>
      </c>
      <c r="P536" s="88" t="str">
        <f>+Monitoring!X536</f>
        <v>#N/C</v>
      </c>
      <c r="Q536" s="88" t="str">
        <f>+Monitoring!Y536</f>
        <v>#N/C</v>
      </c>
      <c r="R536" s="88" t="str">
        <f>+Monitoring!Z536</f>
        <v>#N/C</v>
      </c>
      <c r="S536" s="88" t="e">
        <f>+Monitoring!#REF!</f>
        <v>#REF!</v>
      </c>
      <c r="T536" s="101" t="e">
        <f>+Monitoring!#REF!</f>
        <v>#REF!</v>
      </c>
    </row>
    <row r="537" spans="1:20" x14ac:dyDescent="0.3">
      <c r="A537" s="88">
        <f t="shared" si="44"/>
        <v>536</v>
      </c>
      <c r="B537" s="88" t="str">
        <f t="shared" si="40"/>
        <v>FAIRD</v>
      </c>
      <c r="C537" s="88" t="str">
        <f>SUBSTITUTE(+Monitoring!C537,"-","")</f>
        <v>FAIRD3</v>
      </c>
      <c r="D537" s="88" t="str">
        <f t="shared" si="41"/>
        <v>Site3</v>
      </c>
      <c r="E537" s="89" t="str">
        <f t="shared" si="42"/>
        <v>Meadow</v>
      </c>
      <c r="F537" s="90" t="str">
        <f t="shared" si="43"/>
        <v>FAIRDxMeadow</v>
      </c>
      <c r="G537" s="91">
        <f>+Monitoring!G537</f>
        <v>45161.378483796303</v>
      </c>
      <c r="H537" s="91">
        <f>+Monitoring!H537</f>
        <v>45161.378564814797</v>
      </c>
      <c r="I537" s="93">
        <f>+Monitoring!I537</f>
        <v>8.1018493801821023E-5</v>
      </c>
      <c r="J537" s="92" t="e">
        <f>+Monitoring!#REF!</f>
        <v>#REF!</v>
      </c>
      <c r="K537" s="88" t="str">
        <f>+Monitoring!S537</f>
        <v>Diptera</v>
      </c>
      <c r="L537" s="88" t="str">
        <f>+Monitoring!T537</f>
        <v>Brachycera</v>
      </c>
      <c r="M537" s="88" t="str">
        <f>+Monitoring!U537</f>
        <v>Muscomorpha</v>
      </c>
      <c r="N537" s="88" t="str">
        <f>+Monitoring!V537</f>
        <v>Oestroidea</v>
      </c>
      <c r="O537" s="88" t="str">
        <f>+Monitoring!W537</f>
        <v>Sarcophagidae</v>
      </c>
      <c r="P537" s="88" t="str">
        <f>+Monitoring!X537</f>
        <v>Sarcophaginae</v>
      </c>
      <c r="Q537" s="88" t="str">
        <f>+Monitoring!Y537</f>
        <v>Sarcophaga</v>
      </c>
      <c r="R537" s="88" t="str">
        <f>+Monitoring!Z537</f>
        <v>#N/C</v>
      </c>
      <c r="S537" s="88" t="e">
        <f>+Monitoring!#REF!</f>
        <v>#REF!</v>
      </c>
      <c r="T537" s="101" t="e">
        <f>+Monitoring!#REF!</f>
        <v>#REF!</v>
      </c>
    </row>
    <row r="538" spans="1:20" x14ac:dyDescent="0.3">
      <c r="A538" s="88">
        <f t="shared" si="44"/>
        <v>537</v>
      </c>
      <c r="B538" s="88" t="str">
        <f t="shared" si="40"/>
        <v>FAIRD</v>
      </c>
      <c r="C538" s="88" t="str">
        <f>SUBSTITUTE(+Monitoring!C538,"-","")</f>
        <v>FAIRD3</v>
      </c>
      <c r="D538" s="88" t="str">
        <f t="shared" si="41"/>
        <v>Site3</v>
      </c>
      <c r="E538" s="89" t="str">
        <f t="shared" si="42"/>
        <v>Meadow</v>
      </c>
      <c r="F538" s="90" t="str">
        <f t="shared" si="43"/>
        <v>FAIRDxMeadow</v>
      </c>
      <c r="G538" s="91">
        <f>+Monitoring!G538</f>
        <v>45161.404351851903</v>
      </c>
      <c r="H538" s="91">
        <f>+Monitoring!H538</f>
        <v>45161.404999999999</v>
      </c>
      <c r="I538" s="93">
        <f>+Monitoring!I538</f>
        <v>6.4814809593372047E-4</v>
      </c>
      <c r="J538" s="92" t="e">
        <f>+Monitoring!#REF!</f>
        <v>#REF!</v>
      </c>
      <c r="K538" s="88" t="str">
        <f>+Monitoring!S538</f>
        <v>Diptera</v>
      </c>
      <c r="L538" s="88" t="str">
        <f>+Monitoring!T538</f>
        <v>Brachycera</v>
      </c>
      <c r="M538" s="88" t="str">
        <f>+Monitoring!U538</f>
        <v>Muscomorpha</v>
      </c>
      <c r="N538" s="88" t="str">
        <f>+Monitoring!V538</f>
        <v>Muscoidea</v>
      </c>
      <c r="O538" s="88" t="str">
        <f>+Monitoring!W538</f>
        <v>#N/C</v>
      </c>
      <c r="P538" s="88" t="str">
        <f>+Monitoring!X538</f>
        <v>#N/C</v>
      </c>
      <c r="Q538" s="88" t="str">
        <f>+Monitoring!Y538</f>
        <v>#N/C</v>
      </c>
      <c r="R538" s="88" t="str">
        <f>+Monitoring!Z538</f>
        <v>#N/C</v>
      </c>
      <c r="S538" s="88" t="e">
        <f>+Monitoring!#REF!</f>
        <v>#REF!</v>
      </c>
      <c r="T538" s="101" t="e">
        <f>+Monitoring!#REF!</f>
        <v>#REF!</v>
      </c>
    </row>
    <row r="539" spans="1:20" x14ac:dyDescent="0.3">
      <c r="A539" s="88">
        <f t="shared" si="44"/>
        <v>538</v>
      </c>
      <c r="B539" s="88" t="str">
        <f t="shared" si="40"/>
        <v>FAIRD</v>
      </c>
      <c r="C539" s="88" t="str">
        <f>SUBSTITUTE(+Monitoring!C539,"-","")</f>
        <v>FAIRD3</v>
      </c>
      <c r="D539" s="88" t="str">
        <f t="shared" si="41"/>
        <v>Site3</v>
      </c>
      <c r="E539" s="89" t="str">
        <f t="shared" si="42"/>
        <v>Meadow</v>
      </c>
      <c r="F539" s="90" t="str">
        <f t="shared" si="43"/>
        <v>FAIRDxMeadow</v>
      </c>
      <c r="G539" s="91">
        <f>+Monitoring!G539</f>
        <v>45161.404953703699</v>
      </c>
      <c r="H539" s="91">
        <f>+Monitoring!H539</f>
        <v>45161.4051736111</v>
      </c>
      <c r="I539" s="93">
        <f>+Monitoring!I539</f>
        <v>2.1990740060573444E-4</v>
      </c>
      <c r="J539" s="92" t="e">
        <f>+Monitoring!#REF!</f>
        <v>#REF!</v>
      </c>
      <c r="K539" s="88" t="str">
        <f>+Monitoring!S539</f>
        <v>Diptera</v>
      </c>
      <c r="L539" s="88" t="str">
        <f>+Monitoring!T539</f>
        <v>Brachycera</v>
      </c>
      <c r="M539" s="88" t="str">
        <f>+Monitoring!U539</f>
        <v>Muscomorpha</v>
      </c>
      <c r="N539" s="88" t="str">
        <f>+Monitoring!V539</f>
        <v>Muscoidea</v>
      </c>
      <c r="O539" s="88" t="str">
        <f>+Monitoring!W539</f>
        <v>Fanniidae</v>
      </c>
      <c r="P539" s="88">
        <f>+Monitoring!X539</f>
        <v>0</v>
      </c>
      <c r="Q539" s="88" t="str">
        <f>+Monitoring!Y539</f>
        <v>Fannia</v>
      </c>
      <c r="R539" s="88" t="str">
        <f>+Monitoring!Z539</f>
        <v>#N/C</v>
      </c>
      <c r="S539" s="88" t="e">
        <f>+Monitoring!#REF!</f>
        <v>#REF!</v>
      </c>
      <c r="T539" s="101" t="e">
        <f>+Monitoring!#REF!</f>
        <v>#REF!</v>
      </c>
    </row>
    <row r="540" spans="1:20" x14ac:dyDescent="0.3">
      <c r="A540" s="88">
        <f t="shared" si="44"/>
        <v>539</v>
      </c>
      <c r="B540" s="88" t="str">
        <f t="shared" si="40"/>
        <v>FAIRD</v>
      </c>
      <c r="C540" s="88" t="str">
        <f>SUBSTITUTE(+Monitoring!C540,"-","")</f>
        <v>FAIRD3</v>
      </c>
      <c r="D540" s="88" t="str">
        <f t="shared" si="41"/>
        <v>Site3</v>
      </c>
      <c r="E540" s="89" t="str">
        <f t="shared" si="42"/>
        <v>Meadow</v>
      </c>
      <c r="F540" s="90" t="str">
        <f t="shared" si="43"/>
        <v>FAIRDxMeadow</v>
      </c>
      <c r="G540" s="91">
        <f>+Monitoring!G540</f>
        <v>45161.439305555599</v>
      </c>
      <c r="H540" s="91">
        <f>+Monitoring!H540</f>
        <v>45161.439363425903</v>
      </c>
      <c r="I540" s="93">
        <f>+Monitoring!I540</f>
        <v>5.7870303862728179E-5</v>
      </c>
      <c r="J540" s="92" t="e">
        <f>+Monitoring!#REF!</f>
        <v>#REF!</v>
      </c>
      <c r="K540" s="88" t="str">
        <f>+Monitoring!S540</f>
        <v>Diptera</v>
      </c>
      <c r="L540" s="88" t="str">
        <f>+Monitoring!T540</f>
        <v>Brachycera</v>
      </c>
      <c r="M540" s="88" t="str">
        <f>+Monitoring!U540</f>
        <v>Muscomorpha</v>
      </c>
      <c r="N540" s="88" t="str">
        <f>+Monitoring!V540</f>
        <v>Muscoidea</v>
      </c>
      <c r="O540" s="88" t="str">
        <f>+Monitoring!W540</f>
        <v>#N/C</v>
      </c>
      <c r="P540" s="88" t="str">
        <f>+Monitoring!X540</f>
        <v>#N/C</v>
      </c>
      <c r="Q540" s="88" t="str">
        <f>+Monitoring!Y540</f>
        <v>#N/C</v>
      </c>
      <c r="R540" s="88" t="str">
        <f>+Monitoring!Z540</f>
        <v>#N/C</v>
      </c>
      <c r="S540" s="88" t="e">
        <f>+Monitoring!#REF!</f>
        <v>#REF!</v>
      </c>
      <c r="T540" s="101" t="e">
        <f>+Monitoring!#REF!</f>
        <v>#REF!</v>
      </c>
    </row>
    <row r="541" spans="1:20" x14ac:dyDescent="0.3">
      <c r="A541" s="88">
        <f t="shared" si="44"/>
        <v>540</v>
      </c>
      <c r="B541" s="88" t="str">
        <f t="shared" si="40"/>
        <v>FAIRD</v>
      </c>
      <c r="C541" s="88" t="str">
        <f>SUBSTITUTE(+Monitoring!C541,"-","")</f>
        <v>FAIRD3</v>
      </c>
      <c r="D541" s="88" t="str">
        <f t="shared" si="41"/>
        <v>Site3</v>
      </c>
      <c r="E541" s="89" t="str">
        <f t="shared" si="42"/>
        <v>Meadow</v>
      </c>
      <c r="F541" s="90" t="str">
        <f t="shared" si="43"/>
        <v>FAIRDxMeadow</v>
      </c>
      <c r="G541" s="91">
        <f>+Monitoring!G541</f>
        <v>45161.469930555599</v>
      </c>
      <c r="H541" s="91">
        <f>+Monitoring!H541</f>
        <v>45161.470104166699</v>
      </c>
      <c r="I541" s="93">
        <f>+Monitoring!I541</f>
        <v>1.736111007630825E-4</v>
      </c>
      <c r="J541" s="92" t="e">
        <f>+Monitoring!#REF!</f>
        <v>#REF!</v>
      </c>
      <c r="K541" s="88" t="str">
        <f>+Monitoring!S541</f>
        <v>Diptera</v>
      </c>
      <c r="L541" s="88" t="str">
        <f>+Monitoring!T541</f>
        <v>Brachycera</v>
      </c>
      <c r="M541" s="88" t="str">
        <f>+Monitoring!U541</f>
        <v>Muscomorpha</v>
      </c>
      <c r="N541" s="88" t="str">
        <f>+Monitoring!V541</f>
        <v>Muscoidea</v>
      </c>
      <c r="O541" s="88" t="str">
        <f>+Monitoring!W541</f>
        <v>#N/C</v>
      </c>
      <c r="P541" s="88" t="str">
        <f>+Monitoring!X541</f>
        <v>#N/C</v>
      </c>
      <c r="Q541" s="88" t="str">
        <f>+Monitoring!Y541</f>
        <v>#N/C</v>
      </c>
      <c r="R541" s="88" t="str">
        <f>+Monitoring!Z541</f>
        <v>#N/C</v>
      </c>
      <c r="S541" s="88" t="e">
        <f>+Monitoring!#REF!</f>
        <v>#REF!</v>
      </c>
      <c r="T541" s="101" t="e">
        <f>+Monitoring!#REF!</f>
        <v>#REF!</v>
      </c>
    </row>
    <row r="542" spans="1:20" x14ac:dyDescent="0.3">
      <c r="A542" s="88">
        <f t="shared" si="44"/>
        <v>541</v>
      </c>
      <c r="B542" s="88" t="str">
        <f t="shared" si="40"/>
        <v>FAIRD</v>
      </c>
      <c r="C542" s="88" t="str">
        <f>SUBSTITUTE(+Monitoring!C542,"-","")</f>
        <v>FAIRD3</v>
      </c>
      <c r="D542" s="88" t="str">
        <f t="shared" si="41"/>
        <v>Site3</v>
      </c>
      <c r="E542" s="89" t="str">
        <f t="shared" si="42"/>
        <v>Meadow</v>
      </c>
      <c r="F542" s="90" t="str">
        <f t="shared" si="43"/>
        <v>FAIRDxMeadow</v>
      </c>
      <c r="G542" s="91">
        <f>+Monitoring!G542</f>
        <v>45161.471956018497</v>
      </c>
      <c r="H542" s="91">
        <f>+Monitoring!H542</f>
        <v>45161.472106481502</v>
      </c>
      <c r="I542" s="93">
        <f>+Monitoring!I542</f>
        <v>1.5046300541143864E-4</v>
      </c>
      <c r="J542" s="92" t="e">
        <f>+Monitoring!#REF!</f>
        <v>#REF!</v>
      </c>
      <c r="K542" s="88" t="str">
        <f>+Monitoring!S542</f>
        <v>Diptera</v>
      </c>
      <c r="L542" s="88" t="str">
        <f>+Monitoring!T542</f>
        <v>Brachycera</v>
      </c>
      <c r="M542" s="88" t="str">
        <f>+Monitoring!U542</f>
        <v>Muscomorpha</v>
      </c>
      <c r="N542" s="88" t="str">
        <f>+Monitoring!V542</f>
        <v>Muscoidea</v>
      </c>
      <c r="O542" s="88" t="str">
        <f>+Monitoring!W542</f>
        <v>Fanniidae</v>
      </c>
      <c r="P542" s="88">
        <f>+Monitoring!X542</f>
        <v>0</v>
      </c>
      <c r="Q542" s="88" t="str">
        <f>+Monitoring!Y542</f>
        <v>Fannia</v>
      </c>
      <c r="R542" s="88" t="str">
        <f>+Monitoring!Z542</f>
        <v>#N/C</v>
      </c>
      <c r="S542" s="88" t="e">
        <f>+Monitoring!#REF!</f>
        <v>#REF!</v>
      </c>
      <c r="T542" s="101" t="e">
        <f>+Monitoring!#REF!</f>
        <v>#REF!</v>
      </c>
    </row>
    <row r="543" spans="1:20" x14ac:dyDescent="0.3">
      <c r="A543" s="88">
        <f t="shared" si="44"/>
        <v>542</v>
      </c>
      <c r="B543" s="88" t="str">
        <f t="shared" si="40"/>
        <v>FAIRD</v>
      </c>
      <c r="C543" s="88" t="str">
        <f>SUBSTITUTE(+Monitoring!C543,"-","")</f>
        <v>FAIRD3</v>
      </c>
      <c r="D543" s="88" t="str">
        <f t="shared" si="41"/>
        <v>Site3</v>
      </c>
      <c r="E543" s="89" t="str">
        <f t="shared" si="42"/>
        <v>Meadow</v>
      </c>
      <c r="F543" s="90" t="str">
        <f t="shared" si="43"/>
        <v>FAIRDxMeadow</v>
      </c>
      <c r="G543" s="91">
        <f>+Monitoring!G543</f>
        <v>45161.495312500003</v>
      </c>
      <c r="H543" s="91">
        <f>+Monitoring!H543</f>
        <v>45161.500335648103</v>
      </c>
      <c r="I543" s="93">
        <f>+Monitoring!I543</f>
        <v>5.0231481000082567E-3</v>
      </c>
      <c r="J543" s="92" t="e">
        <f>+Monitoring!#REF!</f>
        <v>#REF!</v>
      </c>
      <c r="K543" s="88" t="str">
        <f>+Monitoring!S543</f>
        <v>Diptera</v>
      </c>
      <c r="L543" s="88" t="str">
        <f>+Monitoring!T543</f>
        <v>Brachycera</v>
      </c>
      <c r="M543" s="88" t="str">
        <f>+Monitoring!U543</f>
        <v>Muscomorpha</v>
      </c>
      <c r="N543" s="88" t="str">
        <f>+Monitoring!V543</f>
        <v>Muscoidea</v>
      </c>
      <c r="O543" s="88" t="str">
        <f>+Monitoring!W543</f>
        <v>#N/C</v>
      </c>
      <c r="P543" s="88" t="str">
        <f>+Monitoring!X543</f>
        <v>#N/C</v>
      </c>
      <c r="Q543" s="88" t="str">
        <f>+Monitoring!Y543</f>
        <v>#N/C</v>
      </c>
      <c r="R543" s="88" t="str">
        <f>+Monitoring!Z543</f>
        <v>#N/C</v>
      </c>
      <c r="S543" s="88" t="e">
        <f>+Monitoring!#REF!</f>
        <v>#REF!</v>
      </c>
      <c r="T543" s="101" t="e">
        <f>+Monitoring!#REF!</f>
        <v>#REF!</v>
      </c>
    </row>
    <row r="544" spans="1:20" x14ac:dyDescent="0.3">
      <c r="A544" s="88">
        <f t="shared" si="44"/>
        <v>543</v>
      </c>
      <c r="B544" s="88" t="str">
        <f t="shared" si="40"/>
        <v>FAIRD</v>
      </c>
      <c r="C544" s="88" t="str">
        <f>SUBSTITUTE(+Monitoring!C544,"-","")</f>
        <v>FAIRD3</v>
      </c>
      <c r="D544" s="88" t="str">
        <f t="shared" si="41"/>
        <v>Site3</v>
      </c>
      <c r="E544" s="89" t="str">
        <f t="shared" si="42"/>
        <v>Meadow</v>
      </c>
      <c r="F544" s="90" t="str">
        <f t="shared" si="43"/>
        <v>FAIRDxMeadow</v>
      </c>
      <c r="G544" s="91">
        <f>+Monitoring!G544</f>
        <v>45161.500289351898</v>
      </c>
      <c r="H544" s="91">
        <f>+Monitoring!H544</f>
        <v>45161.500428240703</v>
      </c>
      <c r="I544" s="93">
        <f>+Monitoring!I544</f>
        <v>1.3888880494050682E-4</v>
      </c>
      <c r="J544" s="92" t="e">
        <f>+Monitoring!#REF!</f>
        <v>#REF!</v>
      </c>
      <c r="K544" s="88" t="str">
        <f>+Monitoring!S544</f>
        <v>Hymenoptera</v>
      </c>
      <c r="L544" s="88" t="str">
        <f>+Monitoring!T544</f>
        <v>Apocrita</v>
      </c>
      <c r="M544" s="88" t="str">
        <f>+Monitoring!U544</f>
        <v>Parasitica</v>
      </c>
      <c r="N544" s="88" t="str">
        <f>+Monitoring!V544</f>
        <v>Ichneumonoidea</v>
      </c>
      <c r="O544" s="88" t="str">
        <f>+Monitoring!W544</f>
        <v>Ichneumonidae</v>
      </c>
      <c r="P544" s="88" t="str">
        <f>+Monitoring!X544</f>
        <v>#N/C</v>
      </c>
      <c r="Q544" s="88" t="str">
        <f>+Monitoring!Y544</f>
        <v>#N/C</v>
      </c>
      <c r="R544" s="88" t="str">
        <f>+Monitoring!Z544</f>
        <v>#N/C</v>
      </c>
      <c r="S544" s="88" t="e">
        <f>+Monitoring!#REF!</f>
        <v>#REF!</v>
      </c>
      <c r="T544" s="101" t="e">
        <f>+Monitoring!#REF!</f>
        <v>#REF!</v>
      </c>
    </row>
    <row r="545" spans="1:20" x14ac:dyDescent="0.3">
      <c r="A545" s="88">
        <f t="shared" si="44"/>
        <v>544</v>
      </c>
      <c r="B545" s="88" t="str">
        <f t="shared" si="40"/>
        <v>FAIRD</v>
      </c>
      <c r="C545" s="88" t="str">
        <f>SUBSTITUTE(+Monitoring!C545,"-","")</f>
        <v>FAIRD3</v>
      </c>
      <c r="D545" s="88" t="str">
        <f t="shared" si="41"/>
        <v>Site3</v>
      </c>
      <c r="E545" s="89" t="str">
        <f t="shared" si="42"/>
        <v>Meadow</v>
      </c>
      <c r="F545" s="90" t="str">
        <f t="shared" si="43"/>
        <v>FAIRDxMeadow</v>
      </c>
      <c r="G545" s="91">
        <f>+Monitoring!G545</f>
        <v>45161.520891203698</v>
      </c>
      <c r="H545" s="91">
        <f>+Monitoring!H545</f>
        <v>45161.522071759297</v>
      </c>
      <c r="I545" s="93">
        <f>+Monitoring!I545</f>
        <v>1.1805555986938998E-3</v>
      </c>
      <c r="J545" s="92" t="e">
        <f>+Monitoring!#REF!</f>
        <v>#REF!</v>
      </c>
      <c r="K545" s="88" t="str">
        <f>+Monitoring!S545</f>
        <v>Coleoptera</v>
      </c>
      <c r="L545" s="88" t="str">
        <f>+Monitoring!T545</f>
        <v>Polyphaga</v>
      </c>
      <c r="M545" s="88" t="str">
        <f>+Monitoring!U545</f>
        <v>Cucujiformia</v>
      </c>
      <c r="N545" s="88" t="str">
        <f>+Monitoring!V545</f>
        <v>Coccinelloidea</v>
      </c>
      <c r="O545" s="88" t="str">
        <f>+Monitoring!W545</f>
        <v>Coccinellidae</v>
      </c>
      <c r="P545" s="88" t="str">
        <f>+Monitoring!X545</f>
        <v>Coccinellinae</v>
      </c>
      <c r="Q545" s="88" t="str">
        <f>+Monitoring!Y545</f>
        <v>Harmonia</v>
      </c>
      <c r="R545" s="88" t="str">
        <f>+Monitoring!Z545</f>
        <v>#N/C</v>
      </c>
      <c r="S545" s="88" t="e">
        <f>+Monitoring!#REF!</f>
        <v>#REF!</v>
      </c>
      <c r="T545" s="101" t="e">
        <f>+Monitoring!#REF!</f>
        <v>#REF!</v>
      </c>
    </row>
    <row r="546" spans="1:20" x14ac:dyDescent="0.3">
      <c r="A546" s="88">
        <f t="shared" si="44"/>
        <v>545</v>
      </c>
      <c r="B546" s="88" t="str">
        <f t="shared" si="40"/>
        <v>FAIRD</v>
      </c>
      <c r="C546" s="88" t="str">
        <f>SUBSTITUTE(+Monitoring!C546,"-","")</f>
        <v>FAIRD3</v>
      </c>
      <c r="D546" s="88" t="str">
        <f t="shared" si="41"/>
        <v>Site3</v>
      </c>
      <c r="E546" s="89" t="str">
        <f t="shared" si="42"/>
        <v>Meadow</v>
      </c>
      <c r="F546" s="90" t="str">
        <f t="shared" si="43"/>
        <v>FAIRDxMeadow</v>
      </c>
      <c r="G546" s="91">
        <f>+Monitoring!G546</f>
        <v>45161.563958333303</v>
      </c>
      <c r="H546" s="91">
        <f>+Monitoring!H546</f>
        <v>45161.565567129597</v>
      </c>
      <c r="I546" s="93">
        <f>+Monitoring!I546</f>
        <v>1.6087962940218858E-3</v>
      </c>
      <c r="J546" s="92" t="e">
        <f>+Monitoring!#REF!</f>
        <v>#REF!</v>
      </c>
      <c r="K546" s="88" t="str">
        <f>+Monitoring!S546</f>
        <v>Coleoptera</v>
      </c>
      <c r="L546" s="88" t="str">
        <f>+Monitoring!T546</f>
        <v>Polyphaga</v>
      </c>
      <c r="M546" s="88" t="str">
        <f>+Monitoring!U546</f>
        <v>Cucujiformia</v>
      </c>
      <c r="N546" s="88" t="str">
        <f>+Monitoring!V546</f>
        <v>Coccinelloidea</v>
      </c>
      <c r="O546" s="88" t="str">
        <f>+Monitoring!W546</f>
        <v>Coccinellidae</v>
      </c>
      <c r="P546" s="88" t="str">
        <f>+Monitoring!X546</f>
        <v>Coccinellinae</v>
      </c>
      <c r="Q546" s="88" t="str">
        <f>+Monitoring!Y546</f>
        <v>Harmonia</v>
      </c>
      <c r="R546" s="88" t="str">
        <f>+Monitoring!Z546</f>
        <v>#N/C</v>
      </c>
      <c r="S546" s="88" t="e">
        <f>+Monitoring!#REF!</f>
        <v>#REF!</v>
      </c>
      <c r="T546" s="101" t="e">
        <f>+Monitoring!#REF!</f>
        <v>#REF!</v>
      </c>
    </row>
    <row r="547" spans="1:20" x14ac:dyDescent="0.3">
      <c r="A547" s="88">
        <f t="shared" si="44"/>
        <v>546</v>
      </c>
      <c r="B547" s="88" t="str">
        <f t="shared" si="40"/>
        <v>FAIRD</v>
      </c>
      <c r="C547" s="88" t="str">
        <f>SUBSTITUTE(+Monitoring!C547,"-","")</f>
        <v>FAIRD3</v>
      </c>
      <c r="D547" s="88" t="str">
        <f t="shared" si="41"/>
        <v>Site3</v>
      </c>
      <c r="E547" s="89" t="str">
        <f t="shared" si="42"/>
        <v>Meadow</v>
      </c>
      <c r="F547" s="90" t="str">
        <f t="shared" si="43"/>
        <v>FAIRDxMeadow</v>
      </c>
      <c r="G547" s="91">
        <f>+Monitoring!G547</f>
        <v>45161.582303240699</v>
      </c>
      <c r="H547" s="91">
        <f>+Monitoring!H547</f>
        <v>45161.584525462997</v>
      </c>
      <c r="I547" s="93">
        <f>+Monitoring!I547</f>
        <v>2.2222222978598438E-3</v>
      </c>
      <c r="J547" s="92" t="e">
        <f>+Monitoring!#REF!</f>
        <v>#REF!</v>
      </c>
      <c r="K547" s="88" t="str">
        <f>+Monitoring!S547</f>
        <v>Diptera</v>
      </c>
      <c r="L547" s="88" t="str">
        <f>+Monitoring!T547</f>
        <v>Brachycera</v>
      </c>
      <c r="M547" s="88" t="str">
        <f>+Monitoring!U547</f>
        <v>Muscomorpha</v>
      </c>
      <c r="N547" s="88" t="str">
        <f>+Monitoring!V547</f>
        <v>Muscoidea</v>
      </c>
      <c r="O547" s="88" t="str">
        <f>+Monitoring!W547</f>
        <v>#N/C</v>
      </c>
      <c r="P547" s="88" t="str">
        <f>+Monitoring!X547</f>
        <v>#N/C</v>
      </c>
      <c r="Q547" s="88" t="str">
        <f>+Monitoring!Y547</f>
        <v>#N/C</v>
      </c>
      <c r="R547" s="88" t="str">
        <f>+Monitoring!Z547</f>
        <v>#N/C</v>
      </c>
      <c r="S547" s="88" t="e">
        <f>+Monitoring!#REF!</f>
        <v>#REF!</v>
      </c>
      <c r="T547" s="101" t="e">
        <f>+Monitoring!#REF!</f>
        <v>#REF!</v>
      </c>
    </row>
    <row r="548" spans="1:20" x14ac:dyDescent="0.3">
      <c r="A548" s="88">
        <f t="shared" si="44"/>
        <v>547</v>
      </c>
      <c r="B548" s="88" t="str">
        <f t="shared" si="40"/>
        <v>FAIRD</v>
      </c>
      <c r="C548" s="88" t="str">
        <f>SUBSTITUTE(+Monitoring!C548,"-","")</f>
        <v>FAIRD3</v>
      </c>
      <c r="D548" s="88" t="str">
        <f t="shared" si="41"/>
        <v>Site3</v>
      </c>
      <c r="E548" s="89" t="str">
        <f t="shared" si="42"/>
        <v>Meadow</v>
      </c>
      <c r="F548" s="90" t="str">
        <f t="shared" si="43"/>
        <v>FAIRDxMeadow</v>
      </c>
      <c r="G548" s="91">
        <f>+Monitoring!G548</f>
        <v>45161.583530092597</v>
      </c>
      <c r="H548" s="91">
        <f>+Monitoring!H548</f>
        <v>45161.583981481497</v>
      </c>
      <c r="I548" s="93">
        <f>+Monitoring!I548</f>
        <v>4.513888998189941E-4</v>
      </c>
      <c r="J548" s="92" t="e">
        <f>+Monitoring!#REF!</f>
        <v>#REF!</v>
      </c>
      <c r="K548" s="88" t="str">
        <f>+Monitoring!S548</f>
        <v>Diptera</v>
      </c>
      <c r="L548" s="88" t="str">
        <f>+Monitoring!T548</f>
        <v>Brachycera</v>
      </c>
      <c r="M548" s="88" t="str">
        <f>+Monitoring!U548</f>
        <v>Muscomorpha</v>
      </c>
      <c r="N548" s="88" t="str">
        <f>+Monitoring!V548</f>
        <v>Muscoidea</v>
      </c>
      <c r="O548" s="88" t="str">
        <f>+Monitoring!W548</f>
        <v>Fanniidae</v>
      </c>
      <c r="P548" s="88">
        <f>+Monitoring!X548</f>
        <v>0</v>
      </c>
      <c r="Q548" s="88" t="str">
        <f>+Monitoring!Y548</f>
        <v>Fannia</v>
      </c>
      <c r="R548" s="88" t="str">
        <f>+Monitoring!Z548</f>
        <v>#N/C</v>
      </c>
      <c r="S548" s="88" t="e">
        <f>+Monitoring!#REF!</f>
        <v>#REF!</v>
      </c>
      <c r="T548" s="101" t="e">
        <f>+Monitoring!#REF!</f>
        <v>#REF!</v>
      </c>
    </row>
    <row r="549" spans="1:20" x14ac:dyDescent="0.3">
      <c r="A549" s="88">
        <f t="shared" si="44"/>
        <v>548</v>
      </c>
      <c r="B549" s="88" t="str">
        <f t="shared" si="40"/>
        <v>FAIRD</v>
      </c>
      <c r="C549" s="88" t="str">
        <f>SUBSTITUTE(+Monitoring!C549,"-","")</f>
        <v>FAIRD3</v>
      </c>
      <c r="D549" s="88" t="str">
        <f t="shared" si="41"/>
        <v>Site3</v>
      </c>
      <c r="E549" s="89" t="str">
        <f t="shared" si="42"/>
        <v>Meadow</v>
      </c>
      <c r="F549" s="90" t="str">
        <f t="shared" si="43"/>
        <v>FAIRDxMeadow</v>
      </c>
      <c r="G549" s="91">
        <f>+Monitoring!G549</f>
        <v>45161.592314814799</v>
      </c>
      <c r="H549" s="91">
        <f>+Monitoring!H549</f>
        <v>45161.592361111099</v>
      </c>
      <c r="I549" s="93">
        <f>+Monitoring!I549</f>
        <v>4.6296299842651933E-5</v>
      </c>
      <c r="J549" s="92" t="e">
        <f>+Monitoring!#REF!</f>
        <v>#REF!</v>
      </c>
      <c r="K549" s="88" t="str">
        <f>+Monitoring!S549</f>
        <v>Diptera</v>
      </c>
      <c r="L549" s="88" t="str">
        <f>+Monitoring!T549</f>
        <v>Brachycera</v>
      </c>
      <c r="M549" s="88" t="str">
        <f>+Monitoring!U549</f>
        <v>Muscomorpha</v>
      </c>
      <c r="N549" s="88" t="str">
        <f>+Monitoring!V549</f>
        <v>Muscoidea</v>
      </c>
      <c r="O549" s="88" t="str">
        <f>+Monitoring!W549</f>
        <v>#N/C</v>
      </c>
      <c r="P549" s="88" t="str">
        <f>+Monitoring!X549</f>
        <v>#N/C</v>
      </c>
      <c r="Q549" s="88" t="str">
        <f>+Monitoring!Y549</f>
        <v>#N/C</v>
      </c>
      <c r="R549" s="88" t="str">
        <f>+Monitoring!Z549</f>
        <v>#N/C</v>
      </c>
      <c r="S549" s="88" t="e">
        <f>+Monitoring!#REF!</f>
        <v>#REF!</v>
      </c>
      <c r="T549" s="101" t="e">
        <f>+Monitoring!#REF!</f>
        <v>#REF!</v>
      </c>
    </row>
    <row r="550" spans="1:20" x14ac:dyDescent="0.3">
      <c r="A550" s="88">
        <f t="shared" si="44"/>
        <v>549</v>
      </c>
      <c r="B550" s="88" t="str">
        <f t="shared" si="40"/>
        <v>FAIRD</v>
      </c>
      <c r="C550" s="88" t="str">
        <f>SUBSTITUTE(+Monitoring!C550,"-","")</f>
        <v>FAIRD3</v>
      </c>
      <c r="D550" s="88" t="str">
        <f t="shared" si="41"/>
        <v>Site3</v>
      </c>
      <c r="E550" s="89" t="str">
        <f t="shared" si="42"/>
        <v>Meadow</v>
      </c>
      <c r="F550" s="90" t="str">
        <f t="shared" si="43"/>
        <v>FAIRDxMeadow</v>
      </c>
      <c r="G550" s="91">
        <f>+Monitoring!G550</f>
        <v>45161.695914351898</v>
      </c>
      <c r="H550" s="91">
        <f>+Monitoring!H550</f>
        <v>45161.696446759299</v>
      </c>
      <c r="I550" s="93">
        <f>+Monitoring!I550</f>
        <v>5.3240740089677274E-4</v>
      </c>
      <c r="J550" s="92" t="e">
        <f>+Monitoring!#REF!</f>
        <v>#REF!</v>
      </c>
      <c r="K550" s="88" t="str">
        <f>+Monitoring!S550</f>
        <v>Coleoptera</v>
      </c>
      <c r="L550" s="88" t="str">
        <f>+Monitoring!T550</f>
        <v>Polyphaga</v>
      </c>
      <c r="M550" s="88" t="str">
        <f>+Monitoring!U550</f>
        <v>Cucujiformia</v>
      </c>
      <c r="N550" s="88" t="str">
        <f>+Monitoring!V550</f>
        <v>Coccinelloidea</v>
      </c>
      <c r="O550" s="88" t="str">
        <f>+Monitoring!W550</f>
        <v>Coccinellidae</v>
      </c>
      <c r="P550" s="88" t="str">
        <f>+Monitoring!X550</f>
        <v>Coccinellinae</v>
      </c>
      <c r="Q550" s="88" t="str">
        <f>+Monitoring!Y550</f>
        <v>Harmonia</v>
      </c>
      <c r="R550" s="88" t="str">
        <f>+Monitoring!Z550</f>
        <v>#N/C</v>
      </c>
      <c r="S550" s="88" t="e">
        <f>+Monitoring!#REF!</f>
        <v>#REF!</v>
      </c>
      <c r="T550" s="101" t="e">
        <f>+Monitoring!#REF!</f>
        <v>#REF!</v>
      </c>
    </row>
    <row r="551" spans="1:20" x14ac:dyDescent="0.3">
      <c r="A551" s="88">
        <f t="shared" si="44"/>
        <v>550</v>
      </c>
      <c r="B551" s="88" t="str">
        <f t="shared" si="40"/>
        <v>FAIRD</v>
      </c>
      <c r="C551" s="88" t="str">
        <f>SUBSTITUTE(+Monitoring!C551,"-","")</f>
        <v>FAIRD3</v>
      </c>
      <c r="D551" s="88" t="str">
        <f t="shared" si="41"/>
        <v>Site3</v>
      </c>
      <c r="E551" s="89" t="str">
        <f t="shared" si="42"/>
        <v>Meadow</v>
      </c>
      <c r="F551" s="90" t="str">
        <f t="shared" si="43"/>
        <v>FAIRDxMeadow</v>
      </c>
      <c r="G551" s="91">
        <f>+Monitoring!G551</f>
        <v>45161.721319444398</v>
      </c>
      <c r="H551" s="91">
        <f>+Monitoring!H551</f>
        <v>45161.721550925897</v>
      </c>
      <c r="I551" s="93">
        <f>+Monitoring!I551</f>
        <v>2.3148149921325967E-4</v>
      </c>
      <c r="J551" s="92" t="e">
        <f>+Monitoring!#REF!</f>
        <v>#REF!</v>
      </c>
      <c r="K551" s="88" t="str">
        <f>+Monitoring!S551</f>
        <v>Diptera</v>
      </c>
      <c r="L551" s="88" t="str">
        <f>+Monitoring!T551</f>
        <v>Brachycera</v>
      </c>
      <c r="M551" s="88" t="str">
        <f>+Monitoring!U551</f>
        <v>Muscomorpha</v>
      </c>
      <c r="N551" s="88" t="str">
        <f>+Monitoring!V551</f>
        <v>Muscoidea</v>
      </c>
      <c r="O551" s="88" t="str">
        <f>+Monitoring!W551</f>
        <v>#N/C</v>
      </c>
      <c r="P551" s="88" t="str">
        <f>+Monitoring!X551</f>
        <v>#N/C</v>
      </c>
      <c r="Q551" s="88" t="str">
        <f>+Monitoring!Y551</f>
        <v>#N/C</v>
      </c>
      <c r="R551" s="88" t="str">
        <f>+Monitoring!Z551</f>
        <v>#N/C</v>
      </c>
      <c r="S551" s="88" t="e">
        <f>+Monitoring!#REF!</f>
        <v>#REF!</v>
      </c>
      <c r="T551" s="101" t="e">
        <f>+Monitoring!#REF!</f>
        <v>#REF!</v>
      </c>
    </row>
    <row r="552" spans="1:20" x14ac:dyDescent="0.3">
      <c r="A552" s="88">
        <f t="shared" si="44"/>
        <v>551</v>
      </c>
      <c r="B552" s="88" t="str">
        <f t="shared" si="40"/>
        <v>FAIRD</v>
      </c>
      <c r="C552" s="88" t="str">
        <f>SUBSTITUTE(+Monitoring!C552,"-","")</f>
        <v>FAIRD3</v>
      </c>
      <c r="D552" s="88" t="str">
        <f t="shared" si="41"/>
        <v>Site3</v>
      </c>
      <c r="E552" s="89" t="str">
        <f t="shared" si="42"/>
        <v>Meadow</v>
      </c>
      <c r="F552" s="90" t="str">
        <f t="shared" si="43"/>
        <v>FAIRDxMeadow</v>
      </c>
      <c r="G552" s="91">
        <f>+Monitoring!G552</f>
        <v>45161.737997685203</v>
      </c>
      <c r="H552" s="91">
        <f>+Monitoring!H552</f>
        <v>45161.740057870396</v>
      </c>
      <c r="I552" s="93">
        <f>+Monitoring!I552</f>
        <v>2.0601851938408799E-3</v>
      </c>
      <c r="J552" s="92" t="e">
        <f>+Monitoring!#REF!</f>
        <v>#REF!</v>
      </c>
      <c r="K552" s="88" t="str">
        <f>+Monitoring!S552</f>
        <v>Diptera</v>
      </c>
      <c r="L552" s="88" t="str">
        <f>+Monitoring!T552</f>
        <v>Brachycera</v>
      </c>
      <c r="M552" s="88" t="str">
        <f>+Monitoring!U552</f>
        <v>Asilomorpha</v>
      </c>
      <c r="N552" s="88" t="str">
        <f>+Monitoring!V552</f>
        <v>Asiloidea</v>
      </c>
      <c r="O552" s="88" t="str">
        <f>+Monitoring!W552</f>
        <v>Asilidae</v>
      </c>
      <c r="P552" s="88" t="str">
        <f>+Monitoring!X552</f>
        <v>Asilinae</v>
      </c>
      <c r="Q552" s="88" t="str">
        <f>+Monitoring!Y552</f>
        <v>Tolmerus</v>
      </c>
      <c r="R552" s="88" t="str">
        <f>+Monitoring!Z552</f>
        <v>#N/C</v>
      </c>
      <c r="S552" s="88" t="e">
        <f>+Monitoring!#REF!</f>
        <v>#REF!</v>
      </c>
      <c r="T552" s="101" t="e">
        <f>+Monitoring!#REF!</f>
        <v>#REF!</v>
      </c>
    </row>
    <row r="553" spans="1:20" x14ac:dyDescent="0.3">
      <c r="A553" s="88">
        <f t="shared" si="44"/>
        <v>552</v>
      </c>
      <c r="B553" s="88" t="str">
        <f t="shared" si="40"/>
        <v>FAIRD</v>
      </c>
      <c r="C553" s="88" t="str">
        <f>SUBSTITUTE(+Monitoring!C553,"-","")</f>
        <v>FAIRD3</v>
      </c>
      <c r="D553" s="88" t="str">
        <f t="shared" si="41"/>
        <v>Site3</v>
      </c>
      <c r="E553" s="89" t="str">
        <f t="shared" si="42"/>
        <v>Meadow</v>
      </c>
      <c r="F553" s="90" t="str">
        <f t="shared" si="43"/>
        <v>FAIRDxMeadow</v>
      </c>
      <c r="G553" s="91">
        <f>+Monitoring!G553</f>
        <v>45161.755474537</v>
      </c>
      <c r="H553" s="91">
        <f>+Monitoring!H553</f>
        <v>45161.762638888897</v>
      </c>
      <c r="I553" s="93">
        <f>+Monitoring!I553</f>
        <v>7.1643518967903219E-3</v>
      </c>
      <c r="J553" s="92" t="e">
        <f>+Monitoring!#REF!</f>
        <v>#REF!</v>
      </c>
      <c r="K553" s="88" t="str">
        <f>+Monitoring!S553</f>
        <v>Coleoptera</v>
      </c>
      <c r="L553" s="88" t="str">
        <f>+Monitoring!T553</f>
        <v>Polyphaga</v>
      </c>
      <c r="M553" s="88" t="str">
        <f>+Monitoring!U553</f>
        <v>Cucujiformia</v>
      </c>
      <c r="N553" s="88" t="str">
        <f>+Monitoring!V553</f>
        <v>Coccinelloidea</v>
      </c>
      <c r="O553" s="88" t="str">
        <f>+Monitoring!W553</f>
        <v>Coccinellidae</v>
      </c>
      <c r="P553" s="88" t="str">
        <f>+Monitoring!X553</f>
        <v>Coccinellinae</v>
      </c>
      <c r="Q553" s="88" t="str">
        <f>+Monitoring!Y553</f>
        <v>Harmonia</v>
      </c>
      <c r="R553" s="88" t="str">
        <f>+Monitoring!Z553</f>
        <v>#N/C</v>
      </c>
      <c r="S553" s="88" t="e">
        <f>+Monitoring!#REF!</f>
        <v>#REF!</v>
      </c>
      <c r="T553" s="101" t="e">
        <f>+Monitoring!#REF!</f>
        <v>#REF!</v>
      </c>
    </row>
    <row r="554" spans="1:20" x14ac:dyDescent="0.3">
      <c r="A554" s="88">
        <f t="shared" si="44"/>
        <v>553</v>
      </c>
      <c r="B554" s="88" t="str">
        <f t="shared" si="40"/>
        <v>FAIRD</v>
      </c>
      <c r="C554" s="88" t="str">
        <f>SUBSTITUTE(+Monitoring!C554,"-","")</f>
        <v>FAIRD3</v>
      </c>
      <c r="D554" s="88" t="str">
        <f t="shared" si="41"/>
        <v>Site3</v>
      </c>
      <c r="E554" s="89" t="str">
        <f t="shared" si="42"/>
        <v>Meadow</v>
      </c>
      <c r="F554" s="90" t="str">
        <f t="shared" si="43"/>
        <v>FAIRDxMeadow</v>
      </c>
      <c r="G554" s="91">
        <f>+Monitoring!G554</f>
        <v>45162.389131944401</v>
      </c>
      <c r="H554" s="91">
        <f>+Monitoring!H554</f>
        <v>45162.389259259297</v>
      </c>
      <c r="I554" s="93">
        <f>+Monitoring!I554</f>
        <v>1.2731489550787956E-4</v>
      </c>
      <c r="J554" s="92" t="e">
        <f>+Monitoring!#REF!</f>
        <v>#REF!</v>
      </c>
      <c r="K554" s="88" t="str">
        <f>+Monitoring!S554</f>
        <v>Diptera</v>
      </c>
      <c r="L554" s="88" t="str">
        <f>+Monitoring!T554</f>
        <v>Brachycera</v>
      </c>
      <c r="M554" s="88" t="str">
        <f>+Monitoring!U554</f>
        <v>#N/C</v>
      </c>
      <c r="N554" s="88" t="str">
        <f>+Monitoring!V554</f>
        <v>#N/C</v>
      </c>
      <c r="O554" s="88" t="str">
        <f>+Monitoring!W554</f>
        <v>#N/C</v>
      </c>
      <c r="P554" s="88" t="str">
        <f>+Monitoring!X554</f>
        <v>#N/C</v>
      </c>
      <c r="Q554" s="88" t="str">
        <f>+Monitoring!Y554</f>
        <v>#N/C</v>
      </c>
      <c r="R554" s="88" t="str">
        <f>+Monitoring!Z554</f>
        <v>#N/C</v>
      </c>
      <c r="S554" s="88" t="e">
        <f>+Monitoring!#REF!</f>
        <v>#REF!</v>
      </c>
      <c r="T554" s="101" t="e">
        <f>+Monitoring!#REF!</f>
        <v>#REF!</v>
      </c>
    </row>
    <row r="555" spans="1:20" x14ac:dyDescent="0.3">
      <c r="A555" s="88">
        <f t="shared" si="44"/>
        <v>554</v>
      </c>
      <c r="B555" s="88" t="str">
        <f t="shared" si="40"/>
        <v>FAIRD</v>
      </c>
      <c r="C555" s="88" t="str">
        <f>SUBSTITUTE(+Monitoring!C555,"-","")</f>
        <v>FAIRD3</v>
      </c>
      <c r="D555" s="88" t="str">
        <f t="shared" si="41"/>
        <v>Site3</v>
      </c>
      <c r="E555" s="89" t="str">
        <f t="shared" si="42"/>
        <v>Meadow</v>
      </c>
      <c r="F555" s="90" t="str">
        <f t="shared" si="43"/>
        <v>FAIRDxMeadow</v>
      </c>
      <c r="G555" s="91">
        <f>+Monitoring!G555</f>
        <v>45162.415023148104</v>
      </c>
      <c r="H555" s="91">
        <f>+Monitoring!H555</f>
        <v>45162.419108796297</v>
      </c>
      <c r="I555" s="93">
        <f>+Monitoring!I555</f>
        <v>4.0856481937225908E-3</v>
      </c>
      <c r="J555" s="92" t="e">
        <f>+Monitoring!#REF!</f>
        <v>#REF!</v>
      </c>
      <c r="K555" s="88" t="str">
        <f>+Monitoring!S555</f>
        <v>Diptera</v>
      </c>
      <c r="L555" s="88" t="str">
        <f>+Monitoring!T555</f>
        <v>Brachycera</v>
      </c>
      <c r="M555" s="88" t="str">
        <f>+Monitoring!U555</f>
        <v>Muscomorpha</v>
      </c>
      <c r="N555" s="88" t="str">
        <f>+Monitoring!V555</f>
        <v>Muscoidea</v>
      </c>
      <c r="O555" s="88" t="str">
        <f>+Monitoring!W555</f>
        <v>#N/C</v>
      </c>
      <c r="P555" s="88" t="str">
        <f>+Monitoring!X555</f>
        <v>#N/C</v>
      </c>
      <c r="Q555" s="88" t="str">
        <f>+Monitoring!Y555</f>
        <v>#N/C</v>
      </c>
      <c r="R555" s="88" t="str">
        <f>+Monitoring!Z555</f>
        <v>#N/C</v>
      </c>
      <c r="S555" s="88" t="e">
        <f>+Monitoring!#REF!</f>
        <v>#REF!</v>
      </c>
      <c r="T555" s="101" t="e">
        <f>+Monitoring!#REF!</f>
        <v>#REF!</v>
      </c>
    </row>
    <row r="556" spans="1:20" x14ac:dyDescent="0.3">
      <c r="A556" s="88">
        <f t="shared" si="44"/>
        <v>555</v>
      </c>
      <c r="B556" s="88" t="str">
        <f t="shared" si="40"/>
        <v>FAIRD</v>
      </c>
      <c r="C556" s="88" t="str">
        <f>SUBSTITUTE(+Monitoring!C556,"-","")</f>
        <v>FAIRD3</v>
      </c>
      <c r="D556" s="88" t="str">
        <f t="shared" si="41"/>
        <v>Site3</v>
      </c>
      <c r="E556" s="89" t="str">
        <f t="shared" si="42"/>
        <v>Meadow</v>
      </c>
      <c r="F556" s="90" t="str">
        <f t="shared" si="43"/>
        <v>FAIRDxMeadow</v>
      </c>
      <c r="G556" s="91">
        <f>+Monitoring!G556</f>
        <v>45162.425358796303</v>
      </c>
      <c r="H556" s="91">
        <f>+Monitoring!H556</f>
        <v>45162.425405092603</v>
      </c>
      <c r="I556" s="93">
        <f>+Monitoring!I556</f>
        <v>4.6296299842651933E-5</v>
      </c>
      <c r="J556" s="92" t="e">
        <f>+Monitoring!#REF!</f>
        <v>#REF!</v>
      </c>
      <c r="K556" s="88" t="str">
        <f>+Monitoring!S556</f>
        <v>Diptera</v>
      </c>
      <c r="L556" s="88" t="str">
        <f>+Monitoring!T556</f>
        <v>Brachycera</v>
      </c>
      <c r="M556" s="88" t="str">
        <f>+Monitoring!U556</f>
        <v>Muscomorpha</v>
      </c>
      <c r="N556" s="88" t="str">
        <f>+Monitoring!V556</f>
        <v>Muscoidea</v>
      </c>
      <c r="O556" s="88" t="str">
        <f>+Monitoring!W556</f>
        <v>#N/C</v>
      </c>
      <c r="P556" s="88" t="str">
        <f>+Monitoring!X556</f>
        <v>#N/C</v>
      </c>
      <c r="Q556" s="88" t="str">
        <f>+Monitoring!Y556</f>
        <v>#N/C</v>
      </c>
      <c r="R556" s="88" t="str">
        <f>+Monitoring!Z556</f>
        <v>#N/C</v>
      </c>
      <c r="S556" s="88" t="e">
        <f>+Monitoring!#REF!</f>
        <v>#REF!</v>
      </c>
      <c r="T556" s="101" t="e">
        <f>+Monitoring!#REF!</f>
        <v>#REF!</v>
      </c>
    </row>
    <row r="557" spans="1:20" x14ac:dyDescent="0.3">
      <c r="A557" s="88">
        <f t="shared" si="44"/>
        <v>556</v>
      </c>
      <c r="B557" s="88" t="str">
        <f t="shared" si="40"/>
        <v>FAIRD</v>
      </c>
      <c r="C557" s="88" t="str">
        <f>SUBSTITUTE(+Monitoring!C557,"-","")</f>
        <v>FAIRD3</v>
      </c>
      <c r="D557" s="88" t="str">
        <f t="shared" si="41"/>
        <v>Site3</v>
      </c>
      <c r="E557" s="89" t="str">
        <f t="shared" si="42"/>
        <v>Meadow</v>
      </c>
      <c r="F557" s="90" t="str">
        <f t="shared" si="43"/>
        <v>FAIRDxMeadow</v>
      </c>
      <c r="G557" s="91">
        <f>+Monitoring!G557</f>
        <v>45162.428229166697</v>
      </c>
      <c r="H557" s="91">
        <f>+Monitoring!H557</f>
        <v>45162.443252314799</v>
      </c>
      <c r="I557" s="93">
        <f>+Monitoring!I557</f>
        <v>1.5023148102045525E-2</v>
      </c>
      <c r="J557" s="92" t="e">
        <f>+Monitoring!#REF!</f>
        <v>#REF!</v>
      </c>
      <c r="K557" s="88" t="str">
        <f>+Monitoring!S557</f>
        <v>Coleoptera</v>
      </c>
      <c r="L557" s="88" t="str">
        <f>+Monitoring!T557</f>
        <v>Polyphaga</v>
      </c>
      <c r="M557" s="88" t="str">
        <f>+Monitoring!U557</f>
        <v>Cucujiformia</v>
      </c>
      <c r="N557" s="88" t="str">
        <f>+Monitoring!V557</f>
        <v>Coccinelloidea</v>
      </c>
      <c r="O557" s="88" t="str">
        <f>+Monitoring!W557</f>
        <v>Coccinellidae</v>
      </c>
      <c r="P557" s="88" t="str">
        <f>+Monitoring!X557</f>
        <v>Coccinellinae</v>
      </c>
      <c r="Q557" s="88" t="str">
        <f>+Monitoring!Y557</f>
        <v>Harmonia</v>
      </c>
      <c r="R557" s="88" t="str">
        <f>+Monitoring!Z557</f>
        <v>#N/C</v>
      </c>
      <c r="S557" s="88" t="e">
        <f>+Monitoring!#REF!</f>
        <v>#REF!</v>
      </c>
      <c r="T557" s="101" t="e">
        <f>+Monitoring!#REF!</f>
        <v>#REF!</v>
      </c>
    </row>
    <row r="558" spans="1:20" x14ac:dyDescent="0.3">
      <c r="A558" s="88">
        <f t="shared" si="44"/>
        <v>557</v>
      </c>
      <c r="B558" s="88" t="str">
        <f t="shared" si="40"/>
        <v>FAIRD</v>
      </c>
      <c r="C558" s="88" t="str">
        <f>SUBSTITUTE(+Monitoring!C558,"-","")</f>
        <v>FAIRD3</v>
      </c>
      <c r="D558" s="88" t="str">
        <f t="shared" si="41"/>
        <v>Site3</v>
      </c>
      <c r="E558" s="89" t="str">
        <f t="shared" si="42"/>
        <v>Meadow</v>
      </c>
      <c r="F558" s="90" t="str">
        <f t="shared" si="43"/>
        <v>FAIRDxMeadow</v>
      </c>
      <c r="G558" s="91">
        <f>+Monitoring!G558</f>
        <v>45162.435046296298</v>
      </c>
      <c r="H558" s="91">
        <f>+Monitoring!H558</f>
        <v>45162.449201388903</v>
      </c>
      <c r="I558" s="93">
        <f>+Monitoring!I558</f>
        <v>1.415509260550607E-2</v>
      </c>
      <c r="J558" s="92" t="e">
        <f>+Monitoring!#REF!</f>
        <v>#REF!</v>
      </c>
      <c r="K558" s="88" t="str">
        <f>+Monitoring!S558</f>
        <v>Diptera</v>
      </c>
      <c r="L558" s="88" t="str">
        <f>+Monitoring!T558</f>
        <v>Brachycera</v>
      </c>
      <c r="M558" s="88" t="str">
        <f>+Monitoring!U558</f>
        <v>#N/C</v>
      </c>
      <c r="N558" s="88" t="str">
        <f>+Monitoring!V558</f>
        <v>#N/C</v>
      </c>
      <c r="O558" s="88" t="str">
        <f>+Monitoring!W558</f>
        <v>#N/C</v>
      </c>
      <c r="P558" s="88" t="str">
        <f>+Monitoring!X558</f>
        <v>#N/C</v>
      </c>
      <c r="Q558" s="88" t="str">
        <f>+Monitoring!Y558</f>
        <v>#N/C</v>
      </c>
      <c r="R558" s="88" t="str">
        <f>+Monitoring!Z558</f>
        <v>#N/C</v>
      </c>
      <c r="S558" s="88" t="e">
        <f>+Monitoring!#REF!</f>
        <v>#REF!</v>
      </c>
      <c r="T558" s="101" t="e">
        <f>+Monitoring!#REF!</f>
        <v>#REF!</v>
      </c>
    </row>
    <row r="559" spans="1:20" x14ac:dyDescent="0.3">
      <c r="A559" s="88">
        <f t="shared" si="44"/>
        <v>558</v>
      </c>
      <c r="B559" s="88" t="str">
        <f t="shared" si="40"/>
        <v>FAIRD</v>
      </c>
      <c r="C559" s="88" t="str">
        <f>SUBSTITUTE(+Monitoring!C559,"-","")</f>
        <v>FAIRD3</v>
      </c>
      <c r="D559" s="88" t="str">
        <f t="shared" si="41"/>
        <v>Site3</v>
      </c>
      <c r="E559" s="89" t="str">
        <f t="shared" si="42"/>
        <v>Meadow</v>
      </c>
      <c r="F559" s="90" t="str">
        <f t="shared" si="43"/>
        <v>FAIRDxMeadow</v>
      </c>
      <c r="G559" s="91">
        <f>+Monitoring!G559</f>
        <v>45162.457499999997</v>
      </c>
      <c r="H559" s="91">
        <f>+Monitoring!H559</f>
        <v>45162.458599537</v>
      </c>
      <c r="I559" s="93">
        <f>+Monitoring!I559</f>
        <v>1.0995370030286722E-3</v>
      </c>
      <c r="J559" s="92" t="e">
        <f>+Monitoring!#REF!</f>
        <v>#REF!</v>
      </c>
      <c r="K559" s="88" t="str">
        <f>+Monitoring!S559</f>
        <v>Diptera</v>
      </c>
      <c r="L559" s="88" t="str">
        <f>+Monitoring!T559</f>
        <v>Nematocera</v>
      </c>
      <c r="M559" s="88" t="str">
        <f>+Monitoring!U559</f>
        <v>Bibionomorpha</v>
      </c>
      <c r="N559" s="88" t="str">
        <f>+Monitoring!V559</f>
        <v>Bibionoidea</v>
      </c>
      <c r="O559" s="88" t="str">
        <f>+Monitoring!W559</f>
        <v>Bibionidae</v>
      </c>
      <c r="P559" s="88" t="str">
        <f>+Monitoring!X559</f>
        <v>Bibioninae</v>
      </c>
      <c r="Q559" s="88" t="str">
        <f>+Monitoring!Y559</f>
        <v>Dilophus</v>
      </c>
      <c r="R559" s="88" t="str">
        <f>+Monitoring!Z559</f>
        <v>#N/C</v>
      </c>
      <c r="S559" s="88" t="e">
        <f>+Monitoring!#REF!</f>
        <v>#REF!</v>
      </c>
      <c r="T559" s="101" t="e">
        <f>+Monitoring!#REF!</f>
        <v>#REF!</v>
      </c>
    </row>
    <row r="560" spans="1:20" x14ac:dyDescent="0.3">
      <c r="A560" s="88">
        <f t="shared" si="44"/>
        <v>559</v>
      </c>
      <c r="B560" s="88" t="str">
        <f t="shared" si="40"/>
        <v>FAIRD</v>
      </c>
      <c r="C560" s="88" t="str">
        <f>SUBSTITUTE(+Monitoring!C560,"-","")</f>
        <v>FAIRD3</v>
      </c>
      <c r="D560" s="88" t="str">
        <f t="shared" si="41"/>
        <v>Site3</v>
      </c>
      <c r="E560" s="89" t="str">
        <f t="shared" si="42"/>
        <v>Meadow</v>
      </c>
      <c r="F560" s="90" t="str">
        <f t="shared" si="43"/>
        <v>FAIRDxMeadow</v>
      </c>
      <c r="G560" s="91">
        <f>+Monitoring!G560</f>
        <v>45162.480150463001</v>
      </c>
      <c r="H560" s="91">
        <f>+Monitoring!H560</f>
        <v>45162.480416666702</v>
      </c>
      <c r="I560" s="93">
        <f>+Monitoring!I560</f>
        <v>2.6620370044838637E-4</v>
      </c>
      <c r="J560" s="92" t="e">
        <f>+Monitoring!#REF!</f>
        <v>#REF!</v>
      </c>
      <c r="K560" s="88" t="str">
        <f>+Monitoring!S560</f>
        <v>Diptera</v>
      </c>
      <c r="L560" s="88" t="str">
        <f>+Monitoring!T560</f>
        <v>Brachycera</v>
      </c>
      <c r="M560" s="88" t="str">
        <f>+Monitoring!U560</f>
        <v>Muscomorpha</v>
      </c>
      <c r="N560" s="88" t="str">
        <f>+Monitoring!V560</f>
        <v>Muscoidea</v>
      </c>
      <c r="O560" s="88" t="str">
        <f>+Monitoring!W560</f>
        <v>#N/C</v>
      </c>
      <c r="P560" s="88" t="str">
        <f>+Monitoring!X560</f>
        <v>#N/C</v>
      </c>
      <c r="Q560" s="88" t="str">
        <f>+Monitoring!Y560</f>
        <v>#N/C</v>
      </c>
      <c r="R560" s="88" t="str">
        <f>+Monitoring!Z560</f>
        <v>#N/C</v>
      </c>
      <c r="S560" s="88" t="e">
        <f>+Monitoring!#REF!</f>
        <v>#REF!</v>
      </c>
      <c r="T560" s="101" t="e">
        <f>+Monitoring!#REF!</f>
        <v>#REF!</v>
      </c>
    </row>
    <row r="561" spans="1:20" x14ac:dyDescent="0.3">
      <c r="A561" s="88">
        <f t="shared" si="44"/>
        <v>560</v>
      </c>
      <c r="B561" s="88" t="str">
        <f t="shared" si="40"/>
        <v>FAIRD</v>
      </c>
      <c r="C561" s="88" t="str">
        <f>SUBSTITUTE(+Monitoring!C561,"-","")</f>
        <v>FAIRD3</v>
      </c>
      <c r="D561" s="88" t="str">
        <f t="shared" si="41"/>
        <v>Site3</v>
      </c>
      <c r="E561" s="89" t="str">
        <f t="shared" si="42"/>
        <v>Meadow</v>
      </c>
      <c r="F561" s="90" t="str">
        <f t="shared" si="43"/>
        <v>FAIRDxMeadow</v>
      </c>
      <c r="G561" s="91">
        <f>+Monitoring!G561</f>
        <v>45162.491435185198</v>
      </c>
      <c r="H561" s="91">
        <f>+Monitoring!H561</f>
        <v>45162.4915162037</v>
      </c>
      <c r="I561" s="93">
        <f>+Monitoring!I561</f>
        <v>8.1018501077778637E-5</v>
      </c>
      <c r="J561" s="92" t="e">
        <f>+Monitoring!#REF!</f>
        <v>#REF!</v>
      </c>
      <c r="K561" s="88" t="str">
        <f>+Monitoring!S561</f>
        <v>Diptera</v>
      </c>
      <c r="L561" s="88" t="str">
        <f>+Monitoring!T561</f>
        <v>Brachycera</v>
      </c>
      <c r="M561" s="88" t="str">
        <f>+Monitoring!U561</f>
        <v>#N/C</v>
      </c>
      <c r="N561" s="88" t="str">
        <f>+Monitoring!V561</f>
        <v>#N/C</v>
      </c>
      <c r="O561" s="88" t="str">
        <f>+Monitoring!W561</f>
        <v>#N/C</v>
      </c>
      <c r="P561" s="88" t="str">
        <f>+Monitoring!X561</f>
        <v>#N/C</v>
      </c>
      <c r="Q561" s="88" t="str">
        <f>+Monitoring!Y561</f>
        <v>#N/C</v>
      </c>
      <c r="R561" s="88" t="str">
        <f>+Monitoring!Z561</f>
        <v>#N/C</v>
      </c>
      <c r="S561" s="88" t="e">
        <f>+Monitoring!#REF!</f>
        <v>#REF!</v>
      </c>
      <c r="T561" s="101" t="e">
        <f>+Monitoring!#REF!</f>
        <v>#REF!</v>
      </c>
    </row>
    <row r="562" spans="1:20" x14ac:dyDescent="0.3">
      <c r="A562" s="88">
        <f t="shared" si="44"/>
        <v>561</v>
      </c>
      <c r="B562" s="88" t="str">
        <f t="shared" si="40"/>
        <v>FAIRD</v>
      </c>
      <c r="C562" s="88" t="str">
        <f>SUBSTITUTE(+Monitoring!C562,"-","")</f>
        <v>FAIRD3</v>
      </c>
      <c r="D562" s="88" t="str">
        <f t="shared" si="41"/>
        <v>Site3</v>
      </c>
      <c r="E562" s="89" t="str">
        <f t="shared" si="42"/>
        <v>Meadow</v>
      </c>
      <c r="F562" s="90" t="str">
        <f t="shared" si="43"/>
        <v>FAIRDxMeadow</v>
      </c>
      <c r="G562" s="91">
        <f>+Monitoring!G562</f>
        <v>45162.508993055599</v>
      </c>
      <c r="H562" s="91">
        <f>+Monitoring!H562</f>
        <v>45162.509548611102</v>
      </c>
      <c r="I562" s="93">
        <f>+Monitoring!I562</f>
        <v>5.5555550352437422E-4</v>
      </c>
      <c r="J562" s="92" t="e">
        <f>+Monitoring!#REF!</f>
        <v>#REF!</v>
      </c>
      <c r="K562" s="88" t="str">
        <f>+Monitoring!S562</f>
        <v>Diptera</v>
      </c>
      <c r="L562" s="88" t="str">
        <f>+Monitoring!T562</f>
        <v>Brachycera</v>
      </c>
      <c r="M562" s="88" t="str">
        <f>+Monitoring!U562</f>
        <v>Muscomorpha</v>
      </c>
      <c r="N562" s="88" t="str">
        <f>+Monitoring!V562</f>
        <v>Muscoidea</v>
      </c>
      <c r="O562" s="88" t="str">
        <f>+Monitoring!W562</f>
        <v>#N/C</v>
      </c>
      <c r="P562" s="88" t="str">
        <f>+Monitoring!X562</f>
        <v>#N/C</v>
      </c>
      <c r="Q562" s="88" t="str">
        <f>+Monitoring!Y562</f>
        <v>#N/C</v>
      </c>
      <c r="R562" s="88" t="str">
        <f>+Monitoring!Z562</f>
        <v>#N/C</v>
      </c>
      <c r="S562" s="88" t="e">
        <f>+Monitoring!#REF!</f>
        <v>#REF!</v>
      </c>
      <c r="T562" s="101" t="e">
        <f>+Monitoring!#REF!</f>
        <v>#REF!</v>
      </c>
    </row>
    <row r="563" spans="1:20" x14ac:dyDescent="0.3">
      <c r="A563" s="88">
        <f t="shared" si="44"/>
        <v>562</v>
      </c>
      <c r="B563" s="88" t="str">
        <f t="shared" si="40"/>
        <v>FAIRD</v>
      </c>
      <c r="C563" s="88" t="str">
        <f>SUBSTITUTE(+Monitoring!C563,"-","")</f>
        <v>FAIRD3</v>
      </c>
      <c r="D563" s="88" t="str">
        <f t="shared" si="41"/>
        <v>Site3</v>
      </c>
      <c r="E563" s="89" t="str">
        <f t="shared" si="42"/>
        <v>Meadow</v>
      </c>
      <c r="F563" s="90" t="str">
        <f t="shared" si="43"/>
        <v>FAIRDxMeadow</v>
      </c>
      <c r="G563" s="91">
        <f>+Monitoring!G563</f>
        <v>45162.595150462999</v>
      </c>
      <c r="H563" s="91">
        <f>+Monitoring!H563</f>
        <v>45162.595254629603</v>
      </c>
      <c r="I563" s="93">
        <f>+Monitoring!I563</f>
        <v>1.0416660370538011E-4</v>
      </c>
      <c r="J563" s="92" t="e">
        <f>+Monitoring!#REF!</f>
        <v>#REF!</v>
      </c>
      <c r="K563" s="88" t="str">
        <f>+Monitoring!S563</f>
        <v>Diptera</v>
      </c>
      <c r="L563" s="88" t="str">
        <f>+Monitoring!T563</f>
        <v>Brachycera</v>
      </c>
      <c r="M563" s="88" t="str">
        <f>+Monitoring!U563</f>
        <v>Muscomorpha</v>
      </c>
      <c r="N563" s="88" t="str">
        <f>+Monitoring!V563</f>
        <v>Muscoidea</v>
      </c>
      <c r="O563" s="88" t="str">
        <f>+Monitoring!W563</f>
        <v>Fanniidae</v>
      </c>
      <c r="P563" s="88">
        <f>+Monitoring!X563</f>
        <v>0</v>
      </c>
      <c r="Q563" s="88" t="str">
        <f>+Monitoring!Y563</f>
        <v>Fannia</v>
      </c>
      <c r="R563" s="88" t="str">
        <f>+Monitoring!Z563</f>
        <v>#N/C</v>
      </c>
      <c r="S563" s="88" t="e">
        <f>+Monitoring!#REF!</f>
        <v>#REF!</v>
      </c>
      <c r="T563" s="101" t="e">
        <f>+Monitoring!#REF!</f>
        <v>#REF!</v>
      </c>
    </row>
    <row r="564" spans="1:20" x14ac:dyDescent="0.3">
      <c r="A564" s="88">
        <f t="shared" si="44"/>
        <v>563</v>
      </c>
      <c r="B564" s="88" t="str">
        <f t="shared" si="40"/>
        <v>FAIRD</v>
      </c>
      <c r="C564" s="88" t="str">
        <f>SUBSTITUTE(+Monitoring!C564,"-","")</f>
        <v>FAIRD3</v>
      </c>
      <c r="D564" s="88" t="str">
        <f t="shared" si="41"/>
        <v>Site3</v>
      </c>
      <c r="E564" s="89" t="str">
        <f t="shared" si="42"/>
        <v>Meadow</v>
      </c>
      <c r="F564" s="90" t="str">
        <f t="shared" si="43"/>
        <v>FAIRDxMeadow</v>
      </c>
      <c r="G564" s="91">
        <f>+Monitoring!G564</f>
        <v>45162.604409722197</v>
      </c>
      <c r="H564" s="91">
        <f>+Monitoring!H564</f>
        <v>45162.604456018496</v>
      </c>
      <c r="I564" s="93">
        <f>+Monitoring!I564</f>
        <v>4.6296299842651933E-5</v>
      </c>
      <c r="J564" s="92" t="e">
        <f>+Monitoring!#REF!</f>
        <v>#REF!</v>
      </c>
      <c r="K564" s="88" t="str">
        <f>+Monitoring!S564</f>
        <v>Diptera</v>
      </c>
      <c r="L564" s="88" t="str">
        <f>+Monitoring!T564</f>
        <v>Brachycera</v>
      </c>
      <c r="M564" s="88" t="str">
        <f>+Monitoring!U564</f>
        <v>#N/C</v>
      </c>
      <c r="N564" s="88" t="str">
        <f>+Monitoring!V564</f>
        <v>#N/C</v>
      </c>
      <c r="O564" s="88" t="str">
        <f>+Monitoring!W564</f>
        <v>#N/C</v>
      </c>
      <c r="P564" s="88" t="str">
        <f>+Monitoring!X564</f>
        <v>#N/C</v>
      </c>
      <c r="Q564" s="88" t="str">
        <f>+Monitoring!Y564</f>
        <v>#N/C</v>
      </c>
      <c r="R564" s="88" t="str">
        <f>+Monitoring!Z564</f>
        <v>#N/C</v>
      </c>
      <c r="S564" s="88" t="e">
        <f>+Monitoring!#REF!</f>
        <v>#REF!</v>
      </c>
      <c r="T564" s="101" t="e">
        <f>+Monitoring!#REF!</f>
        <v>#REF!</v>
      </c>
    </row>
    <row r="565" spans="1:20" x14ac:dyDescent="0.3">
      <c r="A565" s="88">
        <f t="shared" si="44"/>
        <v>564</v>
      </c>
      <c r="B565" s="88" t="str">
        <f t="shared" si="40"/>
        <v>FAIRD</v>
      </c>
      <c r="C565" s="88" t="str">
        <f>SUBSTITUTE(+Monitoring!C565,"-","")</f>
        <v>FAIRD3</v>
      </c>
      <c r="D565" s="88" t="str">
        <f t="shared" si="41"/>
        <v>Site3</v>
      </c>
      <c r="E565" s="89" t="str">
        <f t="shared" si="42"/>
        <v>Meadow</v>
      </c>
      <c r="F565" s="90" t="str">
        <f t="shared" si="43"/>
        <v>FAIRDxMeadow</v>
      </c>
      <c r="G565" s="91">
        <f>+Monitoring!G565</f>
        <v>45162.644594907397</v>
      </c>
      <c r="H565" s="91">
        <f>+Monitoring!H565</f>
        <v>45162.644930555602</v>
      </c>
      <c r="I565" s="93">
        <f>+Monitoring!I565</f>
        <v>3.3564820478204638E-4</v>
      </c>
      <c r="J565" s="92" t="e">
        <f>+Monitoring!#REF!</f>
        <v>#REF!</v>
      </c>
      <c r="K565" s="88" t="str">
        <f>+Monitoring!S565</f>
        <v>Diptera</v>
      </c>
      <c r="L565" s="88" t="str">
        <f>+Monitoring!T565</f>
        <v>Brachycera</v>
      </c>
      <c r="M565" s="88" t="str">
        <f>+Monitoring!U565</f>
        <v>Muscomorpha</v>
      </c>
      <c r="N565" s="88" t="str">
        <f>+Monitoring!V565</f>
        <v>Oestroidea</v>
      </c>
      <c r="O565" s="88" t="str">
        <f>+Monitoring!W565</f>
        <v>#N/C</v>
      </c>
      <c r="P565" s="88" t="str">
        <f>+Monitoring!X565</f>
        <v>#N/C</v>
      </c>
      <c r="Q565" s="88" t="str">
        <f>+Monitoring!Y565</f>
        <v>#N/C</v>
      </c>
      <c r="R565" s="88" t="str">
        <f>+Monitoring!Z565</f>
        <v>#N/C</v>
      </c>
      <c r="S565" s="88" t="e">
        <f>+Monitoring!#REF!</f>
        <v>#REF!</v>
      </c>
      <c r="T565" s="101" t="e">
        <f>+Monitoring!#REF!</f>
        <v>#REF!</v>
      </c>
    </row>
    <row r="566" spans="1:20" x14ac:dyDescent="0.3">
      <c r="A566" s="88">
        <f t="shared" si="44"/>
        <v>565</v>
      </c>
      <c r="B566" s="88" t="str">
        <f t="shared" si="40"/>
        <v>FAIRD</v>
      </c>
      <c r="C566" s="88" t="str">
        <f>SUBSTITUTE(+Monitoring!C566,"-","")</f>
        <v>FAIRD3</v>
      </c>
      <c r="D566" s="88" t="str">
        <f t="shared" si="41"/>
        <v>Site3</v>
      </c>
      <c r="E566" s="89" t="str">
        <f t="shared" si="42"/>
        <v>Meadow</v>
      </c>
      <c r="F566" s="90" t="str">
        <f t="shared" si="43"/>
        <v>FAIRDxMeadow</v>
      </c>
      <c r="G566" s="91">
        <f>+Monitoring!G566</f>
        <v>45162.668530092596</v>
      </c>
      <c r="H566" s="91">
        <f>+Monitoring!H566</f>
        <v>45162.668692129599</v>
      </c>
      <c r="I566" s="93">
        <f>+Monitoring!I566</f>
        <v>1.6203700215555727E-4</v>
      </c>
      <c r="J566" s="92" t="e">
        <f>+Monitoring!#REF!</f>
        <v>#REF!</v>
      </c>
      <c r="K566" s="88" t="str">
        <f>+Monitoring!S566</f>
        <v>Diptera</v>
      </c>
      <c r="L566" s="88" t="str">
        <f>+Monitoring!T566</f>
        <v>Brachycera</v>
      </c>
      <c r="M566" s="88" t="str">
        <f>+Monitoring!U566</f>
        <v>Muscomorpha</v>
      </c>
      <c r="N566" s="88" t="str">
        <f>+Monitoring!V566</f>
        <v>Oestroidea</v>
      </c>
      <c r="O566" s="88" t="str">
        <f>+Monitoring!W566</f>
        <v>Sarcophagidae</v>
      </c>
      <c r="P566" s="88" t="str">
        <f>+Monitoring!X566</f>
        <v>#N/C</v>
      </c>
      <c r="Q566" s="88" t="str">
        <f>+Monitoring!Y566</f>
        <v>#N/C</v>
      </c>
      <c r="R566" s="88" t="str">
        <f>+Monitoring!Z566</f>
        <v>#N/C</v>
      </c>
      <c r="S566" s="88" t="e">
        <f>+Monitoring!#REF!</f>
        <v>#REF!</v>
      </c>
      <c r="T566" s="101" t="e">
        <f>+Monitoring!#REF!</f>
        <v>#REF!</v>
      </c>
    </row>
    <row r="567" spans="1:20" x14ac:dyDescent="0.3">
      <c r="A567" s="88">
        <f t="shared" si="44"/>
        <v>566</v>
      </c>
      <c r="B567" s="88" t="str">
        <f t="shared" si="40"/>
        <v>FAIRD</v>
      </c>
      <c r="C567" s="88" t="str">
        <f>SUBSTITUTE(+Monitoring!C567,"-","")</f>
        <v>FAIRD3</v>
      </c>
      <c r="D567" s="88" t="str">
        <f t="shared" si="41"/>
        <v>Site3</v>
      </c>
      <c r="E567" s="89" t="str">
        <f t="shared" si="42"/>
        <v>Meadow</v>
      </c>
      <c r="F567" s="90" t="str">
        <f t="shared" si="43"/>
        <v>FAIRDxMeadow</v>
      </c>
      <c r="G567" s="91">
        <f>+Monitoring!G567</f>
        <v>45162.682719907403</v>
      </c>
      <c r="H567" s="91">
        <f>+Monitoring!H567</f>
        <v>45162.682881944398</v>
      </c>
      <c r="I567" s="93">
        <f>+Monitoring!I567</f>
        <v>1.6203699487959966E-4</v>
      </c>
      <c r="J567" s="92" t="e">
        <f>+Monitoring!#REF!</f>
        <v>#REF!</v>
      </c>
      <c r="K567" s="88" t="str">
        <f>+Monitoring!S567</f>
        <v>Hemiptera</v>
      </c>
      <c r="L567" s="88" t="str">
        <f>+Monitoring!T567</f>
        <v>Auchenorrhyncha</v>
      </c>
      <c r="M567" s="88" t="str">
        <f>+Monitoring!U567</f>
        <v>Cicadomorpha</v>
      </c>
      <c r="N567" s="88" t="str">
        <f>+Monitoring!V567</f>
        <v>Membracoidea</v>
      </c>
      <c r="O567" s="88" t="str">
        <f>+Monitoring!W567</f>
        <v>Cicadellidae</v>
      </c>
      <c r="P567" s="88" t="str">
        <f>+Monitoring!X567</f>
        <v>Deltocephalinae</v>
      </c>
      <c r="Q567" s="88" t="str">
        <f>+Monitoring!Y567</f>
        <v>Orientus</v>
      </c>
      <c r="R567" s="88" t="str">
        <f>+Monitoring!Z567</f>
        <v>#N/C</v>
      </c>
      <c r="S567" s="88" t="e">
        <f>+Monitoring!#REF!</f>
        <v>#REF!</v>
      </c>
      <c r="T567" s="101" t="e">
        <f>+Monitoring!#REF!</f>
        <v>#REF!</v>
      </c>
    </row>
    <row r="568" spans="1:20" x14ac:dyDescent="0.3">
      <c r="A568" s="88">
        <f t="shared" si="44"/>
        <v>567</v>
      </c>
      <c r="B568" s="88" t="str">
        <f t="shared" si="40"/>
        <v>FAIRD</v>
      </c>
      <c r="C568" s="88" t="str">
        <f>SUBSTITUTE(+Monitoring!C568,"-","")</f>
        <v>FAIRD3</v>
      </c>
      <c r="D568" s="88" t="str">
        <f t="shared" si="41"/>
        <v>Site3</v>
      </c>
      <c r="E568" s="89" t="str">
        <f t="shared" si="42"/>
        <v>Meadow</v>
      </c>
      <c r="F568" s="90" t="str">
        <f t="shared" si="43"/>
        <v>FAIRDxMeadow</v>
      </c>
      <c r="G568" s="91">
        <f>+Monitoring!G568</f>
        <v>45162.745358796303</v>
      </c>
      <c r="H568" s="91">
        <f>+Monitoring!H568</f>
        <v>45162.7575462963</v>
      </c>
      <c r="I568" s="93">
        <f>+Monitoring!I568</f>
        <v>1.2187499996798579E-2</v>
      </c>
      <c r="J568" s="92" t="e">
        <f>+Monitoring!#REF!</f>
        <v>#REF!</v>
      </c>
      <c r="K568" s="88" t="str">
        <f>+Monitoring!S568</f>
        <v>Diptera</v>
      </c>
      <c r="L568" s="88" t="str">
        <f>+Monitoring!T568</f>
        <v>Brachycera</v>
      </c>
      <c r="M568" s="88" t="str">
        <f>+Monitoring!U568</f>
        <v>Muscomorpha</v>
      </c>
      <c r="N568" s="88" t="str">
        <f>+Monitoring!V568</f>
        <v>Muscoidea</v>
      </c>
      <c r="O568" s="88" t="str">
        <f>+Monitoring!W568</f>
        <v>Fanniidae</v>
      </c>
      <c r="P568" s="88">
        <f>+Monitoring!X568</f>
        <v>0</v>
      </c>
      <c r="Q568" s="88" t="str">
        <f>+Monitoring!Y568</f>
        <v>Fannia</v>
      </c>
      <c r="R568" s="88" t="str">
        <f>+Monitoring!Z568</f>
        <v>#N/C</v>
      </c>
      <c r="S568" s="88" t="e">
        <f>+Monitoring!#REF!</f>
        <v>#REF!</v>
      </c>
      <c r="T568" s="101" t="e">
        <f>+Monitoring!#REF!</f>
        <v>#REF!</v>
      </c>
    </row>
    <row r="569" spans="1:20" x14ac:dyDescent="0.3">
      <c r="A569" s="88">
        <f t="shared" si="44"/>
        <v>568</v>
      </c>
      <c r="B569" s="88" t="str">
        <f t="shared" si="40"/>
        <v>FAIRD</v>
      </c>
      <c r="C569" s="88" t="str">
        <f>SUBSTITUTE(+Monitoring!C569,"-","")</f>
        <v>FAIRD3</v>
      </c>
      <c r="D569" s="88" t="str">
        <f t="shared" si="41"/>
        <v>Site3</v>
      </c>
      <c r="E569" s="89" t="str">
        <f t="shared" si="42"/>
        <v>Meadow</v>
      </c>
      <c r="F569" s="90" t="str">
        <f t="shared" si="43"/>
        <v>FAIRDxMeadow</v>
      </c>
      <c r="G569" s="91">
        <f>+Monitoring!G569</f>
        <v>45162.758807870399</v>
      </c>
      <c r="H569" s="91">
        <f>+Monitoring!H569</f>
        <v>45162.7591203704</v>
      </c>
      <c r="I569" s="93">
        <f>+Monitoring!I569</f>
        <v>3.125000002910383E-4</v>
      </c>
      <c r="J569" s="92" t="e">
        <f>+Monitoring!#REF!</f>
        <v>#REF!</v>
      </c>
      <c r="K569" s="88" t="str">
        <f>+Monitoring!S569</f>
        <v>Diptera</v>
      </c>
      <c r="L569" s="88" t="str">
        <f>+Monitoring!T569</f>
        <v>Brachycera</v>
      </c>
      <c r="M569" s="88" t="str">
        <f>+Monitoring!U569</f>
        <v>Muscomorpha</v>
      </c>
      <c r="N569" s="88" t="str">
        <f>+Monitoring!V569</f>
        <v>Muscoidea</v>
      </c>
      <c r="O569" s="88" t="str">
        <f>+Monitoring!W569</f>
        <v>#N/C</v>
      </c>
      <c r="P569" s="88" t="str">
        <f>+Monitoring!X569</f>
        <v>#N/C</v>
      </c>
      <c r="Q569" s="88" t="str">
        <f>+Monitoring!Y569</f>
        <v>#N/C</v>
      </c>
      <c r="R569" s="88" t="str">
        <f>+Monitoring!Z569</f>
        <v>#N/C</v>
      </c>
      <c r="S569" s="88" t="e">
        <f>+Monitoring!#REF!</f>
        <v>#REF!</v>
      </c>
      <c r="T569" s="101" t="e">
        <f>+Monitoring!#REF!</f>
        <v>#REF!</v>
      </c>
    </row>
    <row r="570" spans="1:20" x14ac:dyDescent="0.3">
      <c r="A570" s="88">
        <f t="shared" si="44"/>
        <v>569</v>
      </c>
      <c r="B570" s="88" t="str">
        <f t="shared" si="40"/>
        <v>FAIRD</v>
      </c>
      <c r="C570" s="88" t="str">
        <f>SUBSTITUTE(+Monitoring!C570,"-","")</f>
        <v>FAIRD3</v>
      </c>
      <c r="D570" s="88" t="str">
        <f t="shared" si="41"/>
        <v>Site3</v>
      </c>
      <c r="E570" s="89" t="str">
        <f t="shared" si="42"/>
        <v>Meadow</v>
      </c>
      <c r="F570" s="90" t="str">
        <f t="shared" si="43"/>
        <v>FAIRDxMeadow</v>
      </c>
      <c r="G570" s="91">
        <f>+Monitoring!G570</f>
        <v>45162.7591203704</v>
      </c>
      <c r="H570" s="91">
        <f>+Monitoring!H570</f>
        <v>45162.759236111102</v>
      </c>
      <c r="I570" s="93">
        <f>+Monitoring!I570</f>
        <v>1.1574070231290534E-4</v>
      </c>
      <c r="J570" s="92" t="e">
        <f>+Monitoring!#REF!</f>
        <v>#REF!</v>
      </c>
      <c r="K570" s="88" t="str">
        <f>+Monitoring!S570</f>
        <v>Diptera</v>
      </c>
      <c r="L570" s="88" t="str">
        <f>+Monitoring!T570</f>
        <v>Brachycera</v>
      </c>
      <c r="M570" s="88" t="str">
        <f>+Monitoring!U570</f>
        <v>Muscomorpha</v>
      </c>
      <c r="N570" s="88" t="str">
        <f>+Monitoring!V570</f>
        <v>Muscoidea</v>
      </c>
      <c r="O570" s="88" t="str">
        <f>+Monitoring!W570</f>
        <v>Fanniidae</v>
      </c>
      <c r="P570" s="88">
        <f>+Monitoring!X570</f>
        <v>0</v>
      </c>
      <c r="Q570" s="88" t="str">
        <f>+Monitoring!Y570</f>
        <v>Fannia</v>
      </c>
      <c r="R570" s="88" t="str">
        <f>+Monitoring!Z570</f>
        <v>#N/C</v>
      </c>
      <c r="S570" s="88" t="e">
        <f>+Monitoring!#REF!</f>
        <v>#REF!</v>
      </c>
      <c r="T570" s="101" t="e">
        <f>+Monitoring!#REF!</f>
        <v>#REF!</v>
      </c>
    </row>
    <row r="571" spans="1:20" x14ac:dyDescent="0.3">
      <c r="A571" s="88">
        <f t="shared" si="44"/>
        <v>570</v>
      </c>
      <c r="B571" s="88" t="str">
        <f t="shared" si="40"/>
        <v>FAIRD</v>
      </c>
      <c r="C571" s="88" t="str">
        <f>SUBSTITUTE(+Monitoring!C571,"-","")</f>
        <v>FAIRD3</v>
      </c>
      <c r="D571" s="88" t="str">
        <f t="shared" si="41"/>
        <v>Site3</v>
      </c>
      <c r="E571" s="89" t="str">
        <f t="shared" si="42"/>
        <v>Meadow</v>
      </c>
      <c r="F571" s="90" t="str">
        <f t="shared" si="43"/>
        <v>FAIRDxMeadow</v>
      </c>
      <c r="G571" s="91">
        <f>+Monitoring!G571</f>
        <v>45162.768553240698</v>
      </c>
      <c r="H571" s="91">
        <f>+Monitoring!H571</f>
        <v>45162.768692129597</v>
      </c>
      <c r="I571" s="93">
        <f>+Monitoring!I571</f>
        <v>1.388888995279558E-4</v>
      </c>
      <c r="J571" s="92" t="e">
        <f>+Monitoring!#REF!</f>
        <v>#REF!</v>
      </c>
      <c r="K571" s="88" t="str">
        <f>+Monitoring!S571</f>
        <v>Diptera</v>
      </c>
      <c r="L571" s="88" t="str">
        <f>+Monitoring!T571</f>
        <v>Brachycera</v>
      </c>
      <c r="M571" s="88" t="str">
        <f>+Monitoring!U571</f>
        <v>#N/C</v>
      </c>
      <c r="N571" s="88" t="str">
        <f>+Monitoring!V571</f>
        <v>#N/C</v>
      </c>
      <c r="O571" s="88" t="str">
        <f>+Monitoring!W571</f>
        <v>#N/C</v>
      </c>
      <c r="P571" s="88" t="str">
        <f>+Monitoring!X571</f>
        <v>#N/C</v>
      </c>
      <c r="Q571" s="88" t="str">
        <f>+Monitoring!Y571</f>
        <v>#N/C</v>
      </c>
      <c r="R571" s="88" t="str">
        <f>+Monitoring!Z571</f>
        <v>#N/C</v>
      </c>
      <c r="S571" s="88" t="e">
        <f>+Monitoring!#REF!</f>
        <v>#REF!</v>
      </c>
      <c r="T571" s="101" t="e">
        <f>+Monitoring!#REF!</f>
        <v>#REF!</v>
      </c>
    </row>
    <row r="572" spans="1:20" x14ac:dyDescent="0.3">
      <c r="A572" s="88">
        <f t="shared" si="44"/>
        <v>571</v>
      </c>
      <c r="B572" s="88" t="str">
        <f t="shared" si="40"/>
        <v>FAIRD</v>
      </c>
      <c r="C572" s="88" t="str">
        <f>SUBSTITUTE(+Monitoring!C572,"-","")</f>
        <v>FAIRD3</v>
      </c>
      <c r="D572" s="88" t="str">
        <f t="shared" si="41"/>
        <v>Site3</v>
      </c>
      <c r="E572" s="89" t="str">
        <f t="shared" si="42"/>
        <v>Meadow</v>
      </c>
      <c r="F572" s="90" t="str">
        <f t="shared" si="43"/>
        <v>FAIRDxMeadow</v>
      </c>
      <c r="G572" s="91">
        <f>+Monitoring!G572</f>
        <v>45163.306423611102</v>
      </c>
      <c r="H572" s="91">
        <f>+Monitoring!H572</f>
        <v>45163.308090277802</v>
      </c>
      <c r="I572" s="93">
        <f>+Monitoring!I572</f>
        <v>1.6666666997480206E-3</v>
      </c>
      <c r="J572" s="92" t="e">
        <f>+Monitoring!#REF!</f>
        <v>#REF!</v>
      </c>
      <c r="K572" s="88" t="str">
        <f>+Monitoring!S572</f>
        <v>Diptera</v>
      </c>
      <c r="L572" s="88" t="str">
        <f>+Monitoring!T572</f>
        <v>Brachycera</v>
      </c>
      <c r="M572" s="88" t="str">
        <f>+Monitoring!U572</f>
        <v>#N/C</v>
      </c>
      <c r="N572" s="88" t="str">
        <f>+Monitoring!V572</f>
        <v>#N/C</v>
      </c>
      <c r="O572" s="88" t="str">
        <f>+Monitoring!W572</f>
        <v>#N/C</v>
      </c>
      <c r="P572" s="88" t="str">
        <f>+Monitoring!X572</f>
        <v>#N/C</v>
      </c>
      <c r="Q572" s="88" t="str">
        <f>+Monitoring!Y572</f>
        <v>#N/C</v>
      </c>
      <c r="R572" s="88" t="str">
        <f>+Monitoring!Z572</f>
        <v>#N/C</v>
      </c>
      <c r="S572" s="88" t="e">
        <f>+Monitoring!#REF!</f>
        <v>#REF!</v>
      </c>
      <c r="T572" s="101" t="e">
        <f>+Monitoring!#REF!</f>
        <v>#REF!</v>
      </c>
    </row>
    <row r="573" spans="1:20" x14ac:dyDescent="0.3">
      <c r="A573" s="88">
        <f t="shared" si="44"/>
        <v>572</v>
      </c>
      <c r="B573" s="88" t="str">
        <f t="shared" si="40"/>
        <v>FAIRD</v>
      </c>
      <c r="C573" s="88" t="str">
        <f>SUBSTITUTE(+Monitoring!C573,"-","")</f>
        <v>FAIRD3</v>
      </c>
      <c r="D573" s="88" t="str">
        <f t="shared" si="41"/>
        <v>Site3</v>
      </c>
      <c r="E573" s="89" t="str">
        <f t="shared" si="42"/>
        <v>Meadow</v>
      </c>
      <c r="F573" s="90" t="str">
        <f t="shared" si="43"/>
        <v>FAIRDxMeadow</v>
      </c>
      <c r="G573" s="91">
        <f>+Monitoring!G573</f>
        <v>45163.339861111097</v>
      </c>
      <c r="H573" s="91">
        <f>+Monitoring!H573</f>
        <v>45163.339930555601</v>
      </c>
      <c r="I573" s="93">
        <f>+Monitoring!I573</f>
        <v>6.9444504333660007E-5</v>
      </c>
      <c r="J573" s="92" t="e">
        <f>+Monitoring!#REF!</f>
        <v>#REF!</v>
      </c>
      <c r="K573" s="88" t="str">
        <f>+Monitoring!S573</f>
        <v>Diptera</v>
      </c>
      <c r="L573" s="88" t="str">
        <f>+Monitoring!T573</f>
        <v>Brachycera</v>
      </c>
      <c r="M573" s="88" t="str">
        <f>+Monitoring!U573</f>
        <v>Muscomorpha</v>
      </c>
      <c r="N573" s="88" t="str">
        <f>+Monitoring!V573</f>
        <v>Syrphoidea</v>
      </c>
      <c r="O573" s="88" t="str">
        <f>+Monitoring!W573</f>
        <v>Syrphidae</v>
      </c>
      <c r="P573" s="88" t="str">
        <f>+Monitoring!X573</f>
        <v>Syrphinae</v>
      </c>
      <c r="Q573" s="88" t="str">
        <f>+Monitoring!Y573</f>
        <v>Episyrphus</v>
      </c>
      <c r="R573" s="88" t="str">
        <f>+Monitoring!Z573</f>
        <v>#N/C</v>
      </c>
      <c r="S573" s="88" t="e">
        <f>+Monitoring!#REF!</f>
        <v>#REF!</v>
      </c>
      <c r="T573" s="101" t="e">
        <f>+Monitoring!#REF!</f>
        <v>#REF!</v>
      </c>
    </row>
    <row r="574" spans="1:20" x14ac:dyDescent="0.3">
      <c r="A574" s="88">
        <f t="shared" si="44"/>
        <v>573</v>
      </c>
      <c r="B574" s="88" t="str">
        <f t="shared" si="40"/>
        <v>FAIRD</v>
      </c>
      <c r="C574" s="88" t="str">
        <f>SUBSTITUTE(+Monitoring!C574,"-","")</f>
        <v>FAIRD3</v>
      </c>
      <c r="D574" s="88" t="str">
        <f t="shared" si="41"/>
        <v>Site3</v>
      </c>
      <c r="E574" s="89" t="str">
        <f t="shared" si="42"/>
        <v>Meadow</v>
      </c>
      <c r="F574" s="90" t="str">
        <f t="shared" si="43"/>
        <v>FAIRDxMeadow</v>
      </c>
      <c r="G574" s="91">
        <f>+Monitoring!G574</f>
        <v>45163.3609027778</v>
      </c>
      <c r="H574" s="91">
        <f>+Monitoring!H574</f>
        <v>45163.361145833303</v>
      </c>
      <c r="I574" s="93">
        <f>+Monitoring!I574</f>
        <v>2.4305550323333591E-4</v>
      </c>
      <c r="J574" s="92" t="e">
        <f>+Monitoring!#REF!</f>
        <v>#REF!</v>
      </c>
      <c r="K574" s="88" t="str">
        <f>+Monitoring!S574</f>
        <v>Diptera</v>
      </c>
      <c r="L574" s="88" t="str">
        <f>+Monitoring!T574</f>
        <v>Brachycera</v>
      </c>
      <c r="M574" s="88" t="str">
        <f>+Monitoring!U574</f>
        <v>Muscomorpha</v>
      </c>
      <c r="N574" s="88" t="str">
        <f>+Monitoring!V574</f>
        <v>Muscoidea</v>
      </c>
      <c r="O574" s="88" t="str">
        <f>+Monitoring!W574</f>
        <v>#N/C</v>
      </c>
      <c r="P574" s="88" t="str">
        <f>+Monitoring!X574</f>
        <v>#N/C</v>
      </c>
      <c r="Q574" s="88" t="str">
        <f>+Monitoring!Y574</f>
        <v>#N/C</v>
      </c>
      <c r="R574" s="88" t="str">
        <f>+Monitoring!Z574</f>
        <v>#N/C</v>
      </c>
      <c r="S574" s="88" t="e">
        <f>+Monitoring!#REF!</f>
        <v>#REF!</v>
      </c>
      <c r="T574" s="101" t="e">
        <f>+Monitoring!#REF!</f>
        <v>#REF!</v>
      </c>
    </row>
    <row r="575" spans="1:20" x14ac:dyDescent="0.3">
      <c r="A575" s="88">
        <f t="shared" si="44"/>
        <v>574</v>
      </c>
      <c r="B575" s="88" t="str">
        <f t="shared" si="40"/>
        <v>FAIRD</v>
      </c>
      <c r="C575" s="88" t="str">
        <f>SUBSTITUTE(+Monitoring!C575,"-","")</f>
        <v>FAIRD3</v>
      </c>
      <c r="D575" s="88" t="str">
        <f t="shared" si="41"/>
        <v>Site3</v>
      </c>
      <c r="E575" s="89" t="str">
        <f t="shared" si="42"/>
        <v>Meadow</v>
      </c>
      <c r="F575" s="90" t="str">
        <f t="shared" si="43"/>
        <v>FAIRDxMeadow</v>
      </c>
      <c r="G575" s="91">
        <f>+Monitoring!G575</f>
        <v>45163.361539351798</v>
      </c>
      <c r="H575" s="91">
        <f>+Monitoring!H575</f>
        <v>45163.362141203703</v>
      </c>
      <c r="I575" s="93">
        <f>+Monitoring!I575</f>
        <v>6.0185190523043275E-4</v>
      </c>
      <c r="J575" s="92" t="e">
        <f>+Monitoring!#REF!</f>
        <v>#REF!</v>
      </c>
      <c r="K575" s="88" t="str">
        <f>+Monitoring!S575</f>
        <v>Diptera</v>
      </c>
      <c r="L575" s="88" t="str">
        <f>+Monitoring!T575</f>
        <v>Brachycera</v>
      </c>
      <c r="M575" s="88" t="str">
        <f>+Monitoring!U575</f>
        <v>#N/C</v>
      </c>
      <c r="N575" s="88" t="str">
        <f>+Monitoring!V575</f>
        <v>#N/C</v>
      </c>
      <c r="O575" s="88" t="str">
        <f>+Monitoring!W575</f>
        <v>#N/C</v>
      </c>
      <c r="P575" s="88" t="str">
        <f>+Monitoring!X575</f>
        <v>#N/C</v>
      </c>
      <c r="Q575" s="88" t="str">
        <f>+Monitoring!Y575</f>
        <v>#N/C</v>
      </c>
      <c r="R575" s="88" t="str">
        <f>+Monitoring!Z575</f>
        <v>#N/C</v>
      </c>
      <c r="S575" s="88" t="e">
        <f>+Monitoring!#REF!</f>
        <v>#REF!</v>
      </c>
      <c r="T575" s="101" t="e">
        <f>+Monitoring!#REF!</f>
        <v>#REF!</v>
      </c>
    </row>
    <row r="576" spans="1:20" x14ac:dyDescent="0.3">
      <c r="A576" s="88">
        <f t="shared" si="44"/>
        <v>575</v>
      </c>
      <c r="B576" s="88" t="str">
        <f t="shared" si="40"/>
        <v>FAIRD</v>
      </c>
      <c r="C576" s="88" t="str">
        <f>SUBSTITUTE(+Monitoring!C576,"-","")</f>
        <v>FAIRD3</v>
      </c>
      <c r="D576" s="88" t="str">
        <f t="shared" si="41"/>
        <v>Site3</v>
      </c>
      <c r="E576" s="89" t="str">
        <f t="shared" si="42"/>
        <v>Meadow</v>
      </c>
      <c r="F576" s="90" t="str">
        <f t="shared" si="43"/>
        <v>FAIRDxMeadow</v>
      </c>
      <c r="G576" s="91">
        <f>+Monitoring!G576</f>
        <v>45163.389016203699</v>
      </c>
      <c r="H576" s="91">
        <f>+Monitoring!H576</f>
        <v>45163.391273148198</v>
      </c>
      <c r="I576" s="93">
        <f>+Monitoring!I576</f>
        <v>2.2569444990949705E-3</v>
      </c>
      <c r="J576" s="92" t="e">
        <f>+Monitoring!#REF!</f>
        <v>#REF!</v>
      </c>
      <c r="K576" s="88" t="str">
        <f>+Monitoring!S576</f>
        <v>Diptera</v>
      </c>
      <c r="L576" s="88" t="str">
        <f>+Monitoring!T576</f>
        <v>Brachycera</v>
      </c>
      <c r="M576" s="88" t="str">
        <f>+Monitoring!U576</f>
        <v>Muscomorpha</v>
      </c>
      <c r="N576" s="88" t="str">
        <f>+Monitoring!V576</f>
        <v>Oestroidea</v>
      </c>
      <c r="O576" s="88" t="str">
        <f>+Monitoring!W576</f>
        <v>Tachinidae</v>
      </c>
      <c r="P576" s="88" t="str">
        <f>+Monitoring!X576</f>
        <v>#N/C</v>
      </c>
      <c r="Q576" s="88" t="str">
        <f>+Monitoring!Y576</f>
        <v>#N/C</v>
      </c>
      <c r="R576" s="88" t="str">
        <f>+Monitoring!Z576</f>
        <v>#N/C</v>
      </c>
      <c r="S576" s="88" t="e">
        <f>+Monitoring!#REF!</f>
        <v>#REF!</v>
      </c>
      <c r="T576" s="101" t="e">
        <f>+Monitoring!#REF!</f>
        <v>#REF!</v>
      </c>
    </row>
    <row r="577" spans="1:20" x14ac:dyDescent="0.3">
      <c r="A577" s="88">
        <f t="shared" si="44"/>
        <v>576</v>
      </c>
      <c r="B577" s="88" t="str">
        <f t="shared" si="40"/>
        <v>FAIRD</v>
      </c>
      <c r="C577" s="88" t="str">
        <f>SUBSTITUTE(+Monitoring!C577,"-","")</f>
        <v>FAIRD3</v>
      </c>
      <c r="D577" s="88" t="str">
        <f t="shared" si="41"/>
        <v>Site3</v>
      </c>
      <c r="E577" s="89" t="str">
        <f t="shared" si="42"/>
        <v>Meadow</v>
      </c>
      <c r="F577" s="90" t="str">
        <f t="shared" si="43"/>
        <v>FAIRDxMeadow</v>
      </c>
      <c r="G577" s="91">
        <f>+Monitoring!G577</f>
        <v>45163.3979861111</v>
      </c>
      <c r="H577" s="91">
        <f>+Monitoring!H577</f>
        <v>45163.398125</v>
      </c>
      <c r="I577" s="93">
        <f>+Monitoring!I577</f>
        <v>1.388888995279558E-4</v>
      </c>
      <c r="J577" s="92" t="e">
        <f>+Monitoring!#REF!</f>
        <v>#REF!</v>
      </c>
      <c r="K577" s="88" t="str">
        <f>+Monitoring!S577</f>
        <v>Diptera</v>
      </c>
      <c r="L577" s="88" t="str">
        <f>+Monitoring!T577</f>
        <v>Brachycera</v>
      </c>
      <c r="M577" s="88" t="str">
        <f>+Monitoring!U577</f>
        <v>Muscomorpha</v>
      </c>
      <c r="N577" s="88" t="str">
        <f>+Monitoring!V577</f>
        <v>Oestroidea</v>
      </c>
      <c r="O577" s="88" t="str">
        <f>+Monitoring!W577</f>
        <v>Sarcophagidae</v>
      </c>
      <c r="P577" s="88" t="str">
        <f>+Monitoring!X577</f>
        <v>Sarcophaginae</v>
      </c>
      <c r="Q577" s="88" t="str">
        <f>+Monitoring!Y577</f>
        <v>Sarcophaga</v>
      </c>
      <c r="R577" s="88" t="str">
        <f>+Monitoring!Z577</f>
        <v>#N/C</v>
      </c>
      <c r="S577" s="88" t="e">
        <f>+Monitoring!#REF!</f>
        <v>#REF!</v>
      </c>
      <c r="T577" s="101" t="e">
        <f>+Monitoring!#REF!</f>
        <v>#REF!</v>
      </c>
    </row>
    <row r="578" spans="1:20" x14ac:dyDescent="0.3">
      <c r="A578" s="88">
        <f t="shared" si="44"/>
        <v>577</v>
      </c>
      <c r="B578" s="88" t="str">
        <f t="shared" si="40"/>
        <v>FAIRD</v>
      </c>
      <c r="C578" s="88" t="str">
        <f>SUBSTITUTE(+Monitoring!C578,"-","")</f>
        <v>FAIRD3</v>
      </c>
      <c r="D578" s="88" t="str">
        <f t="shared" si="41"/>
        <v>Site3</v>
      </c>
      <c r="E578" s="89" t="str">
        <f t="shared" si="42"/>
        <v>Meadow</v>
      </c>
      <c r="F578" s="90" t="str">
        <f t="shared" si="43"/>
        <v>FAIRDxMeadow</v>
      </c>
      <c r="G578" s="91">
        <f>+Monitoring!G578</f>
        <v>45163.475324074097</v>
      </c>
      <c r="H578" s="91">
        <f>+Monitoring!H578</f>
        <v>45163.475821759297</v>
      </c>
      <c r="I578" s="93">
        <f>+Monitoring!I578</f>
        <v>4.9768519966164604E-4</v>
      </c>
      <c r="J578" s="92" t="e">
        <f>+Monitoring!#REF!</f>
        <v>#REF!</v>
      </c>
      <c r="K578" s="88" t="str">
        <f>+Monitoring!S578</f>
        <v>Diptera</v>
      </c>
      <c r="L578" s="88" t="str">
        <f>+Monitoring!T578</f>
        <v>Brachycera</v>
      </c>
      <c r="M578" s="88" t="str">
        <f>+Monitoring!U578</f>
        <v>Muscomorpha</v>
      </c>
      <c r="N578" s="88" t="str">
        <f>+Monitoring!V578</f>
        <v>Phoroidea</v>
      </c>
      <c r="O578" s="88" t="str">
        <f>+Monitoring!W578</f>
        <v>Lonchopteridae</v>
      </c>
      <c r="P578" s="88">
        <f>+Monitoring!X578</f>
        <v>0</v>
      </c>
      <c r="Q578" s="88" t="str">
        <f>+Monitoring!Y578</f>
        <v>Lonchoptera</v>
      </c>
      <c r="R578" s="88" t="str">
        <f>+Monitoring!Z578</f>
        <v>#N/C</v>
      </c>
      <c r="S578" s="88" t="e">
        <f>+Monitoring!#REF!</f>
        <v>#REF!</v>
      </c>
      <c r="T578" s="101" t="e">
        <f>+Monitoring!#REF!</f>
        <v>#REF!</v>
      </c>
    </row>
    <row r="579" spans="1:20" x14ac:dyDescent="0.3">
      <c r="A579" s="88">
        <f t="shared" si="44"/>
        <v>578</v>
      </c>
      <c r="B579" s="88" t="str">
        <f t="shared" ref="B579:B642" si="45">+LEFT(C579,LEN(C579)-1)</f>
        <v>FAIRD</v>
      </c>
      <c r="C579" s="88" t="str">
        <f>SUBSTITUTE(+Monitoring!C579,"-","")</f>
        <v>FAIRD3</v>
      </c>
      <c r="D579" s="88" t="str">
        <f t="shared" ref="D579:D642" si="46">CONCATENATE("Site",RIGHT(C579,1))</f>
        <v>Site3</v>
      </c>
      <c r="E579" s="89" t="str">
        <f t="shared" ref="E579:E642" si="47">IF(OR(D579="Site1",D579="Site2"),"Maize",IF(OR(D579="Site3",D579="Site4"),"Meadow","error"))</f>
        <v>Meadow</v>
      </c>
      <c r="F579" s="90" t="str">
        <f t="shared" ref="F579:F642" si="48">+CONCATENATE(B579,"x",E579)</f>
        <v>FAIRDxMeadow</v>
      </c>
      <c r="G579" s="91">
        <f>+Monitoring!G579</f>
        <v>45163.478900463</v>
      </c>
      <c r="H579" s="91">
        <f>+Monitoring!H579</f>
        <v>45163.480972222198</v>
      </c>
      <c r="I579" s="93">
        <f>+Monitoring!I579</f>
        <v>2.0717591978609562E-3</v>
      </c>
      <c r="J579" s="92" t="e">
        <f>+Monitoring!#REF!</f>
        <v>#REF!</v>
      </c>
      <c r="K579" s="88" t="str">
        <f>+Monitoring!S579</f>
        <v>Diptera</v>
      </c>
      <c r="L579" s="88" t="str">
        <f>+Monitoring!T579</f>
        <v>#N/C</v>
      </c>
      <c r="M579" s="88" t="str">
        <f>+Monitoring!U579</f>
        <v>#N/C</v>
      </c>
      <c r="N579" s="88" t="str">
        <f>+Monitoring!V579</f>
        <v>#N/C</v>
      </c>
      <c r="O579" s="88" t="str">
        <f>+Monitoring!W579</f>
        <v>#N/C</v>
      </c>
      <c r="P579" s="88" t="str">
        <f>+Monitoring!X579</f>
        <v>#N/C</v>
      </c>
      <c r="Q579" s="88" t="str">
        <f>+Monitoring!Y579</f>
        <v>#N/C</v>
      </c>
      <c r="R579" s="88" t="str">
        <f>+Monitoring!Z579</f>
        <v>#N/C</v>
      </c>
      <c r="S579" s="88" t="e">
        <f>+Monitoring!#REF!</f>
        <v>#REF!</v>
      </c>
      <c r="T579" s="101" t="e">
        <f>+Monitoring!#REF!</f>
        <v>#REF!</v>
      </c>
    </row>
    <row r="580" spans="1:20" x14ac:dyDescent="0.3">
      <c r="A580" s="88">
        <f t="shared" ref="A580:A643" si="49">+A579+1</f>
        <v>579</v>
      </c>
      <c r="B580" s="88" t="str">
        <f t="shared" si="45"/>
        <v>FAIRD</v>
      </c>
      <c r="C580" s="88" t="str">
        <f>SUBSTITUTE(+Monitoring!C580,"-","")</f>
        <v>FAIRD3</v>
      </c>
      <c r="D580" s="88" t="str">
        <f t="shared" si="46"/>
        <v>Site3</v>
      </c>
      <c r="E580" s="89" t="str">
        <f t="shared" si="47"/>
        <v>Meadow</v>
      </c>
      <c r="F580" s="90" t="str">
        <f t="shared" si="48"/>
        <v>FAIRDxMeadow</v>
      </c>
      <c r="G580" s="91">
        <f>+Monitoring!G580</f>
        <v>45163.478900463</v>
      </c>
      <c r="H580" s="91">
        <f>+Monitoring!H580</f>
        <v>45163.502905092602</v>
      </c>
      <c r="I580" s="93">
        <f>+Monitoring!I580</f>
        <v>2.4004629602131899E-2</v>
      </c>
      <c r="J580" s="92" t="e">
        <f>+Monitoring!#REF!</f>
        <v>#REF!</v>
      </c>
      <c r="K580" s="88" t="str">
        <f>+Monitoring!S580</f>
        <v>Coleoptera</v>
      </c>
      <c r="L580" s="88" t="str">
        <f>+Monitoring!T580</f>
        <v>Polyphaga</v>
      </c>
      <c r="M580" s="88" t="str">
        <f>+Monitoring!U580</f>
        <v>Cucujiformia</v>
      </c>
      <c r="N580" s="88" t="str">
        <f>+Monitoring!V580</f>
        <v>Coccinelloidea</v>
      </c>
      <c r="O580" s="88" t="str">
        <f>+Monitoring!W580</f>
        <v>Coccinellidae</v>
      </c>
      <c r="P580" s="88" t="str">
        <f>+Monitoring!X580</f>
        <v>Coccinellinae</v>
      </c>
      <c r="Q580" s="88" t="str">
        <f>+Monitoring!Y580</f>
        <v>Harmonia</v>
      </c>
      <c r="R580" s="88" t="str">
        <f>+Monitoring!Z580</f>
        <v>#N/C</v>
      </c>
      <c r="S580" s="88" t="e">
        <f>+Monitoring!#REF!</f>
        <v>#REF!</v>
      </c>
      <c r="T580" s="101" t="e">
        <f>+Monitoring!#REF!</f>
        <v>#REF!</v>
      </c>
    </row>
    <row r="581" spans="1:20" x14ac:dyDescent="0.3">
      <c r="A581" s="88">
        <f t="shared" si="49"/>
        <v>580</v>
      </c>
      <c r="B581" s="88" t="str">
        <f t="shared" si="45"/>
        <v>FAIRD</v>
      </c>
      <c r="C581" s="88" t="str">
        <f>SUBSTITUTE(+Monitoring!C581,"-","")</f>
        <v>FAIRD3</v>
      </c>
      <c r="D581" s="88" t="str">
        <f t="shared" si="46"/>
        <v>Site3</v>
      </c>
      <c r="E581" s="89" t="str">
        <f t="shared" si="47"/>
        <v>Meadow</v>
      </c>
      <c r="F581" s="90" t="str">
        <f t="shared" si="48"/>
        <v>FAIRDxMeadow</v>
      </c>
      <c r="G581" s="91">
        <f>+Monitoring!G581</f>
        <v>45163.493541666699</v>
      </c>
      <c r="H581" s="91">
        <f>+Monitoring!H581</f>
        <v>45163.494212963</v>
      </c>
      <c r="I581" s="93">
        <f>+Monitoring!I581</f>
        <v>6.7129630042472854E-4</v>
      </c>
      <c r="J581" s="92" t="e">
        <f>+Monitoring!#REF!</f>
        <v>#REF!</v>
      </c>
      <c r="K581" s="88" t="str">
        <f>+Monitoring!S581</f>
        <v>Diptera</v>
      </c>
      <c r="L581" s="88" t="str">
        <f>+Monitoring!T581</f>
        <v>Brachycera</v>
      </c>
      <c r="M581" s="88" t="str">
        <f>+Monitoring!U581</f>
        <v>Muscomorpha</v>
      </c>
      <c r="N581" s="88" t="str">
        <f>+Monitoring!V581</f>
        <v>Muscoidea</v>
      </c>
      <c r="O581" s="88" t="str">
        <f>+Monitoring!W581</f>
        <v>#N/C</v>
      </c>
      <c r="P581" s="88" t="str">
        <f>+Monitoring!X581</f>
        <v>#N/C</v>
      </c>
      <c r="Q581" s="88" t="str">
        <f>+Monitoring!Y581</f>
        <v>#N/C</v>
      </c>
      <c r="R581" s="88" t="str">
        <f>+Monitoring!Z581</f>
        <v>#N/C</v>
      </c>
      <c r="S581" s="88" t="e">
        <f>+Monitoring!#REF!</f>
        <v>#REF!</v>
      </c>
      <c r="T581" s="101" t="e">
        <f>+Monitoring!#REF!</f>
        <v>#REF!</v>
      </c>
    </row>
    <row r="582" spans="1:20" x14ac:dyDescent="0.3">
      <c r="A582" s="88">
        <f t="shared" si="49"/>
        <v>581</v>
      </c>
      <c r="B582" s="88" t="str">
        <f t="shared" si="45"/>
        <v>FAIRD</v>
      </c>
      <c r="C582" s="88" t="str">
        <f>SUBSTITUTE(+Monitoring!C582,"-","")</f>
        <v>FAIRD3</v>
      </c>
      <c r="D582" s="88" t="str">
        <f t="shared" si="46"/>
        <v>Site3</v>
      </c>
      <c r="E582" s="89" t="str">
        <f t="shared" si="47"/>
        <v>Meadow</v>
      </c>
      <c r="F582" s="90" t="str">
        <f t="shared" si="48"/>
        <v>FAIRDxMeadow</v>
      </c>
      <c r="G582" s="91">
        <f>+Monitoring!G582</f>
        <v>45163.4941666667</v>
      </c>
      <c r="H582" s="91">
        <f>+Monitoring!H582</f>
        <v>45163.495555555601</v>
      </c>
      <c r="I582" s="93">
        <f>+Monitoring!I582</f>
        <v>1.388888900692109E-3</v>
      </c>
      <c r="J582" s="92" t="e">
        <f>+Monitoring!#REF!</f>
        <v>#REF!</v>
      </c>
      <c r="K582" s="88" t="str">
        <f>+Monitoring!S582</f>
        <v>Diptera</v>
      </c>
      <c r="L582" s="88" t="str">
        <f>+Monitoring!T582</f>
        <v>Brachycera</v>
      </c>
      <c r="M582" s="88" t="str">
        <f>+Monitoring!U582</f>
        <v>Muscomorpha</v>
      </c>
      <c r="N582" s="88" t="str">
        <f>+Monitoring!V582</f>
        <v>Muscoidea</v>
      </c>
      <c r="O582" s="88" t="str">
        <f>+Monitoring!W582</f>
        <v>Fanniidae</v>
      </c>
      <c r="P582" s="88">
        <f>+Monitoring!X582</f>
        <v>0</v>
      </c>
      <c r="Q582" s="88" t="str">
        <f>+Monitoring!Y582</f>
        <v>Fannia</v>
      </c>
      <c r="R582" s="88" t="str">
        <f>+Monitoring!Z582</f>
        <v>#N/C</v>
      </c>
      <c r="S582" s="88" t="e">
        <f>+Monitoring!#REF!</f>
        <v>#REF!</v>
      </c>
      <c r="T582" s="101" t="e">
        <f>+Monitoring!#REF!</f>
        <v>#REF!</v>
      </c>
    </row>
    <row r="583" spans="1:20" x14ac:dyDescent="0.3">
      <c r="A583" s="88">
        <f t="shared" si="49"/>
        <v>582</v>
      </c>
      <c r="B583" s="88" t="str">
        <f t="shared" si="45"/>
        <v>FAIRD</v>
      </c>
      <c r="C583" s="88" t="str">
        <f>SUBSTITUTE(+Monitoring!C583,"-","")</f>
        <v>FAIRD3</v>
      </c>
      <c r="D583" s="88" t="str">
        <f t="shared" si="46"/>
        <v>Site3</v>
      </c>
      <c r="E583" s="89" t="str">
        <f t="shared" si="47"/>
        <v>Meadow</v>
      </c>
      <c r="F583" s="90" t="str">
        <f t="shared" si="48"/>
        <v>FAIRDxMeadow</v>
      </c>
      <c r="G583" s="91">
        <f>+Monitoring!G583</f>
        <v>45163.531724537002</v>
      </c>
      <c r="H583" s="91">
        <f>+Monitoring!H583</f>
        <v>45163.5327777778</v>
      </c>
      <c r="I583" s="93">
        <f>+Monitoring!I583</f>
        <v>1.0532407977734692E-3</v>
      </c>
      <c r="J583" s="92" t="e">
        <f>+Monitoring!#REF!</f>
        <v>#REF!</v>
      </c>
      <c r="K583" s="88" t="str">
        <f>+Monitoring!S583</f>
        <v>Diptera</v>
      </c>
      <c r="L583" s="88" t="str">
        <f>+Monitoring!T583</f>
        <v>Brachycera</v>
      </c>
      <c r="M583" s="88" t="str">
        <f>+Monitoring!U583</f>
        <v>Muscomorpha</v>
      </c>
      <c r="N583" s="88" t="str">
        <f>+Monitoring!V583</f>
        <v>Muscoidea</v>
      </c>
      <c r="O583" s="88" t="str">
        <f>+Monitoring!W583</f>
        <v>Anthomyiidae</v>
      </c>
      <c r="P583" s="88" t="str">
        <f>+Monitoring!X583</f>
        <v>Anthomyiinae</v>
      </c>
      <c r="Q583" s="88" t="str">
        <f>+Monitoring!Y583</f>
        <v>Anthomyia</v>
      </c>
      <c r="R583" s="88" t="str">
        <f>+Monitoring!Z583</f>
        <v>#N/C</v>
      </c>
      <c r="S583" s="88" t="e">
        <f>+Monitoring!#REF!</f>
        <v>#REF!</v>
      </c>
      <c r="T583" s="101" t="e">
        <f>+Monitoring!#REF!</f>
        <v>#REF!</v>
      </c>
    </row>
    <row r="584" spans="1:20" x14ac:dyDescent="0.3">
      <c r="A584" s="88">
        <f t="shared" si="49"/>
        <v>583</v>
      </c>
      <c r="B584" s="88" t="str">
        <f t="shared" si="45"/>
        <v>FAIRD</v>
      </c>
      <c r="C584" s="88" t="str">
        <f>SUBSTITUTE(+Monitoring!C584,"-","")</f>
        <v>FAIRD3</v>
      </c>
      <c r="D584" s="88" t="str">
        <f t="shared" si="46"/>
        <v>Site3</v>
      </c>
      <c r="E584" s="89" t="str">
        <f t="shared" si="47"/>
        <v>Meadow</v>
      </c>
      <c r="F584" s="90" t="str">
        <f t="shared" si="48"/>
        <v>FAIRDxMeadow</v>
      </c>
      <c r="G584" s="91">
        <f>+Monitoring!G584</f>
        <v>45163.568726851903</v>
      </c>
      <c r="H584" s="91">
        <f>+Monitoring!H584</f>
        <v>45163.635162036997</v>
      </c>
      <c r="I584" s="93">
        <f>+Monitoring!I584</f>
        <v>6.6435185093723703E-2</v>
      </c>
      <c r="J584" s="92" t="e">
        <f>+Monitoring!#REF!</f>
        <v>#REF!</v>
      </c>
      <c r="K584" s="88" t="str">
        <f>+Monitoring!S584</f>
        <v>Coleoptera</v>
      </c>
      <c r="L584" s="88" t="str">
        <f>+Monitoring!T584</f>
        <v>Polyphaga</v>
      </c>
      <c r="M584" s="88" t="str">
        <f>+Monitoring!U584</f>
        <v>Cucujiformia</v>
      </c>
      <c r="N584" s="88" t="str">
        <f>+Monitoring!V584</f>
        <v>Coccinelloidea</v>
      </c>
      <c r="O584" s="88" t="str">
        <f>+Monitoring!W584</f>
        <v>Coccinellidae</v>
      </c>
      <c r="P584" s="88" t="str">
        <f>+Monitoring!X584</f>
        <v>Coccinellinae</v>
      </c>
      <c r="Q584" s="88" t="str">
        <f>+Monitoring!Y584</f>
        <v>Harmonia</v>
      </c>
      <c r="R584" s="88" t="str">
        <f>+Monitoring!Z584</f>
        <v>#N/C</v>
      </c>
      <c r="S584" s="88" t="e">
        <f>+Monitoring!#REF!</f>
        <v>#REF!</v>
      </c>
      <c r="T584" s="101" t="e">
        <f>+Monitoring!#REF!</f>
        <v>#REF!</v>
      </c>
    </row>
    <row r="585" spans="1:20" x14ac:dyDescent="0.3">
      <c r="A585" s="88">
        <f t="shared" si="49"/>
        <v>584</v>
      </c>
      <c r="B585" s="88" t="str">
        <f t="shared" si="45"/>
        <v>FAIRD</v>
      </c>
      <c r="C585" s="88" t="str">
        <f>SUBSTITUTE(+Monitoring!C585,"-","")</f>
        <v>FAIRD3</v>
      </c>
      <c r="D585" s="88" t="str">
        <f t="shared" si="46"/>
        <v>Site3</v>
      </c>
      <c r="E585" s="89" t="str">
        <f t="shared" si="47"/>
        <v>Meadow</v>
      </c>
      <c r="F585" s="90" t="str">
        <f t="shared" si="48"/>
        <v>FAIRDxMeadow</v>
      </c>
      <c r="G585" s="91">
        <f>+Monitoring!G585</f>
        <v>45163.6028240741</v>
      </c>
      <c r="H585" s="91">
        <f>+Monitoring!H585</f>
        <v>45163.607581018499</v>
      </c>
      <c r="I585" s="93">
        <f>+Monitoring!I585</f>
        <v>4.7569443995598704E-3</v>
      </c>
      <c r="J585" s="92" t="e">
        <f>+Monitoring!#REF!</f>
        <v>#REF!</v>
      </c>
      <c r="K585" s="88" t="str">
        <f>+Monitoring!S585</f>
        <v>Diptera</v>
      </c>
      <c r="L585" s="88" t="str">
        <f>+Monitoring!T585</f>
        <v>Brachycera</v>
      </c>
      <c r="M585" s="88" t="str">
        <f>+Monitoring!U585</f>
        <v>#N/C</v>
      </c>
      <c r="N585" s="88" t="str">
        <f>+Monitoring!V585</f>
        <v>#N/C</v>
      </c>
      <c r="O585" s="88" t="str">
        <f>+Monitoring!W585</f>
        <v>#N/C</v>
      </c>
      <c r="P585" s="88" t="str">
        <f>+Monitoring!X585</f>
        <v>#N/C</v>
      </c>
      <c r="Q585" s="88" t="str">
        <f>+Monitoring!Y585</f>
        <v>#N/C</v>
      </c>
      <c r="R585" s="88" t="str">
        <f>+Monitoring!Z585</f>
        <v>#N/C</v>
      </c>
      <c r="S585" s="88" t="e">
        <f>+Monitoring!#REF!</f>
        <v>#REF!</v>
      </c>
      <c r="T585" s="101" t="e">
        <f>+Monitoring!#REF!</f>
        <v>#REF!</v>
      </c>
    </row>
    <row r="586" spans="1:20" x14ac:dyDescent="0.3">
      <c r="A586" s="88">
        <f t="shared" si="49"/>
        <v>585</v>
      </c>
      <c r="B586" s="88" t="str">
        <f t="shared" si="45"/>
        <v>FAIRD</v>
      </c>
      <c r="C586" s="88" t="str">
        <f>SUBSTITUTE(+Monitoring!C586,"-","")</f>
        <v>FAIRD3</v>
      </c>
      <c r="D586" s="88" t="str">
        <f t="shared" si="46"/>
        <v>Site3</v>
      </c>
      <c r="E586" s="89" t="str">
        <f t="shared" si="47"/>
        <v>Meadow</v>
      </c>
      <c r="F586" s="90" t="str">
        <f t="shared" si="48"/>
        <v>FAIRDxMeadow</v>
      </c>
      <c r="G586" s="91">
        <f>+Monitoring!G586</f>
        <v>45163.628425925897</v>
      </c>
      <c r="H586" s="91">
        <f>+Monitoring!H586</f>
        <v>45163.628564814797</v>
      </c>
      <c r="I586" s="93">
        <f>+Monitoring!I586</f>
        <v>1.388888995279558E-4</v>
      </c>
      <c r="J586" s="92" t="e">
        <f>+Monitoring!#REF!</f>
        <v>#REF!</v>
      </c>
      <c r="K586" s="88" t="str">
        <f>+Monitoring!S586</f>
        <v>Diptera</v>
      </c>
      <c r="L586" s="88" t="str">
        <f>+Monitoring!T586</f>
        <v>Brachycera</v>
      </c>
      <c r="M586" s="88" t="str">
        <f>+Monitoring!U586</f>
        <v>Muscomorpha</v>
      </c>
      <c r="N586" s="88" t="str">
        <f>+Monitoring!V586</f>
        <v>Muscoidea</v>
      </c>
      <c r="O586" s="88" t="str">
        <f>+Monitoring!W586</f>
        <v>#N/C</v>
      </c>
      <c r="P586" s="88" t="str">
        <f>+Monitoring!X586</f>
        <v>#N/C</v>
      </c>
      <c r="Q586" s="88" t="str">
        <f>+Monitoring!Y586</f>
        <v>#N/C</v>
      </c>
      <c r="R586" s="88" t="str">
        <f>+Monitoring!Z586</f>
        <v>#N/C</v>
      </c>
      <c r="S586" s="88" t="e">
        <f>+Monitoring!#REF!</f>
        <v>#REF!</v>
      </c>
      <c r="T586" s="101" t="e">
        <f>+Monitoring!#REF!</f>
        <v>#REF!</v>
      </c>
    </row>
    <row r="587" spans="1:20" x14ac:dyDescent="0.3">
      <c r="A587" s="88">
        <f t="shared" si="49"/>
        <v>586</v>
      </c>
      <c r="B587" s="88" t="str">
        <f t="shared" si="45"/>
        <v>FAIRD</v>
      </c>
      <c r="C587" s="88" t="str">
        <f>SUBSTITUTE(+Monitoring!C587,"-","")</f>
        <v>FAIRD3</v>
      </c>
      <c r="D587" s="88" t="str">
        <f t="shared" si="46"/>
        <v>Site3</v>
      </c>
      <c r="E587" s="89" t="str">
        <f t="shared" si="47"/>
        <v>Meadow</v>
      </c>
      <c r="F587" s="90" t="str">
        <f t="shared" si="48"/>
        <v>FAIRDxMeadow</v>
      </c>
      <c r="G587" s="91">
        <f>+Monitoring!G587</f>
        <v>45163.660509259302</v>
      </c>
      <c r="H587" s="91">
        <f>+Monitoring!H587</f>
        <v>45163.660763888904</v>
      </c>
      <c r="I587" s="93">
        <f>+Monitoring!I587</f>
        <v>2.5462960184086114E-4</v>
      </c>
      <c r="J587" s="92" t="e">
        <f>+Monitoring!#REF!</f>
        <v>#REF!</v>
      </c>
      <c r="K587" s="88" t="str">
        <f>+Monitoring!S587</f>
        <v>Diptera</v>
      </c>
      <c r="L587" s="88" t="str">
        <f>+Monitoring!T587</f>
        <v>Brachycera</v>
      </c>
      <c r="M587" s="88" t="str">
        <f>+Monitoring!U587</f>
        <v>#N/C</v>
      </c>
      <c r="N587" s="88" t="str">
        <f>+Monitoring!V587</f>
        <v>#N/C</v>
      </c>
      <c r="O587" s="88" t="str">
        <f>+Monitoring!W587</f>
        <v>#N/C</v>
      </c>
      <c r="P587" s="88" t="str">
        <f>+Monitoring!X587</f>
        <v>#N/C</v>
      </c>
      <c r="Q587" s="88" t="str">
        <f>+Monitoring!Y587</f>
        <v>#N/C</v>
      </c>
      <c r="R587" s="88" t="str">
        <f>+Monitoring!Z587</f>
        <v>#N/C</v>
      </c>
      <c r="S587" s="88" t="e">
        <f>+Monitoring!#REF!</f>
        <v>#REF!</v>
      </c>
      <c r="T587" s="101" t="e">
        <f>+Monitoring!#REF!</f>
        <v>#REF!</v>
      </c>
    </row>
    <row r="588" spans="1:20" x14ac:dyDescent="0.3">
      <c r="A588" s="88">
        <f t="shared" si="49"/>
        <v>587</v>
      </c>
      <c r="B588" s="88" t="str">
        <f t="shared" si="45"/>
        <v>FAIRD</v>
      </c>
      <c r="C588" s="88" t="str">
        <f>SUBSTITUTE(+Monitoring!C588,"-","")</f>
        <v>FAIRD3</v>
      </c>
      <c r="D588" s="88" t="str">
        <f t="shared" si="46"/>
        <v>Site3</v>
      </c>
      <c r="E588" s="89" t="str">
        <f t="shared" si="47"/>
        <v>Meadow</v>
      </c>
      <c r="F588" s="90" t="str">
        <f t="shared" si="48"/>
        <v>FAIRDxMeadow</v>
      </c>
      <c r="G588" s="91">
        <f>+Monitoring!G588</f>
        <v>45163.6718287037</v>
      </c>
      <c r="H588" s="91">
        <f>+Monitoring!H588</f>
        <v>45163.673275462999</v>
      </c>
      <c r="I588" s="93">
        <f>+Monitoring!I588</f>
        <v>1.4467592991422862E-3</v>
      </c>
      <c r="J588" s="92" t="e">
        <f>+Monitoring!#REF!</f>
        <v>#REF!</v>
      </c>
      <c r="K588" s="88" t="str">
        <f>+Monitoring!S588</f>
        <v>Diptera</v>
      </c>
      <c r="L588" s="88" t="str">
        <f>+Monitoring!T588</f>
        <v>Brachycera</v>
      </c>
      <c r="M588" s="88" t="str">
        <f>+Monitoring!U588</f>
        <v>Muscomorpha</v>
      </c>
      <c r="N588" s="88" t="str">
        <f>+Monitoring!V588</f>
        <v>Oestroidea</v>
      </c>
      <c r="O588" s="88" t="str">
        <f>+Monitoring!W588</f>
        <v>Sarcophagidae</v>
      </c>
      <c r="P588" s="88" t="str">
        <f>+Monitoring!X588</f>
        <v>#N/C</v>
      </c>
      <c r="Q588" s="88" t="str">
        <f>+Monitoring!Y588</f>
        <v>#N/C</v>
      </c>
      <c r="R588" s="88" t="str">
        <f>+Monitoring!Z588</f>
        <v>#N/C</v>
      </c>
      <c r="S588" s="88" t="e">
        <f>+Monitoring!#REF!</f>
        <v>#REF!</v>
      </c>
      <c r="T588" s="101" t="e">
        <f>+Monitoring!#REF!</f>
        <v>#REF!</v>
      </c>
    </row>
    <row r="589" spans="1:20" x14ac:dyDescent="0.3">
      <c r="A589" s="88">
        <f t="shared" si="49"/>
        <v>588</v>
      </c>
      <c r="B589" s="88" t="str">
        <f t="shared" si="45"/>
        <v>FAIRD</v>
      </c>
      <c r="C589" s="88" t="str">
        <f>SUBSTITUTE(+Monitoring!C589,"-","")</f>
        <v>FAIRD3</v>
      </c>
      <c r="D589" s="88" t="str">
        <f t="shared" si="46"/>
        <v>Site3</v>
      </c>
      <c r="E589" s="89" t="str">
        <f t="shared" si="47"/>
        <v>Meadow</v>
      </c>
      <c r="F589" s="90" t="str">
        <f t="shared" si="48"/>
        <v>FAIRDxMeadow</v>
      </c>
      <c r="G589" s="91">
        <f>+Monitoring!G589</f>
        <v>45163.697928240697</v>
      </c>
      <c r="H589" s="91">
        <f>+Monitoring!H589</f>
        <v>45163.6983680556</v>
      </c>
      <c r="I589" s="93">
        <f>+Monitoring!I589</f>
        <v>4.3981490307487547E-4</v>
      </c>
      <c r="J589" s="92" t="e">
        <f>+Monitoring!#REF!</f>
        <v>#REF!</v>
      </c>
      <c r="K589" s="88" t="str">
        <f>+Monitoring!S589</f>
        <v>Diptera</v>
      </c>
      <c r="L589" s="88" t="str">
        <f>+Monitoring!T589</f>
        <v>Brachycera</v>
      </c>
      <c r="M589" s="88" t="str">
        <f>+Monitoring!U589</f>
        <v>Muscomorpha</v>
      </c>
      <c r="N589" s="88" t="str">
        <f>+Monitoring!V589</f>
        <v>Muscoidea</v>
      </c>
      <c r="O589" s="88" t="str">
        <f>+Monitoring!W589</f>
        <v>#N/C</v>
      </c>
      <c r="P589" s="88" t="str">
        <f>+Monitoring!X589</f>
        <v>#N/C</v>
      </c>
      <c r="Q589" s="88" t="str">
        <f>+Monitoring!Y589</f>
        <v>#N/C</v>
      </c>
      <c r="R589" s="88" t="str">
        <f>+Monitoring!Z589</f>
        <v>#N/C</v>
      </c>
      <c r="S589" s="88" t="e">
        <f>+Monitoring!#REF!</f>
        <v>#REF!</v>
      </c>
      <c r="T589" s="101" t="e">
        <f>+Monitoring!#REF!</f>
        <v>#REF!</v>
      </c>
    </row>
    <row r="590" spans="1:20" x14ac:dyDescent="0.3">
      <c r="A590" s="88">
        <f t="shared" si="49"/>
        <v>589</v>
      </c>
      <c r="B590" s="88" t="str">
        <f t="shared" si="45"/>
        <v>FAIRD</v>
      </c>
      <c r="C590" s="88" t="str">
        <f>SUBSTITUTE(+Monitoring!C590,"-","")</f>
        <v>FAIRD3</v>
      </c>
      <c r="D590" s="88" t="str">
        <f t="shared" si="46"/>
        <v>Site3</v>
      </c>
      <c r="E590" s="89" t="str">
        <f t="shared" si="47"/>
        <v>Meadow</v>
      </c>
      <c r="F590" s="90" t="str">
        <f t="shared" si="48"/>
        <v>FAIRDxMeadow</v>
      </c>
      <c r="G590" s="91">
        <f>+Monitoring!G590</f>
        <v>45163.707071759301</v>
      </c>
      <c r="H590" s="91">
        <f>+Monitoring!H590</f>
        <v>45163.707291666702</v>
      </c>
      <c r="I590" s="93">
        <f>+Monitoring!I590</f>
        <v>2.1990740060573444E-4</v>
      </c>
      <c r="J590" s="92" t="e">
        <f>+Monitoring!#REF!</f>
        <v>#REF!</v>
      </c>
      <c r="K590" s="88" t="str">
        <f>+Monitoring!S590</f>
        <v>Diptera</v>
      </c>
      <c r="L590" s="88" t="str">
        <f>+Monitoring!T590</f>
        <v>Brachycera</v>
      </c>
      <c r="M590" s="88" t="str">
        <f>+Monitoring!U590</f>
        <v>Muscomorpha</v>
      </c>
      <c r="N590" s="88" t="str">
        <f>+Monitoring!V590</f>
        <v>Oestroidea</v>
      </c>
      <c r="O590" s="88" t="str">
        <f>+Monitoring!W590</f>
        <v>#N/C</v>
      </c>
      <c r="P590" s="88" t="str">
        <f>+Monitoring!X590</f>
        <v>#N/C</v>
      </c>
      <c r="Q590" s="88" t="str">
        <f>+Monitoring!Y590</f>
        <v>#N/C</v>
      </c>
      <c r="R590" s="88" t="str">
        <f>+Monitoring!Z590</f>
        <v>#N/C</v>
      </c>
      <c r="S590" s="88" t="e">
        <f>+Monitoring!#REF!</f>
        <v>#REF!</v>
      </c>
      <c r="T590" s="101" t="e">
        <f>+Monitoring!#REF!</f>
        <v>#REF!</v>
      </c>
    </row>
    <row r="591" spans="1:20" x14ac:dyDescent="0.3">
      <c r="A591" s="88">
        <f t="shared" si="49"/>
        <v>590</v>
      </c>
      <c r="B591" s="88" t="str">
        <f t="shared" si="45"/>
        <v>FAIRD</v>
      </c>
      <c r="C591" s="88" t="str">
        <f>SUBSTITUTE(+Monitoring!C591,"-","")</f>
        <v>FAIRD3</v>
      </c>
      <c r="D591" s="88" t="str">
        <f t="shared" si="46"/>
        <v>Site3</v>
      </c>
      <c r="E591" s="89" t="str">
        <f t="shared" si="47"/>
        <v>Meadow</v>
      </c>
      <c r="F591" s="90" t="str">
        <f t="shared" si="48"/>
        <v>FAIRDxMeadow</v>
      </c>
      <c r="G591" s="91">
        <f>+Monitoring!G591</f>
        <v>45163.712939814803</v>
      </c>
      <c r="H591" s="91">
        <f>+Monitoring!H591</f>
        <v>45163.714652777802</v>
      </c>
      <c r="I591" s="93">
        <f>+Monitoring!I591</f>
        <v>1.7129629995906726E-3</v>
      </c>
      <c r="J591" s="92" t="e">
        <f>+Monitoring!#REF!</f>
        <v>#REF!</v>
      </c>
      <c r="K591" s="88" t="str">
        <f>+Monitoring!S591</f>
        <v>Diptera</v>
      </c>
      <c r="L591" s="88" t="str">
        <f>+Monitoring!T591</f>
        <v>Brachycera</v>
      </c>
      <c r="M591" s="88" t="str">
        <f>+Monitoring!U591</f>
        <v>Muscomorpha</v>
      </c>
      <c r="N591" s="88" t="str">
        <f>+Monitoring!V591</f>
        <v>Muscoidea</v>
      </c>
      <c r="O591" s="88" t="str">
        <f>+Monitoring!W591</f>
        <v>#N/C</v>
      </c>
      <c r="P591" s="88" t="str">
        <f>+Monitoring!X591</f>
        <v>#N/C</v>
      </c>
      <c r="Q591" s="88" t="str">
        <f>+Monitoring!Y591</f>
        <v>#N/C</v>
      </c>
      <c r="R591" s="88" t="str">
        <f>+Monitoring!Z591</f>
        <v>#N/C</v>
      </c>
      <c r="S591" s="88" t="e">
        <f>+Monitoring!#REF!</f>
        <v>#REF!</v>
      </c>
      <c r="T591" s="101" t="e">
        <f>+Monitoring!#REF!</f>
        <v>#REF!</v>
      </c>
    </row>
    <row r="592" spans="1:20" x14ac:dyDescent="0.3">
      <c r="A592" s="88">
        <f t="shared" si="49"/>
        <v>591</v>
      </c>
      <c r="B592" s="88" t="str">
        <f t="shared" si="45"/>
        <v>FAIRD</v>
      </c>
      <c r="C592" s="88" t="str">
        <f>SUBSTITUTE(+Monitoring!C592,"-","")</f>
        <v>FAIRD3</v>
      </c>
      <c r="D592" s="88" t="str">
        <f t="shared" si="46"/>
        <v>Site3</v>
      </c>
      <c r="E592" s="89" t="str">
        <f t="shared" si="47"/>
        <v>Meadow</v>
      </c>
      <c r="F592" s="90" t="str">
        <f t="shared" si="48"/>
        <v>FAIRDxMeadow</v>
      </c>
      <c r="G592" s="91">
        <f>+Monitoring!G592</f>
        <v>45163.739027777803</v>
      </c>
      <c r="H592" s="91">
        <f>+Monitoring!H592</f>
        <v>45163.739317129599</v>
      </c>
      <c r="I592" s="93">
        <f>+Monitoring!I592</f>
        <v>2.8935179580003023E-4</v>
      </c>
      <c r="J592" s="92" t="e">
        <f>+Monitoring!#REF!</f>
        <v>#REF!</v>
      </c>
      <c r="K592" s="88" t="str">
        <f>+Monitoring!S592</f>
        <v>Diptera</v>
      </c>
      <c r="L592" s="88" t="str">
        <f>+Monitoring!T592</f>
        <v>Brachycera</v>
      </c>
      <c r="M592" s="88" t="str">
        <f>+Monitoring!U592</f>
        <v>Muscomorpha</v>
      </c>
      <c r="N592" s="88" t="str">
        <f>+Monitoring!V592</f>
        <v>Oestroidea</v>
      </c>
      <c r="O592" s="88" t="str">
        <f>+Monitoring!W592</f>
        <v>#N/C</v>
      </c>
      <c r="P592" s="88" t="str">
        <f>+Monitoring!X592</f>
        <v>#N/C</v>
      </c>
      <c r="Q592" s="88" t="str">
        <f>+Monitoring!Y592</f>
        <v>#N/C</v>
      </c>
      <c r="R592" s="88" t="str">
        <f>+Monitoring!Z592</f>
        <v>#N/C</v>
      </c>
      <c r="S592" s="88" t="e">
        <f>+Monitoring!#REF!</f>
        <v>#REF!</v>
      </c>
      <c r="T592" s="101" t="e">
        <f>+Monitoring!#REF!</f>
        <v>#REF!</v>
      </c>
    </row>
    <row r="593" spans="1:20" x14ac:dyDescent="0.3">
      <c r="A593" s="88">
        <f t="shared" si="49"/>
        <v>592</v>
      </c>
      <c r="B593" s="88" t="str">
        <f t="shared" si="45"/>
        <v>FAIRD</v>
      </c>
      <c r="C593" s="88" t="str">
        <f>SUBSTITUTE(+Monitoring!C593,"-","")</f>
        <v>FAIRD3</v>
      </c>
      <c r="D593" s="88" t="str">
        <f t="shared" si="46"/>
        <v>Site3</v>
      </c>
      <c r="E593" s="89" t="str">
        <f t="shared" si="47"/>
        <v>Meadow</v>
      </c>
      <c r="F593" s="90" t="str">
        <f t="shared" si="48"/>
        <v>FAIRDxMeadow</v>
      </c>
      <c r="G593" s="91">
        <f>+Monitoring!G593</f>
        <v>45163.746099536998</v>
      </c>
      <c r="H593" s="91">
        <f>+Monitoring!H593</f>
        <v>45163.746192129598</v>
      </c>
      <c r="I593" s="93">
        <f>+Monitoring!I593</f>
        <v>9.2592599685303867E-5</v>
      </c>
      <c r="J593" s="92" t="e">
        <f>+Monitoring!#REF!</f>
        <v>#REF!</v>
      </c>
      <c r="K593" s="88" t="str">
        <f>+Monitoring!S593</f>
        <v>Hymenoptera</v>
      </c>
      <c r="L593" s="88" t="str">
        <f>+Monitoring!T593</f>
        <v>Apocrita</v>
      </c>
      <c r="M593" s="88" t="str">
        <f>+Monitoring!U593</f>
        <v>Aculeata</v>
      </c>
      <c r="N593" s="88" t="str">
        <f>+Monitoring!V593</f>
        <v>Vespoidea</v>
      </c>
      <c r="O593" s="88" t="str">
        <f>+Monitoring!W593</f>
        <v>Vespidae</v>
      </c>
      <c r="P593" s="88" t="str">
        <f>+Monitoring!X593</f>
        <v>Vespinae</v>
      </c>
      <c r="Q593" s="88" t="str">
        <f>+Monitoring!Y593</f>
        <v>#N/C</v>
      </c>
      <c r="R593" s="88" t="str">
        <f>+Monitoring!Z593</f>
        <v>#N/C</v>
      </c>
      <c r="S593" s="88" t="e">
        <f>+Monitoring!#REF!</f>
        <v>#REF!</v>
      </c>
      <c r="T593" s="101" t="e">
        <f>+Monitoring!#REF!</f>
        <v>#REF!</v>
      </c>
    </row>
    <row r="594" spans="1:20" x14ac:dyDescent="0.3">
      <c r="A594" s="88">
        <f t="shared" si="49"/>
        <v>593</v>
      </c>
      <c r="B594" s="88" t="str">
        <f t="shared" si="45"/>
        <v>FAIRD</v>
      </c>
      <c r="C594" s="88" t="str">
        <f>SUBSTITUTE(+Monitoring!C594,"-","")</f>
        <v>FAIRD3</v>
      </c>
      <c r="D594" s="88" t="str">
        <f t="shared" si="46"/>
        <v>Site3</v>
      </c>
      <c r="E594" s="89" t="str">
        <f t="shared" si="47"/>
        <v>Meadow</v>
      </c>
      <c r="F594" s="90" t="str">
        <f t="shared" si="48"/>
        <v>FAIRDxMeadow</v>
      </c>
      <c r="G594" s="91">
        <f>+Monitoring!G594</f>
        <v>45163.757210648197</v>
      </c>
      <c r="H594" s="91">
        <f>+Monitoring!H594</f>
        <v>45163.757569444497</v>
      </c>
      <c r="I594" s="93">
        <f>+Monitoring!I594</f>
        <v>3.5879630013369024E-4</v>
      </c>
      <c r="J594" s="92" t="e">
        <f>+Monitoring!#REF!</f>
        <v>#REF!</v>
      </c>
      <c r="K594" s="88" t="str">
        <f>+Monitoring!S594</f>
        <v>Hymenoptera</v>
      </c>
      <c r="L594" s="88" t="str">
        <f>+Monitoring!T594</f>
        <v>Apocrita</v>
      </c>
      <c r="M594" s="88" t="str">
        <f>+Monitoring!U594</f>
        <v>Aculeata</v>
      </c>
      <c r="N594" s="88" t="str">
        <f>+Monitoring!V594</f>
        <v>Vespoidea</v>
      </c>
      <c r="O594" s="88" t="str">
        <f>+Monitoring!W594</f>
        <v>Vespidae</v>
      </c>
      <c r="P594" s="88" t="str">
        <f>+Monitoring!X594</f>
        <v>Vespinae</v>
      </c>
      <c r="Q594" s="88" t="str">
        <f>+Monitoring!Y594</f>
        <v>Vespula</v>
      </c>
      <c r="R594" s="88" t="str">
        <f>+Monitoring!Z594</f>
        <v>#N/C</v>
      </c>
      <c r="S594" s="88" t="e">
        <f>+Monitoring!#REF!</f>
        <v>#REF!</v>
      </c>
      <c r="T594" s="101" t="e">
        <f>+Monitoring!#REF!</f>
        <v>#REF!</v>
      </c>
    </row>
    <row r="595" spans="1:20" x14ac:dyDescent="0.3">
      <c r="A595" s="88">
        <f t="shared" si="49"/>
        <v>594</v>
      </c>
      <c r="B595" s="88" t="str">
        <f t="shared" si="45"/>
        <v>FAIRD</v>
      </c>
      <c r="C595" s="88" t="str">
        <f>SUBSTITUTE(+Monitoring!C595,"-","")</f>
        <v>FAIRD3</v>
      </c>
      <c r="D595" s="88" t="str">
        <f t="shared" si="46"/>
        <v>Site3</v>
      </c>
      <c r="E595" s="89" t="str">
        <f t="shared" si="47"/>
        <v>Meadow</v>
      </c>
      <c r="F595" s="90" t="str">
        <f t="shared" si="48"/>
        <v>FAIRDxMeadow</v>
      </c>
      <c r="G595" s="91">
        <f>+Monitoring!G595</f>
        <v>45163.7672453704</v>
      </c>
      <c r="H595" s="91">
        <f>+Monitoring!H595</f>
        <v>45163.767303240696</v>
      </c>
      <c r="I595" s="93">
        <f>+Monitoring!I595</f>
        <v>5.7870296586770564E-5</v>
      </c>
      <c r="J595" s="92" t="e">
        <f>+Monitoring!#REF!</f>
        <v>#REF!</v>
      </c>
      <c r="K595" s="88" t="str">
        <f>+Monitoring!S595</f>
        <v>Hymenoptera</v>
      </c>
      <c r="L595" s="88" t="str">
        <f>+Monitoring!T595</f>
        <v>Apocrita</v>
      </c>
      <c r="M595" s="88" t="str">
        <f>+Monitoring!U595</f>
        <v>Aculeata</v>
      </c>
      <c r="N595" s="88" t="str">
        <f>+Monitoring!V595</f>
        <v>Vespoidea</v>
      </c>
      <c r="O595" s="88" t="str">
        <f>+Monitoring!W595</f>
        <v>Vespidae</v>
      </c>
      <c r="P595" s="88" t="str">
        <f>+Monitoring!X595</f>
        <v>Vespinae</v>
      </c>
      <c r="Q595" s="88" t="str">
        <f>+Monitoring!Y595</f>
        <v>Vespula</v>
      </c>
      <c r="R595" s="88" t="str">
        <f>+Monitoring!Z595</f>
        <v>#N/C</v>
      </c>
      <c r="S595" s="88" t="e">
        <f>+Monitoring!#REF!</f>
        <v>#REF!</v>
      </c>
      <c r="T595" s="101" t="e">
        <f>+Monitoring!#REF!</f>
        <v>#REF!</v>
      </c>
    </row>
    <row r="596" spans="1:20" x14ac:dyDescent="0.3">
      <c r="A596" s="88">
        <f t="shared" si="49"/>
        <v>595</v>
      </c>
      <c r="B596" s="88" t="str">
        <f t="shared" si="45"/>
        <v>FAIRD</v>
      </c>
      <c r="C596" s="88" t="str">
        <f>SUBSTITUTE(+Monitoring!C596,"-","")</f>
        <v>FAIRD3</v>
      </c>
      <c r="D596" s="88" t="str">
        <f t="shared" si="46"/>
        <v>Site3</v>
      </c>
      <c r="E596" s="89" t="str">
        <f t="shared" si="47"/>
        <v>Meadow</v>
      </c>
      <c r="F596" s="90" t="str">
        <f t="shared" si="48"/>
        <v>FAIRDxMeadow</v>
      </c>
      <c r="G596" s="91">
        <f>+Monitoring!G596</f>
        <v>45164.292673611097</v>
      </c>
      <c r="H596" s="91">
        <f>+Monitoring!H596</f>
        <v>45164.324201388903</v>
      </c>
      <c r="I596" s="93">
        <f>+Monitoring!I596</f>
        <v>3.1527777806331869E-2</v>
      </c>
      <c r="J596" s="92" t="e">
        <f>+Monitoring!#REF!</f>
        <v>#REF!</v>
      </c>
      <c r="K596" s="88" t="str">
        <f>+Monitoring!S596</f>
        <v>Diptera</v>
      </c>
      <c r="L596" s="88" t="str">
        <f>+Monitoring!T596</f>
        <v>Brachycera</v>
      </c>
      <c r="M596" s="88" t="str">
        <f>+Monitoring!U596</f>
        <v>Muscomorpha</v>
      </c>
      <c r="N596" s="88" t="str">
        <f>+Monitoring!V596</f>
        <v>Oestroidea</v>
      </c>
      <c r="O596" s="88" t="str">
        <f>+Monitoring!W596</f>
        <v>Sarcophagidae</v>
      </c>
      <c r="P596" s="88" t="str">
        <f>+Monitoring!X596</f>
        <v>Sarcophaginae</v>
      </c>
      <c r="Q596" s="88" t="str">
        <f>+Monitoring!Y596</f>
        <v>#N/C</v>
      </c>
      <c r="R596" s="88" t="str">
        <f>+Monitoring!Z596</f>
        <v>#N/C</v>
      </c>
      <c r="S596" s="88" t="e">
        <f>+Monitoring!#REF!</f>
        <v>#REF!</v>
      </c>
      <c r="T596" s="101" t="e">
        <f>+Monitoring!#REF!</f>
        <v>#REF!</v>
      </c>
    </row>
    <row r="597" spans="1:20" x14ac:dyDescent="0.3">
      <c r="A597" s="88">
        <f t="shared" si="49"/>
        <v>596</v>
      </c>
      <c r="B597" s="88" t="str">
        <f t="shared" si="45"/>
        <v>FAIRD</v>
      </c>
      <c r="C597" s="88" t="str">
        <f>SUBSTITUTE(+Monitoring!C597,"-","")</f>
        <v>FAIRD3</v>
      </c>
      <c r="D597" s="88" t="str">
        <f t="shared" si="46"/>
        <v>Site3</v>
      </c>
      <c r="E597" s="89" t="str">
        <f t="shared" si="47"/>
        <v>Meadow</v>
      </c>
      <c r="F597" s="90" t="str">
        <f t="shared" si="48"/>
        <v>FAIRDxMeadow</v>
      </c>
      <c r="G597" s="91">
        <f>+Monitoring!G597</f>
        <v>45164.292673611097</v>
      </c>
      <c r="H597" s="91">
        <f>+Monitoring!H597</f>
        <v>45164.303981481498</v>
      </c>
      <c r="I597" s="93">
        <f>+Monitoring!I597</f>
        <v>1.1307870401651599E-2</v>
      </c>
      <c r="J597" s="92" t="e">
        <f>+Monitoring!#REF!</f>
        <v>#REF!</v>
      </c>
      <c r="K597" s="88" t="str">
        <f>+Monitoring!S597</f>
        <v>Diptera</v>
      </c>
      <c r="L597" s="88" t="str">
        <f>+Monitoring!T597</f>
        <v>Brachycera</v>
      </c>
      <c r="M597" s="88" t="str">
        <f>+Monitoring!U597</f>
        <v>#N/C</v>
      </c>
      <c r="N597" s="88" t="str">
        <f>+Monitoring!V597</f>
        <v>#N/C</v>
      </c>
      <c r="O597" s="88" t="str">
        <f>+Monitoring!W597</f>
        <v>#N/C</v>
      </c>
      <c r="P597" s="88" t="str">
        <f>+Monitoring!X597</f>
        <v>#N/C</v>
      </c>
      <c r="Q597" s="88" t="str">
        <f>+Monitoring!Y597</f>
        <v>#N/C</v>
      </c>
      <c r="R597" s="88" t="str">
        <f>+Monitoring!Z597</f>
        <v>#N/C</v>
      </c>
      <c r="S597" s="88" t="e">
        <f>+Monitoring!#REF!</f>
        <v>#REF!</v>
      </c>
      <c r="T597" s="101" t="e">
        <f>+Monitoring!#REF!</f>
        <v>#REF!</v>
      </c>
    </row>
    <row r="598" spans="1:20" x14ac:dyDescent="0.3">
      <c r="A598" s="88">
        <f t="shared" si="49"/>
        <v>597</v>
      </c>
      <c r="B598" s="88" t="str">
        <f t="shared" si="45"/>
        <v>FAIRD</v>
      </c>
      <c r="C598" s="88" t="str">
        <f>SUBSTITUTE(+Monitoring!C598,"-","")</f>
        <v>FAIRD3</v>
      </c>
      <c r="D598" s="88" t="str">
        <f t="shared" si="46"/>
        <v>Site3</v>
      </c>
      <c r="E598" s="89" t="str">
        <f t="shared" si="47"/>
        <v>Meadow</v>
      </c>
      <c r="F598" s="90" t="str">
        <f t="shared" si="48"/>
        <v>FAIRDxMeadow</v>
      </c>
      <c r="G598" s="91">
        <f>+Monitoring!G598</f>
        <v>45164.303217592598</v>
      </c>
      <c r="H598" s="91">
        <f>+Monitoring!H598</f>
        <v>45164.324895833299</v>
      </c>
      <c r="I598" s="93">
        <f>+Monitoring!I598</f>
        <v>2.1678240700566676E-2</v>
      </c>
      <c r="J598" s="92" t="e">
        <f>+Monitoring!#REF!</f>
        <v>#REF!</v>
      </c>
      <c r="K598" s="88" t="str">
        <f>+Monitoring!S598</f>
        <v>Diptera</v>
      </c>
      <c r="L598" s="88" t="str">
        <f>+Monitoring!T598</f>
        <v>Brachycera</v>
      </c>
      <c r="M598" s="88" t="str">
        <f>+Monitoring!U598</f>
        <v>#N/C</v>
      </c>
      <c r="N598" s="88" t="str">
        <f>+Monitoring!V598</f>
        <v>#N/C</v>
      </c>
      <c r="O598" s="88" t="str">
        <f>+Monitoring!W598</f>
        <v>#N/C</v>
      </c>
      <c r="P598" s="88" t="str">
        <f>+Monitoring!X598</f>
        <v>#N/C</v>
      </c>
      <c r="Q598" s="88" t="str">
        <f>+Monitoring!Y598</f>
        <v>#N/C</v>
      </c>
      <c r="R598" s="88" t="str">
        <f>+Monitoring!Z598</f>
        <v>#N/C</v>
      </c>
      <c r="S598" s="88" t="e">
        <f>+Monitoring!#REF!</f>
        <v>#REF!</v>
      </c>
      <c r="T598" s="101" t="e">
        <f>+Monitoring!#REF!</f>
        <v>#REF!</v>
      </c>
    </row>
    <row r="599" spans="1:20" x14ac:dyDescent="0.3">
      <c r="A599" s="88">
        <f t="shared" si="49"/>
        <v>598</v>
      </c>
      <c r="B599" s="88" t="str">
        <f t="shared" si="45"/>
        <v>FAIRD</v>
      </c>
      <c r="C599" s="88" t="str">
        <f>SUBSTITUTE(+Monitoring!C599,"-","")</f>
        <v>FAIRD3</v>
      </c>
      <c r="D599" s="88" t="str">
        <f t="shared" si="46"/>
        <v>Site3</v>
      </c>
      <c r="E599" s="89" t="str">
        <f t="shared" si="47"/>
        <v>Meadow</v>
      </c>
      <c r="F599" s="90" t="str">
        <f t="shared" si="48"/>
        <v>FAIRDxMeadow</v>
      </c>
      <c r="G599" s="91">
        <f>+Monitoring!G599</f>
        <v>45164.364247685196</v>
      </c>
      <c r="H599" s="91">
        <f>+Monitoring!H599</f>
        <v>45164.366875</v>
      </c>
      <c r="I599" s="93">
        <f>+Monitoring!I599</f>
        <v>2.627314803248737E-3</v>
      </c>
      <c r="J599" s="92" t="e">
        <f>+Monitoring!#REF!</f>
        <v>#REF!</v>
      </c>
      <c r="K599" s="88" t="str">
        <f>+Monitoring!S599</f>
        <v>Diptera</v>
      </c>
      <c r="L599" s="88" t="str">
        <f>+Monitoring!T599</f>
        <v>Brachycera</v>
      </c>
      <c r="M599" s="88" t="str">
        <f>+Monitoring!U599</f>
        <v>#N/C</v>
      </c>
      <c r="N599" s="88" t="str">
        <f>+Monitoring!V599</f>
        <v>#N/C</v>
      </c>
      <c r="O599" s="88" t="str">
        <f>+Monitoring!W599</f>
        <v>#N/C</v>
      </c>
      <c r="P599" s="88" t="str">
        <f>+Monitoring!X599</f>
        <v>#N/C</v>
      </c>
      <c r="Q599" s="88" t="str">
        <f>+Monitoring!Y599</f>
        <v>#N/C</v>
      </c>
      <c r="R599" s="88" t="str">
        <f>+Monitoring!Z599</f>
        <v>#N/C</v>
      </c>
      <c r="S599" s="88" t="e">
        <f>+Monitoring!#REF!</f>
        <v>#REF!</v>
      </c>
      <c r="T599" s="101" t="e">
        <f>+Monitoring!#REF!</f>
        <v>#REF!</v>
      </c>
    </row>
    <row r="600" spans="1:20" x14ac:dyDescent="0.3">
      <c r="A600" s="88">
        <f t="shared" si="49"/>
        <v>599</v>
      </c>
      <c r="B600" s="88" t="str">
        <f t="shared" si="45"/>
        <v>FAIRD</v>
      </c>
      <c r="C600" s="88" t="str">
        <f>SUBSTITUTE(+Monitoring!C600,"-","")</f>
        <v>FAIRD3</v>
      </c>
      <c r="D600" s="88" t="str">
        <f t="shared" si="46"/>
        <v>Site3</v>
      </c>
      <c r="E600" s="89" t="str">
        <f t="shared" si="47"/>
        <v>Meadow</v>
      </c>
      <c r="F600" s="90" t="str">
        <f t="shared" si="48"/>
        <v>FAIRDxMeadow</v>
      </c>
      <c r="G600" s="91">
        <f>+Monitoring!G600</f>
        <v>45164.368171296301</v>
      </c>
      <c r="H600" s="91">
        <f>+Monitoring!H600</f>
        <v>45164.368680555599</v>
      </c>
      <c r="I600" s="93">
        <f>+Monitoring!I600</f>
        <v>5.0925929826917127E-4</v>
      </c>
      <c r="J600" s="92" t="e">
        <f>+Monitoring!#REF!</f>
        <v>#REF!</v>
      </c>
      <c r="K600" s="88" t="str">
        <f>+Monitoring!S600</f>
        <v>Diptera</v>
      </c>
      <c r="L600" s="88" t="str">
        <f>+Monitoring!T600</f>
        <v>Brachycera</v>
      </c>
      <c r="M600" s="88" t="str">
        <f>+Monitoring!U600</f>
        <v>Muscomorpha</v>
      </c>
      <c r="N600" s="88" t="str">
        <f>+Monitoring!V600</f>
        <v>Muscoidea</v>
      </c>
      <c r="O600" s="88" t="str">
        <f>+Monitoring!W600</f>
        <v>#N/C</v>
      </c>
      <c r="P600" s="88" t="str">
        <f>+Monitoring!X600</f>
        <v>#N/C</v>
      </c>
      <c r="Q600" s="88" t="str">
        <f>+Monitoring!Y600</f>
        <v>#N/C</v>
      </c>
      <c r="R600" s="88" t="str">
        <f>+Monitoring!Z600</f>
        <v>#N/C</v>
      </c>
      <c r="S600" s="88" t="e">
        <f>+Monitoring!#REF!</f>
        <v>#REF!</v>
      </c>
      <c r="T600" s="101" t="e">
        <f>+Monitoring!#REF!</f>
        <v>#REF!</v>
      </c>
    </row>
    <row r="601" spans="1:20" x14ac:dyDescent="0.3">
      <c r="A601" s="88">
        <f t="shared" si="49"/>
        <v>600</v>
      </c>
      <c r="B601" s="88" t="str">
        <f t="shared" si="45"/>
        <v>FAIRD</v>
      </c>
      <c r="C601" s="88" t="str">
        <f>SUBSTITUTE(+Monitoring!C601,"-","")</f>
        <v>FAIRD3</v>
      </c>
      <c r="D601" s="88" t="str">
        <f t="shared" si="46"/>
        <v>Site3</v>
      </c>
      <c r="E601" s="89" t="str">
        <f t="shared" si="47"/>
        <v>Meadow</v>
      </c>
      <c r="F601" s="90" t="str">
        <f t="shared" si="48"/>
        <v>FAIRDxMeadow</v>
      </c>
      <c r="G601" s="91">
        <f>+Monitoring!G601</f>
        <v>45164.394166666701</v>
      </c>
      <c r="H601" s="91">
        <f>+Monitoring!H601</f>
        <v>45164.396400463003</v>
      </c>
      <c r="I601" s="93">
        <f>+Monitoring!I601</f>
        <v>2.2337963018799201E-3</v>
      </c>
      <c r="J601" s="92" t="e">
        <f>+Monitoring!#REF!</f>
        <v>#REF!</v>
      </c>
      <c r="K601" s="88" t="str">
        <f>+Monitoring!S601</f>
        <v>Diptera</v>
      </c>
      <c r="L601" s="88" t="str">
        <f>+Monitoring!T601</f>
        <v>Brachycera</v>
      </c>
      <c r="M601" s="88" t="str">
        <f>+Monitoring!U601</f>
        <v>Muscomorpha</v>
      </c>
      <c r="N601" s="88" t="str">
        <f>+Monitoring!V601</f>
        <v>Muscoidea</v>
      </c>
      <c r="O601" s="88" t="str">
        <f>+Monitoring!W601</f>
        <v>#N/C</v>
      </c>
      <c r="P601" s="88" t="str">
        <f>+Monitoring!X601</f>
        <v>#N/C</v>
      </c>
      <c r="Q601" s="88" t="str">
        <f>+Monitoring!Y601</f>
        <v>#N/C</v>
      </c>
      <c r="R601" s="88" t="str">
        <f>+Monitoring!Z601</f>
        <v>#N/C</v>
      </c>
      <c r="S601" s="88" t="e">
        <f>+Monitoring!#REF!</f>
        <v>#REF!</v>
      </c>
      <c r="T601" s="101" t="e">
        <f>+Monitoring!#REF!</f>
        <v>#REF!</v>
      </c>
    </row>
    <row r="602" spans="1:20" x14ac:dyDescent="0.3">
      <c r="A602" s="88">
        <f t="shared" si="49"/>
        <v>601</v>
      </c>
      <c r="B602" s="88" t="str">
        <f t="shared" si="45"/>
        <v>FAIRD</v>
      </c>
      <c r="C602" s="88" t="str">
        <f>SUBSTITUTE(+Monitoring!C602,"-","")</f>
        <v>FAIRD3</v>
      </c>
      <c r="D602" s="88" t="str">
        <f t="shared" si="46"/>
        <v>Site3</v>
      </c>
      <c r="E602" s="89" t="str">
        <f t="shared" si="47"/>
        <v>Meadow</v>
      </c>
      <c r="F602" s="90" t="str">
        <f t="shared" si="48"/>
        <v>FAIRDxMeadow</v>
      </c>
      <c r="G602" s="91">
        <f>+Monitoring!G602</f>
        <v>45164.394525463002</v>
      </c>
      <c r="H602" s="91">
        <f>+Monitoring!H602</f>
        <v>45164.395243055602</v>
      </c>
      <c r="I602" s="93">
        <f>+Monitoring!I602</f>
        <v>7.1759260026738048E-4</v>
      </c>
      <c r="J602" s="92" t="e">
        <f>+Monitoring!#REF!</f>
        <v>#REF!</v>
      </c>
      <c r="K602" s="88" t="str">
        <f>+Monitoring!S602</f>
        <v>Diptera</v>
      </c>
      <c r="L602" s="88" t="str">
        <f>+Monitoring!T602</f>
        <v>Brachycera</v>
      </c>
      <c r="M602" s="88" t="str">
        <f>+Monitoring!U602</f>
        <v>#N/C</v>
      </c>
      <c r="N602" s="88" t="str">
        <f>+Monitoring!V602</f>
        <v>#N/C</v>
      </c>
      <c r="O602" s="88" t="str">
        <f>+Monitoring!W602</f>
        <v>#N/C</v>
      </c>
      <c r="P602" s="88" t="str">
        <f>+Monitoring!X602</f>
        <v>#N/C</v>
      </c>
      <c r="Q602" s="88" t="str">
        <f>+Monitoring!Y602</f>
        <v>#N/C</v>
      </c>
      <c r="R602" s="88" t="str">
        <f>+Monitoring!Z602</f>
        <v>#N/C</v>
      </c>
      <c r="S602" s="88" t="e">
        <f>+Monitoring!#REF!</f>
        <v>#REF!</v>
      </c>
      <c r="T602" s="101" t="e">
        <f>+Monitoring!#REF!</f>
        <v>#REF!</v>
      </c>
    </row>
    <row r="603" spans="1:20" x14ac:dyDescent="0.3">
      <c r="A603" s="88">
        <f t="shared" si="49"/>
        <v>602</v>
      </c>
      <c r="B603" s="88" t="str">
        <f t="shared" si="45"/>
        <v>FAIRD</v>
      </c>
      <c r="C603" s="88" t="str">
        <f>SUBSTITUTE(+Monitoring!C603,"-","")</f>
        <v>FAIRD3</v>
      </c>
      <c r="D603" s="88" t="str">
        <f t="shared" si="46"/>
        <v>Site3</v>
      </c>
      <c r="E603" s="89" t="str">
        <f t="shared" si="47"/>
        <v>Meadow</v>
      </c>
      <c r="F603" s="90" t="str">
        <f t="shared" si="48"/>
        <v>FAIRDxMeadow</v>
      </c>
      <c r="G603" s="91">
        <f>+Monitoring!G603</f>
        <v>45164.394675925898</v>
      </c>
      <c r="H603" s="91">
        <f>+Monitoring!H603</f>
        <v>45164.394895833299</v>
      </c>
      <c r="I603" s="93">
        <f>+Monitoring!I603</f>
        <v>2.1990740060573444E-4</v>
      </c>
      <c r="J603" s="92" t="e">
        <f>+Monitoring!#REF!</f>
        <v>#REF!</v>
      </c>
      <c r="K603" s="88" t="str">
        <f>+Monitoring!S603</f>
        <v>Diptera</v>
      </c>
      <c r="L603" s="88" t="str">
        <f>+Monitoring!T603</f>
        <v>Brachycera</v>
      </c>
      <c r="M603" s="88" t="str">
        <f>+Monitoring!U603</f>
        <v>#N/C</v>
      </c>
      <c r="N603" s="88" t="str">
        <f>+Monitoring!V603</f>
        <v>#N/C</v>
      </c>
      <c r="O603" s="88" t="str">
        <f>+Monitoring!W603</f>
        <v>#N/C</v>
      </c>
      <c r="P603" s="88" t="str">
        <f>+Monitoring!X603</f>
        <v>#N/C</v>
      </c>
      <c r="Q603" s="88" t="str">
        <f>+Monitoring!Y603</f>
        <v>#N/C</v>
      </c>
      <c r="R603" s="88" t="str">
        <f>+Monitoring!Z603</f>
        <v>#N/C</v>
      </c>
      <c r="S603" s="88" t="e">
        <f>+Monitoring!#REF!</f>
        <v>#REF!</v>
      </c>
      <c r="T603" s="101" t="e">
        <f>+Monitoring!#REF!</f>
        <v>#REF!</v>
      </c>
    </row>
    <row r="604" spans="1:20" x14ac:dyDescent="0.3">
      <c r="A604" s="88">
        <f t="shared" si="49"/>
        <v>603</v>
      </c>
      <c r="B604" s="88" t="str">
        <f t="shared" si="45"/>
        <v>FAIRD</v>
      </c>
      <c r="C604" s="88" t="str">
        <f>SUBSTITUTE(+Monitoring!C604,"-","")</f>
        <v>FAIRD3</v>
      </c>
      <c r="D604" s="88" t="str">
        <f t="shared" si="46"/>
        <v>Site3</v>
      </c>
      <c r="E604" s="89" t="str">
        <f t="shared" si="47"/>
        <v>Meadow</v>
      </c>
      <c r="F604" s="90" t="str">
        <f t="shared" si="48"/>
        <v>FAIRDxMeadow</v>
      </c>
      <c r="G604" s="91">
        <f>+Monitoring!G604</f>
        <v>45164.400196759299</v>
      </c>
      <c r="H604" s="91">
        <f>+Monitoring!H604</f>
        <v>45164.400243055599</v>
      </c>
      <c r="I604" s="93">
        <f>+Monitoring!I604</f>
        <v>4.6296299842651933E-5</v>
      </c>
      <c r="J604" s="92" t="e">
        <f>+Monitoring!#REF!</f>
        <v>#REF!</v>
      </c>
      <c r="K604" s="88" t="str">
        <f>+Monitoring!S604</f>
        <v>Diptera</v>
      </c>
      <c r="L604" s="88" t="str">
        <f>+Monitoring!T604</f>
        <v>Brachycera</v>
      </c>
      <c r="M604" s="88" t="str">
        <f>+Monitoring!U604</f>
        <v>#N/C</v>
      </c>
      <c r="N604" s="88" t="str">
        <f>+Monitoring!V604</f>
        <v>#N/C</v>
      </c>
      <c r="O604" s="88" t="str">
        <f>+Monitoring!W604</f>
        <v>#N/C</v>
      </c>
      <c r="P604" s="88" t="str">
        <f>+Monitoring!X604</f>
        <v>#N/C</v>
      </c>
      <c r="Q604" s="88" t="str">
        <f>+Monitoring!Y604</f>
        <v>#N/C</v>
      </c>
      <c r="R604" s="88" t="str">
        <f>+Monitoring!Z604</f>
        <v>#N/C</v>
      </c>
      <c r="S604" s="88" t="e">
        <f>+Monitoring!#REF!</f>
        <v>#REF!</v>
      </c>
      <c r="T604" s="101" t="e">
        <f>+Monitoring!#REF!</f>
        <v>#REF!</v>
      </c>
    </row>
    <row r="605" spans="1:20" x14ac:dyDescent="0.3">
      <c r="A605" s="88">
        <f t="shared" si="49"/>
        <v>604</v>
      </c>
      <c r="B605" s="88" t="str">
        <f t="shared" si="45"/>
        <v>FAIRD</v>
      </c>
      <c r="C605" s="88" t="str">
        <f>SUBSTITUTE(+Monitoring!C605,"-","")</f>
        <v>FAIRD3</v>
      </c>
      <c r="D605" s="88" t="str">
        <f t="shared" si="46"/>
        <v>Site3</v>
      </c>
      <c r="E605" s="89" t="str">
        <f t="shared" si="47"/>
        <v>Meadow</v>
      </c>
      <c r="F605" s="90" t="str">
        <f t="shared" si="48"/>
        <v>FAIRDxMeadow</v>
      </c>
      <c r="G605" s="91">
        <f>+Monitoring!G605</f>
        <v>45164.406956018502</v>
      </c>
      <c r="H605" s="91">
        <f>+Monitoring!H605</f>
        <v>45164.4071527778</v>
      </c>
      <c r="I605" s="93">
        <f>+Monitoring!I605</f>
        <v>1.9675929797813296E-4</v>
      </c>
      <c r="J605" s="92" t="e">
        <f>+Monitoring!#REF!</f>
        <v>#REF!</v>
      </c>
      <c r="K605" s="88" t="str">
        <f>+Monitoring!S605</f>
        <v>Diptera</v>
      </c>
      <c r="L605" s="88" t="str">
        <f>+Monitoring!T605</f>
        <v>Brachycera</v>
      </c>
      <c r="M605" s="88" t="str">
        <f>+Monitoring!U605</f>
        <v>Muscomorpha</v>
      </c>
      <c r="N605" s="88" t="str">
        <f>+Monitoring!V605</f>
        <v>Muscoidea</v>
      </c>
      <c r="O605" s="88" t="str">
        <f>+Monitoring!W605</f>
        <v>#N/C</v>
      </c>
      <c r="P605" s="88" t="str">
        <f>+Monitoring!X605</f>
        <v>#N/C</v>
      </c>
      <c r="Q605" s="88" t="str">
        <f>+Monitoring!Y605</f>
        <v>#N/C</v>
      </c>
      <c r="R605" s="88" t="str">
        <f>+Monitoring!Z605</f>
        <v>#N/C</v>
      </c>
      <c r="S605" s="88" t="e">
        <f>+Monitoring!#REF!</f>
        <v>#REF!</v>
      </c>
      <c r="T605" s="101" t="e">
        <f>+Monitoring!#REF!</f>
        <v>#REF!</v>
      </c>
    </row>
    <row r="606" spans="1:20" x14ac:dyDescent="0.3">
      <c r="A606" s="88">
        <f t="shared" si="49"/>
        <v>605</v>
      </c>
      <c r="B606" s="88" t="str">
        <f t="shared" si="45"/>
        <v>FAIRD</v>
      </c>
      <c r="C606" s="88" t="str">
        <f>SUBSTITUTE(+Monitoring!C606,"-","")</f>
        <v>FAIRD3</v>
      </c>
      <c r="D606" s="88" t="str">
        <f t="shared" si="46"/>
        <v>Site3</v>
      </c>
      <c r="E606" s="89" t="str">
        <f t="shared" si="47"/>
        <v>Meadow</v>
      </c>
      <c r="F606" s="90" t="str">
        <f t="shared" si="48"/>
        <v>FAIRDxMeadow</v>
      </c>
      <c r="G606" s="91">
        <f>+Monitoring!G606</f>
        <v>45164.417002314804</v>
      </c>
      <c r="H606" s="91">
        <f>+Monitoring!H606</f>
        <v>45164.417280092603</v>
      </c>
      <c r="I606" s="93">
        <f>+Monitoring!I606</f>
        <v>2.777777990559116E-4</v>
      </c>
      <c r="J606" s="92" t="e">
        <f>+Monitoring!#REF!</f>
        <v>#REF!</v>
      </c>
      <c r="K606" s="88" t="str">
        <f>+Monitoring!S606</f>
        <v>Diptera</v>
      </c>
      <c r="L606" s="88" t="str">
        <f>+Monitoring!T606</f>
        <v>Brachycera</v>
      </c>
      <c r="M606" s="88" t="str">
        <f>+Monitoring!U606</f>
        <v>#N/C</v>
      </c>
      <c r="N606" s="88" t="str">
        <f>+Monitoring!V606</f>
        <v>#N/C</v>
      </c>
      <c r="O606" s="88" t="str">
        <f>+Monitoring!W606</f>
        <v>#N/C</v>
      </c>
      <c r="P606" s="88" t="str">
        <f>+Monitoring!X606</f>
        <v>#N/C</v>
      </c>
      <c r="Q606" s="88" t="str">
        <f>+Monitoring!Y606</f>
        <v>#N/C</v>
      </c>
      <c r="R606" s="88" t="str">
        <f>+Monitoring!Z606</f>
        <v>#N/C</v>
      </c>
      <c r="S606" s="88" t="e">
        <f>+Monitoring!#REF!</f>
        <v>#REF!</v>
      </c>
      <c r="T606" s="101" t="e">
        <f>+Monitoring!#REF!</f>
        <v>#REF!</v>
      </c>
    </row>
    <row r="607" spans="1:20" x14ac:dyDescent="0.3">
      <c r="A607" s="88">
        <f t="shared" si="49"/>
        <v>606</v>
      </c>
      <c r="B607" s="88" t="str">
        <f t="shared" si="45"/>
        <v>FAIRD</v>
      </c>
      <c r="C607" s="88" t="str">
        <f>SUBSTITUTE(+Monitoring!C607,"-","")</f>
        <v>FAIRD3</v>
      </c>
      <c r="D607" s="88" t="str">
        <f t="shared" si="46"/>
        <v>Site3</v>
      </c>
      <c r="E607" s="89" t="str">
        <f t="shared" si="47"/>
        <v>Meadow</v>
      </c>
      <c r="F607" s="90" t="str">
        <f t="shared" si="48"/>
        <v>FAIRDxMeadow</v>
      </c>
      <c r="G607" s="91">
        <f>+Monitoring!G607</f>
        <v>45164.4203935185</v>
      </c>
      <c r="H607" s="91">
        <f>+Monitoring!H607</f>
        <v>45164.420428240701</v>
      </c>
      <c r="I607" s="93">
        <f>+Monitoring!I607</f>
        <v>3.4722201235126704E-5</v>
      </c>
      <c r="J607" s="92" t="e">
        <f>+Monitoring!#REF!</f>
        <v>#REF!</v>
      </c>
      <c r="K607" s="88" t="str">
        <f>+Monitoring!S607</f>
        <v>Diptera</v>
      </c>
      <c r="L607" s="88" t="str">
        <f>+Monitoring!T607</f>
        <v>Brachycera</v>
      </c>
      <c r="M607" s="88" t="str">
        <f>+Monitoring!U607</f>
        <v>#N/C</v>
      </c>
      <c r="N607" s="88" t="str">
        <f>+Monitoring!V607</f>
        <v>#N/C</v>
      </c>
      <c r="O607" s="88" t="str">
        <f>+Monitoring!W607</f>
        <v>#N/C</v>
      </c>
      <c r="P607" s="88" t="str">
        <f>+Monitoring!X607</f>
        <v>#N/C</v>
      </c>
      <c r="Q607" s="88" t="str">
        <f>+Monitoring!Y607</f>
        <v>#N/C</v>
      </c>
      <c r="R607" s="88" t="str">
        <f>+Monitoring!Z607</f>
        <v>#N/C</v>
      </c>
      <c r="S607" s="88" t="e">
        <f>+Monitoring!#REF!</f>
        <v>#REF!</v>
      </c>
      <c r="T607" s="101" t="e">
        <f>+Monitoring!#REF!</f>
        <v>#REF!</v>
      </c>
    </row>
    <row r="608" spans="1:20" x14ac:dyDescent="0.3">
      <c r="A608" s="88">
        <f t="shared" si="49"/>
        <v>607</v>
      </c>
      <c r="B608" s="88" t="str">
        <f t="shared" si="45"/>
        <v>FAIRD</v>
      </c>
      <c r="C608" s="88" t="str">
        <f>SUBSTITUTE(+Monitoring!C608,"-","")</f>
        <v>FAIRD3</v>
      </c>
      <c r="D608" s="88" t="str">
        <f t="shared" si="46"/>
        <v>Site3</v>
      </c>
      <c r="E608" s="89" t="str">
        <f t="shared" si="47"/>
        <v>Meadow</v>
      </c>
      <c r="F608" s="90" t="str">
        <f t="shared" si="48"/>
        <v>FAIRDxMeadow</v>
      </c>
      <c r="G608" s="91">
        <f>+Monitoring!G608</f>
        <v>45164.4203935185</v>
      </c>
      <c r="H608" s="91">
        <f>+Monitoring!H608</f>
        <v>45164.420810185198</v>
      </c>
      <c r="I608" s="93">
        <f>+Monitoring!I608</f>
        <v>4.166666985838674E-4</v>
      </c>
      <c r="J608" s="92" t="e">
        <f>+Monitoring!#REF!</f>
        <v>#REF!</v>
      </c>
      <c r="K608" s="88" t="str">
        <f>+Monitoring!S608</f>
        <v>Diptera</v>
      </c>
      <c r="L608" s="88" t="str">
        <f>+Monitoring!T608</f>
        <v>Brachycera</v>
      </c>
      <c r="M608" s="88" t="str">
        <f>+Monitoring!U608</f>
        <v>Muscomorpha</v>
      </c>
      <c r="N608" s="88" t="str">
        <f>+Monitoring!V608</f>
        <v>Muscoidea</v>
      </c>
      <c r="O608" s="88" t="str">
        <f>+Monitoring!W608</f>
        <v>Fanniidae</v>
      </c>
      <c r="P608" s="88">
        <f>+Monitoring!X608</f>
        <v>0</v>
      </c>
      <c r="Q608" s="88" t="str">
        <f>+Monitoring!Y608</f>
        <v>Fannia</v>
      </c>
      <c r="R608" s="88" t="str">
        <f>+Monitoring!Z608</f>
        <v>#N/C</v>
      </c>
      <c r="S608" s="88" t="e">
        <f>+Monitoring!#REF!</f>
        <v>#REF!</v>
      </c>
      <c r="T608" s="101" t="e">
        <f>+Monitoring!#REF!</f>
        <v>#REF!</v>
      </c>
    </row>
    <row r="609" spans="1:20" x14ac:dyDescent="0.3">
      <c r="A609" s="88">
        <f t="shared" si="49"/>
        <v>608</v>
      </c>
      <c r="B609" s="88" t="str">
        <f t="shared" si="45"/>
        <v>FAIRD</v>
      </c>
      <c r="C609" s="88" t="str">
        <f>SUBSTITUTE(+Monitoring!C609,"-","")</f>
        <v>FAIRD3</v>
      </c>
      <c r="D609" s="88" t="str">
        <f t="shared" si="46"/>
        <v>Site3</v>
      </c>
      <c r="E609" s="89" t="str">
        <f t="shared" si="47"/>
        <v>Meadow</v>
      </c>
      <c r="F609" s="90" t="str">
        <f t="shared" si="48"/>
        <v>FAIRDxMeadow</v>
      </c>
      <c r="G609" s="91">
        <f>+Monitoring!G609</f>
        <v>45164.4211111111</v>
      </c>
      <c r="H609" s="91">
        <f>+Monitoring!H609</f>
        <v>45164.4216087963</v>
      </c>
      <c r="I609" s="93">
        <f>+Monitoring!I609</f>
        <v>4.9768519966164604E-4</v>
      </c>
      <c r="J609" s="92" t="e">
        <f>+Monitoring!#REF!</f>
        <v>#REF!</v>
      </c>
      <c r="K609" s="88" t="str">
        <f>+Monitoring!S609</f>
        <v>Diptera</v>
      </c>
      <c r="L609" s="88" t="str">
        <f>+Monitoring!T609</f>
        <v>Brachycera</v>
      </c>
      <c r="M609" s="88" t="str">
        <f>+Monitoring!U609</f>
        <v>#N/C</v>
      </c>
      <c r="N609" s="88" t="str">
        <f>+Monitoring!V609</f>
        <v>#N/C</v>
      </c>
      <c r="O609" s="88" t="str">
        <f>+Monitoring!W609</f>
        <v>#N/C</v>
      </c>
      <c r="P609" s="88" t="str">
        <f>+Monitoring!X609</f>
        <v>#N/C</v>
      </c>
      <c r="Q609" s="88" t="str">
        <f>+Monitoring!Y609</f>
        <v>#N/C</v>
      </c>
      <c r="R609" s="88" t="str">
        <f>+Monitoring!Z609</f>
        <v>#N/C</v>
      </c>
      <c r="S609" s="88" t="e">
        <f>+Monitoring!#REF!</f>
        <v>#REF!</v>
      </c>
      <c r="T609" s="101" t="e">
        <f>+Monitoring!#REF!</f>
        <v>#REF!</v>
      </c>
    </row>
    <row r="610" spans="1:20" x14ac:dyDescent="0.3">
      <c r="A610" s="88">
        <f t="shared" si="49"/>
        <v>609</v>
      </c>
      <c r="B610" s="88" t="str">
        <f t="shared" si="45"/>
        <v>FAIRD</v>
      </c>
      <c r="C610" s="88" t="str">
        <f>SUBSTITUTE(+Monitoring!C610,"-","")</f>
        <v>FAIRD3</v>
      </c>
      <c r="D610" s="88" t="str">
        <f t="shared" si="46"/>
        <v>Site3</v>
      </c>
      <c r="E610" s="89" t="str">
        <f t="shared" si="47"/>
        <v>Meadow</v>
      </c>
      <c r="F610" s="90" t="str">
        <f t="shared" si="48"/>
        <v>FAIRDxMeadow</v>
      </c>
      <c r="G610" s="91">
        <f>+Monitoring!G610</f>
        <v>45164.426620370403</v>
      </c>
      <c r="H610" s="91">
        <f>+Monitoring!H610</f>
        <v>45164.431840277801</v>
      </c>
      <c r="I610" s="93">
        <f>+Monitoring!I610</f>
        <v>5.2199073979863897E-3</v>
      </c>
      <c r="J610" s="92" t="e">
        <f>+Monitoring!#REF!</f>
        <v>#REF!</v>
      </c>
      <c r="K610" s="88" t="str">
        <f>+Monitoring!S610</f>
        <v>Diptera</v>
      </c>
      <c r="L610" s="88" t="str">
        <f>+Monitoring!T610</f>
        <v>Brachycera</v>
      </c>
      <c r="M610" s="88" t="str">
        <f>+Monitoring!U610</f>
        <v>#N/C</v>
      </c>
      <c r="N610" s="88" t="str">
        <f>+Monitoring!V610</f>
        <v>#N/C</v>
      </c>
      <c r="O610" s="88" t="str">
        <f>+Monitoring!W610</f>
        <v>#N/C</v>
      </c>
      <c r="P610" s="88" t="str">
        <f>+Monitoring!X610</f>
        <v>#N/C</v>
      </c>
      <c r="Q610" s="88" t="str">
        <f>+Monitoring!Y610</f>
        <v>#N/C</v>
      </c>
      <c r="R610" s="88" t="str">
        <f>+Monitoring!Z610</f>
        <v>#N/C</v>
      </c>
      <c r="S610" s="88" t="e">
        <f>+Monitoring!#REF!</f>
        <v>#REF!</v>
      </c>
      <c r="T610" s="101" t="e">
        <f>+Monitoring!#REF!</f>
        <v>#REF!</v>
      </c>
    </row>
    <row r="611" spans="1:20" x14ac:dyDescent="0.3">
      <c r="A611" s="88">
        <f t="shared" si="49"/>
        <v>610</v>
      </c>
      <c r="B611" s="88" t="str">
        <f t="shared" si="45"/>
        <v>FAIRD</v>
      </c>
      <c r="C611" s="88" t="str">
        <f>SUBSTITUTE(+Monitoring!C611,"-","")</f>
        <v>FAIRD3</v>
      </c>
      <c r="D611" s="88" t="str">
        <f t="shared" si="46"/>
        <v>Site3</v>
      </c>
      <c r="E611" s="89" t="str">
        <f t="shared" si="47"/>
        <v>Meadow</v>
      </c>
      <c r="F611" s="90" t="str">
        <f t="shared" si="48"/>
        <v>FAIRDxMeadow</v>
      </c>
      <c r="G611" s="91">
        <f>+Monitoring!G611</f>
        <v>45164.4274421296</v>
      </c>
      <c r="H611" s="91">
        <f>+Monitoring!H611</f>
        <v>45164.428275462997</v>
      </c>
      <c r="I611" s="93">
        <f>+Monitoring!I611</f>
        <v>8.333333971677348E-4</v>
      </c>
      <c r="J611" s="92" t="e">
        <f>+Monitoring!#REF!</f>
        <v>#REF!</v>
      </c>
      <c r="K611" s="88" t="str">
        <f>+Monitoring!S611</f>
        <v>Diptera</v>
      </c>
      <c r="L611" s="88" t="str">
        <f>+Monitoring!T611</f>
        <v>Brachycera</v>
      </c>
      <c r="M611" s="88" t="str">
        <f>+Monitoring!U611</f>
        <v>Muscomorpha</v>
      </c>
      <c r="N611" s="88" t="str">
        <f>+Monitoring!V611</f>
        <v>Muscoidea</v>
      </c>
      <c r="O611" s="88" t="str">
        <f>+Monitoring!W611</f>
        <v>#N/C</v>
      </c>
      <c r="P611" s="88" t="str">
        <f>+Monitoring!X611</f>
        <v>#N/C</v>
      </c>
      <c r="Q611" s="88" t="str">
        <f>+Monitoring!Y611</f>
        <v>#N/C</v>
      </c>
      <c r="R611" s="88" t="str">
        <f>+Monitoring!Z611</f>
        <v>#N/C</v>
      </c>
      <c r="S611" s="88" t="e">
        <f>+Monitoring!#REF!</f>
        <v>#REF!</v>
      </c>
      <c r="T611" s="101" t="e">
        <f>+Monitoring!#REF!</f>
        <v>#REF!</v>
      </c>
    </row>
    <row r="612" spans="1:20" x14ac:dyDescent="0.3">
      <c r="A612" s="88">
        <f t="shared" si="49"/>
        <v>611</v>
      </c>
      <c r="B612" s="88" t="str">
        <f t="shared" si="45"/>
        <v>FAIRD</v>
      </c>
      <c r="C612" s="88" t="str">
        <f>SUBSTITUTE(+Monitoring!C612,"-","")</f>
        <v>FAIRD3</v>
      </c>
      <c r="D612" s="88" t="str">
        <f t="shared" si="46"/>
        <v>Site3</v>
      </c>
      <c r="E612" s="89" t="str">
        <f t="shared" si="47"/>
        <v>Meadow</v>
      </c>
      <c r="F612" s="90" t="str">
        <f t="shared" si="48"/>
        <v>FAIRDxMeadow</v>
      </c>
      <c r="G612" s="91">
        <f>+Monitoring!G612</f>
        <v>45164.428935185198</v>
      </c>
      <c r="H612" s="91">
        <f>+Monitoring!H612</f>
        <v>45164.429085648197</v>
      </c>
      <c r="I612" s="93">
        <f>+Monitoring!I612</f>
        <v>1.5046299813548103E-4</v>
      </c>
      <c r="J612" s="92" t="e">
        <f>+Monitoring!#REF!</f>
        <v>#REF!</v>
      </c>
      <c r="K612" s="88" t="str">
        <f>+Monitoring!S612</f>
        <v>Diptera</v>
      </c>
      <c r="L612" s="88" t="str">
        <f>+Monitoring!T612</f>
        <v>Brachycera</v>
      </c>
      <c r="M612" s="88" t="str">
        <f>+Monitoring!U612</f>
        <v>#N/C</v>
      </c>
      <c r="N612" s="88" t="str">
        <f>+Monitoring!V612</f>
        <v>#N/C</v>
      </c>
      <c r="O612" s="88" t="str">
        <f>+Monitoring!W612</f>
        <v>#N/C</v>
      </c>
      <c r="P612" s="88" t="str">
        <f>+Monitoring!X612</f>
        <v>#N/C</v>
      </c>
      <c r="Q612" s="88" t="str">
        <f>+Monitoring!Y612</f>
        <v>#N/C</v>
      </c>
      <c r="R612" s="88" t="str">
        <f>+Monitoring!Z612</f>
        <v>#N/C</v>
      </c>
      <c r="S612" s="88" t="e">
        <f>+Monitoring!#REF!</f>
        <v>#REF!</v>
      </c>
      <c r="T612" s="101" t="e">
        <f>+Monitoring!#REF!</f>
        <v>#REF!</v>
      </c>
    </row>
    <row r="613" spans="1:20" x14ac:dyDescent="0.3">
      <c r="A613" s="88">
        <f t="shared" si="49"/>
        <v>612</v>
      </c>
      <c r="B613" s="88" t="str">
        <f t="shared" si="45"/>
        <v>FAIRD</v>
      </c>
      <c r="C613" s="88" t="str">
        <f>SUBSTITUTE(+Monitoring!C613,"-","")</f>
        <v>FAIRD3</v>
      </c>
      <c r="D613" s="88" t="str">
        <f t="shared" si="46"/>
        <v>Site3</v>
      </c>
      <c r="E613" s="89" t="str">
        <f t="shared" si="47"/>
        <v>Meadow</v>
      </c>
      <c r="F613" s="90" t="str">
        <f t="shared" si="48"/>
        <v>FAIRDxMeadow</v>
      </c>
      <c r="G613" s="91">
        <f>+Monitoring!G613</f>
        <v>45164.450821759303</v>
      </c>
      <c r="H613" s="91">
        <f>+Monitoring!H613</f>
        <v>45164.450891203698</v>
      </c>
      <c r="I613" s="93">
        <f>+Monitoring!I613</f>
        <v>6.9444395194295794E-5</v>
      </c>
      <c r="J613" s="92" t="e">
        <f>+Monitoring!#REF!</f>
        <v>#REF!</v>
      </c>
      <c r="K613" s="88" t="str">
        <f>+Monitoring!S613</f>
        <v>Hymenoptera</v>
      </c>
      <c r="L613" s="88" t="str">
        <f>+Monitoring!T613</f>
        <v>Apocrita</v>
      </c>
      <c r="M613" s="88" t="str">
        <f>+Monitoring!U613</f>
        <v>Aculeata</v>
      </c>
      <c r="N613" s="88" t="str">
        <f>+Monitoring!V613</f>
        <v>Vespoidea</v>
      </c>
      <c r="O613" s="88" t="str">
        <f>+Monitoring!W613</f>
        <v>Vespidae</v>
      </c>
      <c r="P613" s="88" t="str">
        <f>+Monitoring!X613</f>
        <v>Vespinae</v>
      </c>
      <c r="Q613" s="88" t="str">
        <f>+Monitoring!Y613</f>
        <v>Vespula</v>
      </c>
      <c r="R613" s="88" t="str">
        <f>+Monitoring!Z613</f>
        <v>#N/C</v>
      </c>
      <c r="S613" s="88" t="e">
        <f>+Monitoring!#REF!</f>
        <v>#REF!</v>
      </c>
      <c r="T613" s="101" t="e">
        <f>+Monitoring!#REF!</f>
        <v>#REF!</v>
      </c>
    </row>
    <row r="614" spans="1:20" x14ac:dyDescent="0.3">
      <c r="A614" s="88">
        <f t="shared" si="49"/>
        <v>613</v>
      </c>
      <c r="B614" s="88" t="str">
        <f t="shared" si="45"/>
        <v>FAIRD</v>
      </c>
      <c r="C614" s="88" t="str">
        <f>SUBSTITUTE(+Monitoring!C614,"-","")</f>
        <v>FAIRD3</v>
      </c>
      <c r="D614" s="88" t="str">
        <f t="shared" si="46"/>
        <v>Site3</v>
      </c>
      <c r="E614" s="89" t="str">
        <f t="shared" si="47"/>
        <v>Meadow</v>
      </c>
      <c r="F614" s="90" t="str">
        <f t="shared" si="48"/>
        <v>FAIRDxMeadow</v>
      </c>
      <c r="G614" s="91">
        <f>+Monitoring!G614</f>
        <v>45164.467928240701</v>
      </c>
      <c r="H614" s="91">
        <f>+Monitoring!H614</f>
        <v>45164.468182870398</v>
      </c>
      <c r="I614" s="93">
        <f>+Monitoring!I614</f>
        <v>2.5462969642831013E-4</v>
      </c>
      <c r="J614" s="92" t="e">
        <f>+Monitoring!#REF!</f>
        <v>#REF!</v>
      </c>
      <c r="K614" s="88" t="str">
        <f>+Monitoring!S614</f>
        <v>Diptera</v>
      </c>
      <c r="L614" s="88" t="str">
        <f>+Monitoring!T614</f>
        <v>Brachycera</v>
      </c>
      <c r="M614" s="88" t="str">
        <f>+Monitoring!U614</f>
        <v>Muscomorpha</v>
      </c>
      <c r="N614" s="88" t="str">
        <f>+Monitoring!V614</f>
        <v>Muscoidea</v>
      </c>
      <c r="O614" s="88" t="str">
        <f>+Monitoring!W614</f>
        <v>#N/C</v>
      </c>
      <c r="P614" s="88" t="str">
        <f>+Monitoring!X614</f>
        <v>#N/C</v>
      </c>
      <c r="Q614" s="88" t="str">
        <f>+Monitoring!Y614</f>
        <v>#N/C</v>
      </c>
      <c r="R614" s="88" t="str">
        <f>+Monitoring!Z614</f>
        <v>#N/C</v>
      </c>
      <c r="S614" s="88" t="e">
        <f>+Monitoring!#REF!</f>
        <v>#REF!</v>
      </c>
      <c r="T614" s="101" t="e">
        <f>+Monitoring!#REF!</f>
        <v>#REF!</v>
      </c>
    </row>
    <row r="615" spans="1:20" x14ac:dyDescent="0.3">
      <c r="A615" s="88">
        <f t="shared" si="49"/>
        <v>614</v>
      </c>
      <c r="B615" s="88" t="str">
        <f t="shared" si="45"/>
        <v>FAIRD</v>
      </c>
      <c r="C615" s="88" t="str">
        <f>SUBSTITUTE(+Monitoring!C615,"-","")</f>
        <v>FAIRD3</v>
      </c>
      <c r="D615" s="88" t="str">
        <f t="shared" si="46"/>
        <v>Site3</v>
      </c>
      <c r="E615" s="89" t="str">
        <f t="shared" si="47"/>
        <v>Meadow</v>
      </c>
      <c r="F615" s="90" t="str">
        <f t="shared" si="48"/>
        <v>FAIRDxMeadow</v>
      </c>
      <c r="G615" s="91">
        <f>+Monitoring!G615</f>
        <v>45164.4702777778</v>
      </c>
      <c r="H615" s="91">
        <f>+Monitoring!H615</f>
        <v>45164.4704166667</v>
      </c>
      <c r="I615" s="93">
        <f>+Monitoring!I615</f>
        <v>1.388888995279558E-4</v>
      </c>
      <c r="J615" s="92" t="e">
        <f>+Monitoring!#REF!</f>
        <v>#REF!</v>
      </c>
      <c r="K615" s="88" t="str">
        <f>+Monitoring!S615</f>
        <v>Diptera</v>
      </c>
      <c r="L615" s="88" t="str">
        <f>+Monitoring!T615</f>
        <v>Brachycera</v>
      </c>
      <c r="M615" s="88" t="str">
        <f>+Monitoring!U615</f>
        <v>Muscomorpha</v>
      </c>
      <c r="N615" s="88" t="str">
        <f>+Monitoring!V615</f>
        <v>Muscoidea</v>
      </c>
      <c r="O615" s="88" t="str">
        <f>+Monitoring!W615</f>
        <v>#N/C</v>
      </c>
      <c r="P615" s="88" t="str">
        <f>+Monitoring!X615</f>
        <v>#N/C</v>
      </c>
      <c r="Q615" s="88" t="str">
        <f>+Monitoring!Y615</f>
        <v>#N/C</v>
      </c>
      <c r="R615" s="88" t="str">
        <f>+Monitoring!Z615</f>
        <v>#N/C</v>
      </c>
      <c r="S615" s="88" t="e">
        <f>+Monitoring!#REF!</f>
        <v>#REF!</v>
      </c>
      <c r="T615" s="101" t="e">
        <f>+Monitoring!#REF!</f>
        <v>#REF!</v>
      </c>
    </row>
    <row r="616" spans="1:20" x14ac:dyDescent="0.3">
      <c r="A616" s="88">
        <f t="shared" si="49"/>
        <v>615</v>
      </c>
      <c r="B616" s="88" t="str">
        <f t="shared" si="45"/>
        <v>FAIRD</v>
      </c>
      <c r="C616" s="88" t="str">
        <f>SUBSTITUTE(+Monitoring!C616,"-","")</f>
        <v>FAIRD3</v>
      </c>
      <c r="D616" s="88" t="str">
        <f t="shared" si="46"/>
        <v>Site3</v>
      </c>
      <c r="E616" s="89" t="str">
        <f t="shared" si="47"/>
        <v>Meadow</v>
      </c>
      <c r="F616" s="90" t="str">
        <f t="shared" si="48"/>
        <v>FAIRDxMeadow</v>
      </c>
      <c r="G616" s="91">
        <f>+Monitoring!G616</f>
        <v>45164.474166666703</v>
      </c>
      <c r="H616" s="91">
        <f>+Monitoring!H616</f>
        <v>45164.474398148202</v>
      </c>
      <c r="I616" s="93">
        <f>+Monitoring!I616</f>
        <v>2.3148149921325967E-4</v>
      </c>
      <c r="J616" s="92" t="e">
        <f>+Monitoring!#REF!</f>
        <v>#REF!</v>
      </c>
      <c r="K616" s="88" t="str">
        <f>+Monitoring!S616</f>
        <v>Diptera</v>
      </c>
      <c r="L616" s="88" t="str">
        <f>+Monitoring!T616</f>
        <v>Brachycera</v>
      </c>
      <c r="M616" s="88" t="str">
        <f>+Monitoring!U616</f>
        <v>Muscomorpha</v>
      </c>
      <c r="N616" s="88" t="str">
        <f>+Monitoring!V616</f>
        <v>Muscoidea</v>
      </c>
      <c r="O616" s="88" t="str">
        <f>+Monitoring!W616</f>
        <v>Fanniidae</v>
      </c>
      <c r="P616" s="88">
        <f>+Monitoring!X616</f>
        <v>0</v>
      </c>
      <c r="Q616" s="88" t="str">
        <f>+Monitoring!Y616</f>
        <v>Fannia</v>
      </c>
      <c r="R616" s="88" t="str">
        <f>+Monitoring!Z616</f>
        <v>#N/C</v>
      </c>
      <c r="S616" s="88" t="e">
        <f>+Monitoring!#REF!</f>
        <v>#REF!</v>
      </c>
      <c r="T616" s="101" t="e">
        <f>+Monitoring!#REF!</f>
        <v>#REF!</v>
      </c>
    </row>
    <row r="617" spans="1:20" x14ac:dyDescent="0.3">
      <c r="A617" s="88">
        <f t="shared" si="49"/>
        <v>616</v>
      </c>
      <c r="B617" s="88" t="str">
        <f t="shared" si="45"/>
        <v>FAIRD</v>
      </c>
      <c r="C617" s="88" t="str">
        <f>SUBSTITUTE(+Monitoring!C617,"-","")</f>
        <v>FAIRD3</v>
      </c>
      <c r="D617" s="88" t="str">
        <f t="shared" si="46"/>
        <v>Site3</v>
      </c>
      <c r="E617" s="89" t="str">
        <f t="shared" si="47"/>
        <v>Meadow</v>
      </c>
      <c r="F617" s="90" t="str">
        <f t="shared" si="48"/>
        <v>FAIRDxMeadow</v>
      </c>
      <c r="G617" s="91">
        <f>+Monitoring!G617</f>
        <v>45164.481261574103</v>
      </c>
      <c r="H617" s="91">
        <f>+Monitoring!H617</f>
        <v>45164.483807870398</v>
      </c>
      <c r="I617" s="93">
        <f>+Monitoring!I617</f>
        <v>2.5462962948950008E-3</v>
      </c>
      <c r="J617" s="92" t="e">
        <f>+Monitoring!#REF!</f>
        <v>#REF!</v>
      </c>
      <c r="K617" s="88" t="str">
        <f>+Monitoring!S617</f>
        <v>Diptera</v>
      </c>
      <c r="L617" s="88" t="str">
        <f>+Monitoring!T617</f>
        <v>Brachycera</v>
      </c>
      <c r="M617" s="88" t="str">
        <f>+Monitoring!U617</f>
        <v>#N/C</v>
      </c>
      <c r="N617" s="88" t="str">
        <f>+Monitoring!V617</f>
        <v>#N/C</v>
      </c>
      <c r="O617" s="88" t="str">
        <f>+Monitoring!W617</f>
        <v>#N/C</v>
      </c>
      <c r="P617" s="88" t="str">
        <f>+Monitoring!X617</f>
        <v>#N/C</v>
      </c>
      <c r="Q617" s="88" t="str">
        <f>+Monitoring!Y617</f>
        <v>#N/C</v>
      </c>
      <c r="R617" s="88" t="str">
        <f>+Monitoring!Z617</f>
        <v>#N/C</v>
      </c>
      <c r="S617" s="88" t="e">
        <f>+Monitoring!#REF!</f>
        <v>#REF!</v>
      </c>
      <c r="T617" s="101" t="e">
        <f>+Monitoring!#REF!</f>
        <v>#REF!</v>
      </c>
    </row>
    <row r="618" spans="1:20" x14ac:dyDescent="0.3">
      <c r="A618" s="88">
        <f t="shared" si="49"/>
        <v>617</v>
      </c>
      <c r="B618" s="88" t="str">
        <f t="shared" si="45"/>
        <v>FAIRD</v>
      </c>
      <c r="C618" s="88" t="str">
        <f>SUBSTITUTE(+Monitoring!C618,"-","")</f>
        <v>FAIRD3</v>
      </c>
      <c r="D618" s="88" t="str">
        <f t="shared" si="46"/>
        <v>Site3</v>
      </c>
      <c r="E618" s="89" t="str">
        <f t="shared" si="47"/>
        <v>Meadow</v>
      </c>
      <c r="F618" s="90" t="str">
        <f t="shared" si="48"/>
        <v>FAIRDxMeadow</v>
      </c>
      <c r="G618" s="91">
        <f>+Monitoring!G618</f>
        <v>45164.496006944399</v>
      </c>
      <c r="H618" s="91">
        <f>+Monitoring!H618</f>
        <v>45164.496087963002</v>
      </c>
      <c r="I618" s="93">
        <f>+Monitoring!I618</f>
        <v>8.1018602941185236E-5</v>
      </c>
      <c r="J618" s="92" t="e">
        <f>+Monitoring!#REF!</f>
        <v>#REF!</v>
      </c>
      <c r="K618" s="88" t="str">
        <f>+Monitoring!S618</f>
        <v>Diptera</v>
      </c>
      <c r="L618" s="88" t="str">
        <f>+Monitoring!T618</f>
        <v>Brachycera</v>
      </c>
      <c r="M618" s="88" t="str">
        <f>+Monitoring!U618</f>
        <v>Muscomorpha</v>
      </c>
      <c r="N618" s="88" t="str">
        <f>+Monitoring!V618</f>
        <v>Muscoidea</v>
      </c>
      <c r="O618" s="88" t="str">
        <f>+Monitoring!W618</f>
        <v>#N/C</v>
      </c>
      <c r="P618" s="88" t="str">
        <f>+Monitoring!X618</f>
        <v>#N/C</v>
      </c>
      <c r="Q618" s="88" t="str">
        <f>+Monitoring!Y618</f>
        <v>#N/C</v>
      </c>
      <c r="R618" s="88" t="str">
        <f>+Monitoring!Z618</f>
        <v>#N/C</v>
      </c>
      <c r="S618" s="88" t="e">
        <f>+Monitoring!#REF!</f>
        <v>#REF!</v>
      </c>
      <c r="T618" s="101" t="e">
        <f>+Monitoring!#REF!</f>
        <v>#REF!</v>
      </c>
    </row>
    <row r="619" spans="1:20" x14ac:dyDescent="0.3">
      <c r="A619" s="88">
        <f t="shared" si="49"/>
        <v>618</v>
      </c>
      <c r="B619" s="88" t="str">
        <f t="shared" si="45"/>
        <v>FAIRD</v>
      </c>
      <c r="C619" s="88" t="str">
        <f>SUBSTITUTE(+Monitoring!C619,"-","")</f>
        <v>FAIRD3</v>
      </c>
      <c r="D619" s="88" t="str">
        <f t="shared" si="46"/>
        <v>Site3</v>
      </c>
      <c r="E619" s="89" t="str">
        <f t="shared" si="47"/>
        <v>Meadow</v>
      </c>
      <c r="F619" s="90" t="str">
        <f t="shared" si="48"/>
        <v>FAIRDxMeadow</v>
      </c>
      <c r="G619" s="91">
        <f>+Monitoring!G619</f>
        <v>45164.509201388901</v>
      </c>
      <c r="H619" s="91">
        <f>+Monitoring!H619</f>
        <v>45164.509317129603</v>
      </c>
      <c r="I619" s="93">
        <f>+Monitoring!I619</f>
        <v>1.1574070231290534E-4</v>
      </c>
      <c r="J619" s="92" t="e">
        <f>+Monitoring!#REF!</f>
        <v>#REF!</v>
      </c>
      <c r="K619" s="88" t="str">
        <f>+Monitoring!S619</f>
        <v>Diptera</v>
      </c>
      <c r="L619" s="88" t="str">
        <f>+Monitoring!T619</f>
        <v>Brachycera</v>
      </c>
      <c r="M619" s="88" t="str">
        <f>+Monitoring!U619</f>
        <v>#N/C</v>
      </c>
      <c r="N619" s="88" t="str">
        <f>+Monitoring!V619</f>
        <v>#N/C</v>
      </c>
      <c r="O619" s="88" t="str">
        <f>+Monitoring!W619</f>
        <v>#N/C</v>
      </c>
      <c r="P619" s="88" t="str">
        <f>+Monitoring!X619</f>
        <v>#N/C</v>
      </c>
      <c r="Q619" s="88" t="str">
        <f>+Monitoring!Y619</f>
        <v>#N/C</v>
      </c>
      <c r="R619" s="88" t="str">
        <f>+Monitoring!Z619</f>
        <v>#N/C</v>
      </c>
      <c r="S619" s="88" t="e">
        <f>+Monitoring!#REF!</f>
        <v>#REF!</v>
      </c>
      <c r="T619" s="101" t="e">
        <f>+Monitoring!#REF!</f>
        <v>#REF!</v>
      </c>
    </row>
    <row r="620" spans="1:20" x14ac:dyDescent="0.3">
      <c r="A620" s="88">
        <f t="shared" si="49"/>
        <v>619</v>
      </c>
      <c r="B620" s="88" t="str">
        <f t="shared" si="45"/>
        <v>FAIRD</v>
      </c>
      <c r="C620" s="88" t="str">
        <f>SUBSTITUTE(+Monitoring!C620,"-","")</f>
        <v>FAIRD3</v>
      </c>
      <c r="D620" s="88" t="str">
        <f t="shared" si="46"/>
        <v>Site3</v>
      </c>
      <c r="E620" s="89" t="str">
        <f t="shared" si="47"/>
        <v>Meadow</v>
      </c>
      <c r="F620" s="90" t="str">
        <f t="shared" si="48"/>
        <v>FAIRDxMeadow</v>
      </c>
      <c r="G620" s="91">
        <f>+Monitoring!G620</f>
        <v>45164.512858796297</v>
      </c>
      <c r="H620" s="91">
        <f>+Monitoring!H620</f>
        <v>45164.513518518499</v>
      </c>
      <c r="I620" s="93">
        <f>+Monitoring!I620</f>
        <v>6.5972220181720331E-4</v>
      </c>
      <c r="J620" s="92" t="e">
        <f>+Monitoring!#REF!</f>
        <v>#REF!</v>
      </c>
      <c r="K620" s="88" t="str">
        <f>+Monitoring!S620</f>
        <v>Diptera</v>
      </c>
      <c r="L620" s="88" t="str">
        <f>+Monitoring!T620</f>
        <v>Brachycera</v>
      </c>
      <c r="M620" s="88" t="str">
        <f>+Monitoring!U620</f>
        <v>Muscomorpha</v>
      </c>
      <c r="N620" s="88" t="str">
        <f>+Monitoring!V620</f>
        <v>Muscoidea</v>
      </c>
      <c r="O620" s="88" t="str">
        <f>+Monitoring!W620</f>
        <v>#N/C</v>
      </c>
      <c r="P620" s="88" t="str">
        <f>+Monitoring!X620</f>
        <v>#N/C</v>
      </c>
      <c r="Q620" s="88" t="str">
        <f>+Monitoring!Y620</f>
        <v>#N/C</v>
      </c>
      <c r="R620" s="88" t="str">
        <f>+Monitoring!Z620</f>
        <v>#N/C</v>
      </c>
      <c r="S620" s="88" t="e">
        <f>+Monitoring!#REF!</f>
        <v>#REF!</v>
      </c>
      <c r="T620" s="101" t="e">
        <f>+Monitoring!#REF!</f>
        <v>#REF!</v>
      </c>
    </row>
    <row r="621" spans="1:20" x14ac:dyDescent="0.3">
      <c r="A621" s="88">
        <f t="shared" si="49"/>
        <v>620</v>
      </c>
      <c r="B621" s="88" t="str">
        <f t="shared" si="45"/>
        <v>FAIRD</v>
      </c>
      <c r="C621" s="88" t="str">
        <f>SUBSTITUTE(+Monitoring!C621,"-","")</f>
        <v>FAIRD3</v>
      </c>
      <c r="D621" s="88" t="str">
        <f t="shared" si="46"/>
        <v>Site3</v>
      </c>
      <c r="E621" s="89" t="str">
        <f t="shared" si="47"/>
        <v>Meadow</v>
      </c>
      <c r="F621" s="90" t="str">
        <f t="shared" si="48"/>
        <v>FAIRDxMeadow</v>
      </c>
      <c r="G621" s="91">
        <f>+Monitoring!G621</f>
        <v>45164.5190856482</v>
      </c>
      <c r="H621" s="91">
        <f>+Monitoring!H621</f>
        <v>45164.519131944398</v>
      </c>
      <c r="I621" s="93">
        <f>+Monitoring!I621</f>
        <v>4.6296197979245335E-5</v>
      </c>
      <c r="J621" s="92" t="e">
        <f>+Monitoring!#REF!</f>
        <v>#REF!</v>
      </c>
      <c r="K621" s="88" t="str">
        <f>+Monitoring!S621</f>
        <v>Diptera</v>
      </c>
      <c r="L621" s="88" t="str">
        <f>+Monitoring!T621</f>
        <v>Brachycera</v>
      </c>
      <c r="M621" s="88" t="str">
        <f>+Monitoring!U621</f>
        <v>Muscomorpha</v>
      </c>
      <c r="N621" s="88" t="str">
        <f>+Monitoring!V621</f>
        <v>Oestroidea</v>
      </c>
      <c r="O621" s="88" t="str">
        <f>+Monitoring!W621</f>
        <v>Tachinidae</v>
      </c>
      <c r="P621" s="88" t="str">
        <f>+Monitoring!X621</f>
        <v>Tachininae</v>
      </c>
      <c r="Q621" s="88" t="str">
        <f>+Monitoring!Y621</f>
        <v>Tachina</v>
      </c>
      <c r="R621" s="88" t="str">
        <f>+Monitoring!Z621</f>
        <v>#N/C</v>
      </c>
      <c r="S621" s="88" t="e">
        <f>+Monitoring!#REF!</f>
        <v>#REF!</v>
      </c>
      <c r="T621" s="101" t="e">
        <f>+Monitoring!#REF!</f>
        <v>#REF!</v>
      </c>
    </row>
    <row r="622" spans="1:20" x14ac:dyDescent="0.3">
      <c r="A622" s="88">
        <f t="shared" si="49"/>
        <v>621</v>
      </c>
      <c r="B622" s="88" t="str">
        <f t="shared" si="45"/>
        <v>FAIRD</v>
      </c>
      <c r="C622" s="88" t="str">
        <f>SUBSTITUTE(+Monitoring!C622,"-","")</f>
        <v>FAIRD3</v>
      </c>
      <c r="D622" s="88" t="str">
        <f t="shared" si="46"/>
        <v>Site3</v>
      </c>
      <c r="E622" s="89" t="str">
        <f t="shared" si="47"/>
        <v>Meadow</v>
      </c>
      <c r="F622" s="90" t="str">
        <f t="shared" si="48"/>
        <v>FAIRDxMeadow</v>
      </c>
      <c r="G622" s="91">
        <f>+Monitoring!G622</f>
        <v>45164.5230324074</v>
      </c>
      <c r="H622" s="91">
        <f>+Monitoring!H622</f>
        <v>45164.526111111103</v>
      </c>
      <c r="I622" s="93">
        <f>+Monitoring!I622</f>
        <v>3.0787037030677311E-3</v>
      </c>
      <c r="J622" s="92" t="e">
        <f>+Monitoring!#REF!</f>
        <v>#REF!</v>
      </c>
      <c r="K622" s="88" t="str">
        <f>+Monitoring!S622</f>
        <v>Diptera</v>
      </c>
      <c r="L622" s="88" t="str">
        <f>+Monitoring!T622</f>
        <v>Brachycera</v>
      </c>
      <c r="M622" s="88" t="str">
        <f>+Monitoring!U622</f>
        <v>Muscomorpha</v>
      </c>
      <c r="N622" s="88" t="str">
        <f>+Monitoring!V622</f>
        <v>Muscoidea</v>
      </c>
      <c r="O622" s="88" t="str">
        <f>+Monitoring!W622</f>
        <v>#N/C</v>
      </c>
      <c r="P622" s="88" t="str">
        <f>+Monitoring!X622</f>
        <v>#N/C</v>
      </c>
      <c r="Q622" s="88" t="str">
        <f>+Monitoring!Y622</f>
        <v>#N/C</v>
      </c>
      <c r="R622" s="88" t="str">
        <f>+Monitoring!Z622</f>
        <v>#N/C</v>
      </c>
      <c r="S622" s="88" t="e">
        <f>+Monitoring!#REF!</f>
        <v>#REF!</v>
      </c>
      <c r="T622" s="101" t="e">
        <f>+Monitoring!#REF!</f>
        <v>#REF!</v>
      </c>
    </row>
    <row r="623" spans="1:20" x14ac:dyDescent="0.3">
      <c r="A623" s="88">
        <f t="shared" si="49"/>
        <v>622</v>
      </c>
      <c r="B623" s="88" t="str">
        <f t="shared" si="45"/>
        <v>FAIRD</v>
      </c>
      <c r="C623" s="88" t="str">
        <f>SUBSTITUTE(+Monitoring!C623,"-","")</f>
        <v>FAIRD3</v>
      </c>
      <c r="D623" s="88" t="str">
        <f t="shared" si="46"/>
        <v>Site3</v>
      </c>
      <c r="E623" s="89" t="str">
        <f t="shared" si="47"/>
        <v>Meadow</v>
      </c>
      <c r="F623" s="90" t="str">
        <f t="shared" si="48"/>
        <v>FAIRDxMeadow</v>
      </c>
      <c r="G623" s="91">
        <f>+Monitoring!G623</f>
        <v>45164.523252314801</v>
      </c>
      <c r="H623" s="91">
        <f>+Monitoring!H623</f>
        <v>45164.523263888899</v>
      </c>
      <c r="I623" s="93">
        <f>+Monitoring!I623</f>
        <v>1.1574098607525229E-5</v>
      </c>
      <c r="J623" s="92" t="e">
        <f>+Monitoring!#REF!</f>
        <v>#REF!</v>
      </c>
      <c r="K623" s="88" t="str">
        <f>+Monitoring!S623</f>
        <v>Diptera</v>
      </c>
      <c r="L623" s="88" t="str">
        <f>+Monitoring!T623</f>
        <v>Brachycera</v>
      </c>
      <c r="M623" s="88" t="str">
        <f>+Monitoring!U623</f>
        <v>Muscomorpha</v>
      </c>
      <c r="N623" s="88" t="str">
        <f>+Monitoring!V623</f>
        <v>Ephydroidea</v>
      </c>
      <c r="O623" s="88" t="str">
        <f>+Monitoring!W623</f>
        <v>Drosophilidae</v>
      </c>
      <c r="P623" s="88" t="str">
        <f>+Monitoring!X623</f>
        <v>Drosophilinae</v>
      </c>
      <c r="Q623" s="88" t="str">
        <f>+Monitoring!Y623</f>
        <v>Drosophila</v>
      </c>
      <c r="R623" s="88" t="str">
        <f>+Monitoring!Z623</f>
        <v>#N/C</v>
      </c>
      <c r="S623" s="88" t="e">
        <f>+Monitoring!#REF!</f>
        <v>#REF!</v>
      </c>
      <c r="T623" s="101" t="e">
        <f>+Monitoring!#REF!</f>
        <v>#REF!</v>
      </c>
    </row>
    <row r="624" spans="1:20" x14ac:dyDescent="0.3">
      <c r="A624" s="88">
        <f t="shared" si="49"/>
        <v>623</v>
      </c>
      <c r="B624" s="88" t="str">
        <f t="shared" si="45"/>
        <v>FAIRD</v>
      </c>
      <c r="C624" s="88" t="str">
        <f>SUBSTITUTE(+Monitoring!C624,"-","")</f>
        <v>FAIRD3</v>
      </c>
      <c r="D624" s="88" t="str">
        <f t="shared" si="46"/>
        <v>Site3</v>
      </c>
      <c r="E624" s="89" t="str">
        <f t="shared" si="47"/>
        <v>Meadow</v>
      </c>
      <c r="F624" s="90" t="str">
        <f t="shared" si="48"/>
        <v>FAIRDxMeadow</v>
      </c>
      <c r="G624" s="91">
        <f>+Monitoring!G624</f>
        <v>45164.526412036997</v>
      </c>
      <c r="H624" s="91">
        <f>+Monitoring!H624</f>
        <v>45164.526446759301</v>
      </c>
      <c r="I624" s="93">
        <f>+Monitoring!I624</f>
        <v>3.4722303098533303E-5</v>
      </c>
      <c r="J624" s="92" t="e">
        <f>+Monitoring!#REF!</f>
        <v>#REF!</v>
      </c>
      <c r="K624" s="88" t="str">
        <f>+Monitoring!S624</f>
        <v>Hymenoptera</v>
      </c>
      <c r="L624" s="88" t="str">
        <f>+Monitoring!T624</f>
        <v>Apocrita</v>
      </c>
      <c r="M624" s="88" t="str">
        <f>+Monitoring!U624</f>
        <v>Aculeata</v>
      </c>
      <c r="N624" s="88" t="str">
        <f>+Monitoring!V624</f>
        <v>Vespoidea</v>
      </c>
      <c r="O624" s="88" t="str">
        <f>+Monitoring!W624</f>
        <v>Vespidae</v>
      </c>
      <c r="P624" s="88" t="str">
        <f>+Monitoring!X624</f>
        <v>Vespinae</v>
      </c>
      <c r="Q624" s="88" t="str">
        <f>+Monitoring!Y624</f>
        <v>Vespula</v>
      </c>
      <c r="R624" s="88" t="str">
        <f>+Monitoring!Z624</f>
        <v>#N/C</v>
      </c>
      <c r="S624" s="88" t="e">
        <f>+Monitoring!#REF!</f>
        <v>#REF!</v>
      </c>
      <c r="T624" s="101" t="e">
        <f>+Monitoring!#REF!</f>
        <v>#REF!</v>
      </c>
    </row>
    <row r="625" spans="1:20" x14ac:dyDescent="0.3">
      <c r="A625" s="88">
        <f t="shared" si="49"/>
        <v>624</v>
      </c>
      <c r="B625" s="88" t="str">
        <f t="shared" si="45"/>
        <v>FAIRD</v>
      </c>
      <c r="C625" s="88" t="str">
        <f>SUBSTITUTE(+Monitoring!C625,"-","")</f>
        <v>FAIRD3</v>
      </c>
      <c r="D625" s="88" t="str">
        <f t="shared" si="46"/>
        <v>Site3</v>
      </c>
      <c r="E625" s="89" t="str">
        <f t="shared" si="47"/>
        <v>Meadow</v>
      </c>
      <c r="F625" s="90" t="str">
        <f t="shared" si="48"/>
        <v>FAIRDxMeadow</v>
      </c>
      <c r="G625" s="91">
        <f>+Monitoring!G625</f>
        <v>45164.529201388897</v>
      </c>
      <c r="H625" s="91">
        <f>+Monitoring!H625</f>
        <v>45164.532048611101</v>
      </c>
      <c r="I625" s="93">
        <f>+Monitoring!I625</f>
        <v>2.8472222038544714E-3</v>
      </c>
      <c r="J625" s="92" t="e">
        <f>+Monitoring!#REF!</f>
        <v>#REF!</v>
      </c>
      <c r="K625" s="88" t="str">
        <f>+Monitoring!S625</f>
        <v>Diptera</v>
      </c>
      <c r="L625" s="88" t="str">
        <f>+Monitoring!T625</f>
        <v>Brachycera</v>
      </c>
      <c r="M625" s="88" t="str">
        <f>+Monitoring!U625</f>
        <v>#N/C</v>
      </c>
      <c r="N625" s="88" t="str">
        <f>+Monitoring!V625</f>
        <v>#N/C</v>
      </c>
      <c r="O625" s="88" t="str">
        <f>+Monitoring!W625</f>
        <v>#N/C</v>
      </c>
      <c r="P625" s="88" t="str">
        <f>+Monitoring!X625</f>
        <v>#N/C</v>
      </c>
      <c r="Q625" s="88" t="str">
        <f>+Monitoring!Y625</f>
        <v>#N/C</v>
      </c>
      <c r="R625" s="88" t="str">
        <f>+Monitoring!Z625</f>
        <v>#N/C</v>
      </c>
      <c r="S625" s="88" t="e">
        <f>+Monitoring!#REF!</f>
        <v>#REF!</v>
      </c>
      <c r="T625" s="101" t="e">
        <f>+Monitoring!#REF!</f>
        <v>#REF!</v>
      </c>
    </row>
    <row r="626" spans="1:20" x14ac:dyDescent="0.3">
      <c r="A626" s="88">
        <f t="shared" si="49"/>
        <v>625</v>
      </c>
      <c r="B626" s="88" t="str">
        <f t="shared" si="45"/>
        <v>FAIRD</v>
      </c>
      <c r="C626" s="88" t="str">
        <f>SUBSTITUTE(+Monitoring!C626,"-","")</f>
        <v>FAIRD3</v>
      </c>
      <c r="D626" s="88" t="str">
        <f t="shared" si="46"/>
        <v>Site3</v>
      </c>
      <c r="E626" s="89" t="str">
        <f t="shared" si="47"/>
        <v>Meadow</v>
      </c>
      <c r="F626" s="90" t="str">
        <f t="shared" si="48"/>
        <v>FAIRDxMeadow</v>
      </c>
      <c r="G626" s="91">
        <f>+Monitoring!G626</f>
        <v>45164.533842592602</v>
      </c>
      <c r="H626" s="91">
        <f>+Monitoring!H626</f>
        <v>45164.533912036997</v>
      </c>
      <c r="I626" s="93">
        <f>+Monitoring!I626</f>
        <v>6.9444395194295794E-5</v>
      </c>
      <c r="J626" s="92" t="e">
        <f>+Monitoring!#REF!</f>
        <v>#REF!</v>
      </c>
      <c r="K626" s="88" t="str">
        <f>+Monitoring!S626</f>
        <v>Diptera</v>
      </c>
      <c r="L626" s="88" t="str">
        <f>+Monitoring!T626</f>
        <v>Brachycera</v>
      </c>
      <c r="M626" s="88" t="str">
        <f>+Monitoring!U626</f>
        <v>Muscomorpha</v>
      </c>
      <c r="N626" s="88" t="str">
        <f>+Monitoring!V626</f>
        <v>Oestroidea</v>
      </c>
      <c r="O626" s="88" t="str">
        <f>+Monitoring!W626</f>
        <v>Tachinidae</v>
      </c>
      <c r="P626" s="88" t="str">
        <f>+Monitoring!X626</f>
        <v>Tachininae</v>
      </c>
      <c r="Q626" s="88" t="str">
        <f>+Monitoring!Y626</f>
        <v>Tachina</v>
      </c>
      <c r="R626" s="88" t="str">
        <f>+Monitoring!Z626</f>
        <v>#N/C</v>
      </c>
      <c r="S626" s="88" t="e">
        <f>+Monitoring!#REF!</f>
        <v>#REF!</v>
      </c>
      <c r="T626" s="101" t="e">
        <f>+Monitoring!#REF!</f>
        <v>#REF!</v>
      </c>
    </row>
    <row r="627" spans="1:20" x14ac:dyDescent="0.3">
      <c r="A627" s="88">
        <f t="shared" si="49"/>
        <v>626</v>
      </c>
      <c r="B627" s="88" t="str">
        <f t="shared" si="45"/>
        <v>FAIRD</v>
      </c>
      <c r="C627" s="88" t="str">
        <f>SUBSTITUTE(+Monitoring!C627,"-","")</f>
        <v>FAIRD3</v>
      </c>
      <c r="D627" s="88" t="str">
        <f t="shared" si="46"/>
        <v>Site3</v>
      </c>
      <c r="E627" s="89" t="str">
        <f t="shared" si="47"/>
        <v>Meadow</v>
      </c>
      <c r="F627" s="90" t="str">
        <f t="shared" si="48"/>
        <v>FAIRDxMeadow</v>
      </c>
      <c r="G627" s="91">
        <f>+Monitoring!G627</f>
        <v>45164.542546296303</v>
      </c>
      <c r="H627" s="91">
        <f>+Monitoring!H627</f>
        <v>45164.544699074097</v>
      </c>
      <c r="I627" s="93">
        <f>+Monitoring!I627</f>
        <v>2.1527777935261838E-3</v>
      </c>
      <c r="J627" s="92" t="e">
        <f>+Monitoring!#REF!</f>
        <v>#REF!</v>
      </c>
      <c r="K627" s="88" t="str">
        <f>+Monitoring!S627</f>
        <v>Diptera</v>
      </c>
      <c r="L627" s="88" t="str">
        <f>+Monitoring!T627</f>
        <v>Brachycera</v>
      </c>
      <c r="M627" s="88" t="str">
        <f>+Monitoring!U627</f>
        <v>Muscomorpha</v>
      </c>
      <c r="N627" s="88" t="str">
        <f>+Monitoring!V627</f>
        <v>Muscoidea</v>
      </c>
      <c r="O627" s="88" t="str">
        <f>+Monitoring!W627</f>
        <v>Fanniidae</v>
      </c>
      <c r="P627" s="88">
        <f>+Monitoring!X627</f>
        <v>0</v>
      </c>
      <c r="Q627" s="88" t="str">
        <f>+Monitoring!Y627</f>
        <v>Fannia</v>
      </c>
      <c r="R627" s="88" t="str">
        <f>+Monitoring!Z627</f>
        <v>#N/C</v>
      </c>
      <c r="S627" s="88" t="e">
        <f>+Monitoring!#REF!</f>
        <v>#REF!</v>
      </c>
      <c r="T627" s="101" t="e">
        <f>+Monitoring!#REF!</f>
        <v>#REF!</v>
      </c>
    </row>
    <row r="628" spans="1:20" x14ac:dyDescent="0.3">
      <c r="A628" s="88">
        <f t="shared" si="49"/>
        <v>627</v>
      </c>
      <c r="B628" s="88" t="str">
        <f t="shared" si="45"/>
        <v>FAIRD</v>
      </c>
      <c r="C628" s="88" t="str">
        <f>SUBSTITUTE(+Monitoring!C628,"-","")</f>
        <v>FAIRD3</v>
      </c>
      <c r="D628" s="88" t="str">
        <f t="shared" si="46"/>
        <v>Site3</v>
      </c>
      <c r="E628" s="89" t="str">
        <f t="shared" si="47"/>
        <v>Meadow</v>
      </c>
      <c r="F628" s="90" t="str">
        <f t="shared" si="48"/>
        <v>FAIRDxMeadow</v>
      </c>
      <c r="G628" s="91">
        <f>+Monitoring!G628</f>
        <v>45164.557592592602</v>
      </c>
      <c r="H628" s="91">
        <f>+Monitoring!H628</f>
        <v>45164.557893518497</v>
      </c>
      <c r="I628" s="93">
        <f>+Monitoring!I628</f>
        <v>3.0092589440755546E-4</v>
      </c>
      <c r="J628" s="92" t="e">
        <f>+Monitoring!#REF!</f>
        <v>#REF!</v>
      </c>
      <c r="K628" s="88" t="str">
        <f>+Monitoring!S628</f>
        <v>Diptera</v>
      </c>
      <c r="L628" s="88" t="str">
        <f>+Monitoring!T628</f>
        <v>Brachycera</v>
      </c>
      <c r="M628" s="88" t="str">
        <f>+Monitoring!U628</f>
        <v>Muscomorpha</v>
      </c>
      <c r="N628" s="88" t="str">
        <f>+Monitoring!V628</f>
        <v>Muscoidea</v>
      </c>
      <c r="O628" s="88" t="str">
        <f>+Monitoring!W628</f>
        <v>Fanniidae</v>
      </c>
      <c r="P628" s="88">
        <f>+Monitoring!X628</f>
        <v>0</v>
      </c>
      <c r="Q628" s="88" t="str">
        <f>+Monitoring!Y628</f>
        <v>Fannia</v>
      </c>
      <c r="R628" s="88" t="str">
        <f>+Monitoring!Z628</f>
        <v>#N/C</v>
      </c>
      <c r="S628" s="88" t="e">
        <f>+Monitoring!#REF!</f>
        <v>#REF!</v>
      </c>
      <c r="T628" s="101" t="e">
        <f>+Monitoring!#REF!</f>
        <v>#REF!</v>
      </c>
    </row>
    <row r="629" spans="1:20" x14ac:dyDescent="0.3">
      <c r="A629" s="88">
        <f t="shared" si="49"/>
        <v>628</v>
      </c>
      <c r="B629" s="88" t="str">
        <f t="shared" si="45"/>
        <v>FAIRD</v>
      </c>
      <c r="C629" s="88" t="str">
        <f>SUBSTITUTE(+Monitoring!C629,"-","")</f>
        <v>FAIRD3</v>
      </c>
      <c r="D629" s="88" t="str">
        <f t="shared" si="46"/>
        <v>Site3</v>
      </c>
      <c r="E629" s="89" t="str">
        <f t="shared" si="47"/>
        <v>Meadow</v>
      </c>
      <c r="F629" s="90" t="str">
        <f t="shared" si="48"/>
        <v>FAIRDxMeadow</v>
      </c>
      <c r="G629" s="91">
        <f>+Monitoring!G629</f>
        <v>45164.571064814802</v>
      </c>
      <c r="H629" s="91">
        <f>+Monitoring!H629</f>
        <v>45164.571192129602</v>
      </c>
      <c r="I629" s="93">
        <f>+Monitoring!I629</f>
        <v>1.2731480092043057E-4</v>
      </c>
      <c r="J629" s="92" t="e">
        <f>+Monitoring!#REF!</f>
        <v>#REF!</v>
      </c>
      <c r="K629" s="88" t="str">
        <f>+Monitoring!S629</f>
        <v>Diptera</v>
      </c>
      <c r="L629" s="88" t="str">
        <f>+Monitoring!T629</f>
        <v>Brachycera</v>
      </c>
      <c r="M629" s="88" t="str">
        <f>+Monitoring!U629</f>
        <v>Muscomorpha</v>
      </c>
      <c r="N629" s="88" t="str">
        <f>+Monitoring!V629</f>
        <v>Muscoidea</v>
      </c>
      <c r="O629" s="88" t="str">
        <f>+Monitoring!W629</f>
        <v>Fanniidae</v>
      </c>
      <c r="P629" s="88">
        <f>+Monitoring!X629</f>
        <v>0</v>
      </c>
      <c r="Q629" s="88" t="str">
        <f>+Monitoring!Y629</f>
        <v>Fannia</v>
      </c>
      <c r="R629" s="88" t="str">
        <f>+Monitoring!Z629</f>
        <v>#N/C</v>
      </c>
      <c r="S629" s="88" t="e">
        <f>+Monitoring!#REF!</f>
        <v>#REF!</v>
      </c>
      <c r="T629" s="101" t="e">
        <f>+Monitoring!#REF!</f>
        <v>#REF!</v>
      </c>
    </row>
    <row r="630" spans="1:20" x14ac:dyDescent="0.3">
      <c r="A630" s="88">
        <f t="shared" si="49"/>
        <v>629</v>
      </c>
      <c r="B630" s="88" t="str">
        <f t="shared" si="45"/>
        <v>FAIRD</v>
      </c>
      <c r="C630" s="88" t="str">
        <f>SUBSTITUTE(+Monitoring!C630,"-","")</f>
        <v>FAIRD3</v>
      </c>
      <c r="D630" s="88" t="str">
        <f t="shared" si="46"/>
        <v>Site3</v>
      </c>
      <c r="E630" s="89" t="str">
        <f t="shared" si="47"/>
        <v>Meadow</v>
      </c>
      <c r="F630" s="90" t="str">
        <f t="shared" si="48"/>
        <v>FAIRDxMeadow</v>
      </c>
      <c r="G630" s="91">
        <f>+Monitoring!G630</f>
        <v>45164.571655092601</v>
      </c>
      <c r="H630" s="91">
        <f>+Monitoring!H630</f>
        <v>45164.5722453704</v>
      </c>
      <c r="I630" s="93">
        <f>+Monitoring!I630</f>
        <v>5.9027779934694991E-4</v>
      </c>
      <c r="J630" s="92" t="e">
        <f>+Monitoring!#REF!</f>
        <v>#REF!</v>
      </c>
      <c r="K630" s="88" t="str">
        <f>+Monitoring!S630</f>
        <v>Diptera</v>
      </c>
      <c r="L630" s="88" t="str">
        <f>+Monitoring!T630</f>
        <v>Brachycera</v>
      </c>
      <c r="M630" s="88" t="str">
        <f>+Monitoring!U630</f>
        <v>Muscomorpha</v>
      </c>
      <c r="N630" s="88" t="str">
        <f>+Monitoring!V630</f>
        <v>Muscoidea</v>
      </c>
      <c r="O630" s="88" t="str">
        <f>+Monitoring!W630</f>
        <v>#N/C</v>
      </c>
      <c r="P630" s="88" t="str">
        <f>+Monitoring!X630</f>
        <v>#N/C</v>
      </c>
      <c r="Q630" s="88" t="str">
        <f>+Monitoring!Y630</f>
        <v>#N/C</v>
      </c>
      <c r="R630" s="88" t="str">
        <f>+Monitoring!Z630</f>
        <v>#N/C</v>
      </c>
      <c r="S630" s="88" t="e">
        <f>+Monitoring!#REF!</f>
        <v>#REF!</v>
      </c>
      <c r="T630" s="101" t="e">
        <f>+Monitoring!#REF!</f>
        <v>#REF!</v>
      </c>
    </row>
    <row r="631" spans="1:20" x14ac:dyDescent="0.3">
      <c r="A631" s="88">
        <f t="shared" si="49"/>
        <v>630</v>
      </c>
      <c r="B631" s="88" t="str">
        <f t="shared" si="45"/>
        <v>FAIRD</v>
      </c>
      <c r="C631" s="88" t="str">
        <f>SUBSTITUTE(+Monitoring!C631,"-","")</f>
        <v>FAIRD3</v>
      </c>
      <c r="D631" s="88" t="str">
        <f t="shared" si="46"/>
        <v>Site3</v>
      </c>
      <c r="E631" s="89" t="str">
        <f t="shared" si="47"/>
        <v>Meadow</v>
      </c>
      <c r="F631" s="90" t="str">
        <f t="shared" si="48"/>
        <v>FAIRDxMeadow</v>
      </c>
      <c r="G631" s="91">
        <f>+Monitoring!G631</f>
        <v>45164.5836458333</v>
      </c>
      <c r="H631" s="91">
        <f>+Monitoring!H631</f>
        <v>45164.5840046296</v>
      </c>
      <c r="I631" s="93">
        <f>+Monitoring!I631</f>
        <v>3.5879630013369024E-4</v>
      </c>
      <c r="J631" s="92" t="e">
        <f>+Monitoring!#REF!</f>
        <v>#REF!</v>
      </c>
      <c r="K631" s="88" t="str">
        <f>+Monitoring!S631</f>
        <v>Diptera</v>
      </c>
      <c r="L631" s="88" t="str">
        <f>+Monitoring!T631</f>
        <v>Brachycera</v>
      </c>
      <c r="M631" s="88" t="str">
        <f>+Monitoring!U631</f>
        <v>#N/C</v>
      </c>
      <c r="N631" s="88" t="str">
        <f>+Monitoring!V631</f>
        <v>#N/C</v>
      </c>
      <c r="O631" s="88" t="str">
        <f>+Monitoring!W631</f>
        <v>#N/C</v>
      </c>
      <c r="P631" s="88" t="str">
        <f>+Monitoring!X631</f>
        <v>#N/C</v>
      </c>
      <c r="Q631" s="88" t="str">
        <f>+Monitoring!Y631</f>
        <v>#N/C</v>
      </c>
      <c r="R631" s="88" t="str">
        <f>+Monitoring!Z631</f>
        <v>#N/C</v>
      </c>
      <c r="S631" s="88" t="e">
        <f>+Monitoring!#REF!</f>
        <v>#REF!</v>
      </c>
      <c r="T631" s="101" t="e">
        <f>+Monitoring!#REF!</f>
        <v>#REF!</v>
      </c>
    </row>
    <row r="632" spans="1:20" x14ac:dyDescent="0.3">
      <c r="A632" s="88">
        <f t="shared" si="49"/>
        <v>631</v>
      </c>
      <c r="B632" s="88" t="str">
        <f t="shared" si="45"/>
        <v>FAIRD</v>
      </c>
      <c r="C632" s="88" t="str">
        <f>SUBSTITUTE(+Monitoring!C632,"-","")</f>
        <v>FAIRD3</v>
      </c>
      <c r="D632" s="88" t="str">
        <f t="shared" si="46"/>
        <v>Site3</v>
      </c>
      <c r="E632" s="89" t="str">
        <f t="shared" si="47"/>
        <v>Meadow</v>
      </c>
      <c r="F632" s="90" t="str">
        <f t="shared" si="48"/>
        <v>FAIRDxMeadow</v>
      </c>
      <c r="G632" s="91">
        <f>+Monitoring!G632</f>
        <v>45164.597106481502</v>
      </c>
      <c r="H632" s="91">
        <f>+Monitoring!H632</f>
        <v>45164.597152777802</v>
      </c>
      <c r="I632" s="93">
        <f>+Monitoring!I632</f>
        <v>4.6296299842651933E-5</v>
      </c>
      <c r="J632" s="92" t="e">
        <f>+Monitoring!#REF!</f>
        <v>#REF!</v>
      </c>
      <c r="K632" s="88" t="str">
        <f>+Monitoring!S632</f>
        <v>Hymenoptera</v>
      </c>
      <c r="L632" s="88" t="str">
        <f>+Monitoring!T632</f>
        <v>Apocrita</v>
      </c>
      <c r="M632" s="88" t="str">
        <f>+Monitoring!U632</f>
        <v>Aculeata</v>
      </c>
      <c r="N632" s="88" t="str">
        <f>+Monitoring!V632</f>
        <v>Vespoidea</v>
      </c>
      <c r="O632" s="88" t="str">
        <f>+Monitoring!W632</f>
        <v>Vespidae</v>
      </c>
      <c r="P632" s="88" t="str">
        <f>+Monitoring!X632</f>
        <v>Vespinae</v>
      </c>
      <c r="Q632" s="88" t="str">
        <f>+Monitoring!Y632</f>
        <v>Vespula</v>
      </c>
      <c r="R632" s="88" t="str">
        <f>+Monitoring!Z632</f>
        <v>#N/C</v>
      </c>
      <c r="S632" s="88" t="e">
        <f>+Monitoring!#REF!</f>
        <v>#REF!</v>
      </c>
      <c r="T632" s="101" t="e">
        <f>+Monitoring!#REF!</f>
        <v>#REF!</v>
      </c>
    </row>
    <row r="633" spans="1:20" x14ac:dyDescent="0.3">
      <c r="A633" s="88">
        <f t="shared" si="49"/>
        <v>632</v>
      </c>
      <c r="B633" s="88" t="str">
        <f t="shared" si="45"/>
        <v>FAIRD</v>
      </c>
      <c r="C633" s="88" t="str">
        <f>SUBSTITUTE(+Monitoring!C633,"-","")</f>
        <v>FAIRD3</v>
      </c>
      <c r="D633" s="88" t="str">
        <f t="shared" si="46"/>
        <v>Site3</v>
      </c>
      <c r="E633" s="89" t="str">
        <f t="shared" si="47"/>
        <v>Meadow</v>
      </c>
      <c r="F633" s="90" t="str">
        <f t="shared" si="48"/>
        <v>FAIRDxMeadow</v>
      </c>
      <c r="G633" s="91">
        <f>+Monitoring!G633</f>
        <v>45164.599918981497</v>
      </c>
      <c r="H633" s="91">
        <f>+Monitoring!H633</f>
        <v>45164.600115740701</v>
      </c>
      <c r="I633" s="93">
        <f>+Monitoring!I633</f>
        <v>1.9675920339068398E-4</v>
      </c>
      <c r="J633" s="92" t="e">
        <f>+Monitoring!#REF!</f>
        <v>#REF!</v>
      </c>
      <c r="K633" s="88" t="str">
        <f>+Monitoring!S633</f>
        <v>Diptera</v>
      </c>
      <c r="L633" s="88" t="str">
        <f>+Monitoring!T633</f>
        <v>Brachycera</v>
      </c>
      <c r="M633" s="88" t="str">
        <f>+Monitoring!U633</f>
        <v>Muscomorpha</v>
      </c>
      <c r="N633" s="88" t="str">
        <f>+Monitoring!V633</f>
        <v>Muscoidea</v>
      </c>
      <c r="O633" s="88" t="str">
        <f>+Monitoring!W633</f>
        <v>#N/C</v>
      </c>
      <c r="P633" s="88" t="str">
        <f>+Monitoring!X633</f>
        <v>#N/C</v>
      </c>
      <c r="Q633" s="88" t="str">
        <f>+Monitoring!Y633</f>
        <v>#N/C</v>
      </c>
      <c r="R633" s="88" t="str">
        <f>+Monitoring!Z633</f>
        <v>#N/C</v>
      </c>
      <c r="S633" s="88" t="e">
        <f>+Monitoring!#REF!</f>
        <v>#REF!</v>
      </c>
      <c r="T633" s="101" t="e">
        <f>+Monitoring!#REF!</f>
        <v>#REF!</v>
      </c>
    </row>
    <row r="634" spans="1:20" x14ac:dyDescent="0.3">
      <c r="A634" s="88">
        <f t="shared" si="49"/>
        <v>633</v>
      </c>
      <c r="B634" s="88" t="str">
        <f t="shared" si="45"/>
        <v>FAIRD</v>
      </c>
      <c r="C634" s="88" t="str">
        <f>SUBSTITUTE(+Monitoring!C634,"-","")</f>
        <v>FAIRD3</v>
      </c>
      <c r="D634" s="88" t="str">
        <f t="shared" si="46"/>
        <v>Site3</v>
      </c>
      <c r="E634" s="89" t="str">
        <f t="shared" si="47"/>
        <v>Meadow</v>
      </c>
      <c r="F634" s="90" t="str">
        <f t="shared" si="48"/>
        <v>FAIRDxMeadow</v>
      </c>
      <c r="G634" s="91">
        <f>+Monitoring!G634</f>
        <v>45164.600520833301</v>
      </c>
      <c r="H634" s="91">
        <f>+Monitoring!H634</f>
        <v>45164.601446759298</v>
      </c>
      <c r="I634" s="93">
        <f>+Monitoring!I634</f>
        <v>9.2592599685303867E-4</v>
      </c>
      <c r="J634" s="92" t="e">
        <f>+Monitoring!#REF!</f>
        <v>#REF!</v>
      </c>
      <c r="K634" s="88" t="str">
        <f>+Monitoring!S634</f>
        <v>Diptera</v>
      </c>
      <c r="L634" s="88" t="str">
        <f>+Monitoring!T634</f>
        <v>Brachycera</v>
      </c>
      <c r="M634" s="88" t="str">
        <f>+Monitoring!U634</f>
        <v>Muscomorpha</v>
      </c>
      <c r="N634" s="88" t="str">
        <f>+Monitoring!V634</f>
        <v>Muscoidea</v>
      </c>
      <c r="O634" s="88" t="str">
        <f>+Monitoring!W634</f>
        <v>Fanniidae</v>
      </c>
      <c r="P634" s="88">
        <f>+Monitoring!X634</f>
        <v>0</v>
      </c>
      <c r="Q634" s="88" t="str">
        <f>+Monitoring!Y634</f>
        <v>Fannia</v>
      </c>
      <c r="R634" s="88" t="str">
        <f>+Monitoring!Z634</f>
        <v>#N/C</v>
      </c>
      <c r="S634" s="88" t="e">
        <f>+Monitoring!#REF!</f>
        <v>#REF!</v>
      </c>
      <c r="T634" s="101" t="e">
        <f>+Monitoring!#REF!</f>
        <v>#REF!</v>
      </c>
    </row>
    <row r="635" spans="1:20" x14ac:dyDescent="0.3">
      <c r="A635" s="88">
        <f t="shared" si="49"/>
        <v>634</v>
      </c>
      <c r="B635" s="88" t="str">
        <f t="shared" si="45"/>
        <v>FAIRD</v>
      </c>
      <c r="C635" s="88" t="str">
        <f>SUBSTITUTE(+Monitoring!C635,"-","")</f>
        <v>FAIRD3</v>
      </c>
      <c r="D635" s="88" t="str">
        <f t="shared" si="46"/>
        <v>Site3</v>
      </c>
      <c r="E635" s="89" t="str">
        <f t="shared" si="47"/>
        <v>Meadow</v>
      </c>
      <c r="F635" s="90" t="str">
        <f t="shared" si="48"/>
        <v>FAIRDxMeadow</v>
      </c>
      <c r="G635" s="91">
        <f>+Monitoring!G635</f>
        <v>45164.607523148101</v>
      </c>
      <c r="H635" s="91">
        <f>+Monitoring!H635</f>
        <v>45164.607777777797</v>
      </c>
      <c r="I635" s="93">
        <f>+Monitoring!I635</f>
        <v>2.5462969642831013E-4</v>
      </c>
      <c r="J635" s="92" t="e">
        <f>+Monitoring!#REF!</f>
        <v>#REF!</v>
      </c>
      <c r="K635" s="88" t="str">
        <f>+Monitoring!S635</f>
        <v>Diptera</v>
      </c>
      <c r="L635" s="88" t="str">
        <f>+Monitoring!T635</f>
        <v>Brachycera</v>
      </c>
      <c r="M635" s="88" t="str">
        <f>+Monitoring!U635</f>
        <v>#N/C</v>
      </c>
      <c r="N635" s="88" t="str">
        <f>+Monitoring!V635</f>
        <v>#N/C</v>
      </c>
      <c r="O635" s="88" t="str">
        <f>+Monitoring!W635</f>
        <v>#N/C</v>
      </c>
      <c r="P635" s="88" t="str">
        <f>+Monitoring!X635</f>
        <v>#N/C</v>
      </c>
      <c r="Q635" s="88" t="str">
        <f>+Monitoring!Y635</f>
        <v>#N/C</v>
      </c>
      <c r="R635" s="88" t="str">
        <f>+Monitoring!Z635</f>
        <v>#N/C</v>
      </c>
      <c r="S635" s="88" t="e">
        <f>+Monitoring!#REF!</f>
        <v>#REF!</v>
      </c>
      <c r="T635" s="101" t="e">
        <f>+Monitoring!#REF!</f>
        <v>#REF!</v>
      </c>
    </row>
    <row r="636" spans="1:20" x14ac:dyDescent="0.3">
      <c r="A636" s="88">
        <f t="shared" si="49"/>
        <v>635</v>
      </c>
      <c r="B636" s="88" t="str">
        <f t="shared" si="45"/>
        <v>FAIRD</v>
      </c>
      <c r="C636" s="88" t="str">
        <f>SUBSTITUTE(+Monitoring!C636,"-","")</f>
        <v>FAIRD3</v>
      </c>
      <c r="D636" s="88" t="str">
        <f t="shared" si="46"/>
        <v>Site3</v>
      </c>
      <c r="E636" s="89" t="str">
        <f t="shared" si="47"/>
        <v>Meadow</v>
      </c>
      <c r="F636" s="90" t="str">
        <f t="shared" si="48"/>
        <v>FAIRDxMeadow</v>
      </c>
      <c r="G636" s="91">
        <f>+Monitoring!G636</f>
        <v>45164.612997685203</v>
      </c>
      <c r="H636" s="91">
        <f>+Monitoring!H636</f>
        <v>45164.613055555601</v>
      </c>
      <c r="I636" s="93">
        <f>+Monitoring!I636</f>
        <v>5.7870398450177163E-5</v>
      </c>
      <c r="J636" s="92" t="e">
        <f>+Monitoring!#REF!</f>
        <v>#REF!</v>
      </c>
      <c r="K636" s="88" t="str">
        <f>+Monitoring!S636</f>
        <v>Hymenoptera</v>
      </c>
      <c r="L636" s="88" t="str">
        <f>+Monitoring!T636</f>
        <v>Apocrita</v>
      </c>
      <c r="M636" s="88" t="str">
        <f>+Monitoring!U636</f>
        <v>Aculeata</v>
      </c>
      <c r="N636" s="88" t="str">
        <f>+Monitoring!V636</f>
        <v>Vespoidea</v>
      </c>
      <c r="O636" s="88" t="str">
        <f>+Monitoring!W636</f>
        <v>Vespidae</v>
      </c>
      <c r="P636" s="88" t="str">
        <f>+Monitoring!X636</f>
        <v>Vespinae</v>
      </c>
      <c r="Q636" s="88" t="str">
        <f>+Monitoring!Y636</f>
        <v>Vespula</v>
      </c>
      <c r="R636" s="88" t="str">
        <f>+Monitoring!Z636</f>
        <v>#N/C</v>
      </c>
      <c r="S636" s="88" t="e">
        <f>+Monitoring!#REF!</f>
        <v>#REF!</v>
      </c>
      <c r="T636" s="101" t="e">
        <f>+Monitoring!#REF!</f>
        <v>#REF!</v>
      </c>
    </row>
    <row r="637" spans="1:20" x14ac:dyDescent="0.3">
      <c r="A637" s="88">
        <f t="shared" si="49"/>
        <v>636</v>
      </c>
      <c r="B637" s="88" t="str">
        <f t="shared" si="45"/>
        <v>FAIRD</v>
      </c>
      <c r="C637" s="88" t="str">
        <f>SUBSTITUTE(+Monitoring!C637,"-","")</f>
        <v>FAIRD3</v>
      </c>
      <c r="D637" s="88" t="str">
        <f t="shared" si="46"/>
        <v>Site3</v>
      </c>
      <c r="E637" s="89" t="str">
        <f t="shared" si="47"/>
        <v>Meadow</v>
      </c>
      <c r="F637" s="90" t="str">
        <f t="shared" si="48"/>
        <v>FAIRDxMeadow</v>
      </c>
      <c r="G637" s="91">
        <f>+Monitoring!G637</f>
        <v>45164.614930555603</v>
      </c>
      <c r="H637" s="91">
        <f>+Monitoring!H637</f>
        <v>45164.615509259304</v>
      </c>
      <c r="I637" s="93">
        <f>+Monitoring!I637</f>
        <v>5.7870370073942468E-4</v>
      </c>
      <c r="J637" s="92" t="e">
        <f>+Monitoring!#REF!</f>
        <v>#REF!</v>
      </c>
      <c r="K637" s="88" t="str">
        <f>+Monitoring!S637</f>
        <v>Diptera</v>
      </c>
      <c r="L637" s="88" t="str">
        <f>+Monitoring!T637</f>
        <v>Brachycera</v>
      </c>
      <c r="M637" s="88" t="str">
        <f>+Monitoring!U637</f>
        <v>Muscomorpha</v>
      </c>
      <c r="N637" s="88" t="str">
        <f>+Monitoring!V637</f>
        <v>Muscoidea</v>
      </c>
      <c r="O637" s="88" t="str">
        <f>+Monitoring!W637</f>
        <v>Fanniidae</v>
      </c>
      <c r="P637" s="88">
        <f>+Monitoring!X637</f>
        <v>0</v>
      </c>
      <c r="Q637" s="88" t="str">
        <f>+Monitoring!Y637</f>
        <v>Fannia</v>
      </c>
      <c r="R637" s="88" t="str">
        <f>+Monitoring!Z637</f>
        <v>#N/C</v>
      </c>
      <c r="S637" s="88" t="e">
        <f>+Monitoring!#REF!</f>
        <v>#REF!</v>
      </c>
      <c r="T637" s="101" t="e">
        <f>+Monitoring!#REF!</f>
        <v>#REF!</v>
      </c>
    </row>
    <row r="638" spans="1:20" x14ac:dyDescent="0.3">
      <c r="A638" s="88">
        <f t="shared" si="49"/>
        <v>637</v>
      </c>
      <c r="B638" s="88" t="str">
        <f t="shared" si="45"/>
        <v>FAIRD</v>
      </c>
      <c r="C638" s="88" t="str">
        <f>SUBSTITUTE(+Monitoring!C638,"-","")</f>
        <v>FAIRD3</v>
      </c>
      <c r="D638" s="88" t="str">
        <f t="shared" si="46"/>
        <v>Site3</v>
      </c>
      <c r="E638" s="89" t="str">
        <f t="shared" si="47"/>
        <v>Meadow</v>
      </c>
      <c r="F638" s="90" t="str">
        <f t="shared" si="48"/>
        <v>FAIRDxMeadow</v>
      </c>
      <c r="G638" s="91">
        <f>+Monitoring!G638</f>
        <v>45164.634317129603</v>
      </c>
      <c r="H638" s="91">
        <f>+Monitoring!H638</f>
        <v>45164.635231481501</v>
      </c>
      <c r="I638" s="93">
        <f>+Monitoring!I638</f>
        <v>9.1435189824551344E-4</v>
      </c>
      <c r="J638" s="92" t="e">
        <f>+Monitoring!#REF!</f>
        <v>#REF!</v>
      </c>
      <c r="K638" s="88" t="str">
        <f>+Monitoring!S638</f>
        <v>Diptera</v>
      </c>
      <c r="L638" s="88" t="str">
        <f>+Monitoring!T638</f>
        <v>Brachycera</v>
      </c>
      <c r="M638" s="88" t="str">
        <f>+Monitoring!U638</f>
        <v>Muscomorpha</v>
      </c>
      <c r="N638" s="88" t="str">
        <f>+Monitoring!V638</f>
        <v>Muscoidea</v>
      </c>
      <c r="O638" s="88" t="str">
        <f>+Monitoring!W638</f>
        <v>#N/C</v>
      </c>
      <c r="P638" s="88" t="str">
        <f>+Monitoring!X638</f>
        <v>#N/C</v>
      </c>
      <c r="Q638" s="88" t="str">
        <f>+Monitoring!Y638</f>
        <v>#N/C</v>
      </c>
      <c r="R638" s="88" t="str">
        <f>+Monitoring!Z638</f>
        <v>#N/C</v>
      </c>
      <c r="S638" s="88" t="e">
        <f>+Monitoring!#REF!</f>
        <v>#REF!</v>
      </c>
      <c r="T638" s="101" t="e">
        <f>+Monitoring!#REF!</f>
        <v>#REF!</v>
      </c>
    </row>
    <row r="639" spans="1:20" x14ac:dyDescent="0.3">
      <c r="A639" s="88">
        <f t="shared" si="49"/>
        <v>638</v>
      </c>
      <c r="B639" s="88" t="str">
        <f t="shared" si="45"/>
        <v>FAIRD</v>
      </c>
      <c r="C639" s="88" t="str">
        <f>SUBSTITUTE(+Monitoring!C639,"-","")</f>
        <v>FAIRD3</v>
      </c>
      <c r="D639" s="88" t="str">
        <f t="shared" si="46"/>
        <v>Site3</v>
      </c>
      <c r="E639" s="89" t="str">
        <f t="shared" si="47"/>
        <v>Meadow</v>
      </c>
      <c r="F639" s="90" t="str">
        <f t="shared" si="48"/>
        <v>FAIRDxMeadow</v>
      </c>
      <c r="G639" s="91">
        <f>+Monitoring!G639</f>
        <v>45164.651863425897</v>
      </c>
      <c r="H639" s="91">
        <f>+Monitoring!H639</f>
        <v>45164.651967592603</v>
      </c>
      <c r="I639" s="93">
        <f>+Monitoring!I639</f>
        <v>1.0416670556878671E-4</v>
      </c>
      <c r="J639" s="92" t="e">
        <f>+Monitoring!#REF!</f>
        <v>#REF!</v>
      </c>
      <c r="K639" s="88" t="str">
        <f>+Monitoring!S639</f>
        <v>Diptera</v>
      </c>
      <c r="L639" s="88" t="str">
        <f>+Monitoring!T639</f>
        <v>Brachycera</v>
      </c>
      <c r="M639" s="88" t="str">
        <f>+Monitoring!U639</f>
        <v>#N/C</v>
      </c>
      <c r="N639" s="88" t="str">
        <f>+Monitoring!V639</f>
        <v>#N/C</v>
      </c>
      <c r="O639" s="88" t="str">
        <f>+Monitoring!W639</f>
        <v>#N/C</v>
      </c>
      <c r="P639" s="88" t="str">
        <f>+Monitoring!X639</f>
        <v>#N/C</v>
      </c>
      <c r="Q639" s="88" t="str">
        <f>+Monitoring!Y639</f>
        <v>#N/C</v>
      </c>
      <c r="R639" s="88" t="str">
        <f>+Monitoring!Z639</f>
        <v>#N/C</v>
      </c>
      <c r="S639" s="88" t="e">
        <f>+Monitoring!#REF!</f>
        <v>#REF!</v>
      </c>
      <c r="T639" s="101" t="e">
        <f>+Monitoring!#REF!</f>
        <v>#REF!</v>
      </c>
    </row>
    <row r="640" spans="1:20" x14ac:dyDescent="0.3">
      <c r="A640" s="88">
        <f t="shared" si="49"/>
        <v>639</v>
      </c>
      <c r="B640" s="88" t="str">
        <f t="shared" si="45"/>
        <v>FAIRD</v>
      </c>
      <c r="C640" s="88" t="str">
        <f>SUBSTITUTE(+Monitoring!C640,"-","")</f>
        <v>FAIRD3</v>
      </c>
      <c r="D640" s="88" t="str">
        <f t="shared" si="46"/>
        <v>Site3</v>
      </c>
      <c r="E640" s="89" t="str">
        <f t="shared" si="47"/>
        <v>Meadow</v>
      </c>
      <c r="F640" s="90" t="str">
        <f t="shared" si="48"/>
        <v>FAIRDxMeadow</v>
      </c>
      <c r="G640" s="91">
        <f>+Monitoring!G640</f>
        <v>45164.667800925898</v>
      </c>
      <c r="H640" s="91">
        <f>+Monitoring!H640</f>
        <v>45164.668043981503</v>
      </c>
      <c r="I640" s="93">
        <f>+Monitoring!I640</f>
        <v>2.4305560509674251E-4</v>
      </c>
      <c r="J640" s="92" t="e">
        <f>+Monitoring!#REF!</f>
        <v>#REF!</v>
      </c>
      <c r="K640" s="88" t="str">
        <f>+Monitoring!S640</f>
        <v>Diptera</v>
      </c>
      <c r="L640" s="88" t="str">
        <f>+Monitoring!T640</f>
        <v>Brachycera</v>
      </c>
      <c r="M640" s="88" t="str">
        <f>+Monitoring!U640</f>
        <v>#N/C</v>
      </c>
      <c r="N640" s="88" t="str">
        <f>+Monitoring!V640</f>
        <v>#N/C</v>
      </c>
      <c r="O640" s="88" t="str">
        <f>+Monitoring!W640</f>
        <v>#N/C</v>
      </c>
      <c r="P640" s="88" t="str">
        <f>+Monitoring!X640</f>
        <v>#N/C</v>
      </c>
      <c r="Q640" s="88" t="str">
        <f>+Monitoring!Y640</f>
        <v>#N/C</v>
      </c>
      <c r="R640" s="88" t="str">
        <f>+Monitoring!Z640</f>
        <v>#N/C</v>
      </c>
      <c r="S640" s="88" t="e">
        <f>+Monitoring!#REF!</f>
        <v>#REF!</v>
      </c>
      <c r="T640" s="101" t="e">
        <f>+Monitoring!#REF!</f>
        <v>#REF!</v>
      </c>
    </row>
    <row r="641" spans="1:20" x14ac:dyDescent="0.3">
      <c r="A641" s="88">
        <f t="shared" si="49"/>
        <v>640</v>
      </c>
      <c r="B641" s="88" t="str">
        <f t="shared" si="45"/>
        <v>FAIRD</v>
      </c>
      <c r="C641" s="88" t="str">
        <f>SUBSTITUTE(+Monitoring!C641,"-","")</f>
        <v>FAIRD3</v>
      </c>
      <c r="D641" s="88" t="str">
        <f t="shared" si="46"/>
        <v>Site3</v>
      </c>
      <c r="E641" s="89" t="str">
        <f t="shared" si="47"/>
        <v>Meadow</v>
      </c>
      <c r="F641" s="90" t="str">
        <f t="shared" si="48"/>
        <v>FAIRDxMeadow</v>
      </c>
      <c r="G641" s="91">
        <f>+Monitoring!G641</f>
        <v>45164.7442592593</v>
      </c>
      <c r="H641" s="91">
        <f>+Monitoring!H641</f>
        <v>45164.759282407402</v>
      </c>
      <c r="I641" s="93">
        <f>+Monitoring!I641</f>
        <v>1.5023148102045525E-2</v>
      </c>
      <c r="J641" s="92" t="e">
        <f>+Monitoring!#REF!</f>
        <v>#REF!</v>
      </c>
      <c r="K641" s="88" t="str">
        <f>+Monitoring!S641</f>
        <v>Diptera</v>
      </c>
      <c r="L641" s="88" t="str">
        <f>+Monitoring!T641</f>
        <v>Brachycera</v>
      </c>
      <c r="M641" s="88" t="str">
        <f>+Monitoring!U641</f>
        <v>#N/C</v>
      </c>
      <c r="N641" s="88" t="str">
        <f>+Monitoring!V641</f>
        <v>#N/C</v>
      </c>
      <c r="O641" s="88" t="str">
        <f>+Monitoring!W641</f>
        <v>#N/C</v>
      </c>
      <c r="P641" s="88" t="str">
        <f>+Monitoring!X641</f>
        <v>#N/C</v>
      </c>
      <c r="Q641" s="88" t="str">
        <f>+Monitoring!Y641</f>
        <v>#N/C</v>
      </c>
      <c r="R641" s="88" t="str">
        <f>+Monitoring!Z641</f>
        <v>#N/C</v>
      </c>
      <c r="S641" s="88" t="e">
        <f>+Monitoring!#REF!</f>
        <v>#REF!</v>
      </c>
      <c r="T641" s="101" t="e">
        <f>+Monitoring!#REF!</f>
        <v>#REF!</v>
      </c>
    </row>
    <row r="642" spans="1:20" x14ac:dyDescent="0.3">
      <c r="A642" s="88">
        <f t="shared" si="49"/>
        <v>641</v>
      </c>
      <c r="B642" s="88" t="str">
        <f t="shared" si="45"/>
        <v>FAIRD</v>
      </c>
      <c r="C642" s="88" t="str">
        <f>SUBSTITUTE(+Monitoring!C642,"-","")</f>
        <v>FAIRD3</v>
      </c>
      <c r="D642" s="88" t="str">
        <f t="shared" si="46"/>
        <v>Site3</v>
      </c>
      <c r="E642" s="89" t="str">
        <f t="shared" si="47"/>
        <v>Meadow</v>
      </c>
      <c r="F642" s="90" t="str">
        <f t="shared" si="48"/>
        <v>FAIRDxMeadow</v>
      </c>
      <c r="G642" s="91">
        <f>+Monitoring!G642</f>
        <v>45165.405995370398</v>
      </c>
      <c r="H642" s="91">
        <f>+Monitoring!H642</f>
        <v>45165.406400462998</v>
      </c>
      <c r="I642" s="93">
        <f>+Monitoring!I642</f>
        <v>4.0509259997634217E-4</v>
      </c>
      <c r="J642" s="92" t="e">
        <f>+Monitoring!#REF!</f>
        <v>#REF!</v>
      </c>
      <c r="K642" s="88" t="str">
        <f>+Monitoring!S642</f>
        <v>Diptera</v>
      </c>
      <c r="L642" s="88" t="str">
        <f>+Monitoring!T642</f>
        <v>Brachycera</v>
      </c>
      <c r="M642" s="88" t="str">
        <f>+Monitoring!U642</f>
        <v>#N/C</v>
      </c>
      <c r="N642" s="88" t="str">
        <f>+Monitoring!V642</f>
        <v>#N/C</v>
      </c>
      <c r="O642" s="88" t="str">
        <f>+Monitoring!W642</f>
        <v>#N/C</v>
      </c>
      <c r="P642" s="88" t="str">
        <f>+Monitoring!X642</f>
        <v>#N/C</v>
      </c>
      <c r="Q642" s="88" t="str">
        <f>+Monitoring!Y642</f>
        <v>#N/C</v>
      </c>
      <c r="R642" s="88" t="str">
        <f>+Monitoring!Z642</f>
        <v>#N/C</v>
      </c>
      <c r="S642" s="88" t="e">
        <f>+Monitoring!#REF!</f>
        <v>#REF!</v>
      </c>
      <c r="T642" s="101" t="e">
        <f>+Monitoring!#REF!</f>
        <v>#REF!</v>
      </c>
    </row>
    <row r="643" spans="1:20" x14ac:dyDescent="0.3">
      <c r="A643" s="88">
        <f t="shared" si="49"/>
        <v>642</v>
      </c>
      <c r="B643" s="88" t="str">
        <f t="shared" ref="B643:B706" si="50">+LEFT(C643,LEN(C643)-1)</f>
        <v>FAIRD</v>
      </c>
      <c r="C643" s="88" t="str">
        <f>SUBSTITUTE(+Monitoring!C643,"-","")</f>
        <v>FAIRD3</v>
      </c>
      <c r="D643" s="88" t="str">
        <f t="shared" ref="D643:D706" si="51">CONCATENATE("Site",RIGHT(C643,1))</f>
        <v>Site3</v>
      </c>
      <c r="E643" s="89" t="str">
        <f t="shared" ref="E643:E706" si="52">IF(OR(D643="Site1",D643="Site2"),"Maize",IF(OR(D643="Site3",D643="Site4"),"Meadow","error"))</f>
        <v>Meadow</v>
      </c>
      <c r="F643" s="90" t="str">
        <f t="shared" ref="F643:F706" si="53">+CONCATENATE(B643,"x",E643)</f>
        <v>FAIRDxMeadow</v>
      </c>
      <c r="G643" s="91">
        <f>+Monitoring!G643</f>
        <v>45165.414953703701</v>
      </c>
      <c r="H643" s="91">
        <f>+Monitoring!H643</f>
        <v>45165.416504629597</v>
      </c>
      <c r="I643" s="93">
        <f>+Monitoring!I643</f>
        <v>1.5509258955717087E-3</v>
      </c>
      <c r="J643" s="92" t="e">
        <f>+Monitoring!#REF!</f>
        <v>#REF!</v>
      </c>
      <c r="K643" s="88" t="str">
        <f>+Monitoring!S643</f>
        <v>Diptera</v>
      </c>
      <c r="L643" s="88" t="str">
        <f>+Monitoring!T643</f>
        <v>Brachycera</v>
      </c>
      <c r="M643" s="88" t="str">
        <f>+Monitoring!U643</f>
        <v>#N/C</v>
      </c>
      <c r="N643" s="88" t="str">
        <f>+Monitoring!V643</f>
        <v>#N/C</v>
      </c>
      <c r="O643" s="88" t="str">
        <f>+Monitoring!W643</f>
        <v>#N/C</v>
      </c>
      <c r="P643" s="88" t="str">
        <f>+Monitoring!X643</f>
        <v>#N/C</v>
      </c>
      <c r="Q643" s="88" t="str">
        <f>+Monitoring!Y643</f>
        <v>#N/C</v>
      </c>
      <c r="R643" s="88" t="str">
        <f>+Monitoring!Z643</f>
        <v>#N/C</v>
      </c>
      <c r="S643" s="88" t="e">
        <f>+Monitoring!#REF!</f>
        <v>#REF!</v>
      </c>
      <c r="T643" s="101" t="e">
        <f>+Monitoring!#REF!</f>
        <v>#REF!</v>
      </c>
    </row>
    <row r="644" spans="1:20" x14ac:dyDescent="0.3">
      <c r="A644" s="88">
        <f t="shared" ref="A644:A707" si="54">+A643+1</f>
        <v>643</v>
      </c>
      <c r="B644" s="88" t="str">
        <f t="shared" si="50"/>
        <v>FAIRD</v>
      </c>
      <c r="C644" s="88" t="str">
        <f>SUBSTITUTE(+Monitoring!C644,"-","")</f>
        <v>FAIRD3</v>
      </c>
      <c r="D644" s="88" t="str">
        <f t="shared" si="51"/>
        <v>Site3</v>
      </c>
      <c r="E644" s="89" t="str">
        <f t="shared" si="52"/>
        <v>Meadow</v>
      </c>
      <c r="F644" s="90" t="str">
        <f t="shared" si="53"/>
        <v>FAIRDxMeadow</v>
      </c>
      <c r="G644" s="91">
        <f>+Monitoring!G644</f>
        <v>45165.439918981501</v>
      </c>
      <c r="H644" s="91">
        <f>+Monitoring!H644</f>
        <v>45165.441250000003</v>
      </c>
      <c r="I644" s="93">
        <f>+Monitoring!I644</f>
        <v>1.3310185022419319E-3</v>
      </c>
      <c r="J644" s="92" t="e">
        <f>+Monitoring!#REF!</f>
        <v>#REF!</v>
      </c>
      <c r="K644" s="88" t="str">
        <f>+Monitoring!S644</f>
        <v>Diptera</v>
      </c>
      <c r="L644" s="88" t="str">
        <f>+Monitoring!T644</f>
        <v>Brachycera</v>
      </c>
      <c r="M644" s="88" t="str">
        <f>+Monitoring!U644</f>
        <v>#N/C</v>
      </c>
      <c r="N644" s="88" t="str">
        <f>+Monitoring!V644</f>
        <v>#N/C</v>
      </c>
      <c r="O644" s="88" t="str">
        <f>+Monitoring!W644</f>
        <v>#N/C</v>
      </c>
      <c r="P644" s="88" t="str">
        <f>+Monitoring!X644</f>
        <v>#N/C</v>
      </c>
      <c r="Q644" s="88" t="str">
        <f>+Monitoring!Y644</f>
        <v>#N/C</v>
      </c>
      <c r="R644" s="88" t="str">
        <f>+Monitoring!Z644</f>
        <v>#N/C</v>
      </c>
      <c r="S644" s="88" t="e">
        <f>+Monitoring!#REF!</f>
        <v>#REF!</v>
      </c>
      <c r="T644" s="101" t="e">
        <f>+Monitoring!#REF!</f>
        <v>#REF!</v>
      </c>
    </row>
    <row r="645" spans="1:20" x14ac:dyDescent="0.3">
      <c r="A645" s="88">
        <f t="shared" si="54"/>
        <v>644</v>
      </c>
      <c r="B645" s="88" t="str">
        <f t="shared" si="50"/>
        <v>FAIRD</v>
      </c>
      <c r="C645" s="88" t="str">
        <f>SUBSTITUTE(+Monitoring!C645,"-","")</f>
        <v>FAIRD3</v>
      </c>
      <c r="D645" s="88" t="str">
        <f t="shared" si="51"/>
        <v>Site3</v>
      </c>
      <c r="E645" s="89" t="str">
        <f t="shared" si="52"/>
        <v>Meadow</v>
      </c>
      <c r="F645" s="90" t="str">
        <f t="shared" si="53"/>
        <v>FAIRDxMeadow</v>
      </c>
      <c r="G645" s="91">
        <f>+Monitoring!G645</f>
        <v>45165.4429282407</v>
      </c>
      <c r="H645" s="91">
        <f>+Monitoring!H645</f>
        <v>45165.444780092599</v>
      </c>
      <c r="I645" s="93">
        <f>+Monitoring!I645</f>
        <v>1.8518518991186284E-3</v>
      </c>
      <c r="J645" s="92" t="e">
        <f>+Monitoring!#REF!</f>
        <v>#REF!</v>
      </c>
      <c r="K645" s="88" t="str">
        <f>+Monitoring!S645</f>
        <v>Diptera</v>
      </c>
      <c r="L645" s="88" t="str">
        <f>+Monitoring!T645</f>
        <v>Brachycera</v>
      </c>
      <c r="M645" s="88" t="str">
        <f>+Monitoring!U645</f>
        <v>Muscomorpha</v>
      </c>
      <c r="N645" s="88" t="str">
        <f>+Monitoring!V645</f>
        <v>Muscoidea</v>
      </c>
      <c r="O645" s="88" t="str">
        <f>+Monitoring!W645</f>
        <v>#N/C</v>
      </c>
      <c r="P645" s="88" t="str">
        <f>+Monitoring!X645</f>
        <v>#N/C</v>
      </c>
      <c r="Q645" s="88" t="str">
        <f>+Monitoring!Y645</f>
        <v>#N/C</v>
      </c>
      <c r="R645" s="88" t="str">
        <f>+Monitoring!Z645</f>
        <v>#N/C</v>
      </c>
      <c r="S645" s="88" t="e">
        <f>+Monitoring!#REF!</f>
        <v>#REF!</v>
      </c>
      <c r="T645" s="101" t="e">
        <f>+Monitoring!#REF!</f>
        <v>#REF!</v>
      </c>
    </row>
    <row r="646" spans="1:20" x14ac:dyDescent="0.3">
      <c r="A646" s="88">
        <f t="shared" si="54"/>
        <v>645</v>
      </c>
      <c r="B646" s="88" t="str">
        <f t="shared" si="50"/>
        <v>FAIRD</v>
      </c>
      <c r="C646" s="88" t="str">
        <f>SUBSTITUTE(+Monitoring!C646,"-","")</f>
        <v>FAIRD3</v>
      </c>
      <c r="D646" s="88" t="str">
        <f t="shared" si="51"/>
        <v>Site3</v>
      </c>
      <c r="E646" s="89" t="str">
        <f t="shared" si="52"/>
        <v>Meadow</v>
      </c>
      <c r="F646" s="90" t="str">
        <f t="shared" si="53"/>
        <v>FAIRDxMeadow</v>
      </c>
      <c r="G646" s="91">
        <f>+Monitoring!G646</f>
        <v>45165.445497685199</v>
      </c>
      <c r="H646" s="91">
        <f>+Monitoring!H646</f>
        <v>45165.450462963003</v>
      </c>
      <c r="I646" s="93">
        <f>+Monitoring!I646</f>
        <v>4.9652778034214862E-3</v>
      </c>
      <c r="J646" s="92" t="e">
        <f>+Monitoring!#REF!</f>
        <v>#REF!</v>
      </c>
      <c r="K646" s="88" t="str">
        <f>+Monitoring!S646</f>
        <v>Diptera</v>
      </c>
      <c r="L646" s="88" t="str">
        <f>+Monitoring!T646</f>
        <v>Brachycera</v>
      </c>
      <c r="M646" s="88" t="str">
        <f>+Monitoring!U646</f>
        <v>Muscomorpha</v>
      </c>
      <c r="N646" s="88" t="str">
        <f>+Monitoring!V646</f>
        <v>Muscoidea</v>
      </c>
      <c r="O646" s="88" t="str">
        <f>+Monitoring!W646</f>
        <v>Fanniidae</v>
      </c>
      <c r="P646" s="88">
        <f>+Monitoring!X646</f>
        <v>0</v>
      </c>
      <c r="Q646" s="88" t="str">
        <f>+Monitoring!Y646</f>
        <v>Fannia</v>
      </c>
      <c r="R646" s="88" t="str">
        <f>+Monitoring!Z646</f>
        <v>#N/C</v>
      </c>
      <c r="S646" s="88" t="e">
        <f>+Monitoring!#REF!</f>
        <v>#REF!</v>
      </c>
      <c r="T646" s="101" t="e">
        <f>+Monitoring!#REF!</f>
        <v>#REF!</v>
      </c>
    </row>
    <row r="647" spans="1:20" x14ac:dyDescent="0.3">
      <c r="A647" s="88">
        <f t="shared" si="54"/>
        <v>646</v>
      </c>
      <c r="B647" s="88" t="str">
        <f t="shared" si="50"/>
        <v>FAIRD</v>
      </c>
      <c r="C647" s="88" t="str">
        <f>SUBSTITUTE(+Monitoring!C647,"-","")</f>
        <v>FAIRD3</v>
      </c>
      <c r="D647" s="88" t="str">
        <f t="shared" si="51"/>
        <v>Site3</v>
      </c>
      <c r="E647" s="89" t="str">
        <f t="shared" si="52"/>
        <v>Meadow</v>
      </c>
      <c r="F647" s="90" t="str">
        <f t="shared" si="53"/>
        <v>FAIRDxMeadow</v>
      </c>
      <c r="G647" s="91">
        <f>+Monitoring!G647</f>
        <v>45165.462442129603</v>
      </c>
      <c r="H647" s="91">
        <f>+Monitoring!H647</f>
        <v>45165.462581018503</v>
      </c>
      <c r="I647" s="93">
        <f>+Monitoring!I647</f>
        <v>1.388888995279558E-4</v>
      </c>
      <c r="J647" s="92" t="e">
        <f>+Monitoring!#REF!</f>
        <v>#REF!</v>
      </c>
      <c r="K647" s="88" t="str">
        <f>+Monitoring!S647</f>
        <v>Diptera</v>
      </c>
      <c r="L647" s="88" t="str">
        <f>+Monitoring!T647</f>
        <v>Brachycera</v>
      </c>
      <c r="M647" s="88" t="str">
        <f>+Monitoring!U647</f>
        <v>#N/C</v>
      </c>
      <c r="N647" s="88" t="str">
        <f>+Monitoring!V647</f>
        <v>#N/C</v>
      </c>
      <c r="O647" s="88" t="str">
        <f>+Monitoring!W647</f>
        <v>#N/C</v>
      </c>
      <c r="P647" s="88" t="str">
        <f>+Monitoring!X647</f>
        <v>#N/C</v>
      </c>
      <c r="Q647" s="88" t="str">
        <f>+Monitoring!Y647</f>
        <v>#N/C</v>
      </c>
      <c r="R647" s="88" t="str">
        <f>+Monitoring!Z647</f>
        <v>#N/C</v>
      </c>
      <c r="S647" s="88" t="e">
        <f>+Monitoring!#REF!</f>
        <v>#REF!</v>
      </c>
      <c r="T647" s="101" t="e">
        <f>+Monitoring!#REF!</f>
        <v>#REF!</v>
      </c>
    </row>
    <row r="648" spans="1:20" x14ac:dyDescent="0.3">
      <c r="A648" s="88">
        <f t="shared" si="54"/>
        <v>647</v>
      </c>
      <c r="B648" s="88" t="str">
        <f t="shared" si="50"/>
        <v>FAIRD</v>
      </c>
      <c r="C648" s="88" t="str">
        <f>SUBSTITUTE(+Monitoring!C648,"-","")</f>
        <v>FAIRD3</v>
      </c>
      <c r="D648" s="88" t="str">
        <f t="shared" si="51"/>
        <v>Site3</v>
      </c>
      <c r="E648" s="89" t="str">
        <f t="shared" si="52"/>
        <v>Meadow</v>
      </c>
      <c r="F648" s="90" t="str">
        <f t="shared" si="53"/>
        <v>FAIRDxMeadow</v>
      </c>
      <c r="G648" s="91">
        <f>+Monitoring!G648</f>
        <v>45165.467800925901</v>
      </c>
      <c r="H648" s="91">
        <f>+Monitoring!H648</f>
        <v>45165.469386574099</v>
      </c>
      <c r="I648" s="93">
        <f>+Monitoring!I648</f>
        <v>1.585648198670242E-3</v>
      </c>
      <c r="J648" s="92" t="e">
        <f>+Monitoring!#REF!</f>
        <v>#REF!</v>
      </c>
      <c r="K648" s="88" t="str">
        <f>+Monitoring!S648</f>
        <v>Diptera</v>
      </c>
      <c r="L648" s="88" t="str">
        <f>+Monitoring!T648</f>
        <v>Brachycera</v>
      </c>
      <c r="M648" s="88" t="str">
        <f>+Monitoring!U648</f>
        <v>#N/C</v>
      </c>
      <c r="N648" s="88" t="str">
        <f>+Monitoring!V648</f>
        <v>#N/C</v>
      </c>
      <c r="O648" s="88" t="str">
        <f>+Monitoring!W648</f>
        <v>#N/C</v>
      </c>
      <c r="P648" s="88" t="str">
        <f>+Monitoring!X648</f>
        <v>#N/C</v>
      </c>
      <c r="Q648" s="88" t="str">
        <f>+Monitoring!Y648</f>
        <v>#N/C</v>
      </c>
      <c r="R648" s="88" t="str">
        <f>+Monitoring!Z648</f>
        <v>#N/C</v>
      </c>
      <c r="S648" s="88" t="e">
        <f>+Monitoring!#REF!</f>
        <v>#REF!</v>
      </c>
      <c r="T648" s="101" t="e">
        <f>+Monitoring!#REF!</f>
        <v>#REF!</v>
      </c>
    </row>
    <row r="649" spans="1:20" x14ac:dyDescent="0.3">
      <c r="A649" s="88">
        <f t="shared" si="54"/>
        <v>648</v>
      </c>
      <c r="B649" s="88" t="str">
        <f t="shared" si="50"/>
        <v>FAIRD</v>
      </c>
      <c r="C649" s="88" t="str">
        <f>SUBSTITUTE(+Monitoring!C649,"-","")</f>
        <v>FAIRD3</v>
      </c>
      <c r="D649" s="88" t="str">
        <f t="shared" si="51"/>
        <v>Site3</v>
      </c>
      <c r="E649" s="89" t="str">
        <f t="shared" si="52"/>
        <v>Meadow</v>
      </c>
      <c r="F649" s="90" t="str">
        <f t="shared" si="53"/>
        <v>FAIRDxMeadow</v>
      </c>
      <c r="G649" s="91">
        <f>+Monitoring!G649</f>
        <v>45165.471979166701</v>
      </c>
      <c r="H649" s="91">
        <f>+Monitoring!H649</f>
        <v>45165.473043981503</v>
      </c>
      <c r="I649" s="93">
        <f>+Monitoring!I649</f>
        <v>1.0648148017935455E-3</v>
      </c>
      <c r="J649" s="92" t="e">
        <f>+Monitoring!#REF!</f>
        <v>#REF!</v>
      </c>
      <c r="K649" s="88" t="str">
        <f>+Monitoring!S649</f>
        <v>Diptera</v>
      </c>
      <c r="L649" s="88" t="str">
        <f>+Monitoring!T649</f>
        <v>Brachycera</v>
      </c>
      <c r="M649" s="88" t="str">
        <f>+Monitoring!U649</f>
        <v>#N/C</v>
      </c>
      <c r="N649" s="88" t="str">
        <f>+Monitoring!V649</f>
        <v>#N/C</v>
      </c>
      <c r="O649" s="88" t="str">
        <f>+Monitoring!W649</f>
        <v>#N/C</v>
      </c>
      <c r="P649" s="88" t="str">
        <f>+Monitoring!X649</f>
        <v>#N/C</v>
      </c>
      <c r="Q649" s="88" t="str">
        <f>+Monitoring!Y649</f>
        <v>#N/C</v>
      </c>
      <c r="R649" s="88" t="str">
        <f>+Monitoring!Z649</f>
        <v>#N/C</v>
      </c>
      <c r="S649" s="88" t="e">
        <f>+Monitoring!#REF!</f>
        <v>#REF!</v>
      </c>
      <c r="T649" s="101" t="e">
        <f>+Monitoring!#REF!</f>
        <v>#REF!</v>
      </c>
    </row>
    <row r="650" spans="1:20" x14ac:dyDescent="0.3">
      <c r="A650" s="88">
        <f t="shared" si="54"/>
        <v>649</v>
      </c>
      <c r="B650" s="88" t="str">
        <f t="shared" si="50"/>
        <v>FAIRD</v>
      </c>
      <c r="C650" s="88" t="str">
        <f>SUBSTITUTE(+Monitoring!C650,"-","")</f>
        <v>FAIRD3</v>
      </c>
      <c r="D650" s="88" t="str">
        <f t="shared" si="51"/>
        <v>Site3</v>
      </c>
      <c r="E650" s="89" t="str">
        <f t="shared" si="52"/>
        <v>Meadow</v>
      </c>
      <c r="F650" s="90" t="str">
        <f t="shared" si="53"/>
        <v>FAIRDxMeadow</v>
      </c>
      <c r="G650" s="91">
        <f>+Monitoring!G650</f>
        <v>45165.4735069444</v>
      </c>
      <c r="H650" s="91">
        <f>+Monitoring!H650</f>
        <v>45165.473761574103</v>
      </c>
      <c r="I650" s="93">
        <f>+Monitoring!I650</f>
        <v>2.5462970370426774E-4</v>
      </c>
      <c r="J650" s="92" t="e">
        <f>+Monitoring!#REF!</f>
        <v>#REF!</v>
      </c>
      <c r="K650" s="88" t="str">
        <f>+Monitoring!S650</f>
        <v>Diptera</v>
      </c>
      <c r="L650" s="88" t="str">
        <f>+Monitoring!T650</f>
        <v>Brachycera</v>
      </c>
      <c r="M650" s="88" t="str">
        <f>+Monitoring!U650</f>
        <v>Muscomorpha</v>
      </c>
      <c r="N650" s="88" t="str">
        <f>+Monitoring!V650</f>
        <v>Muscoidea</v>
      </c>
      <c r="O650" s="88" t="str">
        <f>+Monitoring!W650</f>
        <v>Fanniidae</v>
      </c>
      <c r="P650" s="88">
        <f>+Monitoring!X650</f>
        <v>0</v>
      </c>
      <c r="Q650" s="88" t="str">
        <f>+Monitoring!Y650</f>
        <v>Fannia</v>
      </c>
      <c r="R650" s="88" t="str">
        <f>+Monitoring!Z650</f>
        <v>#N/C</v>
      </c>
      <c r="S650" s="88" t="e">
        <f>+Monitoring!#REF!</f>
        <v>#REF!</v>
      </c>
      <c r="T650" s="101" t="e">
        <f>+Monitoring!#REF!</f>
        <v>#REF!</v>
      </c>
    </row>
    <row r="651" spans="1:20" x14ac:dyDescent="0.3">
      <c r="A651" s="88">
        <f t="shared" si="54"/>
        <v>650</v>
      </c>
      <c r="B651" s="88" t="str">
        <f t="shared" si="50"/>
        <v>FAIRD</v>
      </c>
      <c r="C651" s="88" t="str">
        <f>SUBSTITUTE(+Monitoring!C651,"-","")</f>
        <v>FAIRD3</v>
      </c>
      <c r="D651" s="88" t="str">
        <f t="shared" si="51"/>
        <v>Site3</v>
      </c>
      <c r="E651" s="89" t="str">
        <f t="shared" si="52"/>
        <v>Meadow</v>
      </c>
      <c r="F651" s="90" t="str">
        <f t="shared" si="53"/>
        <v>FAIRDxMeadow</v>
      </c>
      <c r="G651" s="91">
        <f>+Monitoring!G651</f>
        <v>45165.478055555599</v>
      </c>
      <c r="H651" s="91">
        <f>+Monitoring!H651</f>
        <v>45165.478981481501</v>
      </c>
      <c r="I651" s="93">
        <f>+Monitoring!I651</f>
        <v>9.2592590226558968E-4</v>
      </c>
      <c r="J651" s="92" t="e">
        <f>+Monitoring!#REF!</f>
        <v>#REF!</v>
      </c>
      <c r="K651" s="88" t="str">
        <f>+Monitoring!S651</f>
        <v>Diptera</v>
      </c>
      <c r="L651" s="88" t="str">
        <f>+Monitoring!T651</f>
        <v>Brachycera</v>
      </c>
      <c r="M651" s="88" t="str">
        <f>+Monitoring!U651</f>
        <v>Muscomorpha</v>
      </c>
      <c r="N651" s="88" t="str">
        <f>+Monitoring!V651</f>
        <v>Tephritoidea</v>
      </c>
      <c r="O651" s="88" t="str">
        <f>+Monitoring!W651</f>
        <v>Tephritidae</v>
      </c>
      <c r="P651" s="88" t="str">
        <f>+Monitoring!X651</f>
        <v>Tephritinae</v>
      </c>
      <c r="Q651" s="88" t="str">
        <f>+Monitoring!Y651</f>
        <v>Tephritis</v>
      </c>
      <c r="R651" s="88" t="str">
        <f>+Monitoring!Z651</f>
        <v>#N/C</v>
      </c>
      <c r="S651" s="88" t="e">
        <f>+Monitoring!#REF!</f>
        <v>#REF!</v>
      </c>
      <c r="T651" s="101" t="e">
        <f>+Monitoring!#REF!</f>
        <v>#REF!</v>
      </c>
    </row>
    <row r="652" spans="1:20" x14ac:dyDescent="0.3">
      <c r="A652" s="88">
        <f t="shared" si="54"/>
        <v>651</v>
      </c>
      <c r="B652" s="88" t="str">
        <f t="shared" si="50"/>
        <v>FAIRD</v>
      </c>
      <c r="C652" s="88" t="str">
        <f>SUBSTITUTE(+Monitoring!C652,"-","")</f>
        <v>FAIRD3</v>
      </c>
      <c r="D652" s="88" t="str">
        <f t="shared" si="51"/>
        <v>Site3</v>
      </c>
      <c r="E652" s="89" t="str">
        <f t="shared" si="52"/>
        <v>Meadow</v>
      </c>
      <c r="F652" s="90" t="str">
        <f t="shared" si="53"/>
        <v>FAIRDxMeadow</v>
      </c>
      <c r="G652" s="91">
        <f>+Monitoring!G652</f>
        <v>45165.487847222197</v>
      </c>
      <c r="H652" s="91">
        <f>+Monitoring!H652</f>
        <v>45165.490358796298</v>
      </c>
      <c r="I652" s="93">
        <f>+Monitoring!I652</f>
        <v>2.5115741009358317E-3</v>
      </c>
      <c r="J652" s="92" t="e">
        <f>+Monitoring!#REF!</f>
        <v>#REF!</v>
      </c>
      <c r="K652" s="88" t="str">
        <f>+Monitoring!S652</f>
        <v>Diptera</v>
      </c>
      <c r="L652" s="88" t="str">
        <f>+Monitoring!T652</f>
        <v>Brachycera</v>
      </c>
      <c r="M652" s="88" t="str">
        <f>+Monitoring!U652</f>
        <v>Muscomorpha</v>
      </c>
      <c r="N652" s="88" t="str">
        <f>+Monitoring!V652</f>
        <v>Muscoidea</v>
      </c>
      <c r="O652" s="88" t="str">
        <f>+Monitoring!W652</f>
        <v>Fanniidae</v>
      </c>
      <c r="P652" s="88">
        <f>+Monitoring!X652</f>
        <v>0</v>
      </c>
      <c r="Q652" s="88" t="str">
        <f>+Monitoring!Y652</f>
        <v>Fannia</v>
      </c>
      <c r="R652" s="88" t="str">
        <f>+Monitoring!Z652</f>
        <v>#N/C</v>
      </c>
      <c r="S652" s="88" t="e">
        <f>+Monitoring!#REF!</f>
        <v>#REF!</v>
      </c>
      <c r="T652" s="101" t="e">
        <f>+Monitoring!#REF!</f>
        <v>#REF!</v>
      </c>
    </row>
    <row r="653" spans="1:20" x14ac:dyDescent="0.3">
      <c r="A653" s="88">
        <f t="shared" si="54"/>
        <v>652</v>
      </c>
      <c r="B653" s="88" t="str">
        <f t="shared" si="50"/>
        <v>FAIRD</v>
      </c>
      <c r="C653" s="88" t="str">
        <f>SUBSTITUTE(+Monitoring!C653,"-","")</f>
        <v>FAIRD3</v>
      </c>
      <c r="D653" s="88" t="str">
        <f t="shared" si="51"/>
        <v>Site3</v>
      </c>
      <c r="E653" s="89" t="str">
        <f t="shared" si="52"/>
        <v>Meadow</v>
      </c>
      <c r="F653" s="90" t="str">
        <f t="shared" si="53"/>
        <v>FAIRDxMeadow</v>
      </c>
      <c r="G653" s="91">
        <f>+Monitoring!G653</f>
        <v>45165.488576388903</v>
      </c>
      <c r="H653" s="91">
        <f>+Monitoring!H653</f>
        <v>45165.488807870403</v>
      </c>
      <c r="I653" s="93">
        <f>+Monitoring!I653</f>
        <v>2.3148149921325967E-4</v>
      </c>
      <c r="J653" s="92" t="e">
        <f>+Monitoring!#REF!</f>
        <v>#REF!</v>
      </c>
      <c r="K653" s="88" t="str">
        <f>+Monitoring!S653</f>
        <v>Diptera</v>
      </c>
      <c r="L653" s="88" t="str">
        <f>+Monitoring!T653</f>
        <v>Brachycera</v>
      </c>
      <c r="M653" s="88" t="str">
        <f>+Monitoring!U653</f>
        <v>Muscomorpha</v>
      </c>
      <c r="N653" s="88" t="str">
        <f>+Monitoring!V653</f>
        <v>Muscoidea</v>
      </c>
      <c r="O653" s="88" t="str">
        <f>+Monitoring!W653</f>
        <v>#N/C</v>
      </c>
      <c r="P653" s="88" t="str">
        <f>+Monitoring!X653</f>
        <v>#N/C</v>
      </c>
      <c r="Q653" s="88" t="str">
        <f>+Monitoring!Y653</f>
        <v>#N/C</v>
      </c>
      <c r="R653" s="88" t="str">
        <f>+Monitoring!Z653</f>
        <v>#N/C</v>
      </c>
      <c r="S653" s="88" t="e">
        <f>+Monitoring!#REF!</f>
        <v>#REF!</v>
      </c>
      <c r="T653" s="101" t="e">
        <f>+Monitoring!#REF!</f>
        <v>#REF!</v>
      </c>
    </row>
    <row r="654" spans="1:20" x14ac:dyDescent="0.3">
      <c r="A654" s="88">
        <f t="shared" si="54"/>
        <v>653</v>
      </c>
      <c r="B654" s="88" t="str">
        <f t="shared" si="50"/>
        <v>FAIRD</v>
      </c>
      <c r="C654" s="88" t="str">
        <f>SUBSTITUTE(+Monitoring!C654,"-","")</f>
        <v>FAIRD3</v>
      </c>
      <c r="D654" s="88" t="str">
        <f t="shared" si="51"/>
        <v>Site3</v>
      </c>
      <c r="E654" s="89" t="str">
        <f t="shared" si="52"/>
        <v>Meadow</v>
      </c>
      <c r="F654" s="90" t="str">
        <f t="shared" si="53"/>
        <v>FAIRDxMeadow</v>
      </c>
      <c r="G654" s="91">
        <f>+Monitoring!G654</f>
        <v>45165.489872685197</v>
      </c>
      <c r="H654" s="91">
        <f>+Monitoring!H654</f>
        <v>45165.490694444401</v>
      </c>
      <c r="I654" s="93">
        <f>+Monitoring!I654</f>
        <v>8.2175920397276059E-4</v>
      </c>
      <c r="J654" s="92" t="e">
        <f>+Monitoring!#REF!</f>
        <v>#REF!</v>
      </c>
      <c r="K654" s="88" t="str">
        <f>+Monitoring!S654</f>
        <v>Diptera</v>
      </c>
      <c r="L654" s="88" t="str">
        <f>+Monitoring!T654</f>
        <v>Brachycera</v>
      </c>
      <c r="M654" s="88" t="str">
        <f>+Monitoring!U654</f>
        <v>Muscomorpha</v>
      </c>
      <c r="N654" s="88" t="str">
        <f>+Monitoring!V654</f>
        <v>Muscoidea</v>
      </c>
      <c r="O654" s="88" t="str">
        <f>+Monitoring!W654</f>
        <v>Fanniidae</v>
      </c>
      <c r="P654" s="88">
        <f>+Monitoring!X654</f>
        <v>0</v>
      </c>
      <c r="Q654" s="88" t="str">
        <f>+Monitoring!Y654</f>
        <v>Fannia</v>
      </c>
      <c r="R654" s="88" t="str">
        <f>+Monitoring!Z654</f>
        <v>#N/C</v>
      </c>
      <c r="S654" s="88" t="e">
        <f>+Monitoring!#REF!</f>
        <v>#REF!</v>
      </c>
      <c r="T654" s="101" t="e">
        <f>+Monitoring!#REF!</f>
        <v>#REF!</v>
      </c>
    </row>
    <row r="655" spans="1:20" x14ac:dyDescent="0.3">
      <c r="A655" s="88">
        <f t="shared" si="54"/>
        <v>654</v>
      </c>
      <c r="B655" s="88" t="str">
        <f t="shared" si="50"/>
        <v>FAIRD</v>
      </c>
      <c r="C655" s="88" t="str">
        <f>SUBSTITUTE(+Monitoring!C655,"-","")</f>
        <v>FAIRD3</v>
      </c>
      <c r="D655" s="88" t="str">
        <f t="shared" si="51"/>
        <v>Site3</v>
      </c>
      <c r="E655" s="89" t="str">
        <f t="shared" si="52"/>
        <v>Meadow</v>
      </c>
      <c r="F655" s="90" t="str">
        <f t="shared" si="53"/>
        <v>FAIRDxMeadow</v>
      </c>
      <c r="G655" s="91">
        <f>+Monitoring!G655</f>
        <v>45165.494745370401</v>
      </c>
      <c r="H655" s="91">
        <f>+Monitoring!H655</f>
        <v>45165.495069444398</v>
      </c>
      <c r="I655" s="93">
        <f>+Monitoring!I655</f>
        <v>3.2407399703515694E-4</v>
      </c>
      <c r="J655" s="92" t="e">
        <f>+Monitoring!#REF!</f>
        <v>#REF!</v>
      </c>
      <c r="K655" s="88" t="str">
        <f>+Monitoring!S655</f>
        <v>Diptera</v>
      </c>
      <c r="L655" s="88" t="str">
        <f>+Monitoring!T655</f>
        <v>Brachycera</v>
      </c>
      <c r="M655" s="88" t="str">
        <f>+Monitoring!U655</f>
        <v>#N/C</v>
      </c>
      <c r="N655" s="88" t="str">
        <f>+Monitoring!V655</f>
        <v>#N/C</v>
      </c>
      <c r="O655" s="88" t="str">
        <f>+Monitoring!W655</f>
        <v>#N/C</v>
      </c>
      <c r="P655" s="88" t="str">
        <f>+Monitoring!X655</f>
        <v>#N/C</v>
      </c>
      <c r="Q655" s="88" t="str">
        <f>+Monitoring!Y655</f>
        <v>#N/C</v>
      </c>
      <c r="R655" s="88" t="str">
        <f>+Monitoring!Z655</f>
        <v>#N/C</v>
      </c>
      <c r="S655" s="88" t="e">
        <f>+Monitoring!#REF!</f>
        <v>#REF!</v>
      </c>
      <c r="T655" s="101" t="e">
        <f>+Monitoring!#REF!</f>
        <v>#REF!</v>
      </c>
    </row>
    <row r="656" spans="1:20" x14ac:dyDescent="0.3">
      <c r="A656" s="88">
        <f t="shared" si="54"/>
        <v>655</v>
      </c>
      <c r="B656" s="88" t="str">
        <f t="shared" si="50"/>
        <v>FAIRD</v>
      </c>
      <c r="C656" s="88" t="str">
        <f>SUBSTITUTE(+Monitoring!C656,"-","")</f>
        <v>FAIRD3</v>
      </c>
      <c r="D656" s="88" t="str">
        <f t="shared" si="51"/>
        <v>Site3</v>
      </c>
      <c r="E656" s="89" t="str">
        <f t="shared" si="52"/>
        <v>Meadow</v>
      </c>
      <c r="F656" s="90" t="str">
        <f t="shared" si="53"/>
        <v>FAIRDxMeadow</v>
      </c>
      <c r="G656" s="91">
        <f>+Monitoring!G656</f>
        <v>45165.502326388902</v>
      </c>
      <c r="H656" s="91">
        <f>+Monitoring!H656</f>
        <v>45165.515138888899</v>
      </c>
      <c r="I656" s="93">
        <f>+Monitoring!I656</f>
        <v>1.2812499997380655E-2</v>
      </c>
      <c r="J656" s="92" t="e">
        <f>+Monitoring!#REF!</f>
        <v>#REF!</v>
      </c>
      <c r="K656" s="88" t="str">
        <f>+Monitoring!S656</f>
        <v>Diptera</v>
      </c>
      <c r="L656" s="88" t="str">
        <f>+Monitoring!T656</f>
        <v>Brachycera</v>
      </c>
      <c r="M656" s="88" t="str">
        <f>+Monitoring!U656</f>
        <v>#N/C</v>
      </c>
      <c r="N656" s="88" t="str">
        <f>+Monitoring!V656</f>
        <v>#N/C</v>
      </c>
      <c r="O656" s="88" t="str">
        <f>+Monitoring!W656</f>
        <v>#N/C</v>
      </c>
      <c r="P656" s="88" t="str">
        <f>+Monitoring!X656</f>
        <v>#N/C</v>
      </c>
      <c r="Q656" s="88" t="str">
        <f>+Monitoring!Y656</f>
        <v>#N/C</v>
      </c>
      <c r="R656" s="88" t="str">
        <f>+Monitoring!Z656</f>
        <v>#N/C</v>
      </c>
      <c r="S656" s="88" t="e">
        <f>+Monitoring!#REF!</f>
        <v>#REF!</v>
      </c>
      <c r="T656" s="101" t="e">
        <f>+Monitoring!#REF!</f>
        <v>#REF!</v>
      </c>
    </row>
    <row r="657" spans="1:20" x14ac:dyDescent="0.3">
      <c r="A657" s="88">
        <f t="shared" si="54"/>
        <v>656</v>
      </c>
      <c r="B657" s="88" t="str">
        <f t="shared" si="50"/>
        <v>FAIRD</v>
      </c>
      <c r="C657" s="88" t="str">
        <f>SUBSTITUTE(+Monitoring!C657,"-","")</f>
        <v>FAIRD3</v>
      </c>
      <c r="D657" s="88" t="str">
        <f t="shared" si="51"/>
        <v>Site3</v>
      </c>
      <c r="E657" s="89" t="str">
        <f t="shared" si="52"/>
        <v>Meadow</v>
      </c>
      <c r="F657" s="90" t="str">
        <f t="shared" si="53"/>
        <v>FAIRDxMeadow</v>
      </c>
      <c r="G657" s="91">
        <f>+Monitoring!G657</f>
        <v>45165.511863425898</v>
      </c>
      <c r="H657" s="91">
        <f>+Monitoring!H657</f>
        <v>45165.512060185203</v>
      </c>
      <c r="I657" s="93">
        <f>+Monitoring!I657</f>
        <v>1.9675930525409058E-4</v>
      </c>
      <c r="J657" s="92" t="e">
        <f>+Monitoring!#REF!</f>
        <v>#REF!</v>
      </c>
      <c r="K657" s="88" t="str">
        <f>+Monitoring!S657</f>
        <v>Diptera</v>
      </c>
      <c r="L657" s="88" t="str">
        <f>+Monitoring!T657</f>
        <v>Brachycera</v>
      </c>
      <c r="M657" s="88" t="str">
        <f>+Monitoring!U657</f>
        <v>#N/C</v>
      </c>
      <c r="N657" s="88" t="str">
        <f>+Monitoring!V657</f>
        <v>#N/C</v>
      </c>
      <c r="O657" s="88" t="str">
        <f>+Monitoring!W657</f>
        <v>#N/C</v>
      </c>
      <c r="P657" s="88" t="str">
        <f>+Monitoring!X657</f>
        <v>#N/C</v>
      </c>
      <c r="Q657" s="88" t="str">
        <f>+Monitoring!Y657</f>
        <v>#N/C</v>
      </c>
      <c r="R657" s="88" t="str">
        <f>+Monitoring!Z657</f>
        <v>#N/C</v>
      </c>
      <c r="S657" s="88" t="e">
        <f>+Monitoring!#REF!</f>
        <v>#REF!</v>
      </c>
      <c r="T657" s="101" t="e">
        <f>+Monitoring!#REF!</f>
        <v>#REF!</v>
      </c>
    </row>
    <row r="658" spans="1:20" x14ac:dyDescent="0.3">
      <c r="A658" s="88">
        <f t="shared" si="54"/>
        <v>657</v>
      </c>
      <c r="B658" s="88" t="str">
        <f t="shared" si="50"/>
        <v>FAIRD</v>
      </c>
      <c r="C658" s="88" t="str">
        <f>SUBSTITUTE(+Monitoring!C658,"-","")</f>
        <v>FAIRD3</v>
      </c>
      <c r="D658" s="88" t="str">
        <f t="shared" si="51"/>
        <v>Site3</v>
      </c>
      <c r="E658" s="89" t="str">
        <f t="shared" si="52"/>
        <v>Meadow</v>
      </c>
      <c r="F658" s="90" t="str">
        <f t="shared" si="53"/>
        <v>FAIRDxMeadow</v>
      </c>
      <c r="G658" s="91">
        <f>+Monitoring!G658</f>
        <v>45165.5167013889</v>
      </c>
      <c r="H658" s="91">
        <f>+Monitoring!H658</f>
        <v>45165.517187500001</v>
      </c>
      <c r="I658" s="93">
        <f>+Monitoring!I658</f>
        <v>4.8611110105412081E-4</v>
      </c>
      <c r="J658" s="92" t="e">
        <f>+Monitoring!#REF!</f>
        <v>#REF!</v>
      </c>
      <c r="K658" s="88" t="str">
        <f>+Monitoring!S658</f>
        <v>Diptera</v>
      </c>
      <c r="L658" s="88" t="str">
        <f>+Monitoring!T658</f>
        <v>Brachycera</v>
      </c>
      <c r="M658" s="88" t="str">
        <f>+Monitoring!U658</f>
        <v>Muscomorpha</v>
      </c>
      <c r="N658" s="88" t="str">
        <f>+Monitoring!V658</f>
        <v>Muscoidea</v>
      </c>
      <c r="O658" s="88" t="str">
        <f>+Monitoring!W658</f>
        <v>Fanniidae</v>
      </c>
      <c r="P658" s="88">
        <f>+Monitoring!X658</f>
        <v>0</v>
      </c>
      <c r="Q658" s="88" t="str">
        <f>+Monitoring!Y658</f>
        <v>Fannia</v>
      </c>
      <c r="R658" s="88" t="str">
        <f>+Monitoring!Z658</f>
        <v>#N/C</v>
      </c>
      <c r="S658" s="88" t="e">
        <f>+Monitoring!#REF!</f>
        <v>#REF!</v>
      </c>
      <c r="T658" s="101" t="e">
        <f>+Monitoring!#REF!</f>
        <v>#REF!</v>
      </c>
    </row>
    <row r="659" spans="1:20" x14ac:dyDescent="0.3">
      <c r="A659" s="88">
        <f t="shared" si="54"/>
        <v>658</v>
      </c>
      <c r="B659" s="88" t="str">
        <f t="shared" si="50"/>
        <v>FAIRD</v>
      </c>
      <c r="C659" s="88" t="str">
        <f>SUBSTITUTE(+Monitoring!C659,"-","")</f>
        <v>FAIRD3</v>
      </c>
      <c r="D659" s="88" t="str">
        <f t="shared" si="51"/>
        <v>Site3</v>
      </c>
      <c r="E659" s="89" t="str">
        <f t="shared" si="52"/>
        <v>Meadow</v>
      </c>
      <c r="F659" s="90" t="str">
        <f t="shared" si="53"/>
        <v>FAIRDxMeadow</v>
      </c>
      <c r="G659" s="91">
        <f>+Monitoring!G659</f>
        <v>45165.519930555602</v>
      </c>
      <c r="H659" s="91">
        <f>+Monitoring!H659</f>
        <v>45165.520497685196</v>
      </c>
      <c r="I659" s="93">
        <f>+Monitoring!I659</f>
        <v>5.6712959485594183E-4</v>
      </c>
      <c r="J659" s="92" t="e">
        <f>+Monitoring!#REF!</f>
        <v>#REF!</v>
      </c>
      <c r="K659" s="88" t="str">
        <f>+Monitoring!S659</f>
        <v>Diptera</v>
      </c>
      <c r="L659" s="88" t="str">
        <f>+Monitoring!T659</f>
        <v>Brachycera</v>
      </c>
      <c r="M659" s="88" t="str">
        <f>+Monitoring!U659</f>
        <v>#N/C</v>
      </c>
      <c r="N659" s="88" t="str">
        <f>+Monitoring!V659</f>
        <v>#N/C</v>
      </c>
      <c r="O659" s="88" t="str">
        <f>+Monitoring!W659</f>
        <v>#N/C</v>
      </c>
      <c r="P659" s="88" t="str">
        <f>+Monitoring!X659</f>
        <v>#N/C</v>
      </c>
      <c r="Q659" s="88" t="str">
        <f>+Monitoring!Y659</f>
        <v>#N/C</v>
      </c>
      <c r="R659" s="88" t="str">
        <f>+Monitoring!Z659</f>
        <v>#N/C</v>
      </c>
      <c r="S659" s="88" t="e">
        <f>+Monitoring!#REF!</f>
        <v>#REF!</v>
      </c>
      <c r="T659" s="101" t="e">
        <f>+Monitoring!#REF!</f>
        <v>#REF!</v>
      </c>
    </row>
    <row r="660" spans="1:20" x14ac:dyDescent="0.3">
      <c r="A660" s="88">
        <f t="shared" si="54"/>
        <v>659</v>
      </c>
      <c r="B660" s="88" t="str">
        <f t="shared" si="50"/>
        <v>FAIRD</v>
      </c>
      <c r="C660" s="88" t="str">
        <f>SUBSTITUTE(+Monitoring!C660,"-","")</f>
        <v>FAIRD3</v>
      </c>
      <c r="D660" s="88" t="str">
        <f t="shared" si="51"/>
        <v>Site3</v>
      </c>
      <c r="E660" s="89" t="str">
        <f t="shared" si="52"/>
        <v>Meadow</v>
      </c>
      <c r="F660" s="90" t="str">
        <f t="shared" si="53"/>
        <v>FAIRDxMeadow</v>
      </c>
      <c r="G660" s="91">
        <f>+Monitoring!G660</f>
        <v>45165.533217592601</v>
      </c>
      <c r="H660" s="91">
        <f>+Monitoring!H660</f>
        <v>45165.534143518496</v>
      </c>
      <c r="I660" s="93">
        <f>+Monitoring!I660</f>
        <v>9.2592589498963207E-4</v>
      </c>
      <c r="J660" s="92" t="e">
        <f>+Monitoring!#REF!</f>
        <v>#REF!</v>
      </c>
      <c r="K660" s="88" t="str">
        <f>+Monitoring!S660</f>
        <v>Diptera</v>
      </c>
      <c r="L660" s="88" t="str">
        <f>+Monitoring!T660</f>
        <v>Brachycera</v>
      </c>
      <c r="M660" s="88" t="str">
        <f>+Monitoring!U660</f>
        <v>#N/C</v>
      </c>
      <c r="N660" s="88" t="str">
        <f>+Monitoring!V660</f>
        <v>#N/C</v>
      </c>
      <c r="O660" s="88" t="str">
        <f>+Monitoring!W660</f>
        <v>#N/C</v>
      </c>
      <c r="P660" s="88" t="str">
        <f>+Monitoring!X660</f>
        <v>#N/C</v>
      </c>
      <c r="Q660" s="88" t="str">
        <f>+Monitoring!Y660</f>
        <v>#N/C</v>
      </c>
      <c r="R660" s="88" t="str">
        <f>+Monitoring!Z660</f>
        <v>#N/C</v>
      </c>
      <c r="S660" s="88" t="e">
        <f>+Monitoring!#REF!</f>
        <v>#REF!</v>
      </c>
      <c r="T660" s="101" t="e">
        <f>+Monitoring!#REF!</f>
        <v>#REF!</v>
      </c>
    </row>
    <row r="661" spans="1:20" x14ac:dyDescent="0.3">
      <c r="A661" s="88">
        <f t="shared" si="54"/>
        <v>660</v>
      </c>
      <c r="B661" s="88" t="str">
        <f t="shared" si="50"/>
        <v>FAIRD</v>
      </c>
      <c r="C661" s="88" t="str">
        <f>SUBSTITUTE(+Monitoring!C661,"-","")</f>
        <v>FAIRD3</v>
      </c>
      <c r="D661" s="88" t="str">
        <f t="shared" si="51"/>
        <v>Site3</v>
      </c>
      <c r="E661" s="89" t="str">
        <f t="shared" si="52"/>
        <v>Meadow</v>
      </c>
      <c r="F661" s="90" t="str">
        <f t="shared" si="53"/>
        <v>FAIRDxMeadow</v>
      </c>
      <c r="G661" s="91">
        <f>+Monitoring!G661</f>
        <v>45165.533715277801</v>
      </c>
      <c r="H661" s="91">
        <f>+Monitoring!H661</f>
        <v>45165.534143518496</v>
      </c>
      <c r="I661" s="93">
        <f>+Monitoring!I661</f>
        <v>4.2824069532798603E-4</v>
      </c>
      <c r="J661" s="92" t="e">
        <f>+Monitoring!#REF!</f>
        <v>#REF!</v>
      </c>
      <c r="K661" s="88" t="str">
        <f>+Monitoring!S661</f>
        <v>Diptera</v>
      </c>
      <c r="L661" s="88" t="str">
        <f>+Monitoring!T661</f>
        <v>Brachycera</v>
      </c>
      <c r="M661" s="88" t="str">
        <f>+Monitoring!U661</f>
        <v>Muscomorpha</v>
      </c>
      <c r="N661" s="88" t="str">
        <f>+Monitoring!V661</f>
        <v>Muscoidea</v>
      </c>
      <c r="O661" s="88" t="str">
        <f>+Monitoring!W661</f>
        <v>#N/C</v>
      </c>
      <c r="P661" s="88" t="str">
        <f>+Monitoring!X661</f>
        <v>#N/C</v>
      </c>
      <c r="Q661" s="88" t="str">
        <f>+Monitoring!Y661</f>
        <v>#N/C</v>
      </c>
      <c r="R661" s="88" t="str">
        <f>+Monitoring!Z661</f>
        <v>#N/C</v>
      </c>
      <c r="S661" s="88" t="e">
        <f>+Monitoring!#REF!</f>
        <v>#REF!</v>
      </c>
      <c r="T661" s="101" t="e">
        <f>+Monitoring!#REF!</f>
        <v>#REF!</v>
      </c>
    </row>
    <row r="662" spans="1:20" x14ac:dyDescent="0.3">
      <c r="A662" s="88">
        <f t="shared" si="54"/>
        <v>661</v>
      </c>
      <c r="B662" s="88" t="str">
        <f t="shared" si="50"/>
        <v>FAIRD</v>
      </c>
      <c r="C662" s="88" t="str">
        <f>SUBSTITUTE(+Monitoring!C662,"-","")</f>
        <v>FAIRD3</v>
      </c>
      <c r="D662" s="88" t="str">
        <f t="shared" si="51"/>
        <v>Site3</v>
      </c>
      <c r="E662" s="89" t="str">
        <f t="shared" si="52"/>
        <v>Meadow</v>
      </c>
      <c r="F662" s="90" t="str">
        <f t="shared" si="53"/>
        <v>FAIRDxMeadow</v>
      </c>
      <c r="G662" s="91">
        <f>+Monitoring!G662</f>
        <v>45165.555983796301</v>
      </c>
      <c r="H662" s="91">
        <f>+Monitoring!H662</f>
        <v>45165.5562615741</v>
      </c>
      <c r="I662" s="93">
        <f>+Monitoring!I662</f>
        <v>2.777777990559116E-4</v>
      </c>
      <c r="J662" s="92" t="e">
        <f>+Monitoring!#REF!</f>
        <v>#REF!</v>
      </c>
      <c r="K662" s="88" t="str">
        <f>+Monitoring!S662</f>
        <v>Diptera</v>
      </c>
      <c r="L662" s="88" t="str">
        <f>+Monitoring!T662</f>
        <v>Brachycera</v>
      </c>
      <c r="M662" s="88" t="str">
        <f>+Monitoring!U662</f>
        <v>Muscomorpha</v>
      </c>
      <c r="N662" s="88" t="str">
        <f>+Monitoring!V662</f>
        <v>Muscoidea</v>
      </c>
      <c r="O662" s="88" t="str">
        <f>+Monitoring!W662</f>
        <v>#N/C</v>
      </c>
      <c r="P662" s="88" t="str">
        <f>+Monitoring!X662</f>
        <v>#N/C</v>
      </c>
      <c r="Q662" s="88" t="str">
        <f>+Monitoring!Y662</f>
        <v>#N/C</v>
      </c>
      <c r="R662" s="88" t="str">
        <f>+Monitoring!Z662</f>
        <v>#N/C</v>
      </c>
      <c r="S662" s="88" t="e">
        <f>+Monitoring!#REF!</f>
        <v>#REF!</v>
      </c>
      <c r="T662" s="101" t="e">
        <f>+Monitoring!#REF!</f>
        <v>#REF!</v>
      </c>
    </row>
    <row r="663" spans="1:20" x14ac:dyDescent="0.3">
      <c r="A663" s="88">
        <f t="shared" si="54"/>
        <v>662</v>
      </c>
      <c r="B663" s="88" t="str">
        <f t="shared" si="50"/>
        <v>FAIRD</v>
      </c>
      <c r="C663" s="88" t="str">
        <f>SUBSTITUTE(+Monitoring!C663,"-","")</f>
        <v>FAIRD3</v>
      </c>
      <c r="D663" s="88" t="str">
        <f t="shared" si="51"/>
        <v>Site3</v>
      </c>
      <c r="E663" s="89" t="str">
        <f t="shared" si="52"/>
        <v>Meadow</v>
      </c>
      <c r="F663" s="90" t="str">
        <f t="shared" si="53"/>
        <v>FAIRDxMeadow</v>
      </c>
      <c r="G663" s="91">
        <f>+Monitoring!G663</f>
        <v>45165.570567129602</v>
      </c>
      <c r="H663" s="91">
        <f>+Monitoring!H663</f>
        <v>45165.570694444403</v>
      </c>
      <c r="I663" s="93">
        <f>+Monitoring!I663</f>
        <v>1.2731480092043057E-4</v>
      </c>
      <c r="J663" s="92" t="e">
        <f>+Monitoring!#REF!</f>
        <v>#REF!</v>
      </c>
      <c r="K663" s="88" t="str">
        <f>+Monitoring!S663</f>
        <v>Hymenoptera</v>
      </c>
      <c r="L663" s="88" t="str">
        <f>+Monitoring!T663</f>
        <v>Apocrita</v>
      </c>
      <c r="M663" s="88" t="str">
        <f>+Monitoring!U663</f>
        <v>Aculeata</v>
      </c>
      <c r="N663" s="88" t="str">
        <f>+Monitoring!V663</f>
        <v>Vespoidea</v>
      </c>
      <c r="O663" s="88" t="str">
        <f>+Monitoring!W663</f>
        <v>Vespidae</v>
      </c>
      <c r="P663" s="88" t="str">
        <f>+Monitoring!X663</f>
        <v>Vespinae</v>
      </c>
      <c r="Q663" s="88" t="str">
        <f>+Monitoring!Y663</f>
        <v>Vespula</v>
      </c>
      <c r="R663" s="88" t="str">
        <f>+Monitoring!Z663</f>
        <v>#N/C</v>
      </c>
      <c r="S663" s="88" t="e">
        <f>+Monitoring!#REF!</f>
        <v>#REF!</v>
      </c>
      <c r="T663" s="101" t="e">
        <f>+Monitoring!#REF!</f>
        <v>#REF!</v>
      </c>
    </row>
    <row r="664" spans="1:20" x14ac:dyDescent="0.3">
      <c r="A664" s="88">
        <f t="shared" si="54"/>
        <v>663</v>
      </c>
      <c r="B664" s="88" t="str">
        <f t="shared" si="50"/>
        <v>FAIRD</v>
      </c>
      <c r="C664" s="88" t="str">
        <f>SUBSTITUTE(+Monitoring!C664,"-","")</f>
        <v>FAIRD3</v>
      </c>
      <c r="D664" s="88" t="str">
        <f t="shared" si="51"/>
        <v>Site3</v>
      </c>
      <c r="E664" s="89" t="str">
        <f t="shared" si="52"/>
        <v>Meadow</v>
      </c>
      <c r="F664" s="90" t="str">
        <f t="shared" si="53"/>
        <v>FAIRDxMeadow</v>
      </c>
      <c r="G664" s="91">
        <f>+Monitoring!G664</f>
        <v>45165.600509259297</v>
      </c>
      <c r="H664" s="91">
        <f>+Monitoring!H664</f>
        <v>45165.6023263889</v>
      </c>
      <c r="I664" s="93">
        <f>+Monitoring!I664</f>
        <v>1.8171296032960527E-3</v>
      </c>
      <c r="J664" s="92" t="e">
        <f>+Monitoring!#REF!</f>
        <v>#REF!</v>
      </c>
      <c r="K664" s="88" t="str">
        <f>+Monitoring!S664</f>
        <v>Diptera</v>
      </c>
      <c r="L664" s="88" t="str">
        <f>+Monitoring!T664</f>
        <v>Brachycera</v>
      </c>
      <c r="M664" s="88" t="str">
        <f>+Monitoring!U664</f>
        <v>#N/C</v>
      </c>
      <c r="N664" s="88" t="str">
        <f>+Monitoring!V664</f>
        <v>#N/C</v>
      </c>
      <c r="O664" s="88" t="str">
        <f>+Monitoring!W664</f>
        <v>#N/C</v>
      </c>
      <c r="P664" s="88" t="str">
        <f>+Monitoring!X664</f>
        <v>#N/C</v>
      </c>
      <c r="Q664" s="88" t="str">
        <f>+Monitoring!Y664</f>
        <v>#N/C</v>
      </c>
      <c r="R664" s="88" t="str">
        <f>+Monitoring!Z664</f>
        <v>#N/C</v>
      </c>
      <c r="S664" s="88" t="e">
        <f>+Monitoring!#REF!</f>
        <v>#REF!</v>
      </c>
      <c r="T664" s="101" t="e">
        <f>+Monitoring!#REF!</f>
        <v>#REF!</v>
      </c>
    </row>
    <row r="665" spans="1:20" x14ac:dyDescent="0.3">
      <c r="A665" s="88">
        <f t="shared" si="54"/>
        <v>664</v>
      </c>
      <c r="B665" s="88" t="str">
        <f t="shared" si="50"/>
        <v>FAIRD</v>
      </c>
      <c r="C665" s="88" t="str">
        <f>SUBSTITUTE(+Monitoring!C665,"-","")</f>
        <v>FAIRD3</v>
      </c>
      <c r="D665" s="88" t="str">
        <f t="shared" si="51"/>
        <v>Site3</v>
      </c>
      <c r="E665" s="89" t="str">
        <f t="shared" si="52"/>
        <v>Meadow</v>
      </c>
      <c r="F665" s="90" t="str">
        <f t="shared" si="53"/>
        <v>FAIRDxMeadow</v>
      </c>
      <c r="G665" s="91">
        <f>+Monitoring!G665</f>
        <v>45165.6121643519</v>
      </c>
      <c r="H665" s="91">
        <f>+Monitoring!H665</f>
        <v>45165.617442129602</v>
      </c>
      <c r="I665" s="93">
        <f>+Monitoring!I665</f>
        <v>5.2777777018491179E-3</v>
      </c>
      <c r="J665" s="92" t="e">
        <f>+Monitoring!#REF!</f>
        <v>#REF!</v>
      </c>
      <c r="K665" s="88" t="str">
        <f>+Monitoring!S665</f>
        <v>Diptera</v>
      </c>
      <c r="L665" s="88" t="str">
        <f>+Monitoring!T665</f>
        <v>Brachycera</v>
      </c>
      <c r="M665" s="88" t="str">
        <f>+Monitoring!U665</f>
        <v>#N/C</v>
      </c>
      <c r="N665" s="88" t="str">
        <f>+Monitoring!V665</f>
        <v>#N/C</v>
      </c>
      <c r="O665" s="88" t="str">
        <f>+Monitoring!W665</f>
        <v>#N/C</v>
      </c>
      <c r="P665" s="88" t="str">
        <f>+Monitoring!X665</f>
        <v>#N/C</v>
      </c>
      <c r="Q665" s="88" t="str">
        <f>+Monitoring!Y665</f>
        <v>#N/C</v>
      </c>
      <c r="R665" s="88" t="str">
        <f>+Monitoring!Z665</f>
        <v>#N/C</v>
      </c>
      <c r="S665" s="88" t="e">
        <f>+Monitoring!#REF!</f>
        <v>#REF!</v>
      </c>
      <c r="T665" s="101" t="e">
        <f>+Monitoring!#REF!</f>
        <v>#REF!</v>
      </c>
    </row>
    <row r="666" spans="1:20" x14ac:dyDescent="0.3">
      <c r="A666" s="88">
        <f t="shared" si="54"/>
        <v>665</v>
      </c>
      <c r="B666" s="88" t="str">
        <f t="shared" si="50"/>
        <v>FAIRD</v>
      </c>
      <c r="C666" s="88" t="str">
        <f>SUBSTITUTE(+Monitoring!C666,"-","")</f>
        <v>FAIRD3</v>
      </c>
      <c r="D666" s="88" t="str">
        <f t="shared" si="51"/>
        <v>Site3</v>
      </c>
      <c r="E666" s="89" t="str">
        <f t="shared" si="52"/>
        <v>Meadow</v>
      </c>
      <c r="F666" s="90" t="str">
        <f t="shared" si="53"/>
        <v>FAIRDxMeadow</v>
      </c>
      <c r="G666" s="91">
        <f>+Monitoring!G666</f>
        <v>45165.614988425899</v>
      </c>
      <c r="H666" s="91">
        <f>+Monitoring!H666</f>
        <v>45165.617083333302</v>
      </c>
      <c r="I666" s="93">
        <f>+Monitoring!I666</f>
        <v>2.0949074023519643E-3</v>
      </c>
      <c r="J666" s="92" t="e">
        <f>+Monitoring!#REF!</f>
        <v>#REF!</v>
      </c>
      <c r="K666" s="88" t="str">
        <f>+Monitoring!S666</f>
        <v>Diptera</v>
      </c>
      <c r="L666" s="88" t="str">
        <f>+Monitoring!T666</f>
        <v>Brachycera</v>
      </c>
      <c r="M666" s="88" t="str">
        <f>+Monitoring!U666</f>
        <v>#N/C</v>
      </c>
      <c r="N666" s="88" t="str">
        <f>+Monitoring!V666</f>
        <v>#N/C</v>
      </c>
      <c r="O666" s="88" t="str">
        <f>+Monitoring!W666</f>
        <v>#N/C</v>
      </c>
      <c r="P666" s="88" t="str">
        <f>+Monitoring!X666</f>
        <v>#N/C</v>
      </c>
      <c r="Q666" s="88" t="str">
        <f>+Monitoring!Y666</f>
        <v>#N/C</v>
      </c>
      <c r="R666" s="88" t="str">
        <f>+Monitoring!Z666</f>
        <v>#N/C</v>
      </c>
      <c r="S666" s="88" t="e">
        <f>+Monitoring!#REF!</f>
        <v>#REF!</v>
      </c>
      <c r="T666" s="101" t="e">
        <f>+Monitoring!#REF!</f>
        <v>#REF!</v>
      </c>
    </row>
    <row r="667" spans="1:20" x14ac:dyDescent="0.3">
      <c r="A667" s="88">
        <f t="shared" si="54"/>
        <v>666</v>
      </c>
      <c r="B667" s="88" t="str">
        <f t="shared" si="50"/>
        <v>FAIRD</v>
      </c>
      <c r="C667" s="88" t="str">
        <f>SUBSTITUTE(+Monitoring!C667,"-","")</f>
        <v>FAIRD3</v>
      </c>
      <c r="D667" s="88" t="str">
        <f t="shared" si="51"/>
        <v>Site3</v>
      </c>
      <c r="E667" s="89" t="str">
        <f t="shared" si="52"/>
        <v>Meadow</v>
      </c>
      <c r="F667" s="90" t="str">
        <f t="shared" si="53"/>
        <v>FAIRDxMeadow</v>
      </c>
      <c r="G667" s="91">
        <f>+Monitoring!G667</f>
        <v>45165.6343865741</v>
      </c>
      <c r="H667" s="91">
        <f>+Monitoring!H667</f>
        <v>45165.635543981502</v>
      </c>
      <c r="I667" s="93">
        <f>+Monitoring!I667</f>
        <v>1.1574074014788494E-3</v>
      </c>
      <c r="J667" s="92" t="e">
        <f>+Monitoring!#REF!</f>
        <v>#REF!</v>
      </c>
      <c r="K667" s="88" t="str">
        <f>+Monitoring!S667</f>
        <v>Diptera</v>
      </c>
      <c r="L667" s="88" t="str">
        <f>+Monitoring!T667</f>
        <v>Brachycera</v>
      </c>
      <c r="M667" s="88" t="str">
        <f>+Monitoring!U667</f>
        <v>Muscomorpha</v>
      </c>
      <c r="N667" s="88" t="str">
        <f>+Monitoring!V667</f>
        <v>Muscoidea</v>
      </c>
      <c r="O667" s="88" t="str">
        <f>+Monitoring!W667</f>
        <v>Fanniidae</v>
      </c>
      <c r="P667" s="88">
        <f>+Monitoring!X667</f>
        <v>0</v>
      </c>
      <c r="Q667" s="88" t="str">
        <f>+Monitoring!Y667</f>
        <v>Fannia</v>
      </c>
      <c r="R667" s="88" t="str">
        <f>+Monitoring!Z667</f>
        <v>#N/C</v>
      </c>
      <c r="S667" s="88" t="e">
        <f>+Monitoring!#REF!</f>
        <v>#REF!</v>
      </c>
      <c r="T667" s="101" t="e">
        <f>+Monitoring!#REF!</f>
        <v>#REF!</v>
      </c>
    </row>
    <row r="668" spans="1:20" x14ac:dyDescent="0.3">
      <c r="A668" s="88">
        <f t="shared" si="54"/>
        <v>667</v>
      </c>
      <c r="B668" s="88" t="str">
        <f t="shared" si="50"/>
        <v>FAIRD</v>
      </c>
      <c r="C668" s="88" t="str">
        <f>SUBSTITUTE(+Monitoring!C668,"-","")</f>
        <v>FAIRD3</v>
      </c>
      <c r="D668" s="88" t="str">
        <f t="shared" si="51"/>
        <v>Site3</v>
      </c>
      <c r="E668" s="89" t="str">
        <f t="shared" si="52"/>
        <v>Meadow</v>
      </c>
      <c r="F668" s="90" t="str">
        <f t="shared" si="53"/>
        <v>FAIRDxMeadow</v>
      </c>
      <c r="G668" s="91">
        <f>+Monitoring!G668</f>
        <v>45165.648715277799</v>
      </c>
      <c r="H668" s="91">
        <f>+Monitoring!H668</f>
        <v>45165.649016203701</v>
      </c>
      <c r="I668" s="93">
        <f>+Monitoring!I668</f>
        <v>3.0092590168351308E-4</v>
      </c>
      <c r="J668" s="92" t="e">
        <f>+Monitoring!#REF!</f>
        <v>#REF!</v>
      </c>
      <c r="K668" s="88" t="str">
        <f>+Monitoring!S668</f>
        <v>Diptera</v>
      </c>
      <c r="L668" s="88" t="str">
        <f>+Monitoring!T668</f>
        <v>Brachycera</v>
      </c>
      <c r="M668" s="88" t="str">
        <f>+Monitoring!U668</f>
        <v>Muscomorpha</v>
      </c>
      <c r="N668" s="88" t="str">
        <f>+Monitoring!V668</f>
        <v>Muscoidea</v>
      </c>
      <c r="O668" s="88" t="str">
        <f>+Monitoring!W668</f>
        <v>#N/C</v>
      </c>
      <c r="P668" s="88" t="str">
        <f>+Monitoring!X668</f>
        <v>#N/C</v>
      </c>
      <c r="Q668" s="88" t="str">
        <f>+Monitoring!Y668</f>
        <v>#N/C</v>
      </c>
      <c r="R668" s="88" t="str">
        <f>+Monitoring!Z668</f>
        <v>#N/C</v>
      </c>
      <c r="S668" s="88" t="e">
        <f>+Monitoring!#REF!</f>
        <v>#REF!</v>
      </c>
      <c r="T668" s="101" t="e">
        <f>+Monitoring!#REF!</f>
        <v>#REF!</v>
      </c>
    </row>
    <row r="669" spans="1:20" x14ac:dyDescent="0.3">
      <c r="A669" s="88">
        <f t="shared" si="54"/>
        <v>668</v>
      </c>
      <c r="B669" s="88" t="str">
        <f t="shared" si="50"/>
        <v>FAIRD</v>
      </c>
      <c r="C669" s="88" t="str">
        <f>SUBSTITUTE(+Monitoring!C669,"-","")</f>
        <v>FAIRD3</v>
      </c>
      <c r="D669" s="88" t="str">
        <f t="shared" si="51"/>
        <v>Site3</v>
      </c>
      <c r="E669" s="89" t="str">
        <f t="shared" si="52"/>
        <v>Meadow</v>
      </c>
      <c r="F669" s="90" t="str">
        <f t="shared" si="53"/>
        <v>FAIRDxMeadow</v>
      </c>
      <c r="G669" s="91">
        <f>+Monitoring!G669</f>
        <v>45165.654502314799</v>
      </c>
      <c r="H669" s="91">
        <f>+Monitoring!H669</f>
        <v>45165.654652777797</v>
      </c>
      <c r="I669" s="93">
        <f>+Monitoring!I669</f>
        <v>1.5046299813548103E-4</v>
      </c>
      <c r="J669" s="92" t="e">
        <f>+Monitoring!#REF!</f>
        <v>#REF!</v>
      </c>
      <c r="K669" s="88" t="str">
        <f>+Monitoring!S669</f>
        <v>Diptera</v>
      </c>
      <c r="L669" s="88" t="str">
        <f>+Monitoring!T669</f>
        <v>Brachycera</v>
      </c>
      <c r="M669" s="88" t="str">
        <f>+Monitoring!U669</f>
        <v>#N/C</v>
      </c>
      <c r="N669" s="88" t="str">
        <f>+Monitoring!V669</f>
        <v>#N/C</v>
      </c>
      <c r="O669" s="88" t="str">
        <f>+Monitoring!W669</f>
        <v>#N/C</v>
      </c>
      <c r="P669" s="88" t="str">
        <f>+Monitoring!X669</f>
        <v>#N/C</v>
      </c>
      <c r="Q669" s="88" t="str">
        <f>+Monitoring!Y669</f>
        <v>#N/C</v>
      </c>
      <c r="R669" s="88" t="str">
        <f>+Monitoring!Z669</f>
        <v>#N/C</v>
      </c>
      <c r="S669" s="88" t="e">
        <f>+Monitoring!#REF!</f>
        <v>#REF!</v>
      </c>
      <c r="T669" s="101" t="e">
        <f>+Monitoring!#REF!</f>
        <v>#REF!</v>
      </c>
    </row>
    <row r="670" spans="1:20" x14ac:dyDescent="0.3">
      <c r="A670" s="88">
        <f t="shared" si="54"/>
        <v>669</v>
      </c>
      <c r="B670" s="88" t="str">
        <f t="shared" si="50"/>
        <v>FAIRD</v>
      </c>
      <c r="C670" s="88" t="str">
        <f>SUBSTITUTE(+Monitoring!C670,"-","")</f>
        <v>FAIRD3</v>
      </c>
      <c r="D670" s="88" t="str">
        <f t="shared" si="51"/>
        <v>Site3</v>
      </c>
      <c r="E670" s="89" t="str">
        <f t="shared" si="52"/>
        <v>Meadow</v>
      </c>
      <c r="F670" s="90" t="str">
        <f t="shared" si="53"/>
        <v>FAIRDxMeadow</v>
      </c>
      <c r="G670" s="91">
        <f>+Monitoring!G670</f>
        <v>45165.706724536998</v>
      </c>
      <c r="H670" s="91">
        <f>+Monitoring!H670</f>
        <v>45165.706851851901</v>
      </c>
      <c r="I670" s="93">
        <f>+Monitoring!I670</f>
        <v>1.2731490278383717E-4</v>
      </c>
      <c r="J670" s="92" t="e">
        <f>+Monitoring!#REF!</f>
        <v>#REF!</v>
      </c>
      <c r="K670" s="88" t="str">
        <f>+Monitoring!S670</f>
        <v>Diptera</v>
      </c>
      <c r="L670" s="88" t="str">
        <f>+Monitoring!T670</f>
        <v>Brachycera</v>
      </c>
      <c r="M670" s="88" t="str">
        <f>+Monitoring!U670</f>
        <v>#N/C</v>
      </c>
      <c r="N670" s="88" t="str">
        <f>+Monitoring!V670</f>
        <v>#N/C</v>
      </c>
      <c r="O670" s="88" t="str">
        <f>+Monitoring!W670</f>
        <v>#N/C</v>
      </c>
      <c r="P670" s="88" t="str">
        <f>+Monitoring!X670</f>
        <v>#N/C</v>
      </c>
      <c r="Q670" s="88" t="str">
        <f>+Monitoring!Y670</f>
        <v>#N/C</v>
      </c>
      <c r="R670" s="88" t="str">
        <f>+Monitoring!Z670</f>
        <v>#N/C</v>
      </c>
      <c r="S670" s="88" t="e">
        <f>+Monitoring!#REF!</f>
        <v>#REF!</v>
      </c>
      <c r="T670" s="101" t="e">
        <f>+Monitoring!#REF!</f>
        <v>#REF!</v>
      </c>
    </row>
    <row r="671" spans="1:20" x14ac:dyDescent="0.3">
      <c r="A671" s="88">
        <f t="shared" si="54"/>
        <v>670</v>
      </c>
      <c r="B671" s="88" t="str">
        <f t="shared" si="50"/>
        <v>FAIRD</v>
      </c>
      <c r="C671" s="88" t="str">
        <f>SUBSTITUTE(+Monitoring!C671,"-","")</f>
        <v>FAIRD3</v>
      </c>
      <c r="D671" s="88" t="str">
        <f t="shared" si="51"/>
        <v>Site3</v>
      </c>
      <c r="E671" s="89" t="str">
        <f t="shared" si="52"/>
        <v>Meadow</v>
      </c>
      <c r="F671" s="90" t="str">
        <f t="shared" si="53"/>
        <v>FAIRDxMeadow</v>
      </c>
      <c r="G671" s="91">
        <f>+Monitoring!G671</f>
        <v>45165.749618055597</v>
      </c>
      <c r="H671" s="91">
        <f>+Monitoring!H671</f>
        <v>45165.755983796298</v>
      </c>
      <c r="I671" s="93">
        <f>+Monitoring!I671</f>
        <v>6.3657407008577138E-3</v>
      </c>
      <c r="J671" s="92" t="e">
        <f>+Monitoring!#REF!</f>
        <v>#REF!</v>
      </c>
      <c r="K671" s="88" t="str">
        <f>+Monitoring!S671</f>
        <v>Diptera</v>
      </c>
      <c r="L671" s="88" t="str">
        <f>+Monitoring!T671</f>
        <v>Brachycera</v>
      </c>
      <c r="M671" s="88" t="str">
        <f>+Monitoring!U671</f>
        <v>Muscomorpha</v>
      </c>
      <c r="N671" s="88" t="str">
        <f>+Monitoring!V671</f>
        <v>Muscoidea</v>
      </c>
      <c r="O671" s="88" t="str">
        <f>+Monitoring!W671</f>
        <v>Fanniidae</v>
      </c>
      <c r="P671" s="88">
        <f>+Monitoring!X671</f>
        <v>0</v>
      </c>
      <c r="Q671" s="88" t="str">
        <f>+Monitoring!Y671</f>
        <v>Fannia</v>
      </c>
      <c r="R671" s="88" t="str">
        <f>+Monitoring!Z671</f>
        <v>#N/C</v>
      </c>
      <c r="S671" s="88" t="e">
        <f>+Monitoring!#REF!</f>
        <v>#REF!</v>
      </c>
      <c r="T671" s="101" t="e">
        <f>+Monitoring!#REF!</f>
        <v>#REF!</v>
      </c>
    </row>
    <row r="672" spans="1:20" x14ac:dyDescent="0.3">
      <c r="A672" s="88">
        <f t="shared" si="54"/>
        <v>671</v>
      </c>
      <c r="B672" s="88" t="str">
        <f t="shared" si="50"/>
        <v>FAIRD</v>
      </c>
      <c r="C672" s="88" t="str">
        <f>SUBSTITUTE(+Monitoring!C672,"-","")</f>
        <v>FAIRD3</v>
      </c>
      <c r="D672" s="88" t="str">
        <f t="shared" si="51"/>
        <v>Site3</v>
      </c>
      <c r="E672" s="89" t="str">
        <f t="shared" si="52"/>
        <v>Meadow</v>
      </c>
      <c r="F672" s="90" t="str">
        <f t="shared" si="53"/>
        <v>FAIRDxMeadow</v>
      </c>
      <c r="G672" s="91">
        <f>+Monitoring!G672</f>
        <v>45174.360925925903</v>
      </c>
      <c r="H672" s="91">
        <f>+Monitoring!H672</f>
        <v>45174.3614930556</v>
      </c>
      <c r="I672" s="93">
        <f>+Monitoring!I672</f>
        <v>5.6712969671934843E-4</v>
      </c>
      <c r="J672" s="92" t="e">
        <f>+Monitoring!#REF!</f>
        <v>#REF!</v>
      </c>
      <c r="K672" s="88" t="str">
        <f>+Monitoring!S672</f>
        <v>Diptera</v>
      </c>
      <c r="L672" s="88" t="str">
        <f>+Monitoring!T672</f>
        <v>Brachycera</v>
      </c>
      <c r="M672" s="88" t="str">
        <f>+Monitoring!U672</f>
        <v>Muscomorpha</v>
      </c>
      <c r="N672" s="88" t="str">
        <f>+Monitoring!V672</f>
        <v>Muscoidea</v>
      </c>
      <c r="O672" s="88" t="str">
        <f>+Monitoring!W672</f>
        <v>#N/C</v>
      </c>
      <c r="P672" s="88" t="str">
        <f>+Monitoring!X672</f>
        <v>#N/C</v>
      </c>
      <c r="Q672" s="88" t="str">
        <f>+Monitoring!Y672</f>
        <v>#N/C</v>
      </c>
      <c r="R672" s="88" t="str">
        <f>+Monitoring!Z672</f>
        <v>#N/C</v>
      </c>
      <c r="S672" s="88" t="e">
        <f>+Monitoring!#REF!</f>
        <v>#REF!</v>
      </c>
      <c r="T672" s="101" t="e">
        <f>+Monitoring!#REF!</f>
        <v>#REF!</v>
      </c>
    </row>
    <row r="673" spans="1:20" x14ac:dyDescent="0.3">
      <c r="A673" s="88">
        <f t="shared" si="54"/>
        <v>672</v>
      </c>
      <c r="B673" s="88" t="str">
        <f t="shared" si="50"/>
        <v>FAIRD</v>
      </c>
      <c r="C673" s="88" t="str">
        <f>SUBSTITUTE(+Monitoring!C673,"-","")</f>
        <v>FAIRD3</v>
      </c>
      <c r="D673" s="88" t="str">
        <f t="shared" si="51"/>
        <v>Site3</v>
      </c>
      <c r="E673" s="89" t="str">
        <f t="shared" si="52"/>
        <v>Meadow</v>
      </c>
      <c r="F673" s="90" t="str">
        <f t="shared" si="53"/>
        <v>FAIRDxMeadow</v>
      </c>
      <c r="G673" s="91">
        <f>+Monitoring!G673</f>
        <v>45174.5788888889</v>
      </c>
      <c r="H673" s="91">
        <f>+Monitoring!H673</f>
        <v>45174.578958333303</v>
      </c>
      <c r="I673" s="93">
        <f>+Monitoring!I673</f>
        <v>6.9444402470253408E-5</v>
      </c>
      <c r="J673" s="92" t="e">
        <f>+Monitoring!#REF!</f>
        <v>#REF!</v>
      </c>
      <c r="K673" s="88" t="str">
        <f>+Monitoring!S673</f>
        <v>Diptera</v>
      </c>
      <c r="L673" s="88" t="str">
        <f>+Monitoring!T673</f>
        <v>Brachycera</v>
      </c>
      <c r="M673" s="88" t="str">
        <f>+Monitoring!U673</f>
        <v>Muscomorpha</v>
      </c>
      <c r="N673" s="88" t="str">
        <f>+Monitoring!V673</f>
        <v>Muscoidea</v>
      </c>
      <c r="O673" s="88" t="str">
        <f>+Monitoring!W673</f>
        <v>#N/C</v>
      </c>
      <c r="P673" s="88" t="str">
        <f>+Monitoring!X673</f>
        <v>#N/C</v>
      </c>
      <c r="Q673" s="88" t="str">
        <f>+Monitoring!Y673</f>
        <v>#N/C</v>
      </c>
      <c r="R673" s="88" t="str">
        <f>+Monitoring!Z673</f>
        <v>#N/C</v>
      </c>
      <c r="S673" s="88" t="e">
        <f>+Monitoring!#REF!</f>
        <v>#REF!</v>
      </c>
      <c r="T673" s="101" t="e">
        <f>+Monitoring!#REF!</f>
        <v>#REF!</v>
      </c>
    </row>
    <row r="674" spans="1:20" x14ac:dyDescent="0.3">
      <c r="A674" s="88">
        <f t="shared" si="54"/>
        <v>673</v>
      </c>
      <c r="B674" s="88" t="str">
        <f t="shared" si="50"/>
        <v>FAIRD</v>
      </c>
      <c r="C674" s="88" t="str">
        <f>SUBSTITUTE(+Monitoring!C674,"-","")</f>
        <v>FAIRD3</v>
      </c>
      <c r="D674" s="88" t="str">
        <f t="shared" si="51"/>
        <v>Site3</v>
      </c>
      <c r="E674" s="89" t="str">
        <f t="shared" si="52"/>
        <v>Meadow</v>
      </c>
      <c r="F674" s="90" t="str">
        <f t="shared" si="53"/>
        <v>FAIRDxMeadow</v>
      </c>
      <c r="G674" s="91">
        <f>+Monitoring!G674</f>
        <v>45174.623773148101</v>
      </c>
      <c r="H674" s="91">
        <f>+Monitoring!H674</f>
        <v>45174.6261689815</v>
      </c>
      <c r="I674" s="93">
        <f>+Monitoring!I674</f>
        <v>2.3958333986229263E-3</v>
      </c>
      <c r="J674" s="92" t="e">
        <f>+Monitoring!#REF!</f>
        <v>#REF!</v>
      </c>
      <c r="K674" s="88" t="str">
        <f>+Monitoring!S674</f>
        <v>Diptera</v>
      </c>
      <c r="L674" s="88" t="str">
        <f>+Monitoring!T674</f>
        <v>Brachycera</v>
      </c>
      <c r="M674" s="88" t="str">
        <f>+Monitoring!U674</f>
        <v>#N/C</v>
      </c>
      <c r="N674" s="88" t="str">
        <f>+Monitoring!V674</f>
        <v>#N/C</v>
      </c>
      <c r="O674" s="88" t="str">
        <f>+Monitoring!W674</f>
        <v>#N/C</v>
      </c>
      <c r="P674" s="88" t="str">
        <f>+Monitoring!X674</f>
        <v>#N/C</v>
      </c>
      <c r="Q674" s="88" t="str">
        <f>+Monitoring!Y674</f>
        <v>#N/C</v>
      </c>
      <c r="R674" s="88" t="str">
        <f>+Monitoring!Z674</f>
        <v>#N/C</v>
      </c>
      <c r="S674" s="88" t="e">
        <f>+Monitoring!#REF!</f>
        <v>#REF!</v>
      </c>
      <c r="T674" s="101" t="e">
        <f>+Monitoring!#REF!</f>
        <v>#REF!</v>
      </c>
    </row>
    <row r="675" spans="1:20" x14ac:dyDescent="0.3">
      <c r="A675" s="88">
        <f t="shared" si="54"/>
        <v>674</v>
      </c>
      <c r="B675" s="88" t="str">
        <f t="shared" si="50"/>
        <v>FAIRD</v>
      </c>
      <c r="C675" s="88" t="str">
        <f>SUBSTITUTE(+Monitoring!C675,"-","")</f>
        <v>FAIRD3</v>
      </c>
      <c r="D675" s="88" t="str">
        <f t="shared" si="51"/>
        <v>Site3</v>
      </c>
      <c r="E675" s="89" t="str">
        <f t="shared" si="52"/>
        <v>Meadow</v>
      </c>
      <c r="F675" s="90" t="str">
        <f t="shared" si="53"/>
        <v>FAIRDxMeadow</v>
      </c>
      <c r="G675" s="91">
        <f>+Monitoring!G675</f>
        <v>45174.639699074098</v>
      </c>
      <c r="H675" s="91">
        <f>+Monitoring!H675</f>
        <v>45174.639780092599</v>
      </c>
      <c r="I675" s="93">
        <f>+Monitoring!I675</f>
        <v>8.1018501077778637E-5</v>
      </c>
      <c r="J675" s="92" t="e">
        <f>+Monitoring!#REF!</f>
        <v>#REF!</v>
      </c>
      <c r="K675" s="88" t="str">
        <f>+Monitoring!S675</f>
        <v>Diptera</v>
      </c>
      <c r="L675" s="88" t="str">
        <f>+Monitoring!T675</f>
        <v>Brachycera</v>
      </c>
      <c r="M675" s="88" t="str">
        <f>+Monitoring!U675</f>
        <v>Muscomorpha</v>
      </c>
      <c r="N675" s="88" t="str">
        <f>+Monitoring!V675</f>
        <v>Muscoidea</v>
      </c>
      <c r="O675" s="88" t="str">
        <f>+Monitoring!W675</f>
        <v>#N/C</v>
      </c>
      <c r="P675" s="88" t="str">
        <f>+Monitoring!X675</f>
        <v>#N/C</v>
      </c>
      <c r="Q675" s="88" t="str">
        <f>+Monitoring!Y675</f>
        <v>#N/C</v>
      </c>
      <c r="R675" s="88" t="str">
        <f>+Monitoring!Z675</f>
        <v>#N/C</v>
      </c>
      <c r="S675" s="88" t="e">
        <f>+Monitoring!#REF!</f>
        <v>#REF!</v>
      </c>
      <c r="T675" s="101" t="e">
        <f>+Monitoring!#REF!</f>
        <v>#REF!</v>
      </c>
    </row>
    <row r="676" spans="1:20" x14ac:dyDescent="0.3">
      <c r="A676" s="88">
        <f t="shared" si="54"/>
        <v>675</v>
      </c>
      <c r="B676" s="88" t="str">
        <f t="shared" si="50"/>
        <v>FAIRD</v>
      </c>
      <c r="C676" s="88" t="str">
        <f>SUBSTITUTE(+Monitoring!C676,"-","")</f>
        <v>FAIRD3</v>
      </c>
      <c r="D676" s="88" t="str">
        <f t="shared" si="51"/>
        <v>Site3</v>
      </c>
      <c r="E676" s="89" t="str">
        <f t="shared" si="52"/>
        <v>Meadow</v>
      </c>
      <c r="F676" s="90" t="str">
        <f t="shared" si="53"/>
        <v>FAIRDxMeadow</v>
      </c>
      <c r="G676" s="91">
        <f>+Monitoring!G676</f>
        <v>45175.396666666697</v>
      </c>
      <c r="H676" s="91">
        <f>+Monitoring!H676</f>
        <v>45175.396898148101</v>
      </c>
      <c r="I676" s="93">
        <f>+Monitoring!I676</f>
        <v>2.3148140462581068E-4</v>
      </c>
      <c r="J676" s="92" t="e">
        <f>+Monitoring!#REF!</f>
        <v>#REF!</v>
      </c>
      <c r="K676" s="88" t="str">
        <f>+Monitoring!S676</f>
        <v>Diptera</v>
      </c>
      <c r="L676" s="88" t="str">
        <f>+Monitoring!T676</f>
        <v>Brachycera</v>
      </c>
      <c r="M676" s="88" t="str">
        <f>+Monitoring!U676</f>
        <v>#N/C</v>
      </c>
      <c r="N676" s="88" t="str">
        <f>+Monitoring!V676</f>
        <v>#N/C</v>
      </c>
      <c r="O676" s="88" t="str">
        <f>+Monitoring!W676</f>
        <v>#N/C</v>
      </c>
      <c r="P676" s="88" t="str">
        <f>+Monitoring!X676</f>
        <v>#N/C</v>
      </c>
      <c r="Q676" s="88" t="str">
        <f>+Monitoring!Y676</f>
        <v>#N/C</v>
      </c>
      <c r="R676" s="88" t="str">
        <f>+Monitoring!Z676</f>
        <v>#N/C</v>
      </c>
      <c r="S676" s="88" t="e">
        <f>+Monitoring!#REF!</f>
        <v>#REF!</v>
      </c>
      <c r="T676" s="101" t="e">
        <f>+Monitoring!#REF!</f>
        <v>#REF!</v>
      </c>
    </row>
    <row r="677" spans="1:20" x14ac:dyDescent="0.3">
      <c r="A677" s="88">
        <f t="shared" si="54"/>
        <v>676</v>
      </c>
      <c r="B677" s="88" t="str">
        <f t="shared" si="50"/>
        <v>FAIRD</v>
      </c>
      <c r="C677" s="88" t="str">
        <f>SUBSTITUTE(+Monitoring!C677,"-","")</f>
        <v>FAIRD3</v>
      </c>
      <c r="D677" s="88" t="str">
        <f t="shared" si="51"/>
        <v>Site3</v>
      </c>
      <c r="E677" s="89" t="str">
        <f t="shared" si="52"/>
        <v>Meadow</v>
      </c>
      <c r="F677" s="90" t="str">
        <f t="shared" si="53"/>
        <v>FAIRDxMeadow</v>
      </c>
      <c r="G677" s="91">
        <f>+Monitoring!G677</f>
        <v>45175.423622685201</v>
      </c>
      <c r="H677" s="91">
        <f>+Monitoring!H677</f>
        <v>45175.423842592601</v>
      </c>
      <c r="I677" s="93">
        <f>+Monitoring!I677</f>
        <v>2.1990740060573444E-4</v>
      </c>
      <c r="J677" s="92" t="e">
        <f>+Monitoring!#REF!</f>
        <v>#REF!</v>
      </c>
      <c r="K677" s="88" t="str">
        <f>+Monitoring!S677</f>
        <v>Coleoptera</v>
      </c>
      <c r="L677" s="88" t="str">
        <f>+Monitoring!T677</f>
        <v>Polyphaga</v>
      </c>
      <c r="M677" s="88" t="str">
        <f>+Monitoring!U677</f>
        <v>Cucujiformia</v>
      </c>
      <c r="N677" s="88" t="str">
        <f>+Monitoring!V677</f>
        <v>Coccinelloidea</v>
      </c>
      <c r="O677" s="88" t="str">
        <f>+Monitoring!W677</f>
        <v>Coccinellidae</v>
      </c>
      <c r="P677" s="88" t="str">
        <f>+Monitoring!X677</f>
        <v>Coccinellinae</v>
      </c>
      <c r="Q677" s="88" t="str">
        <f>+Monitoring!Y677</f>
        <v>Harmonia</v>
      </c>
      <c r="R677" s="88" t="str">
        <f>+Monitoring!Z677</f>
        <v>#N/C</v>
      </c>
      <c r="S677" s="88" t="e">
        <f>+Monitoring!#REF!</f>
        <v>#REF!</v>
      </c>
      <c r="T677" s="101" t="e">
        <f>+Monitoring!#REF!</f>
        <v>#REF!</v>
      </c>
    </row>
    <row r="678" spans="1:20" x14ac:dyDescent="0.3">
      <c r="A678" s="88">
        <f t="shared" si="54"/>
        <v>677</v>
      </c>
      <c r="B678" s="88" t="str">
        <f t="shared" si="50"/>
        <v>FAIRD</v>
      </c>
      <c r="C678" s="88" t="str">
        <f>SUBSTITUTE(+Monitoring!C678,"-","")</f>
        <v>FAIRD3</v>
      </c>
      <c r="D678" s="88" t="str">
        <f t="shared" si="51"/>
        <v>Site3</v>
      </c>
      <c r="E678" s="89" t="str">
        <f t="shared" si="52"/>
        <v>Meadow</v>
      </c>
      <c r="F678" s="90" t="str">
        <f t="shared" si="53"/>
        <v>FAIRDxMeadow</v>
      </c>
      <c r="G678" s="91">
        <f>+Monitoring!G678</f>
        <v>45175.426296296297</v>
      </c>
      <c r="H678" s="91">
        <f>+Monitoring!H678</f>
        <v>45175.426354166702</v>
      </c>
      <c r="I678" s="93">
        <f>+Monitoring!I678</f>
        <v>5.7870405726134777E-5</v>
      </c>
      <c r="J678" s="92" t="e">
        <f>+Monitoring!#REF!</f>
        <v>#REF!</v>
      </c>
      <c r="K678" s="88" t="str">
        <f>+Monitoring!S678</f>
        <v>Diptera</v>
      </c>
      <c r="L678" s="88" t="str">
        <f>+Monitoring!T678</f>
        <v>Brachycera</v>
      </c>
      <c r="M678" s="88" t="str">
        <f>+Monitoring!U678</f>
        <v>Muscomorpha</v>
      </c>
      <c r="N678" s="88" t="str">
        <f>+Monitoring!V678</f>
        <v>Oestroidea</v>
      </c>
      <c r="O678" s="88" t="str">
        <f>+Monitoring!W678</f>
        <v>Sarcophagidae</v>
      </c>
      <c r="P678" s="88" t="str">
        <f>+Monitoring!X678</f>
        <v>#N/C</v>
      </c>
      <c r="Q678" s="88" t="str">
        <f>+Monitoring!Y678</f>
        <v>#N/C</v>
      </c>
      <c r="R678" s="88" t="str">
        <f>+Monitoring!Z678</f>
        <v>#N/C</v>
      </c>
      <c r="S678" s="88" t="e">
        <f>+Monitoring!#REF!</f>
        <v>#REF!</v>
      </c>
      <c r="T678" s="101" t="e">
        <f>+Monitoring!#REF!</f>
        <v>#REF!</v>
      </c>
    </row>
    <row r="679" spans="1:20" x14ac:dyDescent="0.3">
      <c r="A679" s="88">
        <f t="shared" si="54"/>
        <v>678</v>
      </c>
      <c r="B679" s="88" t="str">
        <f t="shared" si="50"/>
        <v>FAIRD</v>
      </c>
      <c r="C679" s="88" t="str">
        <f>SUBSTITUTE(+Monitoring!C679,"-","")</f>
        <v>FAIRD3</v>
      </c>
      <c r="D679" s="88" t="str">
        <f t="shared" si="51"/>
        <v>Site3</v>
      </c>
      <c r="E679" s="89" t="str">
        <f t="shared" si="52"/>
        <v>Meadow</v>
      </c>
      <c r="F679" s="90" t="str">
        <f t="shared" si="53"/>
        <v>FAIRDxMeadow</v>
      </c>
      <c r="G679" s="91">
        <f>+Monitoring!G679</f>
        <v>45175.452395833301</v>
      </c>
      <c r="H679" s="91">
        <f>+Monitoring!H679</f>
        <v>45175.4820833333</v>
      </c>
      <c r="I679" s="93">
        <f>+Monitoring!I679</f>
        <v>2.9687499998544808E-2</v>
      </c>
      <c r="J679" s="92" t="e">
        <f>+Monitoring!#REF!</f>
        <v>#REF!</v>
      </c>
      <c r="K679" s="88" t="str">
        <f>+Monitoring!S679</f>
        <v>Coleoptera</v>
      </c>
      <c r="L679" s="88" t="str">
        <f>+Monitoring!T679</f>
        <v>Polyphaga</v>
      </c>
      <c r="M679" s="88" t="str">
        <f>+Monitoring!U679</f>
        <v>Cucujiformia</v>
      </c>
      <c r="N679" s="88" t="str">
        <f>+Monitoring!V679</f>
        <v>Coccinelloidea</v>
      </c>
      <c r="O679" s="88" t="str">
        <f>+Monitoring!W679</f>
        <v>Coccinellidae</v>
      </c>
      <c r="P679" s="88" t="str">
        <f>+Monitoring!X679</f>
        <v>Coccinellinae</v>
      </c>
      <c r="Q679" s="88" t="str">
        <f>+Monitoring!Y679</f>
        <v>Harmonia</v>
      </c>
      <c r="R679" s="88" t="str">
        <f>+Monitoring!Z679</f>
        <v>#N/C</v>
      </c>
      <c r="S679" s="88" t="e">
        <f>+Monitoring!#REF!</f>
        <v>#REF!</v>
      </c>
      <c r="T679" s="101" t="e">
        <f>+Monitoring!#REF!</f>
        <v>#REF!</v>
      </c>
    </row>
    <row r="680" spans="1:20" x14ac:dyDescent="0.3">
      <c r="A680" s="88">
        <f t="shared" si="54"/>
        <v>679</v>
      </c>
      <c r="B680" s="88" t="str">
        <f t="shared" si="50"/>
        <v>FAIRD</v>
      </c>
      <c r="C680" s="88" t="str">
        <f>SUBSTITUTE(+Monitoring!C680,"-","")</f>
        <v>FAIRD3</v>
      </c>
      <c r="D680" s="88" t="str">
        <f t="shared" si="51"/>
        <v>Site3</v>
      </c>
      <c r="E680" s="89" t="str">
        <f t="shared" si="52"/>
        <v>Meadow</v>
      </c>
      <c r="F680" s="90" t="str">
        <f t="shared" si="53"/>
        <v>FAIRDxMeadow</v>
      </c>
      <c r="G680" s="91">
        <f>+Monitoring!G680</f>
        <v>45175.480057870402</v>
      </c>
      <c r="H680" s="91">
        <f>+Monitoring!H680</f>
        <v>45175.480104166701</v>
      </c>
      <c r="I680" s="93">
        <f>+Monitoring!I680</f>
        <v>4.6296299842651933E-5</v>
      </c>
      <c r="J680" s="92" t="e">
        <f>+Monitoring!#REF!</f>
        <v>#REF!</v>
      </c>
      <c r="K680" s="88" t="str">
        <f>+Monitoring!S680</f>
        <v>Diptera</v>
      </c>
      <c r="L680" s="88" t="str">
        <f>+Monitoring!T680</f>
        <v>Brachycera</v>
      </c>
      <c r="M680" s="88" t="str">
        <f>+Monitoring!U680</f>
        <v>Muscomorpha</v>
      </c>
      <c r="N680" s="88" t="str">
        <f>+Monitoring!V680</f>
        <v>Muscoidea</v>
      </c>
      <c r="O680" s="88" t="str">
        <f>+Monitoring!W680</f>
        <v>Fanniidae</v>
      </c>
      <c r="P680" s="88">
        <f>+Monitoring!X680</f>
        <v>0</v>
      </c>
      <c r="Q680" s="88" t="str">
        <f>+Monitoring!Y680</f>
        <v>Fannia</v>
      </c>
      <c r="R680" s="88" t="str">
        <f>+Monitoring!Z680</f>
        <v>#N/C</v>
      </c>
      <c r="S680" s="88" t="e">
        <f>+Monitoring!#REF!</f>
        <v>#REF!</v>
      </c>
      <c r="T680" s="101" t="e">
        <f>+Monitoring!#REF!</f>
        <v>#REF!</v>
      </c>
    </row>
    <row r="681" spans="1:20" x14ac:dyDescent="0.3">
      <c r="A681" s="88">
        <f t="shared" si="54"/>
        <v>680</v>
      </c>
      <c r="B681" s="88" t="str">
        <f t="shared" si="50"/>
        <v>FAIRD</v>
      </c>
      <c r="C681" s="88" t="str">
        <f>SUBSTITUTE(+Monitoring!C681,"-","")</f>
        <v>FAIRD3</v>
      </c>
      <c r="D681" s="88" t="str">
        <f t="shared" si="51"/>
        <v>Site3</v>
      </c>
      <c r="E681" s="89" t="str">
        <f t="shared" si="52"/>
        <v>Meadow</v>
      </c>
      <c r="F681" s="90" t="str">
        <f t="shared" si="53"/>
        <v>FAIRDxMeadow</v>
      </c>
      <c r="G681" s="91">
        <f>+Monitoring!G681</f>
        <v>45175.5027430556</v>
      </c>
      <c r="H681" s="91">
        <f>+Monitoring!H681</f>
        <v>45175.502800925897</v>
      </c>
      <c r="I681" s="93">
        <f>+Monitoring!I681</f>
        <v>5.7870296586770564E-5</v>
      </c>
      <c r="J681" s="92" t="e">
        <f>+Monitoring!#REF!</f>
        <v>#REF!</v>
      </c>
      <c r="K681" s="88" t="str">
        <f>+Monitoring!S681</f>
        <v>Diptera</v>
      </c>
      <c r="L681" s="88" t="str">
        <f>+Monitoring!T681</f>
        <v>Brachycera</v>
      </c>
      <c r="M681" s="88" t="str">
        <f>+Monitoring!U681</f>
        <v>Muscomorpha</v>
      </c>
      <c r="N681" s="88" t="str">
        <f>+Monitoring!V681</f>
        <v>Ephydroidea</v>
      </c>
      <c r="O681" s="88" t="str">
        <f>+Monitoring!W681</f>
        <v>Ephydroidae</v>
      </c>
      <c r="P681" s="88" t="str">
        <f>+Monitoring!X681</f>
        <v>Hydrelliinae</v>
      </c>
      <c r="Q681" s="88" t="str">
        <f>+Monitoring!Y681</f>
        <v>Notiphila</v>
      </c>
      <c r="R681" s="88" t="str">
        <f>+Monitoring!Z681</f>
        <v>#N/C</v>
      </c>
      <c r="S681" s="88" t="e">
        <f>+Monitoring!#REF!</f>
        <v>#REF!</v>
      </c>
      <c r="T681" s="101" t="e">
        <f>+Monitoring!#REF!</f>
        <v>#REF!</v>
      </c>
    </row>
    <row r="682" spans="1:20" x14ac:dyDescent="0.3">
      <c r="A682" s="88">
        <f t="shared" si="54"/>
        <v>681</v>
      </c>
      <c r="B682" s="88" t="str">
        <f t="shared" si="50"/>
        <v>FAIRD</v>
      </c>
      <c r="C682" s="88" t="str">
        <f>SUBSTITUTE(+Monitoring!C682,"-","")</f>
        <v>FAIRD3</v>
      </c>
      <c r="D682" s="88" t="str">
        <f t="shared" si="51"/>
        <v>Site3</v>
      </c>
      <c r="E682" s="89" t="str">
        <f t="shared" si="52"/>
        <v>Meadow</v>
      </c>
      <c r="F682" s="90" t="str">
        <f t="shared" si="53"/>
        <v>FAIRDxMeadow</v>
      </c>
      <c r="G682" s="91">
        <f>+Monitoring!G682</f>
        <v>45175.672442129602</v>
      </c>
      <c r="H682" s="91">
        <f>+Monitoring!H682</f>
        <v>45175.672939814802</v>
      </c>
      <c r="I682" s="93">
        <f>+Monitoring!I682</f>
        <v>4.9768519966164604E-4</v>
      </c>
      <c r="J682" s="92" t="e">
        <f>+Monitoring!#REF!</f>
        <v>#REF!</v>
      </c>
      <c r="K682" s="88" t="str">
        <f>+Monitoring!S682</f>
        <v>Coleoptera</v>
      </c>
      <c r="L682" s="88" t="str">
        <f>+Monitoring!T682</f>
        <v>Polyphaga</v>
      </c>
      <c r="M682" s="88" t="str">
        <f>+Monitoring!U682</f>
        <v>Cucujiformia</v>
      </c>
      <c r="N682" s="88" t="str">
        <f>+Monitoring!V682</f>
        <v>Coccinelloidea</v>
      </c>
      <c r="O682" s="88" t="str">
        <f>+Monitoring!W682</f>
        <v>Coccinellidae</v>
      </c>
      <c r="P682" s="88" t="str">
        <f>+Monitoring!X682</f>
        <v>Coccinellinae</v>
      </c>
      <c r="Q682" s="88" t="str">
        <f>+Monitoring!Y682</f>
        <v>Oenopia</v>
      </c>
      <c r="R682" s="88" t="str">
        <f>+Monitoring!Z682</f>
        <v>#N/C</v>
      </c>
      <c r="S682" s="88" t="e">
        <f>+Monitoring!#REF!</f>
        <v>#REF!</v>
      </c>
      <c r="T682" s="101" t="e">
        <f>+Monitoring!#REF!</f>
        <v>#REF!</v>
      </c>
    </row>
    <row r="683" spans="1:20" x14ac:dyDescent="0.3">
      <c r="A683" s="88">
        <f t="shared" si="54"/>
        <v>682</v>
      </c>
      <c r="B683" s="88" t="str">
        <f t="shared" si="50"/>
        <v>FAIRD</v>
      </c>
      <c r="C683" s="88" t="str">
        <f>SUBSTITUTE(+Monitoring!C683,"-","")</f>
        <v>FAIRD3</v>
      </c>
      <c r="D683" s="88" t="str">
        <f t="shared" si="51"/>
        <v>Site3</v>
      </c>
      <c r="E683" s="89" t="str">
        <f t="shared" si="52"/>
        <v>Meadow</v>
      </c>
      <c r="F683" s="90" t="str">
        <f t="shared" si="53"/>
        <v>FAIRDxMeadow</v>
      </c>
      <c r="G683" s="91">
        <f>+Monitoring!G683</f>
        <v>45176.519895833299</v>
      </c>
      <c r="H683" s="91">
        <f>+Monitoring!H683</f>
        <v>45176.520196759302</v>
      </c>
      <c r="I683" s="93">
        <f>+Monitoring!I683</f>
        <v>3.0092600354691967E-4</v>
      </c>
      <c r="J683" s="92" t="e">
        <f>+Monitoring!#REF!</f>
        <v>#REF!</v>
      </c>
      <c r="K683" s="88" t="str">
        <f>+Monitoring!S683</f>
        <v>Diptera</v>
      </c>
      <c r="L683" s="88" t="str">
        <f>+Monitoring!T683</f>
        <v>Brachycera</v>
      </c>
      <c r="M683" s="88" t="str">
        <f>+Monitoring!U683</f>
        <v>Muscomorpha</v>
      </c>
      <c r="N683" s="88" t="str">
        <f>+Monitoring!V683</f>
        <v>Muscoidea</v>
      </c>
      <c r="O683" s="88" t="str">
        <f>+Monitoring!W683</f>
        <v>Fanniidae</v>
      </c>
      <c r="P683" s="88">
        <f>+Monitoring!X683</f>
        <v>0</v>
      </c>
      <c r="Q683" s="88" t="str">
        <f>+Monitoring!Y683</f>
        <v>Fannia</v>
      </c>
      <c r="R683" s="88" t="str">
        <f>+Monitoring!Z683</f>
        <v>#N/C</v>
      </c>
      <c r="S683" s="88" t="e">
        <f>+Monitoring!#REF!</f>
        <v>#REF!</v>
      </c>
      <c r="T683" s="101" t="e">
        <f>+Monitoring!#REF!</f>
        <v>#REF!</v>
      </c>
    </row>
    <row r="684" spans="1:20" x14ac:dyDescent="0.3">
      <c r="A684" s="88">
        <f t="shared" si="54"/>
        <v>683</v>
      </c>
      <c r="B684" s="88" t="str">
        <f t="shared" si="50"/>
        <v>FAIRD</v>
      </c>
      <c r="C684" s="88" t="str">
        <f>SUBSTITUTE(+Monitoring!C684,"-","")</f>
        <v>FAIRD3</v>
      </c>
      <c r="D684" s="88" t="str">
        <f t="shared" si="51"/>
        <v>Site3</v>
      </c>
      <c r="E684" s="89" t="str">
        <f t="shared" si="52"/>
        <v>Meadow</v>
      </c>
      <c r="F684" s="90" t="str">
        <f t="shared" si="53"/>
        <v>FAIRDxMeadow</v>
      </c>
      <c r="G684" s="91">
        <f>+Monitoring!G684</f>
        <v>45176.5773611111</v>
      </c>
      <c r="H684" s="91">
        <f>+Monitoring!H684</f>
        <v>45176.577557870398</v>
      </c>
      <c r="I684" s="93">
        <f>+Monitoring!I684</f>
        <v>1.9675929797813296E-4</v>
      </c>
      <c r="J684" s="92" t="e">
        <f>+Monitoring!#REF!</f>
        <v>#REF!</v>
      </c>
      <c r="K684" s="88" t="str">
        <f>+Monitoring!S684</f>
        <v>Diptera</v>
      </c>
      <c r="L684" s="88" t="str">
        <f>+Monitoring!T684</f>
        <v>Brachycera</v>
      </c>
      <c r="M684" s="88" t="str">
        <f>+Monitoring!U684</f>
        <v>Muscomorpha</v>
      </c>
      <c r="N684" s="88" t="str">
        <f>+Monitoring!V684</f>
        <v>Muscoidea</v>
      </c>
      <c r="O684" s="88" t="str">
        <f>+Monitoring!W684</f>
        <v>#N/C</v>
      </c>
      <c r="P684" s="88" t="str">
        <f>+Monitoring!X684</f>
        <v>#N/C</v>
      </c>
      <c r="Q684" s="88" t="str">
        <f>+Monitoring!Y684</f>
        <v>#N/C</v>
      </c>
      <c r="R684" s="88" t="str">
        <f>+Monitoring!Z684</f>
        <v>#N/C</v>
      </c>
      <c r="S684" s="88" t="e">
        <f>+Monitoring!#REF!</f>
        <v>#REF!</v>
      </c>
      <c r="T684" s="101" t="e">
        <f>+Monitoring!#REF!</f>
        <v>#REF!</v>
      </c>
    </row>
    <row r="685" spans="1:20" x14ac:dyDescent="0.3">
      <c r="A685" s="88">
        <f t="shared" si="54"/>
        <v>684</v>
      </c>
      <c r="B685" s="88" t="str">
        <f t="shared" si="50"/>
        <v>FAIRD</v>
      </c>
      <c r="C685" s="88" t="str">
        <f>SUBSTITUTE(+Monitoring!C685,"-","")</f>
        <v>FAIRD3</v>
      </c>
      <c r="D685" s="88" t="str">
        <f t="shared" si="51"/>
        <v>Site3</v>
      </c>
      <c r="E685" s="89" t="str">
        <f t="shared" si="52"/>
        <v>Meadow</v>
      </c>
      <c r="F685" s="90" t="str">
        <f t="shared" si="53"/>
        <v>FAIRDxMeadow</v>
      </c>
      <c r="G685" s="91">
        <f>+Monitoring!G685</f>
        <v>45176.660208333298</v>
      </c>
      <c r="H685" s="91">
        <f>+Monitoring!H685</f>
        <v>45176.660358796304</v>
      </c>
      <c r="I685" s="93">
        <f>+Monitoring!I685</f>
        <v>1.5046300541143864E-4</v>
      </c>
      <c r="J685" s="92" t="e">
        <f>+Monitoring!#REF!</f>
        <v>#REF!</v>
      </c>
      <c r="K685" s="88" t="str">
        <f>+Monitoring!S685</f>
        <v>Diptera</v>
      </c>
      <c r="L685" s="88" t="str">
        <f>+Monitoring!T685</f>
        <v>Brachycera</v>
      </c>
      <c r="M685" s="88" t="str">
        <f>+Monitoring!U685</f>
        <v>Muscomorpha</v>
      </c>
      <c r="N685" s="88" t="str">
        <f>+Monitoring!V685</f>
        <v>Muscoidea</v>
      </c>
      <c r="O685" s="88" t="str">
        <f>+Monitoring!W685</f>
        <v>Muscidae</v>
      </c>
      <c r="P685" s="88" t="str">
        <f>+Monitoring!X685</f>
        <v>Muscinae</v>
      </c>
      <c r="Q685" s="88" t="str">
        <f>+Monitoring!Y685</f>
        <v>Musca</v>
      </c>
      <c r="R685" s="88" t="str">
        <f>+Monitoring!Z685</f>
        <v>#N/C</v>
      </c>
      <c r="S685" s="88" t="e">
        <f>+Monitoring!#REF!</f>
        <v>#REF!</v>
      </c>
      <c r="T685" s="101" t="e">
        <f>+Monitoring!#REF!</f>
        <v>#REF!</v>
      </c>
    </row>
    <row r="686" spans="1:20" x14ac:dyDescent="0.3">
      <c r="A686" s="88">
        <f t="shared" si="54"/>
        <v>685</v>
      </c>
      <c r="B686" s="88" t="str">
        <f t="shared" si="50"/>
        <v>FAIRD</v>
      </c>
      <c r="C686" s="88" t="str">
        <f>SUBSTITUTE(+Monitoring!C686,"-","")</f>
        <v>FAIRD3</v>
      </c>
      <c r="D686" s="88" t="str">
        <f t="shared" si="51"/>
        <v>Site3</v>
      </c>
      <c r="E686" s="89" t="str">
        <f t="shared" si="52"/>
        <v>Meadow</v>
      </c>
      <c r="F686" s="90" t="str">
        <f t="shared" si="53"/>
        <v>FAIRDxMeadow</v>
      </c>
      <c r="G686" s="91">
        <f>+Monitoring!G686</f>
        <v>45176.719618055598</v>
      </c>
      <c r="H686" s="91">
        <f>+Monitoring!H686</f>
        <v>45176.721145833297</v>
      </c>
      <c r="I686" s="93">
        <f>+Monitoring!I686</f>
        <v>1.5277776983566582E-3</v>
      </c>
      <c r="J686" s="92" t="e">
        <f>+Monitoring!#REF!</f>
        <v>#REF!</v>
      </c>
      <c r="K686" s="88" t="str">
        <f>+Monitoring!S686</f>
        <v>Diptera</v>
      </c>
      <c r="L686" s="88" t="str">
        <f>+Monitoring!T686</f>
        <v>Brachycera</v>
      </c>
      <c r="M686" s="88" t="str">
        <f>+Monitoring!U686</f>
        <v>Asilomorpha</v>
      </c>
      <c r="N686" s="88" t="str">
        <f>+Monitoring!V686</f>
        <v>Asiloidea</v>
      </c>
      <c r="O686" s="88" t="str">
        <f>+Monitoring!W686</f>
        <v>Asilidae</v>
      </c>
      <c r="P686" s="88" t="str">
        <f>+Monitoring!X686</f>
        <v>Asilinae</v>
      </c>
      <c r="Q686" s="88" t="str">
        <f>+Monitoring!Y686</f>
        <v>Tolmerus</v>
      </c>
      <c r="R686" s="88" t="str">
        <f>+Monitoring!Z686</f>
        <v>#N/C</v>
      </c>
      <c r="S686" s="88" t="e">
        <f>+Monitoring!#REF!</f>
        <v>#REF!</v>
      </c>
      <c r="T686" s="101" t="e">
        <f>+Monitoring!#REF!</f>
        <v>#REF!</v>
      </c>
    </row>
    <row r="687" spans="1:20" x14ac:dyDescent="0.3">
      <c r="A687" s="88">
        <f t="shared" si="54"/>
        <v>686</v>
      </c>
      <c r="B687" s="88" t="str">
        <f t="shared" si="50"/>
        <v>FAIRD</v>
      </c>
      <c r="C687" s="88" t="str">
        <f>SUBSTITUTE(+Monitoring!C687,"-","")</f>
        <v>FAIRD3</v>
      </c>
      <c r="D687" s="88" t="str">
        <f t="shared" si="51"/>
        <v>Site3</v>
      </c>
      <c r="E687" s="89" t="str">
        <f t="shared" si="52"/>
        <v>Meadow</v>
      </c>
      <c r="F687" s="90" t="str">
        <f t="shared" si="53"/>
        <v>FAIRDxMeadow</v>
      </c>
      <c r="G687" s="91">
        <f>+Monitoring!G687</f>
        <v>45177.306423611102</v>
      </c>
      <c r="H687" s="91">
        <f>+Monitoring!H687</f>
        <v>45177.336192129602</v>
      </c>
      <c r="I687" s="93">
        <f>+Monitoring!I687</f>
        <v>2.9768518499622587E-2</v>
      </c>
      <c r="J687" s="92" t="e">
        <f>+Monitoring!#REF!</f>
        <v>#REF!</v>
      </c>
      <c r="K687" s="88" t="str">
        <f>+Monitoring!S687</f>
        <v>Diptera</v>
      </c>
      <c r="L687" s="88" t="str">
        <f>+Monitoring!T687</f>
        <v>Brachycera</v>
      </c>
      <c r="M687" s="88" t="str">
        <f>+Monitoring!U687</f>
        <v>#N/C</v>
      </c>
      <c r="N687" s="88" t="str">
        <f>+Monitoring!V687</f>
        <v>#N/C</v>
      </c>
      <c r="O687" s="88" t="str">
        <f>+Monitoring!W687</f>
        <v>#N/C</v>
      </c>
      <c r="P687" s="88" t="str">
        <f>+Monitoring!X687</f>
        <v>#N/C</v>
      </c>
      <c r="Q687" s="88" t="str">
        <f>+Monitoring!Y687</f>
        <v>#N/C</v>
      </c>
      <c r="R687" s="88" t="str">
        <f>+Monitoring!Z687</f>
        <v>#N/C</v>
      </c>
      <c r="S687" s="88" t="e">
        <f>+Monitoring!#REF!</f>
        <v>#REF!</v>
      </c>
      <c r="T687" s="101" t="e">
        <f>+Monitoring!#REF!</f>
        <v>#REF!</v>
      </c>
    </row>
    <row r="688" spans="1:20" x14ac:dyDescent="0.3">
      <c r="A688" s="88">
        <f t="shared" si="54"/>
        <v>687</v>
      </c>
      <c r="B688" s="88" t="str">
        <f t="shared" si="50"/>
        <v>FAIRD</v>
      </c>
      <c r="C688" s="88" t="str">
        <f>SUBSTITUTE(+Monitoring!C688,"-","")</f>
        <v>FAIRD3</v>
      </c>
      <c r="D688" s="88" t="str">
        <f t="shared" si="51"/>
        <v>Site3</v>
      </c>
      <c r="E688" s="89" t="str">
        <f t="shared" si="52"/>
        <v>Meadow</v>
      </c>
      <c r="F688" s="90" t="str">
        <f t="shared" si="53"/>
        <v>FAIRDxMeadow</v>
      </c>
      <c r="G688" s="91">
        <f>+Monitoring!G688</f>
        <v>45177.418738425898</v>
      </c>
      <c r="H688" s="91">
        <f>+Monitoring!H688</f>
        <v>45177.419085648202</v>
      </c>
      <c r="I688" s="93">
        <f>+Monitoring!I688</f>
        <v>3.4722230338957161E-4</v>
      </c>
      <c r="J688" s="92" t="e">
        <f>+Monitoring!#REF!</f>
        <v>#REF!</v>
      </c>
      <c r="K688" s="88" t="str">
        <f>+Monitoring!S688</f>
        <v>Araneae</v>
      </c>
      <c r="L688" s="88" t="str">
        <f>+Monitoring!T688</f>
        <v>Arneomorphae</v>
      </c>
      <c r="M688" s="88" t="str">
        <f>+Monitoring!U688</f>
        <v>Araneomorphae</v>
      </c>
      <c r="N688" s="88" t="str">
        <f>+Monitoring!V688</f>
        <v>Dictynoidea</v>
      </c>
      <c r="O688" s="88" t="str">
        <f>+Monitoring!W688</f>
        <v>Anyphaenidae</v>
      </c>
      <c r="P688" s="88" t="str">
        <f>+Monitoring!X688</f>
        <v>Anyphaeninae</v>
      </c>
      <c r="Q688" s="88" t="str">
        <f>+Monitoring!Y688</f>
        <v>Anyphaena</v>
      </c>
      <c r="R688" s="88" t="str">
        <f>+Monitoring!Z688</f>
        <v>#N/C</v>
      </c>
      <c r="S688" s="88" t="e">
        <f>+Monitoring!#REF!</f>
        <v>#REF!</v>
      </c>
      <c r="T688" s="101" t="e">
        <f>+Monitoring!#REF!</f>
        <v>#REF!</v>
      </c>
    </row>
    <row r="689" spans="1:20" x14ac:dyDescent="0.3">
      <c r="A689" s="88">
        <f t="shared" si="54"/>
        <v>688</v>
      </c>
      <c r="B689" s="88" t="str">
        <f t="shared" si="50"/>
        <v>FAIRD</v>
      </c>
      <c r="C689" s="88" t="str">
        <f>SUBSTITUTE(+Monitoring!C689,"-","")</f>
        <v>FAIRD3</v>
      </c>
      <c r="D689" s="88" t="str">
        <f t="shared" si="51"/>
        <v>Site3</v>
      </c>
      <c r="E689" s="89" t="str">
        <f t="shared" si="52"/>
        <v>Meadow</v>
      </c>
      <c r="F689" s="90" t="str">
        <f t="shared" si="53"/>
        <v>FAIRDxMeadow</v>
      </c>
      <c r="G689" s="91">
        <f>+Monitoring!G689</f>
        <v>45177.516215277799</v>
      </c>
      <c r="H689" s="91">
        <f>+Monitoring!H689</f>
        <v>45177.516365740703</v>
      </c>
      <c r="I689" s="93">
        <f>+Monitoring!I689</f>
        <v>1.5046290354803205E-4</v>
      </c>
      <c r="J689" s="92" t="e">
        <f>+Monitoring!#REF!</f>
        <v>#REF!</v>
      </c>
      <c r="K689" s="88" t="str">
        <f>+Monitoring!S689</f>
        <v>Diptera</v>
      </c>
      <c r="L689" s="88" t="str">
        <f>+Monitoring!T689</f>
        <v>Brachycera</v>
      </c>
      <c r="M689" s="88" t="str">
        <f>+Monitoring!U689</f>
        <v>Muscomorpha</v>
      </c>
      <c r="N689" s="88" t="str">
        <f>+Monitoring!V689</f>
        <v>Lauxanioidea</v>
      </c>
      <c r="O689" s="88" t="str">
        <f>+Monitoring!W689</f>
        <v>Lauxaniidae</v>
      </c>
      <c r="P689" s="88" t="str">
        <f>+Monitoring!X689</f>
        <v>Lauxaniinae</v>
      </c>
      <c r="Q689" s="88" t="str">
        <f>+Monitoring!Y689</f>
        <v>Calliopum</v>
      </c>
      <c r="R689" s="88" t="str">
        <f>+Monitoring!Z689</f>
        <v>#N/C</v>
      </c>
      <c r="S689" s="88" t="e">
        <f>+Monitoring!#REF!</f>
        <v>#REF!</v>
      </c>
      <c r="T689" s="101" t="e">
        <f>+Monitoring!#REF!</f>
        <v>#REF!</v>
      </c>
    </row>
    <row r="690" spans="1:20" x14ac:dyDescent="0.3">
      <c r="A690" s="88">
        <f t="shared" si="54"/>
        <v>689</v>
      </c>
      <c r="B690" s="88" t="str">
        <f t="shared" si="50"/>
        <v>FAIRD</v>
      </c>
      <c r="C690" s="88" t="str">
        <f>SUBSTITUTE(+Monitoring!C690,"-","")</f>
        <v>FAIRD3</v>
      </c>
      <c r="D690" s="88" t="str">
        <f t="shared" si="51"/>
        <v>Site3</v>
      </c>
      <c r="E690" s="89" t="str">
        <f t="shared" si="52"/>
        <v>Meadow</v>
      </c>
      <c r="F690" s="90" t="str">
        <f t="shared" si="53"/>
        <v>FAIRDxMeadow</v>
      </c>
      <c r="G690" s="91">
        <f>+Monitoring!G690</f>
        <v>45177.588125000002</v>
      </c>
      <c r="H690" s="91">
        <f>+Monitoring!H690</f>
        <v>45177.588738425897</v>
      </c>
      <c r="I690" s="93">
        <f>+Monitoring!I690</f>
        <v>6.1342589469859377E-4</v>
      </c>
      <c r="J690" s="92" t="e">
        <f>+Monitoring!#REF!</f>
        <v>#REF!</v>
      </c>
      <c r="K690" s="88" t="str">
        <f>+Monitoring!S690</f>
        <v>Diptera</v>
      </c>
      <c r="L690" s="88" t="str">
        <f>+Monitoring!T690</f>
        <v>Brachycera</v>
      </c>
      <c r="M690" s="88" t="str">
        <f>+Monitoring!U690</f>
        <v>#N/C</v>
      </c>
      <c r="N690" s="88" t="str">
        <f>+Monitoring!V690</f>
        <v>#N/C</v>
      </c>
      <c r="O690" s="88" t="str">
        <f>+Monitoring!W690</f>
        <v>#N/C</v>
      </c>
      <c r="P690" s="88" t="str">
        <f>+Monitoring!X690</f>
        <v>#N/C</v>
      </c>
      <c r="Q690" s="88" t="str">
        <f>+Monitoring!Y690</f>
        <v>#N/C</v>
      </c>
      <c r="R690" s="88" t="str">
        <f>+Monitoring!Z690</f>
        <v>#N/C</v>
      </c>
      <c r="S690" s="88" t="e">
        <f>+Monitoring!#REF!</f>
        <v>#REF!</v>
      </c>
      <c r="T690" s="101" t="e">
        <f>+Monitoring!#REF!</f>
        <v>#REF!</v>
      </c>
    </row>
    <row r="691" spans="1:20" x14ac:dyDescent="0.3">
      <c r="A691" s="88">
        <f t="shared" si="54"/>
        <v>690</v>
      </c>
      <c r="B691" s="88" t="str">
        <f t="shared" si="50"/>
        <v>FAIRD</v>
      </c>
      <c r="C691" s="88" t="str">
        <f>SUBSTITUTE(+Monitoring!C691,"-","")</f>
        <v>FAIRD3</v>
      </c>
      <c r="D691" s="88" t="str">
        <f t="shared" si="51"/>
        <v>Site3</v>
      </c>
      <c r="E691" s="89" t="str">
        <f t="shared" si="52"/>
        <v>Meadow</v>
      </c>
      <c r="F691" s="90" t="str">
        <f t="shared" si="53"/>
        <v>FAIRDxMeadow</v>
      </c>
      <c r="G691" s="91">
        <f>+Monitoring!G691</f>
        <v>45177.7648148148</v>
      </c>
      <c r="H691" s="91">
        <f>+Monitoring!H691</f>
        <v>45177.765069444402</v>
      </c>
      <c r="I691" s="93">
        <f>+Monitoring!I691</f>
        <v>2.5462960184086114E-4</v>
      </c>
      <c r="J691" s="92" t="e">
        <f>+Monitoring!#REF!</f>
        <v>#REF!</v>
      </c>
      <c r="K691" s="88" t="str">
        <f>+Monitoring!S691</f>
        <v>Hymenoptera</v>
      </c>
      <c r="L691" s="88" t="str">
        <f>+Monitoring!T691</f>
        <v>Apocrita</v>
      </c>
      <c r="M691" s="88" t="str">
        <f>+Monitoring!U691</f>
        <v>Parasitica</v>
      </c>
      <c r="N691" s="88" t="str">
        <f>+Monitoring!V691</f>
        <v>Ichneumonoidea</v>
      </c>
      <c r="O691" s="88" t="str">
        <f>+Monitoring!W691</f>
        <v>Ichneumonidae</v>
      </c>
      <c r="P691" s="88" t="str">
        <f>+Monitoring!X691</f>
        <v>Xoridinae</v>
      </c>
      <c r="Q691" s="88" t="str">
        <f>+Monitoring!Y691</f>
        <v>Xorides</v>
      </c>
      <c r="R691" s="88" t="str">
        <f>+Monitoring!Z691</f>
        <v>#N/C</v>
      </c>
      <c r="S691" s="88" t="e">
        <f>+Monitoring!#REF!</f>
        <v>#REF!</v>
      </c>
      <c r="T691" s="101" t="e">
        <f>+Monitoring!#REF!</f>
        <v>#REF!</v>
      </c>
    </row>
    <row r="692" spans="1:20" x14ac:dyDescent="0.3">
      <c r="A692" s="88">
        <f t="shared" si="54"/>
        <v>691</v>
      </c>
      <c r="B692" s="88" t="str">
        <f t="shared" si="50"/>
        <v>FAIRD</v>
      </c>
      <c r="C692" s="88" t="str">
        <f>SUBSTITUTE(+Monitoring!C692,"-","")</f>
        <v>FAIRD3</v>
      </c>
      <c r="D692" s="88" t="str">
        <f t="shared" si="51"/>
        <v>Site3</v>
      </c>
      <c r="E692" s="89" t="str">
        <f t="shared" si="52"/>
        <v>Meadow</v>
      </c>
      <c r="F692" s="90" t="str">
        <f t="shared" si="53"/>
        <v>FAIRDxMeadow</v>
      </c>
      <c r="G692" s="91">
        <f>+Monitoring!G692</f>
        <v>45178.341099537</v>
      </c>
      <c r="H692" s="91">
        <f>+Monitoring!H692</f>
        <v>45178.348206018498</v>
      </c>
      <c r="I692" s="93">
        <f>+Monitoring!I692</f>
        <v>7.1064814983401448E-3</v>
      </c>
      <c r="J692" s="92" t="e">
        <f>+Monitoring!#REF!</f>
        <v>#REF!</v>
      </c>
      <c r="K692" s="88" t="str">
        <f>+Monitoring!S692</f>
        <v>Diptera</v>
      </c>
      <c r="L692" s="88" t="str">
        <f>+Monitoring!T692</f>
        <v>Brachycera</v>
      </c>
      <c r="M692" s="88" t="str">
        <f>+Monitoring!U692</f>
        <v>#N/C</v>
      </c>
      <c r="N692" s="88" t="str">
        <f>+Monitoring!V692</f>
        <v>#N/C</v>
      </c>
      <c r="O692" s="88" t="str">
        <f>+Monitoring!W692</f>
        <v>#N/C</v>
      </c>
      <c r="P692" s="88" t="str">
        <f>+Monitoring!X692</f>
        <v>#N/C</v>
      </c>
      <c r="Q692" s="88" t="str">
        <f>+Monitoring!Y692</f>
        <v>#N/C</v>
      </c>
      <c r="R692" s="88" t="str">
        <f>+Monitoring!Z692</f>
        <v>#N/C</v>
      </c>
      <c r="S692" s="88" t="e">
        <f>+Monitoring!#REF!</f>
        <v>#REF!</v>
      </c>
      <c r="T692" s="101" t="e">
        <f>+Monitoring!#REF!</f>
        <v>#REF!</v>
      </c>
    </row>
    <row r="693" spans="1:20" x14ac:dyDescent="0.3">
      <c r="A693" s="88">
        <f t="shared" si="54"/>
        <v>692</v>
      </c>
      <c r="B693" s="88" t="str">
        <f t="shared" si="50"/>
        <v>FAIRD</v>
      </c>
      <c r="C693" s="88" t="str">
        <f>SUBSTITUTE(+Monitoring!C693,"-","")</f>
        <v>FAIRD3</v>
      </c>
      <c r="D693" s="88" t="str">
        <f t="shared" si="51"/>
        <v>Site3</v>
      </c>
      <c r="E693" s="89" t="str">
        <f t="shared" si="52"/>
        <v>Meadow</v>
      </c>
      <c r="F693" s="90" t="str">
        <f t="shared" si="53"/>
        <v>FAIRDxMeadow</v>
      </c>
      <c r="G693" s="91">
        <f>+Monitoring!G693</f>
        <v>45178.431793981501</v>
      </c>
      <c r="H693" s="91">
        <f>+Monitoring!H693</f>
        <v>45178.574583333299</v>
      </c>
      <c r="I693" s="93">
        <f>+Monitoring!I693</f>
        <v>0.14278935179754626</v>
      </c>
      <c r="J693" s="92" t="e">
        <f>+Monitoring!#REF!</f>
        <v>#REF!</v>
      </c>
      <c r="K693" s="88" t="str">
        <f>+Monitoring!S693</f>
        <v>Diptera</v>
      </c>
      <c r="L693" s="88" t="str">
        <f>+Monitoring!T693</f>
        <v>Nematocera</v>
      </c>
      <c r="M693" s="88" t="str">
        <f>+Monitoring!U693</f>
        <v>Culicomorpha</v>
      </c>
      <c r="N693" s="88" t="str">
        <f>+Monitoring!V693</f>
        <v>Chironomoidea</v>
      </c>
      <c r="O693" s="88" t="str">
        <f>+Monitoring!W693</f>
        <v>Chironomidae</v>
      </c>
      <c r="P693" s="88" t="str">
        <f>+Monitoring!X693</f>
        <v>Chironominae</v>
      </c>
      <c r="Q693" s="88" t="str">
        <f>+Monitoring!Y693</f>
        <v>Chironomus</v>
      </c>
      <c r="R693" s="88" t="str">
        <f>+Monitoring!Z693</f>
        <v>#N/C</v>
      </c>
      <c r="S693" s="88" t="e">
        <f>+Monitoring!#REF!</f>
        <v>#REF!</v>
      </c>
      <c r="T693" s="101" t="e">
        <f>+Monitoring!#REF!</f>
        <v>#REF!</v>
      </c>
    </row>
    <row r="694" spans="1:20" x14ac:dyDescent="0.3">
      <c r="A694" s="88">
        <f t="shared" si="54"/>
        <v>693</v>
      </c>
      <c r="B694" s="88" t="str">
        <f t="shared" si="50"/>
        <v>FAIRD</v>
      </c>
      <c r="C694" s="88" t="str">
        <f>SUBSTITUTE(+Monitoring!C694,"-","")</f>
        <v>FAIRD3</v>
      </c>
      <c r="D694" s="88" t="str">
        <f t="shared" si="51"/>
        <v>Site3</v>
      </c>
      <c r="E694" s="89" t="str">
        <f t="shared" si="52"/>
        <v>Meadow</v>
      </c>
      <c r="F694" s="90" t="str">
        <f t="shared" si="53"/>
        <v>FAIRDxMeadow</v>
      </c>
      <c r="G694" s="91">
        <f>+Monitoring!G694</f>
        <v>45178.471863425897</v>
      </c>
      <c r="H694" s="91">
        <f>+Monitoring!H694</f>
        <v>45178.471909722197</v>
      </c>
      <c r="I694" s="93">
        <f>+Monitoring!I694</f>
        <v>4.6296299842651933E-5</v>
      </c>
      <c r="J694" s="92" t="e">
        <f>+Monitoring!#REF!</f>
        <v>#REF!</v>
      </c>
      <c r="K694" s="88" t="str">
        <f>+Monitoring!S694</f>
        <v>Diptera</v>
      </c>
      <c r="L694" s="88" t="str">
        <f>+Monitoring!T694</f>
        <v>Brachycera</v>
      </c>
      <c r="M694" s="88" t="str">
        <f>+Monitoring!U694</f>
        <v>Muscomorpha</v>
      </c>
      <c r="N694" s="88" t="str">
        <f>+Monitoring!V694</f>
        <v>Oestroidea</v>
      </c>
      <c r="O694" s="88" t="str">
        <f>+Monitoring!W694</f>
        <v>#N/C</v>
      </c>
      <c r="P694" s="88" t="str">
        <f>+Monitoring!X694</f>
        <v>#N/C</v>
      </c>
      <c r="Q694" s="88" t="str">
        <f>+Monitoring!Y694</f>
        <v>#N/C</v>
      </c>
      <c r="R694" s="88" t="str">
        <f>+Monitoring!Z694</f>
        <v>#N/C</v>
      </c>
      <c r="S694" s="88" t="e">
        <f>+Monitoring!#REF!</f>
        <v>#REF!</v>
      </c>
      <c r="T694" s="101" t="e">
        <f>+Monitoring!#REF!</f>
        <v>#REF!</v>
      </c>
    </row>
    <row r="695" spans="1:20" x14ac:dyDescent="0.3">
      <c r="A695" s="88">
        <f t="shared" si="54"/>
        <v>694</v>
      </c>
      <c r="B695" s="88" t="str">
        <f t="shared" si="50"/>
        <v>FAIRD</v>
      </c>
      <c r="C695" s="88" t="str">
        <f>SUBSTITUTE(+Monitoring!C695,"-","")</f>
        <v>FAIRD3</v>
      </c>
      <c r="D695" s="88" t="str">
        <f t="shared" si="51"/>
        <v>Site3</v>
      </c>
      <c r="E695" s="89" t="str">
        <f t="shared" si="52"/>
        <v>Meadow</v>
      </c>
      <c r="F695" s="90" t="str">
        <f t="shared" si="53"/>
        <v>FAIRDxMeadow</v>
      </c>
      <c r="G695" s="91">
        <f>+Monitoring!G695</f>
        <v>45178.703865740703</v>
      </c>
      <c r="H695" s="91">
        <f>+Monitoring!H695</f>
        <v>45178.704976851899</v>
      </c>
      <c r="I695" s="93">
        <f>+Monitoring!I695</f>
        <v>1.1111111962236464E-3</v>
      </c>
      <c r="J695" s="92" t="e">
        <f>+Monitoring!#REF!</f>
        <v>#REF!</v>
      </c>
      <c r="K695" s="88" t="str">
        <f>+Monitoring!S695</f>
        <v>Coleoptera</v>
      </c>
      <c r="L695" s="88" t="str">
        <f>+Monitoring!T695</f>
        <v>Polyphaga</v>
      </c>
      <c r="M695" s="88" t="str">
        <f>+Monitoring!U695</f>
        <v>Cucujiformia</v>
      </c>
      <c r="N695" s="88" t="str">
        <f>+Monitoring!V695</f>
        <v>Coccinelloidea</v>
      </c>
      <c r="O695" s="88" t="str">
        <f>+Monitoring!W695</f>
        <v>Coccinellidae</v>
      </c>
      <c r="P695" s="88" t="str">
        <f>+Monitoring!X695</f>
        <v>Coccinellinae</v>
      </c>
      <c r="Q695" s="88" t="str">
        <f>+Monitoring!Y695</f>
        <v>Harmonia</v>
      </c>
      <c r="R695" s="88" t="str">
        <f>+Monitoring!Z695</f>
        <v>#N/C</v>
      </c>
      <c r="S695" s="88" t="e">
        <f>+Monitoring!#REF!</f>
        <v>#REF!</v>
      </c>
      <c r="T695" s="101" t="e">
        <f>+Monitoring!#REF!</f>
        <v>#REF!</v>
      </c>
    </row>
    <row r="696" spans="1:20" x14ac:dyDescent="0.3">
      <c r="A696" s="88">
        <f t="shared" si="54"/>
        <v>695</v>
      </c>
      <c r="B696" s="88" t="str">
        <f t="shared" si="50"/>
        <v>FAIRD</v>
      </c>
      <c r="C696" s="88" t="str">
        <f>SUBSTITUTE(+Monitoring!C696,"-","")</f>
        <v>FAIRD3</v>
      </c>
      <c r="D696" s="88" t="str">
        <f t="shared" si="51"/>
        <v>Site3</v>
      </c>
      <c r="E696" s="89" t="str">
        <f t="shared" si="52"/>
        <v>Meadow</v>
      </c>
      <c r="F696" s="90" t="str">
        <f t="shared" si="53"/>
        <v>FAIRDxMeadow</v>
      </c>
      <c r="G696" s="91">
        <f>+Monitoring!G696</f>
        <v>45178.765324074098</v>
      </c>
      <c r="H696" s="91">
        <f>+Monitoring!H696</f>
        <v>45178.765497685199</v>
      </c>
      <c r="I696" s="93">
        <f>+Monitoring!I696</f>
        <v>1.736111007630825E-4</v>
      </c>
      <c r="J696" s="92" t="e">
        <f>+Monitoring!#REF!</f>
        <v>#REF!</v>
      </c>
      <c r="K696" s="88" t="str">
        <f>+Monitoring!S696</f>
        <v>Hemiptera</v>
      </c>
      <c r="L696" s="88" t="str">
        <f>+Monitoring!T696</f>
        <v>Heteroptera</v>
      </c>
      <c r="M696" s="88" t="str">
        <f>+Monitoring!U696</f>
        <v>Pentatomomorpha</v>
      </c>
      <c r="N696" s="88" t="str">
        <f>+Monitoring!V696</f>
        <v>Lygaeoidea</v>
      </c>
      <c r="O696" s="88" t="str">
        <f>+Monitoring!W696</f>
        <v>Rhyparochromidae</v>
      </c>
      <c r="P696" s="88" t="str">
        <f>+Monitoring!X696</f>
        <v>Rhyparochrominae</v>
      </c>
      <c r="Q696" s="88" t="str">
        <f>+Monitoring!Y696</f>
        <v>Rhyparochromus</v>
      </c>
      <c r="R696" s="88" t="str">
        <f>+Monitoring!Z696</f>
        <v>#N/C</v>
      </c>
      <c r="S696" s="88" t="e">
        <f>+Monitoring!#REF!</f>
        <v>#REF!</v>
      </c>
      <c r="T696" s="101" t="e">
        <f>+Monitoring!#REF!</f>
        <v>#REF!</v>
      </c>
    </row>
    <row r="697" spans="1:20" x14ac:dyDescent="0.3">
      <c r="A697" s="88">
        <f t="shared" si="54"/>
        <v>696</v>
      </c>
      <c r="B697" s="88" t="str">
        <f t="shared" si="50"/>
        <v>FAIRD</v>
      </c>
      <c r="C697" s="88" t="str">
        <f>SUBSTITUTE(+Monitoring!C697,"-","")</f>
        <v>FAIRD3</v>
      </c>
      <c r="D697" s="88" t="str">
        <f t="shared" si="51"/>
        <v>Site3</v>
      </c>
      <c r="E697" s="89" t="str">
        <f t="shared" si="52"/>
        <v>Meadow</v>
      </c>
      <c r="F697" s="90" t="str">
        <f t="shared" si="53"/>
        <v>FAIRDxMeadow</v>
      </c>
      <c r="G697" s="91">
        <f>+Monitoring!G697</f>
        <v>45179.402766203697</v>
      </c>
      <c r="H697" s="91">
        <f>+Monitoring!H697</f>
        <v>45179.402835648201</v>
      </c>
      <c r="I697" s="93">
        <f>+Monitoring!I697</f>
        <v>6.9444504333660007E-5</v>
      </c>
      <c r="J697" s="92" t="e">
        <f>+Monitoring!#REF!</f>
        <v>#REF!</v>
      </c>
      <c r="K697" s="88" t="str">
        <f>+Monitoring!S697</f>
        <v>Diptera</v>
      </c>
      <c r="L697" s="88" t="str">
        <f>+Monitoring!T697</f>
        <v>Brachycera</v>
      </c>
      <c r="M697" s="88" t="str">
        <f>+Monitoring!U697</f>
        <v>Muscomorpha</v>
      </c>
      <c r="N697" s="88" t="str">
        <f>+Monitoring!V697</f>
        <v>Muscoidea</v>
      </c>
      <c r="O697" s="88" t="str">
        <f>+Monitoring!W697</f>
        <v>Fanniidae</v>
      </c>
      <c r="P697" s="88">
        <f>+Monitoring!X697</f>
        <v>0</v>
      </c>
      <c r="Q697" s="88" t="str">
        <f>+Monitoring!Y697</f>
        <v>Fannia</v>
      </c>
      <c r="R697" s="88" t="str">
        <f>+Monitoring!Z697</f>
        <v>#N/C</v>
      </c>
      <c r="S697" s="88" t="e">
        <f>+Monitoring!#REF!</f>
        <v>#REF!</v>
      </c>
      <c r="T697" s="101" t="e">
        <f>+Monitoring!#REF!</f>
        <v>#REF!</v>
      </c>
    </row>
    <row r="698" spans="1:20" x14ac:dyDescent="0.3">
      <c r="A698" s="88">
        <f t="shared" si="54"/>
        <v>697</v>
      </c>
      <c r="B698" s="88" t="str">
        <f t="shared" si="50"/>
        <v>FAIRD</v>
      </c>
      <c r="C698" s="88" t="str">
        <f>SUBSTITUTE(+Monitoring!C698,"-","")</f>
        <v>FAIRD3</v>
      </c>
      <c r="D698" s="88" t="str">
        <f t="shared" si="51"/>
        <v>Site3</v>
      </c>
      <c r="E698" s="89" t="str">
        <f t="shared" si="52"/>
        <v>Meadow</v>
      </c>
      <c r="F698" s="90" t="str">
        <f t="shared" si="53"/>
        <v>FAIRDxMeadow</v>
      </c>
      <c r="G698" s="91">
        <f>+Monitoring!G698</f>
        <v>45179.407256944403</v>
      </c>
      <c r="H698" s="91">
        <f>+Monitoring!H698</f>
        <v>45179.407337962999</v>
      </c>
      <c r="I698" s="93">
        <f>+Monitoring!I698</f>
        <v>8.1018595665227622E-5</v>
      </c>
      <c r="J698" s="92" t="e">
        <f>+Monitoring!#REF!</f>
        <v>#REF!</v>
      </c>
      <c r="K698" s="88" t="str">
        <f>+Monitoring!S698</f>
        <v>Diptera</v>
      </c>
      <c r="L698" s="88" t="str">
        <f>+Monitoring!T698</f>
        <v>Brachycera</v>
      </c>
      <c r="M698" s="88" t="str">
        <f>+Monitoring!U698</f>
        <v>Muscomorpha</v>
      </c>
      <c r="N698" s="88" t="str">
        <f>+Monitoring!V698</f>
        <v>Oestroidea</v>
      </c>
      <c r="O698" s="88" t="str">
        <f>+Monitoring!W698</f>
        <v>Sarcophagidae</v>
      </c>
      <c r="P698" s="88" t="str">
        <f>+Monitoring!X698</f>
        <v>#N/C</v>
      </c>
      <c r="Q698" s="88" t="str">
        <f>+Monitoring!Y698</f>
        <v>#N/C</v>
      </c>
      <c r="R698" s="88" t="str">
        <f>+Monitoring!Z698</f>
        <v>#N/C</v>
      </c>
      <c r="S698" s="88" t="e">
        <f>+Monitoring!#REF!</f>
        <v>#REF!</v>
      </c>
      <c r="T698" s="101" t="e">
        <f>+Monitoring!#REF!</f>
        <v>#REF!</v>
      </c>
    </row>
    <row r="699" spans="1:20" x14ac:dyDescent="0.3">
      <c r="A699" s="88">
        <f t="shared" si="54"/>
        <v>698</v>
      </c>
      <c r="B699" s="88" t="str">
        <f t="shared" si="50"/>
        <v>FAIRD</v>
      </c>
      <c r="C699" s="88" t="str">
        <f>SUBSTITUTE(+Monitoring!C699,"-","")</f>
        <v>FAIRD3</v>
      </c>
      <c r="D699" s="88" t="str">
        <f t="shared" si="51"/>
        <v>Site3</v>
      </c>
      <c r="E699" s="89" t="str">
        <f t="shared" si="52"/>
        <v>Meadow</v>
      </c>
      <c r="F699" s="90" t="str">
        <f t="shared" si="53"/>
        <v>FAIRDxMeadow</v>
      </c>
      <c r="G699" s="91">
        <f>+Monitoring!G699</f>
        <v>45179.480370370402</v>
      </c>
      <c r="H699" s="91">
        <f>+Monitoring!H699</f>
        <v>45179.481388888897</v>
      </c>
      <c r="I699" s="93">
        <f>+Monitoring!I699</f>
        <v>1.0185184946749359E-3</v>
      </c>
      <c r="J699" s="92" t="e">
        <f>+Monitoring!#REF!</f>
        <v>#REF!</v>
      </c>
      <c r="K699" s="88" t="str">
        <f>+Monitoring!S699</f>
        <v>Coleoptera</v>
      </c>
      <c r="L699" s="88" t="str">
        <f>+Monitoring!T699</f>
        <v>Polyphaga</v>
      </c>
      <c r="M699" s="88" t="str">
        <f>+Monitoring!U699</f>
        <v>Cucujiformia</v>
      </c>
      <c r="N699" s="88" t="str">
        <f>+Monitoring!V699</f>
        <v>Coccinelloidea</v>
      </c>
      <c r="O699" s="88" t="str">
        <f>+Monitoring!W699</f>
        <v>Coccinellidae</v>
      </c>
      <c r="P699" s="88" t="str">
        <f>+Monitoring!X699</f>
        <v>Coccinellinae</v>
      </c>
      <c r="Q699" s="88" t="str">
        <f>+Monitoring!Y699</f>
        <v>Coccinella</v>
      </c>
      <c r="R699" s="88" t="str">
        <f>+Monitoring!Z699</f>
        <v>#N/C</v>
      </c>
      <c r="S699" s="88" t="e">
        <f>+Monitoring!#REF!</f>
        <v>#REF!</v>
      </c>
      <c r="T699" s="101" t="e">
        <f>+Monitoring!#REF!</f>
        <v>#REF!</v>
      </c>
    </row>
    <row r="700" spans="1:20" x14ac:dyDescent="0.3">
      <c r="A700" s="88">
        <f t="shared" si="54"/>
        <v>699</v>
      </c>
      <c r="B700" s="88" t="str">
        <f t="shared" si="50"/>
        <v>FAIRD</v>
      </c>
      <c r="C700" s="88" t="str">
        <f>SUBSTITUTE(+Monitoring!C700,"-","")</f>
        <v>FAIRD3</v>
      </c>
      <c r="D700" s="88" t="str">
        <f t="shared" si="51"/>
        <v>Site3</v>
      </c>
      <c r="E700" s="89" t="str">
        <f t="shared" si="52"/>
        <v>Meadow</v>
      </c>
      <c r="F700" s="90" t="str">
        <f t="shared" si="53"/>
        <v>FAIRDxMeadow</v>
      </c>
      <c r="G700" s="91">
        <f>+Monitoring!G700</f>
        <v>45179.5047569444</v>
      </c>
      <c r="H700" s="91">
        <f>+Monitoring!H700</f>
        <v>45179.506990740701</v>
      </c>
      <c r="I700" s="93">
        <f>+Monitoring!I700</f>
        <v>2.2337963018799201E-3</v>
      </c>
      <c r="J700" s="92" t="e">
        <f>+Monitoring!#REF!</f>
        <v>#REF!</v>
      </c>
      <c r="K700" s="88" t="str">
        <f>+Monitoring!S700</f>
        <v>Diptera</v>
      </c>
      <c r="L700" s="88" t="str">
        <f>+Monitoring!T700</f>
        <v>Brachycera</v>
      </c>
      <c r="M700" s="88" t="str">
        <f>+Monitoring!U700</f>
        <v>Muscomorpha</v>
      </c>
      <c r="N700" s="88" t="str">
        <f>+Monitoring!V700</f>
        <v>Muscoidea</v>
      </c>
      <c r="O700" s="88" t="str">
        <f>+Monitoring!W700</f>
        <v>#N/C</v>
      </c>
      <c r="P700" s="88" t="str">
        <f>+Monitoring!X700</f>
        <v>#N/C</v>
      </c>
      <c r="Q700" s="88" t="str">
        <f>+Monitoring!Y700</f>
        <v>#N/C</v>
      </c>
      <c r="R700" s="88" t="str">
        <f>+Monitoring!Z700</f>
        <v>#N/C</v>
      </c>
      <c r="S700" s="88" t="e">
        <f>+Monitoring!#REF!</f>
        <v>#REF!</v>
      </c>
      <c r="T700" s="101" t="e">
        <f>+Monitoring!#REF!</f>
        <v>#REF!</v>
      </c>
    </row>
    <row r="701" spans="1:20" x14ac:dyDescent="0.3">
      <c r="A701" s="88">
        <f t="shared" si="54"/>
        <v>700</v>
      </c>
      <c r="B701" s="88" t="str">
        <f t="shared" si="50"/>
        <v>FAIRD</v>
      </c>
      <c r="C701" s="88" t="str">
        <f>SUBSTITUTE(+Monitoring!C701,"-","")</f>
        <v>FAIRD3</v>
      </c>
      <c r="D701" s="88" t="str">
        <f t="shared" si="51"/>
        <v>Site3</v>
      </c>
      <c r="E701" s="89" t="str">
        <f t="shared" si="52"/>
        <v>Meadow</v>
      </c>
      <c r="F701" s="90" t="str">
        <f t="shared" si="53"/>
        <v>FAIRDxMeadow</v>
      </c>
      <c r="G701" s="91">
        <f>+Monitoring!G701</f>
        <v>45179.516608796301</v>
      </c>
      <c r="H701" s="91">
        <f>+Monitoring!H701</f>
        <v>45179.516678240703</v>
      </c>
      <c r="I701" s="93">
        <f>+Monitoring!I701</f>
        <v>6.9444402470253408E-5</v>
      </c>
      <c r="J701" s="92" t="e">
        <f>+Monitoring!#REF!</f>
        <v>#REF!</v>
      </c>
      <c r="K701" s="88" t="str">
        <f>+Monitoring!S701</f>
        <v>Hymenoptera</v>
      </c>
      <c r="L701" s="88" t="str">
        <f>+Monitoring!T701</f>
        <v>Apocrita</v>
      </c>
      <c r="M701" s="88" t="str">
        <f>+Monitoring!U701</f>
        <v>Parasitica</v>
      </c>
      <c r="N701" s="88" t="str">
        <f>+Monitoring!V701</f>
        <v>Ichneumonoidea</v>
      </c>
      <c r="O701" s="88" t="str">
        <f>+Monitoring!W701</f>
        <v>Ichneumonidae</v>
      </c>
      <c r="P701" s="88" t="str">
        <f>+Monitoring!X701</f>
        <v>Campopleginae</v>
      </c>
      <c r="Q701" s="88" t="str">
        <f>+Monitoring!Y701</f>
        <v>Dusona</v>
      </c>
      <c r="R701" s="88" t="str">
        <f>+Monitoring!Z701</f>
        <v>#N/C</v>
      </c>
      <c r="S701" s="88" t="e">
        <f>+Monitoring!#REF!</f>
        <v>#REF!</v>
      </c>
      <c r="T701" s="101" t="e">
        <f>+Monitoring!#REF!</f>
        <v>#REF!</v>
      </c>
    </row>
    <row r="702" spans="1:20" x14ac:dyDescent="0.3">
      <c r="A702" s="88">
        <f t="shared" si="54"/>
        <v>701</v>
      </c>
      <c r="B702" s="88" t="str">
        <f t="shared" si="50"/>
        <v>FAIRD</v>
      </c>
      <c r="C702" s="88" t="str">
        <f>SUBSTITUTE(+Monitoring!C702,"-","")</f>
        <v>FAIRD3</v>
      </c>
      <c r="D702" s="88" t="str">
        <f t="shared" si="51"/>
        <v>Site3</v>
      </c>
      <c r="E702" s="89" t="str">
        <f t="shared" si="52"/>
        <v>Meadow</v>
      </c>
      <c r="F702" s="90" t="str">
        <f t="shared" si="53"/>
        <v>FAIRDxMeadow</v>
      </c>
      <c r="G702" s="91">
        <f>+Monitoring!G702</f>
        <v>45179.546793981499</v>
      </c>
      <c r="H702" s="91">
        <f>+Monitoring!H702</f>
        <v>45179.546875</v>
      </c>
      <c r="I702" s="93">
        <f>+Monitoring!I702</f>
        <v>8.1018501077778637E-5</v>
      </c>
      <c r="J702" s="92" t="e">
        <f>+Monitoring!#REF!</f>
        <v>#REF!</v>
      </c>
      <c r="K702" s="88" t="str">
        <f>+Monitoring!S702</f>
        <v>Hemiptera</v>
      </c>
      <c r="L702" s="88" t="str">
        <f>+Monitoring!T702</f>
        <v>Auchenorrhyncha</v>
      </c>
      <c r="M702" s="88" t="str">
        <f>+Monitoring!U702</f>
        <v>Cicadomorpha</v>
      </c>
      <c r="N702" s="88" t="str">
        <f>+Monitoring!V702</f>
        <v>Membracoidea</v>
      </c>
      <c r="O702" s="88" t="str">
        <f>+Monitoring!W702</f>
        <v>Cicadellidae</v>
      </c>
      <c r="P702" s="88" t="str">
        <f>+Monitoring!X702</f>
        <v>Deltocephalinae</v>
      </c>
      <c r="Q702" s="88" t="str">
        <f>+Monitoring!Y702</f>
        <v>Orientus</v>
      </c>
      <c r="R702" s="88" t="str">
        <f>+Monitoring!Z702</f>
        <v>#N/C</v>
      </c>
      <c r="S702" s="88" t="e">
        <f>+Monitoring!#REF!</f>
        <v>#REF!</v>
      </c>
      <c r="T702" s="101" t="e">
        <f>+Monitoring!#REF!</f>
        <v>#REF!</v>
      </c>
    </row>
    <row r="703" spans="1:20" x14ac:dyDescent="0.3">
      <c r="A703" s="88">
        <f t="shared" si="54"/>
        <v>702</v>
      </c>
      <c r="B703" s="88" t="str">
        <f t="shared" si="50"/>
        <v>FAIRD</v>
      </c>
      <c r="C703" s="88" t="str">
        <f>SUBSTITUTE(+Monitoring!C703,"-","")</f>
        <v>FAIRD3</v>
      </c>
      <c r="D703" s="88" t="str">
        <f t="shared" si="51"/>
        <v>Site3</v>
      </c>
      <c r="E703" s="89" t="str">
        <f t="shared" si="52"/>
        <v>Meadow</v>
      </c>
      <c r="F703" s="90" t="str">
        <f t="shared" si="53"/>
        <v>FAIRDxMeadow</v>
      </c>
      <c r="G703" s="91">
        <f>+Monitoring!G703</f>
        <v>45179.593182870398</v>
      </c>
      <c r="H703" s="91">
        <f>+Monitoring!H703</f>
        <v>45179.593668981499</v>
      </c>
      <c r="I703" s="93">
        <f>+Monitoring!I703</f>
        <v>4.8611110105412081E-4</v>
      </c>
      <c r="J703" s="92" t="e">
        <f>+Monitoring!#REF!</f>
        <v>#REF!</v>
      </c>
      <c r="K703" s="88" t="str">
        <f>+Monitoring!S703</f>
        <v>Diptera</v>
      </c>
      <c r="L703" s="88" t="str">
        <f>+Monitoring!T703</f>
        <v>Brachycera</v>
      </c>
      <c r="M703" s="88" t="str">
        <f>+Monitoring!U703</f>
        <v>Muscomorpha</v>
      </c>
      <c r="N703" s="88" t="str">
        <f>+Monitoring!V703</f>
        <v>Muscoidea</v>
      </c>
      <c r="O703" s="88" t="str">
        <f>+Monitoring!W703</f>
        <v>#N/C</v>
      </c>
      <c r="P703" s="88" t="str">
        <f>+Monitoring!X703</f>
        <v>#N/C</v>
      </c>
      <c r="Q703" s="88" t="str">
        <f>+Monitoring!Y703</f>
        <v>#N/C</v>
      </c>
      <c r="R703" s="88" t="str">
        <f>+Monitoring!Z703</f>
        <v>#N/C</v>
      </c>
      <c r="S703" s="88" t="e">
        <f>+Monitoring!#REF!</f>
        <v>#REF!</v>
      </c>
      <c r="T703" s="101" t="e">
        <f>+Monitoring!#REF!</f>
        <v>#REF!</v>
      </c>
    </row>
    <row r="704" spans="1:20" x14ac:dyDescent="0.3">
      <c r="A704" s="88">
        <f t="shared" si="54"/>
        <v>703</v>
      </c>
      <c r="B704" s="88" t="str">
        <f t="shared" si="50"/>
        <v>FAIRD</v>
      </c>
      <c r="C704" s="88" t="str">
        <f>SUBSTITUTE(+Monitoring!C704,"-","")</f>
        <v>FAIRD3</v>
      </c>
      <c r="D704" s="88" t="str">
        <f t="shared" si="51"/>
        <v>Site3</v>
      </c>
      <c r="E704" s="89" t="str">
        <f t="shared" si="52"/>
        <v>Meadow</v>
      </c>
      <c r="F704" s="90" t="str">
        <f t="shared" si="53"/>
        <v>FAIRDxMeadow</v>
      </c>
      <c r="G704" s="91">
        <f>+Monitoring!G704</f>
        <v>45179.606365740699</v>
      </c>
      <c r="H704" s="91">
        <f>+Monitoring!H704</f>
        <v>45179.606724537</v>
      </c>
      <c r="I704" s="93">
        <f>+Monitoring!I704</f>
        <v>3.5879630013369024E-4</v>
      </c>
      <c r="J704" s="92" t="e">
        <f>+Monitoring!#REF!</f>
        <v>#REF!</v>
      </c>
      <c r="K704" s="88" t="str">
        <f>+Monitoring!S704</f>
        <v>Coleoptera</v>
      </c>
      <c r="L704" s="88" t="str">
        <f>+Monitoring!T704</f>
        <v>Polyphaga</v>
      </c>
      <c r="M704" s="88" t="str">
        <f>+Monitoring!U704</f>
        <v>Cucujiformia</v>
      </c>
      <c r="N704" s="88" t="str">
        <f>+Monitoring!V704</f>
        <v>Coccinelloidea</v>
      </c>
      <c r="O704" s="88" t="str">
        <f>+Monitoring!W704</f>
        <v>Coccinellidae</v>
      </c>
      <c r="P704" s="88" t="str">
        <f>+Monitoring!X704</f>
        <v>Coccinellinae</v>
      </c>
      <c r="Q704" s="88" t="str">
        <f>+Monitoring!Y704</f>
        <v>Harmonia</v>
      </c>
      <c r="R704" s="88" t="str">
        <f>+Monitoring!Z704</f>
        <v>#N/C</v>
      </c>
      <c r="S704" s="88" t="e">
        <f>+Monitoring!#REF!</f>
        <v>#REF!</v>
      </c>
      <c r="T704" s="101" t="e">
        <f>+Monitoring!#REF!</f>
        <v>#REF!</v>
      </c>
    </row>
    <row r="705" spans="1:20" x14ac:dyDescent="0.3">
      <c r="A705" s="88">
        <f t="shared" si="54"/>
        <v>704</v>
      </c>
      <c r="B705" s="88" t="str">
        <f t="shared" si="50"/>
        <v>FAIRD</v>
      </c>
      <c r="C705" s="88" t="str">
        <f>SUBSTITUTE(+Monitoring!C705,"-","")</f>
        <v>FAIRD3</v>
      </c>
      <c r="D705" s="88" t="str">
        <f t="shared" si="51"/>
        <v>Site3</v>
      </c>
      <c r="E705" s="89" t="str">
        <f t="shared" si="52"/>
        <v>Meadow</v>
      </c>
      <c r="F705" s="90" t="str">
        <f t="shared" si="53"/>
        <v>FAIRDxMeadow</v>
      </c>
      <c r="G705" s="91">
        <f>+Monitoring!G705</f>
        <v>45179.630960648203</v>
      </c>
      <c r="H705" s="91">
        <f>+Monitoring!H705</f>
        <v>45179.631018518499</v>
      </c>
      <c r="I705" s="93">
        <f>+Monitoring!I705</f>
        <v>5.7870296586770564E-5</v>
      </c>
      <c r="J705" s="92" t="e">
        <f>+Monitoring!#REF!</f>
        <v>#REF!</v>
      </c>
      <c r="K705" s="88" t="str">
        <f>+Monitoring!S705</f>
        <v>Diptera</v>
      </c>
      <c r="L705" s="88" t="str">
        <f>+Monitoring!T705</f>
        <v>Brachycera</v>
      </c>
      <c r="M705" s="88" t="str">
        <f>+Monitoring!U705</f>
        <v>#N/C</v>
      </c>
      <c r="N705" s="88" t="str">
        <f>+Monitoring!V705</f>
        <v>#N/C</v>
      </c>
      <c r="O705" s="88" t="str">
        <f>+Monitoring!W705</f>
        <v>#N/C</v>
      </c>
      <c r="P705" s="88" t="str">
        <f>+Monitoring!X705</f>
        <v>#N/C</v>
      </c>
      <c r="Q705" s="88" t="str">
        <f>+Monitoring!Y705</f>
        <v>#N/C</v>
      </c>
      <c r="R705" s="88" t="str">
        <f>+Monitoring!Z705</f>
        <v>#N/C</v>
      </c>
      <c r="S705" s="88" t="e">
        <f>+Monitoring!#REF!</f>
        <v>#REF!</v>
      </c>
      <c r="T705" s="101" t="e">
        <f>+Monitoring!#REF!</f>
        <v>#REF!</v>
      </c>
    </row>
    <row r="706" spans="1:20" x14ac:dyDescent="0.3">
      <c r="A706" s="88">
        <f t="shared" si="54"/>
        <v>705</v>
      </c>
      <c r="B706" s="88" t="str">
        <f t="shared" si="50"/>
        <v>FAIRD</v>
      </c>
      <c r="C706" s="88" t="str">
        <f>SUBSTITUTE(+Monitoring!C706,"-","")</f>
        <v>FAIRD3</v>
      </c>
      <c r="D706" s="88" t="str">
        <f t="shared" si="51"/>
        <v>Site3</v>
      </c>
      <c r="E706" s="89" t="str">
        <f t="shared" si="52"/>
        <v>Meadow</v>
      </c>
      <c r="F706" s="90" t="str">
        <f t="shared" si="53"/>
        <v>FAIRDxMeadow</v>
      </c>
      <c r="G706" s="91">
        <f>+Monitoring!G706</f>
        <v>45180.437291666698</v>
      </c>
      <c r="H706" s="91">
        <f>+Monitoring!H706</f>
        <v>45180.437569444402</v>
      </c>
      <c r="I706" s="93">
        <f>+Monitoring!I706</f>
        <v>2.7777770446846262E-4</v>
      </c>
      <c r="J706" s="92" t="e">
        <f>+Monitoring!#REF!</f>
        <v>#REF!</v>
      </c>
      <c r="K706" s="88" t="str">
        <f>+Monitoring!S706</f>
        <v>Diptera</v>
      </c>
      <c r="L706" s="88" t="str">
        <f>+Monitoring!T706</f>
        <v>Brachycera</v>
      </c>
      <c r="M706" s="88" t="str">
        <f>+Monitoring!U706</f>
        <v>Muscomorpha</v>
      </c>
      <c r="N706" s="88" t="str">
        <f>+Monitoring!V706</f>
        <v>Oestroidea</v>
      </c>
      <c r="O706" s="88" t="str">
        <f>+Monitoring!W706</f>
        <v>Tachinidae</v>
      </c>
      <c r="P706" s="88" t="str">
        <f>+Monitoring!X706</f>
        <v>#N/C</v>
      </c>
      <c r="Q706" s="88" t="str">
        <f>+Monitoring!Y706</f>
        <v>#N/C</v>
      </c>
      <c r="R706" s="88" t="str">
        <f>+Monitoring!Z706</f>
        <v>#N/C</v>
      </c>
      <c r="S706" s="88" t="e">
        <f>+Monitoring!#REF!</f>
        <v>#REF!</v>
      </c>
      <c r="T706" s="101" t="e">
        <f>+Monitoring!#REF!</f>
        <v>#REF!</v>
      </c>
    </row>
    <row r="707" spans="1:20" x14ac:dyDescent="0.3">
      <c r="A707" s="88">
        <f t="shared" si="54"/>
        <v>706</v>
      </c>
      <c r="B707" s="88" t="str">
        <f t="shared" ref="B707:B770" si="55">+LEFT(C707,LEN(C707)-1)</f>
        <v>FAIRD</v>
      </c>
      <c r="C707" s="88" t="str">
        <f>SUBSTITUTE(+Monitoring!C707,"-","")</f>
        <v>FAIRD3</v>
      </c>
      <c r="D707" s="88" t="str">
        <f t="shared" ref="D707:D770" si="56">CONCATENATE("Site",RIGHT(C707,1))</f>
        <v>Site3</v>
      </c>
      <c r="E707" s="89" t="str">
        <f t="shared" ref="E707:E770" si="57">IF(OR(D707="Site1",D707="Site2"),"Maize",IF(OR(D707="Site3",D707="Site4"),"Meadow","error"))</f>
        <v>Meadow</v>
      </c>
      <c r="F707" s="90" t="str">
        <f t="shared" ref="F707:F770" si="58">+CONCATENATE(B707,"x",E707)</f>
        <v>FAIRDxMeadow</v>
      </c>
      <c r="G707" s="91">
        <f>+Monitoring!G707</f>
        <v>45180.4387615741</v>
      </c>
      <c r="H707" s="91">
        <f>+Monitoring!H707</f>
        <v>45180.462789351899</v>
      </c>
      <c r="I707" s="93">
        <f>+Monitoring!I707</f>
        <v>2.402777779934695E-2</v>
      </c>
      <c r="J707" s="92" t="e">
        <f>+Monitoring!#REF!</f>
        <v>#REF!</v>
      </c>
      <c r="K707" s="88" t="str">
        <f>+Monitoring!S707</f>
        <v>Diptera</v>
      </c>
      <c r="L707" s="88" t="str">
        <f>+Monitoring!T707</f>
        <v>Brachycera</v>
      </c>
      <c r="M707" s="88" t="str">
        <f>+Monitoring!U707</f>
        <v>#N/C</v>
      </c>
      <c r="N707" s="88" t="str">
        <f>+Monitoring!V707</f>
        <v>#N/C</v>
      </c>
      <c r="O707" s="88" t="str">
        <f>+Monitoring!W707</f>
        <v>#N/C</v>
      </c>
      <c r="P707" s="88" t="str">
        <f>+Monitoring!X707</f>
        <v>#N/C</v>
      </c>
      <c r="Q707" s="88" t="str">
        <f>+Monitoring!Y707</f>
        <v>#N/C</v>
      </c>
      <c r="R707" s="88" t="str">
        <f>+Monitoring!Z707</f>
        <v>#N/C</v>
      </c>
      <c r="S707" s="88" t="e">
        <f>+Monitoring!#REF!</f>
        <v>#REF!</v>
      </c>
      <c r="T707" s="101" t="e">
        <f>+Monitoring!#REF!</f>
        <v>#REF!</v>
      </c>
    </row>
    <row r="708" spans="1:20" x14ac:dyDescent="0.3">
      <c r="A708" s="88">
        <f t="shared" ref="A708:A771" si="59">+A707+1</f>
        <v>707</v>
      </c>
      <c r="B708" s="88" t="str">
        <f t="shared" si="55"/>
        <v>FAIRD</v>
      </c>
      <c r="C708" s="88" t="str">
        <f>SUBSTITUTE(+Monitoring!C708,"-","")</f>
        <v>FAIRD3</v>
      </c>
      <c r="D708" s="88" t="str">
        <f t="shared" si="56"/>
        <v>Site3</v>
      </c>
      <c r="E708" s="89" t="str">
        <f t="shared" si="57"/>
        <v>Meadow</v>
      </c>
      <c r="F708" s="90" t="str">
        <f t="shared" si="58"/>
        <v>FAIRDxMeadow</v>
      </c>
      <c r="G708" s="91">
        <f>+Monitoring!G708</f>
        <v>45180.504016203697</v>
      </c>
      <c r="H708" s="91">
        <f>+Monitoring!H708</f>
        <v>45180.505034722199</v>
      </c>
      <c r="I708" s="93">
        <f>+Monitoring!I708</f>
        <v>1.0185185019508936E-3</v>
      </c>
      <c r="J708" s="92" t="e">
        <f>+Monitoring!#REF!</f>
        <v>#REF!</v>
      </c>
      <c r="K708" s="88" t="str">
        <f>+Monitoring!S708</f>
        <v>Coleoptera</v>
      </c>
      <c r="L708" s="88" t="str">
        <f>+Monitoring!T708</f>
        <v>Polyphaga</v>
      </c>
      <c r="M708" s="88" t="str">
        <f>+Monitoring!U708</f>
        <v>Cucujiformia</v>
      </c>
      <c r="N708" s="88" t="str">
        <f>+Monitoring!V708</f>
        <v>Coccinelloidea</v>
      </c>
      <c r="O708" s="88" t="str">
        <f>+Monitoring!W708</f>
        <v>Coccinellidae</v>
      </c>
      <c r="P708" s="88" t="str">
        <f>+Monitoring!X708</f>
        <v>Coccinellinae</v>
      </c>
      <c r="Q708" s="88" t="str">
        <f>+Monitoring!Y708</f>
        <v>Harmonia</v>
      </c>
      <c r="R708" s="88" t="str">
        <f>+Monitoring!Z708</f>
        <v>#N/C</v>
      </c>
      <c r="S708" s="88" t="e">
        <f>+Monitoring!#REF!</f>
        <v>#REF!</v>
      </c>
      <c r="T708" s="101" t="e">
        <f>+Monitoring!#REF!</f>
        <v>#REF!</v>
      </c>
    </row>
    <row r="709" spans="1:20" x14ac:dyDescent="0.3">
      <c r="A709" s="88">
        <f t="shared" si="59"/>
        <v>708</v>
      </c>
      <c r="B709" s="88" t="str">
        <f t="shared" si="55"/>
        <v>FAIRD</v>
      </c>
      <c r="C709" s="88" t="str">
        <f>SUBSTITUTE(+Monitoring!C709,"-","")</f>
        <v>FAIRD3</v>
      </c>
      <c r="D709" s="88" t="str">
        <f t="shared" si="56"/>
        <v>Site3</v>
      </c>
      <c r="E709" s="89" t="str">
        <f t="shared" si="57"/>
        <v>Meadow</v>
      </c>
      <c r="F709" s="90" t="str">
        <f t="shared" si="58"/>
        <v>FAIRDxMeadow</v>
      </c>
      <c r="G709" s="91">
        <f>+Monitoring!G709</f>
        <v>45180.764374999999</v>
      </c>
      <c r="H709" s="91">
        <f>+Monitoring!H709</f>
        <v>45180.7644560185</v>
      </c>
      <c r="I709" s="93">
        <f>+Monitoring!I709</f>
        <v>8.1018501077778637E-5</v>
      </c>
      <c r="J709" s="92" t="e">
        <f>+Monitoring!#REF!</f>
        <v>#REF!</v>
      </c>
      <c r="K709" s="88" t="str">
        <f>+Monitoring!S709</f>
        <v>Diptera</v>
      </c>
      <c r="L709" s="88" t="str">
        <f>+Monitoring!T709</f>
        <v>Brachycera</v>
      </c>
      <c r="M709" s="88" t="str">
        <f>+Monitoring!U709</f>
        <v>Muscomorpha</v>
      </c>
      <c r="N709" s="88" t="str">
        <f>+Monitoring!V709</f>
        <v>Muscoidea</v>
      </c>
      <c r="O709" s="88" t="str">
        <f>+Monitoring!W709</f>
        <v>#N/C</v>
      </c>
      <c r="P709" s="88" t="str">
        <f>+Monitoring!X709</f>
        <v>#N/C</v>
      </c>
      <c r="Q709" s="88" t="str">
        <f>+Monitoring!Y709</f>
        <v>#N/C</v>
      </c>
      <c r="R709" s="88" t="str">
        <f>+Monitoring!Z709</f>
        <v>#N/C</v>
      </c>
      <c r="S709" s="88" t="e">
        <f>+Monitoring!#REF!</f>
        <v>#REF!</v>
      </c>
      <c r="T709" s="101" t="e">
        <f>+Monitoring!#REF!</f>
        <v>#REF!</v>
      </c>
    </row>
    <row r="710" spans="1:20" x14ac:dyDescent="0.3">
      <c r="A710" s="88">
        <f t="shared" si="59"/>
        <v>709</v>
      </c>
      <c r="B710" s="88" t="str">
        <f t="shared" si="55"/>
        <v>FAIRD</v>
      </c>
      <c r="C710" s="88" t="str">
        <f>SUBSTITUTE(+Monitoring!C710,"-","")</f>
        <v>FAIRD3</v>
      </c>
      <c r="D710" s="88" t="str">
        <f t="shared" si="56"/>
        <v>Site3</v>
      </c>
      <c r="E710" s="89" t="str">
        <f t="shared" si="57"/>
        <v>Meadow</v>
      </c>
      <c r="F710" s="90" t="str">
        <f t="shared" si="58"/>
        <v>FAIRDxMeadow</v>
      </c>
      <c r="G710" s="91">
        <f>+Monitoring!G710</f>
        <v>45166.341145833299</v>
      </c>
      <c r="H710" s="91">
        <f>+Monitoring!H710</f>
        <v>45166.342638888898</v>
      </c>
      <c r="I710" s="93">
        <f>+Monitoring!I710</f>
        <v>1.4930555989849381E-3</v>
      </c>
      <c r="J710" s="92" t="e">
        <f>+Monitoring!#REF!</f>
        <v>#REF!</v>
      </c>
      <c r="K710" s="88" t="str">
        <f>+Monitoring!S710</f>
        <v>Diptera</v>
      </c>
      <c r="L710" s="88" t="str">
        <f>+Monitoring!T710</f>
        <v>Brachycera</v>
      </c>
      <c r="M710" s="88" t="str">
        <f>+Monitoring!U710</f>
        <v>#N/C</v>
      </c>
      <c r="N710" s="88" t="str">
        <f>+Monitoring!V710</f>
        <v>#N/C</v>
      </c>
      <c r="O710" s="88" t="str">
        <f>+Monitoring!W710</f>
        <v>#N/C</v>
      </c>
      <c r="P710" s="88" t="str">
        <f>+Monitoring!X710</f>
        <v>#N/C</v>
      </c>
      <c r="Q710" s="88" t="str">
        <f>+Monitoring!Y710</f>
        <v>#N/C</v>
      </c>
      <c r="R710" s="88" t="str">
        <f>+Monitoring!Z710</f>
        <v>#N/C</v>
      </c>
      <c r="S710" s="88" t="e">
        <f>+Monitoring!#REF!</f>
        <v>#REF!</v>
      </c>
      <c r="T710" s="101" t="e">
        <f>+Monitoring!#REF!</f>
        <v>#REF!</v>
      </c>
    </row>
    <row r="711" spans="1:20" x14ac:dyDescent="0.3">
      <c r="A711" s="88">
        <f t="shared" si="59"/>
        <v>710</v>
      </c>
      <c r="B711" s="88" t="str">
        <f t="shared" si="55"/>
        <v>FAIRD</v>
      </c>
      <c r="C711" s="88" t="str">
        <f>SUBSTITUTE(+Monitoring!C711,"-","")</f>
        <v>FAIRD3</v>
      </c>
      <c r="D711" s="88" t="str">
        <f t="shared" si="56"/>
        <v>Site3</v>
      </c>
      <c r="E711" s="89" t="str">
        <f t="shared" si="57"/>
        <v>Meadow</v>
      </c>
      <c r="F711" s="90" t="str">
        <f t="shared" si="58"/>
        <v>FAIRDxMeadow</v>
      </c>
      <c r="G711" s="91">
        <f>+Monitoring!G711</f>
        <v>45166.3826736111</v>
      </c>
      <c r="H711" s="91">
        <f>+Monitoring!H711</f>
        <v>45166.382916666698</v>
      </c>
      <c r="I711" s="93">
        <f>+Monitoring!I711</f>
        <v>2.430555978207849E-4</v>
      </c>
      <c r="J711" s="92" t="e">
        <f>+Monitoring!#REF!</f>
        <v>#REF!</v>
      </c>
      <c r="K711" s="88" t="str">
        <f>+Monitoring!S711</f>
        <v>Diptera</v>
      </c>
      <c r="L711" s="88" t="str">
        <f>+Monitoring!T711</f>
        <v>Brachycera</v>
      </c>
      <c r="M711" s="88" t="str">
        <f>+Monitoring!U711</f>
        <v>#N/C</v>
      </c>
      <c r="N711" s="88" t="str">
        <f>+Monitoring!V711</f>
        <v>#N/C</v>
      </c>
      <c r="O711" s="88" t="str">
        <f>+Monitoring!W711</f>
        <v>#N/C</v>
      </c>
      <c r="P711" s="88" t="str">
        <f>+Monitoring!X711</f>
        <v>#N/C</v>
      </c>
      <c r="Q711" s="88" t="str">
        <f>+Monitoring!Y711</f>
        <v>#N/C</v>
      </c>
      <c r="R711" s="88" t="str">
        <f>+Monitoring!Z711</f>
        <v>#N/C</v>
      </c>
      <c r="S711" s="88" t="e">
        <f>+Monitoring!#REF!</f>
        <v>#REF!</v>
      </c>
      <c r="T711" s="101" t="e">
        <f>+Monitoring!#REF!</f>
        <v>#REF!</v>
      </c>
    </row>
    <row r="712" spans="1:20" x14ac:dyDescent="0.3">
      <c r="A712" s="88">
        <f t="shared" si="59"/>
        <v>711</v>
      </c>
      <c r="B712" s="88" t="str">
        <f t="shared" si="55"/>
        <v>FAIRD</v>
      </c>
      <c r="C712" s="88" t="str">
        <f>SUBSTITUTE(+Monitoring!C712,"-","")</f>
        <v>FAIRD3</v>
      </c>
      <c r="D712" s="88" t="str">
        <f t="shared" si="56"/>
        <v>Site3</v>
      </c>
      <c r="E712" s="89" t="str">
        <f t="shared" si="57"/>
        <v>Meadow</v>
      </c>
      <c r="F712" s="90" t="str">
        <f t="shared" si="58"/>
        <v>FAIRDxMeadow</v>
      </c>
      <c r="G712" s="91">
        <f>+Monitoring!G712</f>
        <v>45166.460879629602</v>
      </c>
      <c r="H712" s="91">
        <f>+Monitoring!H712</f>
        <v>45166.466423611098</v>
      </c>
      <c r="I712" s="93">
        <f>+Monitoring!I712</f>
        <v>5.5439814968849532E-3</v>
      </c>
      <c r="J712" s="92" t="e">
        <f>+Monitoring!#REF!</f>
        <v>#REF!</v>
      </c>
      <c r="K712" s="88" t="str">
        <f>+Monitoring!S712</f>
        <v>Diptera</v>
      </c>
      <c r="L712" s="88" t="str">
        <f>+Monitoring!T712</f>
        <v>Brachycera</v>
      </c>
      <c r="M712" s="88" t="str">
        <f>+Monitoring!U712</f>
        <v>#N/C</v>
      </c>
      <c r="N712" s="88" t="str">
        <f>+Monitoring!V712</f>
        <v>#N/C</v>
      </c>
      <c r="O712" s="88" t="str">
        <f>+Monitoring!W712</f>
        <v>#N/C</v>
      </c>
      <c r="P712" s="88" t="str">
        <f>+Monitoring!X712</f>
        <v>#N/C</v>
      </c>
      <c r="Q712" s="88" t="str">
        <f>+Monitoring!Y712</f>
        <v>#N/C</v>
      </c>
      <c r="R712" s="88" t="str">
        <f>+Monitoring!Z712</f>
        <v>#N/C</v>
      </c>
      <c r="S712" s="88" t="e">
        <f>+Monitoring!#REF!</f>
        <v>#REF!</v>
      </c>
      <c r="T712" s="101" t="e">
        <f>+Monitoring!#REF!</f>
        <v>#REF!</v>
      </c>
    </row>
    <row r="713" spans="1:20" x14ac:dyDescent="0.3">
      <c r="A713" s="88">
        <f t="shared" si="59"/>
        <v>712</v>
      </c>
      <c r="B713" s="88" t="str">
        <f t="shared" si="55"/>
        <v>FAIRD</v>
      </c>
      <c r="C713" s="88" t="str">
        <f>SUBSTITUTE(+Monitoring!C713,"-","")</f>
        <v>FAIRD3</v>
      </c>
      <c r="D713" s="88" t="str">
        <f t="shared" si="56"/>
        <v>Site3</v>
      </c>
      <c r="E713" s="89" t="str">
        <f t="shared" si="57"/>
        <v>Meadow</v>
      </c>
      <c r="F713" s="90" t="str">
        <f t="shared" si="58"/>
        <v>FAIRDxMeadow</v>
      </c>
      <c r="G713" s="91">
        <f>+Monitoring!G713</f>
        <v>45166.470706018503</v>
      </c>
      <c r="H713" s="91">
        <f>+Monitoring!H713</f>
        <v>45166.472905092603</v>
      </c>
      <c r="I713" s="93">
        <f>+Monitoring!I713</f>
        <v>2.1990741006447934E-3</v>
      </c>
      <c r="J713" s="92" t="e">
        <f>+Monitoring!#REF!</f>
        <v>#REF!</v>
      </c>
      <c r="K713" s="88" t="str">
        <f>+Monitoring!S713</f>
        <v>Diptera</v>
      </c>
      <c r="L713" s="88" t="str">
        <f>+Monitoring!T713</f>
        <v>Brachycera</v>
      </c>
      <c r="M713" s="88" t="str">
        <f>+Monitoring!U713</f>
        <v>Muscomorpha</v>
      </c>
      <c r="N713" s="88" t="str">
        <f>+Monitoring!V713</f>
        <v>Muscoidea</v>
      </c>
      <c r="O713" s="88" t="str">
        <f>+Monitoring!W713</f>
        <v>#N/C</v>
      </c>
      <c r="P713" s="88" t="str">
        <f>+Monitoring!X713</f>
        <v>#N/C</v>
      </c>
      <c r="Q713" s="88" t="str">
        <f>+Monitoring!Y713</f>
        <v>#N/C</v>
      </c>
      <c r="R713" s="88" t="str">
        <f>+Monitoring!Z713</f>
        <v>#N/C</v>
      </c>
      <c r="S713" s="88" t="e">
        <f>+Monitoring!#REF!</f>
        <v>#REF!</v>
      </c>
      <c r="T713" s="101" t="e">
        <f>+Monitoring!#REF!</f>
        <v>#REF!</v>
      </c>
    </row>
    <row r="714" spans="1:20" x14ac:dyDescent="0.3">
      <c r="A714" s="88">
        <f t="shared" si="59"/>
        <v>713</v>
      </c>
      <c r="B714" s="88" t="str">
        <f t="shared" si="55"/>
        <v>FAIRD</v>
      </c>
      <c r="C714" s="88" t="str">
        <f>SUBSTITUTE(+Monitoring!C714,"-","")</f>
        <v>FAIRD3</v>
      </c>
      <c r="D714" s="88" t="str">
        <f t="shared" si="56"/>
        <v>Site3</v>
      </c>
      <c r="E714" s="89" t="str">
        <f t="shared" si="57"/>
        <v>Meadow</v>
      </c>
      <c r="F714" s="90" t="str">
        <f t="shared" si="58"/>
        <v>FAIRDxMeadow</v>
      </c>
      <c r="G714" s="91">
        <f>+Monitoring!G714</f>
        <v>45166.520081018498</v>
      </c>
      <c r="H714" s="91">
        <f>+Monitoring!H714</f>
        <v>45166.523553240702</v>
      </c>
      <c r="I714" s="93">
        <f>+Monitoring!I714</f>
        <v>3.4722222044365481E-3</v>
      </c>
      <c r="J714" s="92" t="e">
        <f>+Monitoring!#REF!</f>
        <v>#REF!</v>
      </c>
      <c r="K714" s="88" t="str">
        <f>+Monitoring!S714</f>
        <v>Diptera</v>
      </c>
      <c r="L714" s="88" t="str">
        <f>+Monitoring!T714</f>
        <v>Brachycera</v>
      </c>
      <c r="M714" s="88" t="str">
        <f>+Monitoring!U714</f>
        <v>Muscomorpha</v>
      </c>
      <c r="N714" s="88" t="str">
        <f>+Monitoring!V714</f>
        <v>Muscoidea</v>
      </c>
      <c r="O714" s="88" t="str">
        <f>+Monitoring!W714</f>
        <v>Fanniidae</v>
      </c>
      <c r="P714" s="88">
        <f>+Monitoring!X714</f>
        <v>0</v>
      </c>
      <c r="Q714" s="88" t="str">
        <f>+Monitoring!Y714</f>
        <v>Fannia</v>
      </c>
      <c r="R714" s="88" t="str">
        <f>+Monitoring!Z714</f>
        <v>#N/C</v>
      </c>
      <c r="S714" s="88" t="e">
        <f>+Monitoring!#REF!</f>
        <v>#REF!</v>
      </c>
      <c r="T714" s="101" t="e">
        <f>+Monitoring!#REF!</f>
        <v>#REF!</v>
      </c>
    </row>
    <row r="715" spans="1:20" x14ac:dyDescent="0.3">
      <c r="A715" s="88">
        <f t="shared" si="59"/>
        <v>714</v>
      </c>
      <c r="B715" s="88" t="str">
        <f t="shared" si="55"/>
        <v>FAIRD</v>
      </c>
      <c r="C715" s="88" t="str">
        <f>SUBSTITUTE(+Monitoring!C715,"-","")</f>
        <v>FAIRD3</v>
      </c>
      <c r="D715" s="88" t="str">
        <f t="shared" si="56"/>
        <v>Site3</v>
      </c>
      <c r="E715" s="89" t="str">
        <f t="shared" si="57"/>
        <v>Meadow</v>
      </c>
      <c r="F715" s="90" t="str">
        <f t="shared" si="58"/>
        <v>FAIRDxMeadow</v>
      </c>
      <c r="G715" s="91">
        <f>+Monitoring!G715</f>
        <v>45167.408738425896</v>
      </c>
      <c r="H715" s="91">
        <f>+Monitoring!H715</f>
        <v>45167.415972222203</v>
      </c>
      <c r="I715" s="93">
        <f>+Monitoring!I715</f>
        <v>7.2337963065365329E-3</v>
      </c>
      <c r="J715" s="92" t="e">
        <f>+Monitoring!#REF!</f>
        <v>#REF!</v>
      </c>
      <c r="K715" s="88" t="str">
        <f>+Monitoring!S715</f>
        <v>Diptera</v>
      </c>
      <c r="L715" s="88" t="str">
        <f>+Monitoring!T715</f>
        <v>Brachycera</v>
      </c>
      <c r="M715" s="88" t="str">
        <f>+Monitoring!U715</f>
        <v>#N/C</v>
      </c>
      <c r="N715" s="88" t="str">
        <f>+Monitoring!V715</f>
        <v>#N/C</v>
      </c>
      <c r="O715" s="88" t="str">
        <f>+Monitoring!W715</f>
        <v>#N/C</v>
      </c>
      <c r="P715" s="88" t="str">
        <f>+Monitoring!X715</f>
        <v>#N/C</v>
      </c>
      <c r="Q715" s="88" t="str">
        <f>+Monitoring!Y715</f>
        <v>#N/C</v>
      </c>
      <c r="R715" s="88" t="str">
        <f>+Monitoring!Z715</f>
        <v>#N/C</v>
      </c>
      <c r="S715" s="88" t="e">
        <f>+Monitoring!#REF!</f>
        <v>#REF!</v>
      </c>
      <c r="T715" s="101" t="e">
        <f>+Monitoring!#REF!</f>
        <v>#REF!</v>
      </c>
    </row>
    <row r="716" spans="1:20" x14ac:dyDescent="0.3">
      <c r="A716" s="88">
        <f t="shared" si="59"/>
        <v>715</v>
      </c>
      <c r="B716" s="88" t="str">
        <f t="shared" si="55"/>
        <v>FAIRD</v>
      </c>
      <c r="C716" s="88" t="str">
        <f>SUBSTITUTE(+Monitoring!C716,"-","")</f>
        <v>FAIRD3</v>
      </c>
      <c r="D716" s="88" t="str">
        <f t="shared" si="56"/>
        <v>Site3</v>
      </c>
      <c r="E716" s="89" t="str">
        <f t="shared" si="57"/>
        <v>Meadow</v>
      </c>
      <c r="F716" s="90" t="str">
        <f t="shared" si="58"/>
        <v>FAIRDxMeadow</v>
      </c>
      <c r="G716" s="91">
        <f>+Monitoring!G716</f>
        <v>45167.563275462999</v>
      </c>
      <c r="H716" s="91">
        <f>+Monitoring!H716</f>
        <v>45167.569571759297</v>
      </c>
      <c r="I716" s="93">
        <f>+Monitoring!I716</f>
        <v>6.2962962983874604E-3</v>
      </c>
      <c r="J716" s="92" t="e">
        <f>+Monitoring!#REF!</f>
        <v>#REF!</v>
      </c>
      <c r="K716" s="88" t="str">
        <f>+Monitoring!S716</f>
        <v>Diptera</v>
      </c>
      <c r="L716" s="88" t="str">
        <f>+Monitoring!T716</f>
        <v>Brachycera</v>
      </c>
      <c r="M716" s="88" t="str">
        <f>+Monitoring!U716</f>
        <v>#N/C</v>
      </c>
      <c r="N716" s="88" t="str">
        <f>+Monitoring!V716</f>
        <v>#N/C</v>
      </c>
      <c r="O716" s="88" t="str">
        <f>+Monitoring!W716</f>
        <v>#N/C</v>
      </c>
      <c r="P716" s="88" t="str">
        <f>+Monitoring!X716</f>
        <v>#N/C</v>
      </c>
      <c r="Q716" s="88" t="str">
        <f>+Monitoring!Y716</f>
        <v>#N/C</v>
      </c>
      <c r="R716" s="88" t="str">
        <f>+Monitoring!Z716</f>
        <v>#N/C</v>
      </c>
      <c r="S716" s="88" t="e">
        <f>+Monitoring!#REF!</f>
        <v>#REF!</v>
      </c>
      <c r="T716" s="101" t="e">
        <f>+Monitoring!#REF!</f>
        <v>#REF!</v>
      </c>
    </row>
    <row r="717" spans="1:20" x14ac:dyDescent="0.3">
      <c r="A717" s="88">
        <f t="shared" si="59"/>
        <v>716</v>
      </c>
      <c r="B717" s="88" t="str">
        <f t="shared" si="55"/>
        <v>FAIRD</v>
      </c>
      <c r="C717" s="88" t="str">
        <f>SUBSTITUTE(+Monitoring!C717,"-","")</f>
        <v>FAIRD3</v>
      </c>
      <c r="D717" s="88" t="str">
        <f t="shared" si="56"/>
        <v>Site3</v>
      </c>
      <c r="E717" s="89" t="str">
        <f t="shared" si="57"/>
        <v>Meadow</v>
      </c>
      <c r="F717" s="90" t="str">
        <f t="shared" si="58"/>
        <v>FAIRDxMeadow</v>
      </c>
      <c r="G717" s="91">
        <f>+Monitoring!G717</f>
        <v>45167.5792013889</v>
      </c>
      <c r="H717" s="91">
        <f>+Monitoring!H717</f>
        <v>45167.5878240741</v>
      </c>
      <c r="I717" s="93">
        <f>+Monitoring!I717</f>
        <v>8.6226851999526843E-3</v>
      </c>
      <c r="J717" s="92" t="e">
        <f>+Monitoring!#REF!</f>
        <v>#REF!</v>
      </c>
      <c r="K717" s="88" t="str">
        <f>+Monitoring!S717</f>
        <v>Diptera</v>
      </c>
      <c r="L717" s="88" t="str">
        <f>+Monitoring!T717</f>
        <v>Brachycera</v>
      </c>
      <c r="M717" s="88" t="str">
        <f>+Monitoring!U717</f>
        <v>#N/C</v>
      </c>
      <c r="N717" s="88" t="str">
        <f>+Monitoring!V717</f>
        <v>#N/C</v>
      </c>
      <c r="O717" s="88" t="str">
        <f>+Monitoring!W717</f>
        <v>#N/C</v>
      </c>
      <c r="P717" s="88" t="str">
        <f>+Monitoring!X717</f>
        <v>#N/C</v>
      </c>
      <c r="Q717" s="88" t="str">
        <f>+Monitoring!Y717</f>
        <v>#N/C</v>
      </c>
      <c r="R717" s="88" t="str">
        <f>+Monitoring!Z717</f>
        <v>#N/C</v>
      </c>
      <c r="S717" s="88" t="e">
        <f>+Monitoring!#REF!</f>
        <v>#REF!</v>
      </c>
      <c r="T717" s="101" t="e">
        <f>+Monitoring!#REF!</f>
        <v>#REF!</v>
      </c>
    </row>
    <row r="718" spans="1:20" x14ac:dyDescent="0.3">
      <c r="A718" s="88">
        <f t="shared" si="59"/>
        <v>717</v>
      </c>
      <c r="B718" s="88" t="str">
        <f t="shared" si="55"/>
        <v>FAIRD</v>
      </c>
      <c r="C718" s="88" t="str">
        <f>SUBSTITUTE(+Monitoring!C718,"-","")</f>
        <v>FAIRD3</v>
      </c>
      <c r="D718" s="88" t="str">
        <f t="shared" si="56"/>
        <v>Site3</v>
      </c>
      <c r="E718" s="89" t="str">
        <f t="shared" si="57"/>
        <v>Meadow</v>
      </c>
      <c r="F718" s="90" t="str">
        <f t="shared" si="58"/>
        <v>FAIRDxMeadow</v>
      </c>
      <c r="G718" s="91">
        <f>+Monitoring!G718</f>
        <v>45167.584236111099</v>
      </c>
      <c r="H718" s="91">
        <f>+Monitoring!H718</f>
        <v>45167.586886574099</v>
      </c>
      <c r="I718" s="93">
        <f>+Monitoring!I718</f>
        <v>2.6504630004637875E-3</v>
      </c>
      <c r="J718" s="92" t="e">
        <f>+Monitoring!#REF!</f>
        <v>#REF!</v>
      </c>
      <c r="K718" s="88" t="str">
        <f>+Monitoring!S718</f>
        <v>Diptera</v>
      </c>
      <c r="L718" s="88" t="str">
        <f>+Monitoring!T718</f>
        <v>Brachycera</v>
      </c>
      <c r="M718" s="88" t="str">
        <f>+Monitoring!U718</f>
        <v>#N/C</v>
      </c>
      <c r="N718" s="88" t="str">
        <f>+Monitoring!V718</f>
        <v>#N/C</v>
      </c>
      <c r="O718" s="88" t="str">
        <f>+Monitoring!W718</f>
        <v>#N/C</v>
      </c>
      <c r="P718" s="88" t="str">
        <f>+Monitoring!X718</f>
        <v>#N/C</v>
      </c>
      <c r="Q718" s="88" t="str">
        <f>+Monitoring!Y718</f>
        <v>#N/C</v>
      </c>
      <c r="R718" s="88" t="str">
        <f>+Monitoring!Z718</f>
        <v>#N/C</v>
      </c>
      <c r="S718" s="88" t="e">
        <f>+Monitoring!#REF!</f>
        <v>#REF!</v>
      </c>
      <c r="T718" s="101" t="e">
        <f>+Monitoring!#REF!</f>
        <v>#REF!</v>
      </c>
    </row>
    <row r="719" spans="1:20" x14ac:dyDescent="0.3">
      <c r="A719" s="88">
        <f t="shared" si="59"/>
        <v>718</v>
      </c>
      <c r="B719" s="88" t="str">
        <f t="shared" si="55"/>
        <v>FAIRD</v>
      </c>
      <c r="C719" s="88" t="str">
        <f>SUBSTITUTE(+Monitoring!C719,"-","")</f>
        <v>FAIRD3</v>
      </c>
      <c r="D719" s="88" t="str">
        <f t="shared" si="56"/>
        <v>Site3</v>
      </c>
      <c r="E719" s="89" t="str">
        <f t="shared" si="57"/>
        <v>Meadow</v>
      </c>
      <c r="F719" s="90" t="str">
        <f t="shared" si="58"/>
        <v>FAIRDxMeadow</v>
      </c>
      <c r="G719" s="91">
        <f>+Monitoring!G719</f>
        <v>45167.587685185201</v>
      </c>
      <c r="H719" s="91">
        <f>+Monitoring!H719</f>
        <v>45167.590115740699</v>
      </c>
      <c r="I719" s="93">
        <f>+Monitoring!I719</f>
        <v>2.4305554979946464E-3</v>
      </c>
      <c r="J719" s="92" t="e">
        <f>+Monitoring!#REF!</f>
        <v>#REF!</v>
      </c>
      <c r="K719" s="88" t="str">
        <f>+Monitoring!S719</f>
        <v>Diptera</v>
      </c>
      <c r="L719" s="88" t="str">
        <f>+Monitoring!T719</f>
        <v>Brachycera</v>
      </c>
      <c r="M719" s="88" t="str">
        <f>+Monitoring!U719</f>
        <v>Muscomorpha</v>
      </c>
      <c r="N719" s="88" t="str">
        <f>+Monitoring!V719</f>
        <v>Muscoidea</v>
      </c>
      <c r="O719" s="88" t="str">
        <f>+Monitoring!W719</f>
        <v>Fanniidae</v>
      </c>
      <c r="P719" s="88">
        <f>+Monitoring!X719</f>
        <v>0</v>
      </c>
      <c r="Q719" s="88" t="str">
        <f>+Monitoring!Y719</f>
        <v>Fannia</v>
      </c>
      <c r="R719" s="88" t="str">
        <f>+Monitoring!Z719</f>
        <v>#N/C</v>
      </c>
      <c r="S719" s="88" t="e">
        <f>+Monitoring!#REF!</f>
        <v>#REF!</v>
      </c>
      <c r="T719" s="101" t="e">
        <f>+Monitoring!#REF!</f>
        <v>#REF!</v>
      </c>
    </row>
    <row r="720" spans="1:20" x14ac:dyDescent="0.3">
      <c r="A720" s="88">
        <f t="shared" si="59"/>
        <v>719</v>
      </c>
      <c r="B720" s="88" t="str">
        <f t="shared" si="55"/>
        <v>FAIRD</v>
      </c>
      <c r="C720" s="88" t="str">
        <f>SUBSTITUTE(+Monitoring!C720,"-","")</f>
        <v>FAIRD3</v>
      </c>
      <c r="D720" s="88" t="str">
        <f t="shared" si="56"/>
        <v>Site3</v>
      </c>
      <c r="E720" s="89" t="str">
        <f t="shared" si="57"/>
        <v>Meadow</v>
      </c>
      <c r="F720" s="90" t="str">
        <f t="shared" si="58"/>
        <v>FAIRDxMeadow</v>
      </c>
      <c r="G720" s="91">
        <f>+Monitoring!G720</f>
        <v>45167.594988425903</v>
      </c>
      <c r="H720" s="91">
        <f>+Monitoring!H720</f>
        <v>45167.613506944399</v>
      </c>
      <c r="I720" s="93">
        <f>+Monitoring!I720</f>
        <v>1.8518518496421166E-2</v>
      </c>
      <c r="J720" s="92" t="e">
        <f>+Monitoring!#REF!</f>
        <v>#REF!</v>
      </c>
      <c r="K720" s="88" t="str">
        <f>+Monitoring!S720</f>
        <v>Diptera</v>
      </c>
      <c r="L720" s="88" t="str">
        <f>+Monitoring!T720</f>
        <v>Brachycera</v>
      </c>
      <c r="M720" s="88" t="str">
        <f>+Monitoring!U720</f>
        <v>#N/C</v>
      </c>
      <c r="N720" s="88" t="str">
        <f>+Monitoring!V720</f>
        <v>#N/C</v>
      </c>
      <c r="O720" s="88" t="str">
        <f>+Monitoring!W720</f>
        <v>#N/C</v>
      </c>
      <c r="P720" s="88" t="str">
        <f>+Monitoring!X720</f>
        <v>#N/C</v>
      </c>
      <c r="Q720" s="88" t="str">
        <f>+Monitoring!Y720</f>
        <v>#N/C</v>
      </c>
      <c r="R720" s="88" t="str">
        <f>+Monitoring!Z720</f>
        <v>#N/C</v>
      </c>
      <c r="S720" s="88" t="e">
        <f>+Monitoring!#REF!</f>
        <v>#REF!</v>
      </c>
      <c r="T720" s="101" t="e">
        <f>+Monitoring!#REF!</f>
        <v>#REF!</v>
      </c>
    </row>
    <row r="721" spans="1:20" x14ac:dyDescent="0.3">
      <c r="A721" s="88">
        <f t="shared" si="59"/>
        <v>720</v>
      </c>
      <c r="B721" s="88" t="str">
        <f t="shared" si="55"/>
        <v>FAIRD</v>
      </c>
      <c r="C721" s="88" t="str">
        <f>SUBSTITUTE(+Monitoring!C721,"-","")</f>
        <v>FAIRD3</v>
      </c>
      <c r="D721" s="88" t="str">
        <f t="shared" si="56"/>
        <v>Site3</v>
      </c>
      <c r="E721" s="89" t="str">
        <f t="shared" si="57"/>
        <v>Meadow</v>
      </c>
      <c r="F721" s="90" t="str">
        <f t="shared" si="58"/>
        <v>FAIRDxMeadow</v>
      </c>
      <c r="G721" s="91">
        <f>+Monitoring!G721</f>
        <v>45167.617835648103</v>
      </c>
      <c r="H721" s="91">
        <f>+Monitoring!H721</f>
        <v>45167.617962962999</v>
      </c>
      <c r="I721" s="93">
        <f>+Monitoring!I721</f>
        <v>1.2731489550787956E-4</v>
      </c>
      <c r="J721" s="92" t="e">
        <f>+Monitoring!#REF!</f>
        <v>#REF!</v>
      </c>
      <c r="K721" s="88" t="str">
        <f>+Monitoring!S721</f>
        <v>Diptera</v>
      </c>
      <c r="L721" s="88" t="str">
        <f>+Monitoring!T721</f>
        <v>Brachycera</v>
      </c>
      <c r="M721" s="88" t="str">
        <f>+Monitoring!U721</f>
        <v>#N/C</v>
      </c>
      <c r="N721" s="88" t="str">
        <f>+Monitoring!V721</f>
        <v>#N/C</v>
      </c>
      <c r="O721" s="88" t="str">
        <f>+Monitoring!W721</f>
        <v>#N/C</v>
      </c>
      <c r="P721" s="88" t="str">
        <f>+Monitoring!X721</f>
        <v>#N/C</v>
      </c>
      <c r="Q721" s="88" t="str">
        <f>+Monitoring!Y721</f>
        <v>#N/C</v>
      </c>
      <c r="R721" s="88" t="str">
        <f>+Monitoring!Z721</f>
        <v>#N/C</v>
      </c>
      <c r="S721" s="88" t="e">
        <f>+Monitoring!#REF!</f>
        <v>#REF!</v>
      </c>
      <c r="T721" s="101" t="e">
        <f>+Monitoring!#REF!</f>
        <v>#REF!</v>
      </c>
    </row>
    <row r="722" spans="1:20" x14ac:dyDescent="0.3">
      <c r="A722" s="88">
        <f t="shared" si="59"/>
        <v>721</v>
      </c>
      <c r="B722" s="88" t="str">
        <f t="shared" si="55"/>
        <v>FAIRD</v>
      </c>
      <c r="C722" s="88" t="str">
        <f>SUBSTITUTE(+Monitoring!C722,"-","")</f>
        <v>FAIRD3</v>
      </c>
      <c r="D722" s="88" t="str">
        <f t="shared" si="56"/>
        <v>Site3</v>
      </c>
      <c r="E722" s="89" t="str">
        <f t="shared" si="57"/>
        <v>Meadow</v>
      </c>
      <c r="F722" s="90" t="str">
        <f t="shared" si="58"/>
        <v>FAIRDxMeadow</v>
      </c>
      <c r="G722" s="91">
        <f>+Monitoring!G722</f>
        <v>45167.619583333297</v>
      </c>
      <c r="H722" s="91">
        <f>+Monitoring!H722</f>
        <v>45167.636701388903</v>
      </c>
      <c r="I722" s="93">
        <f>+Monitoring!I722</f>
        <v>1.7118055606260896E-2</v>
      </c>
      <c r="J722" s="92" t="e">
        <f>+Monitoring!#REF!</f>
        <v>#REF!</v>
      </c>
      <c r="K722" s="88" t="str">
        <f>+Monitoring!S722</f>
        <v>Diptera</v>
      </c>
      <c r="L722" s="88" t="str">
        <f>+Monitoring!T722</f>
        <v>Brachycera</v>
      </c>
      <c r="M722" s="88" t="str">
        <f>+Monitoring!U722</f>
        <v>Muscomorpha</v>
      </c>
      <c r="N722" s="88" t="str">
        <f>+Monitoring!V722</f>
        <v>Muscoidea</v>
      </c>
      <c r="O722" s="88" t="str">
        <f>+Monitoring!W722</f>
        <v>#N/C</v>
      </c>
      <c r="P722" s="88" t="str">
        <f>+Monitoring!X722</f>
        <v>#N/C</v>
      </c>
      <c r="Q722" s="88" t="str">
        <f>+Monitoring!Y722</f>
        <v>#N/C</v>
      </c>
      <c r="R722" s="88" t="str">
        <f>+Monitoring!Z722</f>
        <v>#N/C</v>
      </c>
      <c r="S722" s="88" t="e">
        <f>+Monitoring!#REF!</f>
        <v>#REF!</v>
      </c>
      <c r="T722" s="101" t="e">
        <f>+Monitoring!#REF!</f>
        <v>#REF!</v>
      </c>
    </row>
    <row r="723" spans="1:20" x14ac:dyDescent="0.3">
      <c r="A723" s="88">
        <f t="shared" si="59"/>
        <v>722</v>
      </c>
      <c r="B723" s="88" t="str">
        <f t="shared" si="55"/>
        <v>FAIRD</v>
      </c>
      <c r="C723" s="88" t="str">
        <f>SUBSTITUTE(+Monitoring!C723,"-","")</f>
        <v>FAIRD3</v>
      </c>
      <c r="D723" s="88" t="str">
        <f t="shared" si="56"/>
        <v>Site3</v>
      </c>
      <c r="E723" s="89" t="str">
        <f t="shared" si="57"/>
        <v>Meadow</v>
      </c>
      <c r="F723" s="90" t="str">
        <f t="shared" si="58"/>
        <v>FAIRDxMeadow</v>
      </c>
      <c r="G723" s="91">
        <f>+Monitoring!G723</f>
        <v>45167.630624999998</v>
      </c>
      <c r="H723" s="91">
        <f>+Monitoring!H723</f>
        <v>45167.630752314799</v>
      </c>
      <c r="I723" s="93">
        <f>+Monitoring!I723</f>
        <v>1.2731480092043057E-4</v>
      </c>
      <c r="J723" s="92" t="e">
        <f>+Monitoring!#REF!</f>
        <v>#REF!</v>
      </c>
      <c r="K723" s="88" t="str">
        <f>+Monitoring!S723</f>
        <v>Diptera</v>
      </c>
      <c r="L723" s="88" t="str">
        <f>+Monitoring!T723</f>
        <v>Brachycera</v>
      </c>
      <c r="M723" s="88" t="str">
        <f>+Monitoring!U723</f>
        <v>Muscomorpha</v>
      </c>
      <c r="N723" s="88" t="str">
        <f>+Monitoring!V723</f>
        <v>Sciomyzoidea</v>
      </c>
      <c r="O723" s="88" t="str">
        <f>+Monitoring!W723</f>
        <v>Sepsidae</v>
      </c>
      <c r="P723" s="88" t="str">
        <f>+Monitoring!X723</f>
        <v>#N/C</v>
      </c>
      <c r="Q723" s="88" t="str">
        <f>+Monitoring!Y723</f>
        <v>#N/C</v>
      </c>
      <c r="R723" s="88" t="str">
        <f>+Monitoring!Z723</f>
        <v>#N/C</v>
      </c>
      <c r="S723" s="88" t="e">
        <f>+Monitoring!#REF!</f>
        <v>#REF!</v>
      </c>
      <c r="T723" s="101" t="e">
        <f>+Monitoring!#REF!</f>
        <v>#REF!</v>
      </c>
    </row>
    <row r="724" spans="1:20" x14ac:dyDescent="0.3">
      <c r="A724" s="88">
        <f t="shared" si="59"/>
        <v>723</v>
      </c>
      <c r="B724" s="88" t="str">
        <f t="shared" si="55"/>
        <v>FAIRD</v>
      </c>
      <c r="C724" s="88" t="str">
        <f>SUBSTITUTE(+Monitoring!C724,"-","")</f>
        <v>FAIRD3</v>
      </c>
      <c r="D724" s="88" t="str">
        <f t="shared" si="56"/>
        <v>Site3</v>
      </c>
      <c r="E724" s="89" t="str">
        <f t="shared" si="57"/>
        <v>Meadow</v>
      </c>
      <c r="F724" s="90" t="str">
        <f t="shared" si="58"/>
        <v>FAIRDxMeadow</v>
      </c>
      <c r="G724" s="91">
        <f>+Monitoring!G724</f>
        <v>45167.652812499997</v>
      </c>
      <c r="H724" s="91">
        <f>+Monitoring!H724</f>
        <v>45167.653032407397</v>
      </c>
      <c r="I724" s="93">
        <f>+Monitoring!I724</f>
        <v>2.1990740060573444E-4</v>
      </c>
      <c r="J724" s="92" t="e">
        <f>+Monitoring!#REF!</f>
        <v>#REF!</v>
      </c>
      <c r="K724" s="88" t="str">
        <f>+Monitoring!S724</f>
        <v>Diptera</v>
      </c>
      <c r="L724" s="88" t="str">
        <f>+Monitoring!T724</f>
        <v>Brachycera</v>
      </c>
      <c r="M724" s="88" t="str">
        <f>+Monitoring!U724</f>
        <v>#N/C</v>
      </c>
      <c r="N724" s="88" t="str">
        <f>+Monitoring!V724</f>
        <v>#N/C</v>
      </c>
      <c r="O724" s="88" t="str">
        <f>+Monitoring!W724</f>
        <v>#N/C</v>
      </c>
      <c r="P724" s="88" t="str">
        <f>+Monitoring!X724</f>
        <v>#N/C</v>
      </c>
      <c r="Q724" s="88" t="str">
        <f>+Monitoring!Y724</f>
        <v>#N/C</v>
      </c>
      <c r="R724" s="88" t="str">
        <f>+Monitoring!Z724</f>
        <v>#N/C</v>
      </c>
      <c r="S724" s="88" t="e">
        <f>+Monitoring!#REF!</f>
        <v>#REF!</v>
      </c>
      <c r="T724" s="101" t="e">
        <f>+Monitoring!#REF!</f>
        <v>#REF!</v>
      </c>
    </row>
    <row r="725" spans="1:20" x14ac:dyDescent="0.3">
      <c r="A725" s="88">
        <f t="shared" si="59"/>
        <v>724</v>
      </c>
      <c r="B725" s="88" t="str">
        <f t="shared" si="55"/>
        <v>FAIRD</v>
      </c>
      <c r="C725" s="88" t="str">
        <f>SUBSTITUTE(+Monitoring!C725,"-","")</f>
        <v>FAIRD3</v>
      </c>
      <c r="D725" s="88" t="str">
        <f t="shared" si="56"/>
        <v>Site3</v>
      </c>
      <c r="E725" s="89" t="str">
        <f t="shared" si="57"/>
        <v>Meadow</v>
      </c>
      <c r="F725" s="90" t="str">
        <f t="shared" si="58"/>
        <v>FAIRDxMeadow</v>
      </c>
      <c r="G725" s="91">
        <f>+Monitoring!G725</f>
        <v>45167.708796296298</v>
      </c>
      <c r="H725" s="91">
        <f>+Monitoring!H725</f>
        <v>45167.7113425926</v>
      </c>
      <c r="I725" s="93">
        <f>+Monitoring!I725</f>
        <v>2.5462963021709584E-3</v>
      </c>
      <c r="J725" s="92" t="e">
        <f>+Monitoring!#REF!</f>
        <v>#REF!</v>
      </c>
      <c r="K725" s="88" t="str">
        <f>+Monitoring!S725</f>
        <v>Diptera</v>
      </c>
      <c r="L725" s="88" t="str">
        <f>+Monitoring!T725</f>
        <v>Brachycera</v>
      </c>
      <c r="M725" s="88" t="str">
        <f>+Monitoring!U725</f>
        <v>Muscomorpha</v>
      </c>
      <c r="N725" s="88" t="str">
        <f>+Monitoring!V725</f>
        <v>Muscoidea</v>
      </c>
      <c r="O725" s="88" t="str">
        <f>+Monitoring!W725</f>
        <v>#N/C</v>
      </c>
      <c r="P725" s="88" t="str">
        <f>+Monitoring!X725</f>
        <v>#N/C</v>
      </c>
      <c r="Q725" s="88" t="str">
        <f>+Monitoring!Y725</f>
        <v>#N/C</v>
      </c>
      <c r="R725" s="88" t="str">
        <f>+Monitoring!Z725</f>
        <v>#N/C</v>
      </c>
      <c r="S725" s="88" t="e">
        <f>+Monitoring!#REF!</f>
        <v>#REF!</v>
      </c>
      <c r="T725" s="101" t="e">
        <f>+Monitoring!#REF!</f>
        <v>#REF!</v>
      </c>
    </row>
    <row r="726" spans="1:20" x14ac:dyDescent="0.3">
      <c r="A726" s="88">
        <f t="shared" si="59"/>
        <v>725</v>
      </c>
      <c r="B726" s="88" t="str">
        <f t="shared" si="55"/>
        <v>FAIRD</v>
      </c>
      <c r="C726" s="88" t="str">
        <f>SUBSTITUTE(+Monitoring!C726,"-","")</f>
        <v>FAIRD3</v>
      </c>
      <c r="D726" s="88" t="str">
        <f t="shared" si="56"/>
        <v>Site3</v>
      </c>
      <c r="E726" s="89" t="str">
        <f t="shared" si="57"/>
        <v>Meadow</v>
      </c>
      <c r="F726" s="90" t="str">
        <f t="shared" si="58"/>
        <v>FAIRDxMeadow</v>
      </c>
      <c r="G726" s="91">
        <f>+Monitoring!G726</f>
        <v>45167.71125</v>
      </c>
      <c r="H726" s="91">
        <f>+Monitoring!H726</f>
        <v>45167.761701388903</v>
      </c>
      <c r="I726" s="93">
        <f>+Monitoring!I726</f>
        <v>5.0451388902729377E-2</v>
      </c>
      <c r="J726" s="92" t="e">
        <f>+Monitoring!#REF!</f>
        <v>#REF!</v>
      </c>
      <c r="K726" s="88" t="str">
        <f>+Monitoring!S726</f>
        <v>Hymenoptera</v>
      </c>
      <c r="L726" s="88" t="str">
        <f>+Monitoring!T726</f>
        <v>Symphyta</v>
      </c>
      <c r="M726" s="88">
        <f>+Monitoring!U726</f>
        <v>0</v>
      </c>
      <c r="N726" s="88" t="str">
        <f>+Monitoring!V726</f>
        <v>Tenthredinoidea</v>
      </c>
      <c r="O726" s="88" t="str">
        <f>+Monitoring!W726</f>
        <v>Tenthredinidae</v>
      </c>
      <c r="P726" s="88" t="str">
        <f>+Monitoring!X726</f>
        <v>Athaliinae</v>
      </c>
      <c r="Q726" s="88" t="str">
        <f>+Monitoring!Y726</f>
        <v>Athalia</v>
      </c>
      <c r="R726" s="88" t="str">
        <f>+Monitoring!Z726</f>
        <v>#N/C</v>
      </c>
      <c r="S726" s="88" t="e">
        <f>+Monitoring!#REF!</f>
        <v>#REF!</v>
      </c>
      <c r="T726" s="101" t="e">
        <f>+Monitoring!#REF!</f>
        <v>#REF!</v>
      </c>
    </row>
    <row r="727" spans="1:20" x14ac:dyDescent="0.3">
      <c r="A727" s="88">
        <f t="shared" si="59"/>
        <v>726</v>
      </c>
      <c r="B727" s="88" t="str">
        <f t="shared" si="55"/>
        <v>FAIRD</v>
      </c>
      <c r="C727" s="88" t="str">
        <f>SUBSTITUTE(+Monitoring!C727,"-","")</f>
        <v>FAIRD3</v>
      </c>
      <c r="D727" s="88" t="str">
        <f t="shared" si="56"/>
        <v>Site3</v>
      </c>
      <c r="E727" s="89" t="str">
        <f t="shared" si="57"/>
        <v>Meadow</v>
      </c>
      <c r="F727" s="90" t="str">
        <f t="shared" si="58"/>
        <v>FAIRDxMeadow</v>
      </c>
      <c r="G727" s="91">
        <f>+Monitoring!G727</f>
        <v>45167.715196759302</v>
      </c>
      <c r="H727" s="91">
        <f>+Monitoring!H727</f>
        <v>45167.716296296298</v>
      </c>
      <c r="I727" s="93">
        <f>+Monitoring!I727</f>
        <v>1.0995369957527146E-3</v>
      </c>
      <c r="J727" s="92" t="e">
        <f>+Monitoring!#REF!</f>
        <v>#REF!</v>
      </c>
      <c r="K727" s="88" t="str">
        <f>+Monitoring!S727</f>
        <v>Diptera</v>
      </c>
      <c r="L727" s="88" t="str">
        <f>+Monitoring!T727</f>
        <v>Brachycera</v>
      </c>
      <c r="M727" s="88" t="str">
        <f>+Monitoring!U727</f>
        <v>#N/C</v>
      </c>
      <c r="N727" s="88" t="str">
        <f>+Monitoring!V727</f>
        <v>#N/C</v>
      </c>
      <c r="O727" s="88" t="str">
        <f>+Monitoring!W727</f>
        <v>#N/C</v>
      </c>
      <c r="P727" s="88" t="str">
        <f>+Monitoring!X727</f>
        <v>#N/C</v>
      </c>
      <c r="Q727" s="88" t="str">
        <f>+Monitoring!Y727</f>
        <v>#N/C</v>
      </c>
      <c r="R727" s="88" t="str">
        <f>+Monitoring!Z727</f>
        <v>#N/C</v>
      </c>
      <c r="S727" s="88" t="e">
        <f>+Monitoring!#REF!</f>
        <v>#REF!</v>
      </c>
      <c r="T727" s="101" t="e">
        <f>+Monitoring!#REF!</f>
        <v>#REF!</v>
      </c>
    </row>
    <row r="728" spans="1:20" x14ac:dyDescent="0.3">
      <c r="A728" s="88">
        <f t="shared" si="59"/>
        <v>727</v>
      </c>
      <c r="B728" s="88" t="str">
        <f t="shared" si="55"/>
        <v>FAIRD</v>
      </c>
      <c r="C728" s="88" t="str">
        <f>SUBSTITUTE(+Monitoring!C728,"-","")</f>
        <v>FAIRD3</v>
      </c>
      <c r="D728" s="88" t="str">
        <f t="shared" si="56"/>
        <v>Site3</v>
      </c>
      <c r="E728" s="89" t="str">
        <f t="shared" si="57"/>
        <v>Meadow</v>
      </c>
      <c r="F728" s="90" t="str">
        <f t="shared" si="58"/>
        <v>FAIRDxMeadow</v>
      </c>
      <c r="G728" s="91">
        <f>+Monitoring!G728</f>
        <v>45167.746249999997</v>
      </c>
      <c r="H728" s="91">
        <f>+Monitoring!H728</f>
        <v>45167.748032407399</v>
      </c>
      <c r="I728" s="93">
        <f>+Monitoring!I728</f>
        <v>1.782407402060926E-3</v>
      </c>
      <c r="J728" s="92" t="e">
        <f>+Monitoring!#REF!</f>
        <v>#REF!</v>
      </c>
      <c r="K728" s="88" t="str">
        <f>+Monitoring!S728</f>
        <v>Diptera</v>
      </c>
      <c r="L728" s="88" t="str">
        <f>+Monitoring!T728</f>
        <v>Brachycera</v>
      </c>
      <c r="M728" s="88" t="str">
        <f>+Monitoring!U728</f>
        <v>#N/C</v>
      </c>
      <c r="N728" s="88" t="str">
        <f>+Monitoring!V728</f>
        <v>#N/C</v>
      </c>
      <c r="O728" s="88" t="str">
        <f>+Monitoring!W728</f>
        <v>#N/C</v>
      </c>
      <c r="P728" s="88" t="str">
        <f>+Monitoring!X728</f>
        <v>#N/C</v>
      </c>
      <c r="Q728" s="88" t="str">
        <f>+Monitoring!Y728</f>
        <v>#N/C</v>
      </c>
      <c r="R728" s="88" t="str">
        <f>+Monitoring!Z728</f>
        <v>#N/C</v>
      </c>
      <c r="S728" s="88" t="e">
        <f>+Monitoring!#REF!</f>
        <v>#REF!</v>
      </c>
      <c r="T728" s="101" t="e">
        <f>+Monitoring!#REF!</f>
        <v>#REF!</v>
      </c>
    </row>
    <row r="729" spans="1:20" x14ac:dyDescent="0.3">
      <c r="A729" s="88">
        <f t="shared" si="59"/>
        <v>728</v>
      </c>
      <c r="B729" s="88" t="str">
        <f t="shared" si="55"/>
        <v>FAIRD</v>
      </c>
      <c r="C729" s="88" t="str">
        <f>SUBSTITUTE(+Monitoring!C729,"-","")</f>
        <v>FAIRD3</v>
      </c>
      <c r="D729" s="88" t="str">
        <f t="shared" si="56"/>
        <v>Site3</v>
      </c>
      <c r="E729" s="89" t="str">
        <f t="shared" si="57"/>
        <v>Meadow</v>
      </c>
      <c r="F729" s="90" t="str">
        <f t="shared" si="58"/>
        <v>FAIRDxMeadow</v>
      </c>
      <c r="G729" s="91">
        <f>+Monitoring!G729</f>
        <v>45167.767268518503</v>
      </c>
      <c r="H729" s="91">
        <f>+Monitoring!H729</f>
        <v>45167.767754629604</v>
      </c>
      <c r="I729" s="93">
        <f>+Monitoring!I729</f>
        <v>4.8611110105412081E-4</v>
      </c>
      <c r="J729" s="92" t="e">
        <f>+Monitoring!#REF!</f>
        <v>#REF!</v>
      </c>
      <c r="K729" s="88" t="str">
        <f>+Monitoring!S729</f>
        <v>Diptera</v>
      </c>
      <c r="L729" s="88" t="str">
        <f>+Monitoring!T729</f>
        <v>Brachycera</v>
      </c>
      <c r="M729" s="88" t="str">
        <f>+Monitoring!U729</f>
        <v>Muscomorpha</v>
      </c>
      <c r="N729" s="88" t="str">
        <f>+Monitoring!V729</f>
        <v>Muscoidea</v>
      </c>
      <c r="O729" s="88" t="str">
        <f>+Monitoring!W729</f>
        <v>#N/C</v>
      </c>
      <c r="P729" s="88" t="str">
        <f>+Monitoring!X729</f>
        <v>#N/C</v>
      </c>
      <c r="Q729" s="88" t="str">
        <f>+Monitoring!Y729</f>
        <v>#N/C</v>
      </c>
      <c r="R729" s="88" t="str">
        <f>+Monitoring!Z729</f>
        <v>#N/C</v>
      </c>
      <c r="S729" s="88" t="e">
        <f>+Monitoring!#REF!</f>
        <v>#REF!</v>
      </c>
      <c r="T729" s="101" t="e">
        <f>+Monitoring!#REF!</f>
        <v>#REF!</v>
      </c>
    </row>
    <row r="730" spans="1:20" x14ac:dyDescent="0.3">
      <c r="A730" s="88">
        <f t="shared" si="59"/>
        <v>729</v>
      </c>
      <c r="B730" s="88" t="str">
        <f t="shared" si="55"/>
        <v>FAIRD</v>
      </c>
      <c r="C730" s="88" t="str">
        <f>SUBSTITUTE(+Monitoring!C730,"-","")</f>
        <v>FAIRD3</v>
      </c>
      <c r="D730" s="88" t="str">
        <f t="shared" si="56"/>
        <v>Site3</v>
      </c>
      <c r="E730" s="89" t="str">
        <f t="shared" si="57"/>
        <v>Meadow</v>
      </c>
      <c r="F730" s="90" t="str">
        <f t="shared" si="58"/>
        <v>FAIRDxMeadow</v>
      </c>
      <c r="G730" s="91">
        <f>+Monitoring!G730</f>
        <v>45168.379525463002</v>
      </c>
      <c r="H730" s="91">
        <f>+Monitoring!H730</f>
        <v>45168.380671296298</v>
      </c>
      <c r="I730" s="93">
        <f>+Monitoring!I730</f>
        <v>1.1458332955953665E-3</v>
      </c>
      <c r="J730" s="92" t="e">
        <f>+Monitoring!#REF!</f>
        <v>#REF!</v>
      </c>
      <c r="K730" s="88" t="str">
        <f>+Monitoring!S730</f>
        <v>Diptera</v>
      </c>
      <c r="L730" s="88" t="str">
        <f>+Monitoring!T730</f>
        <v>Brachycera</v>
      </c>
      <c r="M730" s="88" t="str">
        <f>+Monitoring!U730</f>
        <v>Muscomorpha</v>
      </c>
      <c r="N730" s="88" t="str">
        <f>+Monitoring!V730</f>
        <v>Muscoidea</v>
      </c>
      <c r="O730" s="88" t="str">
        <f>+Monitoring!W730</f>
        <v>Fanniidae</v>
      </c>
      <c r="P730" s="88">
        <f>+Monitoring!X730</f>
        <v>0</v>
      </c>
      <c r="Q730" s="88" t="str">
        <f>+Monitoring!Y730</f>
        <v>Fannia</v>
      </c>
      <c r="R730" s="88" t="str">
        <f>+Monitoring!Z730</f>
        <v>#N/C</v>
      </c>
      <c r="S730" s="88" t="e">
        <f>+Monitoring!#REF!</f>
        <v>#REF!</v>
      </c>
      <c r="T730" s="101" t="e">
        <f>+Monitoring!#REF!</f>
        <v>#REF!</v>
      </c>
    </row>
    <row r="731" spans="1:20" x14ac:dyDescent="0.3">
      <c r="A731" s="88">
        <f t="shared" si="59"/>
        <v>730</v>
      </c>
      <c r="B731" s="88" t="str">
        <f t="shared" si="55"/>
        <v>FAIRD</v>
      </c>
      <c r="C731" s="88" t="str">
        <f>SUBSTITUTE(+Monitoring!C731,"-","")</f>
        <v>FAIRD3</v>
      </c>
      <c r="D731" s="88" t="str">
        <f t="shared" si="56"/>
        <v>Site3</v>
      </c>
      <c r="E731" s="89" t="str">
        <f t="shared" si="57"/>
        <v>Meadow</v>
      </c>
      <c r="F731" s="90" t="str">
        <f t="shared" si="58"/>
        <v>FAIRDxMeadow</v>
      </c>
      <c r="G731" s="91">
        <f>+Monitoring!G731</f>
        <v>45168.420717592599</v>
      </c>
      <c r="H731" s="91">
        <f>+Monitoring!H731</f>
        <v>45168.4215625</v>
      </c>
      <c r="I731" s="93">
        <f>+Monitoring!I731</f>
        <v>8.4490740118781105E-4</v>
      </c>
      <c r="J731" s="92" t="e">
        <f>+Monitoring!#REF!</f>
        <v>#REF!</v>
      </c>
      <c r="K731" s="88" t="str">
        <f>+Monitoring!S731</f>
        <v>Diptera</v>
      </c>
      <c r="L731" s="88" t="str">
        <f>+Monitoring!T731</f>
        <v>Brachycera</v>
      </c>
      <c r="M731" s="88" t="str">
        <f>+Monitoring!U731</f>
        <v>#N/C</v>
      </c>
      <c r="N731" s="88" t="str">
        <f>+Monitoring!V731</f>
        <v>#N/C</v>
      </c>
      <c r="O731" s="88" t="str">
        <f>+Monitoring!W731</f>
        <v>#N/C</v>
      </c>
      <c r="P731" s="88" t="str">
        <f>+Monitoring!X731</f>
        <v>#N/C</v>
      </c>
      <c r="Q731" s="88" t="str">
        <f>+Monitoring!Y731</f>
        <v>#N/C</v>
      </c>
      <c r="R731" s="88" t="str">
        <f>+Monitoring!Z731</f>
        <v>#N/C</v>
      </c>
      <c r="S731" s="88" t="e">
        <f>+Monitoring!#REF!</f>
        <v>#REF!</v>
      </c>
      <c r="T731" s="101" t="e">
        <f>+Monitoring!#REF!</f>
        <v>#REF!</v>
      </c>
    </row>
    <row r="732" spans="1:20" x14ac:dyDescent="0.3">
      <c r="A732" s="88">
        <f t="shared" si="59"/>
        <v>731</v>
      </c>
      <c r="B732" s="88" t="str">
        <f t="shared" si="55"/>
        <v>FAIRD</v>
      </c>
      <c r="C732" s="88" t="str">
        <f>SUBSTITUTE(+Monitoring!C732,"-","")</f>
        <v>FAIRD3</v>
      </c>
      <c r="D732" s="88" t="str">
        <f t="shared" si="56"/>
        <v>Site3</v>
      </c>
      <c r="E732" s="89" t="str">
        <f t="shared" si="57"/>
        <v>Meadow</v>
      </c>
      <c r="F732" s="90" t="str">
        <f t="shared" si="58"/>
        <v>FAIRDxMeadow</v>
      </c>
      <c r="G732" s="91">
        <f>+Monitoring!G732</f>
        <v>45168.4355208333</v>
      </c>
      <c r="H732" s="91">
        <f>+Monitoring!H732</f>
        <v>45168.4375925926</v>
      </c>
      <c r="I732" s="93">
        <f>+Monitoring!I732</f>
        <v>2.0717592997243628E-3</v>
      </c>
      <c r="J732" s="92" t="e">
        <f>+Monitoring!#REF!</f>
        <v>#REF!</v>
      </c>
      <c r="K732" s="88" t="str">
        <f>+Monitoring!S732</f>
        <v>Diptera</v>
      </c>
      <c r="L732" s="88" t="str">
        <f>+Monitoring!T732</f>
        <v>Brachycera</v>
      </c>
      <c r="M732" s="88" t="str">
        <f>+Monitoring!U732</f>
        <v>Muscomorpha</v>
      </c>
      <c r="N732" s="88" t="str">
        <f>+Monitoring!V732</f>
        <v>Muscoidea</v>
      </c>
      <c r="O732" s="88" t="str">
        <f>+Monitoring!W732</f>
        <v>Fanniidae</v>
      </c>
      <c r="P732" s="88">
        <f>+Monitoring!X732</f>
        <v>0</v>
      </c>
      <c r="Q732" s="88" t="str">
        <f>+Monitoring!Y732</f>
        <v>Fannia</v>
      </c>
      <c r="R732" s="88" t="str">
        <f>+Monitoring!Z732</f>
        <v>#N/C</v>
      </c>
      <c r="S732" s="88" t="e">
        <f>+Monitoring!#REF!</f>
        <v>#REF!</v>
      </c>
      <c r="T732" s="101" t="e">
        <f>+Monitoring!#REF!</f>
        <v>#REF!</v>
      </c>
    </row>
    <row r="733" spans="1:20" x14ac:dyDescent="0.3">
      <c r="A733" s="88">
        <f t="shared" si="59"/>
        <v>732</v>
      </c>
      <c r="B733" s="88" t="str">
        <f t="shared" si="55"/>
        <v>FAIRD</v>
      </c>
      <c r="C733" s="88" t="str">
        <f>SUBSTITUTE(+Monitoring!C733,"-","")</f>
        <v>FAIRD3</v>
      </c>
      <c r="D733" s="88" t="str">
        <f t="shared" si="56"/>
        <v>Site3</v>
      </c>
      <c r="E733" s="89" t="str">
        <f t="shared" si="57"/>
        <v>Meadow</v>
      </c>
      <c r="F733" s="90" t="str">
        <f t="shared" si="58"/>
        <v>FAIRDxMeadow</v>
      </c>
      <c r="G733" s="91">
        <f>+Monitoring!G733</f>
        <v>45168.454537037003</v>
      </c>
      <c r="H733" s="91">
        <f>+Monitoring!H733</f>
        <v>45168.4550115741</v>
      </c>
      <c r="I733" s="93">
        <f>+Monitoring!I733</f>
        <v>4.7453709703404456E-4</v>
      </c>
      <c r="J733" s="92" t="e">
        <f>+Monitoring!#REF!</f>
        <v>#REF!</v>
      </c>
      <c r="K733" s="88" t="str">
        <f>+Monitoring!S733</f>
        <v>Diptera</v>
      </c>
      <c r="L733" s="88" t="str">
        <f>+Monitoring!T733</f>
        <v>Brachycera</v>
      </c>
      <c r="M733" s="88" t="str">
        <f>+Monitoring!U733</f>
        <v>#N/C</v>
      </c>
      <c r="N733" s="88" t="str">
        <f>+Monitoring!V733</f>
        <v>#N/C</v>
      </c>
      <c r="O733" s="88" t="str">
        <f>+Monitoring!W733</f>
        <v>#N/C</v>
      </c>
      <c r="P733" s="88" t="str">
        <f>+Monitoring!X733</f>
        <v>#N/C</v>
      </c>
      <c r="Q733" s="88" t="str">
        <f>+Monitoring!Y733</f>
        <v>#N/C</v>
      </c>
      <c r="R733" s="88" t="str">
        <f>+Monitoring!Z733</f>
        <v>#N/C</v>
      </c>
      <c r="S733" s="88" t="e">
        <f>+Monitoring!#REF!</f>
        <v>#REF!</v>
      </c>
      <c r="T733" s="101" t="e">
        <f>+Monitoring!#REF!</f>
        <v>#REF!</v>
      </c>
    </row>
    <row r="734" spans="1:20" x14ac:dyDescent="0.3">
      <c r="A734" s="88">
        <f t="shared" si="59"/>
        <v>733</v>
      </c>
      <c r="B734" s="88" t="str">
        <f t="shared" si="55"/>
        <v>FAIRD</v>
      </c>
      <c r="C734" s="88" t="str">
        <f>SUBSTITUTE(+Monitoring!C734,"-","")</f>
        <v>FAIRD3</v>
      </c>
      <c r="D734" s="88" t="str">
        <f t="shared" si="56"/>
        <v>Site3</v>
      </c>
      <c r="E734" s="89" t="str">
        <f t="shared" si="57"/>
        <v>Meadow</v>
      </c>
      <c r="F734" s="90" t="str">
        <f t="shared" si="58"/>
        <v>FAIRDxMeadow</v>
      </c>
      <c r="G734" s="91">
        <f>+Monitoring!G734</f>
        <v>45168.465798611098</v>
      </c>
      <c r="H734" s="91">
        <f>+Monitoring!H734</f>
        <v>45168.466192129599</v>
      </c>
      <c r="I734" s="93">
        <f>+Monitoring!I734</f>
        <v>3.9351850136881694E-4</v>
      </c>
      <c r="J734" s="92" t="e">
        <f>+Monitoring!#REF!</f>
        <v>#REF!</v>
      </c>
      <c r="K734" s="88" t="str">
        <f>+Monitoring!S734</f>
        <v>Diptera</v>
      </c>
      <c r="L734" s="88" t="str">
        <f>+Monitoring!T734</f>
        <v>Brachycera</v>
      </c>
      <c r="M734" s="88" t="str">
        <f>+Monitoring!U734</f>
        <v>#N/C</v>
      </c>
      <c r="N734" s="88" t="str">
        <f>+Monitoring!V734</f>
        <v>#N/C</v>
      </c>
      <c r="O734" s="88" t="str">
        <f>+Monitoring!W734</f>
        <v>#N/C</v>
      </c>
      <c r="P734" s="88" t="str">
        <f>+Monitoring!X734</f>
        <v>#N/C</v>
      </c>
      <c r="Q734" s="88" t="str">
        <f>+Monitoring!Y734</f>
        <v>#N/C</v>
      </c>
      <c r="R734" s="88" t="str">
        <f>+Monitoring!Z734</f>
        <v>#N/C</v>
      </c>
      <c r="S734" s="88" t="e">
        <f>+Monitoring!#REF!</f>
        <v>#REF!</v>
      </c>
      <c r="T734" s="101" t="e">
        <f>+Monitoring!#REF!</f>
        <v>#REF!</v>
      </c>
    </row>
    <row r="735" spans="1:20" x14ac:dyDescent="0.3">
      <c r="A735" s="88">
        <f t="shared" si="59"/>
        <v>734</v>
      </c>
      <c r="B735" s="88" t="str">
        <f t="shared" si="55"/>
        <v>FAIRD</v>
      </c>
      <c r="C735" s="88" t="str">
        <f>SUBSTITUTE(+Monitoring!C735,"-","")</f>
        <v>FAIRD3</v>
      </c>
      <c r="D735" s="88" t="str">
        <f t="shared" si="56"/>
        <v>Site3</v>
      </c>
      <c r="E735" s="89" t="str">
        <f t="shared" si="57"/>
        <v>Meadow</v>
      </c>
      <c r="F735" s="90" t="str">
        <f t="shared" si="58"/>
        <v>FAIRDxMeadow</v>
      </c>
      <c r="G735" s="91">
        <f>+Monitoring!G735</f>
        <v>45168.483726851897</v>
      </c>
      <c r="H735" s="91">
        <f>+Monitoring!H735</f>
        <v>45168.488263888903</v>
      </c>
      <c r="I735" s="93">
        <f>+Monitoring!I735</f>
        <v>4.5370370062300935E-3</v>
      </c>
      <c r="J735" s="92" t="e">
        <f>+Monitoring!#REF!</f>
        <v>#REF!</v>
      </c>
      <c r="K735" s="88" t="str">
        <f>+Monitoring!S735</f>
        <v>Diptera</v>
      </c>
      <c r="L735" s="88" t="str">
        <f>+Monitoring!T735</f>
        <v>Brachycera</v>
      </c>
      <c r="M735" s="88" t="str">
        <f>+Monitoring!U735</f>
        <v>Muscomorpha</v>
      </c>
      <c r="N735" s="88" t="str">
        <f>+Monitoring!V735</f>
        <v>Muscoidea</v>
      </c>
      <c r="O735" s="88" t="str">
        <f>+Monitoring!W735</f>
        <v>#N/C</v>
      </c>
      <c r="P735" s="88" t="str">
        <f>+Monitoring!X735</f>
        <v>#N/C</v>
      </c>
      <c r="Q735" s="88" t="str">
        <f>+Monitoring!Y735</f>
        <v>#N/C</v>
      </c>
      <c r="R735" s="88" t="str">
        <f>+Monitoring!Z735</f>
        <v>#N/C</v>
      </c>
      <c r="S735" s="88" t="e">
        <f>+Monitoring!#REF!</f>
        <v>#REF!</v>
      </c>
      <c r="T735" s="101" t="e">
        <f>+Monitoring!#REF!</f>
        <v>#REF!</v>
      </c>
    </row>
    <row r="736" spans="1:20" x14ac:dyDescent="0.3">
      <c r="A736" s="88">
        <f t="shared" si="59"/>
        <v>735</v>
      </c>
      <c r="B736" s="88" t="str">
        <f t="shared" si="55"/>
        <v>FAIRD</v>
      </c>
      <c r="C736" s="88" t="str">
        <f>SUBSTITUTE(+Monitoring!C736,"-","")</f>
        <v>FAIRD3</v>
      </c>
      <c r="D736" s="88" t="str">
        <f t="shared" si="56"/>
        <v>Site3</v>
      </c>
      <c r="E736" s="89" t="str">
        <f t="shared" si="57"/>
        <v>Meadow</v>
      </c>
      <c r="F736" s="90" t="str">
        <f t="shared" si="58"/>
        <v>FAIRDxMeadow</v>
      </c>
      <c r="G736" s="91">
        <f>+Monitoring!G736</f>
        <v>45168.501793981501</v>
      </c>
      <c r="H736" s="91">
        <f>+Monitoring!H736</f>
        <v>45168.502465277801</v>
      </c>
      <c r="I736" s="93">
        <f>+Monitoring!I736</f>
        <v>6.7129630042472854E-4</v>
      </c>
      <c r="J736" s="92" t="e">
        <f>+Monitoring!#REF!</f>
        <v>#REF!</v>
      </c>
      <c r="K736" s="88" t="str">
        <f>+Monitoring!S736</f>
        <v>Diptera</v>
      </c>
      <c r="L736" s="88" t="str">
        <f>+Monitoring!T736</f>
        <v>Brachycera</v>
      </c>
      <c r="M736" s="88" t="str">
        <f>+Monitoring!U736</f>
        <v>#N/C</v>
      </c>
      <c r="N736" s="88" t="str">
        <f>+Monitoring!V736</f>
        <v>#N/C</v>
      </c>
      <c r="O736" s="88" t="str">
        <f>+Monitoring!W736</f>
        <v>#N/C</v>
      </c>
      <c r="P736" s="88" t="str">
        <f>+Monitoring!X736</f>
        <v>#N/C</v>
      </c>
      <c r="Q736" s="88" t="str">
        <f>+Monitoring!Y736</f>
        <v>#N/C</v>
      </c>
      <c r="R736" s="88" t="str">
        <f>+Monitoring!Z736</f>
        <v>#N/C</v>
      </c>
      <c r="S736" s="88" t="e">
        <f>+Monitoring!#REF!</f>
        <v>#REF!</v>
      </c>
      <c r="T736" s="101" t="e">
        <f>+Monitoring!#REF!</f>
        <v>#REF!</v>
      </c>
    </row>
    <row r="737" spans="1:20" x14ac:dyDescent="0.3">
      <c r="A737" s="88">
        <f t="shared" si="59"/>
        <v>736</v>
      </c>
      <c r="B737" s="88" t="str">
        <f t="shared" si="55"/>
        <v>FAIRD</v>
      </c>
      <c r="C737" s="88" t="str">
        <f>SUBSTITUTE(+Monitoring!C737,"-","")</f>
        <v>FAIRD3</v>
      </c>
      <c r="D737" s="88" t="str">
        <f t="shared" si="56"/>
        <v>Site3</v>
      </c>
      <c r="E737" s="89" t="str">
        <f t="shared" si="57"/>
        <v>Meadow</v>
      </c>
      <c r="F737" s="90" t="str">
        <f t="shared" si="58"/>
        <v>FAIRDxMeadow</v>
      </c>
      <c r="G737" s="91">
        <f>+Monitoring!G737</f>
        <v>45168.508148148103</v>
      </c>
      <c r="H737" s="91">
        <f>+Monitoring!H737</f>
        <v>45168.5083101852</v>
      </c>
      <c r="I737" s="93">
        <f>+Monitoring!I737</f>
        <v>1.6203709674300626E-4</v>
      </c>
      <c r="J737" s="92" t="e">
        <f>+Monitoring!#REF!</f>
        <v>#REF!</v>
      </c>
      <c r="K737" s="88" t="str">
        <f>+Monitoring!S737</f>
        <v>Diptera</v>
      </c>
      <c r="L737" s="88" t="str">
        <f>+Monitoring!T737</f>
        <v>Brachycera</v>
      </c>
      <c r="M737" s="88" t="str">
        <f>+Monitoring!U737</f>
        <v>Muscomorpha</v>
      </c>
      <c r="N737" s="88" t="str">
        <f>+Monitoring!V737</f>
        <v>Muscoidea</v>
      </c>
      <c r="O737" s="88" t="str">
        <f>+Monitoring!W737</f>
        <v>Fanniidae</v>
      </c>
      <c r="P737" s="88">
        <f>+Monitoring!X737</f>
        <v>0</v>
      </c>
      <c r="Q737" s="88" t="str">
        <f>+Monitoring!Y737</f>
        <v>Fannia</v>
      </c>
      <c r="R737" s="88" t="str">
        <f>+Monitoring!Z737</f>
        <v>#N/C</v>
      </c>
      <c r="S737" s="88" t="e">
        <f>+Monitoring!#REF!</f>
        <v>#REF!</v>
      </c>
      <c r="T737" s="101" t="e">
        <f>+Monitoring!#REF!</f>
        <v>#REF!</v>
      </c>
    </row>
    <row r="738" spans="1:20" x14ac:dyDescent="0.3">
      <c r="A738" s="88">
        <f t="shared" si="59"/>
        <v>737</v>
      </c>
      <c r="B738" s="88" t="str">
        <f t="shared" si="55"/>
        <v>FAIRD</v>
      </c>
      <c r="C738" s="88" t="str">
        <f>SUBSTITUTE(+Monitoring!C738,"-","")</f>
        <v>FAIRD3</v>
      </c>
      <c r="D738" s="88" t="str">
        <f t="shared" si="56"/>
        <v>Site3</v>
      </c>
      <c r="E738" s="89" t="str">
        <f t="shared" si="57"/>
        <v>Meadow</v>
      </c>
      <c r="F738" s="90" t="str">
        <f t="shared" si="58"/>
        <v>FAIRDxMeadow</v>
      </c>
      <c r="G738" s="91">
        <f>+Monitoring!G738</f>
        <v>45168.521087963003</v>
      </c>
      <c r="H738" s="91">
        <f>+Monitoring!H738</f>
        <v>45168.5211921296</v>
      </c>
      <c r="I738" s="93">
        <f>+Monitoring!I738</f>
        <v>1.041665964294225E-4</v>
      </c>
      <c r="J738" s="92" t="e">
        <f>+Monitoring!#REF!</f>
        <v>#REF!</v>
      </c>
      <c r="K738" s="88" t="str">
        <f>+Monitoring!S738</f>
        <v>Hymenoptera</v>
      </c>
      <c r="L738" s="88" t="str">
        <f>+Monitoring!T738</f>
        <v>Apocrita</v>
      </c>
      <c r="M738" s="88" t="str">
        <f>+Monitoring!U738</f>
        <v>Aculeata</v>
      </c>
      <c r="N738" s="88" t="str">
        <f>+Monitoring!V738</f>
        <v>Vespoidea</v>
      </c>
      <c r="O738" s="88" t="str">
        <f>+Monitoring!W738</f>
        <v>Vespidae</v>
      </c>
      <c r="P738" s="88" t="str">
        <f>+Monitoring!X738</f>
        <v>Vespinae</v>
      </c>
      <c r="Q738" s="88" t="str">
        <f>+Monitoring!Y738</f>
        <v>Vespula</v>
      </c>
      <c r="R738" s="88" t="str">
        <f>+Monitoring!Z738</f>
        <v>#N/C</v>
      </c>
      <c r="S738" s="88" t="e">
        <f>+Monitoring!#REF!</f>
        <v>#REF!</v>
      </c>
      <c r="T738" s="101" t="e">
        <f>+Monitoring!#REF!</f>
        <v>#REF!</v>
      </c>
    </row>
    <row r="739" spans="1:20" x14ac:dyDescent="0.3">
      <c r="A739" s="88">
        <f t="shared" si="59"/>
        <v>738</v>
      </c>
      <c r="B739" s="88" t="str">
        <f t="shared" si="55"/>
        <v>FAIRD</v>
      </c>
      <c r="C739" s="88" t="str">
        <f>SUBSTITUTE(+Monitoring!C739,"-","")</f>
        <v>FAIRD3</v>
      </c>
      <c r="D739" s="88" t="str">
        <f t="shared" si="56"/>
        <v>Site3</v>
      </c>
      <c r="E739" s="89" t="str">
        <f t="shared" si="57"/>
        <v>Meadow</v>
      </c>
      <c r="F739" s="90" t="str">
        <f t="shared" si="58"/>
        <v>FAIRDxMeadow</v>
      </c>
      <c r="G739" s="91">
        <f>+Monitoring!G739</f>
        <v>45168.527939814798</v>
      </c>
      <c r="H739" s="91">
        <f>+Monitoring!H739</f>
        <v>45168.528055555602</v>
      </c>
      <c r="I739" s="93">
        <f>+Monitoring!I739</f>
        <v>1.1574080417631194E-4</v>
      </c>
      <c r="J739" s="92" t="e">
        <f>+Monitoring!#REF!</f>
        <v>#REF!</v>
      </c>
      <c r="K739" s="88" t="str">
        <f>+Monitoring!S739</f>
        <v>Diptera</v>
      </c>
      <c r="L739" s="88" t="str">
        <f>+Monitoring!T739</f>
        <v>#N/C</v>
      </c>
      <c r="M739" s="88" t="str">
        <f>+Monitoring!U739</f>
        <v>#N/C</v>
      </c>
      <c r="N739" s="88" t="str">
        <f>+Monitoring!V739</f>
        <v>#N/C</v>
      </c>
      <c r="O739" s="88" t="str">
        <f>+Monitoring!W739</f>
        <v>#N/C</v>
      </c>
      <c r="P739" s="88" t="str">
        <f>+Monitoring!X739</f>
        <v>#N/C</v>
      </c>
      <c r="Q739" s="88" t="str">
        <f>+Monitoring!Y739</f>
        <v>#N/C</v>
      </c>
      <c r="R739" s="88" t="str">
        <f>+Monitoring!Z739</f>
        <v>#N/C</v>
      </c>
      <c r="S739" s="88" t="e">
        <f>+Monitoring!#REF!</f>
        <v>#REF!</v>
      </c>
      <c r="T739" s="101" t="e">
        <f>+Monitoring!#REF!</f>
        <v>#REF!</v>
      </c>
    </row>
    <row r="740" spans="1:20" x14ac:dyDescent="0.3">
      <c r="A740" s="88">
        <f t="shared" si="59"/>
        <v>739</v>
      </c>
      <c r="B740" s="88" t="str">
        <f t="shared" si="55"/>
        <v>FAIRD</v>
      </c>
      <c r="C740" s="88" t="str">
        <f>SUBSTITUTE(+Monitoring!C740,"-","")</f>
        <v>FAIRD3</v>
      </c>
      <c r="D740" s="88" t="str">
        <f t="shared" si="56"/>
        <v>Site3</v>
      </c>
      <c r="E740" s="89" t="str">
        <f t="shared" si="57"/>
        <v>Meadow</v>
      </c>
      <c r="F740" s="90" t="str">
        <f t="shared" si="58"/>
        <v>FAIRDxMeadow</v>
      </c>
      <c r="G740" s="91">
        <f>+Monitoring!G740</f>
        <v>45168.553368055596</v>
      </c>
      <c r="H740" s="91">
        <f>+Monitoring!H740</f>
        <v>45168.553657407399</v>
      </c>
      <c r="I740" s="93">
        <f>+Monitoring!I740</f>
        <v>2.8935180307598785E-4</v>
      </c>
      <c r="J740" s="92" t="e">
        <f>+Monitoring!#REF!</f>
        <v>#REF!</v>
      </c>
      <c r="K740" s="88" t="str">
        <f>+Monitoring!S740</f>
        <v>Hymenoptera</v>
      </c>
      <c r="L740" s="88" t="str">
        <f>+Monitoring!T740</f>
        <v>Apocrita</v>
      </c>
      <c r="M740" s="88" t="str">
        <f>+Monitoring!U740</f>
        <v>Aculeata</v>
      </c>
      <c r="N740" s="88" t="str">
        <f>+Monitoring!V740</f>
        <v>Vespoidea</v>
      </c>
      <c r="O740" s="88" t="str">
        <f>+Monitoring!W740</f>
        <v>Vespidae</v>
      </c>
      <c r="P740" s="88" t="str">
        <f>+Monitoring!X740</f>
        <v>Vespinae</v>
      </c>
      <c r="Q740" s="88" t="str">
        <f>+Monitoring!Y740</f>
        <v>Vespula</v>
      </c>
      <c r="R740" s="88" t="str">
        <f>+Monitoring!Z740</f>
        <v>#N/C</v>
      </c>
      <c r="S740" s="88" t="e">
        <f>+Monitoring!#REF!</f>
        <v>#REF!</v>
      </c>
      <c r="T740" s="101" t="e">
        <f>+Monitoring!#REF!</f>
        <v>#REF!</v>
      </c>
    </row>
    <row r="741" spans="1:20" x14ac:dyDescent="0.3">
      <c r="A741" s="88">
        <f t="shared" si="59"/>
        <v>740</v>
      </c>
      <c r="B741" s="88" t="str">
        <f t="shared" si="55"/>
        <v>FAIRD</v>
      </c>
      <c r="C741" s="88" t="str">
        <f>SUBSTITUTE(+Monitoring!C741,"-","")</f>
        <v>FAIRD3</v>
      </c>
      <c r="D741" s="88" t="str">
        <f t="shared" si="56"/>
        <v>Site3</v>
      </c>
      <c r="E741" s="89" t="str">
        <f t="shared" si="57"/>
        <v>Meadow</v>
      </c>
      <c r="F741" s="90" t="str">
        <f t="shared" si="58"/>
        <v>FAIRDxMeadow</v>
      </c>
      <c r="G741" s="91">
        <f>+Monitoring!G741</f>
        <v>45168.557546296302</v>
      </c>
      <c r="H741" s="91">
        <f>+Monitoring!H741</f>
        <v>45168.559305555602</v>
      </c>
      <c r="I741" s="93">
        <f>+Monitoring!I741</f>
        <v>1.7592592994333245E-3</v>
      </c>
      <c r="J741" s="92" t="e">
        <f>+Monitoring!#REF!</f>
        <v>#REF!</v>
      </c>
      <c r="K741" s="88" t="str">
        <f>+Monitoring!S741</f>
        <v>Hymenoptera</v>
      </c>
      <c r="L741" s="88" t="str">
        <f>+Monitoring!T741</f>
        <v>Symphyta</v>
      </c>
      <c r="M741" s="88">
        <f>+Monitoring!U741</f>
        <v>0</v>
      </c>
      <c r="N741" s="88" t="str">
        <f>+Monitoring!V741</f>
        <v>Tenthredinoidea</v>
      </c>
      <c r="O741" s="88" t="str">
        <f>+Monitoring!W741</f>
        <v>Tenthredinidae</v>
      </c>
      <c r="P741" s="88" t="str">
        <f>+Monitoring!X741</f>
        <v>Athaliinae</v>
      </c>
      <c r="Q741" s="88" t="str">
        <f>+Monitoring!Y741</f>
        <v>Athalia</v>
      </c>
      <c r="R741" s="88" t="str">
        <f>+Monitoring!Z741</f>
        <v>#N/C</v>
      </c>
      <c r="S741" s="88" t="e">
        <f>+Monitoring!#REF!</f>
        <v>#REF!</v>
      </c>
      <c r="T741" s="101" t="e">
        <f>+Monitoring!#REF!</f>
        <v>#REF!</v>
      </c>
    </row>
    <row r="742" spans="1:20" x14ac:dyDescent="0.3">
      <c r="A742" s="88">
        <f t="shared" si="59"/>
        <v>741</v>
      </c>
      <c r="B742" s="88" t="str">
        <f t="shared" si="55"/>
        <v>FAIRD</v>
      </c>
      <c r="C742" s="88" t="str">
        <f>SUBSTITUTE(+Monitoring!C742,"-","")</f>
        <v>FAIRD3</v>
      </c>
      <c r="D742" s="88" t="str">
        <f t="shared" si="56"/>
        <v>Site3</v>
      </c>
      <c r="E742" s="89" t="str">
        <f t="shared" si="57"/>
        <v>Meadow</v>
      </c>
      <c r="F742" s="90" t="str">
        <f t="shared" si="58"/>
        <v>FAIRDxMeadow</v>
      </c>
      <c r="G742" s="91">
        <f>+Monitoring!G742</f>
        <v>45168.573923611097</v>
      </c>
      <c r="H742" s="91">
        <f>+Monitoring!H742</f>
        <v>45168.574050925898</v>
      </c>
      <c r="I742" s="93">
        <f>+Monitoring!I742</f>
        <v>1.2731480092043057E-4</v>
      </c>
      <c r="J742" s="92" t="e">
        <f>+Monitoring!#REF!</f>
        <v>#REF!</v>
      </c>
      <c r="K742" s="88" t="str">
        <f>+Monitoring!S742</f>
        <v>Diptera</v>
      </c>
      <c r="L742" s="88" t="str">
        <f>+Monitoring!T742</f>
        <v>Brachycera</v>
      </c>
      <c r="M742" s="88" t="str">
        <f>+Monitoring!U742</f>
        <v>Muscomorpha</v>
      </c>
      <c r="N742" s="88" t="str">
        <f>+Monitoring!V742</f>
        <v>Oestroidea</v>
      </c>
      <c r="O742" s="88" t="str">
        <f>+Monitoring!W742</f>
        <v>Tachinidae</v>
      </c>
      <c r="P742" s="88" t="str">
        <f>+Monitoring!X742</f>
        <v>Tachininae</v>
      </c>
      <c r="Q742" s="88" t="str">
        <f>+Monitoring!Y742</f>
        <v>Tachina</v>
      </c>
      <c r="R742" s="88" t="str">
        <f>+Monitoring!Z742</f>
        <v>#N/C</v>
      </c>
      <c r="S742" s="88" t="e">
        <f>+Monitoring!#REF!</f>
        <v>#REF!</v>
      </c>
      <c r="T742" s="101" t="e">
        <f>+Monitoring!#REF!</f>
        <v>#REF!</v>
      </c>
    </row>
    <row r="743" spans="1:20" x14ac:dyDescent="0.3">
      <c r="A743" s="88">
        <f t="shared" si="59"/>
        <v>742</v>
      </c>
      <c r="B743" s="88" t="str">
        <f t="shared" si="55"/>
        <v>FAIRD</v>
      </c>
      <c r="C743" s="88" t="str">
        <f>SUBSTITUTE(+Monitoring!C743,"-","")</f>
        <v>FAIRD3</v>
      </c>
      <c r="D743" s="88" t="str">
        <f t="shared" si="56"/>
        <v>Site3</v>
      </c>
      <c r="E743" s="89" t="str">
        <f t="shared" si="57"/>
        <v>Meadow</v>
      </c>
      <c r="F743" s="90" t="str">
        <f t="shared" si="58"/>
        <v>FAIRDxMeadow</v>
      </c>
      <c r="G743" s="91">
        <f>+Monitoring!G743</f>
        <v>45168.577546296299</v>
      </c>
      <c r="H743" s="91">
        <f>+Monitoring!H743</f>
        <v>45168.577708333301</v>
      </c>
      <c r="I743" s="93">
        <f>+Monitoring!I743</f>
        <v>1.6203700215555727E-4</v>
      </c>
      <c r="J743" s="92" t="e">
        <f>+Monitoring!#REF!</f>
        <v>#REF!</v>
      </c>
      <c r="K743" s="88" t="str">
        <f>+Monitoring!S743</f>
        <v>Diptera</v>
      </c>
      <c r="L743" s="88" t="str">
        <f>+Monitoring!T743</f>
        <v>Brachycera</v>
      </c>
      <c r="M743" s="88" t="str">
        <f>+Monitoring!U743</f>
        <v>Muscomorpha</v>
      </c>
      <c r="N743" s="88" t="str">
        <f>+Monitoring!V743</f>
        <v>Muscoidea</v>
      </c>
      <c r="O743" s="88" t="str">
        <f>+Monitoring!W743</f>
        <v>Fanniidae</v>
      </c>
      <c r="P743" s="88">
        <f>+Monitoring!X743</f>
        <v>0</v>
      </c>
      <c r="Q743" s="88" t="str">
        <f>+Monitoring!Y743</f>
        <v>Fannia</v>
      </c>
      <c r="R743" s="88" t="str">
        <f>+Monitoring!Z743</f>
        <v>#N/C</v>
      </c>
      <c r="S743" s="88" t="e">
        <f>+Monitoring!#REF!</f>
        <v>#REF!</v>
      </c>
      <c r="T743" s="101" t="e">
        <f>+Monitoring!#REF!</f>
        <v>#REF!</v>
      </c>
    </row>
    <row r="744" spans="1:20" x14ac:dyDescent="0.3">
      <c r="A744" s="88">
        <f t="shared" si="59"/>
        <v>743</v>
      </c>
      <c r="B744" s="88" t="str">
        <f t="shared" si="55"/>
        <v>FAIRD</v>
      </c>
      <c r="C744" s="88" t="str">
        <f>SUBSTITUTE(+Monitoring!C744,"-","")</f>
        <v>FAIRD3</v>
      </c>
      <c r="D744" s="88" t="str">
        <f t="shared" si="56"/>
        <v>Site3</v>
      </c>
      <c r="E744" s="89" t="str">
        <f t="shared" si="57"/>
        <v>Meadow</v>
      </c>
      <c r="F744" s="90" t="str">
        <f t="shared" si="58"/>
        <v>FAIRDxMeadow</v>
      </c>
      <c r="G744" s="91">
        <f>+Monitoring!G744</f>
        <v>45168.584930555597</v>
      </c>
      <c r="H744" s="91">
        <f>+Monitoring!H744</f>
        <v>45168.5851736111</v>
      </c>
      <c r="I744" s="93">
        <f>+Monitoring!I744</f>
        <v>2.4305550323333591E-4</v>
      </c>
      <c r="J744" s="92" t="e">
        <f>+Monitoring!#REF!</f>
        <v>#REF!</v>
      </c>
      <c r="K744" s="88" t="str">
        <f>+Monitoring!S744</f>
        <v>Diptera</v>
      </c>
      <c r="L744" s="88" t="str">
        <f>+Monitoring!T744</f>
        <v>Brachycera</v>
      </c>
      <c r="M744" s="88" t="str">
        <f>+Monitoring!U744</f>
        <v>Muscomorpha</v>
      </c>
      <c r="N744" s="88" t="str">
        <f>+Monitoring!V744</f>
        <v>Syrphoidea</v>
      </c>
      <c r="O744" s="88" t="str">
        <f>+Monitoring!W744</f>
        <v>Syrphidae</v>
      </c>
      <c r="P744" s="88" t="str">
        <f>+Monitoring!X744</f>
        <v>Eristalinae</v>
      </c>
      <c r="Q744" s="88" t="str">
        <f>+Monitoring!Y744</f>
        <v>Eristalis</v>
      </c>
      <c r="R744" s="88" t="str">
        <f>+Monitoring!Z744</f>
        <v>#N/C</v>
      </c>
      <c r="S744" s="88" t="e">
        <f>+Monitoring!#REF!</f>
        <v>#REF!</v>
      </c>
      <c r="T744" s="101" t="e">
        <f>+Monitoring!#REF!</f>
        <v>#REF!</v>
      </c>
    </row>
    <row r="745" spans="1:20" x14ac:dyDescent="0.3">
      <c r="A745" s="88">
        <f t="shared" si="59"/>
        <v>744</v>
      </c>
      <c r="B745" s="88" t="str">
        <f t="shared" si="55"/>
        <v>FAIRD</v>
      </c>
      <c r="C745" s="88" t="str">
        <f>SUBSTITUTE(+Monitoring!C745,"-","")</f>
        <v>FAIRD3</v>
      </c>
      <c r="D745" s="88" t="str">
        <f t="shared" si="56"/>
        <v>Site3</v>
      </c>
      <c r="E745" s="89" t="str">
        <f t="shared" si="57"/>
        <v>Meadow</v>
      </c>
      <c r="F745" s="90" t="str">
        <f t="shared" si="58"/>
        <v>FAIRDxMeadow</v>
      </c>
      <c r="G745" s="91">
        <f>+Monitoring!G745</f>
        <v>45168.6542708333</v>
      </c>
      <c r="H745" s="91">
        <f>+Monitoring!H745</f>
        <v>45168.656215277799</v>
      </c>
      <c r="I745" s="93">
        <f>+Monitoring!I745</f>
        <v>1.9444444988039322E-3</v>
      </c>
      <c r="J745" s="92" t="e">
        <f>+Monitoring!#REF!</f>
        <v>#REF!</v>
      </c>
      <c r="K745" s="88" t="str">
        <f>+Monitoring!S745</f>
        <v>Diptera</v>
      </c>
      <c r="L745" s="88" t="str">
        <f>+Monitoring!T745</f>
        <v>Brachycera</v>
      </c>
      <c r="M745" s="88" t="str">
        <f>+Monitoring!U745</f>
        <v>#N/C</v>
      </c>
      <c r="N745" s="88" t="str">
        <f>+Monitoring!V745</f>
        <v>#N/C</v>
      </c>
      <c r="O745" s="88" t="str">
        <f>+Monitoring!W745</f>
        <v>#N/C</v>
      </c>
      <c r="P745" s="88" t="str">
        <f>+Monitoring!X745</f>
        <v>#N/C</v>
      </c>
      <c r="Q745" s="88" t="str">
        <f>+Monitoring!Y745</f>
        <v>#N/C</v>
      </c>
      <c r="R745" s="88" t="str">
        <f>+Monitoring!Z745</f>
        <v>#N/C</v>
      </c>
      <c r="S745" s="88" t="e">
        <f>+Monitoring!#REF!</f>
        <v>#REF!</v>
      </c>
      <c r="T745" s="101" t="e">
        <f>+Monitoring!#REF!</f>
        <v>#REF!</v>
      </c>
    </row>
    <row r="746" spans="1:20" x14ac:dyDescent="0.3">
      <c r="A746" s="88">
        <f t="shared" si="59"/>
        <v>745</v>
      </c>
      <c r="B746" s="88" t="str">
        <f t="shared" si="55"/>
        <v>FAIRD</v>
      </c>
      <c r="C746" s="88" t="str">
        <f>SUBSTITUTE(+Monitoring!C746,"-","")</f>
        <v>FAIRD3</v>
      </c>
      <c r="D746" s="88" t="str">
        <f t="shared" si="56"/>
        <v>Site3</v>
      </c>
      <c r="E746" s="89" t="str">
        <f t="shared" si="57"/>
        <v>Meadow</v>
      </c>
      <c r="F746" s="90" t="str">
        <f t="shared" si="58"/>
        <v>FAIRDxMeadow</v>
      </c>
      <c r="G746" s="91">
        <f>+Monitoring!G746</f>
        <v>45168.658217592601</v>
      </c>
      <c r="H746" s="91">
        <f>+Monitoring!H746</f>
        <v>45168.658287036997</v>
      </c>
      <c r="I746" s="93">
        <f>+Monitoring!I746</f>
        <v>6.9444395194295794E-5</v>
      </c>
      <c r="J746" s="92" t="e">
        <f>+Monitoring!#REF!</f>
        <v>#REF!</v>
      </c>
      <c r="K746" s="88" t="str">
        <f>+Monitoring!S746</f>
        <v>Diptera</v>
      </c>
      <c r="L746" s="88" t="str">
        <f>+Monitoring!T746</f>
        <v>Brachycera</v>
      </c>
      <c r="M746" s="88" t="str">
        <f>+Monitoring!U746</f>
        <v>#N/C</v>
      </c>
      <c r="N746" s="88" t="str">
        <f>+Monitoring!V746</f>
        <v>#N/C</v>
      </c>
      <c r="O746" s="88" t="str">
        <f>+Monitoring!W746</f>
        <v>#N/C</v>
      </c>
      <c r="P746" s="88" t="str">
        <f>+Monitoring!X746</f>
        <v>#N/C</v>
      </c>
      <c r="Q746" s="88" t="str">
        <f>+Monitoring!Y746</f>
        <v>#N/C</v>
      </c>
      <c r="R746" s="88" t="str">
        <f>+Monitoring!Z746</f>
        <v>#N/C</v>
      </c>
      <c r="S746" s="88" t="e">
        <f>+Monitoring!#REF!</f>
        <v>#REF!</v>
      </c>
      <c r="T746" s="101" t="e">
        <f>+Monitoring!#REF!</f>
        <v>#REF!</v>
      </c>
    </row>
    <row r="747" spans="1:20" x14ac:dyDescent="0.3">
      <c r="A747" s="88">
        <f t="shared" si="59"/>
        <v>746</v>
      </c>
      <c r="B747" s="88" t="str">
        <f t="shared" si="55"/>
        <v>FAIRD</v>
      </c>
      <c r="C747" s="88" t="str">
        <f>SUBSTITUTE(+Monitoring!C747,"-","")</f>
        <v>FAIRD3</v>
      </c>
      <c r="D747" s="88" t="str">
        <f t="shared" si="56"/>
        <v>Site3</v>
      </c>
      <c r="E747" s="89" t="str">
        <f t="shared" si="57"/>
        <v>Meadow</v>
      </c>
      <c r="F747" s="90" t="str">
        <f t="shared" si="58"/>
        <v>FAIRDxMeadow</v>
      </c>
      <c r="G747" s="91">
        <f>+Monitoring!G747</f>
        <v>45168.6809490741</v>
      </c>
      <c r="H747" s="91">
        <f>+Monitoring!H747</f>
        <v>45168.690798611096</v>
      </c>
      <c r="I747" s="93">
        <f>+Monitoring!I747</f>
        <v>9.8495369966258295E-3</v>
      </c>
      <c r="J747" s="92" t="e">
        <f>+Monitoring!#REF!</f>
        <v>#REF!</v>
      </c>
      <c r="K747" s="88" t="str">
        <f>+Monitoring!S747</f>
        <v>Diptera</v>
      </c>
      <c r="L747" s="88" t="str">
        <f>+Monitoring!T747</f>
        <v>Brachycera</v>
      </c>
      <c r="M747" s="88" t="str">
        <f>+Monitoring!U747</f>
        <v>#N/C</v>
      </c>
      <c r="N747" s="88" t="str">
        <f>+Monitoring!V747</f>
        <v>#N/C</v>
      </c>
      <c r="O747" s="88" t="str">
        <f>+Monitoring!W747</f>
        <v>#N/C</v>
      </c>
      <c r="P747" s="88" t="str">
        <f>+Monitoring!X747</f>
        <v>#N/C</v>
      </c>
      <c r="Q747" s="88" t="str">
        <f>+Monitoring!Y747</f>
        <v>#N/C</v>
      </c>
      <c r="R747" s="88" t="str">
        <f>+Monitoring!Z747</f>
        <v>#N/C</v>
      </c>
      <c r="S747" s="88" t="e">
        <f>+Monitoring!#REF!</f>
        <v>#REF!</v>
      </c>
      <c r="T747" s="101" t="e">
        <f>+Monitoring!#REF!</f>
        <v>#REF!</v>
      </c>
    </row>
    <row r="748" spans="1:20" x14ac:dyDescent="0.3">
      <c r="A748" s="88">
        <f t="shared" si="59"/>
        <v>747</v>
      </c>
      <c r="B748" s="88" t="str">
        <f t="shared" si="55"/>
        <v>FAIRD</v>
      </c>
      <c r="C748" s="88" t="str">
        <f>SUBSTITUTE(+Monitoring!C748,"-","")</f>
        <v>FAIRD3</v>
      </c>
      <c r="D748" s="88" t="str">
        <f t="shared" si="56"/>
        <v>Site3</v>
      </c>
      <c r="E748" s="89" t="str">
        <f t="shared" si="57"/>
        <v>Meadow</v>
      </c>
      <c r="F748" s="90" t="str">
        <f t="shared" si="58"/>
        <v>FAIRDxMeadow</v>
      </c>
      <c r="G748" s="91">
        <f>+Monitoring!G748</f>
        <v>45168.721620370401</v>
      </c>
      <c r="H748" s="91">
        <f>+Monitoring!H748</f>
        <v>45168.728530092601</v>
      </c>
      <c r="I748" s="93">
        <f>+Monitoring!I748</f>
        <v>6.9097222003620118E-3</v>
      </c>
      <c r="J748" s="92" t="e">
        <f>+Monitoring!#REF!</f>
        <v>#REF!</v>
      </c>
      <c r="K748" s="88" t="str">
        <f>+Monitoring!S748</f>
        <v>Diptera</v>
      </c>
      <c r="L748" s="88" t="str">
        <f>+Monitoring!T748</f>
        <v>Nematocera</v>
      </c>
      <c r="M748" s="88" t="str">
        <f>+Monitoring!U748</f>
        <v>Bibionomorpha</v>
      </c>
      <c r="N748" s="88" t="str">
        <f>+Monitoring!V748</f>
        <v>Bibionoidea</v>
      </c>
      <c r="O748" s="88" t="str">
        <f>+Monitoring!W748</f>
        <v>Bibionidae</v>
      </c>
      <c r="P748" s="88" t="str">
        <f>+Monitoring!X748</f>
        <v>Bibioninae</v>
      </c>
      <c r="Q748" s="88" t="str">
        <f>+Monitoring!Y748</f>
        <v>Dilophus</v>
      </c>
      <c r="R748" s="88" t="str">
        <f>+Monitoring!Z748</f>
        <v>#N/C</v>
      </c>
      <c r="S748" s="88" t="e">
        <f>+Monitoring!#REF!</f>
        <v>#REF!</v>
      </c>
      <c r="T748" s="101" t="e">
        <f>+Monitoring!#REF!</f>
        <v>#REF!</v>
      </c>
    </row>
    <row r="749" spans="1:20" x14ac:dyDescent="0.3">
      <c r="A749" s="88">
        <f t="shared" si="59"/>
        <v>748</v>
      </c>
      <c r="B749" s="88" t="str">
        <f t="shared" si="55"/>
        <v>FAIRD</v>
      </c>
      <c r="C749" s="88" t="str">
        <f>SUBSTITUTE(+Monitoring!C749,"-","")</f>
        <v>FAIRD3</v>
      </c>
      <c r="D749" s="88" t="str">
        <f t="shared" si="56"/>
        <v>Site3</v>
      </c>
      <c r="E749" s="89" t="str">
        <f t="shared" si="57"/>
        <v>Meadow</v>
      </c>
      <c r="F749" s="90" t="str">
        <f t="shared" si="58"/>
        <v>FAIRDxMeadow</v>
      </c>
      <c r="G749" s="91">
        <f>+Monitoring!G749</f>
        <v>45169.395810185197</v>
      </c>
      <c r="H749" s="91">
        <f>+Monitoring!H749</f>
        <v>45169.396805555603</v>
      </c>
      <c r="I749" s="93">
        <f>+Monitoring!I749</f>
        <v>9.9537040659924969E-4</v>
      </c>
      <c r="J749" s="92" t="e">
        <f>+Monitoring!#REF!</f>
        <v>#REF!</v>
      </c>
      <c r="K749" s="88" t="str">
        <f>+Monitoring!S749</f>
        <v>Diptera</v>
      </c>
      <c r="L749" s="88" t="str">
        <f>+Monitoring!T749</f>
        <v>Brachycera</v>
      </c>
      <c r="M749" s="88" t="str">
        <f>+Monitoring!U749</f>
        <v>Muscomorpha</v>
      </c>
      <c r="N749" s="88" t="str">
        <f>+Monitoring!V749</f>
        <v>Muscoidea</v>
      </c>
      <c r="O749" s="88" t="str">
        <f>+Monitoring!W749</f>
        <v>Fanniidae</v>
      </c>
      <c r="P749" s="88">
        <f>+Monitoring!X749</f>
        <v>0</v>
      </c>
      <c r="Q749" s="88" t="str">
        <f>+Monitoring!Y749</f>
        <v>Fannia</v>
      </c>
      <c r="R749" s="88" t="str">
        <f>+Monitoring!Z749</f>
        <v>#N/C</v>
      </c>
      <c r="S749" s="88" t="e">
        <f>+Monitoring!#REF!</f>
        <v>#REF!</v>
      </c>
      <c r="T749" s="101" t="e">
        <f>+Monitoring!#REF!</f>
        <v>#REF!</v>
      </c>
    </row>
    <row r="750" spans="1:20" x14ac:dyDescent="0.3">
      <c r="A750" s="88">
        <f t="shared" si="59"/>
        <v>749</v>
      </c>
      <c r="B750" s="88" t="str">
        <f t="shared" si="55"/>
        <v>FAIRD</v>
      </c>
      <c r="C750" s="88" t="str">
        <f>SUBSTITUTE(+Monitoring!C750,"-","")</f>
        <v>FAIRD3</v>
      </c>
      <c r="D750" s="88" t="str">
        <f t="shared" si="56"/>
        <v>Site3</v>
      </c>
      <c r="E750" s="89" t="str">
        <f t="shared" si="57"/>
        <v>Meadow</v>
      </c>
      <c r="F750" s="90" t="str">
        <f t="shared" si="58"/>
        <v>FAIRDxMeadow</v>
      </c>
      <c r="G750" s="91">
        <f>+Monitoring!G750</f>
        <v>45169.478622685201</v>
      </c>
      <c r="H750" s="91">
        <f>+Monitoring!H750</f>
        <v>45169.4828009259</v>
      </c>
      <c r="I750" s="93">
        <f>+Monitoring!I750</f>
        <v>4.1782406988204457E-3</v>
      </c>
      <c r="J750" s="92" t="e">
        <f>+Monitoring!#REF!</f>
        <v>#REF!</v>
      </c>
      <c r="K750" s="88" t="str">
        <f>+Monitoring!S750</f>
        <v>Diptera</v>
      </c>
      <c r="L750" s="88" t="str">
        <f>+Monitoring!T750</f>
        <v>Brachycera</v>
      </c>
      <c r="M750" s="88" t="str">
        <f>+Monitoring!U750</f>
        <v>Muscomorpha</v>
      </c>
      <c r="N750" s="88" t="str">
        <f>+Monitoring!V750</f>
        <v>Lauxanioidea</v>
      </c>
      <c r="O750" s="88" t="str">
        <f>+Monitoring!W750</f>
        <v>Lauxaniidae</v>
      </c>
      <c r="P750" s="88" t="str">
        <f>+Monitoring!X750</f>
        <v>Lauxaniinae</v>
      </c>
      <c r="Q750" s="88" t="str">
        <f>+Monitoring!Y750</f>
        <v>#N/C</v>
      </c>
      <c r="R750" s="88" t="str">
        <f>+Monitoring!Z750</f>
        <v>#N/C</v>
      </c>
      <c r="S750" s="88" t="e">
        <f>+Monitoring!#REF!</f>
        <v>#REF!</v>
      </c>
      <c r="T750" s="101" t="e">
        <f>+Monitoring!#REF!</f>
        <v>#REF!</v>
      </c>
    </row>
    <row r="751" spans="1:20" x14ac:dyDescent="0.3">
      <c r="A751" s="88">
        <f t="shared" si="59"/>
        <v>750</v>
      </c>
      <c r="B751" s="88" t="str">
        <f t="shared" si="55"/>
        <v>FAIRD</v>
      </c>
      <c r="C751" s="88" t="str">
        <f>SUBSTITUTE(+Monitoring!C751,"-","")</f>
        <v>FAIRD3</v>
      </c>
      <c r="D751" s="88" t="str">
        <f t="shared" si="56"/>
        <v>Site3</v>
      </c>
      <c r="E751" s="89" t="str">
        <f t="shared" si="57"/>
        <v>Meadow</v>
      </c>
      <c r="F751" s="90" t="str">
        <f t="shared" si="58"/>
        <v>FAIRDxMeadow</v>
      </c>
      <c r="G751" s="91">
        <f>+Monitoring!G751</f>
        <v>45169.522245370397</v>
      </c>
      <c r="H751" s="91">
        <f>+Monitoring!H751</f>
        <v>45169.525289351899</v>
      </c>
      <c r="I751" s="93">
        <f>+Monitoring!I751</f>
        <v>3.0439815018326044E-3</v>
      </c>
      <c r="J751" s="92" t="e">
        <f>+Monitoring!#REF!</f>
        <v>#REF!</v>
      </c>
      <c r="K751" s="88" t="str">
        <f>+Monitoring!S751</f>
        <v>Diptera</v>
      </c>
      <c r="L751" s="88" t="str">
        <f>+Monitoring!T751</f>
        <v>Brachycera</v>
      </c>
      <c r="M751" s="88" t="str">
        <f>+Monitoring!U751</f>
        <v>Muscomorpha</v>
      </c>
      <c r="N751" s="88" t="str">
        <f>+Monitoring!V751</f>
        <v>Muscoidea</v>
      </c>
      <c r="O751" s="88" t="str">
        <f>+Monitoring!W751</f>
        <v>Fanniidae</v>
      </c>
      <c r="P751" s="88">
        <f>+Monitoring!X751</f>
        <v>0</v>
      </c>
      <c r="Q751" s="88" t="str">
        <f>+Monitoring!Y751</f>
        <v>Fannia</v>
      </c>
      <c r="R751" s="88" t="str">
        <f>+Monitoring!Z751</f>
        <v>#N/C</v>
      </c>
      <c r="S751" s="88" t="e">
        <f>+Monitoring!#REF!</f>
        <v>#REF!</v>
      </c>
      <c r="T751" s="101" t="e">
        <f>+Monitoring!#REF!</f>
        <v>#REF!</v>
      </c>
    </row>
    <row r="752" spans="1:20" x14ac:dyDescent="0.3">
      <c r="A752" s="88">
        <f t="shared" si="59"/>
        <v>751</v>
      </c>
      <c r="B752" s="88" t="str">
        <f t="shared" si="55"/>
        <v>FAIRD</v>
      </c>
      <c r="C752" s="88" t="str">
        <f>SUBSTITUTE(+Monitoring!C752,"-","")</f>
        <v>FAIRD3</v>
      </c>
      <c r="D752" s="88" t="str">
        <f t="shared" si="56"/>
        <v>Site3</v>
      </c>
      <c r="E752" s="89" t="str">
        <f t="shared" si="57"/>
        <v>Meadow</v>
      </c>
      <c r="F752" s="90" t="str">
        <f t="shared" si="58"/>
        <v>FAIRDxMeadow</v>
      </c>
      <c r="G752" s="91">
        <f>+Monitoring!G752</f>
        <v>45169.606724537</v>
      </c>
      <c r="H752" s="91">
        <f>+Monitoring!H752</f>
        <v>45169.606782407398</v>
      </c>
      <c r="I752" s="93">
        <f>+Monitoring!I752</f>
        <v>5.7870398450177163E-5</v>
      </c>
      <c r="J752" s="92" t="e">
        <f>+Monitoring!#REF!</f>
        <v>#REF!</v>
      </c>
      <c r="K752" s="88" t="str">
        <f>+Monitoring!S752</f>
        <v>Diptera</v>
      </c>
      <c r="L752" s="88" t="str">
        <f>+Monitoring!T752</f>
        <v>Brachycera</v>
      </c>
      <c r="M752" s="88" t="str">
        <f>+Monitoring!U752</f>
        <v>#N/C</v>
      </c>
      <c r="N752" s="88" t="str">
        <f>+Monitoring!V752</f>
        <v>#N/C</v>
      </c>
      <c r="O752" s="88" t="str">
        <f>+Monitoring!W752</f>
        <v>#N/C</v>
      </c>
      <c r="P752" s="88" t="str">
        <f>+Monitoring!X752</f>
        <v>#N/C</v>
      </c>
      <c r="Q752" s="88" t="str">
        <f>+Monitoring!Y752</f>
        <v>#N/C</v>
      </c>
      <c r="R752" s="88" t="str">
        <f>+Monitoring!Z752</f>
        <v>#N/C</v>
      </c>
      <c r="S752" s="88" t="e">
        <f>+Monitoring!#REF!</f>
        <v>#REF!</v>
      </c>
      <c r="T752" s="101" t="e">
        <f>+Monitoring!#REF!</f>
        <v>#REF!</v>
      </c>
    </row>
    <row r="753" spans="1:20" x14ac:dyDescent="0.3">
      <c r="A753" s="88">
        <f t="shared" si="59"/>
        <v>752</v>
      </c>
      <c r="B753" s="88" t="str">
        <f t="shared" si="55"/>
        <v>FAIRD</v>
      </c>
      <c r="C753" s="88" t="str">
        <f>SUBSTITUTE(+Monitoring!C753,"-","")</f>
        <v>FAIRD3</v>
      </c>
      <c r="D753" s="88" t="str">
        <f t="shared" si="56"/>
        <v>Site3</v>
      </c>
      <c r="E753" s="89" t="str">
        <f t="shared" si="57"/>
        <v>Meadow</v>
      </c>
      <c r="F753" s="90" t="str">
        <f t="shared" si="58"/>
        <v>FAIRDxMeadow</v>
      </c>
      <c r="G753" s="91">
        <f>+Monitoring!G753</f>
        <v>45169.610011574099</v>
      </c>
      <c r="H753" s="91">
        <f>+Monitoring!H753</f>
        <v>45169.615636574097</v>
      </c>
      <c r="I753" s="93">
        <f>+Monitoring!I753</f>
        <v>5.6249999979627319E-3</v>
      </c>
      <c r="J753" s="92" t="e">
        <f>+Monitoring!#REF!</f>
        <v>#REF!</v>
      </c>
      <c r="K753" s="88" t="str">
        <f>+Monitoring!S753</f>
        <v>Diptera</v>
      </c>
      <c r="L753" s="88" t="str">
        <f>+Monitoring!T753</f>
        <v>Brachycera</v>
      </c>
      <c r="M753" s="88" t="str">
        <f>+Monitoring!U753</f>
        <v>Muscomorpha</v>
      </c>
      <c r="N753" s="88" t="str">
        <f>+Monitoring!V753</f>
        <v>Muscoidea</v>
      </c>
      <c r="O753" s="88" t="str">
        <f>+Monitoring!W753</f>
        <v>#N/C</v>
      </c>
      <c r="P753" s="88" t="str">
        <f>+Monitoring!X753</f>
        <v>#N/C</v>
      </c>
      <c r="Q753" s="88" t="str">
        <f>+Monitoring!Y753</f>
        <v>#N/C</v>
      </c>
      <c r="R753" s="88" t="str">
        <f>+Monitoring!Z753</f>
        <v>#N/C</v>
      </c>
      <c r="S753" s="88" t="e">
        <f>+Monitoring!#REF!</f>
        <v>#REF!</v>
      </c>
      <c r="T753" s="101" t="e">
        <f>+Monitoring!#REF!</f>
        <v>#REF!</v>
      </c>
    </row>
    <row r="754" spans="1:20" x14ac:dyDescent="0.3">
      <c r="A754" s="88">
        <f t="shared" si="59"/>
        <v>753</v>
      </c>
      <c r="B754" s="88" t="str">
        <f t="shared" si="55"/>
        <v>FAIRD</v>
      </c>
      <c r="C754" s="88" t="str">
        <f>SUBSTITUTE(+Monitoring!C754,"-","")</f>
        <v>FAIRD3</v>
      </c>
      <c r="D754" s="88" t="str">
        <f t="shared" si="56"/>
        <v>Site3</v>
      </c>
      <c r="E754" s="89" t="str">
        <f t="shared" si="57"/>
        <v>Meadow</v>
      </c>
      <c r="F754" s="90" t="str">
        <f t="shared" si="58"/>
        <v>FAIRDxMeadow</v>
      </c>
      <c r="G754" s="91">
        <f>+Monitoring!G754</f>
        <v>45169.617986111101</v>
      </c>
      <c r="H754" s="91">
        <f>+Monitoring!H754</f>
        <v>45169.618472222202</v>
      </c>
      <c r="I754" s="93">
        <f>+Monitoring!I754</f>
        <v>4.8611110105412081E-4</v>
      </c>
      <c r="J754" s="92" t="e">
        <f>+Monitoring!#REF!</f>
        <v>#REF!</v>
      </c>
      <c r="K754" s="88" t="str">
        <f>+Monitoring!S754</f>
        <v>Diptera</v>
      </c>
      <c r="L754" s="88" t="str">
        <f>+Monitoring!T754</f>
        <v>Brachycera</v>
      </c>
      <c r="M754" s="88" t="str">
        <f>+Monitoring!U754</f>
        <v>#N/C</v>
      </c>
      <c r="N754" s="88" t="str">
        <f>+Monitoring!V754</f>
        <v>#N/C</v>
      </c>
      <c r="O754" s="88" t="str">
        <f>+Monitoring!W754</f>
        <v>#N/C</v>
      </c>
      <c r="P754" s="88" t="str">
        <f>+Monitoring!X754</f>
        <v>#N/C</v>
      </c>
      <c r="Q754" s="88" t="str">
        <f>+Monitoring!Y754</f>
        <v>#N/C</v>
      </c>
      <c r="R754" s="88" t="str">
        <f>+Monitoring!Z754</f>
        <v>#N/C</v>
      </c>
      <c r="S754" s="88" t="e">
        <f>+Monitoring!#REF!</f>
        <v>#REF!</v>
      </c>
      <c r="T754" s="101" t="e">
        <f>+Monitoring!#REF!</f>
        <v>#REF!</v>
      </c>
    </row>
    <row r="755" spans="1:20" x14ac:dyDescent="0.3">
      <c r="A755" s="88">
        <f t="shared" si="59"/>
        <v>754</v>
      </c>
      <c r="B755" s="88" t="str">
        <f t="shared" si="55"/>
        <v>FAIRD</v>
      </c>
      <c r="C755" s="88" t="str">
        <f>SUBSTITUTE(+Monitoring!C755,"-","")</f>
        <v>FAIRD3</v>
      </c>
      <c r="D755" s="88" t="str">
        <f t="shared" si="56"/>
        <v>Site3</v>
      </c>
      <c r="E755" s="89" t="str">
        <f t="shared" si="57"/>
        <v>Meadow</v>
      </c>
      <c r="F755" s="90" t="str">
        <f t="shared" si="58"/>
        <v>FAIRDxMeadow</v>
      </c>
      <c r="G755" s="91">
        <f>+Monitoring!G755</f>
        <v>45169.638078703698</v>
      </c>
      <c r="H755" s="91">
        <f>+Monitoring!H755</f>
        <v>45169.638171296298</v>
      </c>
      <c r="I755" s="93">
        <f>+Monitoring!I755</f>
        <v>9.2592599685303867E-5</v>
      </c>
      <c r="J755" s="92" t="e">
        <f>+Monitoring!#REF!</f>
        <v>#REF!</v>
      </c>
      <c r="K755" s="88" t="str">
        <f>+Monitoring!S755</f>
        <v>Diptera</v>
      </c>
      <c r="L755" s="88" t="str">
        <f>+Monitoring!T755</f>
        <v>Brachycera</v>
      </c>
      <c r="M755" s="88" t="str">
        <f>+Monitoring!U755</f>
        <v>Muscomorpha</v>
      </c>
      <c r="N755" s="88" t="str">
        <f>+Monitoring!V755</f>
        <v>Muscoidea</v>
      </c>
      <c r="O755" s="88" t="str">
        <f>+Monitoring!W755</f>
        <v>Fanniidae</v>
      </c>
      <c r="P755" s="88">
        <f>+Monitoring!X755</f>
        <v>0</v>
      </c>
      <c r="Q755" s="88" t="str">
        <f>+Monitoring!Y755</f>
        <v>Fannia</v>
      </c>
      <c r="R755" s="88" t="str">
        <f>+Monitoring!Z755</f>
        <v>#N/C</v>
      </c>
      <c r="S755" s="88" t="e">
        <f>+Monitoring!#REF!</f>
        <v>#REF!</v>
      </c>
      <c r="T755" s="101" t="e">
        <f>+Monitoring!#REF!</f>
        <v>#REF!</v>
      </c>
    </row>
    <row r="756" spans="1:20" x14ac:dyDescent="0.3">
      <c r="A756" s="88">
        <f t="shared" si="59"/>
        <v>755</v>
      </c>
      <c r="B756" s="88" t="str">
        <f t="shared" si="55"/>
        <v>FAIRD</v>
      </c>
      <c r="C756" s="88" t="str">
        <f>SUBSTITUTE(+Monitoring!C756,"-","")</f>
        <v>FAIRD3</v>
      </c>
      <c r="D756" s="88" t="str">
        <f t="shared" si="56"/>
        <v>Site3</v>
      </c>
      <c r="E756" s="89" t="str">
        <f t="shared" si="57"/>
        <v>Meadow</v>
      </c>
      <c r="F756" s="90" t="str">
        <f t="shared" si="58"/>
        <v>FAIRDxMeadow</v>
      </c>
      <c r="G756" s="91">
        <f>+Monitoring!G756</f>
        <v>45169.715185185203</v>
      </c>
      <c r="H756" s="91">
        <f>+Monitoring!H756</f>
        <v>45169.715347222198</v>
      </c>
      <c r="I756" s="93">
        <f>+Monitoring!I756</f>
        <v>1.6203699487959966E-4</v>
      </c>
      <c r="J756" s="92" t="e">
        <f>+Monitoring!#REF!</f>
        <v>#REF!</v>
      </c>
      <c r="K756" s="88" t="str">
        <f>+Monitoring!S756</f>
        <v>Diptera</v>
      </c>
      <c r="L756" s="88" t="str">
        <f>+Monitoring!T756</f>
        <v>Brachycera</v>
      </c>
      <c r="M756" s="88" t="str">
        <f>+Monitoring!U756</f>
        <v>#N/C</v>
      </c>
      <c r="N756" s="88" t="str">
        <f>+Monitoring!V756</f>
        <v>#N/C</v>
      </c>
      <c r="O756" s="88" t="str">
        <f>+Monitoring!W756</f>
        <v>#N/C</v>
      </c>
      <c r="P756" s="88" t="str">
        <f>+Monitoring!X756</f>
        <v>#N/C</v>
      </c>
      <c r="Q756" s="88" t="str">
        <f>+Monitoring!Y756</f>
        <v>#N/C</v>
      </c>
      <c r="R756" s="88" t="str">
        <f>+Monitoring!Z756</f>
        <v>#N/C</v>
      </c>
      <c r="S756" s="88" t="e">
        <f>+Monitoring!#REF!</f>
        <v>#REF!</v>
      </c>
      <c r="T756" s="101" t="e">
        <f>+Monitoring!#REF!</f>
        <v>#REF!</v>
      </c>
    </row>
    <row r="757" spans="1:20" x14ac:dyDescent="0.3">
      <c r="A757" s="88">
        <f t="shared" si="59"/>
        <v>756</v>
      </c>
      <c r="B757" s="88" t="str">
        <f t="shared" si="55"/>
        <v>FAIRD</v>
      </c>
      <c r="C757" s="88" t="str">
        <f>SUBSTITUTE(+Monitoring!C757,"-","")</f>
        <v>FAIRD3</v>
      </c>
      <c r="D757" s="88" t="str">
        <f t="shared" si="56"/>
        <v>Site3</v>
      </c>
      <c r="E757" s="89" t="str">
        <f t="shared" si="57"/>
        <v>Meadow</v>
      </c>
      <c r="F757" s="90" t="str">
        <f t="shared" si="58"/>
        <v>FAIRDxMeadow</v>
      </c>
      <c r="G757" s="91">
        <f>+Monitoring!G757</f>
        <v>45169.752268518503</v>
      </c>
      <c r="H757" s="91">
        <f>+Monitoring!H757</f>
        <v>45169.752546296302</v>
      </c>
      <c r="I757" s="93">
        <f>+Monitoring!I757</f>
        <v>2.777777990559116E-4</v>
      </c>
      <c r="J757" s="92" t="e">
        <f>+Monitoring!#REF!</f>
        <v>#REF!</v>
      </c>
      <c r="K757" s="88" t="str">
        <f>+Monitoring!S757</f>
        <v>Diptera</v>
      </c>
      <c r="L757" s="88" t="str">
        <f>+Monitoring!T757</f>
        <v>Brachycera</v>
      </c>
      <c r="M757" s="88" t="str">
        <f>+Monitoring!U757</f>
        <v>#N/C</v>
      </c>
      <c r="N757" s="88" t="str">
        <f>+Monitoring!V757</f>
        <v>#N/C</v>
      </c>
      <c r="O757" s="88" t="str">
        <f>+Monitoring!W757</f>
        <v>#N/C</v>
      </c>
      <c r="P757" s="88" t="str">
        <f>+Monitoring!X757</f>
        <v>#N/C</v>
      </c>
      <c r="Q757" s="88" t="str">
        <f>+Monitoring!Y757</f>
        <v>#N/C</v>
      </c>
      <c r="R757" s="88" t="str">
        <f>+Monitoring!Z757</f>
        <v>#N/C</v>
      </c>
      <c r="S757" s="88" t="e">
        <f>+Monitoring!#REF!</f>
        <v>#REF!</v>
      </c>
      <c r="T757" s="101" t="e">
        <f>+Monitoring!#REF!</f>
        <v>#REF!</v>
      </c>
    </row>
    <row r="758" spans="1:20" x14ac:dyDescent="0.3">
      <c r="A758" s="88">
        <f t="shared" si="59"/>
        <v>757</v>
      </c>
      <c r="B758" s="88" t="str">
        <f t="shared" si="55"/>
        <v>FAIRD</v>
      </c>
      <c r="C758" s="88" t="str">
        <f>SUBSTITUTE(+Monitoring!C758,"-","")</f>
        <v>FAIRD3</v>
      </c>
      <c r="D758" s="88" t="str">
        <f t="shared" si="56"/>
        <v>Site3</v>
      </c>
      <c r="E758" s="89" t="str">
        <f t="shared" si="57"/>
        <v>Meadow</v>
      </c>
      <c r="F758" s="90" t="str">
        <f t="shared" si="58"/>
        <v>FAIRDxMeadow</v>
      </c>
      <c r="G758" s="91">
        <f>+Monitoring!G758</f>
        <v>45169.764710648102</v>
      </c>
      <c r="H758" s="91">
        <f>+Monitoring!H758</f>
        <v>45169.764872685198</v>
      </c>
      <c r="I758" s="93">
        <f>+Monitoring!I758</f>
        <v>1.6203709674300626E-4</v>
      </c>
      <c r="J758" s="92" t="e">
        <f>+Monitoring!#REF!</f>
        <v>#REF!</v>
      </c>
      <c r="K758" s="88" t="str">
        <f>+Monitoring!S758</f>
        <v>Diptera</v>
      </c>
      <c r="L758" s="88" t="str">
        <f>+Monitoring!T758</f>
        <v>Brachycera</v>
      </c>
      <c r="M758" s="88" t="str">
        <f>+Monitoring!U758</f>
        <v>#N/C</v>
      </c>
      <c r="N758" s="88" t="str">
        <f>+Monitoring!V758</f>
        <v>#N/C</v>
      </c>
      <c r="O758" s="88" t="str">
        <f>+Monitoring!W758</f>
        <v>#N/C</v>
      </c>
      <c r="P758" s="88" t="str">
        <f>+Monitoring!X758</f>
        <v>#N/C</v>
      </c>
      <c r="Q758" s="88" t="str">
        <f>+Monitoring!Y758</f>
        <v>#N/C</v>
      </c>
      <c r="R758" s="88" t="str">
        <f>+Monitoring!Z758</f>
        <v>#N/C</v>
      </c>
      <c r="S758" s="88" t="e">
        <f>+Monitoring!#REF!</f>
        <v>#REF!</v>
      </c>
      <c r="T758" s="101" t="e">
        <f>+Monitoring!#REF!</f>
        <v>#REF!</v>
      </c>
    </row>
    <row r="759" spans="1:20" x14ac:dyDescent="0.3">
      <c r="A759" s="88">
        <f t="shared" si="59"/>
        <v>758</v>
      </c>
      <c r="B759" s="88" t="str">
        <f t="shared" si="55"/>
        <v>FAIRD</v>
      </c>
      <c r="C759" s="88" t="str">
        <f>SUBSTITUTE(+Monitoring!C759,"-","")</f>
        <v>FAIRD3</v>
      </c>
      <c r="D759" s="88" t="str">
        <f t="shared" si="56"/>
        <v>Site3</v>
      </c>
      <c r="E759" s="89" t="str">
        <f t="shared" si="57"/>
        <v>Meadow</v>
      </c>
      <c r="F759" s="90" t="str">
        <f t="shared" si="58"/>
        <v>FAIRDxMeadow</v>
      </c>
      <c r="G759" s="91">
        <f>+Monitoring!G759</f>
        <v>45170.323240740698</v>
      </c>
      <c r="H759" s="91">
        <f>+Monitoring!H759</f>
        <v>45170.330752314803</v>
      </c>
      <c r="I759" s="93">
        <f>+Monitoring!I759</f>
        <v>7.5115741055924445E-3</v>
      </c>
      <c r="J759" s="92" t="e">
        <f>+Monitoring!#REF!</f>
        <v>#REF!</v>
      </c>
      <c r="K759" s="88" t="str">
        <f>+Monitoring!S759</f>
        <v>Diptera</v>
      </c>
      <c r="L759" s="88" t="str">
        <f>+Monitoring!T759</f>
        <v>Brachycera</v>
      </c>
      <c r="M759" s="88" t="str">
        <f>+Monitoring!U759</f>
        <v>#N/C</v>
      </c>
      <c r="N759" s="88" t="str">
        <f>+Monitoring!V759</f>
        <v>#N/C</v>
      </c>
      <c r="O759" s="88" t="str">
        <f>+Monitoring!W759</f>
        <v>#N/C</v>
      </c>
      <c r="P759" s="88" t="str">
        <f>+Monitoring!X759</f>
        <v>#N/C</v>
      </c>
      <c r="Q759" s="88" t="str">
        <f>+Monitoring!Y759</f>
        <v>#N/C</v>
      </c>
      <c r="R759" s="88" t="str">
        <f>+Monitoring!Z759</f>
        <v>#N/C</v>
      </c>
      <c r="S759" s="88" t="e">
        <f>+Monitoring!#REF!</f>
        <v>#REF!</v>
      </c>
      <c r="T759" s="101" t="e">
        <f>+Monitoring!#REF!</f>
        <v>#REF!</v>
      </c>
    </row>
    <row r="760" spans="1:20" x14ac:dyDescent="0.3">
      <c r="A760" s="88">
        <f t="shared" si="59"/>
        <v>759</v>
      </c>
      <c r="B760" s="88" t="str">
        <f t="shared" si="55"/>
        <v>FAIRD</v>
      </c>
      <c r="C760" s="88" t="str">
        <f>SUBSTITUTE(+Monitoring!C760,"-","")</f>
        <v>FAIRD3</v>
      </c>
      <c r="D760" s="88" t="str">
        <f t="shared" si="56"/>
        <v>Site3</v>
      </c>
      <c r="E760" s="89" t="str">
        <f t="shared" si="57"/>
        <v>Meadow</v>
      </c>
      <c r="F760" s="90" t="str">
        <f t="shared" si="58"/>
        <v>FAIRDxMeadow</v>
      </c>
      <c r="G760" s="91">
        <f>+Monitoring!G760</f>
        <v>45170.323240740698</v>
      </c>
      <c r="H760" s="91">
        <f>+Monitoring!H760</f>
        <v>45170.750787037003</v>
      </c>
      <c r="I760" s="93">
        <f>+Monitoring!I760</f>
        <v>0.42754629630508134</v>
      </c>
      <c r="J760" s="92" t="e">
        <f>+Monitoring!#REF!</f>
        <v>#REF!</v>
      </c>
      <c r="K760" s="88" t="str">
        <f>+Monitoring!S760</f>
        <v>Lepidoptera</v>
      </c>
      <c r="L760" s="88" t="str">
        <f>+Monitoring!T760</f>
        <v>Glossata</v>
      </c>
      <c r="M760" s="88" t="str">
        <f>+Monitoring!U760</f>
        <v>Heterocera</v>
      </c>
      <c r="N760" s="88" t="str">
        <f>+Monitoring!V760</f>
        <v>Noctuoidea</v>
      </c>
      <c r="O760" s="88" t="str">
        <f>+Monitoring!W760</f>
        <v>Noctuidae</v>
      </c>
      <c r="P760" s="88" t="str">
        <f>+Monitoring!X760</f>
        <v>#N/C</v>
      </c>
      <c r="Q760" s="88" t="str">
        <f>+Monitoring!Y760</f>
        <v>#N/C</v>
      </c>
      <c r="R760" s="88" t="str">
        <f>+Monitoring!Z760</f>
        <v>#N/C</v>
      </c>
      <c r="S760" s="88" t="e">
        <f>+Monitoring!#REF!</f>
        <v>#REF!</v>
      </c>
      <c r="T760" s="101" t="e">
        <f>+Monitoring!#REF!</f>
        <v>#REF!</v>
      </c>
    </row>
    <row r="761" spans="1:20" x14ac:dyDescent="0.3">
      <c r="A761" s="88">
        <f t="shared" si="59"/>
        <v>760</v>
      </c>
      <c r="B761" s="88" t="str">
        <f t="shared" si="55"/>
        <v>FAIRD</v>
      </c>
      <c r="C761" s="88" t="str">
        <f>SUBSTITUTE(+Monitoring!C761,"-","")</f>
        <v>FAIRD3</v>
      </c>
      <c r="D761" s="88" t="str">
        <f t="shared" si="56"/>
        <v>Site3</v>
      </c>
      <c r="E761" s="89" t="str">
        <f t="shared" si="57"/>
        <v>Meadow</v>
      </c>
      <c r="F761" s="90" t="str">
        <f t="shared" si="58"/>
        <v>FAIRDxMeadow</v>
      </c>
      <c r="G761" s="91">
        <f>+Monitoring!G761</f>
        <v>45170.340046296304</v>
      </c>
      <c r="H761" s="91">
        <f>+Monitoring!H761</f>
        <v>45170.356006944399</v>
      </c>
      <c r="I761" s="93">
        <f>+Monitoring!I761</f>
        <v>1.5960648095642682E-2</v>
      </c>
      <c r="J761" s="92" t="e">
        <f>+Monitoring!#REF!</f>
        <v>#REF!</v>
      </c>
      <c r="K761" s="88" t="str">
        <f>+Monitoring!S761</f>
        <v>Diptera</v>
      </c>
      <c r="L761" s="88" t="str">
        <f>+Monitoring!T761</f>
        <v>Brachycera</v>
      </c>
      <c r="M761" s="88" t="str">
        <f>+Monitoring!U761</f>
        <v>#N/C</v>
      </c>
      <c r="N761" s="88" t="str">
        <f>+Monitoring!V761</f>
        <v>#N/C</v>
      </c>
      <c r="O761" s="88" t="str">
        <f>+Monitoring!W761</f>
        <v>#N/C</v>
      </c>
      <c r="P761" s="88" t="str">
        <f>+Monitoring!X761</f>
        <v>#N/C</v>
      </c>
      <c r="Q761" s="88" t="str">
        <f>+Monitoring!Y761</f>
        <v>#N/C</v>
      </c>
      <c r="R761" s="88" t="str">
        <f>+Monitoring!Z761</f>
        <v>#N/C</v>
      </c>
      <c r="S761" s="88" t="e">
        <f>+Monitoring!#REF!</f>
        <v>#REF!</v>
      </c>
      <c r="T761" s="101" t="e">
        <f>+Monitoring!#REF!</f>
        <v>#REF!</v>
      </c>
    </row>
    <row r="762" spans="1:20" x14ac:dyDescent="0.3">
      <c r="A762" s="88">
        <f t="shared" si="59"/>
        <v>761</v>
      </c>
      <c r="B762" s="88" t="str">
        <f t="shared" si="55"/>
        <v>FAIRD</v>
      </c>
      <c r="C762" s="88" t="str">
        <f>SUBSTITUTE(+Monitoring!C762,"-","")</f>
        <v>FAIRD3</v>
      </c>
      <c r="D762" s="88" t="str">
        <f t="shared" si="56"/>
        <v>Site3</v>
      </c>
      <c r="E762" s="89" t="str">
        <f t="shared" si="57"/>
        <v>Meadow</v>
      </c>
      <c r="F762" s="90" t="str">
        <f t="shared" si="58"/>
        <v>FAIRDxMeadow</v>
      </c>
      <c r="G762" s="91">
        <f>+Monitoring!G762</f>
        <v>45170.371319444399</v>
      </c>
      <c r="H762" s="91">
        <f>+Monitoring!H762</f>
        <v>45170.371458333299</v>
      </c>
      <c r="I762" s="93">
        <f>+Monitoring!I762</f>
        <v>1.388888995279558E-4</v>
      </c>
      <c r="J762" s="92" t="e">
        <f>+Monitoring!#REF!</f>
        <v>#REF!</v>
      </c>
      <c r="K762" s="88" t="str">
        <f>+Monitoring!S762</f>
        <v>#N/C</v>
      </c>
      <c r="L762" s="88" t="str">
        <f>+Monitoring!T762</f>
        <v>#N/C</v>
      </c>
      <c r="M762" s="88" t="str">
        <f>+Monitoring!U762</f>
        <v>#N/C</v>
      </c>
      <c r="N762" s="88" t="str">
        <f>+Monitoring!V762</f>
        <v>#N/C</v>
      </c>
      <c r="O762" s="88" t="str">
        <f>+Monitoring!W762</f>
        <v>#N/C</v>
      </c>
      <c r="P762" s="88" t="str">
        <f>+Monitoring!X762</f>
        <v>#N/C</v>
      </c>
      <c r="Q762" s="88" t="str">
        <f>+Monitoring!Y762</f>
        <v>#N/C</v>
      </c>
      <c r="R762" s="88" t="str">
        <f>+Monitoring!Z762</f>
        <v>#N/C</v>
      </c>
      <c r="S762" s="88" t="e">
        <f>+Monitoring!#REF!</f>
        <v>#REF!</v>
      </c>
      <c r="T762" s="101" t="e">
        <f>+Monitoring!#REF!</f>
        <v>#REF!</v>
      </c>
    </row>
    <row r="763" spans="1:20" x14ac:dyDescent="0.3">
      <c r="A763" s="88">
        <f t="shared" si="59"/>
        <v>762</v>
      </c>
      <c r="B763" s="88" t="str">
        <f t="shared" si="55"/>
        <v>FAIRD</v>
      </c>
      <c r="C763" s="88" t="str">
        <f>SUBSTITUTE(+Monitoring!C763,"-","")</f>
        <v>FAIRD3</v>
      </c>
      <c r="D763" s="88" t="str">
        <f t="shared" si="56"/>
        <v>Site3</v>
      </c>
      <c r="E763" s="89" t="str">
        <f t="shared" si="57"/>
        <v>Meadow</v>
      </c>
      <c r="F763" s="90" t="str">
        <f t="shared" si="58"/>
        <v>FAIRDxMeadow</v>
      </c>
      <c r="G763" s="91">
        <f>+Monitoring!G763</f>
        <v>45170.378240740698</v>
      </c>
      <c r="H763" s="91">
        <f>+Monitoring!H763</f>
        <v>45170.378391203703</v>
      </c>
      <c r="I763" s="93">
        <f>+Monitoring!I763</f>
        <v>1.5046300541143864E-4</v>
      </c>
      <c r="J763" s="92" t="e">
        <f>+Monitoring!#REF!</f>
        <v>#REF!</v>
      </c>
      <c r="K763" s="88" t="str">
        <f>+Monitoring!S763</f>
        <v>Diptera</v>
      </c>
      <c r="L763" s="88" t="str">
        <f>+Monitoring!T763</f>
        <v>Brachycera</v>
      </c>
      <c r="M763" s="88" t="str">
        <f>+Monitoring!U763</f>
        <v>#N/C</v>
      </c>
      <c r="N763" s="88" t="str">
        <f>+Monitoring!V763</f>
        <v>#N/C</v>
      </c>
      <c r="O763" s="88" t="str">
        <f>+Monitoring!W763</f>
        <v>#N/C</v>
      </c>
      <c r="P763" s="88" t="str">
        <f>+Monitoring!X763</f>
        <v>#N/C</v>
      </c>
      <c r="Q763" s="88" t="str">
        <f>+Monitoring!Y763</f>
        <v>#N/C</v>
      </c>
      <c r="R763" s="88" t="str">
        <f>+Monitoring!Z763</f>
        <v>#N/C</v>
      </c>
      <c r="S763" s="88" t="e">
        <f>+Monitoring!#REF!</f>
        <v>#REF!</v>
      </c>
      <c r="T763" s="101" t="e">
        <f>+Monitoring!#REF!</f>
        <v>#REF!</v>
      </c>
    </row>
    <row r="764" spans="1:20" x14ac:dyDescent="0.3">
      <c r="A764" s="88">
        <f t="shared" si="59"/>
        <v>763</v>
      </c>
      <c r="B764" s="88" t="str">
        <f t="shared" si="55"/>
        <v>FAIRD</v>
      </c>
      <c r="C764" s="88" t="str">
        <f>SUBSTITUTE(+Monitoring!C764,"-","")</f>
        <v>FAIRD3</v>
      </c>
      <c r="D764" s="88" t="str">
        <f t="shared" si="56"/>
        <v>Site3</v>
      </c>
      <c r="E764" s="89" t="str">
        <f t="shared" si="57"/>
        <v>Meadow</v>
      </c>
      <c r="F764" s="90" t="str">
        <f t="shared" si="58"/>
        <v>FAIRDxMeadow</v>
      </c>
      <c r="G764" s="91">
        <f>+Monitoring!G764</f>
        <v>45170.417939814797</v>
      </c>
      <c r="H764" s="91">
        <f>+Monitoring!H764</f>
        <v>45170.422511574099</v>
      </c>
      <c r="I764" s="93">
        <f>+Monitoring!I764</f>
        <v>4.5717593020526692E-3</v>
      </c>
      <c r="J764" s="92" t="e">
        <f>+Monitoring!#REF!</f>
        <v>#REF!</v>
      </c>
      <c r="K764" s="88" t="str">
        <f>+Monitoring!S764</f>
        <v>Diptera</v>
      </c>
      <c r="L764" s="88" t="str">
        <f>+Monitoring!T764</f>
        <v>Brachycera</v>
      </c>
      <c r="M764" s="88" t="str">
        <f>+Monitoring!U764</f>
        <v>#N/C</v>
      </c>
      <c r="N764" s="88" t="str">
        <f>+Monitoring!V764</f>
        <v>#N/C</v>
      </c>
      <c r="O764" s="88" t="str">
        <f>+Monitoring!W764</f>
        <v>#N/C</v>
      </c>
      <c r="P764" s="88" t="str">
        <f>+Monitoring!X764</f>
        <v>#N/C</v>
      </c>
      <c r="Q764" s="88" t="str">
        <f>+Monitoring!Y764</f>
        <v>#N/C</v>
      </c>
      <c r="R764" s="88" t="str">
        <f>+Monitoring!Z764</f>
        <v>#N/C</v>
      </c>
      <c r="S764" s="88" t="e">
        <f>+Monitoring!#REF!</f>
        <v>#REF!</v>
      </c>
      <c r="T764" s="101" t="e">
        <f>+Monitoring!#REF!</f>
        <v>#REF!</v>
      </c>
    </row>
    <row r="765" spans="1:20" x14ac:dyDescent="0.3">
      <c r="A765" s="88">
        <f t="shared" si="59"/>
        <v>764</v>
      </c>
      <c r="B765" s="88" t="str">
        <f t="shared" si="55"/>
        <v>FAIRD</v>
      </c>
      <c r="C765" s="88" t="str">
        <f>SUBSTITUTE(+Monitoring!C765,"-","")</f>
        <v>FAIRD3</v>
      </c>
      <c r="D765" s="88" t="str">
        <f t="shared" si="56"/>
        <v>Site3</v>
      </c>
      <c r="E765" s="89" t="str">
        <f t="shared" si="57"/>
        <v>Meadow</v>
      </c>
      <c r="F765" s="90" t="str">
        <f t="shared" si="58"/>
        <v>FAIRDxMeadow</v>
      </c>
      <c r="G765" s="91">
        <f>+Monitoring!G765</f>
        <v>45170.434432870403</v>
      </c>
      <c r="H765" s="91">
        <f>+Monitoring!H765</f>
        <v>45170.441874999997</v>
      </c>
      <c r="I765" s="93">
        <f>+Monitoring!I765</f>
        <v>7.4421295939828269E-3</v>
      </c>
      <c r="J765" s="92" t="e">
        <f>+Monitoring!#REF!</f>
        <v>#REF!</v>
      </c>
      <c r="K765" s="88" t="str">
        <f>+Monitoring!S765</f>
        <v>Diptera</v>
      </c>
      <c r="L765" s="88" t="str">
        <f>+Monitoring!T765</f>
        <v>Brachycera</v>
      </c>
      <c r="M765" s="88" t="str">
        <f>+Monitoring!U765</f>
        <v>#N/C</v>
      </c>
      <c r="N765" s="88" t="str">
        <f>+Monitoring!V765</f>
        <v>#N/C</v>
      </c>
      <c r="O765" s="88" t="str">
        <f>+Monitoring!W765</f>
        <v>#N/C</v>
      </c>
      <c r="P765" s="88" t="str">
        <f>+Monitoring!X765</f>
        <v>#N/C</v>
      </c>
      <c r="Q765" s="88" t="str">
        <f>+Monitoring!Y765</f>
        <v>#N/C</v>
      </c>
      <c r="R765" s="88" t="str">
        <f>+Monitoring!Z765</f>
        <v>#N/C</v>
      </c>
      <c r="S765" s="88" t="e">
        <f>+Monitoring!#REF!</f>
        <v>#REF!</v>
      </c>
      <c r="T765" s="101" t="e">
        <f>+Monitoring!#REF!</f>
        <v>#REF!</v>
      </c>
    </row>
    <row r="766" spans="1:20" x14ac:dyDescent="0.3">
      <c r="A766" s="88">
        <f t="shared" si="59"/>
        <v>765</v>
      </c>
      <c r="B766" s="88" t="str">
        <f t="shared" si="55"/>
        <v>FAIRD</v>
      </c>
      <c r="C766" s="88" t="str">
        <f>SUBSTITUTE(+Monitoring!C766,"-","")</f>
        <v>FAIRD3</v>
      </c>
      <c r="D766" s="88" t="str">
        <f t="shared" si="56"/>
        <v>Site3</v>
      </c>
      <c r="E766" s="89" t="str">
        <f t="shared" si="57"/>
        <v>Meadow</v>
      </c>
      <c r="F766" s="90" t="str">
        <f t="shared" si="58"/>
        <v>FAIRDxMeadow</v>
      </c>
      <c r="G766" s="91">
        <f>+Monitoring!G766</f>
        <v>45170.477789351899</v>
      </c>
      <c r="H766" s="91">
        <f>+Monitoring!H766</f>
        <v>45170.4851851852</v>
      </c>
      <c r="I766" s="93">
        <f>+Monitoring!I766</f>
        <v>7.3958333014161326E-3</v>
      </c>
      <c r="J766" s="92" t="e">
        <f>+Monitoring!#REF!</f>
        <v>#REF!</v>
      </c>
      <c r="K766" s="88" t="str">
        <f>+Monitoring!S766</f>
        <v>#N/C</v>
      </c>
      <c r="L766" s="88" t="str">
        <f>+Monitoring!T766</f>
        <v>#N/C</v>
      </c>
      <c r="M766" s="88" t="str">
        <f>+Monitoring!U766</f>
        <v>#N/C</v>
      </c>
      <c r="N766" s="88" t="str">
        <f>+Monitoring!V766</f>
        <v>#N/C</v>
      </c>
      <c r="O766" s="88" t="str">
        <f>+Monitoring!W766</f>
        <v>#N/C</v>
      </c>
      <c r="P766" s="88" t="str">
        <f>+Monitoring!X766</f>
        <v>#N/C</v>
      </c>
      <c r="Q766" s="88" t="str">
        <f>+Monitoring!Y766</f>
        <v>#N/C</v>
      </c>
      <c r="R766" s="88" t="str">
        <f>+Monitoring!Z766</f>
        <v>#N/C</v>
      </c>
      <c r="S766" s="88" t="e">
        <f>+Monitoring!#REF!</f>
        <v>#REF!</v>
      </c>
      <c r="T766" s="101" t="e">
        <f>+Monitoring!#REF!</f>
        <v>#REF!</v>
      </c>
    </row>
    <row r="767" spans="1:20" x14ac:dyDescent="0.3">
      <c r="A767" s="88">
        <f t="shared" si="59"/>
        <v>766</v>
      </c>
      <c r="B767" s="88" t="str">
        <f t="shared" si="55"/>
        <v>FAIRD</v>
      </c>
      <c r="C767" s="88" t="str">
        <f>SUBSTITUTE(+Monitoring!C767,"-","")</f>
        <v>FAIRD3</v>
      </c>
      <c r="D767" s="88" t="str">
        <f t="shared" si="56"/>
        <v>Site3</v>
      </c>
      <c r="E767" s="89" t="str">
        <f t="shared" si="57"/>
        <v>Meadow</v>
      </c>
      <c r="F767" s="90" t="str">
        <f t="shared" si="58"/>
        <v>FAIRDxMeadow</v>
      </c>
      <c r="G767" s="91">
        <f>+Monitoring!G767</f>
        <v>45170.535462963002</v>
      </c>
      <c r="H767" s="91">
        <f>+Monitoring!H767</f>
        <v>45170.535752314798</v>
      </c>
      <c r="I767" s="93">
        <f>+Monitoring!I767</f>
        <v>2.8935179580003023E-4</v>
      </c>
      <c r="J767" s="92" t="e">
        <f>+Monitoring!#REF!</f>
        <v>#REF!</v>
      </c>
      <c r="K767" s="88" t="str">
        <f>+Monitoring!S767</f>
        <v>Diptera</v>
      </c>
      <c r="L767" s="88" t="str">
        <f>+Monitoring!T767</f>
        <v>Brachycera</v>
      </c>
      <c r="M767" s="88" t="str">
        <f>+Monitoring!U767</f>
        <v>#N/C</v>
      </c>
      <c r="N767" s="88" t="str">
        <f>+Monitoring!V767</f>
        <v>#N/C</v>
      </c>
      <c r="O767" s="88" t="str">
        <f>+Monitoring!W767</f>
        <v>#N/C</v>
      </c>
      <c r="P767" s="88" t="str">
        <f>+Monitoring!X767</f>
        <v>#N/C</v>
      </c>
      <c r="Q767" s="88" t="str">
        <f>+Monitoring!Y767</f>
        <v>#N/C</v>
      </c>
      <c r="R767" s="88" t="str">
        <f>+Monitoring!Z767</f>
        <v>#N/C</v>
      </c>
      <c r="S767" s="88" t="e">
        <f>+Monitoring!#REF!</f>
        <v>#REF!</v>
      </c>
      <c r="T767" s="101" t="e">
        <f>+Monitoring!#REF!</f>
        <v>#REF!</v>
      </c>
    </row>
    <row r="768" spans="1:20" x14ac:dyDescent="0.3">
      <c r="A768" s="88">
        <f t="shared" si="59"/>
        <v>767</v>
      </c>
      <c r="B768" s="88" t="str">
        <f t="shared" si="55"/>
        <v>FAIRD</v>
      </c>
      <c r="C768" s="88" t="str">
        <f>SUBSTITUTE(+Monitoring!C768,"-","")</f>
        <v>FAIRD3</v>
      </c>
      <c r="D768" s="88" t="str">
        <f t="shared" si="56"/>
        <v>Site3</v>
      </c>
      <c r="E768" s="89" t="str">
        <f t="shared" si="57"/>
        <v>Meadow</v>
      </c>
      <c r="F768" s="90" t="str">
        <f t="shared" si="58"/>
        <v>FAIRDxMeadow</v>
      </c>
      <c r="G768" s="91">
        <f>+Monitoring!G768</f>
        <v>45170.573518518497</v>
      </c>
      <c r="H768" s="91">
        <f>+Monitoring!H768</f>
        <v>45170.573587963001</v>
      </c>
      <c r="I768" s="93">
        <f>+Monitoring!I768</f>
        <v>6.9444504333660007E-5</v>
      </c>
      <c r="J768" s="92" t="e">
        <f>+Monitoring!#REF!</f>
        <v>#REF!</v>
      </c>
      <c r="K768" s="88" t="str">
        <f>+Monitoring!S768</f>
        <v>Diptera</v>
      </c>
      <c r="L768" s="88" t="str">
        <f>+Monitoring!T768</f>
        <v>Brachycera</v>
      </c>
      <c r="M768" s="88" t="str">
        <f>+Monitoring!U768</f>
        <v>Muscomorpha</v>
      </c>
      <c r="N768" s="88" t="str">
        <f>+Monitoring!V768</f>
        <v>Muscoidea</v>
      </c>
      <c r="O768" s="88" t="str">
        <f>+Monitoring!W768</f>
        <v>#N/C</v>
      </c>
      <c r="P768" s="88" t="str">
        <f>+Monitoring!X768</f>
        <v>#N/C</v>
      </c>
      <c r="Q768" s="88" t="str">
        <f>+Monitoring!Y768</f>
        <v>#N/C</v>
      </c>
      <c r="R768" s="88" t="str">
        <f>+Monitoring!Z768</f>
        <v>#N/C</v>
      </c>
      <c r="S768" s="88" t="e">
        <f>+Monitoring!#REF!</f>
        <v>#REF!</v>
      </c>
      <c r="T768" s="101" t="e">
        <f>+Monitoring!#REF!</f>
        <v>#REF!</v>
      </c>
    </row>
    <row r="769" spans="1:20" x14ac:dyDescent="0.3">
      <c r="A769" s="88">
        <f t="shared" si="59"/>
        <v>768</v>
      </c>
      <c r="B769" s="88" t="str">
        <f t="shared" si="55"/>
        <v>FAIRD</v>
      </c>
      <c r="C769" s="88" t="str">
        <f>SUBSTITUTE(+Monitoring!C769,"-","")</f>
        <v>FAIRD3</v>
      </c>
      <c r="D769" s="88" t="str">
        <f t="shared" si="56"/>
        <v>Site3</v>
      </c>
      <c r="E769" s="89" t="str">
        <f t="shared" si="57"/>
        <v>Meadow</v>
      </c>
      <c r="F769" s="90" t="str">
        <f t="shared" si="58"/>
        <v>FAIRDxMeadow</v>
      </c>
      <c r="G769" s="91">
        <f>+Monitoring!G769</f>
        <v>45170.590046296304</v>
      </c>
      <c r="H769" s="91">
        <f>+Monitoring!H769</f>
        <v>45170.590115740699</v>
      </c>
      <c r="I769" s="93">
        <f>+Monitoring!I769</f>
        <v>6.9444395194295794E-5</v>
      </c>
      <c r="J769" s="92" t="e">
        <f>+Monitoring!#REF!</f>
        <v>#REF!</v>
      </c>
      <c r="K769" s="88" t="str">
        <f>+Monitoring!S769</f>
        <v>Diptera</v>
      </c>
      <c r="L769" s="88" t="str">
        <f>+Monitoring!T769</f>
        <v>Brachycera</v>
      </c>
      <c r="M769" s="88" t="str">
        <f>+Monitoring!U769</f>
        <v>#N/C</v>
      </c>
      <c r="N769" s="88" t="str">
        <f>+Monitoring!V769</f>
        <v>#N/C</v>
      </c>
      <c r="O769" s="88" t="str">
        <f>+Monitoring!W769</f>
        <v>#N/C</v>
      </c>
      <c r="P769" s="88" t="str">
        <f>+Monitoring!X769</f>
        <v>#N/C</v>
      </c>
      <c r="Q769" s="88" t="str">
        <f>+Monitoring!Y769</f>
        <v>#N/C</v>
      </c>
      <c r="R769" s="88" t="str">
        <f>+Monitoring!Z769</f>
        <v>#N/C</v>
      </c>
      <c r="S769" s="88" t="e">
        <f>+Monitoring!#REF!</f>
        <v>#REF!</v>
      </c>
      <c r="T769" s="101" t="e">
        <f>+Monitoring!#REF!</f>
        <v>#REF!</v>
      </c>
    </row>
    <row r="770" spans="1:20" x14ac:dyDescent="0.3">
      <c r="A770" s="88">
        <f t="shared" si="59"/>
        <v>769</v>
      </c>
      <c r="B770" s="88" t="str">
        <f t="shared" si="55"/>
        <v>FAIRD</v>
      </c>
      <c r="C770" s="88" t="str">
        <f>SUBSTITUTE(+Monitoring!C770,"-","")</f>
        <v>FAIRD3</v>
      </c>
      <c r="D770" s="88" t="str">
        <f t="shared" si="56"/>
        <v>Site3</v>
      </c>
      <c r="E770" s="89" t="str">
        <f t="shared" si="57"/>
        <v>Meadow</v>
      </c>
      <c r="F770" s="90" t="str">
        <f t="shared" si="58"/>
        <v>FAIRDxMeadow</v>
      </c>
      <c r="G770" s="91">
        <f>+Monitoring!G770</f>
        <v>45170.6167361111</v>
      </c>
      <c r="H770" s="91">
        <f>+Monitoring!H770</f>
        <v>45170.617199074099</v>
      </c>
      <c r="I770" s="93">
        <f>+Monitoring!I770</f>
        <v>4.6296299842651933E-4</v>
      </c>
      <c r="J770" s="92" t="e">
        <f>+Monitoring!#REF!</f>
        <v>#REF!</v>
      </c>
      <c r="K770" s="88" t="str">
        <f>+Monitoring!S770</f>
        <v>Diptera</v>
      </c>
      <c r="L770" s="88" t="str">
        <f>+Monitoring!T770</f>
        <v>Brachycera</v>
      </c>
      <c r="M770" s="88" t="str">
        <f>+Monitoring!U770</f>
        <v>Muscomorpha</v>
      </c>
      <c r="N770" s="88" t="str">
        <f>+Monitoring!V770</f>
        <v>Lauxanioidea</v>
      </c>
      <c r="O770" s="88" t="str">
        <f>+Monitoring!W770</f>
        <v>Lauxaniidae</v>
      </c>
      <c r="P770" s="88" t="str">
        <f>+Monitoring!X770</f>
        <v>Lauxaniinae</v>
      </c>
      <c r="Q770" s="88" t="str">
        <f>+Monitoring!Y770</f>
        <v>Calliopum</v>
      </c>
      <c r="R770" s="88" t="str">
        <f>+Monitoring!Z770</f>
        <v>#N/C</v>
      </c>
      <c r="S770" s="88" t="e">
        <f>+Monitoring!#REF!</f>
        <v>#REF!</v>
      </c>
      <c r="T770" s="101" t="e">
        <f>+Monitoring!#REF!</f>
        <v>#REF!</v>
      </c>
    </row>
    <row r="771" spans="1:20" x14ac:dyDescent="0.3">
      <c r="A771" s="88">
        <f t="shared" si="59"/>
        <v>770</v>
      </c>
      <c r="B771" s="88" t="str">
        <f t="shared" ref="B771:B834" si="60">+LEFT(C771,LEN(C771)-1)</f>
        <v>FAIRD</v>
      </c>
      <c r="C771" s="88" t="str">
        <f>SUBSTITUTE(+Monitoring!C771,"-","")</f>
        <v>FAIRD3</v>
      </c>
      <c r="D771" s="88" t="str">
        <f t="shared" ref="D771:D834" si="61">CONCATENATE("Site",RIGHT(C771,1))</f>
        <v>Site3</v>
      </c>
      <c r="E771" s="89" t="str">
        <f t="shared" ref="E771:E834" si="62">IF(OR(D771="Site1",D771="Site2"),"Maize",IF(OR(D771="Site3",D771="Site4"),"Meadow","error"))</f>
        <v>Meadow</v>
      </c>
      <c r="F771" s="90" t="str">
        <f t="shared" ref="F771:F834" si="63">+CONCATENATE(B771,"x",E771)</f>
        <v>FAIRDxMeadow</v>
      </c>
      <c r="G771" s="91">
        <f>+Monitoring!G771</f>
        <v>45170.626875000002</v>
      </c>
      <c r="H771" s="91">
        <f>+Monitoring!H771</f>
        <v>45170.626956018503</v>
      </c>
      <c r="I771" s="93">
        <f>+Monitoring!I771</f>
        <v>8.1018501077778637E-5</v>
      </c>
      <c r="J771" s="92" t="e">
        <f>+Monitoring!#REF!</f>
        <v>#REF!</v>
      </c>
      <c r="K771" s="88" t="str">
        <f>+Monitoring!S771</f>
        <v>Diptera</v>
      </c>
      <c r="L771" s="88" t="str">
        <f>+Monitoring!T771</f>
        <v>Brachycera</v>
      </c>
      <c r="M771" s="88" t="str">
        <f>+Monitoring!U771</f>
        <v>Muscomorpha</v>
      </c>
      <c r="N771" s="88" t="str">
        <f>+Monitoring!V771</f>
        <v>Oestroidea</v>
      </c>
      <c r="O771" s="88" t="str">
        <f>+Monitoring!W771</f>
        <v>Sarcophagidae</v>
      </c>
      <c r="P771" s="88" t="str">
        <f>+Monitoring!X771</f>
        <v>#N/C</v>
      </c>
      <c r="Q771" s="88" t="str">
        <f>+Monitoring!Y771</f>
        <v>#N/C</v>
      </c>
      <c r="R771" s="88" t="str">
        <f>+Monitoring!Z771</f>
        <v>#N/C</v>
      </c>
      <c r="S771" s="88" t="e">
        <f>+Monitoring!#REF!</f>
        <v>#REF!</v>
      </c>
      <c r="T771" s="101" t="e">
        <f>+Monitoring!#REF!</f>
        <v>#REF!</v>
      </c>
    </row>
    <row r="772" spans="1:20" x14ac:dyDescent="0.3">
      <c r="A772" s="88">
        <f t="shared" ref="A772:A835" si="64">+A771+1</f>
        <v>771</v>
      </c>
      <c r="B772" s="88" t="str">
        <f t="shared" si="60"/>
        <v>FAIRD</v>
      </c>
      <c r="C772" s="88" t="str">
        <f>SUBSTITUTE(+Monitoring!C772,"-","")</f>
        <v>FAIRD3</v>
      </c>
      <c r="D772" s="88" t="str">
        <f t="shared" si="61"/>
        <v>Site3</v>
      </c>
      <c r="E772" s="89" t="str">
        <f t="shared" si="62"/>
        <v>Meadow</v>
      </c>
      <c r="F772" s="90" t="str">
        <f t="shared" si="63"/>
        <v>FAIRDxMeadow</v>
      </c>
      <c r="G772" s="91">
        <f>+Monitoring!G772</f>
        <v>45170.659525463001</v>
      </c>
      <c r="H772" s="91">
        <f>+Monitoring!H772</f>
        <v>45170.659756944398</v>
      </c>
      <c r="I772" s="93">
        <f>+Monitoring!I772</f>
        <v>2.3148139734985307E-4</v>
      </c>
      <c r="J772" s="92" t="e">
        <f>+Monitoring!#REF!</f>
        <v>#REF!</v>
      </c>
      <c r="K772" s="88" t="str">
        <f>+Monitoring!S772</f>
        <v>Diptera</v>
      </c>
      <c r="L772" s="88" t="str">
        <f>+Monitoring!T772</f>
        <v>Brachycera</v>
      </c>
      <c r="M772" s="88" t="str">
        <f>+Monitoring!U772</f>
        <v>#N/C</v>
      </c>
      <c r="N772" s="88" t="str">
        <f>+Monitoring!V772</f>
        <v>#N/C</v>
      </c>
      <c r="O772" s="88" t="str">
        <f>+Monitoring!W772</f>
        <v>#N/C</v>
      </c>
      <c r="P772" s="88" t="str">
        <f>+Monitoring!X772</f>
        <v>#N/C</v>
      </c>
      <c r="Q772" s="88" t="str">
        <f>+Monitoring!Y772</f>
        <v>#N/C</v>
      </c>
      <c r="R772" s="88" t="str">
        <f>+Monitoring!Z772</f>
        <v>#N/C</v>
      </c>
      <c r="S772" s="88" t="e">
        <f>+Monitoring!#REF!</f>
        <v>#REF!</v>
      </c>
      <c r="T772" s="101" t="e">
        <f>+Monitoring!#REF!</f>
        <v>#REF!</v>
      </c>
    </row>
    <row r="773" spans="1:20" x14ac:dyDescent="0.3">
      <c r="A773" s="88">
        <f t="shared" si="64"/>
        <v>772</v>
      </c>
      <c r="B773" s="88" t="str">
        <f t="shared" si="60"/>
        <v>FAIRD</v>
      </c>
      <c r="C773" s="88" t="str">
        <f>SUBSTITUTE(+Monitoring!C773,"-","")</f>
        <v>FAIRD3</v>
      </c>
      <c r="D773" s="88" t="str">
        <f t="shared" si="61"/>
        <v>Site3</v>
      </c>
      <c r="E773" s="89" t="str">
        <f t="shared" si="62"/>
        <v>Meadow</v>
      </c>
      <c r="F773" s="90" t="str">
        <f t="shared" si="63"/>
        <v>FAIRDxMeadow</v>
      </c>
      <c r="G773" s="91">
        <f>+Monitoring!G773</f>
        <v>45170.659756944398</v>
      </c>
      <c r="H773" s="91">
        <f>+Monitoring!H773</f>
        <v>45170.660451388903</v>
      </c>
      <c r="I773" s="93">
        <f>+Monitoring!I773</f>
        <v>6.9444450491573662E-4</v>
      </c>
      <c r="J773" s="92" t="e">
        <f>+Monitoring!#REF!</f>
        <v>#REF!</v>
      </c>
      <c r="K773" s="88" t="str">
        <f>+Monitoring!S773</f>
        <v>Diptera</v>
      </c>
      <c r="L773" s="88" t="str">
        <f>+Monitoring!T773</f>
        <v>Brachycera</v>
      </c>
      <c r="M773" s="88" t="str">
        <f>+Monitoring!U773</f>
        <v>Muscomorpha</v>
      </c>
      <c r="N773" s="88" t="str">
        <f>+Monitoring!V773</f>
        <v>Sphaeroceroidea</v>
      </c>
      <c r="O773" s="88" t="str">
        <f>+Monitoring!W773</f>
        <v>Sphaeroceridae</v>
      </c>
      <c r="P773" s="88" t="str">
        <f>+Monitoring!X773</f>
        <v>#N/C</v>
      </c>
      <c r="Q773" s="88" t="str">
        <f>+Monitoring!Y773</f>
        <v>#N/C</v>
      </c>
      <c r="R773" s="88" t="str">
        <f>+Monitoring!Z773</f>
        <v>#N/C</v>
      </c>
      <c r="S773" s="88" t="e">
        <f>+Monitoring!#REF!</f>
        <v>#REF!</v>
      </c>
      <c r="T773" s="101" t="e">
        <f>+Monitoring!#REF!</f>
        <v>#REF!</v>
      </c>
    </row>
    <row r="774" spans="1:20" x14ac:dyDescent="0.3">
      <c r="A774" s="88">
        <f t="shared" si="64"/>
        <v>773</v>
      </c>
      <c r="B774" s="88" t="str">
        <f t="shared" si="60"/>
        <v>FAIRD</v>
      </c>
      <c r="C774" s="88" t="str">
        <f>SUBSTITUTE(+Monitoring!C774,"-","")</f>
        <v>FAIRD3</v>
      </c>
      <c r="D774" s="88" t="str">
        <f t="shared" si="61"/>
        <v>Site3</v>
      </c>
      <c r="E774" s="89" t="str">
        <f t="shared" si="62"/>
        <v>Meadow</v>
      </c>
      <c r="F774" s="90" t="str">
        <f t="shared" si="63"/>
        <v>FAIRDxMeadow</v>
      </c>
      <c r="G774" s="91">
        <f>+Monitoring!G774</f>
        <v>45170.660208333298</v>
      </c>
      <c r="H774" s="91">
        <f>+Monitoring!H774</f>
        <v>45170.660405092603</v>
      </c>
      <c r="I774" s="93">
        <f>+Monitoring!I774</f>
        <v>1.9675930525409058E-4</v>
      </c>
      <c r="J774" s="92" t="e">
        <f>+Monitoring!#REF!</f>
        <v>#REF!</v>
      </c>
      <c r="K774" s="88" t="str">
        <f>+Monitoring!S774</f>
        <v>Diptera</v>
      </c>
      <c r="L774" s="88" t="str">
        <f>+Monitoring!T774</f>
        <v>Brachycera</v>
      </c>
      <c r="M774" s="88" t="str">
        <f>+Monitoring!U774</f>
        <v>#N/C</v>
      </c>
      <c r="N774" s="88" t="str">
        <f>+Monitoring!V774</f>
        <v>#N/C</v>
      </c>
      <c r="O774" s="88" t="str">
        <f>+Monitoring!W774</f>
        <v>#N/C</v>
      </c>
      <c r="P774" s="88" t="str">
        <f>+Monitoring!X774</f>
        <v>#N/C</v>
      </c>
      <c r="Q774" s="88" t="str">
        <f>+Monitoring!Y774</f>
        <v>#N/C</v>
      </c>
      <c r="R774" s="88" t="str">
        <f>+Monitoring!Z774</f>
        <v>#N/C</v>
      </c>
      <c r="S774" s="88" t="e">
        <f>+Monitoring!#REF!</f>
        <v>#REF!</v>
      </c>
      <c r="T774" s="101" t="e">
        <f>+Monitoring!#REF!</f>
        <v>#REF!</v>
      </c>
    </row>
    <row r="775" spans="1:20" x14ac:dyDescent="0.3">
      <c r="A775" s="88">
        <f t="shared" si="64"/>
        <v>774</v>
      </c>
      <c r="B775" s="88" t="str">
        <f t="shared" si="60"/>
        <v>FAIRD</v>
      </c>
      <c r="C775" s="88" t="str">
        <f>SUBSTITUTE(+Monitoring!C775,"-","")</f>
        <v>FAIRD3</v>
      </c>
      <c r="D775" s="88" t="str">
        <f t="shared" si="61"/>
        <v>Site3</v>
      </c>
      <c r="E775" s="89" t="str">
        <f t="shared" si="62"/>
        <v>Meadow</v>
      </c>
      <c r="F775" s="90" t="str">
        <f t="shared" si="63"/>
        <v>FAIRDxMeadow</v>
      </c>
      <c r="G775" s="91">
        <f>+Monitoring!G775</f>
        <v>45170.6739930556</v>
      </c>
      <c r="H775" s="91">
        <f>+Monitoring!H775</f>
        <v>45170.674317129597</v>
      </c>
      <c r="I775" s="93">
        <f>+Monitoring!I775</f>
        <v>3.2407399703515694E-4</v>
      </c>
      <c r="J775" s="92" t="e">
        <f>+Monitoring!#REF!</f>
        <v>#REF!</v>
      </c>
      <c r="K775" s="88" t="str">
        <f>+Monitoring!S775</f>
        <v>Diptera</v>
      </c>
      <c r="L775" s="88" t="str">
        <f>+Monitoring!T775</f>
        <v>Brachycera</v>
      </c>
      <c r="M775" s="88" t="str">
        <f>+Monitoring!U775</f>
        <v>Muscomorpha</v>
      </c>
      <c r="N775" s="88" t="str">
        <f>+Monitoring!V775</f>
        <v>Oestroidea</v>
      </c>
      <c r="O775" s="88" t="str">
        <f>+Monitoring!W775</f>
        <v>Calliphoridae</v>
      </c>
      <c r="P775" s="88" t="str">
        <f>+Monitoring!X775</f>
        <v>Calliphorinae</v>
      </c>
      <c r="Q775" s="88" t="str">
        <f>+Monitoring!Y775</f>
        <v>Bellardia</v>
      </c>
      <c r="R775" s="88" t="str">
        <f>+Monitoring!Z775</f>
        <v>#N/C</v>
      </c>
      <c r="S775" s="88" t="e">
        <f>+Monitoring!#REF!</f>
        <v>#REF!</v>
      </c>
      <c r="T775" s="101" t="e">
        <f>+Monitoring!#REF!</f>
        <v>#REF!</v>
      </c>
    </row>
    <row r="776" spans="1:20" x14ac:dyDescent="0.3">
      <c r="A776" s="88">
        <f t="shared" si="64"/>
        <v>775</v>
      </c>
      <c r="B776" s="88" t="str">
        <f t="shared" si="60"/>
        <v>FAIRD</v>
      </c>
      <c r="C776" s="88" t="str">
        <f>SUBSTITUTE(+Monitoring!C776,"-","")</f>
        <v>FAIRD3</v>
      </c>
      <c r="D776" s="88" t="str">
        <f t="shared" si="61"/>
        <v>Site3</v>
      </c>
      <c r="E776" s="89" t="str">
        <f t="shared" si="62"/>
        <v>Meadow</v>
      </c>
      <c r="F776" s="90" t="str">
        <f t="shared" si="63"/>
        <v>FAIRDxMeadow</v>
      </c>
      <c r="G776" s="91">
        <f>+Monitoring!G776</f>
        <v>45170.7496875</v>
      </c>
      <c r="H776" s="91">
        <f>+Monitoring!H776</f>
        <v>45170.750752314802</v>
      </c>
      <c r="I776" s="93">
        <f>+Monitoring!I776</f>
        <v>1.0648148017935455E-3</v>
      </c>
      <c r="J776" s="92" t="e">
        <f>+Monitoring!#REF!</f>
        <v>#REF!</v>
      </c>
      <c r="K776" s="88" t="str">
        <f>+Monitoring!S776</f>
        <v>Diptera</v>
      </c>
      <c r="L776" s="88" t="str">
        <f>+Monitoring!T776</f>
        <v>Brachycera</v>
      </c>
      <c r="M776" s="88" t="str">
        <f>+Monitoring!U776</f>
        <v>#N/C</v>
      </c>
      <c r="N776" s="88" t="str">
        <f>+Monitoring!V776</f>
        <v>#N/C</v>
      </c>
      <c r="O776" s="88" t="str">
        <f>+Monitoring!W776</f>
        <v>#N/C</v>
      </c>
      <c r="P776" s="88" t="str">
        <f>+Monitoring!X776</f>
        <v>#N/C</v>
      </c>
      <c r="Q776" s="88" t="str">
        <f>+Monitoring!Y776</f>
        <v>#N/C</v>
      </c>
      <c r="R776" s="88" t="str">
        <f>+Monitoring!Z776</f>
        <v>#N/C</v>
      </c>
      <c r="S776" s="88" t="e">
        <f>+Monitoring!#REF!</f>
        <v>#REF!</v>
      </c>
      <c r="T776" s="101" t="e">
        <f>+Monitoring!#REF!</f>
        <v>#REF!</v>
      </c>
    </row>
    <row r="777" spans="1:20" x14ac:dyDescent="0.3">
      <c r="A777" s="88">
        <f t="shared" si="64"/>
        <v>776</v>
      </c>
      <c r="B777" s="88" t="str">
        <f t="shared" si="60"/>
        <v>FAIRD</v>
      </c>
      <c r="C777" s="88" t="str">
        <f>SUBSTITUTE(+Monitoring!C777,"-","")</f>
        <v>FAIRD3</v>
      </c>
      <c r="D777" s="88" t="str">
        <f t="shared" si="61"/>
        <v>Site3</v>
      </c>
      <c r="E777" s="89" t="str">
        <f t="shared" si="62"/>
        <v>Meadow</v>
      </c>
      <c r="F777" s="90" t="str">
        <f t="shared" si="63"/>
        <v>FAIRDxMeadow</v>
      </c>
      <c r="G777" s="91">
        <f>+Monitoring!G777</f>
        <v>45171.346886574102</v>
      </c>
      <c r="H777" s="91">
        <f>+Monitoring!H777</f>
        <v>45171.347465277802</v>
      </c>
      <c r="I777" s="93">
        <f>+Monitoring!I777</f>
        <v>5.7870370073942468E-4</v>
      </c>
      <c r="J777" s="92" t="e">
        <f>+Monitoring!#REF!</f>
        <v>#REF!</v>
      </c>
      <c r="K777" s="88" t="str">
        <f>+Monitoring!S777</f>
        <v>Diptera</v>
      </c>
      <c r="L777" s="88" t="str">
        <f>+Monitoring!T777</f>
        <v>Brachycera</v>
      </c>
      <c r="M777" s="88" t="str">
        <f>+Monitoring!U777</f>
        <v>Muscomorpha</v>
      </c>
      <c r="N777" s="88" t="str">
        <f>+Monitoring!V777</f>
        <v>Muscoidea</v>
      </c>
      <c r="O777" s="88" t="str">
        <f>+Monitoring!W777</f>
        <v>Fanniidae</v>
      </c>
      <c r="P777" s="88">
        <f>+Monitoring!X777</f>
        <v>0</v>
      </c>
      <c r="Q777" s="88" t="str">
        <f>+Monitoring!Y777</f>
        <v>Fannia</v>
      </c>
      <c r="R777" s="88" t="str">
        <f>+Monitoring!Z777</f>
        <v>#N/C</v>
      </c>
      <c r="S777" s="88" t="e">
        <f>+Monitoring!#REF!</f>
        <v>#REF!</v>
      </c>
      <c r="T777" s="101" t="e">
        <f>+Monitoring!#REF!</f>
        <v>#REF!</v>
      </c>
    </row>
    <row r="778" spans="1:20" x14ac:dyDescent="0.3">
      <c r="A778" s="88">
        <f t="shared" si="64"/>
        <v>777</v>
      </c>
      <c r="B778" s="88" t="str">
        <f t="shared" si="60"/>
        <v>FAIRD</v>
      </c>
      <c r="C778" s="88" t="str">
        <f>SUBSTITUTE(+Monitoring!C778,"-","")</f>
        <v>FAIRD3</v>
      </c>
      <c r="D778" s="88" t="str">
        <f t="shared" si="61"/>
        <v>Site3</v>
      </c>
      <c r="E778" s="89" t="str">
        <f t="shared" si="62"/>
        <v>Meadow</v>
      </c>
      <c r="F778" s="90" t="str">
        <f t="shared" si="63"/>
        <v>FAIRDxMeadow</v>
      </c>
      <c r="G778" s="91">
        <f>+Monitoring!G778</f>
        <v>45171.353692129604</v>
      </c>
      <c r="H778" s="91">
        <f>+Monitoring!H778</f>
        <v>45171.3595138889</v>
      </c>
      <c r="I778" s="93">
        <f>+Monitoring!I778</f>
        <v>5.8217592959408648E-3</v>
      </c>
      <c r="J778" s="92" t="e">
        <f>+Monitoring!#REF!</f>
        <v>#REF!</v>
      </c>
      <c r="K778" s="88" t="str">
        <f>+Monitoring!S778</f>
        <v>Diptera</v>
      </c>
      <c r="L778" s="88" t="str">
        <f>+Monitoring!T778</f>
        <v>Brachycera</v>
      </c>
      <c r="M778" s="88" t="str">
        <f>+Monitoring!U778</f>
        <v>Muscomorpha</v>
      </c>
      <c r="N778" s="88" t="str">
        <f>+Monitoring!V778</f>
        <v>Muscoidea</v>
      </c>
      <c r="O778" s="88" t="str">
        <f>+Monitoring!W778</f>
        <v>Fanniidae</v>
      </c>
      <c r="P778" s="88">
        <f>+Monitoring!X778</f>
        <v>0</v>
      </c>
      <c r="Q778" s="88" t="str">
        <f>+Monitoring!Y778</f>
        <v>Fannia</v>
      </c>
      <c r="R778" s="88" t="str">
        <f>+Monitoring!Z778</f>
        <v>#N/C</v>
      </c>
      <c r="S778" s="88" t="e">
        <f>+Monitoring!#REF!</f>
        <v>#REF!</v>
      </c>
      <c r="T778" s="101" t="e">
        <f>+Monitoring!#REF!</f>
        <v>#REF!</v>
      </c>
    </row>
    <row r="779" spans="1:20" x14ac:dyDescent="0.3">
      <c r="A779" s="88">
        <f t="shared" si="64"/>
        <v>778</v>
      </c>
      <c r="B779" s="88" t="str">
        <f t="shared" si="60"/>
        <v>FAIRD</v>
      </c>
      <c r="C779" s="88" t="str">
        <f>SUBSTITUTE(+Monitoring!C779,"-","")</f>
        <v>FAIRD3</v>
      </c>
      <c r="D779" s="88" t="str">
        <f t="shared" si="61"/>
        <v>Site3</v>
      </c>
      <c r="E779" s="89" t="str">
        <f t="shared" si="62"/>
        <v>Meadow</v>
      </c>
      <c r="F779" s="90" t="str">
        <f t="shared" si="63"/>
        <v>FAIRDxMeadow</v>
      </c>
      <c r="G779" s="91">
        <f>+Monitoring!G779</f>
        <v>45171.5229861111</v>
      </c>
      <c r="H779" s="91">
        <f>+Monitoring!H779</f>
        <v>45171.5234375</v>
      </c>
      <c r="I779" s="93">
        <f>+Monitoring!I779</f>
        <v>4.513888998189941E-4</v>
      </c>
      <c r="J779" s="92" t="e">
        <f>+Monitoring!#REF!</f>
        <v>#REF!</v>
      </c>
      <c r="K779" s="88" t="str">
        <f>+Monitoring!S779</f>
        <v>Coleoptera</v>
      </c>
      <c r="L779" s="88" t="str">
        <f>+Monitoring!T779</f>
        <v>Polyphaga</v>
      </c>
      <c r="M779" s="88" t="str">
        <f>+Monitoring!U779</f>
        <v>Cucujiformia</v>
      </c>
      <c r="N779" s="88" t="str">
        <f>+Monitoring!V779</f>
        <v>Coccinelloidea</v>
      </c>
      <c r="O779" s="88" t="str">
        <f>+Monitoring!W779</f>
        <v>Coccinellidae</v>
      </c>
      <c r="P779" s="88" t="str">
        <f>+Monitoring!X779</f>
        <v>Coccinellinae</v>
      </c>
      <c r="Q779" s="88" t="str">
        <f>+Monitoring!Y779</f>
        <v>Harmonia</v>
      </c>
      <c r="R779" s="88" t="str">
        <f>+Monitoring!Z779</f>
        <v>#N/C</v>
      </c>
      <c r="S779" s="88" t="e">
        <f>+Monitoring!#REF!</f>
        <v>#REF!</v>
      </c>
      <c r="T779" s="101" t="e">
        <f>+Monitoring!#REF!</f>
        <v>#REF!</v>
      </c>
    </row>
    <row r="780" spans="1:20" x14ac:dyDescent="0.3">
      <c r="A780" s="88">
        <f t="shared" si="64"/>
        <v>779</v>
      </c>
      <c r="B780" s="88" t="str">
        <f t="shared" si="60"/>
        <v>FAIRD</v>
      </c>
      <c r="C780" s="88" t="str">
        <f>SUBSTITUTE(+Monitoring!C780,"-","")</f>
        <v>FAIRD3</v>
      </c>
      <c r="D780" s="88" t="str">
        <f t="shared" si="61"/>
        <v>Site3</v>
      </c>
      <c r="E780" s="89" t="str">
        <f t="shared" si="62"/>
        <v>Meadow</v>
      </c>
      <c r="F780" s="90" t="str">
        <f t="shared" si="63"/>
        <v>FAIRDxMeadow</v>
      </c>
      <c r="G780" s="91">
        <f>+Monitoring!G780</f>
        <v>45171.542650463001</v>
      </c>
      <c r="H780" s="91">
        <f>+Monitoring!H780</f>
        <v>45171.546643518501</v>
      </c>
      <c r="I780" s="93">
        <f>+Monitoring!I780</f>
        <v>3.993055499449838E-3</v>
      </c>
      <c r="J780" s="92" t="e">
        <f>+Monitoring!#REF!</f>
        <v>#REF!</v>
      </c>
      <c r="K780" s="88" t="str">
        <f>+Monitoring!S780</f>
        <v>Diptera</v>
      </c>
      <c r="L780" s="88" t="str">
        <f>+Monitoring!T780</f>
        <v>Brachycera</v>
      </c>
      <c r="M780" s="88" t="str">
        <f>+Monitoring!U780</f>
        <v>Muscomorpha</v>
      </c>
      <c r="N780" s="88" t="str">
        <f>+Monitoring!V780</f>
        <v>Oestroidea</v>
      </c>
      <c r="O780" s="88" t="str">
        <f>+Monitoring!W780</f>
        <v>Sarcophagidae</v>
      </c>
      <c r="P780" s="88" t="str">
        <f>+Monitoring!X780</f>
        <v>Sarcophaginae</v>
      </c>
      <c r="Q780" s="88" t="str">
        <f>+Monitoring!Y780</f>
        <v>#N/C</v>
      </c>
      <c r="R780" s="88" t="str">
        <f>+Monitoring!Z780</f>
        <v>#N/C</v>
      </c>
      <c r="S780" s="88" t="e">
        <f>+Monitoring!#REF!</f>
        <v>#REF!</v>
      </c>
      <c r="T780" s="101" t="e">
        <f>+Monitoring!#REF!</f>
        <v>#REF!</v>
      </c>
    </row>
    <row r="781" spans="1:20" x14ac:dyDescent="0.3">
      <c r="A781" s="88">
        <f t="shared" si="64"/>
        <v>780</v>
      </c>
      <c r="B781" s="88" t="str">
        <f t="shared" si="60"/>
        <v>FAIRD</v>
      </c>
      <c r="C781" s="88" t="str">
        <f>SUBSTITUTE(+Monitoring!C781,"-","")</f>
        <v>FAIRD3</v>
      </c>
      <c r="D781" s="88" t="str">
        <f t="shared" si="61"/>
        <v>Site3</v>
      </c>
      <c r="E781" s="89" t="str">
        <f t="shared" si="62"/>
        <v>Meadow</v>
      </c>
      <c r="F781" s="90" t="str">
        <f t="shared" si="63"/>
        <v>FAIRDxMeadow</v>
      </c>
      <c r="G781" s="91">
        <f>+Monitoring!G781</f>
        <v>45171.571250000001</v>
      </c>
      <c r="H781" s="91">
        <f>+Monitoring!H781</f>
        <v>45171.576261574097</v>
      </c>
      <c r="I781" s="93">
        <f>+Monitoring!I781</f>
        <v>5.0115740959881805E-3</v>
      </c>
      <c r="J781" s="92" t="e">
        <f>+Monitoring!#REF!</f>
        <v>#REF!</v>
      </c>
      <c r="K781" s="88" t="str">
        <f>+Monitoring!S781</f>
        <v>Coleoptera</v>
      </c>
      <c r="L781" s="88" t="str">
        <f>+Monitoring!T781</f>
        <v>Polyphaga</v>
      </c>
      <c r="M781" s="88" t="str">
        <f>+Monitoring!U781</f>
        <v>Cucujiformia</v>
      </c>
      <c r="N781" s="88" t="str">
        <f>+Monitoring!V781</f>
        <v>Coccinelloidea</v>
      </c>
      <c r="O781" s="88" t="str">
        <f>+Monitoring!W781</f>
        <v>Coccinellidae</v>
      </c>
      <c r="P781" s="88" t="str">
        <f>+Monitoring!X781</f>
        <v>Coccinellinae</v>
      </c>
      <c r="Q781" s="88" t="str">
        <f>+Monitoring!Y781</f>
        <v>Harmonia</v>
      </c>
      <c r="R781" s="88" t="str">
        <f>+Monitoring!Z781</f>
        <v>#N/C</v>
      </c>
      <c r="S781" s="88" t="e">
        <f>+Monitoring!#REF!</f>
        <v>#REF!</v>
      </c>
      <c r="T781" s="101" t="e">
        <f>+Monitoring!#REF!</f>
        <v>#REF!</v>
      </c>
    </row>
    <row r="782" spans="1:20" x14ac:dyDescent="0.3">
      <c r="A782" s="88">
        <f t="shared" si="64"/>
        <v>781</v>
      </c>
      <c r="B782" s="88" t="str">
        <f t="shared" si="60"/>
        <v>FAIRD</v>
      </c>
      <c r="C782" s="88" t="str">
        <f>SUBSTITUTE(+Monitoring!C782,"-","")</f>
        <v>FAIRD3</v>
      </c>
      <c r="D782" s="88" t="str">
        <f t="shared" si="61"/>
        <v>Site3</v>
      </c>
      <c r="E782" s="89" t="str">
        <f t="shared" si="62"/>
        <v>Meadow</v>
      </c>
      <c r="F782" s="90" t="str">
        <f t="shared" si="63"/>
        <v>FAIRDxMeadow</v>
      </c>
      <c r="G782" s="91">
        <f>+Monitoring!G782</f>
        <v>45171.662141203698</v>
      </c>
      <c r="H782" s="91">
        <f>+Monitoring!H782</f>
        <v>45171.6777083333</v>
      </c>
      <c r="I782" s="93">
        <f>+Monitoring!I782</f>
        <v>1.5567129601549823E-2</v>
      </c>
      <c r="J782" s="92" t="e">
        <f>+Monitoring!#REF!</f>
        <v>#REF!</v>
      </c>
      <c r="K782" s="88" t="str">
        <f>+Monitoring!S782</f>
        <v>Coleoptera</v>
      </c>
      <c r="L782" s="88" t="str">
        <f>+Monitoring!T782</f>
        <v>Polyphaga</v>
      </c>
      <c r="M782" s="88" t="str">
        <f>+Monitoring!U782</f>
        <v>Cucujiformia</v>
      </c>
      <c r="N782" s="88" t="str">
        <f>+Monitoring!V782</f>
        <v>Coccinelloidea</v>
      </c>
      <c r="O782" s="88" t="str">
        <f>+Monitoring!W782</f>
        <v>Coccinellidae</v>
      </c>
      <c r="P782" s="88" t="str">
        <f>+Monitoring!X782</f>
        <v>Coccinellinae</v>
      </c>
      <c r="Q782" s="88" t="str">
        <f>+Monitoring!Y782</f>
        <v>Harmonia</v>
      </c>
      <c r="R782" s="88" t="str">
        <f>+Monitoring!Z782</f>
        <v>#N/C</v>
      </c>
      <c r="S782" s="88" t="e">
        <f>+Monitoring!#REF!</f>
        <v>#REF!</v>
      </c>
      <c r="T782" s="101" t="e">
        <f>+Monitoring!#REF!</f>
        <v>#REF!</v>
      </c>
    </row>
    <row r="783" spans="1:20" x14ac:dyDescent="0.3">
      <c r="A783" s="88">
        <f t="shared" si="64"/>
        <v>782</v>
      </c>
      <c r="B783" s="88" t="str">
        <f t="shared" si="60"/>
        <v>FAIRD</v>
      </c>
      <c r="C783" s="88" t="str">
        <f>SUBSTITUTE(+Monitoring!C783,"-","")</f>
        <v>FAIRD3</v>
      </c>
      <c r="D783" s="88" t="str">
        <f t="shared" si="61"/>
        <v>Site3</v>
      </c>
      <c r="E783" s="89" t="str">
        <f t="shared" si="62"/>
        <v>Meadow</v>
      </c>
      <c r="F783" s="90" t="str">
        <f t="shared" si="63"/>
        <v>FAIRDxMeadow</v>
      </c>
      <c r="G783" s="91">
        <f>+Monitoring!G783</f>
        <v>45172.388819444401</v>
      </c>
      <c r="H783" s="91">
        <f>+Monitoring!H783</f>
        <v>45172.389733796299</v>
      </c>
      <c r="I783" s="93">
        <f>+Monitoring!I783</f>
        <v>9.1435189824551344E-4</v>
      </c>
      <c r="J783" s="92" t="e">
        <f>+Monitoring!#REF!</f>
        <v>#REF!</v>
      </c>
      <c r="K783" s="88" t="str">
        <f>+Monitoring!S783</f>
        <v>Diptera</v>
      </c>
      <c r="L783" s="88" t="str">
        <f>+Monitoring!T783</f>
        <v>Brachycera</v>
      </c>
      <c r="M783" s="88" t="str">
        <f>+Monitoring!U783</f>
        <v>Muscomorpha</v>
      </c>
      <c r="N783" s="88" t="str">
        <f>+Monitoring!V783</f>
        <v>Muscoidea</v>
      </c>
      <c r="O783" s="88" t="str">
        <f>+Monitoring!W783</f>
        <v>Fanniidae</v>
      </c>
      <c r="P783" s="88">
        <f>+Monitoring!X783</f>
        <v>0</v>
      </c>
      <c r="Q783" s="88" t="str">
        <f>+Monitoring!Y783</f>
        <v>Fannia</v>
      </c>
      <c r="R783" s="88" t="str">
        <f>+Monitoring!Z783</f>
        <v>#N/C</v>
      </c>
      <c r="S783" s="88" t="e">
        <f>+Monitoring!#REF!</f>
        <v>#REF!</v>
      </c>
      <c r="T783" s="101" t="e">
        <f>+Monitoring!#REF!</f>
        <v>#REF!</v>
      </c>
    </row>
    <row r="784" spans="1:20" x14ac:dyDescent="0.3">
      <c r="A784" s="88">
        <f t="shared" si="64"/>
        <v>783</v>
      </c>
      <c r="B784" s="88" t="str">
        <f t="shared" si="60"/>
        <v>FAIRD</v>
      </c>
      <c r="C784" s="88" t="str">
        <f>SUBSTITUTE(+Monitoring!C784,"-","")</f>
        <v>FAIRD3</v>
      </c>
      <c r="D784" s="88" t="str">
        <f t="shared" si="61"/>
        <v>Site3</v>
      </c>
      <c r="E784" s="89" t="str">
        <f t="shared" si="62"/>
        <v>Meadow</v>
      </c>
      <c r="F784" s="90" t="str">
        <f t="shared" si="63"/>
        <v>FAIRDxMeadow</v>
      </c>
      <c r="G784" s="91">
        <f>+Monitoring!G784</f>
        <v>45172.509687500002</v>
      </c>
      <c r="H784" s="91">
        <f>+Monitoring!H784</f>
        <v>45172.509872685201</v>
      </c>
      <c r="I784" s="93">
        <f>+Monitoring!I784</f>
        <v>1.8518519937060773E-4</v>
      </c>
      <c r="J784" s="92" t="e">
        <f>+Monitoring!#REF!</f>
        <v>#REF!</v>
      </c>
      <c r="K784" s="88" t="str">
        <f>+Monitoring!S784</f>
        <v>Diptera</v>
      </c>
      <c r="L784" s="88" t="str">
        <f>+Monitoring!T784</f>
        <v>Brachycera</v>
      </c>
      <c r="M784" s="88" t="str">
        <f>+Monitoring!U784</f>
        <v>Muscomorpha</v>
      </c>
      <c r="N784" s="88" t="str">
        <f>+Monitoring!V784</f>
        <v>Muscoidea</v>
      </c>
      <c r="O784" s="88" t="str">
        <f>+Monitoring!W784</f>
        <v>Fanniidae</v>
      </c>
      <c r="P784" s="88">
        <f>+Monitoring!X784</f>
        <v>0</v>
      </c>
      <c r="Q784" s="88" t="str">
        <f>+Monitoring!Y784</f>
        <v>Fannia</v>
      </c>
      <c r="R784" s="88" t="str">
        <f>+Monitoring!Z784</f>
        <v>#N/C</v>
      </c>
      <c r="S784" s="88" t="e">
        <f>+Monitoring!#REF!</f>
        <v>#REF!</v>
      </c>
      <c r="T784" s="101" t="e">
        <f>+Monitoring!#REF!</f>
        <v>#REF!</v>
      </c>
    </row>
    <row r="785" spans="1:20" x14ac:dyDescent="0.3">
      <c r="A785" s="88">
        <f t="shared" si="64"/>
        <v>784</v>
      </c>
      <c r="B785" s="88" t="str">
        <f t="shared" si="60"/>
        <v>FAIRD</v>
      </c>
      <c r="C785" s="88" t="str">
        <f>SUBSTITUTE(+Monitoring!C785,"-","")</f>
        <v>FAIRD3</v>
      </c>
      <c r="D785" s="88" t="str">
        <f t="shared" si="61"/>
        <v>Site3</v>
      </c>
      <c r="E785" s="89" t="str">
        <f t="shared" si="62"/>
        <v>Meadow</v>
      </c>
      <c r="F785" s="90" t="str">
        <f t="shared" si="63"/>
        <v>FAIRDxMeadow</v>
      </c>
      <c r="G785" s="91">
        <f>+Monitoring!G785</f>
        <v>45172.528101851902</v>
      </c>
      <c r="H785" s="91">
        <f>+Monitoring!H785</f>
        <v>45172.5468287037</v>
      </c>
      <c r="I785" s="93">
        <f>+Monitoring!I785</f>
        <v>1.8726851798419375E-2</v>
      </c>
      <c r="J785" s="92" t="e">
        <f>+Monitoring!#REF!</f>
        <v>#REF!</v>
      </c>
      <c r="K785" s="88" t="str">
        <f>+Monitoring!S785</f>
        <v>Diptera</v>
      </c>
      <c r="L785" s="88" t="str">
        <f>+Monitoring!T785</f>
        <v>Brachycera</v>
      </c>
      <c r="M785" s="88" t="str">
        <f>+Monitoring!U785</f>
        <v>Muscomorpha</v>
      </c>
      <c r="N785" s="88" t="str">
        <f>+Monitoring!V785</f>
        <v>Oestroidea</v>
      </c>
      <c r="O785" s="88" t="str">
        <f>+Monitoring!W785</f>
        <v>#N/C</v>
      </c>
      <c r="P785" s="88" t="str">
        <f>+Monitoring!X785</f>
        <v>#N/C</v>
      </c>
      <c r="Q785" s="88" t="str">
        <f>+Monitoring!Y785</f>
        <v>#N/C</v>
      </c>
      <c r="R785" s="88" t="str">
        <f>+Monitoring!Z785</f>
        <v>#N/C</v>
      </c>
      <c r="S785" s="88" t="e">
        <f>+Monitoring!#REF!</f>
        <v>#REF!</v>
      </c>
      <c r="T785" s="101" t="e">
        <f>+Monitoring!#REF!</f>
        <v>#REF!</v>
      </c>
    </row>
    <row r="786" spans="1:20" x14ac:dyDescent="0.3">
      <c r="A786" s="88">
        <f t="shared" si="64"/>
        <v>785</v>
      </c>
      <c r="B786" s="88" t="str">
        <f t="shared" si="60"/>
        <v>FAIRD</v>
      </c>
      <c r="C786" s="88" t="str">
        <f>SUBSTITUTE(+Monitoring!C786,"-","")</f>
        <v>FAIRD3</v>
      </c>
      <c r="D786" s="88" t="str">
        <f t="shared" si="61"/>
        <v>Site3</v>
      </c>
      <c r="E786" s="89" t="str">
        <f t="shared" si="62"/>
        <v>Meadow</v>
      </c>
      <c r="F786" s="90" t="str">
        <f t="shared" si="63"/>
        <v>FAIRDxMeadow</v>
      </c>
      <c r="G786" s="91">
        <f>+Monitoring!G786</f>
        <v>45172.558981481503</v>
      </c>
      <c r="H786" s="91">
        <f>+Monitoring!H786</f>
        <v>45172.559108796297</v>
      </c>
      <c r="I786" s="93">
        <f>+Monitoring!I786</f>
        <v>1.2731479364447296E-4</v>
      </c>
      <c r="J786" s="92" t="e">
        <f>+Monitoring!#REF!</f>
        <v>#REF!</v>
      </c>
      <c r="K786" s="88" t="str">
        <f>+Monitoring!S786</f>
        <v>Hymenoptera</v>
      </c>
      <c r="L786" s="88" t="str">
        <f>+Monitoring!T786</f>
        <v>Apocrita</v>
      </c>
      <c r="M786" s="88" t="str">
        <f>+Monitoring!U786</f>
        <v>Parasitica</v>
      </c>
      <c r="N786" s="88" t="str">
        <f>+Monitoring!V786</f>
        <v>Ichneumonoidea</v>
      </c>
      <c r="O786" s="88" t="str">
        <f>+Monitoring!W786</f>
        <v>Ichneumonidae</v>
      </c>
      <c r="P786" s="88" t="str">
        <f>+Monitoring!X786</f>
        <v>#N/C</v>
      </c>
      <c r="Q786" s="88" t="str">
        <f>+Monitoring!Y786</f>
        <v>#N/C</v>
      </c>
      <c r="R786" s="88" t="str">
        <f>+Monitoring!Z786</f>
        <v>#N/C</v>
      </c>
      <c r="S786" s="88" t="e">
        <f>+Monitoring!#REF!</f>
        <v>#REF!</v>
      </c>
      <c r="T786" s="101" t="e">
        <f>+Monitoring!#REF!</f>
        <v>#REF!</v>
      </c>
    </row>
    <row r="787" spans="1:20" x14ac:dyDescent="0.3">
      <c r="A787" s="88">
        <f t="shared" si="64"/>
        <v>786</v>
      </c>
      <c r="B787" s="88" t="str">
        <f t="shared" si="60"/>
        <v>FAIRD</v>
      </c>
      <c r="C787" s="88" t="str">
        <f>SUBSTITUTE(+Monitoring!C787,"-","")</f>
        <v>FAIRD3</v>
      </c>
      <c r="D787" s="88" t="str">
        <f t="shared" si="61"/>
        <v>Site3</v>
      </c>
      <c r="E787" s="89" t="str">
        <f t="shared" si="62"/>
        <v>Meadow</v>
      </c>
      <c r="F787" s="90" t="str">
        <f t="shared" si="63"/>
        <v>FAIRDxMeadow</v>
      </c>
      <c r="G787" s="91">
        <f>+Monitoring!G787</f>
        <v>45172.5648842593</v>
      </c>
      <c r="H787" s="91">
        <f>+Monitoring!H787</f>
        <v>45172.565011574101</v>
      </c>
      <c r="I787" s="93">
        <f>+Monitoring!I787</f>
        <v>1.2731480092043057E-4</v>
      </c>
      <c r="J787" s="92" t="e">
        <f>+Monitoring!#REF!</f>
        <v>#REF!</v>
      </c>
      <c r="K787" s="88" t="str">
        <f>+Monitoring!S787</f>
        <v>Diptera</v>
      </c>
      <c r="L787" s="88" t="str">
        <f>+Monitoring!T787</f>
        <v>Brachycera</v>
      </c>
      <c r="M787" s="88" t="str">
        <f>+Monitoring!U787</f>
        <v>Muscomorpha</v>
      </c>
      <c r="N787" s="88" t="str">
        <f>+Monitoring!V787</f>
        <v>Oestroidea</v>
      </c>
      <c r="O787" s="88" t="str">
        <f>+Monitoring!W787</f>
        <v>Tachinidae</v>
      </c>
      <c r="P787" s="88" t="str">
        <f>+Monitoring!X787</f>
        <v>Tachininae</v>
      </c>
      <c r="Q787" s="88" t="str">
        <f>+Monitoring!Y787</f>
        <v>Tachina</v>
      </c>
      <c r="R787" s="88" t="str">
        <f>+Monitoring!Z787</f>
        <v>#N/C</v>
      </c>
      <c r="S787" s="88" t="e">
        <f>+Monitoring!#REF!</f>
        <v>#REF!</v>
      </c>
      <c r="T787" s="101" t="e">
        <f>+Monitoring!#REF!</f>
        <v>#REF!</v>
      </c>
    </row>
    <row r="788" spans="1:20" x14ac:dyDescent="0.3">
      <c r="A788" s="88">
        <f t="shared" si="64"/>
        <v>787</v>
      </c>
      <c r="B788" s="88" t="str">
        <f t="shared" si="60"/>
        <v>FAIRD</v>
      </c>
      <c r="C788" s="88" t="str">
        <f>SUBSTITUTE(+Monitoring!C788,"-","")</f>
        <v>FAIRD3</v>
      </c>
      <c r="D788" s="88" t="str">
        <f t="shared" si="61"/>
        <v>Site3</v>
      </c>
      <c r="E788" s="89" t="str">
        <f t="shared" si="62"/>
        <v>Meadow</v>
      </c>
      <c r="F788" s="90" t="str">
        <f t="shared" si="63"/>
        <v>FAIRDxMeadow</v>
      </c>
      <c r="G788" s="91">
        <f>+Monitoring!G788</f>
        <v>45172.591412037</v>
      </c>
      <c r="H788" s="91">
        <f>+Monitoring!H788</f>
        <v>45172.592453703699</v>
      </c>
      <c r="I788" s="93">
        <f>+Monitoring!I788</f>
        <v>1.041666699165944E-3</v>
      </c>
      <c r="J788" s="92" t="e">
        <f>+Monitoring!#REF!</f>
        <v>#REF!</v>
      </c>
      <c r="K788" s="88" t="str">
        <f>+Monitoring!S788</f>
        <v>Coleoptera</v>
      </c>
      <c r="L788" s="88" t="str">
        <f>+Monitoring!T788</f>
        <v>Polyphaga</v>
      </c>
      <c r="M788" s="88" t="str">
        <f>+Monitoring!U788</f>
        <v>Cucujiformia</v>
      </c>
      <c r="N788" s="88" t="str">
        <f>+Monitoring!V788</f>
        <v>Coccinelloidea</v>
      </c>
      <c r="O788" s="88" t="str">
        <f>+Monitoring!W788</f>
        <v>Coccinellidae</v>
      </c>
      <c r="P788" s="88" t="str">
        <f>+Monitoring!X788</f>
        <v>Coccinellinae</v>
      </c>
      <c r="Q788" s="88" t="str">
        <f>+Monitoring!Y788</f>
        <v>Coccinella</v>
      </c>
      <c r="R788" s="88" t="str">
        <f>+Monitoring!Z788</f>
        <v>#N/C</v>
      </c>
      <c r="S788" s="88" t="e">
        <f>+Monitoring!#REF!</f>
        <v>#REF!</v>
      </c>
      <c r="T788" s="101" t="e">
        <f>+Monitoring!#REF!</f>
        <v>#REF!</v>
      </c>
    </row>
    <row r="789" spans="1:20" x14ac:dyDescent="0.3">
      <c r="A789" s="88">
        <f t="shared" si="64"/>
        <v>788</v>
      </c>
      <c r="B789" s="88" t="str">
        <f t="shared" si="60"/>
        <v>FAIRD</v>
      </c>
      <c r="C789" s="88" t="str">
        <f>SUBSTITUTE(+Monitoring!C789,"-","")</f>
        <v>FAIRD3</v>
      </c>
      <c r="D789" s="88" t="str">
        <f t="shared" si="61"/>
        <v>Site3</v>
      </c>
      <c r="E789" s="89" t="str">
        <f t="shared" si="62"/>
        <v>Meadow</v>
      </c>
      <c r="F789" s="90" t="str">
        <f t="shared" si="63"/>
        <v>FAIRDxMeadow</v>
      </c>
      <c r="G789" s="91">
        <f>+Monitoring!G789</f>
        <v>45172.634803240697</v>
      </c>
      <c r="H789" s="91">
        <f>+Monitoring!H789</f>
        <v>45172.6348842593</v>
      </c>
      <c r="I789" s="93">
        <f>+Monitoring!I789</f>
        <v>8.1018602941185236E-5</v>
      </c>
      <c r="J789" s="92" t="e">
        <f>+Monitoring!#REF!</f>
        <v>#REF!</v>
      </c>
      <c r="K789" s="88" t="str">
        <f>+Monitoring!S789</f>
        <v>#N/C</v>
      </c>
      <c r="L789" s="88" t="str">
        <f>+Monitoring!T789</f>
        <v>#N/C</v>
      </c>
      <c r="M789" s="88" t="str">
        <f>+Monitoring!U789</f>
        <v>#N/C</v>
      </c>
      <c r="N789" s="88" t="str">
        <f>+Monitoring!V789</f>
        <v>#N/C</v>
      </c>
      <c r="O789" s="88" t="str">
        <f>+Monitoring!W789</f>
        <v>#N/C</v>
      </c>
      <c r="P789" s="88" t="str">
        <f>+Monitoring!X789</f>
        <v>#N/C</v>
      </c>
      <c r="Q789" s="88" t="str">
        <f>+Monitoring!Y789</f>
        <v>#N/C</v>
      </c>
      <c r="R789" s="88" t="str">
        <f>+Monitoring!Z789</f>
        <v>#N/C</v>
      </c>
      <c r="S789" s="88" t="e">
        <f>+Monitoring!#REF!</f>
        <v>#REF!</v>
      </c>
      <c r="T789" s="101" t="e">
        <f>+Monitoring!#REF!</f>
        <v>#REF!</v>
      </c>
    </row>
    <row r="790" spans="1:20" x14ac:dyDescent="0.3">
      <c r="A790" s="88">
        <f t="shared" si="64"/>
        <v>789</v>
      </c>
      <c r="B790" s="88" t="str">
        <f t="shared" si="60"/>
        <v>FAIRD</v>
      </c>
      <c r="C790" s="88" t="str">
        <f>SUBSTITUTE(+Monitoring!C790,"-","")</f>
        <v>FAIRD3</v>
      </c>
      <c r="D790" s="88" t="str">
        <f t="shared" si="61"/>
        <v>Site3</v>
      </c>
      <c r="E790" s="89" t="str">
        <f t="shared" si="62"/>
        <v>Meadow</v>
      </c>
      <c r="F790" s="90" t="str">
        <f t="shared" si="63"/>
        <v>FAIRDxMeadow</v>
      </c>
      <c r="G790" s="91">
        <f>+Monitoring!G790</f>
        <v>45172.634803240697</v>
      </c>
      <c r="H790" s="91">
        <f>+Monitoring!H790</f>
        <v>45172.634918981501</v>
      </c>
      <c r="I790" s="93">
        <f>+Monitoring!I790</f>
        <v>1.1574080417631194E-4</v>
      </c>
      <c r="J790" s="92" t="e">
        <f>+Monitoring!#REF!</f>
        <v>#REF!</v>
      </c>
      <c r="K790" s="88" t="str">
        <f>+Monitoring!S790</f>
        <v>Diptera</v>
      </c>
      <c r="L790" s="88" t="str">
        <f>+Monitoring!T790</f>
        <v>Brachycera</v>
      </c>
      <c r="M790" s="88" t="str">
        <f>+Monitoring!U790</f>
        <v>Muscomorpha</v>
      </c>
      <c r="N790" s="88" t="str">
        <f>+Monitoring!V790</f>
        <v>Oestroidea</v>
      </c>
      <c r="O790" s="88" t="str">
        <f>+Monitoring!W790</f>
        <v>Sarcophagidae</v>
      </c>
      <c r="P790" s="88" t="str">
        <f>+Monitoring!X790</f>
        <v>Sarcophaginae</v>
      </c>
      <c r="Q790" s="88" t="str">
        <f>+Monitoring!Y790</f>
        <v>Sarcophaga</v>
      </c>
      <c r="R790" s="88" t="str">
        <f>+Monitoring!Z790</f>
        <v>#N/C</v>
      </c>
      <c r="S790" s="88" t="e">
        <f>+Monitoring!#REF!</f>
        <v>#REF!</v>
      </c>
      <c r="T790" s="101" t="e">
        <f>+Monitoring!#REF!</f>
        <v>#REF!</v>
      </c>
    </row>
    <row r="791" spans="1:20" x14ac:dyDescent="0.3">
      <c r="A791" s="88">
        <f t="shared" si="64"/>
        <v>790</v>
      </c>
      <c r="B791" s="88" t="str">
        <f t="shared" si="60"/>
        <v>FAIRD</v>
      </c>
      <c r="C791" s="88" t="str">
        <f>SUBSTITUTE(+Monitoring!C791,"-","")</f>
        <v>FAIRD3</v>
      </c>
      <c r="D791" s="88" t="str">
        <f t="shared" si="61"/>
        <v>Site3</v>
      </c>
      <c r="E791" s="89" t="str">
        <f t="shared" si="62"/>
        <v>Meadow</v>
      </c>
      <c r="F791" s="90" t="str">
        <f t="shared" si="63"/>
        <v>FAIRDxMeadow</v>
      </c>
      <c r="G791" s="91">
        <f>+Monitoring!G791</f>
        <v>45172.750798611101</v>
      </c>
      <c r="H791" s="91">
        <f>+Monitoring!H791</f>
        <v>45172.750833333303</v>
      </c>
      <c r="I791" s="93">
        <f>+Monitoring!I791</f>
        <v>3.4722201235126704E-5</v>
      </c>
      <c r="J791" s="92" t="e">
        <f>+Monitoring!#REF!</f>
        <v>#REF!</v>
      </c>
      <c r="K791" s="88" t="str">
        <f>+Monitoring!S791</f>
        <v>Diptera</v>
      </c>
      <c r="L791" s="88" t="str">
        <f>+Monitoring!T791</f>
        <v>Brachycera</v>
      </c>
      <c r="M791" s="88" t="str">
        <f>+Monitoring!U791</f>
        <v>#N/C</v>
      </c>
      <c r="N791" s="88" t="str">
        <f>+Monitoring!V791</f>
        <v>#N/C</v>
      </c>
      <c r="O791" s="88" t="str">
        <f>+Monitoring!W791</f>
        <v>#N/C</v>
      </c>
      <c r="P791" s="88" t="str">
        <f>+Monitoring!X791</f>
        <v>#N/C</v>
      </c>
      <c r="Q791" s="88" t="str">
        <f>+Monitoring!Y791</f>
        <v>#N/C</v>
      </c>
      <c r="R791" s="88" t="str">
        <f>+Monitoring!Z791</f>
        <v>#N/C</v>
      </c>
      <c r="S791" s="88" t="e">
        <f>+Monitoring!#REF!</f>
        <v>#REF!</v>
      </c>
      <c r="T791" s="101" t="e">
        <f>+Monitoring!#REF!</f>
        <v>#REF!</v>
      </c>
    </row>
    <row r="792" spans="1:20" x14ac:dyDescent="0.3">
      <c r="A792" s="88">
        <f t="shared" si="64"/>
        <v>791</v>
      </c>
      <c r="B792" s="88" t="str">
        <f t="shared" si="60"/>
        <v>FAIRD</v>
      </c>
      <c r="C792" s="88" t="str">
        <f>SUBSTITUTE(+Monitoring!C792,"-","")</f>
        <v>FAIRD3</v>
      </c>
      <c r="D792" s="88" t="str">
        <f t="shared" si="61"/>
        <v>Site3</v>
      </c>
      <c r="E792" s="89" t="str">
        <f t="shared" si="62"/>
        <v>Meadow</v>
      </c>
      <c r="F792" s="90" t="str">
        <f t="shared" si="63"/>
        <v>FAIRDxMeadow</v>
      </c>
      <c r="G792" s="91">
        <f>+Monitoring!G792</f>
        <v>45172.751562500001</v>
      </c>
      <c r="H792" s="91">
        <f>+Monitoring!H792</f>
        <v>45172.7516203704</v>
      </c>
      <c r="I792" s="93">
        <f>+Monitoring!I792</f>
        <v>5.7870398450177163E-5</v>
      </c>
      <c r="J792" s="92" t="e">
        <f>+Monitoring!#REF!</f>
        <v>#REF!</v>
      </c>
      <c r="K792" s="88" t="str">
        <f>+Monitoring!S792</f>
        <v>Diptera</v>
      </c>
      <c r="L792" s="88" t="str">
        <f>+Monitoring!T792</f>
        <v>Brachycera</v>
      </c>
      <c r="M792" s="88" t="str">
        <f>+Monitoring!U792</f>
        <v>Muscomorpha</v>
      </c>
      <c r="N792" s="88" t="str">
        <f>+Monitoring!V792</f>
        <v>Syrphoidea</v>
      </c>
      <c r="O792" s="88" t="str">
        <f>+Monitoring!W792</f>
        <v>Syrphidae</v>
      </c>
      <c r="P792" s="88" t="str">
        <f>+Monitoring!X792</f>
        <v>Syrphinae</v>
      </c>
      <c r="Q792" s="88" t="str">
        <f>+Monitoring!Y792</f>
        <v>Scaeva</v>
      </c>
      <c r="R792" s="88" t="str">
        <f>+Monitoring!Z792</f>
        <v>#N/C</v>
      </c>
      <c r="S792" s="88" t="e">
        <f>+Monitoring!#REF!</f>
        <v>#REF!</v>
      </c>
      <c r="T792" s="101" t="e">
        <f>+Monitoring!#REF!</f>
        <v>#REF!</v>
      </c>
    </row>
    <row r="793" spans="1:20" x14ac:dyDescent="0.3">
      <c r="A793" s="88">
        <f t="shared" si="64"/>
        <v>792</v>
      </c>
      <c r="B793" s="88" t="str">
        <f t="shared" si="60"/>
        <v>FAIRD</v>
      </c>
      <c r="C793" s="88" t="str">
        <f>SUBSTITUTE(+Monitoring!C793,"-","")</f>
        <v>FAIRD3</v>
      </c>
      <c r="D793" s="88" t="str">
        <f t="shared" si="61"/>
        <v>Site3</v>
      </c>
      <c r="E793" s="89" t="str">
        <f t="shared" si="62"/>
        <v>Meadow</v>
      </c>
      <c r="F793" s="90" t="str">
        <f t="shared" si="63"/>
        <v>FAIRDxMeadow</v>
      </c>
      <c r="G793" s="91">
        <f>+Monitoring!G793</f>
        <v>45172.751909722203</v>
      </c>
      <c r="H793" s="91">
        <f>+Monitoring!H793</f>
        <v>45172.752326388902</v>
      </c>
      <c r="I793" s="93">
        <f>+Monitoring!I793</f>
        <v>4.166666985838674E-4</v>
      </c>
      <c r="J793" s="92" t="e">
        <f>+Monitoring!#REF!</f>
        <v>#REF!</v>
      </c>
      <c r="K793" s="88" t="str">
        <f>+Monitoring!S793</f>
        <v>Diptera</v>
      </c>
      <c r="L793" s="88" t="str">
        <f>+Monitoring!T793</f>
        <v>Brachycera</v>
      </c>
      <c r="M793" s="88" t="str">
        <f>+Monitoring!U793</f>
        <v>Muscomorpha</v>
      </c>
      <c r="N793" s="88" t="str">
        <f>+Monitoring!V793</f>
        <v>Muscoidea</v>
      </c>
      <c r="O793" s="88" t="str">
        <f>+Monitoring!W793</f>
        <v>#N/C</v>
      </c>
      <c r="P793" s="88" t="str">
        <f>+Monitoring!X793</f>
        <v>#N/C</v>
      </c>
      <c r="Q793" s="88" t="str">
        <f>+Monitoring!Y793</f>
        <v>#N/C</v>
      </c>
      <c r="R793" s="88" t="str">
        <f>+Monitoring!Z793</f>
        <v>#N/C</v>
      </c>
      <c r="S793" s="88" t="e">
        <f>+Monitoring!#REF!</f>
        <v>#REF!</v>
      </c>
      <c r="T793" s="101" t="e">
        <f>+Monitoring!#REF!</f>
        <v>#REF!</v>
      </c>
    </row>
    <row r="794" spans="1:20" x14ac:dyDescent="0.3">
      <c r="A794" s="88">
        <f t="shared" si="64"/>
        <v>793</v>
      </c>
      <c r="B794" s="88" t="str">
        <f t="shared" si="60"/>
        <v>FAIRD</v>
      </c>
      <c r="C794" s="88" t="str">
        <f>SUBSTITUTE(+Monitoring!C794,"-","")</f>
        <v>FAIRD3</v>
      </c>
      <c r="D794" s="88" t="str">
        <f t="shared" si="61"/>
        <v>Site3</v>
      </c>
      <c r="E794" s="89" t="str">
        <f t="shared" si="62"/>
        <v>Meadow</v>
      </c>
      <c r="F794" s="90" t="str">
        <f t="shared" si="63"/>
        <v>FAIRDxMeadow</v>
      </c>
      <c r="G794" s="91">
        <f>+Monitoring!G794</f>
        <v>45173.315844907404</v>
      </c>
      <c r="H794" s="91">
        <f>+Monitoring!H794</f>
        <v>45173.368622685201</v>
      </c>
      <c r="I794" s="93">
        <f>+Monitoring!I794</f>
        <v>5.2777777797018643E-2</v>
      </c>
      <c r="J794" s="92" t="e">
        <f>+Monitoring!#REF!</f>
        <v>#REF!</v>
      </c>
      <c r="K794" s="88" t="str">
        <f>+Monitoring!S794</f>
        <v>Diptera</v>
      </c>
      <c r="L794" s="88" t="str">
        <f>+Monitoring!T794</f>
        <v>Brachycera</v>
      </c>
      <c r="M794" s="88" t="str">
        <f>+Monitoring!U794</f>
        <v>Asilomorpha</v>
      </c>
      <c r="N794" s="88" t="str">
        <f>+Monitoring!V794</f>
        <v>Asiloidea</v>
      </c>
      <c r="O794" s="88" t="str">
        <f>+Monitoring!W794</f>
        <v>Asilidae</v>
      </c>
      <c r="P794" s="88" t="str">
        <f>+Monitoring!X794</f>
        <v>Asilinae</v>
      </c>
      <c r="Q794" s="88" t="str">
        <f>+Monitoring!Y794</f>
        <v>#N/C</v>
      </c>
      <c r="R794" s="88" t="str">
        <f>+Monitoring!Z794</f>
        <v>#N/C</v>
      </c>
      <c r="S794" s="88" t="e">
        <f>+Monitoring!#REF!</f>
        <v>#REF!</v>
      </c>
      <c r="T794" s="101" t="e">
        <f>+Monitoring!#REF!</f>
        <v>#REF!</v>
      </c>
    </row>
    <row r="795" spans="1:20" x14ac:dyDescent="0.3">
      <c r="A795" s="88">
        <f t="shared" si="64"/>
        <v>794</v>
      </c>
      <c r="B795" s="88" t="str">
        <f t="shared" si="60"/>
        <v>FAIRD</v>
      </c>
      <c r="C795" s="88" t="str">
        <f>SUBSTITUTE(+Monitoring!C795,"-","")</f>
        <v>FAIRD3</v>
      </c>
      <c r="D795" s="88" t="str">
        <f t="shared" si="61"/>
        <v>Site3</v>
      </c>
      <c r="E795" s="89" t="str">
        <f t="shared" si="62"/>
        <v>Meadow</v>
      </c>
      <c r="F795" s="90" t="str">
        <f t="shared" si="63"/>
        <v>FAIRDxMeadow</v>
      </c>
      <c r="G795" s="91">
        <f>+Monitoring!G795</f>
        <v>45173.3827662037</v>
      </c>
      <c r="H795" s="91">
        <f>+Monitoring!H795</f>
        <v>45173.383599537003</v>
      </c>
      <c r="I795" s="93">
        <f>+Monitoring!I795</f>
        <v>8.3333330258028582E-4</v>
      </c>
      <c r="J795" s="92" t="e">
        <f>+Monitoring!#REF!</f>
        <v>#REF!</v>
      </c>
      <c r="K795" s="88" t="str">
        <f>+Monitoring!S795</f>
        <v>Diptera</v>
      </c>
      <c r="L795" s="88" t="str">
        <f>+Monitoring!T795</f>
        <v>Brachycera</v>
      </c>
      <c r="M795" s="88" t="str">
        <f>+Monitoring!U795</f>
        <v>#N/C</v>
      </c>
      <c r="N795" s="88" t="str">
        <f>+Monitoring!V795</f>
        <v>#N/C</v>
      </c>
      <c r="O795" s="88" t="str">
        <f>+Monitoring!W795</f>
        <v>#N/C</v>
      </c>
      <c r="P795" s="88" t="str">
        <f>+Monitoring!X795</f>
        <v>#N/C</v>
      </c>
      <c r="Q795" s="88" t="str">
        <f>+Monitoring!Y795</f>
        <v>#N/C</v>
      </c>
      <c r="R795" s="88" t="str">
        <f>+Monitoring!Z795</f>
        <v>#N/C</v>
      </c>
      <c r="S795" s="88" t="e">
        <f>+Monitoring!#REF!</f>
        <v>#REF!</v>
      </c>
      <c r="T795" s="101" t="e">
        <f>+Monitoring!#REF!</f>
        <v>#REF!</v>
      </c>
    </row>
    <row r="796" spans="1:20" x14ac:dyDescent="0.3">
      <c r="A796" s="88">
        <f t="shared" si="64"/>
        <v>795</v>
      </c>
      <c r="B796" s="88" t="str">
        <f t="shared" si="60"/>
        <v>FAIRD</v>
      </c>
      <c r="C796" s="88" t="str">
        <f>SUBSTITUTE(+Monitoring!C796,"-","")</f>
        <v>FAIRD3</v>
      </c>
      <c r="D796" s="88" t="str">
        <f t="shared" si="61"/>
        <v>Site3</v>
      </c>
      <c r="E796" s="89" t="str">
        <f t="shared" si="62"/>
        <v>Meadow</v>
      </c>
      <c r="F796" s="90" t="str">
        <f t="shared" si="63"/>
        <v>FAIRDxMeadow</v>
      </c>
      <c r="G796" s="91">
        <f>+Monitoring!G796</f>
        <v>45173.397592592599</v>
      </c>
      <c r="H796" s="91">
        <f>+Monitoring!H796</f>
        <v>45173.397696759297</v>
      </c>
      <c r="I796" s="93">
        <f>+Monitoring!I796</f>
        <v>1.041666982928291E-4</v>
      </c>
      <c r="J796" s="92" t="e">
        <f>+Monitoring!#REF!</f>
        <v>#REF!</v>
      </c>
      <c r="K796" s="88" t="str">
        <f>+Monitoring!S796</f>
        <v>Diptera</v>
      </c>
      <c r="L796" s="88" t="str">
        <f>+Monitoring!T796</f>
        <v>Brachycera</v>
      </c>
      <c r="M796" s="88" t="str">
        <f>+Monitoring!U796</f>
        <v>Muscomorpha</v>
      </c>
      <c r="N796" s="88" t="str">
        <f>+Monitoring!V796</f>
        <v>Sphaeroceroidea</v>
      </c>
      <c r="O796" s="88" t="str">
        <f>+Monitoring!W796</f>
        <v>Heleomyzidae</v>
      </c>
      <c r="P796" s="88" t="str">
        <f>+Monitoring!X796</f>
        <v>#N/C</v>
      </c>
      <c r="Q796" s="88" t="str">
        <f>+Monitoring!Y796</f>
        <v>#N/C</v>
      </c>
      <c r="R796" s="88" t="str">
        <f>+Monitoring!Z796</f>
        <v>#N/C</v>
      </c>
      <c r="S796" s="88" t="e">
        <f>+Monitoring!#REF!</f>
        <v>#REF!</v>
      </c>
      <c r="T796" s="101" t="e">
        <f>+Monitoring!#REF!</f>
        <v>#REF!</v>
      </c>
    </row>
    <row r="797" spans="1:20" x14ac:dyDescent="0.3">
      <c r="A797" s="88">
        <f t="shared" si="64"/>
        <v>796</v>
      </c>
      <c r="B797" s="88" t="str">
        <f t="shared" si="60"/>
        <v>FAIRD</v>
      </c>
      <c r="C797" s="88" t="str">
        <f>SUBSTITUTE(+Monitoring!C797,"-","")</f>
        <v>FAIRD3</v>
      </c>
      <c r="D797" s="88" t="str">
        <f t="shared" si="61"/>
        <v>Site3</v>
      </c>
      <c r="E797" s="89" t="str">
        <f t="shared" si="62"/>
        <v>Meadow</v>
      </c>
      <c r="F797" s="90" t="str">
        <f t="shared" si="63"/>
        <v>FAIRDxMeadow</v>
      </c>
      <c r="G797" s="91">
        <f>+Monitoring!G797</f>
        <v>45173.425115740698</v>
      </c>
      <c r="H797" s="91">
        <f>+Monitoring!H797</f>
        <v>45173.425173611096</v>
      </c>
      <c r="I797" s="93">
        <f>+Monitoring!I797</f>
        <v>5.7870398450177163E-5</v>
      </c>
      <c r="J797" s="92" t="e">
        <f>+Monitoring!#REF!</f>
        <v>#REF!</v>
      </c>
      <c r="K797" s="88" t="str">
        <f>+Monitoring!S797</f>
        <v>Diptera</v>
      </c>
      <c r="L797" s="88" t="str">
        <f>+Monitoring!T797</f>
        <v>Brachycera</v>
      </c>
      <c r="M797" s="88" t="str">
        <f>+Monitoring!U797</f>
        <v>Muscomorpha</v>
      </c>
      <c r="N797" s="88" t="str">
        <f>+Monitoring!V797</f>
        <v>Oestroidea</v>
      </c>
      <c r="O797" s="88" t="str">
        <f>+Monitoring!W797</f>
        <v>Sarcophagidae</v>
      </c>
      <c r="P797" s="88" t="str">
        <f>+Monitoring!X797</f>
        <v>Sarcophaginae</v>
      </c>
      <c r="Q797" s="88" t="str">
        <f>+Monitoring!Y797</f>
        <v>Sarcophaga</v>
      </c>
      <c r="R797" s="88" t="str">
        <f>+Monitoring!Z797</f>
        <v>#N/C</v>
      </c>
      <c r="S797" s="88" t="e">
        <f>+Monitoring!#REF!</f>
        <v>#REF!</v>
      </c>
      <c r="T797" s="101" t="e">
        <f>+Monitoring!#REF!</f>
        <v>#REF!</v>
      </c>
    </row>
    <row r="798" spans="1:20" x14ac:dyDescent="0.3">
      <c r="A798" s="88">
        <f t="shared" si="64"/>
        <v>797</v>
      </c>
      <c r="B798" s="88" t="str">
        <f t="shared" si="60"/>
        <v>FAIRD</v>
      </c>
      <c r="C798" s="88" t="str">
        <f>SUBSTITUTE(+Monitoring!C798,"-","")</f>
        <v>FAIRD3</v>
      </c>
      <c r="D798" s="88" t="str">
        <f t="shared" si="61"/>
        <v>Site3</v>
      </c>
      <c r="E798" s="89" t="str">
        <f t="shared" si="62"/>
        <v>Meadow</v>
      </c>
      <c r="F798" s="90" t="str">
        <f t="shared" si="63"/>
        <v>FAIRDxMeadow</v>
      </c>
      <c r="G798" s="91">
        <f>+Monitoring!G798</f>
        <v>45173.723680555602</v>
      </c>
      <c r="H798" s="91">
        <f>+Monitoring!H798</f>
        <v>45173.724212963003</v>
      </c>
      <c r="I798" s="93">
        <f>+Monitoring!I798</f>
        <v>5.3240740089677274E-4</v>
      </c>
      <c r="J798" s="92" t="e">
        <f>+Monitoring!#REF!</f>
        <v>#REF!</v>
      </c>
      <c r="K798" s="88" t="str">
        <f>+Monitoring!S798</f>
        <v>Coleoptera</v>
      </c>
      <c r="L798" s="88" t="str">
        <f>+Monitoring!T798</f>
        <v>Polyphaga</v>
      </c>
      <c r="M798" s="88" t="str">
        <f>+Monitoring!U798</f>
        <v>Cucujiformia</v>
      </c>
      <c r="N798" s="88" t="str">
        <f>+Monitoring!V798</f>
        <v>Coccinelloidea</v>
      </c>
      <c r="O798" s="88" t="str">
        <f>+Monitoring!W798</f>
        <v>Coccinellidae</v>
      </c>
      <c r="P798" s="88" t="str">
        <f>+Monitoring!X798</f>
        <v>Chilocorinae</v>
      </c>
      <c r="Q798" s="88" t="str">
        <f>+Monitoring!Y798</f>
        <v>#N/C</v>
      </c>
      <c r="R798" s="88" t="str">
        <f>+Monitoring!Z798</f>
        <v>#N/C</v>
      </c>
      <c r="S798" s="88" t="e">
        <f>+Monitoring!#REF!</f>
        <v>#REF!</v>
      </c>
      <c r="T798" s="101" t="e">
        <f>+Monitoring!#REF!</f>
        <v>#REF!</v>
      </c>
    </row>
    <row r="799" spans="1:20" x14ac:dyDescent="0.3">
      <c r="A799" s="88">
        <f t="shared" si="64"/>
        <v>798</v>
      </c>
      <c r="B799" s="88" t="str">
        <f t="shared" si="60"/>
        <v>FAIRD</v>
      </c>
      <c r="C799" s="88" t="str">
        <f>SUBSTITUTE(+Monitoring!C799,"-","")</f>
        <v>FAIRD3</v>
      </c>
      <c r="D799" s="88" t="str">
        <f t="shared" si="61"/>
        <v>Site3</v>
      </c>
      <c r="E799" s="89" t="str">
        <f t="shared" si="62"/>
        <v>Meadow</v>
      </c>
      <c r="F799" s="90" t="str">
        <f t="shared" si="63"/>
        <v>FAIRDxMeadow</v>
      </c>
      <c r="G799" s="91">
        <f>+Monitoring!G799</f>
        <v>45173.723680555602</v>
      </c>
      <c r="H799" s="91">
        <f>+Monitoring!H799</f>
        <v>45173.752685185202</v>
      </c>
      <c r="I799" s="93">
        <f>+Monitoring!I799</f>
        <v>2.9004629599512555E-2</v>
      </c>
      <c r="J799" s="92" t="e">
        <f>+Monitoring!#REF!</f>
        <v>#REF!</v>
      </c>
      <c r="K799" s="88" t="str">
        <f>+Monitoring!S799</f>
        <v>Lepidoptera</v>
      </c>
      <c r="L799" s="88" t="str">
        <f>+Monitoring!T799</f>
        <v>Glossata</v>
      </c>
      <c r="M799" s="88" t="str">
        <f>+Monitoring!U799</f>
        <v>Heterocera</v>
      </c>
      <c r="N799" s="88" t="str">
        <f>+Monitoring!V799</f>
        <v>Noctuoidea</v>
      </c>
      <c r="O799" s="88" t="str">
        <f>+Monitoring!W799</f>
        <v>Noctuidae</v>
      </c>
      <c r="P799" s="88" t="str">
        <f>+Monitoring!X799</f>
        <v>Noctuinae</v>
      </c>
      <c r="Q799" s="88" t="str">
        <f>+Monitoring!Y799</f>
        <v>Mythimna</v>
      </c>
      <c r="R799" s="88" t="str">
        <f>+Monitoring!Z799</f>
        <v>#N/C</v>
      </c>
      <c r="S799" s="88" t="e">
        <f>+Monitoring!#REF!</f>
        <v>#REF!</v>
      </c>
      <c r="T799" s="101" t="e">
        <f>+Monitoring!#REF!</f>
        <v>#REF!</v>
      </c>
    </row>
    <row r="800" spans="1:20" x14ac:dyDescent="0.3">
      <c r="A800" s="88">
        <f t="shared" si="64"/>
        <v>799</v>
      </c>
      <c r="B800" s="88" t="str">
        <f t="shared" si="60"/>
        <v>FAIRD</v>
      </c>
      <c r="C800" s="88" t="str">
        <f>SUBSTITUTE(+Monitoring!C800,"-","")</f>
        <v>FAIRD3</v>
      </c>
      <c r="D800" s="88" t="str">
        <f t="shared" si="61"/>
        <v>Site3</v>
      </c>
      <c r="E800" s="89" t="str">
        <f t="shared" si="62"/>
        <v>Meadow</v>
      </c>
      <c r="F800" s="90" t="str">
        <f t="shared" si="63"/>
        <v>FAIRDxMeadow</v>
      </c>
      <c r="G800" s="91">
        <f>+Monitoring!G800</f>
        <v>45181.3910300926</v>
      </c>
      <c r="H800" s="91">
        <f>+Monitoring!H800</f>
        <v>45181.392233796301</v>
      </c>
      <c r="I800" s="93">
        <f>+Monitoring!I800</f>
        <v>1.2037037013215013E-3</v>
      </c>
      <c r="J800" s="92" t="e">
        <f>+Monitoring!#REF!</f>
        <v>#REF!</v>
      </c>
      <c r="K800" s="88" t="str">
        <f>+Monitoring!S800</f>
        <v>Diptera</v>
      </c>
      <c r="L800" s="88" t="str">
        <f>+Monitoring!T800</f>
        <v>Brachycera</v>
      </c>
      <c r="M800" s="88" t="str">
        <f>+Monitoring!U800</f>
        <v>Muscomorpha</v>
      </c>
      <c r="N800" s="88" t="str">
        <f>+Monitoring!V800</f>
        <v>Muscoidea</v>
      </c>
      <c r="O800" s="88" t="str">
        <f>+Monitoring!W800</f>
        <v>#N/C</v>
      </c>
      <c r="P800" s="88" t="str">
        <f>+Monitoring!X800</f>
        <v>#N/C</v>
      </c>
      <c r="Q800" s="88" t="str">
        <f>+Monitoring!Y800</f>
        <v>#N/C</v>
      </c>
      <c r="R800" s="88" t="str">
        <f>+Monitoring!Z800</f>
        <v>#N/C</v>
      </c>
      <c r="S800" s="88" t="e">
        <f>+Monitoring!#REF!</f>
        <v>#REF!</v>
      </c>
      <c r="T800" s="101" t="e">
        <f>+Monitoring!#REF!</f>
        <v>#REF!</v>
      </c>
    </row>
    <row r="801" spans="1:20" x14ac:dyDescent="0.3">
      <c r="A801" s="88">
        <f t="shared" si="64"/>
        <v>800</v>
      </c>
      <c r="B801" s="88" t="str">
        <f t="shared" si="60"/>
        <v>FAIRD</v>
      </c>
      <c r="C801" s="88" t="str">
        <f>SUBSTITUTE(+Monitoring!C801,"-","")</f>
        <v>FAIRD3</v>
      </c>
      <c r="D801" s="88" t="str">
        <f t="shared" si="61"/>
        <v>Site3</v>
      </c>
      <c r="E801" s="89" t="str">
        <f t="shared" si="62"/>
        <v>Meadow</v>
      </c>
      <c r="F801" s="90" t="str">
        <f t="shared" si="63"/>
        <v>FAIRDxMeadow</v>
      </c>
      <c r="G801" s="91">
        <f>+Monitoring!G801</f>
        <v>45181.405729166698</v>
      </c>
      <c r="H801" s="91">
        <f>+Monitoring!H801</f>
        <v>45181.4057986111</v>
      </c>
      <c r="I801" s="93">
        <f>+Monitoring!I801</f>
        <v>6.9444402470253408E-5</v>
      </c>
      <c r="J801" s="92" t="e">
        <f>+Monitoring!#REF!</f>
        <v>#REF!</v>
      </c>
      <c r="K801" s="88" t="str">
        <f>+Monitoring!S801</f>
        <v>Diptera</v>
      </c>
      <c r="L801" s="88" t="str">
        <f>+Monitoring!T801</f>
        <v>Brachycera</v>
      </c>
      <c r="M801" s="88" t="str">
        <f>+Monitoring!U801</f>
        <v>Muscomorpha</v>
      </c>
      <c r="N801" s="88" t="str">
        <f>+Monitoring!V801</f>
        <v>Oestroidea</v>
      </c>
      <c r="O801" s="88" t="str">
        <f>+Monitoring!W801</f>
        <v>#N/C</v>
      </c>
      <c r="P801" s="88" t="str">
        <f>+Monitoring!X801</f>
        <v>#N/C</v>
      </c>
      <c r="Q801" s="88" t="str">
        <f>+Monitoring!Y801</f>
        <v>#N/C</v>
      </c>
      <c r="R801" s="88" t="str">
        <f>+Monitoring!Z801</f>
        <v>#N/C</v>
      </c>
      <c r="S801" s="88" t="e">
        <f>+Monitoring!#REF!</f>
        <v>#REF!</v>
      </c>
      <c r="T801" s="101" t="e">
        <f>+Monitoring!#REF!</f>
        <v>#REF!</v>
      </c>
    </row>
    <row r="802" spans="1:20" x14ac:dyDescent="0.3">
      <c r="A802" s="88">
        <f t="shared" si="64"/>
        <v>801</v>
      </c>
      <c r="B802" s="88" t="str">
        <f t="shared" si="60"/>
        <v>FAIRD</v>
      </c>
      <c r="C802" s="88" t="str">
        <f>SUBSTITUTE(+Monitoring!C802,"-","")</f>
        <v>FAIRD3</v>
      </c>
      <c r="D802" s="88" t="str">
        <f t="shared" si="61"/>
        <v>Site3</v>
      </c>
      <c r="E802" s="89" t="str">
        <f t="shared" si="62"/>
        <v>Meadow</v>
      </c>
      <c r="F802" s="90" t="str">
        <f t="shared" si="63"/>
        <v>FAIRDxMeadow</v>
      </c>
      <c r="G802" s="91">
        <f>+Monitoring!G802</f>
        <v>45181.530567129601</v>
      </c>
      <c r="H802" s="91">
        <f>+Monitoring!H802</f>
        <v>45181.530972222201</v>
      </c>
      <c r="I802" s="93">
        <f>+Monitoring!I802</f>
        <v>4.0509259997634217E-4</v>
      </c>
      <c r="J802" s="92" t="e">
        <f>+Monitoring!#REF!</f>
        <v>#REF!</v>
      </c>
      <c r="K802" s="88" t="str">
        <f>+Monitoring!S802</f>
        <v>Diptera</v>
      </c>
      <c r="L802" s="88" t="str">
        <f>+Monitoring!T802</f>
        <v>Brachycera</v>
      </c>
      <c r="M802" s="88" t="str">
        <f>+Monitoring!U802</f>
        <v>#N/C</v>
      </c>
      <c r="N802" s="88" t="str">
        <f>+Monitoring!V802</f>
        <v>#N/C</v>
      </c>
      <c r="O802" s="88" t="str">
        <f>+Monitoring!W802</f>
        <v>#N/C</v>
      </c>
      <c r="P802" s="88" t="str">
        <f>+Monitoring!X802</f>
        <v>#N/C</v>
      </c>
      <c r="Q802" s="88" t="str">
        <f>+Monitoring!Y802</f>
        <v>#N/C</v>
      </c>
      <c r="R802" s="88" t="str">
        <f>+Monitoring!Z802</f>
        <v>#N/C</v>
      </c>
      <c r="S802" s="88" t="e">
        <f>+Monitoring!#REF!</f>
        <v>#REF!</v>
      </c>
      <c r="T802" s="101" t="e">
        <f>+Monitoring!#REF!</f>
        <v>#REF!</v>
      </c>
    </row>
    <row r="803" spans="1:20" x14ac:dyDescent="0.3">
      <c r="A803" s="88">
        <f t="shared" si="64"/>
        <v>802</v>
      </c>
      <c r="B803" s="88" t="str">
        <f t="shared" si="60"/>
        <v>FAIRD</v>
      </c>
      <c r="C803" s="88" t="str">
        <f>SUBSTITUTE(+Monitoring!C803,"-","")</f>
        <v>FAIRD3</v>
      </c>
      <c r="D803" s="88" t="str">
        <f t="shared" si="61"/>
        <v>Site3</v>
      </c>
      <c r="E803" s="89" t="str">
        <f t="shared" si="62"/>
        <v>Meadow</v>
      </c>
      <c r="F803" s="90" t="str">
        <f t="shared" si="63"/>
        <v>FAIRDxMeadow</v>
      </c>
      <c r="G803" s="91">
        <f>+Monitoring!G803</f>
        <v>45181.538194444402</v>
      </c>
      <c r="H803" s="91">
        <f>+Monitoring!H803</f>
        <v>45181.538263888899</v>
      </c>
      <c r="I803" s="93">
        <f>+Monitoring!I803</f>
        <v>6.9444497057702392E-5</v>
      </c>
      <c r="J803" s="92" t="e">
        <f>+Monitoring!#REF!</f>
        <v>#REF!</v>
      </c>
      <c r="K803" s="88" t="str">
        <f>+Monitoring!S803</f>
        <v>Diptera</v>
      </c>
      <c r="L803" s="88" t="str">
        <f>+Monitoring!T803</f>
        <v>Brachycera</v>
      </c>
      <c r="M803" s="88" t="str">
        <f>+Monitoring!U803</f>
        <v>Muscomorpha</v>
      </c>
      <c r="N803" s="88" t="str">
        <f>+Monitoring!V803</f>
        <v>Muscoidea</v>
      </c>
      <c r="O803" s="88" t="str">
        <f>+Monitoring!W803</f>
        <v>#N/C</v>
      </c>
      <c r="P803" s="88" t="str">
        <f>+Monitoring!X803</f>
        <v>#N/C</v>
      </c>
      <c r="Q803" s="88" t="str">
        <f>+Monitoring!Y803</f>
        <v>#N/C</v>
      </c>
      <c r="R803" s="88" t="str">
        <f>+Monitoring!Z803</f>
        <v>#N/C</v>
      </c>
      <c r="S803" s="88" t="e">
        <f>+Monitoring!#REF!</f>
        <v>#REF!</v>
      </c>
      <c r="T803" s="101" t="e">
        <f>+Monitoring!#REF!</f>
        <v>#REF!</v>
      </c>
    </row>
    <row r="804" spans="1:20" x14ac:dyDescent="0.3">
      <c r="A804" s="88">
        <f t="shared" si="64"/>
        <v>803</v>
      </c>
      <c r="B804" s="88" t="str">
        <f t="shared" si="60"/>
        <v>FAIRD</v>
      </c>
      <c r="C804" s="88" t="str">
        <f>SUBSTITUTE(+Monitoring!C804,"-","")</f>
        <v>FAIRD3</v>
      </c>
      <c r="D804" s="88" t="str">
        <f t="shared" si="61"/>
        <v>Site3</v>
      </c>
      <c r="E804" s="89" t="str">
        <f t="shared" si="62"/>
        <v>Meadow</v>
      </c>
      <c r="F804" s="90" t="str">
        <f t="shared" si="63"/>
        <v>FAIRDxMeadow</v>
      </c>
      <c r="G804" s="91">
        <f>+Monitoring!G804</f>
        <v>45181.7180324074</v>
      </c>
      <c r="H804" s="91">
        <f>+Monitoring!H804</f>
        <v>45181.718807870398</v>
      </c>
      <c r="I804" s="93">
        <f>+Monitoring!I804</f>
        <v>7.7546299871755764E-4</v>
      </c>
      <c r="J804" s="92" t="e">
        <f>+Monitoring!#REF!</f>
        <v>#REF!</v>
      </c>
      <c r="K804" s="88" t="str">
        <f>+Monitoring!S804</f>
        <v>Coleoptera</v>
      </c>
      <c r="L804" s="88" t="str">
        <f>+Monitoring!T804</f>
        <v>Polyphaga</v>
      </c>
      <c r="M804" s="88" t="str">
        <f>+Monitoring!U804</f>
        <v>Cucujiformia</v>
      </c>
      <c r="N804" s="88" t="str">
        <f>+Monitoring!V804</f>
        <v>Coccinelloidea</v>
      </c>
      <c r="O804" s="88" t="str">
        <f>+Monitoring!W804</f>
        <v>Coccinellidae</v>
      </c>
      <c r="P804" s="88" t="str">
        <f>+Monitoring!X804</f>
        <v>Coccinellinae</v>
      </c>
      <c r="Q804" s="88" t="str">
        <f>+Monitoring!Y804</f>
        <v>Harmonia</v>
      </c>
      <c r="R804" s="88" t="str">
        <f>+Monitoring!Z804</f>
        <v>#N/C</v>
      </c>
      <c r="S804" s="88" t="e">
        <f>+Monitoring!#REF!</f>
        <v>#REF!</v>
      </c>
      <c r="T804" s="101" t="e">
        <f>+Monitoring!#REF!</f>
        <v>#REF!</v>
      </c>
    </row>
    <row r="805" spans="1:20" x14ac:dyDescent="0.3">
      <c r="A805" s="88">
        <f t="shared" si="64"/>
        <v>804</v>
      </c>
      <c r="B805" s="88" t="str">
        <f t="shared" si="60"/>
        <v>FAIRD</v>
      </c>
      <c r="C805" s="88" t="str">
        <f>SUBSTITUTE(+Monitoring!C805,"-","")</f>
        <v>FAIRD3</v>
      </c>
      <c r="D805" s="88" t="str">
        <f t="shared" si="61"/>
        <v>Site3</v>
      </c>
      <c r="E805" s="89" t="str">
        <f t="shared" si="62"/>
        <v>Meadow</v>
      </c>
      <c r="F805" s="90" t="str">
        <f t="shared" si="63"/>
        <v>FAIRDxMeadow</v>
      </c>
      <c r="G805" s="91">
        <f>+Monitoring!G805</f>
        <v>45181.756759259297</v>
      </c>
      <c r="H805" s="91">
        <f>+Monitoring!H805</f>
        <v>45181.757187499999</v>
      </c>
      <c r="I805" s="93">
        <f>+Monitoring!I805</f>
        <v>4.2824070260394365E-4</v>
      </c>
      <c r="J805" s="92" t="e">
        <f>+Monitoring!#REF!</f>
        <v>#REF!</v>
      </c>
      <c r="K805" s="88" t="str">
        <f>+Monitoring!S805</f>
        <v>Diptera</v>
      </c>
      <c r="L805" s="88" t="str">
        <f>+Monitoring!T805</f>
        <v>Brachycera</v>
      </c>
      <c r="M805" s="88" t="str">
        <f>+Monitoring!U805</f>
        <v>Muscomorpha</v>
      </c>
      <c r="N805" s="88" t="str">
        <f>+Monitoring!V805</f>
        <v>Oestroidea</v>
      </c>
      <c r="O805" s="88" t="str">
        <f>+Monitoring!W805</f>
        <v>Sarcophagidae</v>
      </c>
      <c r="P805" s="88" t="str">
        <f>+Monitoring!X805</f>
        <v>Sarcophaginae</v>
      </c>
      <c r="Q805" s="88" t="str">
        <f>+Monitoring!Y805</f>
        <v>Sarcophaga</v>
      </c>
      <c r="R805" s="88" t="str">
        <f>+Monitoring!Z805</f>
        <v>#N/C</v>
      </c>
      <c r="S805" s="88" t="e">
        <f>+Monitoring!#REF!</f>
        <v>#REF!</v>
      </c>
      <c r="T805" s="101" t="e">
        <f>+Monitoring!#REF!</f>
        <v>#REF!</v>
      </c>
    </row>
    <row r="806" spans="1:20" x14ac:dyDescent="0.3">
      <c r="A806" s="88">
        <f t="shared" si="64"/>
        <v>805</v>
      </c>
      <c r="B806" s="88" t="str">
        <f t="shared" si="60"/>
        <v>FAIRD</v>
      </c>
      <c r="C806" s="88" t="str">
        <f>SUBSTITUTE(+Monitoring!C806,"-","")</f>
        <v>FAIRD3</v>
      </c>
      <c r="D806" s="88" t="str">
        <f t="shared" si="61"/>
        <v>Site3</v>
      </c>
      <c r="E806" s="89" t="str">
        <f t="shared" si="62"/>
        <v>Meadow</v>
      </c>
      <c r="F806" s="90" t="str">
        <f t="shared" si="63"/>
        <v>FAIRDxMeadow</v>
      </c>
      <c r="G806" s="91">
        <f>+Monitoring!G806</f>
        <v>45182.602511574099</v>
      </c>
      <c r="H806" s="91">
        <f>+Monitoring!H806</f>
        <v>45182.602673611102</v>
      </c>
      <c r="I806" s="93">
        <f>+Monitoring!I806</f>
        <v>1.6203700215555727E-4</v>
      </c>
      <c r="J806" s="92" t="e">
        <f>+Monitoring!#REF!</f>
        <v>#REF!</v>
      </c>
      <c r="K806" s="88" t="str">
        <f>+Monitoring!S806</f>
        <v>Diptera</v>
      </c>
      <c r="L806" s="88" t="str">
        <f>+Monitoring!T806</f>
        <v>Brachycera</v>
      </c>
      <c r="M806" s="88" t="str">
        <f>+Monitoring!U806</f>
        <v>Muscomorpha</v>
      </c>
      <c r="N806" s="88" t="str">
        <f>+Monitoring!V806</f>
        <v>Sciomyzoidea</v>
      </c>
      <c r="O806" s="88" t="str">
        <f>+Monitoring!W806</f>
        <v>Sepsidae</v>
      </c>
      <c r="P806" s="88" t="str">
        <f>+Monitoring!X806</f>
        <v>#N/C</v>
      </c>
      <c r="Q806" s="88" t="str">
        <f>+Monitoring!Y806</f>
        <v>#N/C</v>
      </c>
      <c r="R806" s="88" t="str">
        <f>+Monitoring!Z806</f>
        <v>#N/C</v>
      </c>
      <c r="S806" s="88" t="e">
        <f>+Monitoring!#REF!</f>
        <v>#REF!</v>
      </c>
      <c r="T806" s="101" t="e">
        <f>+Monitoring!#REF!</f>
        <v>#REF!</v>
      </c>
    </row>
    <row r="807" spans="1:20" x14ac:dyDescent="0.3">
      <c r="A807" s="88">
        <f t="shared" si="64"/>
        <v>806</v>
      </c>
      <c r="B807" s="88" t="str">
        <f t="shared" si="60"/>
        <v>FAIRD</v>
      </c>
      <c r="C807" s="88" t="str">
        <f>SUBSTITUTE(+Monitoring!C807,"-","")</f>
        <v>FAIRD3</v>
      </c>
      <c r="D807" s="88" t="str">
        <f t="shared" si="61"/>
        <v>Site3</v>
      </c>
      <c r="E807" s="89" t="str">
        <f t="shared" si="62"/>
        <v>Meadow</v>
      </c>
      <c r="F807" s="90" t="str">
        <f t="shared" si="63"/>
        <v>FAIRDxMeadow</v>
      </c>
      <c r="G807" s="91">
        <f>+Monitoring!G807</f>
        <v>45182.6199305556</v>
      </c>
      <c r="H807" s="91">
        <f>+Monitoring!H807</f>
        <v>45182.620069444398</v>
      </c>
      <c r="I807" s="93">
        <f>+Monitoring!I807</f>
        <v>1.388887976645492E-4</v>
      </c>
      <c r="J807" s="92" t="e">
        <f>+Monitoring!#REF!</f>
        <v>#REF!</v>
      </c>
      <c r="K807" s="88" t="str">
        <f>+Monitoring!S807</f>
        <v>Diptera</v>
      </c>
      <c r="L807" s="88" t="str">
        <f>+Monitoring!T807</f>
        <v>Brachycera</v>
      </c>
      <c r="M807" s="88" t="str">
        <f>+Monitoring!U807</f>
        <v>Muscomorpha</v>
      </c>
      <c r="N807" s="88" t="str">
        <f>+Monitoring!V807</f>
        <v>Oestroidea</v>
      </c>
      <c r="O807" s="88" t="str">
        <f>+Monitoring!W807</f>
        <v>Sarcophagidae</v>
      </c>
      <c r="P807" s="88" t="str">
        <f>+Monitoring!X807</f>
        <v>#N/C</v>
      </c>
      <c r="Q807" s="88" t="str">
        <f>+Monitoring!Y807</f>
        <v>#N/C</v>
      </c>
      <c r="R807" s="88" t="str">
        <f>+Monitoring!Z807</f>
        <v>#N/C</v>
      </c>
      <c r="S807" s="88" t="e">
        <f>+Monitoring!#REF!</f>
        <v>#REF!</v>
      </c>
      <c r="T807" s="101" t="e">
        <f>+Monitoring!#REF!</f>
        <v>#REF!</v>
      </c>
    </row>
    <row r="808" spans="1:20" x14ac:dyDescent="0.3">
      <c r="A808" s="88">
        <f t="shared" si="64"/>
        <v>807</v>
      </c>
      <c r="B808" s="88" t="str">
        <f t="shared" si="60"/>
        <v>FAIRD</v>
      </c>
      <c r="C808" s="88" t="str">
        <f>SUBSTITUTE(+Monitoring!C808,"-","")</f>
        <v>FAIRD3</v>
      </c>
      <c r="D808" s="88" t="str">
        <f t="shared" si="61"/>
        <v>Site3</v>
      </c>
      <c r="E808" s="89" t="str">
        <f t="shared" si="62"/>
        <v>Meadow</v>
      </c>
      <c r="F808" s="90" t="str">
        <f t="shared" si="63"/>
        <v>FAIRDxMeadow</v>
      </c>
      <c r="G808" s="91">
        <f>+Monitoring!G808</f>
        <v>45182.729421296302</v>
      </c>
      <c r="H808" s="91">
        <f>+Monitoring!H808</f>
        <v>45182.730150463001</v>
      </c>
      <c r="I808" s="93">
        <f>+Monitoring!I808</f>
        <v>7.2916669887490571E-4</v>
      </c>
      <c r="J808" s="92" t="e">
        <f>+Monitoring!#REF!</f>
        <v>#REF!</v>
      </c>
      <c r="K808" s="88" t="str">
        <f>+Monitoring!S808</f>
        <v>Diptera</v>
      </c>
      <c r="L808" s="88" t="str">
        <f>+Monitoring!T808</f>
        <v>Brachycera</v>
      </c>
      <c r="M808" s="88" t="str">
        <f>+Monitoring!U808</f>
        <v>#N/C</v>
      </c>
      <c r="N808" s="88" t="str">
        <f>+Monitoring!V808</f>
        <v>#N/C</v>
      </c>
      <c r="O808" s="88" t="str">
        <f>+Monitoring!W808</f>
        <v>#N/C</v>
      </c>
      <c r="P808" s="88" t="str">
        <f>+Monitoring!X808</f>
        <v>#N/C</v>
      </c>
      <c r="Q808" s="88" t="str">
        <f>+Monitoring!Y808</f>
        <v>#N/C</v>
      </c>
      <c r="R808" s="88" t="str">
        <f>+Monitoring!Z808</f>
        <v>#N/C</v>
      </c>
      <c r="S808" s="88" t="e">
        <f>+Monitoring!#REF!</f>
        <v>#REF!</v>
      </c>
      <c r="T808" s="101" t="e">
        <f>+Monitoring!#REF!</f>
        <v>#REF!</v>
      </c>
    </row>
    <row r="809" spans="1:20" x14ac:dyDescent="0.3">
      <c r="A809" s="88">
        <f t="shared" si="64"/>
        <v>808</v>
      </c>
      <c r="B809" s="88" t="str">
        <f t="shared" si="60"/>
        <v>FAIRD</v>
      </c>
      <c r="C809" s="88" t="str">
        <f>SUBSTITUTE(+Monitoring!C809,"-","")</f>
        <v>FAIRD3</v>
      </c>
      <c r="D809" s="88" t="str">
        <f t="shared" si="61"/>
        <v>Site3</v>
      </c>
      <c r="E809" s="89" t="str">
        <f t="shared" si="62"/>
        <v>Meadow</v>
      </c>
      <c r="F809" s="90" t="str">
        <f t="shared" si="63"/>
        <v>FAIRDxMeadow</v>
      </c>
      <c r="G809" s="91">
        <f>+Monitoring!G809</f>
        <v>45182.7566435185</v>
      </c>
      <c r="H809" s="91">
        <f>+Monitoring!H809</f>
        <v>45182.757997685199</v>
      </c>
      <c r="I809" s="93">
        <f>+Monitoring!I809</f>
        <v>1.3541666994569823E-3</v>
      </c>
      <c r="J809" s="92" t="e">
        <f>+Monitoring!#REF!</f>
        <v>#REF!</v>
      </c>
      <c r="K809" s="88" t="str">
        <f>+Monitoring!S809</f>
        <v>Diptera</v>
      </c>
      <c r="L809" s="88" t="str">
        <f>+Monitoring!T809</f>
        <v>Brachycera</v>
      </c>
      <c r="M809" s="88" t="str">
        <f>+Monitoring!U809</f>
        <v>#N/C</v>
      </c>
      <c r="N809" s="88" t="str">
        <f>+Monitoring!V809</f>
        <v>#N/C</v>
      </c>
      <c r="O809" s="88" t="str">
        <f>+Monitoring!W809</f>
        <v>#N/C</v>
      </c>
      <c r="P809" s="88" t="str">
        <f>+Monitoring!X809</f>
        <v>#N/C</v>
      </c>
      <c r="Q809" s="88" t="str">
        <f>+Monitoring!Y809</f>
        <v>#N/C</v>
      </c>
      <c r="R809" s="88" t="str">
        <f>+Monitoring!Z809</f>
        <v>#N/C</v>
      </c>
      <c r="S809" s="88" t="e">
        <f>+Monitoring!#REF!</f>
        <v>#REF!</v>
      </c>
      <c r="T809" s="101" t="e">
        <f>+Monitoring!#REF!</f>
        <v>#REF!</v>
      </c>
    </row>
    <row r="810" spans="1:20" x14ac:dyDescent="0.3">
      <c r="A810" s="88">
        <f t="shared" si="64"/>
        <v>809</v>
      </c>
      <c r="B810" s="88" t="str">
        <f t="shared" si="60"/>
        <v>FAIRD</v>
      </c>
      <c r="C810" s="88" t="str">
        <f>SUBSTITUTE(+Monitoring!C810,"-","")</f>
        <v>FAIRD4</v>
      </c>
      <c r="D810" s="88" t="str">
        <f t="shared" si="61"/>
        <v>Site4</v>
      </c>
      <c r="E810" s="89" t="str">
        <f t="shared" si="62"/>
        <v>Meadow</v>
      </c>
      <c r="F810" s="90" t="str">
        <f t="shared" si="63"/>
        <v>FAIRDxMeadow</v>
      </c>
      <c r="G810" s="91">
        <f>+Monitoring!G810</f>
        <v>45161.374490740702</v>
      </c>
      <c r="H810" s="91">
        <f>+Monitoring!H810</f>
        <v>45161.374560185199</v>
      </c>
      <c r="I810" s="93">
        <f>+Monitoring!I810</f>
        <v>6.9444497057702392E-5</v>
      </c>
      <c r="J810" s="92" t="e">
        <f>+Monitoring!#REF!</f>
        <v>#REF!</v>
      </c>
      <c r="K810" s="88" t="str">
        <f>+Monitoring!S810</f>
        <v>Diptera</v>
      </c>
      <c r="L810" s="88" t="str">
        <f>+Monitoring!T810</f>
        <v>Brachycera</v>
      </c>
      <c r="M810" s="88" t="str">
        <f>+Monitoring!U810</f>
        <v>Muscomorpha</v>
      </c>
      <c r="N810" s="88" t="str">
        <f>+Monitoring!V810</f>
        <v>Syrphoidea</v>
      </c>
      <c r="O810" s="88" t="str">
        <f>+Monitoring!W810</f>
        <v>Syrphidae</v>
      </c>
      <c r="P810" s="88" t="str">
        <f>+Monitoring!X810</f>
        <v>Syrphinae</v>
      </c>
      <c r="Q810" s="88" t="str">
        <f>+Monitoring!Y810</f>
        <v>Episyrphus</v>
      </c>
      <c r="R810" s="88" t="str">
        <f>+Monitoring!Z810</f>
        <v>#N/C</v>
      </c>
      <c r="S810" s="88" t="e">
        <f>+Monitoring!#REF!</f>
        <v>#REF!</v>
      </c>
      <c r="T810" s="101" t="e">
        <f>+Monitoring!#REF!</f>
        <v>#REF!</v>
      </c>
    </row>
    <row r="811" spans="1:20" x14ac:dyDescent="0.3">
      <c r="A811" s="88">
        <f t="shared" si="64"/>
        <v>810</v>
      </c>
      <c r="B811" s="88" t="str">
        <f t="shared" si="60"/>
        <v>FAIRD</v>
      </c>
      <c r="C811" s="88" t="str">
        <f>SUBSTITUTE(+Monitoring!C811,"-","")</f>
        <v>FAIRD4</v>
      </c>
      <c r="D811" s="88" t="str">
        <f t="shared" si="61"/>
        <v>Site4</v>
      </c>
      <c r="E811" s="89" t="str">
        <f t="shared" si="62"/>
        <v>Meadow</v>
      </c>
      <c r="F811" s="90" t="str">
        <f t="shared" si="63"/>
        <v>FAIRDxMeadow</v>
      </c>
      <c r="G811" s="91">
        <f>+Monitoring!G811</f>
        <v>45161.383460648198</v>
      </c>
      <c r="H811" s="91">
        <f>+Monitoring!H811</f>
        <v>45161.383599537003</v>
      </c>
      <c r="I811" s="93">
        <f>+Monitoring!I811</f>
        <v>1.3888880494050682E-4</v>
      </c>
      <c r="J811" s="92" t="e">
        <f>+Monitoring!#REF!</f>
        <v>#REF!</v>
      </c>
      <c r="K811" s="88" t="str">
        <f>+Monitoring!S811</f>
        <v>Diptera</v>
      </c>
      <c r="L811" s="88" t="str">
        <f>+Monitoring!T811</f>
        <v>Brachycera</v>
      </c>
      <c r="M811" s="88" t="str">
        <f>+Monitoring!U811</f>
        <v>Muscomorpha</v>
      </c>
      <c r="N811" s="88" t="str">
        <f>+Monitoring!V811</f>
        <v>Muscoidea</v>
      </c>
      <c r="O811" s="88" t="str">
        <f>+Monitoring!W811</f>
        <v>#N/C</v>
      </c>
      <c r="P811" s="88" t="str">
        <f>+Monitoring!X811</f>
        <v>#N/C</v>
      </c>
      <c r="Q811" s="88" t="str">
        <f>+Monitoring!Y811</f>
        <v>#N/C</v>
      </c>
      <c r="R811" s="88" t="str">
        <f>+Monitoring!Z811</f>
        <v>#N/C</v>
      </c>
      <c r="S811" s="88" t="e">
        <f>+Monitoring!#REF!</f>
        <v>#REF!</v>
      </c>
      <c r="T811" s="101" t="e">
        <f>+Monitoring!#REF!</f>
        <v>#REF!</v>
      </c>
    </row>
    <row r="812" spans="1:20" x14ac:dyDescent="0.3">
      <c r="A812" s="88">
        <f t="shared" si="64"/>
        <v>811</v>
      </c>
      <c r="B812" s="88" t="str">
        <f t="shared" si="60"/>
        <v>FAIRD</v>
      </c>
      <c r="C812" s="88" t="str">
        <f>SUBSTITUTE(+Monitoring!C812,"-","")</f>
        <v>FAIRD4</v>
      </c>
      <c r="D812" s="88" t="str">
        <f t="shared" si="61"/>
        <v>Site4</v>
      </c>
      <c r="E812" s="89" t="str">
        <f t="shared" si="62"/>
        <v>Meadow</v>
      </c>
      <c r="F812" s="90" t="str">
        <f t="shared" si="63"/>
        <v>FAIRDxMeadow</v>
      </c>
      <c r="G812" s="91">
        <f>+Monitoring!G812</f>
        <v>45161.398287037002</v>
      </c>
      <c r="H812" s="91">
        <f>+Monitoring!H812</f>
        <v>45161.398506944402</v>
      </c>
      <c r="I812" s="93">
        <f>+Monitoring!I812</f>
        <v>2.1990740060573444E-4</v>
      </c>
      <c r="J812" s="92" t="e">
        <f>+Monitoring!#REF!</f>
        <v>#REF!</v>
      </c>
      <c r="K812" s="88" t="str">
        <f>+Monitoring!S812</f>
        <v>Diptera</v>
      </c>
      <c r="L812" s="88" t="str">
        <f>+Monitoring!T812</f>
        <v>Brachycera</v>
      </c>
      <c r="M812" s="88" t="str">
        <f>+Monitoring!U812</f>
        <v>Muscomorpha</v>
      </c>
      <c r="N812" s="88" t="str">
        <f>+Monitoring!V812</f>
        <v>Muscoidea</v>
      </c>
      <c r="O812" s="88" t="str">
        <f>+Monitoring!W812</f>
        <v>Fanniidae</v>
      </c>
      <c r="P812" s="88">
        <f>+Monitoring!X812</f>
        <v>0</v>
      </c>
      <c r="Q812" s="88" t="str">
        <f>+Monitoring!Y812</f>
        <v>Fannia</v>
      </c>
      <c r="R812" s="88" t="str">
        <f>+Monitoring!Z812</f>
        <v>#N/C</v>
      </c>
      <c r="S812" s="88" t="e">
        <f>+Monitoring!#REF!</f>
        <v>#REF!</v>
      </c>
      <c r="T812" s="101" t="e">
        <f>+Monitoring!#REF!</f>
        <v>#REF!</v>
      </c>
    </row>
    <row r="813" spans="1:20" x14ac:dyDescent="0.3">
      <c r="A813" s="88">
        <f t="shared" si="64"/>
        <v>812</v>
      </c>
      <c r="B813" s="88" t="str">
        <f t="shared" si="60"/>
        <v>FAIRD</v>
      </c>
      <c r="C813" s="88" t="str">
        <f>SUBSTITUTE(+Monitoring!C813,"-","")</f>
        <v>FAIRD4</v>
      </c>
      <c r="D813" s="88" t="str">
        <f t="shared" si="61"/>
        <v>Site4</v>
      </c>
      <c r="E813" s="89" t="str">
        <f t="shared" si="62"/>
        <v>Meadow</v>
      </c>
      <c r="F813" s="90" t="str">
        <f t="shared" si="63"/>
        <v>FAIRDxMeadow</v>
      </c>
      <c r="G813" s="91">
        <f>+Monitoring!G813</f>
        <v>45161.400381944499</v>
      </c>
      <c r="H813" s="91">
        <f>+Monitoring!H813</f>
        <v>45161.400474536997</v>
      </c>
      <c r="I813" s="93">
        <f>+Monitoring!I813</f>
        <v>9.2592497821897268E-5</v>
      </c>
      <c r="J813" s="92" t="e">
        <f>+Monitoring!#REF!</f>
        <v>#REF!</v>
      </c>
      <c r="K813" s="88" t="str">
        <f>+Monitoring!S813</f>
        <v>Diptera</v>
      </c>
      <c r="L813" s="88" t="str">
        <f>+Monitoring!T813</f>
        <v>Brachycera</v>
      </c>
      <c r="M813" s="88" t="str">
        <f>+Monitoring!U813</f>
        <v>Muscomorpha</v>
      </c>
      <c r="N813" s="88" t="str">
        <f>+Monitoring!V813</f>
        <v>Muscoidea</v>
      </c>
      <c r="O813" s="88" t="str">
        <f>+Monitoring!W813</f>
        <v>Fanniidae</v>
      </c>
      <c r="P813" s="88">
        <f>+Monitoring!X813</f>
        <v>0</v>
      </c>
      <c r="Q813" s="88" t="str">
        <f>+Monitoring!Y813</f>
        <v>Fannia</v>
      </c>
      <c r="R813" s="88" t="str">
        <f>+Monitoring!Z813</f>
        <v>#N/C</v>
      </c>
      <c r="S813" s="88" t="e">
        <f>+Monitoring!#REF!</f>
        <v>#REF!</v>
      </c>
      <c r="T813" s="101" t="e">
        <f>+Monitoring!#REF!</f>
        <v>#REF!</v>
      </c>
    </row>
    <row r="814" spans="1:20" x14ac:dyDescent="0.3">
      <c r="A814" s="88">
        <f t="shared" si="64"/>
        <v>813</v>
      </c>
      <c r="B814" s="88" t="str">
        <f t="shared" si="60"/>
        <v>FAIRD</v>
      </c>
      <c r="C814" s="88" t="str">
        <f>SUBSTITUTE(+Monitoring!C814,"-","")</f>
        <v>FAIRD4</v>
      </c>
      <c r="D814" s="88" t="str">
        <f t="shared" si="61"/>
        <v>Site4</v>
      </c>
      <c r="E814" s="89" t="str">
        <f t="shared" si="62"/>
        <v>Meadow</v>
      </c>
      <c r="F814" s="90" t="str">
        <f t="shared" si="63"/>
        <v>FAIRDxMeadow</v>
      </c>
      <c r="G814" s="91">
        <f>+Monitoring!G814</f>
        <v>45161.4049421296</v>
      </c>
      <c r="H814" s="91">
        <f>+Monitoring!H814</f>
        <v>45161.408067129603</v>
      </c>
      <c r="I814" s="93">
        <f>+Monitoring!I814</f>
        <v>3.125000002910383E-3</v>
      </c>
      <c r="J814" s="92" t="e">
        <f>+Monitoring!#REF!</f>
        <v>#REF!</v>
      </c>
      <c r="K814" s="88" t="str">
        <f>+Monitoring!S814</f>
        <v>Diptera</v>
      </c>
      <c r="L814" s="88" t="str">
        <f>+Monitoring!T814</f>
        <v>Brachycera</v>
      </c>
      <c r="M814" s="88" t="str">
        <f>+Monitoring!U814</f>
        <v>Muscomorpha</v>
      </c>
      <c r="N814" s="88" t="str">
        <f>+Monitoring!V814</f>
        <v>Syrphoidea</v>
      </c>
      <c r="O814" s="88" t="str">
        <f>+Monitoring!W814</f>
        <v>Syrphidae</v>
      </c>
      <c r="P814" s="88" t="str">
        <f>+Monitoring!X814</f>
        <v>Syrphinae</v>
      </c>
      <c r="Q814" s="88" t="str">
        <f>+Monitoring!Y814</f>
        <v>Eupeodes</v>
      </c>
      <c r="R814" s="88" t="str">
        <f>+Monitoring!Z814</f>
        <v>#N/C</v>
      </c>
      <c r="S814" s="88" t="e">
        <f>+Monitoring!#REF!</f>
        <v>#REF!</v>
      </c>
      <c r="T814" s="101" t="e">
        <f>+Monitoring!#REF!</f>
        <v>#REF!</v>
      </c>
    </row>
    <row r="815" spans="1:20" x14ac:dyDescent="0.3">
      <c r="A815" s="88">
        <f t="shared" si="64"/>
        <v>814</v>
      </c>
      <c r="B815" s="88" t="str">
        <f t="shared" si="60"/>
        <v>FAIRD</v>
      </c>
      <c r="C815" s="88" t="str">
        <f>SUBSTITUTE(+Monitoring!C815,"-","")</f>
        <v>FAIRD4</v>
      </c>
      <c r="D815" s="88" t="str">
        <f t="shared" si="61"/>
        <v>Site4</v>
      </c>
      <c r="E815" s="89" t="str">
        <f t="shared" si="62"/>
        <v>Meadow</v>
      </c>
      <c r="F815" s="90" t="str">
        <f t="shared" si="63"/>
        <v>FAIRDxMeadow</v>
      </c>
      <c r="G815" s="91">
        <f>+Monitoring!G815</f>
        <v>45161.411979166704</v>
      </c>
      <c r="H815" s="91">
        <f>+Monitoring!H815</f>
        <v>45161.412094907399</v>
      </c>
      <c r="I815" s="93">
        <f>+Monitoring!I815</f>
        <v>1.1574069503694773E-4</v>
      </c>
      <c r="J815" s="92" t="e">
        <f>+Monitoring!#REF!</f>
        <v>#REF!</v>
      </c>
      <c r="K815" s="88" t="str">
        <f>+Monitoring!S815</f>
        <v>Diptera</v>
      </c>
      <c r="L815" s="88" t="str">
        <f>+Monitoring!T815</f>
        <v>Brachycera</v>
      </c>
      <c r="M815" s="88" t="str">
        <f>+Monitoring!U815</f>
        <v>Muscomorpha</v>
      </c>
      <c r="N815" s="88" t="str">
        <f>+Monitoring!V815</f>
        <v>Muscoidea</v>
      </c>
      <c r="O815" s="88" t="str">
        <f>+Monitoring!W815</f>
        <v>Fanniidae</v>
      </c>
      <c r="P815" s="88">
        <f>+Monitoring!X815</f>
        <v>0</v>
      </c>
      <c r="Q815" s="88" t="str">
        <f>+Monitoring!Y815</f>
        <v>Fannia</v>
      </c>
      <c r="R815" s="88" t="str">
        <f>+Monitoring!Z815</f>
        <v>#N/C</v>
      </c>
      <c r="S815" s="88" t="e">
        <f>+Monitoring!#REF!</f>
        <v>#REF!</v>
      </c>
      <c r="T815" s="101" t="e">
        <f>+Monitoring!#REF!</f>
        <v>#REF!</v>
      </c>
    </row>
    <row r="816" spans="1:20" x14ac:dyDescent="0.3">
      <c r="A816" s="88">
        <f t="shared" si="64"/>
        <v>815</v>
      </c>
      <c r="B816" s="88" t="str">
        <f t="shared" si="60"/>
        <v>FAIRD</v>
      </c>
      <c r="C816" s="88" t="str">
        <f>SUBSTITUTE(+Monitoring!C816,"-","")</f>
        <v>FAIRD4</v>
      </c>
      <c r="D816" s="88" t="str">
        <f t="shared" si="61"/>
        <v>Site4</v>
      </c>
      <c r="E816" s="89" t="str">
        <f t="shared" si="62"/>
        <v>Meadow</v>
      </c>
      <c r="F816" s="90" t="str">
        <f t="shared" si="63"/>
        <v>FAIRDxMeadow</v>
      </c>
      <c r="G816" s="91">
        <f>+Monitoring!G816</f>
        <v>45161.423958333296</v>
      </c>
      <c r="H816" s="91">
        <f>+Monitoring!H816</f>
        <v>45161.424097222203</v>
      </c>
      <c r="I816" s="93">
        <f>+Monitoring!I816</f>
        <v>1.3888890680391341E-4</v>
      </c>
      <c r="J816" s="92" t="e">
        <f>+Monitoring!#REF!</f>
        <v>#REF!</v>
      </c>
      <c r="K816" s="88" t="str">
        <f>+Monitoring!S816</f>
        <v>Diptera</v>
      </c>
      <c r="L816" s="88" t="str">
        <f>+Monitoring!T816</f>
        <v>Brachycera</v>
      </c>
      <c r="M816" s="88" t="str">
        <f>+Monitoring!U816</f>
        <v>#N/C</v>
      </c>
      <c r="N816" s="88" t="str">
        <f>+Monitoring!V816</f>
        <v>#N/C</v>
      </c>
      <c r="O816" s="88" t="str">
        <f>+Monitoring!W816</f>
        <v>#N/C</v>
      </c>
      <c r="P816" s="88" t="str">
        <f>+Monitoring!X816</f>
        <v>#N/C</v>
      </c>
      <c r="Q816" s="88" t="str">
        <f>+Monitoring!Y816</f>
        <v>#N/C</v>
      </c>
      <c r="R816" s="88" t="str">
        <f>+Monitoring!Z816</f>
        <v>#N/C</v>
      </c>
      <c r="S816" s="88" t="e">
        <f>+Monitoring!#REF!</f>
        <v>#REF!</v>
      </c>
      <c r="T816" s="101" t="e">
        <f>+Monitoring!#REF!</f>
        <v>#REF!</v>
      </c>
    </row>
    <row r="817" spans="1:20" x14ac:dyDescent="0.3">
      <c r="A817" s="88">
        <f t="shared" si="64"/>
        <v>816</v>
      </c>
      <c r="B817" s="88" t="str">
        <f t="shared" si="60"/>
        <v>FAIRD</v>
      </c>
      <c r="C817" s="88" t="str">
        <f>SUBSTITUTE(+Monitoring!C817,"-","")</f>
        <v>FAIRD4</v>
      </c>
      <c r="D817" s="88" t="str">
        <f t="shared" si="61"/>
        <v>Site4</v>
      </c>
      <c r="E817" s="89" t="str">
        <f t="shared" si="62"/>
        <v>Meadow</v>
      </c>
      <c r="F817" s="90" t="str">
        <f t="shared" si="63"/>
        <v>FAIRDxMeadow</v>
      </c>
      <c r="G817" s="91">
        <f>+Monitoring!G817</f>
        <v>45161.427673611099</v>
      </c>
      <c r="H817" s="91">
        <f>+Monitoring!H817</f>
        <v>45161.427731481497</v>
      </c>
      <c r="I817" s="93">
        <f>+Monitoring!I817</f>
        <v>5.7870398450177163E-5</v>
      </c>
      <c r="J817" s="92" t="e">
        <f>+Monitoring!#REF!</f>
        <v>#REF!</v>
      </c>
      <c r="K817" s="88" t="str">
        <f>+Monitoring!S817</f>
        <v>Diptera</v>
      </c>
      <c r="L817" s="88" t="str">
        <f>+Monitoring!T817</f>
        <v>Brachycera</v>
      </c>
      <c r="M817" s="88" t="str">
        <f>+Monitoring!U817</f>
        <v>Muscomorpha</v>
      </c>
      <c r="N817" s="88" t="str">
        <f>+Monitoring!V817</f>
        <v>Syrphoidea</v>
      </c>
      <c r="O817" s="88" t="str">
        <f>+Monitoring!W817</f>
        <v>Syrphidae</v>
      </c>
      <c r="P817" s="88" t="str">
        <f>+Monitoring!X817</f>
        <v>Syrphinae</v>
      </c>
      <c r="Q817" s="88" t="str">
        <f>+Monitoring!Y817</f>
        <v>Sphaerophoria</v>
      </c>
      <c r="R817" s="88" t="str">
        <f>+Monitoring!Z817</f>
        <v>#N/C</v>
      </c>
      <c r="S817" s="88" t="e">
        <f>+Monitoring!#REF!</f>
        <v>#REF!</v>
      </c>
      <c r="T817" s="101" t="e">
        <f>+Monitoring!#REF!</f>
        <v>#REF!</v>
      </c>
    </row>
    <row r="818" spans="1:20" x14ac:dyDescent="0.3">
      <c r="A818" s="88">
        <f t="shared" si="64"/>
        <v>817</v>
      </c>
      <c r="B818" s="88" t="str">
        <f t="shared" si="60"/>
        <v>FAIRD</v>
      </c>
      <c r="C818" s="88" t="str">
        <f>SUBSTITUTE(+Monitoring!C818,"-","")</f>
        <v>FAIRD4</v>
      </c>
      <c r="D818" s="88" t="str">
        <f t="shared" si="61"/>
        <v>Site4</v>
      </c>
      <c r="E818" s="89" t="str">
        <f t="shared" si="62"/>
        <v>Meadow</v>
      </c>
      <c r="F818" s="90" t="str">
        <f t="shared" si="63"/>
        <v>FAIRDxMeadow</v>
      </c>
      <c r="G818" s="91">
        <f>+Monitoring!G818</f>
        <v>45161.440081018503</v>
      </c>
      <c r="H818" s="91">
        <f>+Monitoring!H818</f>
        <v>45161.440486111103</v>
      </c>
      <c r="I818" s="93">
        <f>+Monitoring!I818</f>
        <v>4.0509259997634217E-4</v>
      </c>
      <c r="J818" s="92" t="e">
        <f>+Monitoring!#REF!</f>
        <v>#REF!</v>
      </c>
      <c r="K818" s="88" t="str">
        <f>+Monitoring!S818</f>
        <v>Coleoptera</v>
      </c>
      <c r="L818" s="88" t="str">
        <f>+Monitoring!T818</f>
        <v>Polyphaga</v>
      </c>
      <c r="M818" s="88" t="str">
        <f>+Monitoring!U818</f>
        <v>Cucujiformia</v>
      </c>
      <c r="N818" s="88" t="str">
        <f>+Monitoring!V818</f>
        <v>Chrysomeloidea</v>
      </c>
      <c r="O818" s="88" t="str">
        <f>+Monitoring!W818</f>
        <v>Chrysomelidae</v>
      </c>
      <c r="P818" s="88" t="str">
        <f>+Monitoring!X818</f>
        <v>Galerucinae</v>
      </c>
      <c r="Q818" s="88" t="str">
        <f>+Monitoring!Y818</f>
        <v>Psylliodes</v>
      </c>
      <c r="R818" s="88" t="str">
        <f>+Monitoring!Z818</f>
        <v>#N/C</v>
      </c>
      <c r="S818" s="88" t="e">
        <f>+Monitoring!#REF!</f>
        <v>#REF!</v>
      </c>
      <c r="T818" s="101" t="e">
        <f>+Monitoring!#REF!</f>
        <v>#REF!</v>
      </c>
    </row>
    <row r="819" spans="1:20" x14ac:dyDescent="0.3">
      <c r="A819" s="88">
        <f t="shared" si="64"/>
        <v>818</v>
      </c>
      <c r="B819" s="88" t="str">
        <f t="shared" si="60"/>
        <v>FAIRD</v>
      </c>
      <c r="C819" s="88" t="str">
        <f>SUBSTITUTE(+Monitoring!C819,"-","")</f>
        <v>FAIRD4</v>
      </c>
      <c r="D819" s="88" t="str">
        <f t="shared" si="61"/>
        <v>Site4</v>
      </c>
      <c r="E819" s="89" t="str">
        <f t="shared" si="62"/>
        <v>Meadow</v>
      </c>
      <c r="F819" s="90" t="str">
        <f t="shared" si="63"/>
        <v>FAIRDxMeadow</v>
      </c>
      <c r="G819" s="91">
        <f>+Monitoring!G819</f>
        <v>45161.440081018503</v>
      </c>
      <c r="H819" s="91">
        <f>+Monitoring!H819</f>
        <v>45161.466655092598</v>
      </c>
      <c r="I819" s="93">
        <f>+Monitoring!I819</f>
        <v>2.6574074094241951E-2</v>
      </c>
      <c r="J819" s="92" t="e">
        <f>+Monitoring!#REF!</f>
        <v>#REF!</v>
      </c>
      <c r="K819" s="88" t="str">
        <f>+Monitoring!S819</f>
        <v>Coleoptera</v>
      </c>
      <c r="L819" s="88" t="str">
        <f>+Monitoring!T819</f>
        <v>Polyphaga</v>
      </c>
      <c r="M819" s="88" t="str">
        <f>+Monitoring!U819</f>
        <v>Cucujiformia</v>
      </c>
      <c r="N819" s="88" t="str">
        <f>+Monitoring!V819</f>
        <v>Coccinelloidea</v>
      </c>
      <c r="O819" s="88" t="str">
        <f>+Monitoring!W819</f>
        <v>Coccinellidae</v>
      </c>
      <c r="P819" s="88" t="str">
        <f>+Monitoring!X819</f>
        <v>Coccinellinae</v>
      </c>
      <c r="Q819" s="88" t="str">
        <f>+Monitoring!Y819</f>
        <v>#N/C</v>
      </c>
      <c r="R819" s="88" t="str">
        <f>+Monitoring!Z819</f>
        <v>#N/C</v>
      </c>
      <c r="S819" s="88" t="e">
        <f>+Monitoring!#REF!</f>
        <v>#REF!</v>
      </c>
      <c r="T819" s="101" t="e">
        <f>+Monitoring!#REF!</f>
        <v>#REF!</v>
      </c>
    </row>
    <row r="820" spans="1:20" x14ac:dyDescent="0.3">
      <c r="A820" s="88">
        <f t="shared" si="64"/>
        <v>819</v>
      </c>
      <c r="B820" s="88" t="str">
        <f t="shared" si="60"/>
        <v>FAIRD</v>
      </c>
      <c r="C820" s="88" t="str">
        <f>SUBSTITUTE(+Monitoring!C820,"-","")</f>
        <v>FAIRD4</v>
      </c>
      <c r="D820" s="88" t="str">
        <f t="shared" si="61"/>
        <v>Site4</v>
      </c>
      <c r="E820" s="89" t="str">
        <f t="shared" si="62"/>
        <v>Meadow</v>
      </c>
      <c r="F820" s="90" t="str">
        <f t="shared" si="63"/>
        <v>FAIRDxMeadow</v>
      </c>
      <c r="G820" s="91">
        <f>+Monitoring!G820</f>
        <v>45161.440081018503</v>
      </c>
      <c r="H820" s="91">
        <f>+Monitoring!H820</f>
        <v>45161.482974537001</v>
      </c>
      <c r="I820" s="93">
        <f>+Monitoring!I820</f>
        <v>4.2893518497294281E-2</v>
      </c>
      <c r="J820" s="92" t="e">
        <f>+Monitoring!#REF!</f>
        <v>#REF!</v>
      </c>
      <c r="K820" s="88" t="str">
        <f>+Monitoring!S820</f>
        <v>Neuroptera</v>
      </c>
      <c r="L820" s="88" t="str">
        <f>+Monitoring!T820</f>
        <v>Hemerobiiformia</v>
      </c>
      <c r="M820" s="88">
        <f>+Monitoring!U820</f>
        <v>0</v>
      </c>
      <c r="N820" s="88" t="str">
        <f>+Monitoring!V820</f>
        <v>Hemerobioidea</v>
      </c>
      <c r="O820" s="88" t="str">
        <f>+Monitoring!W820</f>
        <v>Chrysopidae</v>
      </c>
      <c r="P820" s="88" t="str">
        <f>+Monitoring!X820</f>
        <v>Chrysopinae</v>
      </c>
      <c r="Q820" s="88" t="str">
        <f>+Monitoring!Y820</f>
        <v>Chrysoperla</v>
      </c>
      <c r="R820" s="88" t="str">
        <f>+Monitoring!Z820</f>
        <v>#N/C</v>
      </c>
      <c r="S820" s="88" t="e">
        <f>+Monitoring!#REF!</f>
        <v>#REF!</v>
      </c>
      <c r="T820" s="101" t="e">
        <f>+Monitoring!#REF!</f>
        <v>#REF!</v>
      </c>
    </row>
    <row r="821" spans="1:20" x14ac:dyDescent="0.3">
      <c r="A821" s="88">
        <f t="shared" si="64"/>
        <v>820</v>
      </c>
      <c r="B821" s="88" t="str">
        <f t="shared" si="60"/>
        <v>FAIRD</v>
      </c>
      <c r="C821" s="88" t="str">
        <f>SUBSTITUTE(+Monitoring!C821,"-","")</f>
        <v>FAIRD4</v>
      </c>
      <c r="D821" s="88" t="str">
        <f t="shared" si="61"/>
        <v>Site4</v>
      </c>
      <c r="E821" s="89" t="str">
        <f t="shared" si="62"/>
        <v>Meadow</v>
      </c>
      <c r="F821" s="90" t="str">
        <f t="shared" si="63"/>
        <v>FAIRDxMeadow</v>
      </c>
      <c r="G821" s="91">
        <f>+Monitoring!G821</f>
        <v>45161.4535300926</v>
      </c>
      <c r="H821" s="91">
        <f>+Monitoring!H821</f>
        <v>45161.458009259302</v>
      </c>
      <c r="I821" s="93">
        <f>+Monitoring!I821</f>
        <v>4.4791667023673654E-3</v>
      </c>
      <c r="J821" s="92" t="e">
        <f>+Monitoring!#REF!</f>
        <v>#REF!</v>
      </c>
      <c r="K821" s="88" t="str">
        <f>+Monitoring!S821</f>
        <v>Diptera</v>
      </c>
      <c r="L821" s="88" t="str">
        <f>+Monitoring!T821</f>
        <v>Brachycera</v>
      </c>
      <c r="M821" s="88" t="str">
        <f>+Monitoring!U821</f>
        <v>Muscomorpha</v>
      </c>
      <c r="N821" s="88" t="str">
        <f>+Monitoring!V821</f>
        <v>Muscoidea</v>
      </c>
      <c r="O821" s="88" t="str">
        <f>+Monitoring!W821</f>
        <v>#N/C</v>
      </c>
      <c r="P821" s="88" t="str">
        <f>+Monitoring!X821</f>
        <v>#N/C</v>
      </c>
      <c r="Q821" s="88" t="str">
        <f>+Monitoring!Y821</f>
        <v>#N/C</v>
      </c>
      <c r="R821" s="88" t="str">
        <f>+Monitoring!Z821</f>
        <v>#N/C</v>
      </c>
      <c r="S821" s="88" t="e">
        <f>+Monitoring!#REF!</f>
        <v>#REF!</v>
      </c>
      <c r="T821" s="101" t="e">
        <f>+Monitoring!#REF!</f>
        <v>#REF!</v>
      </c>
    </row>
    <row r="822" spans="1:20" x14ac:dyDescent="0.3">
      <c r="A822" s="88">
        <f t="shared" si="64"/>
        <v>821</v>
      </c>
      <c r="B822" s="88" t="str">
        <f t="shared" si="60"/>
        <v>FAIRD</v>
      </c>
      <c r="C822" s="88" t="str">
        <f>SUBSTITUTE(+Monitoring!C822,"-","")</f>
        <v>FAIRD4</v>
      </c>
      <c r="D822" s="88" t="str">
        <f t="shared" si="61"/>
        <v>Site4</v>
      </c>
      <c r="E822" s="89" t="str">
        <f t="shared" si="62"/>
        <v>Meadow</v>
      </c>
      <c r="F822" s="90" t="str">
        <f t="shared" si="63"/>
        <v>FAIRDxMeadow</v>
      </c>
      <c r="G822" s="91">
        <f>+Monitoring!G822</f>
        <v>45161.468368055597</v>
      </c>
      <c r="H822" s="91">
        <f>+Monitoring!H822</f>
        <v>45161.468506944402</v>
      </c>
      <c r="I822" s="93">
        <f>+Monitoring!I822</f>
        <v>1.3888880494050682E-4</v>
      </c>
      <c r="J822" s="92" t="e">
        <f>+Monitoring!#REF!</f>
        <v>#REF!</v>
      </c>
      <c r="K822" s="88" t="str">
        <f>+Monitoring!S822</f>
        <v>Diptera</v>
      </c>
      <c r="L822" s="88" t="str">
        <f>+Monitoring!T822</f>
        <v>Brachycera</v>
      </c>
      <c r="M822" s="88" t="str">
        <f>+Monitoring!U822</f>
        <v>Muscomorpha</v>
      </c>
      <c r="N822" s="88" t="str">
        <f>+Monitoring!V822</f>
        <v>Muscoidea</v>
      </c>
      <c r="O822" s="88" t="str">
        <f>+Monitoring!W822</f>
        <v>Fanniidae</v>
      </c>
      <c r="P822" s="88">
        <f>+Monitoring!X822</f>
        <v>0</v>
      </c>
      <c r="Q822" s="88" t="str">
        <f>+Monitoring!Y822</f>
        <v>Fannia</v>
      </c>
      <c r="R822" s="88" t="str">
        <f>+Monitoring!Z822</f>
        <v>#N/C</v>
      </c>
      <c r="S822" s="88" t="e">
        <f>+Monitoring!#REF!</f>
        <v>#REF!</v>
      </c>
      <c r="T822" s="101" t="e">
        <f>+Monitoring!#REF!</f>
        <v>#REF!</v>
      </c>
    </row>
    <row r="823" spans="1:20" x14ac:dyDescent="0.3">
      <c r="A823" s="88">
        <f t="shared" si="64"/>
        <v>822</v>
      </c>
      <c r="B823" s="88" t="str">
        <f t="shared" si="60"/>
        <v>FAIRD</v>
      </c>
      <c r="C823" s="88" t="str">
        <f>SUBSTITUTE(+Monitoring!C823,"-","")</f>
        <v>FAIRD4</v>
      </c>
      <c r="D823" s="88" t="str">
        <f t="shared" si="61"/>
        <v>Site4</v>
      </c>
      <c r="E823" s="89" t="str">
        <f t="shared" si="62"/>
        <v>Meadow</v>
      </c>
      <c r="F823" s="90" t="str">
        <f t="shared" si="63"/>
        <v>FAIRDxMeadow</v>
      </c>
      <c r="G823" s="91">
        <f>+Monitoring!G823</f>
        <v>45161.4753009259</v>
      </c>
      <c r="H823" s="91">
        <f>+Monitoring!H823</f>
        <v>45161.475358796299</v>
      </c>
      <c r="I823" s="93">
        <f>+Monitoring!I823</f>
        <v>5.7870398450177163E-5</v>
      </c>
      <c r="J823" s="92" t="e">
        <f>+Monitoring!#REF!</f>
        <v>#REF!</v>
      </c>
      <c r="K823" s="88" t="str">
        <f>+Monitoring!S823</f>
        <v>Diptera</v>
      </c>
      <c r="L823" s="88" t="str">
        <f>+Monitoring!T823</f>
        <v>Brachycera</v>
      </c>
      <c r="M823" s="88" t="str">
        <f>+Monitoring!U823</f>
        <v>Muscomorpha</v>
      </c>
      <c r="N823" s="88" t="str">
        <f>+Monitoring!V823</f>
        <v>Muscoidea</v>
      </c>
      <c r="O823" s="88" t="str">
        <f>+Monitoring!W823</f>
        <v>Fanniidae</v>
      </c>
      <c r="P823" s="88">
        <f>+Monitoring!X823</f>
        <v>0</v>
      </c>
      <c r="Q823" s="88" t="str">
        <f>+Monitoring!Y823</f>
        <v>Fannia</v>
      </c>
      <c r="R823" s="88" t="str">
        <f>+Monitoring!Z823</f>
        <v>#N/C</v>
      </c>
      <c r="S823" s="88" t="e">
        <f>+Monitoring!#REF!</f>
        <v>#REF!</v>
      </c>
      <c r="T823" s="101" t="e">
        <f>+Monitoring!#REF!</f>
        <v>#REF!</v>
      </c>
    </row>
    <row r="824" spans="1:20" x14ac:dyDescent="0.3">
      <c r="A824" s="88">
        <f t="shared" si="64"/>
        <v>823</v>
      </c>
      <c r="B824" s="88" t="str">
        <f t="shared" si="60"/>
        <v>FAIRD</v>
      </c>
      <c r="C824" s="88" t="str">
        <f>SUBSTITUTE(+Monitoring!C824,"-","")</f>
        <v>FAIRD4</v>
      </c>
      <c r="D824" s="88" t="str">
        <f t="shared" si="61"/>
        <v>Site4</v>
      </c>
      <c r="E824" s="89" t="str">
        <f t="shared" si="62"/>
        <v>Meadow</v>
      </c>
      <c r="F824" s="90" t="str">
        <f t="shared" si="63"/>
        <v>FAIRDxMeadow</v>
      </c>
      <c r="G824" s="91">
        <f>+Monitoring!G824</f>
        <v>45161.4753009259</v>
      </c>
      <c r="H824" s="91">
        <f>+Monitoring!H824</f>
        <v>45161.476493055598</v>
      </c>
      <c r="I824" s="93">
        <f>+Monitoring!I824</f>
        <v>1.192129697301425E-3</v>
      </c>
      <c r="J824" s="92" t="e">
        <f>+Monitoring!#REF!</f>
        <v>#REF!</v>
      </c>
      <c r="K824" s="88" t="str">
        <f>+Monitoring!S824</f>
        <v>Hymenoptera</v>
      </c>
      <c r="L824" s="88" t="str">
        <f>+Monitoring!T824</f>
        <v>Apocrita</v>
      </c>
      <c r="M824" s="88" t="str">
        <f>+Monitoring!U824</f>
        <v>Aculeata</v>
      </c>
      <c r="N824" s="88" t="str">
        <f>+Monitoring!V824</f>
        <v>Apoidea</v>
      </c>
      <c r="O824" s="88" t="str">
        <f>+Monitoring!W824</f>
        <v>Crabronidae</v>
      </c>
      <c r="P824" s="88" t="str">
        <f>+Monitoring!X824</f>
        <v>Crabroninae</v>
      </c>
      <c r="Q824" s="88" t="str">
        <f>+Monitoring!Y824</f>
        <v>Oxybelus</v>
      </c>
      <c r="R824" s="88" t="str">
        <f>+Monitoring!Z824</f>
        <v>#N/C</v>
      </c>
      <c r="S824" s="88" t="e">
        <f>+Monitoring!#REF!</f>
        <v>#REF!</v>
      </c>
      <c r="T824" s="101" t="e">
        <f>+Monitoring!#REF!</f>
        <v>#REF!</v>
      </c>
    </row>
    <row r="825" spans="1:20" x14ac:dyDescent="0.3">
      <c r="A825" s="88">
        <f t="shared" si="64"/>
        <v>824</v>
      </c>
      <c r="B825" s="88" t="str">
        <f t="shared" si="60"/>
        <v>FAIRD</v>
      </c>
      <c r="C825" s="88" t="str">
        <f>SUBSTITUTE(+Monitoring!C825,"-","")</f>
        <v>FAIRD4</v>
      </c>
      <c r="D825" s="88" t="str">
        <f t="shared" si="61"/>
        <v>Site4</v>
      </c>
      <c r="E825" s="89" t="str">
        <f t="shared" si="62"/>
        <v>Meadow</v>
      </c>
      <c r="F825" s="90" t="str">
        <f t="shared" si="63"/>
        <v>FAIRDxMeadow</v>
      </c>
      <c r="G825" s="91">
        <f>+Monitoring!G825</f>
        <v>45161.531898148103</v>
      </c>
      <c r="H825" s="91">
        <f>+Monitoring!H825</f>
        <v>45161.533842592602</v>
      </c>
      <c r="I825" s="93">
        <f>+Monitoring!I825</f>
        <v>1.9444444988039322E-3</v>
      </c>
      <c r="J825" s="92" t="e">
        <f>+Monitoring!#REF!</f>
        <v>#REF!</v>
      </c>
      <c r="K825" s="88" t="str">
        <f>+Monitoring!S825</f>
        <v>Coleoptera</v>
      </c>
      <c r="L825" s="88" t="str">
        <f>+Monitoring!T825</f>
        <v>Polyphaga</v>
      </c>
      <c r="M825" s="88" t="str">
        <f>+Monitoring!U825</f>
        <v>Cucujiformia</v>
      </c>
      <c r="N825" s="88" t="str">
        <f>+Monitoring!V825</f>
        <v>Coccinelloidea</v>
      </c>
      <c r="O825" s="88" t="str">
        <f>+Monitoring!W825</f>
        <v>Coccinellidae</v>
      </c>
      <c r="P825" s="88" t="str">
        <f>+Monitoring!X825</f>
        <v>Coccinellinae</v>
      </c>
      <c r="Q825" s="88" t="str">
        <f>+Monitoring!Y825</f>
        <v>#N/C</v>
      </c>
      <c r="R825" s="88" t="str">
        <f>+Monitoring!Z825</f>
        <v>#N/C</v>
      </c>
      <c r="S825" s="88" t="e">
        <f>+Monitoring!#REF!</f>
        <v>#REF!</v>
      </c>
      <c r="T825" s="101" t="e">
        <f>+Monitoring!#REF!</f>
        <v>#REF!</v>
      </c>
    </row>
    <row r="826" spans="1:20" x14ac:dyDescent="0.3">
      <c r="A826" s="88">
        <f t="shared" si="64"/>
        <v>825</v>
      </c>
      <c r="B826" s="88" t="str">
        <f t="shared" si="60"/>
        <v>FAIRD</v>
      </c>
      <c r="C826" s="88" t="str">
        <f>SUBSTITUTE(+Monitoring!C826,"-","")</f>
        <v>FAIRD4</v>
      </c>
      <c r="D826" s="88" t="str">
        <f t="shared" si="61"/>
        <v>Site4</v>
      </c>
      <c r="E826" s="89" t="str">
        <f t="shared" si="62"/>
        <v>Meadow</v>
      </c>
      <c r="F826" s="90" t="str">
        <f t="shared" si="63"/>
        <v>FAIRDxMeadow</v>
      </c>
      <c r="G826" s="91">
        <f>+Monitoring!G826</f>
        <v>45161.561203703699</v>
      </c>
      <c r="H826" s="91">
        <f>+Monitoring!H826</f>
        <v>45161.561261574097</v>
      </c>
      <c r="I826" s="93">
        <f>+Monitoring!I826</f>
        <v>5.7870398450177163E-5</v>
      </c>
      <c r="J826" s="92" t="e">
        <f>+Monitoring!#REF!</f>
        <v>#REF!</v>
      </c>
      <c r="K826" s="88" t="str">
        <f>+Monitoring!S826</f>
        <v>Diptera</v>
      </c>
      <c r="L826" s="88" t="str">
        <f>+Monitoring!T826</f>
        <v>Brachycera</v>
      </c>
      <c r="M826" s="88" t="str">
        <f>+Monitoring!U826</f>
        <v>Muscomorpha</v>
      </c>
      <c r="N826" s="88" t="str">
        <f>+Monitoring!V826</f>
        <v>Muscoidea</v>
      </c>
      <c r="O826" s="88" t="str">
        <f>+Monitoring!W826</f>
        <v>Fanniidae</v>
      </c>
      <c r="P826" s="88">
        <f>+Monitoring!X826</f>
        <v>0</v>
      </c>
      <c r="Q826" s="88" t="str">
        <f>+Monitoring!Y826</f>
        <v>Fannia</v>
      </c>
      <c r="R826" s="88" t="str">
        <f>+Monitoring!Z826</f>
        <v>#N/C</v>
      </c>
      <c r="S826" s="88" t="e">
        <f>+Monitoring!#REF!</f>
        <v>#REF!</v>
      </c>
      <c r="T826" s="101" t="e">
        <f>+Monitoring!#REF!</f>
        <v>#REF!</v>
      </c>
    </row>
    <row r="827" spans="1:20" x14ac:dyDescent="0.3">
      <c r="A827" s="88">
        <f t="shared" si="64"/>
        <v>826</v>
      </c>
      <c r="B827" s="88" t="str">
        <f t="shared" si="60"/>
        <v>FAIRD</v>
      </c>
      <c r="C827" s="88" t="str">
        <f>SUBSTITUTE(+Monitoring!C827,"-","")</f>
        <v>FAIRD4</v>
      </c>
      <c r="D827" s="88" t="str">
        <f t="shared" si="61"/>
        <v>Site4</v>
      </c>
      <c r="E827" s="89" t="str">
        <f t="shared" si="62"/>
        <v>Meadow</v>
      </c>
      <c r="F827" s="90" t="str">
        <f t="shared" si="63"/>
        <v>FAIRDxMeadow</v>
      </c>
      <c r="G827" s="91">
        <f>+Monitoring!G827</f>
        <v>45161.5714351852</v>
      </c>
      <c r="H827" s="91">
        <f>+Monitoring!H827</f>
        <v>45161.573726851901</v>
      </c>
      <c r="I827" s="93">
        <f>+Monitoring!I827</f>
        <v>2.2916667003300972E-3</v>
      </c>
      <c r="J827" s="92" t="e">
        <f>+Monitoring!#REF!</f>
        <v>#REF!</v>
      </c>
      <c r="K827" s="88" t="str">
        <f>+Monitoring!S827</f>
        <v>Coleoptera</v>
      </c>
      <c r="L827" s="88" t="str">
        <f>+Monitoring!T827</f>
        <v>Polyphaga</v>
      </c>
      <c r="M827" s="88" t="str">
        <f>+Monitoring!U827</f>
        <v>Cucujiformia</v>
      </c>
      <c r="N827" s="88" t="str">
        <f>+Monitoring!V827</f>
        <v>Coccinelloidea</v>
      </c>
      <c r="O827" s="88" t="str">
        <f>+Monitoring!W827</f>
        <v>Coccinellidae</v>
      </c>
      <c r="P827" s="88" t="str">
        <f>+Monitoring!X827</f>
        <v>Coccinellinae</v>
      </c>
      <c r="Q827" s="88" t="str">
        <f>+Monitoring!Y827</f>
        <v>#N/C</v>
      </c>
      <c r="R827" s="88" t="str">
        <f>+Monitoring!Z827</f>
        <v>#N/C</v>
      </c>
      <c r="S827" s="88" t="e">
        <f>+Monitoring!#REF!</f>
        <v>#REF!</v>
      </c>
      <c r="T827" s="101" t="e">
        <f>+Monitoring!#REF!</f>
        <v>#REF!</v>
      </c>
    </row>
    <row r="828" spans="1:20" x14ac:dyDescent="0.3">
      <c r="A828" s="88">
        <f t="shared" si="64"/>
        <v>827</v>
      </c>
      <c r="B828" s="88" t="str">
        <f t="shared" si="60"/>
        <v>FAIRD</v>
      </c>
      <c r="C828" s="88" t="str">
        <f>SUBSTITUTE(+Monitoring!C828,"-","")</f>
        <v>FAIRD4</v>
      </c>
      <c r="D828" s="88" t="str">
        <f t="shared" si="61"/>
        <v>Site4</v>
      </c>
      <c r="E828" s="89" t="str">
        <f t="shared" si="62"/>
        <v>Meadow</v>
      </c>
      <c r="F828" s="90" t="str">
        <f t="shared" si="63"/>
        <v>FAIRDxMeadow</v>
      </c>
      <c r="G828" s="91">
        <f>+Monitoring!G828</f>
        <v>45161.639560185198</v>
      </c>
      <c r="H828" s="91">
        <f>+Monitoring!H828</f>
        <v>45161.641377314802</v>
      </c>
      <c r="I828" s="93">
        <f>+Monitoring!I828</f>
        <v>1.8171296032960527E-3</v>
      </c>
      <c r="J828" s="92" t="e">
        <f>+Monitoring!#REF!</f>
        <v>#REF!</v>
      </c>
      <c r="K828" s="88" t="str">
        <f>+Monitoring!S828</f>
        <v>Coleoptera</v>
      </c>
      <c r="L828" s="88" t="str">
        <f>+Monitoring!T828</f>
        <v>Polyphaga</v>
      </c>
      <c r="M828" s="88" t="str">
        <f>+Monitoring!U828</f>
        <v>Cucujiformia</v>
      </c>
      <c r="N828" s="88" t="str">
        <f>+Monitoring!V828</f>
        <v>Coccinelloidea</v>
      </c>
      <c r="O828" s="88" t="str">
        <f>+Monitoring!W828</f>
        <v>Coccinellidae</v>
      </c>
      <c r="P828" s="88" t="str">
        <f>+Monitoring!X828</f>
        <v>Coccinellinae</v>
      </c>
      <c r="Q828" s="88" t="str">
        <f>+Monitoring!Y828</f>
        <v>#N/C</v>
      </c>
      <c r="R828" s="88" t="str">
        <f>+Monitoring!Z828</f>
        <v>#N/C</v>
      </c>
      <c r="S828" s="88" t="e">
        <f>+Monitoring!#REF!</f>
        <v>#REF!</v>
      </c>
      <c r="T828" s="101" t="e">
        <f>+Monitoring!#REF!</f>
        <v>#REF!</v>
      </c>
    </row>
    <row r="829" spans="1:20" x14ac:dyDescent="0.3">
      <c r="A829" s="88">
        <f t="shared" si="64"/>
        <v>828</v>
      </c>
      <c r="B829" s="88" t="str">
        <f t="shared" si="60"/>
        <v>FAIRD</v>
      </c>
      <c r="C829" s="88" t="str">
        <f>SUBSTITUTE(+Monitoring!C829,"-","")</f>
        <v>FAIRD4</v>
      </c>
      <c r="D829" s="88" t="str">
        <f t="shared" si="61"/>
        <v>Site4</v>
      </c>
      <c r="E829" s="89" t="str">
        <f t="shared" si="62"/>
        <v>Meadow</v>
      </c>
      <c r="F829" s="90" t="str">
        <f t="shared" si="63"/>
        <v>FAIRDxMeadow</v>
      </c>
      <c r="G829" s="91">
        <f>+Monitoring!G829</f>
        <v>45161.657314814802</v>
      </c>
      <c r="H829" s="91">
        <f>+Monitoring!H829</f>
        <v>45161.657407407401</v>
      </c>
      <c r="I829" s="93">
        <f>+Monitoring!I829</f>
        <v>9.2592599685303867E-5</v>
      </c>
      <c r="J829" s="92" t="e">
        <f>+Monitoring!#REF!</f>
        <v>#REF!</v>
      </c>
      <c r="K829" s="88" t="str">
        <f>+Monitoring!S829</f>
        <v>Diptera</v>
      </c>
      <c r="L829" s="88" t="str">
        <f>+Monitoring!T829</f>
        <v>Brachycera</v>
      </c>
      <c r="M829" s="88" t="str">
        <f>+Monitoring!U829</f>
        <v>Muscomorpha</v>
      </c>
      <c r="N829" s="88" t="str">
        <f>+Monitoring!V829</f>
        <v>Muscoidea</v>
      </c>
      <c r="O829" s="88" t="str">
        <f>+Monitoring!W829</f>
        <v>Fanniidae</v>
      </c>
      <c r="P829" s="88">
        <f>+Monitoring!X829</f>
        <v>0</v>
      </c>
      <c r="Q829" s="88" t="str">
        <f>+Monitoring!Y829</f>
        <v>Fannia</v>
      </c>
      <c r="R829" s="88" t="str">
        <f>+Monitoring!Z829</f>
        <v>#N/C</v>
      </c>
      <c r="S829" s="88" t="e">
        <f>+Monitoring!#REF!</f>
        <v>#REF!</v>
      </c>
      <c r="T829" s="101" t="e">
        <f>+Monitoring!#REF!</f>
        <v>#REF!</v>
      </c>
    </row>
    <row r="830" spans="1:20" x14ac:dyDescent="0.3">
      <c r="A830" s="88">
        <f t="shared" si="64"/>
        <v>829</v>
      </c>
      <c r="B830" s="88" t="str">
        <f t="shared" si="60"/>
        <v>FAIRD</v>
      </c>
      <c r="C830" s="88" t="str">
        <f>SUBSTITUTE(+Monitoring!C830,"-","")</f>
        <v>FAIRD4</v>
      </c>
      <c r="D830" s="88" t="str">
        <f t="shared" si="61"/>
        <v>Site4</v>
      </c>
      <c r="E830" s="89" t="str">
        <f t="shared" si="62"/>
        <v>Meadow</v>
      </c>
      <c r="F830" s="90" t="str">
        <f t="shared" si="63"/>
        <v>FAIRDxMeadow</v>
      </c>
      <c r="G830" s="91">
        <f>+Monitoring!G830</f>
        <v>45161.682175925896</v>
      </c>
      <c r="H830" s="91">
        <f>+Monitoring!H830</f>
        <v>45161.682291666701</v>
      </c>
      <c r="I830" s="93">
        <f>+Monitoring!I830</f>
        <v>1.1574080417631194E-4</v>
      </c>
      <c r="J830" s="92" t="e">
        <f>+Monitoring!#REF!</f>
        <v>#REF!</v>
      </c>
      <c r="K830" s="88" t="str">
        <f>+Monitoring!S830</f>
        <v>Diptera</v>
      </c>
      <c r="L830" s="88" t="str">
        <f>+Monitoring!T830</f>
        <v>Brachycera</v>
      </c>
      <c r="M830" s="88" t="str">
        <f>+Monitoring!U830</f>
        <v>Muscomorpha</v>
      </c>
      <c r="N830" s="88" t="str">
        <f>+Monitoring!V830</f>
        <v>Oestroidea</v>
      </c>
      <c r="O830" s="88" t="str">
        <f>+Monitoring!W830</f>
        <v>Sarcophagidae</v>
      </c>
      <c r="P830" s="88" t="str">
        <f>+Monitoring!X830</f>
        <v>Sarcophaginae</v>
      </c>
      <c r="Q830" s="88" t="str">
        <f>+Monitoring!Y830</f>
        <v>Sarcophaga</v>
      </c>
      <c r="R830" s="88" t="str">
        <f>+Monitoring!Z830</f>
        <v>#N/C</v>
      </c>
      <c r="S830" s="88" t="e">
        <f>+Monitoring!#REF!</f>
        <v>#REF!</v>
      </c>
      <c r="T830" s="101" t="e">
        <f>+Monitoring!#REF!</f>
        <v>#REF!</v>
      </c>
    </row>
    <row r="831" spans="1:20" x14ac:dyDescent="0.3">
      <c r="A831" s="88">
        <f t="shared" si="64"/>
        <v>830</v>
      </c>
      <c r="B831" s="88" t="str">
        <f t="shared" si="60"/>
        <v>FAIRD</v>
      </c>
      <c r="C831" s="88" t="str">
        <f>SUBSTITUTE(+Monitoring!C831,"-","")</f>
        <v>FAIRD4</v>
      </c>
      <c r="D831" s="88" t="str">
        <f t="shared" si="61"/>
        <v>Site4</v>
      </c>
      <c r="E831" s="89" t="str">
        <f t="shared" si="62"/>
        <v>Meadow</v>
      </c>
      <c r="F831" s="90" t="str">
        <f t="shared" si="63"/>
        <v>FAIRDxMeadow</v>
      </c>
      <c r="G831" s="91">
        <f>+Monitoring!G831</f>
        <v>45161.728113425903</v>
      </c>
      <c r="H831" s="91">
        <f>+Monitoring!H831</f>
        <v>45161.7281828704</v>
      </c>
      <c r="I831" s="93">
        <f>+Monitoring!I831</f>
        <v>6.9444497057702392E-5</v>
      </c>
      <c r="J831" s="92" t="e">
        <f>+Monitoring!#REF!</f>
        <v>#REF!</v>
      </c>
      <c r="K831" s="88" t="str">
        <f>+Monitoring!S831</f>
        <v>Coleoptera</v>
      </c>
      <c r="L831" s="88" t="str">
        <f>+Monitoring!T831</f>
        <v>Polyphaga</v>
      </c>
      <c r="M831" s="88" t="str">
        <f>+Monitoring!U831</f>
        <v>Cucujiformia</v>
      </c>
      <c r="N831" s="88" t="str">
        <f>+Monitoring!V831</f>
        <v>Chrysomeloidea</v>
      </c>
      <c r="O831" s="88" t="str">
        <f>+Monitoring!W831</f>
        <v>Chrysomelidae</v>
      </c>
      <c r="P831" s="88" t="str">
        <f>+Monitoring!X831</f>
        <v>Alticinae</v>
      </c>
      <c r="Q831" s="88" t="str">
        <f>+Monitoring!Y831</f>
        <v>#N/C</v>
      </c>
      <c r="R831" s="88" t="str">
        <f>+Monitoring!Z831</f>
        <v>#N/C</v>
      </c>
      <c r="S831" s="88" t="e">
        <f>+Monitoring!#REF!</f>
        <v>#REF!</v>
      </c>
      <c r="T831" s="101" t="e">
        <f>+Monitoring!#REF!</f>
        <v>#REF!</v>
      </c>
    </row>
    <row r="832" spans="1:20" x14ac:dyDescent="0.3">
      <c r="A832" s="88">
        <f t="shared" si="64"/>
        <v>831</v>
      </c>
      <c r="B832" s="88" t="str">
        <f t="shared" si="60"/>
        <v>FAIRD</v>
      </c>
      <c r="C832" s="88" t="str">
        <f>SUBSTITUTE(+Monitoring!C832,"-","")</f>
        <v>FAIRD4</v>
      </c>
      <c r="D832" s="88" t="str">
        <f t="shared" si="61"/>
        <v>Site4</v>
      </c>
      <c r="E832" s="89" t="str">
        <f t="shared" si="62"/>
        <v>Meadow</v>
      </c>
      <c r="F832" s="90" t="str">
        <f t="shared" si="63"/>
        <v>FAIRDxMeadow</v>
      </c>
      <c r="G832" s="91">
        <f>+Monitoring!G832</f>
        <v>45161.739201388897</v>
      </c>
      <c r="H832" s="91">
        <f>+Monitoring!H832</f>
        <v>45161.7402546296</v>
      </c>
      <c r="I832" s="93">
        <f>+Monitoring!I832</f>
        <v>1.0532407031860203E-3</v>
      </c>
      <c r="J832" s="92" t="e">
        <f>+Monitoring!#REF!</f>
        <v>#REF!</v>
      </c>
      <c r="K832" s="88" t="str">
        <f>+Monitoring!S832</f>
        <v>Coleoptera</v>
      </c>
      <c r="L832" s="88" t="str">
        <f>+Monitoring!T832</f>
        <v>Polyphaga</v>
      </c>
      <c r="M832" s="88" t="str">
        <f>+Monitoring!U832</f>
        <v>Cucujiformia</v>
      </c>
      <c r="N832" s="88" t="str">
        <f>+Monitoring!V832</f>
        <v>Curculionoidea</v>
      </c>
      <c r="O832" s="88" t="str">
        <f>+Monitoring!W832</f>
        <v>Curculionidae</v>
      </c>
      <c r="P832" s="88" t="str">
        <f>+Monitoring!X832</f>
        <v>Entiminae</v>
      </c>
      <c r="Q832" s="88" t="str">
        <f>+Monitoring!Y832</f>
        <v>Sitona</v>
      </c>
      <c r="R832" s="88" t="str">
        <f>+Monitoring!Z832</f>
        <v>#N/C</v>
      </c>
      <c r="S832" s="88" t="e">
        <f>+Monitoring!#REF!</f>
        <v>#REF!</v>
      </c>
      <c r="T832" s="101" t="e">
        <f>+Monitoring!#REF!</f>
        <v>#REF!</v>
      </c>
    </row>
    <row r="833" spans="1:20" x14ac:dyDescent="0.3">
      <c r="A833" s="88">
        <f t="shared" si="64"/>
        <v>832</v>
      </c>
      <c r="B833" s="88" t="str">
        <f t="shared" si="60"/>
        <v>FAIRD</v>
      </c>
      <c r="C833" s="88" t="str">
        <f>SUBSTITUTE(+Monitoring!C833,"-","")</f>
        <v>FAIRD4</v>
      </c>
      <c r="D833" s="88" t="str">
        <f t="shared" si="61"/>
        <v>Site4</v>
      </c>
      <c r="E833" s="89" t="str">
        <f t="shared" si="62"/>
        <v>Meadow</v>
      </c>
      <c r="F833" s="90" t="str">
        <f t="shared" si="63"/>
        <v>FAIRDxMeadow</v>
      </c>
      <c r="G833" s="91">
        <f>+Monitoring!G833</f>
        <v>45161.7633333333</v>
      </c>
      <c r="H833" s="91">
        <f>+Monitoring!H833</f>
        <v>45161.763391203698</v>
      </c>
      <c r="I833" s="93">
        <f>+Monitoring!I833</f>
        <v>5.7870398450177163E-5</v>
      </c>
      <c r="J833" s="92" t="e">
        <f>+Monitoring!#REF!</f>
        <v>#REF!</v>
      </c>
      <c r="K833" s="88" t="str">
        <f>+Monitoring!S833</f>
        <v>Diptera</v>
      </c>
      <c r="L833" s="88" t="str">
        <f>+Monitoring!T833</f>
        <v>Brachycera</v>
      </c>
      <c r="M833" s="88" t="str">
        <f>+Monitoring!U833</f>
        <v>Muscomorpha</v>
      </c>
      <c r="N833" s="88" t="str">
        <f>+Monitoring!V833</f>
        <v>Muscoidea</v>
      </c>
      <c r="O833" s="88" t="str">
        <f>+Monitoring!W833</f>
        <v>Fanniidae</v>
      </c>
      <c r="P833" s="88">
        <f>+Monitoring!X833</f>
        <v>0</v>
      </c>
      <c r="Q833" s="88" t="str">
        <f>+Monitoring!Y833</f>
        <v>Fannia</v>
      </c>
      <c r="R833" s="88" t="str">
        <f>+Monitoring!Z833</f>
        <v>#N/C</v>
      </c>
      <c r="S833" s="88" t="e">
        <f>+Monitoring!#REF!</f>
        <v>#REF!</v>
      </c>
      <c r="T833" s="101" t="e">
        <f>+Monitoring!#REF!</f>
        <v>#REF!</v>
      </c>
    </row>
    <row r="834" spans="1:20" x14ac:dyDescent="0.3">
      <c r="A834" s="88">
        <f t="shared" si="64"/>
        <v>833</v>
      </c>
      <c r="B834" s="88" t="str">
        <f t="shared" si="60"/>
        <v>FAIRD</v>
      </c>
      <c r="C834" s="88" t="str">
        <f>SUBSTITUTE(+Monitoring!C834,"-","")</f>
        <v>FAIRD4</v>
      </c>
      <c r="D834" s="88" t="str">
        <f t="shared" si="61"/>
        <v>Site4</v>
      </c>
      <c r="E834" s="89" t="str">
        <f t="shared" si="62"/>
        <v>Meadow</v>
      </c>
      <c r="F834" s="90" t="str">
        <f t="shared" si="63"/>
        <v>FAIRDxMeadow</v>
      </c>
      <c r="G834" s="91">
        <f>+Monitoring!G834</f>
        <v>45161.768206018503</v>
      </c>
      <c r="H834" s="91">
        <f>+Monitoring!H834</f>
        <v>45161.769756944399</v>
      </c>
      <c r="I834" s="93">
        <f>+Monitoring!I834</f>
        <v>1.5509258955717087E-3</v>
      </c>
      <c r="J834" s="92" t="e">
        <f>+Monitoring!#REF!</f>
        <v>#REF!</v>
      </c>
      <c r="K834" s="88" t="str">
        <f>+Monitoring!S834</f>
        <v>Diptera</v>
      </c>
      <c r="L834" s="88" t="str">
        <f>+Monitoring!T834</f>
        <v>Brachycera</v>
      </c>
      <c r="M834" s="88" t="str">
        <f>+Monitoring!U834</f>
        <v>Muscomorpha</v>
      </c>
      <c r="N834" s="88" t="str">
        <f>+Monitoring!V834</f>
        <v>Muscoidea</v>
      </c>
      <c r="O834" s="88" t="str">
        <f>+Monitoring!W834</f>
        <v>Fanniidae</v>
      </c>
      <c r="P834" s="88">
        <f>+Monitoring!X834</f>
        <v>0</v>
      </c>
      <c r="Q834" s="88" t="str">
        <f>+Monitoring!Y834</f>
        <v>Fannia</v>
      </c>
      <c r="R834" s="88" t="str">
        <f>+Monitoring!Z834</f>
        <v>#N/C</v>
      </c>
      <c r="S834" s="88" t="e">
        <f>+Monitoring!#REF!</f>
        <v>#REF!</v>
      </c>
      <c r="T834" s="101" t="e">
        <f>+Monitoring!#REF!</f>
        <v>#REF!</v>
      </c>
    </row>
    <row r="835" spans="1:20" x14ac:dyDescent="0.3">
      <c r="A835" s="88">
        <f t="shared" si="64"/>
        <v>834</v>
      </c>
      <c r="B835" s="88" t="str">
        <f t="shared" ref="B835:B898" si="65">+LEFT(C835,LEN(C835)-1)</f>
        <v>FAIRD</v>
      </c>
      <c r="C835" s="88" t="str">
        <f>SUBSTITUTE(+Monitoring!C835,"-","")</f>
        <v>FAIRD4</v>
      </c>
      <c r="D835" s="88" t="str">
        <f t="shared" ref="D835:D898" si="66">CONCATENATE("Site",RIGHT(C835,1))</f>
        <v>Site4</v>
      </c>
      <c r="E835" s="89" t="str">
        <f t="shared" ref="E835:E898" si="67">IF(OR(D835="Site1",D835="Site2"),"Maize",IF(OR(D835="Site3",D835="Site4"),"Meadow","error"))</f>
        <v>Meadow</v>
      </c>
      <c r="F835" s="90" t="str">
        <f t="shared" ref="F835:F898" si="68">+CONCATENATE(B835,"x",E835)</f>
        <v>FAIRDxMeadow</v>
      </c>
      <c r="G835" s="91">
        <f>+Monitoring!G835</f>
        <v>45162.307175925896</v>
      </c>
      <c r="H835" s="91">
        <f>+Monitoring!H835</f>
        <v>45162.3074305556</v>
      </c>
      <c r="I835" s="93">
        <f>+Monitoring!I835</f>
        <v>2.5462970370426774E-4</v>
      </c>
      <c r="J835" s="92" t="e">
        <f>+Monitoring!#REF!</f>
        <v>#REF!</v>
      </c>
      <c r="K835" s="88" t="str">
        <f>+Monitoring!S835</f>
        <v>Diptera</v>
      </c>
      <c r="L835" s="88" t="str">
        <f>+Monitoring!T835</f>
        <v>Brachycera</v>
      </c>
      <c r="M835" s="88" t="str">
        <f>+Monitoring!U835</f>
        <v>Muscomorpha</v>
      </c>
      <c r="N835" s="88" t="str">
        <f>+Monitoring!V835</f>
        <v>Muscoidea</v>
      </c>
      <c r="O835" s="88" t="str">
        <f>+Monitoring!W835</f>
        <v>Fanniidae</v>
      </c>
      <c r="P835" s="88">
        <f>+Monitoring!X835</f>
        <v>0</v>
      </c>
      <c r="Q835" s="88" t="str">
        <f>+Monitoring!Y835</f>
        <v>Fannia</v>
      </c>
      <c r="R835" s="88" t="str">
        <f>+Monitoring!Z835</f>
        <v>#N/C</v>
      </c>
      <c r="S835" s="88" t="e">
        <f>+Monitoring!#REF!</f>
        <v>#REF!</v>
      </c>
      <c r="T835" s="101" t="e">
        <f>+Monitoring!#REF!</f>
        <v>#REF!</v>
      </c>
    </row>
    <row r="836" spans="1:20" x14ac:dyDescent="0.3">
      <c r="A836" s="88">
        <f t="shared" ref="A836:A899" si="69">+A835+1</f>
        <v>835</v>
      </c>
      <c r="B836" s="88" t="str">
        <f t="shared" si="65"/>
        <v>FAIRD</v>
      </c>
      <c r="C836" s="88" t="str">
        <f>SUBSTITUTE(+Monitoring!C836,"-","")</f>
        <v>FAIRD4</v>
      </c>
      <c r="D836" s="88" t="str">
        <f t="shared" si="66"/>
        <v>Site4</v>
      </c>
      <c r="E836" s="89" t="str">
        <f t="shared" si="67"/>
        <v>Meadow</v>
      </c>
      <c r="F836" s="90" t="str">
        <f t="shared" si="68"/>
        <v>FAIRDxMeadow</v>
      </c>
      <c r="G836" s="91">
        <f>+Monitoring!G836</f>
        <v>45162.4191319444</v>
      </c>
      <c r="H836" s="91">
        <f>+Monitoring!H836</f>
        <v>45162.4191782407</v>
      </c>
      <c r="I836" s="93">
        <f>+Monitoring!I836</f>
        <v>4.6296299842651933E-5</v>
      </c>
      <c r="J836" s="92" t="e">
        <f>+Monitoring!#REF!</f>
        <v>#REF!</v>
      </c>
      <c r="K836" s="88" t="str">
        <f>+Monitoring!S836</f>
        <v>Diptera</v>
      </c>
      <c r="L836" s="88" t="str">
        <f>+Monitoring!T836</f>
        <v>Brachycera</v>
      </c>
      <c r="M836" s="88" t="str">
        <f>+Monitoring!U836</f>
        <v>Muscomorpha</v>
      </c>
      <c r="N836" s="88" t="str">
        <f>+Monitoring!V836</f>
        <v>Muscoidea</v>
      </c>
      <c r="O836" s="88" t="str">
        <f>+Monitoring!W836</f>
        <v>Fanniidae</v>
      </c>
      <c r="P836" s="88">
        <f>+Monitoring!X836</f>
        <v>0</v>
      </c>
      <c r="Q836" s="88" t="str">
        <f>+Monitoring!Y836</f>
        <v>Fannia</v>
      </c>
      <c r="R836" s="88" t="str">
        <f>+Monitoring!Z836</f>
        <v>#N/C</v>
      </c>
      <c r="S836" s="88" t="e">
        <f>+Monitoring!#REF!</f>
        <v>#REF!</v>
      </c>
      <c r="T836" s="101" t="e">
        <f>+Monitoring!#REF!</f>
        <v>#REF!</v>
      </c>
    </row>
    <row r="837" spans="1:20" x14ac:dyDescent="0.3">
      <c r="A837" s="88">
        <f t="shared" si="69"/>
        <v>836</v>
      </c>
      <c r="B837" s="88" t="str">
        <f t="shared" si="65"/>
        <v>FAIRD</v>
      </c>
      <c r="C837" s="88" t="str">
        <f>SUBSTITUTE(+Monitoring!C837,"-","")</f>
        <v>FAIRD4</v>
      </c>
      <c r="D837" s="88" t="str">
        <f t="shared" si="66"/>
        <v>Site4</v>
      </c>
      <c r="E837" s="89" t="str">
        <f t="shared" si="67"/>
        <v>Meadow</v>
      </c>
      <c r="F837" s="90" t="str">
        <f t="shared" si="68"/>
        <v>FAIRDxMeadow</v>
      </c>
      <c r="G837" s="91">
        <f>+Monitoring!G837</f>
        <v>45162.471504629597</v>
      </c>
      <c r="H837" s="91">
        <f>+Monitoring!H837</f>
        <v>45162.471631944398</v>
      </c>
      <c r="I837" s="93">
        <f>+Monitoring!I837</f>
        <v>1.2731480092043057E-4</v>
      </c>
      <c r="J837" s="92" t="e">
        <f>+Monitoring!#REF!</f>
        <v>#REF!</v>
      </c>
      <c r="K837" s="88" t="str">
        <f>+Monitoring!S837</f>
        <v>Diptera</v>
      </c>
      <c r="L837" s="88" t="str">
        <f>+Monitoring!T837</f>
        <v>Brachycera</v>
      </c>
      <c r="M837" s="88" t="str">
        <f>+Monitoring!U837</f>
        <v>Asilomorpha</v>
      </c>
      <c r="N837" s="88" t="str">
        <f>+Monitoring!V837</f>
        <v>Asiloidea</v>
      </c>
      <c r="O837" s="88" t="str">
        <f>+Monitoring!W837</f>
        <v>Asilidae</v>
      </c>
      <c r="P837" s="88" t="str">
        <f>+Monitoring!X837</f>
        <v>Asilinae</v>
      </c>
      <c r="Q837" s="88" t="str">
        <f>+Monitoring!Y837</f>
        <v>Tolmerus</v>
      </c>
      <c r="R837" s="88" t="str">
        <f>+Monitoring!Z837</f>
        <v>#N/C</v>
      </c>
      <c r="S837" s="88" t="e">
        <f>+Monitoring!#REF!</f>
        <v>#REF!</v>
      </c>
      <c r="T837" s="101" t="e">
        <f>+Monitoring!#REF!</f>
        <v>#REF!</v>
      </c>
    </row>
    <row r="838" spans="1:20" x14ac:dyDescent="0.3">
      <c r="A838" s="88">
        <f t="shared" si="69"/>
        <v>837</v>
      </c>
      <c r="B838" s="88" t="str">
        <f t="shared" si="65"/>
        <v>FAIRD</v>
      </c>
      <c r="C838" s="88" t="str">
        <f>SUBSTITUTE(+Monitoring!C838,"-","")</f>
        <v>FAIRD4</v>
      </c>
      <c r="D838" s="88" t="str">
        <f t="shared" si="66"/>
        <v>Site4</v>
      </c>
      <c r="E838" s="89" t="str">
        <f t="shared" si="67"/>
        <v>Meadow</v>
      </c>
      <c r="F838" s="90" t="str">
        <f t="shared" si="68"/>
        <v>FAIRDxMeadow</v>
      </c>
      <c r="G838" s="91">
        <f>+Monitoring!G838</f>
        <v>45162.472418981502</v>
      </c>
      <c r="H838" s="91">
        <f>+Monitoring!H838</f>
        <v>45162.472488425898</v>
      </c>
      <c r="I838" s="93">
        <f>+Monitoring!I838</f>
        <v>6.9444395194295794E-5</v>
      </c>
      <c r="J838" s="92" t="e">
        <f>+Monitoring!#REF!</f>
        <v>#REF!</v>
      </c>
      <c r="K838" s="88" t="str">
        <f>+Monitoring!S838</f>
        <v>Diptera</v>
      </c>
      <c r="L838" s="88" t="str">
        <f>+Monitoring!T838</f>
        <v>Brachycera</v>
      </c>
      <c r="M838" s="88" t="str">
        <f>+Monitoring!U838</f>
        <v>Muscomorpha</v>
      </c>
      <c r="N838" s="88" t="str">
        <f>+Monitoring!V838</f>
        <v>Lauxanioidea</v>
      </c>
      <c r="O838" s="88" t="str">
        <f>+Monitoring!W838</f>
        <v>Lauxaniidae</v>
      </c>
      <c r="P838" s="88" t="str">
        <f>+Monitoring!X838</f>
        <v>Lauxaniinae</v>
      </c>
      <c r="Q838" s="88" t="str">
        <f>+Monitoring!Y838</f>
        <v>Calliopum</v>
      </c>
      <c r="R838" s="88" t="str">
        <f>+Monitoring!Z838</f>
        <v>#N/C</v>
      </c>
      <c r="S838" s="88" t="e">
        <f>+Monitoring!#REF!</f>
        <v>#REF!</v>
      </c>
      <c r="T838" s="101" t="e">
        <f>+Monitoring!#REF!</f>
        <v>#REF!</v>
      </c>
    </row>
    <row r="839" spans="1:20" x14ac:dyDescent="0.3">
      <c r="A839" s="88">
        <f t="shared" si="69"/>
        <v>838</v>
      </c>
      <c r="B839" s="88" t="str">
        <f t="shared" si="65"/>
        <v>FAIRD</v>
      </c>
      <c r="C839" s="88" t="str">
        <f>SUBSTITUTE(+Monitoring!C839,"-","")</f>
        <v>FAIRD4</v>
      </c>
      <c r="D839" s="88" t="str">
        <f t="shared" si="66"/>
        <v>Site4</v>
      </c>
      <c r="E839" s="89" t="str">
        <f t="shared" si="67"/>
        <v>Meadow</v>
      </c>
      <c r="F839" s="90" t="str">
        <f t="shared" si="68"/>
        <v>FAIRDxMeadow</v>
      </c>
      <c r="G839" s="91">
        <f>+Monitoring!G839</f>
        <v>45162.477407407401</v>
      </c>
      <c r="H839" s="91">
        <f>+Monitoring!H839</f>
        <v>45162.477627314802</v>
      </c>
      <c r="I839" s="93">
        <f>+Monitoring!I839</f>
        <v>2.1990740060573444E-4</v>
      </c>
      <c r="J839" s="92" t="e">
        <f>+Monitoring!#REF!</f>
        <v>#REF!</v>
      </c>
      <c r="K839" s="88" t="str">
        <f>+Monitoring!S839</f>
        <v>Diptera</v>
      </c>
      <c r="L839" s="88" t="str">
        <f>+Monitoring!T839</f>
        <v>Brachycera</v>
      </c>
      <c r="M839" s="88" t="str">
        <f>+Monitoring!U839</f>
        <v>Muscomorpha</v>
      </c>
      <c r="N839" s="88" t="str">
        <f>+Monitoring!V839</f>
        <v>Syrphoidea</v>
      </c>
      <c r="O839" s="88" t="str">
        <f>+Monitoring!W839</f>
        <v>Syrphidae</v>
      </c>
      <c r="P839" s="88" t="str">
        <f>+Monitoring!X839</f>
        <v>Syrphinae</v>
      </c>
      <c r="Q839" s="88" t="str">
        <f>+Monitoring!Y839</f>
        <v>Syrphini</v>
      </c>
      <c r="R839" s="88" t="str">
        <f>+Monitoring!Z839</f>
        <v>#N/C</v>
      </c>
      <c r="S839" s="88" t="e">
        <f>+Monitoring!#REF!</f>
        <v>#REF!</v>
      </c>
      <c r="T839" s="101" t="e">
        <f>+Monitoring!#REF!</f>
        <v>#REF!</v>
      </c>
    </row>
    <row r="840" spans="1:20" x14ac:dyDescent="0.3">
      <c r="A840" s="88">
        <f t="shared" si="69"/>
        <v>839</v>
      </c>
      <c r="B840" s="88" t="str">
        <f t="shared" si="65"/>
        <v>FAIRD</v>
      </c>
      <c r="C840" s="88" t="str">
        <f>SUBSTITUTE(+Monitoring!C840,"-","")</f>
        <v>FAIRD4</v>
      </c>
      <c r="D840" s="88" t="str">
        <f t="shared" si="66"/>
        <v>Site4</v>
      </c>
      <c r="E840" s="89" t="str">
        <f t="shared" si="67"/>
        <v>Meadow</v>
      </c>
      <c r="F840" s="90" t="str">
        <f t="shared" si="68"/>
        <v>FAIRDxMeadow</v>
      </c>
      <c r="G840" s="91">
        <f>+Monitoring!G840</f>
        <v>45162.5261805556</v>
      </c>
      <c r="H840" s="91">
        <f>+Monitoring!H840</f>
        <v>45162.527233796303</v>
      </c>
      <c r="I840" s="93">
        <f>+Monitoring!I840</f>
        <v>1.0532407031860203E-3</v>
      </c>
      <c r="J840" s="92" t="e">
        <f>+Monitoring!#REF!</f>
        <v>#REF!</v>
      </c>
      <c r="K840" s="88" t="str">
        <f>+Monitoring!S840</f>
        <v>Coleoptera</v>
      </c>
      <c r="L840" s="88" t="str">
        <f>+Monitoring!T840</f>
        <v>Polyphaga</v>
      </c>
      <c r="M840" s="88" t="str">
        <f>+Monitoring!U840</f>
        <v>Cucujiformia</v>
      </c>
      <c r="N840" s="88" t="str">
        <f>+Monitoring!V840</f>
        <v>Coccinelloidea</v>
      </c>
      <c r="O840" s="88" t="str">
        <f>+Monitoring!W840</f>
        <v>Coccinellidae</v>
      </c>
      <c r="P840" s="88" t="str">
        <f>+Monitoring!X840</f>
        <v>Coccinellinae</v>
      </c>
      <c r="Q840" s="88" t="str">
        <f>+Monitoring!Y840</f>
        <v>#N/C</v>
      </c>
      <c r="R840" s="88" t="str">
        <f>+Monitoring!Z840</f>
        <v>#N/C</v>
      </c>
      <c r="S840" s="88" t="e">
        <f>+Monitoring!#REF!</f>
        <v>#REF!</v>
      </c>
      <c r="T840" s="101" t="e">
        <f>+Monitoring!#REF!</f>
        <v>#REF!</v>
      </c>
    </row>
    <row r="841" spans="1:20" x14ac:dyDescent="0.3">
      <c r="A841" s="88">
        <f t="shared" si="69"/>
        <v>840</v>
      </c>
      <c r="B841" s="88" t="str">
        <f t="shared" si="65"/>
        <v>FAIRD</v>
      </c>
      <c r="C841" s="88" t="str">
        <f>SUBSTITUTE(+Monitoring!C841,"-","")</f>
        <v>FAIRD4</v>
      </c>
      <c r="D841" s="88" t="str">
        <f t="shared" si="66"/>
        <v>Site4</v>
      </c>
      <c r="E841" s="89" t="str">
        <f t="shared" si="67"/>
        <v>Meadow</v>
      </c>
      <c r="F841" s="90" t="str">
        <f t="shared" si="68"/>
        <v>FAIRDxMeadow</v>
      </c>
      <c r="G841" s="91">
        <f>+Monitoring!G841</f>
        <v>45162.561226851903</v>
      </c>
      <c r="H841" s="91">
        <f>+Monitoring!H841</f>
        <v>45162.561365740701</v>
      </c>
      <c r="I841" s="93">
        <f>+Monitoring!I841</f>
        <v>1.388887976645492E-4</v>
      </c>
      <c r="J841" s="92" t="e">
        <f>+Monitoring!#REF!</f>
        <v>#REF!</v>
      </c>
      <c r="K841" s="88" t="str">
        <f>+Monitoring!S841</f>
        <v>Diptera</v>
      </c>
      <c r="L841" s="88" t="str">
        <f>+Monitoring!T841</f>
        <v>Brachycera</v>
      </c>
      <c r="M841" s="88" t="str">
        <f>+Monitoring!U841</f>
        <v>Muscomorpha</v>
      </c>
      <c r="N841" s="88" t="str">
        <f>+Monitoring!V841</f>
        <v>Muscoidea</v>
      </c>
      <c r="O841" s="88" t="str">
        <f>+Monitoring!W841</f>
        <v>#N/C</v>
      </c>
      <c r="P841" s="88" t="str">
        <f>+Monitoring!X841</f>
        <v>#N/C</v>
      </c>
      <c r="Q841" s="88" t="str">
        <f>+Monitoring!Y841</f>
        <v>#N/C</v>
      </c>
      <c r="R841" s="88" t="str">
        <f>+Monitoring!Z841</f>
        <v>#N/C</v>
      </c>
      <c r="S841" s="88" t="e">
        <f>+Monitoring!#REF!</f>
        <v>#REF!</v>
      </c>
      <c r="T841" s="101" t="e">
        <f>+Monitoring!#REF!</f>
        <v>#REF!</v>
      </c>
    </row>
    <row r="842" spans="1:20" x14ac:dyDescent="0.3">
      <c r="A842" s="88">
        <f t="shared" si="69"/>
        <v>841</v>
      </c>
      <c r="B842" s="88" t="str">
        <f t="shared" si="65"/>
        <v>FAIRD</v>
      </c>
      <c r="C842" s="88" t="str">
        <f>SUBSTITUTE(+Monitoring!C842,"-","")</f>
        <v>FAIRD4</v>
      </c>
      <c r="D842" s="88" t="str">
        <f t="shared" si="66"/>
        <v>Site4</v>
      </c>
      <c r="E842" s="89" t="str">
        <f t="shared" si="67"/>
        <v>Meadow</v>
      </c>
      <c r="F842" s="90" t="str">
        <f t="shared" si="68"/>
        <v>FAIRDxMeadow</v>
      </c>
      <c r="G842" s="91">
        <f>+Monitoring!G842</f>
        <v>45162.670057870397</v>
      </c>
      <c r="H842" s="91">
        <f>+Monitoring!H842</f>
        <v>45162.670104166697</v>
      </c>
      <c r="I842" s="93">
        <f>+Monitoring!I842</f>
        <v>4.6296299842651933E-5</v>
      </c>
      <c r="J842" s="92" t="e">
        <f>+Monitoring!#REF!</f>
        <v>#REF!</v>
      </c>
      <c r="K842" s="88" t="str">
        <f>+Monitoring!S842</f>
        <v>Diptera</v>
      </c>
      <c r="L842" s="88" t="str">
        <f>+Monitoring!T842</f>
        <v>Brachycera</v>
      </c>
      <c r="M842" s="88" t="str">
        <f>+Monitoring!U842</f>
        <v>Asilomorpha</v>
      </c>
      <c r="N842" s="88" t="str">
        <f>+Monitoring!V842</f>
        <v>Asiloidea</v>
      </c>
      <c r="O842" s="88" t="str">
        <f>+Monitoring!W842</f>
        <v>Asilidae</v>
      </c>
      <c r="P842" s="88" t="str">
        <f>+Monitoring!X842</f>
        <v>Asilinae</v>
      </c>
      <c r="Q842" s="88" t="str">
        <f>+Monitoring!Y842</f>
        <v>#N/C</v>
      </c>
      <c r="R842" s="88" t="str">
        <f>+Monitoring!Z842</f>
        <v>#N/C</v>
      </c>
      <c r="S842" s="88" t="e">
        <f>+Monitoring!#REF!</f>
        <v>#REF!</v>
      </c>
      <c r="T842" s="101" t="e">
        <f>+Monitoring!#REF!</f>
        <v>#REF!</v>
      </c>
    </row>
    <row r="843" spans="1:20" x14ac:dyDescent="0.3">
      <c r="A843" s="88">
        <f t="shared" si="69"/>
        <v>842</v>
      </c>
      <c r="B843" s="88" t="str">
        <f t="shared" si="65"/>
        <v>FAIRD</v>
      </c>
      <c r="C843" s="88" t="str">
        <f>SUBSTITUTE(+Monitoring!C843,"-","")</f>
        <v>FAIRD4</v>
      </c>
      <c r="D843" s="88" t="str">
        <f t="shared" si="66"/>
        <v>Site4</v>
      </c>
      <c r="E843" s="89" t="str">
        <f t="shared" si="67"/>
        <v>Meadow</v>
      </c>
      <c r="F843" s="90" t="str">
        <f t="shared" si="68"/>
        <v>FAIRDxMeadow</v>
      </c>
      <c r="G843" s="91">
        <f>+Monitoring!G843</f>
        <v>45162.677604166704</v>
      </c>
      <c r="H843" s="91">
        <f>+Monitoring!H843</f>
        <v>45162.710497685199</v>
      </c>
      <c r="I843" s="93">
        <f>+Monitoring!I843</f>
        <v>3.2893518495257013E-2</v>
      </c>
      <c r="J843" s="92" t="e">
        <f>+Monitoring!#REF!</f>
        <v>#REF!</v>
      </c>
      <c r="K843" s="88" t="str">
        <f>+Monitoring!S843</f>
        <v>Coleoptera</v>
      </c>
      <c r="L843" s="88" t="str">
        <f>+Monitoring!T843</f>
        <v>Polyphaga</v>
      </c>
      <c r="M843" s="88" t="str">
        <f>+Monitoring!U843</f>
        <v>Cucujiformia</v>
      </c>
      <c r="N843" s="88" t="str">
        <f>+Monitoring!V843</f>
        <v>Coccinelloidea</v>
      </c>
      <c r="O843" s="88" t="str">
        <f>+Monitoring!W843</f>
        <v>Coccinellidae</v>
      </c>
      <c r="P843" s="88" t="str">
        <f>+Monitoring!X843</f>
        <v>#N/C</v>
      </c>
      <c r="Q843" s="88" t="str">
        <f>+Monitoring!Y843</f>
        <v>#N/C</v>
      </c>
      <c r="R843" s="88" t="str">
        <f>+Monitoring!Z843</f>
        <v>#N/C</v>
      </c>
      <c r="S843" s="88" t="e">
        <f>+Monitoring!#REF!</f>
        <v>#REF!</v>
      </c>
      <c r="T843" s="101" t="e">
        <f>+Monitoring!#REF!</f>
        <v>#REF!</v>
      </c>
    </row>
    <row r="844" spans="1:20" x14ac:dyDescent="0.3">
      <c r="A844" s="88">
        <f t="shared" si="69"/>
        <v>843</v>
      </c>
      <c r="B844" s="88" t="str">
        <f t="shared" si="65"/>
        <v>FAIRD</v>
      </c>
      <c r="C844" s="88" t="str">
        <f>SUBSTITUTE(+Monitoring!C844,"-","")</f>
        <v>FAIRD4</v>
      </c>
      <c r="D844" s="88" t="str">
        <f t="shared" si="66"/>
        <v>Site4</v>
      </c>
      <c r="E844" s="89" t="str">
        <f t="shared" si="67"/>
        <v>Meadow</v>
      </c>
      <c r="F844" s="90" t="str">
        <f t="shared" si="68"/>
        <v>FAIRDxMeadow</v>
      </c>
      <c r="G844" s="91">
        <f>+Monitoring!G844</f>
        <v>45162.677604166704</v>
      </c>
      <c r="H844" s="91">
        <f>+Monitoring!H844</f>
        <v>45162.711377314801</v>
      </c>
      <c r="I844" s="93">
        <f>+Monitoring!I844</f>
        <v>3.377314809767995E-2</v>
      </c>
      <c r="J844" s="92" t="e">
        <f>+Monitoring!#REF!</f>
        <v>#REF!</v>
      </c>
      <c r="K844" s="88" t="str">
        <f>+Monitoring!S844</f>
        <v>Coleoptera</v>
      </c>
      <c r="L844" s="88" t="str">
        <f>+Monitoring!T844</f>
        <v>Polyphaga</v>
      </c>
      <c r="M844" s="88" t="str">
        <f>+Monitoring!U844</f>
        <v>Cucujiformia</v>
      </c>
      <c r="N844" s="88" t="str">
        <f>+Monitoring!V844</f>
        <v>Coccinelloidea</v>
      </c>
      <c r="O844" s="88" t="str">
        <f>+Monitoring!W844</f>
        <v>Coccinellidae</v>
      </c>
      <c r="P844" s="88" t="str">
        <f>+Monitoring!X844</f>
        <v>#N/C</v>
      </c>
      <c r="Q844" s="88" t="str">
        <f>+Monitoring!Y844</f>
        <v>#N/C</v>
      </c>
      <c r="R844" s="88" t="str">
        <f>+Monitoring!Z844</f>
        <v>#N/C</v>
      </c>
      <c r="S844" s="88" t="e">
        <f>+Monitoring!#REF!</f>
        <v>#REF!</v>
      </c>
      <c r="T844" s="101" t="e">
        <f>+Monitoring!#REF!</f>
        <v>#REF!</v>
      </c>
    </row>
    <row r="845" spans="1:20" x14ac:dyDescent="0.3">
      <c r="A845" s="88">
        <f t="shared" si="69"/>
        <v>844</v>
      </c>
      <c r="B845" s="88" t="str">
        <f t="shared" si="65"/>
        <v>FAIRD</v>
      </c>
      <c r="C845" s="88" t="str">
        <f>SUBSTITUTE(+Monitoring!C845,"-","")</f>
        <v>FAIRD4</v>
      </c>
      <c r="D845" s="88" t="str">
        <f t="shared" si="66"/>
        <v>Site4</v>
      </c>
      <c r="E845" s="89" t="str">
        <f t="shared" si="67"/>
        <v>Meadow</v>
      </c>
      <c r="F845" s="90" t="str">
        <f t="shared" si="68"/>
        <v>FAIRDxMeadow</v>
      </c>
      <c r="G845" s="91">
        <f>+Monitoring!G845</f>
        <v>45162.6876388889</v>
      </c>
      <c r="H845" s="91">
        <f>+Monitoring!H845</f>
        <v>45162.687824074099</v>
      </c>
      <c r="I845" s="93">
        <f>+Monitoring!I845</f>
        <v>1.8518519937060773E-4</v>
      </c>
      <c r="J845" s="92" t="e">
        <f>+Monitoring!#REF!</f>
        <v>#REF!</v>
      </c>
      <c r="K845" s="88" t="str">
        <f>+Monitoring!S845</f>
        <v>Hemiptera</v>
      </c>
      <c r="L845" s="88" t="str">
        <f>+Monitoring!T845</f>
        <v>Heteroptera</v>
      </c>
      <c r="M845" s="88" t="str">
        <f>+Monitoring!U845</f>
        <v>Pentatomomorpha</v>
      </c>
      <c r="N845" s="88" t="str">
        <f>+Monitoring!V845</f>
        <v>Lygaeoidea</v>
      </c>
      <c r="O845" s="88" t="str">
        <f>+Monitoring!W845</f>
        <v>Rhyparochromidae</v>
      </c>
      <c r="P845" s="88" t="str">
        <f>+Monitoring!X845</f>
        <v>Rhyparochrominae</v>
      </c>
      <c r="Q845" s="88" t="str">
        <f>+Monitoring!Y845</f>
        <v>Rhyparochromus</v>
      </c>
      <c r="R845" s="88" t="str">
        <f>+Monitoring!Z845</f>
        <v>#N/C</v>
      </c>
      <c r="S845" s="88" t="e">
        <f>+Monitoring!#REF!</f>
        <v>#REF!</v>
      </c>
      <c r="T845" s="101" t="e">
        <f>+Monitoring!#REF!</f>
        <v>#REF!</v>
      </c>
    </row>
    <row r="846" spans="1:20" x14ac:dyDescent="0.3">
      <c r="A846" s="88">
        <f t="shared" si="69"/>
        <v>845</v>
      </c>
      <c r="B846" s="88" t="str">
        <f t="shared" si="65"/>
        <v>FAIRD</v>
      </c>
      <c r="C846" s="88" t="str">
        <f>SUBSTITUTE(+Monitoring!C846,"-","")</f>
        <v>FAIRD4</v>
      </c>
      <c r="D846" s="88" t="str">
        <f t="shared" si="66"/>
        <v>Site4</v>
      </c>
      <c r="E846" s="89" t="str">
        <f t="shared" si="67"/>
        <v>Meadow</v>
      </c>
      <c r="F846" s="90" t="str">
        <f t="shared" si="68"/>
        <v>FAIRDxMeadow</v>
      </c>
      <c r="G846" s="91">
        <f>+Monitoring!G846</f>
        <v>45162.740092592598</v>
      </c>
      <c r="H846" s="91">
        <f>+Monitoring!H846</f>
        <v>45162.740393518499</v>
      </c>
      <c r="I846" s="93">
        <f>+Monitoring!I846</f>
        <v>3.0092590168351308E-4</v>
      </c>
      <c r="J846" s="92" t="e">
        <f>+Monitoring!#REF!</f>
        <v>#REF!</v>
      </c>
      <c r="K846" s="88" t="str">
        <f>+Monitoring!S846</f>
        <v>Diptera</v>
      </c>
      <c r="L846" s="88" t="str">
        <f>+Monitoring!T846</f>
        <v>Brachycera</v>
      </c>
      <c r="M846" s="88" t="str">
        <f>+Monitoring!U846</f>
        <v>Muscomorpha</v>
      </c>
      <c r="N846" s="88" t="str">
        <f>+Monitoring!V846</f>
        <v>Muscoidea</v>
      </c>
      <c r="O846" s="88" t="str">
        <f>+Monitoring!W846</f>
        <v>Fanniidae</v>
      </c>
      <c r="P846" s="88">
        <f>+Monitoring!X846</f>
        <v>0</v>
      </c>
      <c r="Q846" s="88" t="str">
        <f>+Monitoring!Y846</f>
        <v>Fannia</v>
      </c>
      <c r="R846" s="88" t="str">
        <f>+Monitoring!Z846</f>
        <v>#N/C</v>
      </c>
      <c r="S846" s="88" t="e">
        <f>+Monitoring!#REF!</f>
        <v>#REF!</v>
      </c>
      <c r="T846" s="101" t="e">
        <f>+Monitoring!#REF!</f>
        <v>#REF!</v>
      </c>
    </row>
    <row r="847" spans="1:20" x14ac:dyDescent="0.3">
      <c r="A847" s="88">
        <f t="shared" si="69"/>
        <v>846</v>
      </c>
      <c r="B847" s="88" t="str">
        <f t="shared" si="65"/>
        <v>FAIRD</v>
      </c>
      <c r="C847" s="88" t="str">
        <f>SUBSTITUTE(+Monitoring!C847,"-","")</f>
        <v>FAIRD4</v>
      </c>
      <c r="D847" s="88" t="str">
        <f t="shared" si="66"/>
        <v>Site4</v>
      </c>
      <c r="E847" s="89" t="str">
        <f t="shared" si="67"/>
        <v>Meadow</v>
      </c>
      <c r="F847" s="90" t="str">
        <f t="shared" si="68"/>
        <v>FAIRDxMeadow</v>
      </c>
      <c r="G847" s="91">
        <f>+Monitoring!G847</f>
        <v>45162.748761574097</v>
      </c>
      <c r="H847" s="91">
        <f>+Monitoring!H847</f>
        <v>45162.749351851897</v>
      </c>
      <c r="I847" s="93">
        <f>+Monitoring!I847</f>
        <v>5.9027779934694991E-4</v>
      </c>
      <c r="J847" s="92" t="e">
        <f>+Monitoring!#REF!</f>
        <v>#REF!</v>
      </c>
      <c r="K847" s="88" t="str">
        <f>+Monitoring!S847</f>
        <v>Diptera</v>
      </c>
      <c r="L847" s="88" t="str">
        <f>+Monitoring!T847</f>
        <v>Brachycera</v>
      </c>
      <c r="M847" s="88" t="str">
        <f>+Monitoring!U847</f>
        <v>Muscomorpha</v>
      </c>
      <c r="N847" s="88" t="str">
        <f>+Monitoring!V847</f>
        <v>Muscoidea</v>
      </c>
      <c r="O847" s="88" t="str">
        <f>+Monitoring!W847</f>
        <v>Fanniidae</v>
      </c>
      <c r="P847" s="88">
        <f>+Monitoring!X847</f>
        <v>0</v>
      </c>
      <c r="Q847" s="88" t="str">
        <f>+Monitoring!Y847</f>
        <v>Fannia</v>
      </c>
      <c r="R847" s="88" t="str">
        <f>+Monitoring!Z847</f>
        <v>#N/C</v>
      </c>
      <c r="S847" s="88" t="e">
        <f>+Monitoring!#REF!</f>
        <v>#REF!</v>
      </c>
      <c r="T847" s="101" t="e">
        <f>+Monitoring!#REF!</f>
        <v>#REF!</v>
      </c>
    </row>
    <row r="848" spans="1:20" x14ac:dyDescent="0.3">
      <c r="A848" s="88">
        <f t="shared" si="69"/>
        <v>847</v>
      </c>
      <c r="B848" s="88" t="str">
        <f t="shared" si="65"/>
        <v>FAIRD</v>
      </c>
      <c r="C848" s="88" t="str">
        <f>SUBSTITUTE(+Monitoring!C848,"-","")</f>
        <v>FAIRD4</v>
      </c>
      <c r="D848" s="88" t="str">
        <f t="shared" si="66"/>
        <v>Site4</v>
      </c>
      <c r="E848" s="89" t="str">
        <f t="shared" si="67"/>
        <v>Meadow</v>
      </c>
      <c r="F848" s="90" t="str">
        <f t="shared" si="68"/>
        <v>FAIRDxMeadow</v>
      </c>
      <c r="G848" s="91">
        <f>+Monitoring!G848</f>
        <v>45162.757106481498</v>
      </c>
      <c r="H848" s="91">
        <f>+Monitoring!H848</f>
        <v>45162.757245370398</v>
      </c>
      <c r="I848" s="93">
        <f>+Monitoring!I848</f>
        <v>1.388888995279558E-4</v>
      </c>
      <c r="J848" s="92" t="e">
        <f>+Monitoring!#REF!</f>
        <v>#REF!</v>
      </c>
      <c r="K848" s="88" t="str">
        <f>+Monitoring!S848</f>
        <v>Diptera</v>
      </c>
      <c r="L848" s="88" t="str">
        <f>+Monitoring!T848</f>
        <v>Brachycera</v>
      </c>
      <c r="M848" s="88" t="str">
        <f>+Monitoring!U848</f>
        <v>Muscomorpha</v>
      </c>
      <c r="N848" s="88" t="str">
        <f>+Monitoring!V848</f>
        <v>Muscoidea</v>
      </c>
      <c r="O848" s="88" t="str">
        <f>+Monitoring!W848</f>
        <v>Fanniidae</v>
      </c>
      <c r="P848" s="88">
        <f>+Monitoring!X848</f>
        <v>0</v>
      </c>
      <c r="Q848" s="88" t="str">
        <f>+Monitoring!Y848</f>
        <v>Fannia</v>
      </c>
      <c r="R848" s="88" t="str">
        <f>+Monitoring!Z848</f>
        <v>#N/C</v>
      </c>
      <c r="S848" s="88" t="e">
        <f>+Monitoring!#REF!</f>
        <v>#REF!</v>
      </c>
      <c r="T848" s="101" t="e">
        <f>+Monitoring!#REF!</f>
        <v>#REF!</v>
      </c>
    </row>
    <row r="849" spans="1:20" x14ac:dyDescent="0.3">
      <c r="A849" s="88">
        <f t="shared" si="69"/>
        <v>848</v>
      </c>
      <c r="B849" s="88" t="str">
        <f t="shared" si="65"/>
        <v>FAIRD</v>
      </c>
      <c r="C849" s="88" t="str">
        <f>SUBSTITUTE(+Monitoring!C849,"-","")</f>
        <v>FAIRD4</v>
      </c>
      <c r="D849" s="88" t="str">
        <f t="shared" si="66"/>
        <v>Site4</v>
      </c>
      <c r="E849" s="89" t="str">
        <f t="shared" si="67"/>
        <v>Meadow</v>
      </c>
      <c r="F849" s="90" t="str">
        <f t="shared" si="68"/>
        <v>FAIRDxMeadow</v>
      </c>
      <c r="G849" s="91">
        <f>+Monitoring!G849</f>
        <v>45162.759444444499</v>
      </c>
      <c r="H849" s="91">
        <f>+Monitoring!H849</f>
        <v>45162.762581018498</v>
      </c>
      <c r="I849" s="93">
        <f>+Monitoring!I849</f>
        <v>3.1365739996545017E-3</v>
      </c>
      <c r="J849" s="92" t="e">
        <f>+Monitoring!#REF!</f>
        <v>#REF!</v>
      </c>
      <c r="K849" s="88" t="str">
        <f>+Monitoring!S849</f>
        <v>Coleoptera</v>
      </c>
      <c r="L849" s="88" t="str">
        <f>+Monitoring!T849</f>
        <v>Polyphaga</v>
      </c>
      <c r="M849" s="88" t="str">
        <f>+Monitoring!U849</f>
        <v>Cucujiformia</v>
      </c>
      <c r="N849" s="88" t="str">
        <f>+Monitoring!V849</f>
        <v>Coccinelloidea</v>
      </c>
      <c r="O849" s="88" t="str">
        <f>+Monitoring!W849</f>
        <v>Coccinellidae</v>
      </c>
      <c r="P849" s="88" t="str">
        <f>+Monitoring!X849</f>
        <v>Coccinellinae</v>
      </c>
      <c r="Q849" s="88" t="str">
        <f>+Monitoring!Y849</f>
        <v>#N/C</v>
      </c>
      <c r="R849" s="88" t="str">
        <f>+Monitoring!Z849</f>
        <v>#N/C</v>
      </c>
      <c r="S849" s="88" t="e">
        <f>+Monitoring!#REF!</f>
        <v>#REF!</v>
      </c>
      <c r="T849" s="101" t="e">
        <f>+Monitoring!#REF!</f>
        <v>#REF!</v>
      </c>
    </row>
    <row r="850" spans="1:20" x14ac:dyDescent="0.3">
      <c r="A850" s="88">
        <f t="shared" si="69"/>
        <v>849</v>
      </c>
      <c r="B850" s="88" t="str">
        <f t="shared" si="65"/>
        <v>FAIRD</v>
      </c>
      <c r="C850" s="88" t="str">
        <f>SUBSTITUTE(+Monitoring!C850,"-","")</f>
        <v>FAIRD4</v>
      </c>
      <c r="D850" s="88" t="str">
        <f t="shared" si="66"/>
        <v>Site4</v>
      </c>
      <c r="E850" s="89" t="str">
        <f t="shared" si="67"/>
        <v>Meadow</v>
      </c>
      <c r="F850" s="90" t="str">
        <f t="shared" si="68"/>
        <v>FAIRDxMeadow</v>
      </c>
      <c r="G850" s="91">
        <f>+Monitoring!G850</f>
        <v>45162.762534722198</v>
      </c>
      <c r="H850" s="91">
        <f>+Monitoring!H850</f>
        <v>45162.762766203698</v>
      </c>
      <c r="I850" s="93">
        <f>+Monitoring!I850</f>
        <v>2.3148149921325967E-4</v>
      </c>
      <c r="J850" s="92" t="e">
        <f>+Monitoring!#REF!</f>
        <v>#REF!</v>
      </c>
      <c r="K850" s="88" t="str">
        <f>+Monitoring!S850</f>
        <v>Diptera</v>
      </c>
      <c r="L850" s="88" t="str">
        <f>+Monitoring!T850</f>
        <v>Brachycera</v>
      </c>
      <c r="M850" s="88" t="str">
        <f>+Monitoring!U850</f>
        <v>Muscomorpha</v>
      </c>
      <c r="N850" s="88" t="str">
        <f>+Monitoring!V850</f>
        <v>Muscoidea</v>
      </c>
      <c r="O850" s="88" t="str">
        <f>+Monitoring!W850</f>
        <v>#N/C</v>
      </c>
      <c r="P850" s="88" t="str">
        <f>+Monitoring!X850</f>
        <v>#N/C</v>
      </c>
      <c r="Q850" s="88" t="str">
        <f>+Monitoring!Y850</f>
        <v>#N/C</v>
      </c>
      <c r="R850" s="88" t="str">
        <f>+Monitoring!Z850</f>
        <v>#N/C</v>
      </c>
      <c r="S850" s="88" t="e">
        <f>+Monitoring!#REF!</f>
        <v>#REF!</v>
      </c>
      <c r="T850" s="101" t="e">
        <f>+Monitoring!#REF!</f>
        <v>#REF!</v>
      </c>
    </row>
    <row r="851" spans="1:20" x14ac:dyDescent="0.3">
      <c r="A851" s="88">
        <f t="shared" si="69"/>
        <v>850</v>
      </c>
      <c r="B851" s="88" t="str">
        <f t="shared" si="65"/>
        <v>FAIRD</v>
      </c>
      <c r="C851" s="88" t="str">
        <f>SUBSTITUTE(+Monitoring!C851,"-","")</f>
        <v>FAIRD4</v>
      </c>
      <c r="D851" s="88" t="str">
        <f t="shared" si="66"/>
        <v>Site4</v>
      </c>
      <c r="E851" s="89" t="str">
        <f t="shared" si="67"/>
        <v>Meadow</v>
      </c>
      <c r="F851" s="90" t="str">
        <f t="shared" si="68"/>
        <v>FAIRDxMeadow</v>
      </c>
      <c r="G851" s="91">
        <f>+Monitoring!G851</f>
        <v>45162.764976851897</v>
      </c>
      <c r="H851" s="91">
        <f>+Monitoring!H851</f>
        <v>45162.766099537002</v>
      </c>
      <c r="I851" s="93">
        <f>+Monitoring!I851</f>
        <v>1.1226851056562737E-3</v>
      </c>
      <c r="J851" s="92" t="e">
        <f>+Monitoring!#REF!</f>
        <v>#REF!</v>
      </c>
      <c r="K851" s="88" t="str">
        <f>+Monitoring!S851</f>
        <v>Diptera</v>
      </c>
      <c r="L851" s="88" t="str">
        <f>+Monitoring!T851</f>
        <v>Brachycera</v>
      </c>
      <c r="M851" s="88" t="str">
        <f>+Monitoring!U851</f>
        <v>Muscomorpha</v>
      </c>
      <c r="N851" s="88" t="str">
        <f>+Monitoring!V851</f>
        <v>Muscoidea</v>
      </c>
      <c r="O851" s="88" t="str">
        <f>+Monitoring!W851</f>
        <v>#N/C</v>
      </c>
      <c r="P851" s="88" t="str">
        <f>+Monitoring!X851</f>
        <v>#N/C</v>
      </c>
      <c r="Q851" s="88" t="str">
        <f>+Monitoring!Y851</f>
        <v>#N/C</v>
      </c>
      <c r="R851" s="88" t="str">
        <f>+Monitoring!Z851</f>
        <v>#N/C</v>
      </c>
      <c r="S851" s="88" t="e">
        <f>+Monitoring!#REF!</f>
        <v>#REF!</v>
      </c>
      <c r="T851" s="101" t="e">
        <f>+Monitoring!#REF!</f>
        <v>#REF!</v>
      </c>
    </row>
    <row r="852" spans="1:20" x14ac:dyDescent="0.3">
      <c r="A852" s="88">
        <f t="shared" si="69"/>
        <v>851</v>
      </c>
      <c r="B852" s="88" t="str">
        <f t="shared" si="65"/>
        <v>FAIRD</v>
      </c>
      <c r="C852" s="88" t="str">
        <f>SUBSTITUTE(+Monitoring!C852,"-","")</f>
        <v>FAIRD4</v>
      </c>
      <c r="D852" s="88" t="str">
        <f t="shared" si="66"/>
        <v>Site4</v>
      </c>
      <c r="E852" s="89" t="str">
        <f t="shared" si="67"/>
        <v>Meadow</v>
      </c>
      <c r="F852" s="90" t="str">
        <f t="shared" si="68"/>
        <v>FAIRDxMeadow</v>
      </c>
      <c r="G852" s="91">
        <f>+Monitoring!G852</f>
        <v>45163.2917592593</v>
      </c>
      <c r="H852" s="91">
        <f>+Monitoring!H852</f>
        <v>45163.295671296299</v>
      </c>
      <c r="I852" s="93">
        <f>+Monitoring!I852</f>
        <v>3.9120369983720593E-3</v>
      </c>
      <c r="J852" s="92" t="e">
        <f>+Monitoring!#REF!</f>
        <v>#REF!</v>
      </c>
      <c r="K852" s="88" t="str">
        <f>+Monitoring!S852</f>
        <v>Diptera</v>
      </c>
      <c r="L852" s="88" t="str">
        <f>+Monitoring!T852</f>
        <v>Brachycera</v>
      </c>
      <c r="M852" s="88" t="str">
        <f>+Monitoring!U852</f>
        <v>Muscomorpha</v>
      </c>
      <c r="N852" s="88" t="str">
        <f>+Monitoring!V852</f>
        <v>Muscoidea</v>
      </c>
      <c r="O852" s="88" t="str">
        <f>+Monitoring!W852</f>
        <v>Fanniidae</v>
      </c>
      <c r="P852" s="88">
        <f>+Monitoring!X852</f>
        <v>0</v>
      </c>
      <c r="Q852" s="88" t="str">
        <f>+Monitoring!Y852</f>
        <v>Fannia</v>
      </c>
      <c r="R852" s="88" t="str">
        <f>+Monitoring!Z852</f>
        <v>#N/C</v>
      </c>
      <c r="S852" s="88" t="e">
        <f>+Monitoring!#REF!</f>
        <v>#REF!</v>
      </c>
      <c r="T852" s="101" t="e">
        <f>+Monitoring!#REF!</f>
        <v>#REF!</v>
      </c>
    </row>
    <row r="853" spans="1:20" x14ac:dyDescent="0.3">
      <c r="A853" s="88">
        <f t="shared" si="69"/>
        <v>852</v>
      </c>
      <c r="B853" s="88" t="str">
        <f t="shared" si="65"/>
        <v>FAIRD</v>
      </c>
      <c r="C853" s="88" t="str">
        <f>SUBSTITUTE(+Monitoring!C853,"-","")</f>
        <v>FAIRD4</v>
      </c>
      <c r="D853" s="88" t="str">
        <f t="shared" si="66"/>
        <v>Site4</v>
      </c>
      <c r="E853" s="89" t="str">
        <f t="shared" si="67"/>
        <v>Meadow</v>
      </c>
      <c r="F853" s="90" t="str">
        <f t="shared" si="68"/>
        <v>FAIRDxMeadow</v>
      </c>
      <c r="G853" s="91">
        <f>+Monitoring!G853</f>
        <v>45163.3370138889</v>
      </c>
      <c r="H853" s="91">
        <f>+Monitoring!H853</f>
        <v>45163.337118055599</v>
      </c>
      <c r="I853" s="93">
        <f>+Monitoring!I853</f>
        <v>1.041666982928291E-4</v>
      </c>
      <c r="J853" s="92" t="e">
        <f>+Monitoring!#REF!</f>
        <v>#REF!</v>
      </c>
      <c r="K853" s="88" t="str">
        <f>+Monitoring!S853</f>
        <v>Diptera</v>
      </c>
      <c r="L853" s="88" t="str">
        <f>+Monitoring!T853</f>
        <v>Brachycera</v>
      </c>
      <c r="M853" s="88" t="str">
        <f>+Monitoring!U853</f>
        <v>Muscomorpha</v>
      </c>
      <c r="N853" s="88" t="str">
        <f>+Monitoring!V853</f>
        <v>Muscoidea</v>
      </c>
      <c r="O853" s="88" t="str">
        <f>+Monitoring!W853</f>
        <v>Fanniidae</v>
      </c>
      <c r="P853" s="88">
        <f>+Monitoring!X853</f>
        <v>0</v>
      </c>
      <c r="Q853" s="88" t="str">
        <f>+Monitoring!Y853</f>
        <v>Fannia</v>
      </c>
      <c r="R853" s="88" t="str">
        <f>+Monitoring!Z853</f>
        <v>#N/C</v>
      </c>
      <c r="S853" s="88" t="e">
        <f>+Monitoring!#REF!</f>
        <v>#REF!</v>
      </c>
      <c r="T853" s="101" t="e">
        <f>+Monitoring!#REF!</f>
        <v>#REF!</v>
      </c>
    </row>
    <row r="854" spans="1:20" x14ac:dyDescent="0.3">
      <c r="A854" s="88">
        <f t="shared" si="69"/>
        <v>853</v>
      </c>
      <c r="B854" s="88" t="str">
        <f t="shared" si="65"/>
        <v>FAIRD</v>
      </c>
      <c r="C854" s="88" t="str">
        <f>SUBSTITUTE(+Monitoring!C854,"-","")</f>
        <v>FAIRD4</v>
      </c>
      <c r="D854" s="88" t="str">
        <f t="shared" si="66"/>
        <v>Site4</v>
      </c>
      <c r="E854" s="89" t="str">
        <f t="shared" si="67"/>
        <v>Meadow</v>
      </c>
      <c r="F854" s="90" t="str">
        <f t="shared" si="68"/>
        <v>FAIRDxMeadow</v>
      </c>
      <c r="G854" s="91">
        <f>+Monitoring!G854</f>
        <v>45163.345289351899</v>
      </c>
      <c r="H854" s="91">
        <f>+Monitoring!H854</f>
        <v>45163.3461805556</v>
      </c>
      <c r="I854" s="93">
        <f>+Monitoring!I854</f>
        <v>8.9120370103046298E-4</v>
      </c>
      <c r="J854" s="92" t="e">
        <f>+Monitoring!#REF!</f>
        <v>#REF!</v>
      </c>
      <c r="K854" s="88" t="str">
        <f>+Monitoring!S854</f>
        <v>Diptera</v>
      </c>
      <c r="L854" s="88" t="str">
        <f>+Monitoring!T854</f>
        <v>Brachycera</v>
      </c>
      <c r="M854" s="88" t="str">
        <f>+Monitoring!U854</f>
        <v>Muscomorpha</v>
      </c>
      <c r="N854" s="88" t="str">
        <f>+Monitoring!V854</f>
        <v>Muscoidea</v>
      </c>
      <c r="O854" s="88" t="str">
        <f>+Monitoring!W854</f>
        <v>Fanniidae</v>
      </c>
      <c r="P854" s="88">
        <f>+Monitoring!X854</f>
        <v>0</v>
      </c>
      <c r="Q854" s="88" t="str">
        <f>+Monitoring!Y854</f>
        <v>Fannia</v>
      </c>
      <c r="R854" s="88" t="str">
        <f>+Monitoring!Z854</f>
        <v>#N/C</v>
      </c>
      <c r="S854" s="88" t="e">
        <f>+Monitoring!#REF!</f>
        <v>#REF!</v>
      </c>
      <c r="T854" s="101" t="e">
        <f>+Monitoring!#REF!</f>
        <v>#REF!</v>
      </c>
    </row>
    <row r="855" spans="1:20" x14ac:dyDescent="0.3">
      <c r="A855" s="88">
        <f t="shared" si="69"/>
        <v>854</v>
      </c>
      <c r="B855" s="88" t="str">
        <f t="shared" si="65"/>
        <v>FAIRD</v>
      </c>
      <c r="C855" s="88" t="str">
        <f>SUBSTITUTE(+Monitoring!C855,"-","")</f>
        <v>FAIRD4</v>
      </c>
      <c r="D855" s="88" t="str">
        <f t="shared" si="66"/>
        <v>Site4</v>
      </c>
      <c r="E855" s="89" t="str">
        <f t="shared" si="67"/>
        <v>Meadow</v>
      </c>
      <c r="F855" s="90" t="str">
        <f t="shared" si="68"/>
        <v>FAIRDxMeadow</v>
      </c>
      <c r="G855" s="91">
        <f>+Monitoring!G855</f>
        <v>45163.3454166667</v>
      </c>
      <c r="H855" s="91">
        <f>+Monitoring!H855</f>
        <v>45163.345462963</v>
      </c>
      <c r="I855" s="93">
        <f>+Monitoring!I855</f>
        <v>4.6296299842651933E-5</v>
      </c>
      <c r="J855" s="92" t="e">
        <f>+Monitoring!#REF!</f>
        <v>#REF!</v>
      </c>
      <c r="K855" s="88" t="str">
        <f>+Monitoring!S855</f>
        <v>Diptera</v>
      </c>
      <c r="L855" s="88" t="str">
        <f>+Monitoring!T855</f>
        <v>Brachycera</v>
      </c>
      <c r="M855" s="88" t="str">
        <f>+Monitoring!U855</f>
        <v>Muscomorpha</v>
      </c>
      <c r="N855" s="88" t="str">
        <f>+Monitoring!V855</f>
        <v>Oestroidea</v>
      </c>
      <c r="O855" s="88" t="str">
        <f>+Monitoring!W855</f>
        <v>Sarcophagidae</v>
      </c>
      <c r="P855" s="88" t="str">
        <f>+Monitoring!X855</f>
        <v>Sarcophaginae</v>
      </c>
      <c r="Q855" s="88" t="str">
        <f>+Monitoring!Y855</f>
        <v>#N/C</v>
      </c>
      <c r="R855" s="88" t="str">
        <f>+Monitoring!Z855</f>
        <v>#N/C</v>
      </c>
      <c r="S855" s="88" t="e">
        <f>+Monitoring!#REF!</f>
        <v>#REF!</v>
      </c>
      <c r="T855" s="101" t="e">
        <f>+Monitoring!#REF!</f>
        <v>#REF!</v>
      </c>
    </row>
    <row r="856" spans="1:20" x14ac:dyDescent="0.3">
      <c r="A856" s="88">
        <f t="shared" si="69"/>
        <v>855</v>
      </c>
      <c r="B856" s="88" t="str">
        <f t="shared" si="65"/>
        <v>FAIRD</v>
      </c>
      <c r="C856" s="88" t="str">
        <f>SUBSTITUTE(+Monitoring!C856,"-","")</f>
        <v>FAIRD4</v>
      </c>
      <c r="D856" s="88" t="str">
        <f t="shared" si="66"/>
        <v>Site4</v>
      </c>
      <c r="E856" s="89" t="str">
        <f t="shared" si="67"/>
        <v>Meadow</v>
      </c>
      <c r="F856" s="90" t="str">
        <f t="shared" si="68"/>
        <v>FAIRDxMeadow</v>
      </c>
      <c r="G856" s="91">
        <f>+Monitoring!G856</f>
        <v>45163.359537037002</v>
      </c>
      <c r="H856" s="91">
        <f>+Monitoring!H856</f>
        <v>45163.359606481499</v>
      </c>
      <c r="I856" s="93">
        <f>+Monitoring!I856</f>
        <v>6.9444497057702392E-5</v>
      </c>
      <c r="J856" s="92" t="e">
        <f>+Monitoring!#REF!</f>
        <v>#REF!</v>
      </c>
      <c r="K856" s="88" t="str">
        <f>+Monitoring!S856</f>
        <v>Diptera</v>
      </c>
      <c r="L856" s="88" t="str">
        <f>+Monitoring!T856</f>
        <v>Brachycera</v>
      </c>
      <c r="M856" s="88" t="str">
        <f>+Monitoring!U856</f>
        <v>Muscomorpha</v>
      </c>
      <c r="N856" s="88" t="str">
        <f>+Monitoring!V856</f>
        <v>Muscoidea</v>
      </c>
      <c r="O856" s="88" t="str">
        <f>+Monitoring!W856</f>
        <v>Fanniidae</v>
      </c>
      <c r="P856" s="88">
        <f>+Monitoring!X856</f>
        <v>0</v>
      </c>
      <c r="Q856" s="88" t="str">
        <f>+Monitoring!Y856</f>
        <v>Fannia</v>
      </c>
      <c r="R856" s="88" t="str">
        <f>+Monitoring!Z856</f>
        <v>#N/C</v>
      </c>
      <c r="S856" s="88" t="e">
        <f>+Monitoring!#REF!</f>
        <v>#REF!</v>
      </c>
      <c r="T856" s="101" t="e">
        <f>+Monitoring!#REF!</f>
        <v>#REF!</v>
      </c>
    </row>
    <row r="857" spans="1:20" x14ac:dyDescent="0.3">
      <c r="A857" s="88">
        <f t="shared" si="69"/>
        <v>856</v>
      </c>
      <c r="B857" s="88" t="str">
        <f t="shared" si="65"/>
        <v>FAIRD</v>
      </c>
      <c r="C857" s="88" t="str">
        <f>SUBSTITUTE(+Monitoring!C857,"-","")</f>
        <v>FAIRD4</v>
      </c>
      <c r="D857" s="88" t="str">
        <f t="shared" si="66"/>
        <v>Site4</v>
      </c>
      <c r="E857" s="89" t="str">
        <f t="shared" si="67"/>
        <v>Meadow</v>
      </c>
      <c r="F857" s="90" t="str">
        <f t="shared" si="68"/>
        <v>FAIRDxMeadow</v>
      </c>
      <c r="G857" s="91">
        <f>+Monitoring!G857</f>
        <v>45163.360289351898</v>
      </c>
      <c r="H857" s="91">
        <f>+Monitoring!H857</f>
        <v>45163.362615740698</v>
      </c>
      <c r="I857" s="93">
        <f>+Monitoring!I857</f>
        <v>2.3263887997018173E-3</v>
      </c>
      <c r="J857" s="92" t="e">
        <f>+Monitoring!#REF!</f>
        <v>#REF!</v>
      </c>
      <c r="K857" s="88" t="str">
        <f>+Monitoring!S857</f>
        <v>Diptera</v>
      </c>
      <c r="L857" s="88" t="str">
        <f>+Monitoring!T857</f>
        <v>Brachycera</v>
      </c>
      <c r="M857" s="88" t="str">
        <f>+Monitoring!U857</f>
        <v>#N/C</v>
      </c>
      <c r="N857" s="88" t="str">
        <f>+Monitoring!V857</f>
        <v>#N/C</v>
      </c>
      <c r="O857" s="88" t="str">
        <f>+Monitoring!W857</f>
        <v>#N/C</v>
      </c>
      <c r="P857" s="88" t="str">
        <f>+Monitoring!X857</f>
        <v>#N/C</v>
      </c>
      <c r="Q857" s="88" t="str">
        <f>+Monitoring!Y857</f>
        <v>#N/C</v>
      </c>
      <c r="R857" s="88" t="str">
        <f>+Monitoring!Z857</f>
        <v>#N/C</v>
      </c>
      <c r="S857" s="88" t="e">
        <f>+Monitoring!#REF!</f>
        <v>#REF!</v>
      </c>
      <c r="T857" s="101" t="e">
        <f>+Monitoring!#REF!</f>
        <v>#REF!</v>
      </c>
    </row>
    <row r="858" spans="1:20" x14ac:dyDescent="0.3">
      <c r="A858" s="88">
        <f t="shared" si="69"/>
        <v>857</v>
      </c>
      <c r="B858" s="88" t="str">
        <f t="shared" si="65"/>
        <v>FAIRD</v>
      </c>
      <c r="C858" s="88" t="str">
        <f>SUBSTITUTE(+Monitoring!C858,"-","")</f>
        <v>FAIRD4</v>
      </c>
      <c r="D858" s="88" t="str">
        <f t="shared" si="66"/>
        <v>Site4</v>
      </c>
      <c r="E858" s="89" t="str">
        <f t="shared" si="67"/>
        <v>Meadow</v>
      </c>
      <c r="F858" s="90" t="str">
        <f t="shared" si="68"/>
        <v>FAIRDxMeadow</v>
      </c>
      <c r="G858" s="91">
        <f>+Monitoring!G858</f>
        <v>45163.398518518501</v>
      </c>
      <c r="H858" s="91">
        <f>+Monitoring!H858</f>
        <v>45163.399097222202</v>
      </c>
      <c r="I858" s="93">
        <f>+Monitoring!I858</f>
        <v>5.7870370073942468E-4</v>
      </c>
      <c r="J858" s="92" t="e">
        <f>+Monitoring!#REF!</f>
        <v>#REF!</v>
      </c>
      <c r="K858" s="88" t="str">
        <f>+Monitoring!S858</f>
        <v>Diptera</v>
      </c>
      <c r="L858" s="88" t="str">
        <f>+Monitoring!T858</f>
        <v>Brachycera</v>
      </c>
      <c r="M858" s="88" t="str">
        <f>+Monitoring!U858</f>
        <v>#N/C</v>
      </c>
      <c r="N858" s="88" t="str">
        <f>+Monitoring!V858</f>
        <v>#N/C</v>
      </c>
      <c r="O858" s="88" t="str">
        <f>+Monitoring!W858</f>
        <v>#N/C</v>
      </c>
      <c r="P858" s="88" t="str">
        <f>+Monitoring!X858</f>
        <v>#N/C</v>
      </c>
      <c r="Q858" s="88" t="str">
        <f>+Monitoring!Y858</f>
        <v>#N/C</v>
      </c>
      <c r="R858" s="88" t="str">
        <f>+Monitoring!Z858</f>
        <v>#N/C</v>
      </c>
      <c r="S858" s="88" t="e">
        <f>+Monitoring!#REF!</f>
        <v>#REF!</v>
      </c>
      <c r="T858" s="101" t="e">
        <f>+Monitoring!#REF!</f>
        <v>#REF!</v>
      </c>
    </row>
    <row r="859" spans="1:20" x14ac:dyDescent="0.3">
      <c r="A859" s="88">
        <f t="shared" si="69"/>
        <v>858</v>
      </c>
      <c r="B859" s="88" t="str">
        <f t="shared" si="65"/>
        <v>FAIRD</v>
      </c>
      <c r="C859" s="88" t="str">
        <f>SUBSTITUTE(+Monitoring!C859,"-","")</f>
        <v>FAIRD4</v>
      </c>
      <c r="D859" s="88" t="str">
        <f t="shared" si="66"/>
        <v>Site4</v>
      </c>
      <c r="E859" s="89" t="str">
        <f t="shared" si="67"/>
        <v>Meadow</v>
      </c>
      <c r="F859" s="90" t="str">
        <f t="shared" si="68"/>
        <v>FAIRDxMeadow</v>
      </c>
      <c r="G859" s="91">
        <f>+Monitoring!G859</f>
        <v>45163.426527777803</v>
      </c>
      <c r="H859" s="91">
        <f>+Monitoring!H859</f>
        <v>45163.426736111098</v>
      </c>
      <c r="I859" s="93">
        <f>+Monitoring!I859</f>
        <v>2.0833329472225159E-4</v>
      </c>
      <c r="J859" s="92" t="e">
        <f>+Monitoring!#REF!</f>
        <v>#REF!</v>
      </c>
      <c r="K859" s="88" t="str">
        <f>+Monitoring!S859</f>
        <v>Diptera</v>
      </c>
      <c r="L859" s="88" t="str">
        <f>+Monitoring!T859</f>
        <v>Brachycera</v>
      </c>
      <c r="M859" s="88" t="str">
        <f>+Monitoring!U859</f>
        <v>Muscomorpha</v>
      </c>
      <c r="N859" s="88" t="str">
        <f>+Monitoring!V859</f>
        <v>Muscoidea</v>
      </c>
      <c r="O859" s="88" t="str">
        <f>+Monitoring!W859</f>
        <v>Fanniidae</v>
      </c>
      <c r="P859" s="88">
        <f>+Monitoring!X859</f>
        <v>0</v>
      </c>
      <c r="Q859" s="88" t="str">
        <f>+Monitoring!Y859</f>
        <v>Fannia</v>
      </c>
      <c r="R859" s="88" t="str">
        <f>+Monitoring!Z859</f>
        <v>#N/C</v>
      </c>
      <c r="S859" s="88" t="e">
        <f>+Monitoring!#REF!</f>
        <v>#REF!</v>
      </c>
      <c r="T859" s="101" t="e">
        <f>+Monitoring!#REF!</f>
        <v>#REF!</v>
      </c>
    </row>
    <row r="860" spans="1:20" x14ac:dyDescent="0.3">
      <c r="A860" s="88">
        <f t="shared" si="69"/>
        <v>859</v>
      </c>
      <c r="B860" s="88" t="str">
        <f t="shared" si="65"/>
        <v>FAIRD</v>
      </c>
      <c r="C860" s="88" t="str">
        <f>SUBSTITUTE(+Monitoring!C860,"-","")</f>
        <v>FAIRD4</v>
      </c>
      <c r="D860" s="88" t="str">
        <f t="shared" si="66"/>
        <v>Site4</v>
      </c>
      <c r="E860" s="89" t="str">
        <f t="shared" si="67"/>
        <v>Meadow</v>
      </c>
      <c r="F860" s="90" t="str">
        <f t="shared" si="68"/>
        <v>FAIRDxMeadow</v>
      </c>
      <c r="G860" s="91">
        <f>+Monitoring!G860</f>
        <v>45163.451423611099</v>
      </c>
      <c r="H860" s="91">
        <f>+Monitoring!H860</f>
        <v>45163.452442129601</v>
      </c>
      <c r="I860" s="93">
        <f>+Monitoring!I860</f>
        <v>1.0185185019508936E-3</v>
      </c>
      <c r="J860" s="92" t="e">
        <f>+Monitoring!#REF!</f>
        <v>#REF!</v>
      </c>
      <c r="K860" s="88" t="str">
        <f>+Monitoring!S860</f>
        <v>Diptera</v>
      </c>
      <c r="L860" s="88" t="str">
        <f>+Monitoring!T860</f>
        <v>Brachycera</v>
      </c>
      <c r="M860" s="88" t="str">
        <f>+Monitoring!U860</f>
        <v>Muscomorpha</v>
      </c>
      <c r="N860" s="88" t="str">
        <f>+Monitoring!V860</f>
        <v>Muscoidea</v>
      </c>
      <c r="O860" s="88" t="str">
        <f>+Monitoring!W860</f>
        <v>Fanniidae</v>
      </c>
      <c r="P860" s="88">
        <f>+Monitoring!X860</f>
        <v>0</v>
      </c>
      <c r="Q860" s="88" t="str">
        <f>+Monitoring!Y860</f>
        <v>Fannia</v>
      </c>
      <c r="R860" s="88" t="str">
        <f>+Monitoring!Z860</f>
        <v>#N/C</v>
      </c>
      <c r="S860" s="88" t="e">
        <f>+Monitoring!#REF!</f>
        <v>#REF!</v>
      </c>
      <c r="T860" s="101" t="e">
        <f>+Monitoring!#REF!</f>
        <v>#REF!</v>
      </c>
    </row>
    <row r="861" spans="1:20" x14ac:dyDescent="0.3">
      <c r="A861" s="88">
        <f t="shared" si="69"/>
        <v>860</v>
      </c>
      <c r="B861" s="88" t="str">
        <f t="shared" si="65"/>
        <v>FAIRD</v>
      </c>
      <c r="C861" s="88" t="str">
        <f>SUBSTITUTE(+Monitoring!C861,"-","")</f>
        <v>FAIRD4</v>
      </c>
      <c r="D861" s="88" t="str">
        <f t="shared" si="66"/>
        <v>Site4</v>
      </c>
      <c r="E861" s="89" t="str">
        <f t="shared" si="67"/>
        <v>Meadow</v>
      </c>
      <c r="F861" s="90" t="str">
        <f t="shared" si="68"/>
        <v>FAIRDxMeadow</v>
      </c>
      <c r="G861" s="91">
        <f>+Monitoring!G861</f>
        <v>45163.459826388898</v>
      </c>
      <c r="H861" s="91">
        <f>+Monitoring!H861</f>
        <v>45163.459976851896</v>
      </c>
      <c r="I861" s="93">
        <f>+Monitoring!I861</f>
        <v>1.5046299813548103E-4</v>
      </c>
      <c r="J861" s="92" t="e">
        <f>+Monitoring!#REF!</f>
        <v>#REF!</v>
      </c>
      <c r="K861" s="88" t="str">
        <f>+Monitoring!S861</f>
        <v>Hymenoptera</v>
      </c>
      <c r="L861" s="88" t="str">
        <f>+Monitoring!T861</f>
        <v>Apocrita</v>
      </c>
      <c r="M861" s="88" t="str">
        <f>+Monitoring!U861</f>
        <v>Aculeata</v>
      </c>
      <c r="N861" s="88" t="str">
        <f>+Monitoring!V861</f>
        <v>Vespoidea</v>
      </c>
      <c r="O861" s="88" t="str">
        <f>+Monitoring!W861</f>
        <v>Vespidae</v>
      </c>
      <c r="P861" s="88" t="str">
        <f>+Monitoring!X861</f>
        <v>Vespinae</v>
      </c>
      <c r="Q861" s="88" t="str">
        <f>+Monitoring!Y861</f>
        <v>Vespula</v>
      </c>
      <c r="R861" s="88" t="str">
        <f>+Monitoring!Z861</f>
        <v>#N/C</v>
      </c>
      <c r="S861" s="88" t="e">
        <f>+Monitoring!#REF!</f>
        <v>#REF!</v>
      </c>
      <c r="T861" s="101" t="e">
        <f>+Monitoring!#REF!</f>
        <v>#REF!</v>
      </c>
    </row>
    <row r="862" spans="1:20" x14ac:dyDescent="0.3">
      <c r="A862" s="88">
        <f t="shared" si="69"/>
        <v>861</v>
      </c>
      <c r="B862" s="88" t="str">
        <f t="shared" si="65"/>
        <v>FAIRD</v>
      </c>
      <c r="C862" s="88" t="str">
        <f>SUBSTITUTE(+Monitoring!C862,"-","")</f>
        <v>FAIRD4</v>
      </c>
      <c r="D862" s="88" t="str">
        <f t="shared" si="66"/>
        <v>Site4</v>
      </c>
      <c r="E862" s="89" t="str">
        <f t="shared" si="67"/>
        <v>Meadow</v>
      </c>
      <c r="F862" s="90" t="str">
        <f t="shared" si="68"/>
        <v>FAIRDxMeadow</v>
      </c>
      <c r="G862" s="91">
        <f>+Monitoring!G862</f>
        <v>45163.465057870402</v>
      </c>
      <c r="H862" s="91">
        <f>+Monitoring!H862</f>
        <v>45163.467453703699</v>
      </c>
      <c r="I862" s="93">
        <f>+Monitoring!I862</f>
        <v>2.3958332967595197E-3</v>
      </c>
      <c r="J862" s="92" t="e">
        <f>+Monitoring!#REF!</f>
        <v>#REF!</v>
      </c>
      <c r="K862" s="88" t="str">
        <f>+Monitoring!S862</f>
        <v>Diptera</v>
      </c>
      <c r="L862" s="88" t="str">
        <f>+Monitoring!T862</f>
        <v>Brachycera</v>
      </c>
      <c r="M862" s="88" t="str">
        <f>+Monitoring!U862</f>
        <v>Muscomorpha</v>
      </c>
      <c r="N862" s="88" t="str">
        <f>+Monitoring!V862</f>
        <v>Muscoidea</v>
      </c>
      <c r="O862" s="88" t="str">
        <f>+Monitoring!W862</f>
        <v>Fanniidae</v>
      </c>
      <c r="P862" s="88">
        <f>+Monitoring!X862</f>
        <v>0</v>
      </c>
      <c r="Q862" s="88" t="str">
        <f>+Monitoring!Y862</f>
        <v>Fannia</v>
      </c>
      <c r="R862" s="88" t="str">
        <f>+Monitoring!Z862</f>
        <v>#N/C</v>
      </c>
      <c r="S862" s="88" t="e">
        <f>+Monitoring!#REF!</f>
        <v>#REF!</v>
      </c>
      <c r="T862" s="101" t="e">
        <f>+Monitoring!#REF!</f>
        <v>#REF!</v>
      </c>
    </row>
    <row r="863" spans="1:20" x14ac:dyDescent="0.3">
      <c r="A863" s="88">
        <f t="shared" si="69"/>
        <v>862</v>
      </c>
      <c r="B863" s="88" t="str">
        <f t="shared" si="65"/>
        <v>FAIRD</v>
      </c>
      <c r="C863" s="88" t="str">
        <f>SUBSTITUTE(+Monitoring!C863,"-","")</f>
        <v>FAIRD4</v>
      </c>
      <c r="D863" s="88" t="str">
        <f t="shared" si="66"/>
        <v>Site4</v>
      </c>
      <c r="E863" s="89" t="str">
        <f t="shared" si="67"/>
        <v>Meadow</v>
      </c>
      <c r="F863" s="90" t="str">
        <f t="shared" si="68"/>
        <v>FAIRDxMeadow</v>
      </c>
      <c r="G863" s="91">
        <f>+Monitoring!G863</f>
        <v>45163.467256944401</v>
      </c>
      <c r="H863" s="91">
        <f>+Monitoring!H863</f>
        <v>45163.467662037001</v>
      </c>
      <c r="I863" s="93">
        <f>+Monitoring!I863</f>
        <v>4.0509259997634217E-4</v>
      </c>
      <c r="J863" s="92" t="e">
        <f>+Monitoring!#REF!</f>
        <v>#REF!</v>
      </c>
      <c r="K863" s="88" t="str">
        <f>+Monitoring!S863</f>
        <v>Diptera</v>
      </c>
      <c r="L863" s="88" t="str">
        <f>+Monitoring!T863</f>
        <v>Brachycera</v>
      </c>
      <c r="M863" s="88" t="str">
        <f>+Monitoring!U863</f>
        <v>Muscomorpha</v>
      </c>
      <c r="N863" s="88" t="str">
        <f>+Monitoring!V863</f>
        <v>Muscoidea</v>
      </c>
      <c r="O863" s="88" t="str">
        <f>+Monitoring!W863</f>
        <v>#N/C</v>
      </c>
      <c r="P863" s="88" t="str">
        <f>+Monitoring!X863</f>
        <v>#N/C</v>
      </c>
      <c r="Q863" s="88" t="str">
        <f>+Monitoring!Y863</f>
        <v>#N/C</v>
      </c>
      <c r="R863" s="88" t="str">
        <f>+Monitoring!Z863</f>
        <v>#N/C</v>
      </c>
      <c r="S863" s="88" t="e">
        <f>+Monitoring!#REF!</f>
        <v>#REF!</v>
      </c>
      <c r="T863" s="101" t="e">
        <f>+Monitoring!#REF!</f>
        <v>#REF!</v>
      </c>
    </row>
    <row r="864" spans="1:20" x14ac:dyDescent="0.3">
      <c r="A864" s="88">
        <f t="shared" si="69"/>
        <v>863</v>
      </c>
      <c r="B864" s="88" t="str">
        <f t="shared" si="65"/>
        <v>FAIRD</v>
      </c>
      <c r="C864" s="88" t="str">
        <f>SUBSTITUTE(+Monitoring!C864,"-","")</f>
        <v>FAIRD4</v>
      </c>
      <c r="D864" s="88" t="str">
        <f t="shared" si="66"/>
        <v>Site4</v>
      </c>
      <c r="E864" s="89" t="str">
        <f t="shared" si="67"/>
        <v>Meadow</v>
      </c>
      <c r="F864" s="90" t="str">
        <f t="shared" si="68"/>
        <v>FAIRDxMeadow</v>
      </c>
      <c r="G864" s="91">
        <f>+Monitoring!G864</f>
        <v>45163.481620370403</v>
      </c>
      <c r="H864" s="91">
        <f>+Monitoring!H864</f>
        <v>45163.491122685198</v>
      </c>
      <c r="I864" s="93">
        <f>+Monitoring!I864</f>
        <v>9.5023147950996645E-3</v>
      </c>
      <c r="J864" s="92" t="e">
        <f>+Monitoring!#REF!</f>
        <v>#REF!</v>
      </c>
      <c r="K864" s="88" t="str">
        <f>+Monitoring!S864</f>
        <v>Diptera</v>
      </c>
      <c r="L864" s="88" t="str">
        <f>+Monitoring!T864</f>
        <v>Brachycera</v>
      </c>
      <c r="M864" s="88" t="str">
        <f>+Monitoring!U864</f>
        <v>#N/C</v>
      </c>
      <c r="N864" s="88" t="str">
        <f>+Monitoring!V864</f>
        <v>#N/C</v>
      </c>
      <c r="O864" s="88" t="str">
        <f>+Monitoring!W864</f>
        <v>#N/C</v>
      </c>
      <c r="P864" s="88" t="str">
        <f>+Monitoring!X864</f>
        <v>#N/C</v>
      </c>
      <c r="Q864" s="88" t="str">
        <f>+Monitoring!Y864</f>
        <v>#N/C</v>
      </c>
      <c r="R864" s="88" t="str">
        <f>+Monitoring!Z864</f>
        <v>#N/C</v>
      </c>
      <c r="S864" s="88" t="e">
        <f>+Monitoring!#REF!</f>
        <v>#REF!</v>
      </c>
      <c r="T864" s="101" t="e">
        <f>+Monitoring!#REF!</f>
        <v>#REF!</v>
      </c>
    </row>
    <row r="865" spans="1:20" x14ac:dyDescent="0.3">
      <c r="A865" s="88">
        <f t="shared" si="69"/>
        <v>864</v>
      </c>
      <c r="B865" s="88" t="str">
        <f t="shared" si="65"/>
        <v>FAIRD</v>
      </c>
      <c r="C865" s="88" t="str">
        <f>SUBSTITUTE(+Monitoring!C865,"-","")</f>
        <v>FAIRD4</v>
      </c>
      <c r="D865" s="88" t="str">
        <f t="shared" si="66"/>
        <v>Site4</v>
      </c>
      <c r="E865" s="89" t="str">
        <f t="shared" si="67"/>
        <v>Meadow</v>
      </c>
      <c r="F865" s="90" t="str">
        <f t="shared" si="68"/>
        <v>FAIRDxMeadow</v>
      </c>
      <c r="G865" s="91">
        <f>+Monitoring!G865</f>
        <v>45163.490034722199</v>
      </c>
      <c r="H865" s="91">
        <f>+Monitoring!H865</f>
        <v>45163.4909259259</v>
      </c>
      <c r="I865" s="93">
        <f>+Monitoring!I865</f>
        <v>8.9120370103046298E-4</v>
      </c>
      <c r="J865" s="92" t="e">
        <f>+Monitoring!#REF!</f>
        <v>#REF!</v>
      </c>
      <c r="K865" s="88" t="str">
        <f>+Monitoring!S865</f>
        <v>Diptera</v>
      </c>
      <c r="L865" s="88" t="str">
        <f>+Monitoring!T865</f>
        <v>Brachycera</v>
      </c>
      <c r="M865" s="88" t="str">
        <f>+Monitoring!U865</f>
        <v>#N/C</v>
      </c>
      <c r="N865" s="88" t="str">
        <f>+Monitoring!V865</f>
        <v>#N/C</v>
      </c>
      <c r="O865" s="88" t="str">
        <f>+Monitoring!W865</f>
        <v>#N/C</v>
      </c>
      <c r="P865" s="88" t="str">
        <f>+Monitoring!X865</f>
        <v>#N/C</v>
      </c>
      <c r="Q865" s="88" t="str">
        <f>+Monitoring!Y865</f>
        <v>#N/C</v>
      </c>
      <c r="R865" s="88" t="str">
        <f>+Monitoring!Z865</f>
        <v>#N/C</v>
      </c>
      <c r="S865" s="88" t="e">
        <f>+Monitoring!#REF!</f>
        <v>#REF!</v>
      </c>
      <c r="T865" s="101" t="e">
        <f>+Monitoring!#REF!</f>
        <v>#REF!</v>
      </c>
    </row>
    <row r="866" spans="1:20" x14ac:dyDescent="0.3">
      <c r="A866" s="88">
        <f t="shared" si="69"/>
        <v>865</v>
      </c>
      <c r="B866" s="88" t="str">
        <f t="shared" si="65"/>
        <v>FAIRD</v>
      </c>
      <c r="C866" s="88" t="str">
        <f>SUBSTITUTE(+Monitoring!C866,"-","")</f>
        <v>FAIRD4</v>
      </c>
      <c r="D866" s="88" t="str">
        <f t="shared" si="66"/>
        <v>Site4</v>
      </c>
      <c r="E866" s="89" t="str">
        <f t="shared" si="67"/>
        <v>Meadow</v>
      </c>
      <c r="F866" s="90" t="str">
        <f t="shared" si="68"/>
        <v>FAIRDxMeadow</v>
      </c>
      <c r="G866" s="91">
        <f>+Monitoring!G866</f>
        <v>45163.502187500002</v>
      </c>
      <c r="H866" s="91">
        <f>+Monitoring!H866</f>
        <v>45163.502465277801</v>
      </c>
      <c r="I866" s="93">
        <f>+Monitoring!I866</f>
        <v>2.777777990559116E-4</v>
      </c>
      <c r="J866" s="92" t="e">
        <f>+Monitoring!#REF!</f>
        <v>#REF!</v>
      </c>
      <c r="K866" s="88" t="str">
        <f>+Monitoring!S866</f>
        <v>Hymenoptera</v>
      </c>
      <c r="L866" s="88" t="str">
        <f>+Monitoring!T866</f>
        <v>Apocrita</v>
      </c>
      <c r="M866" s="88" t="str">
        <f>+Monitoring!U866</f>
        <v>Aculeata</v>
      </c>
      <c r="N866" s="88" t="str">
        <f>+Monitoring!V866</f>
        <v>Vespoidea</v>
      </c>
      <c r="O866" s="88" t="str">
        <f>+Monitoring!W866</f>
        <v>Vespidae</v>
      </c>
      <c r="P866" s="88" t="str">
        <f>+Monitoring!X866</f>
        <v>Vespinae</v>
      </c>
      <c r="Q866" s="88" t="str">
        <f>+Monitoring!Y866</f>
        <v>Vespula</v>
      </c>
      <c r="R866" s="88" t="str">
        <f>+Monitoring!Z866</f>
        <v>#N/C</v>
      </c>
      <c r="S866" s="88" t="e">
        <f>+Monitoring!#REF!</f>
        <v>#REF!</v>
      </c>
      <c r="T866" s="101" t="e">
        <f>+Monitoring!#REF!</f>
        <v>#REF!</v>
      </c>
    </row>
    <row r="867" spans="1:20" x14ac:dyDescent="0.3">
      <c r="A867" s="88">
        <f t="shared" si="69"/>
        <v>866</v>
      </c>
      <c r="B867" s="88" t="str">
        <f t="shared" si="65"/>
        <v>FAIRD</v>
      </c>
      <c r="C867" s="88" t="str">
        <f>SUBSTITUTE(+Monitoring!C867,"-","")</f>
        <v>FAIRD4</v>
      </c>
      <c r="D867" s="88" t="str">
        <f t="shared" si="66"/>
        <v>Site4</v>
      </c>
      <c r="E867" s="89" t="str">
        <f t="shared" si="67"/>
        <v>Meadow</v>
      </c>
      <c r="F867" s="90" t="str">
        <f t="shared" si="68"/>
        <v>FAIRDxMeadow</v>
      </c>
      <c r="G867" s="91">
        <f>+Monitoring!G867</f>
        <v>45163.518287036997</v>
      </c>
      <c r="H867" s="91">
        <f>+Monitoring!H867</f>
        <v>45163.519409722197</v>
      </c>
      <c r="I867" s="93">
        <f>+Monitoring!I867</f>
        <v>1.1226852002437226E-3</v>
      </c>
      <c r="J867" s="92" t="e">
        <f>+Monitoring!#REF!</f>
        <v>#REF!</v>
      </c>
      <c r="K867" s="88" t="str">
        <f>+Monitoring!S867</f>
        <v>Diptera</v>
      </c>
      <c r="L867" s="88" t="str">
        <f>+Monitoring!T867</f>
        <v>Brachycera</v>
      </c>
      <c r="M867" s="88" t="str">
        <f>+Monitoring!U867</f>
        <v>#N/C</v>
      </c>
      <c r="N867" s="88" t="str">
        <f>+Monitoring!V867</f>
        <v>#N/C</v>
      </c>
      <c r="O867" s="88" t="str">
        <f>+Monitoring!W867</f>
        <v>#N/C</v>
      </c>
      <c r="P867" s="88" t="str">
        <f>+Monitoring!X867</f>
        <v>#N/C</v>
      </c>
      <c r="Q867" s="88" t="str">
        <f>+Monitoring!Y867</f>
        <v>#N/C</v>
      </c>
      <c r="R867" s="88" t="str">
        <f>+Monitoring!Z867</f>
        <v>#N/C</v>
      </c>
      <c r="S867" s="88" t="e">
        <f>+Monitoring!#REF!</f>
        <v>#REF!</v>
      </c>
      <c r="T867" s="101" t="e">
        <f>+Monitoring!#REF!</f>
        <v>#REF!</v>
      </c>
    </row>
    <row r="868" spans="1:20" x14ac:dyDescent="0.3">
      <c r="A868" s="88">
        <f t="shared" si="69"/>
        <v>867</v>
      </c>
      <c r="B868" s="88" t="str">
        <f t="shared" si="65"/>
        <v>FAIRD</v>
      </c>
      <c r="C868" s="88" t="str">
        <f>SUBSTITUTE(+Monitoring!C868,"-","")</f>
        <v>FAIRD4</v>
      </c>
      <c r="D868" s="88" t="str">
        <f t="shared" si="66"/>
        <v>Site4</v>
      </c>
      <c r="E868" s="89" t="str">
        <f t="shared" si="67"/>
        <v>Meadow</v>
      </c>
      <c r="F868" s="90" t="str">
        <f t="shared" si="68"/>
        <v>FAIRDxMeadow</v>
      </c>
      <c r="G868" s="91">
        <f>+Monitoring!G868</f>
        <v>45163.574837963002</v>
      </c>
      <c r="H868" s="91">
        <f>+Monitoring!H868</f>
        <v>45163.574999999997</v>
      </c>
      <c r="I868" s="93">
        <f>+Monitoring!I868</f>
        <v>1.6203699487959966E-4</v>
      </c>
      <c r="J868" s="92" t="e">
        <f>+Monitoring!#REF!</f>
        <v>#REF!</v>
      </c>
      <c r="K868" s="88" t="str">
        <f>+Monitoring!S868</f>
        <v>Hymenoptera</v>
      </c>
      <c r="L868" s="88" t="str">
        <f>+Monitoring!T868</f>
        <v>Apocrita</v>
      </c>
      <c r="M868" s="88" t="str">
        <f>+Monitoring!U868</f>
        <v>Aculeata</v>
      </c>
      <c r="N868" s="88" t="str">
        <f>+Monitoring!V868</f>
        <v>Vespoidea</v>
      </c>
      <c r="O868" s="88" t="str">
        <f>+Monitoring!W868</f>
        <v>Vespidae</v>
      </c>
      <c r="P868" s="88" t="str">
        <f>+Monitoring!X868</f>
        <v>Vespinae</v>
      </c>
      <c r="Q868" s="88" t="str">
        <f>+Monitoring!Y868</f>
        <v>Vespula</v>
      </c>
      <c r="R868" s="88" t="str">
        <f>+Monitoring!Z868</f>
        <v>#N/C</v>
      </c>
      <c r="S868" s="88" t="e">
        <f>+Monitoring!#REF!</f>
        <v>#REF!</v>
      </c>
      <c r="T868" s="101" t="e">
        <f>+Monitoring!#REF!</f>
        <v>#REF!</v>
      </c>
    </row>
    <row r="869" spans="1:20" x14ac:dyDescent="0.3">
      <c r="A869" s="88">
        <f t="shared" si="69"/>
        <v>868</v>
      </c>
      <c r="B869" s="88" t="str">
        <f t="shared" si="65"/>
        <v>FAIRD</v>
      </c>
      <c r="C869" s="88" t="str">
        <f>SUBSTITUTE(+Monitoring!C869,"-","")</f>
        <v>FAIRD4</v>
      </c>
      <c r="D869" s="88" t="str">
        <f t="shared" si="66"/>
        <v>Site4</v>
      </c>
      <c r="E869" s="89" t="str">
        <f t="shared" si="67"/>
        <v>Meadow</v>
      </c>
      <c r="F869" s="90" t="str">
        <f t="shared" si="68"/>
        <v>FAIRDxMeadow</v>
      </c>
      <c r="G869" s="91">
        <f>+Monitoring!G869</f>
        <v>45163.613912036999</v>
      </c>
      <c r="H869" s="91">
        <f>+Monitoring!H869</f>
        <v>45163.6258564815</v>
      </c>
      <c r="I869" s="93">
        <f>+Monitoring!I869</f>
        <v>1.19444445008412E-2</v>
      </c>
      <c r="J869" s="92" t="e">
        <f>+Monitoring!#REF!</f>
        <v>#REF!</v>
      </c>
      <c r="K869" s="88" t="str">
        <f>+Monitoring!S869</f>
        <v>Diptera</v>
      </c>
      <c r="L869" s="88" t="str">
        <f>+Monitoring!T869</f>
        <v>Brachycera</v>
      </c>
      <c r="M869" s="88" t="str">
        <f>+Monitoring!U869</f>
        <v>Muscomorpha</v>
      </c>
      <c r="N869" s="88" t="str">
        <f>+Monitoring!V869</f>
        <v>Muscoidea</v>
      </c>
      <c r="O869" s="88" t="str">
        <f>+Monitoring!W869</f>
        <v>#N/C</v>
      </c>
      <c r="P869" s="88" t="str">
        <f>+Monitoring!X869</f>
        <v>#N/C</v>
      </c>
      <c r="Q869" s="88" t="str">
        <f>+Monitoring!Y869</f>
        <v>#N/C</v>
      </c>
      <c r="R869" s="88" t="str">
        <f>+Monitoring!Z869</f>
        <v>#N/C</v>
      </c>
      <c r="S869" s="88" t="e">
        <f>+Monitoring!#REF!</f>
        <v>#REF!</v>
      </c>
      <c r="T869" s="101" t="e">
        <f>+Monitoring!#REF!</f>
        <v>#REF!</v>
      </c>
    </row>
    <row r="870" spans="1:20" x14ac:dyDescent="0.3">
      <c r="A870" s="88">
        <f t="shared" si="69"/>
        <v>869</v>
      </c>
      <c r="B870" s="88" t="str">
        <f t="shared" si="65"/>
        <v>FAIRD</v>
      </c>
      <c r="C870" s="88" t="str">
        <f>SUBSTITUTE(+Monitoring!C870,"-","")</f>
        <v>FAIRD4</v>
      </c>
      <c r="D870" s="88" t="str">
        <f t="shared" si="66"/>
        <v>Site4</v>
      </c>
      <c r="E870" s="89" t="str">
        <f t="shared" si="67"/>
        <v>Meadow</v>
      </c>
      <c r="F870" s="90" t="str">
        <f t="shared" si="68"/>
        <v>FAIRDxMeadow</v>
      </c>
      <c r="G870" s="91">
        <f>+Monitoring!G870</f>
        <v>45163.669004629599</v>
      </c>
      <c r="H870" s="91">
        <f>+Monitoring!H870</f>
        <v>45163.669120370403</v>
      </c>
      <c r="I870" s="93">
        <f>+Monitoring!I870</f>
        <v>1.1574080417631194E-4</v>
      </c>
      <c r="J870" s="92" t="e">
        <f>+Monitoring!#REF!</f>
        <v>#REF!</v>
      </c>
      <c r="K870" s="88" t="str">
        <f>+Monitoring!S870</f>
        <v>Diptera</v>
      </c>
      <c r="L870" s="88" t="str">
        <f>+Monitoring!T870</f>
        <v>Brachycera</v>
      </c>
      <c r="M870" s="88" t="str">
        <f>+Monitoring!U870</f>
        <v>Muscomorpha</v>
      </c>
      <c r="N870" s="88" t="str">
        <f>+Monitoring!V870</f>
        <v>Oestroidea</v>
      </c>
      <c r="O870" s="88" t="str">
        <f>+Monitoring!W870</f>
        <v>Sarcophagidae</v>
      </c>
      <c r="P870" s="88" t="str">
        <f>+Monitoring!X870</f>
        <v>#N/C</v>
      </c>
      <c r="Q870" s="88" t="str">
        <f>+Monitoring!Y870</f>
        <v>#N/C</v>
      </c>
      <c r="R870" s="88" t="str">
        <f>+Monitoring!Z870</f>
        <v>#N/C</v>
      </c>
      <c r="S870" s="88" t="e">
        <f>+Monitoring!#REF!</f>
        <v>#REF!</v>
      </c>
      <c r="T870" s="101" t="e">
        <f>+Monitoring!#REF!</f>
        <v>#REF!</v>
      </c>
    </row>
    <row r="871" spans="1:20" x14ac:dyDescent="0.3">
      <c r="A871" s="88">
        <f t="shared" si="69"/>
        <v>870</v>
      </c>
      <c r="B871" s="88" t="str">
        <f t="shared" si="65"/>
        <v>FAIRD</v>
      </c>
      <c r="C871" s="88" t="str">
        <f>SUBSTITUTE(+Monitoring!C871,"-","")</f>
        <v>FAIRD4</v>
      </c>
      <c r="D871" s="88" t="str">
        <f t="shared" si="66"/>
        <v>Site4</v>
      </c>
      <c r="E871" s="89" t="str">
        <f t="shared" si="67"/>
        <v>Meadow</v>
      </c>
      <c r="F871" s="90" t="str">
        <f t="shared" si="68"/>
        <v>FAIRDxMeadow</v>
      </c>
      <c r="G871" s="91">
        <f>+Monitoring!G871</f>
        <v>45163.684305555602</v>
      </c>
      <c r="H871" s="91">
        <f>+Monitoring!H871</f>
        <v>45163.685185185197</v>
      </c>
      <c r="I871" s="93">
        <f>+Monitoring!I871</f>
        <v>8.7962959514698014E-4</v>
      </c>
      <c r="J871" s="92" t="e">
        <f>+Monitoring!#REF!</f>
        <v>#REF!</v>
      </c>
      <c r="K871" s="88" t="str">
        <f>+Monitoring!S871</f>
        <v>Diptera</v>
      </c>
      <c r="L871" s="88" t="str">
        <f>+Monitoring!T871</f>
        <v>Brachycera</v>
      </c>
      <c r="M871" s="88" t="str">
        <f>+Monitoring!U871</f>
        <v>#N/C</v>
      </c>
      <c r="N871" s="88" t="str">
        <f>+Monitoring!V871</f>
        <v>#N/C</v>
      </c>
      <c r="O871" s="88" t="str">
        <f>+Monitoring!W871</f>
        <v>#N/C</v>
      </c>
      <c r="P871" s="88" t="str">
        <f>+Monitoring!X871</f>
        <v>#N/C</v>
      </c>
      <c r="Q871" s="88" t="str">
        <f>+Monitoring!Y871</f>
        <v>#N/C</v>
      </c>
      <c r="R871" s="88" t="str">
        <f>+Monitoring!Z871</f>
        <v>#N/C</v>
      </c>
      <c r="S871" s="88" t="e">
        <f>+Monitoring!#REF!</f>
        <v>#REF!</v>
      </c>
      <c r="T871" s="101" t="e">
        <f>+Monitoring!#REF!</f>
        <v>#REF!</v>
      </c>
    </row>
    <row r="872" spans="1:20" x14ac:dyDescent="0.3">
      <c r="A872" s="88">
        <f t="shared" si="69"/>
        <v>871</v>
      </c>
      <c r="B872" s="88" t="str">
        <f t="shared" si="65"/>
        <v>FAIRD</v>
      </c>
      <c r="C872" s="88" t="str">
        <f>SUBSTITUTE(+Monitoring!C872,"-","")</f>
        <v>FAIRD4</v>
      </c>
      <c r="D872" s="88" t="str">
        <f t="shared" si="66"/>
        <v>Site4</v>
      </c>
      <c r="E872" s="89" t="str">
        <f t="shared" si="67"/>
        <v>Meadow</v>
      </c>
      <c r="F872" s="90" t="str">
        <f t="shared" si="68"/>
        <v>FAIRDxMeadow</v>
      </c>
      <c r="G872" s="91">
        <f>+Monitoring!G872</f>
        <v>45163.721053240697</v>
      </c>
      <c r="H872" s="91">
        <f>+Monitoring!H872</f>
        <v>45163.721435185202</v>
      </c>
      <c r="I872" s="93">
        <f>+Monitoring!I872</f>
        <v>3.8194450462469831E-4</v>
      </c>
      <c r="J872" s="92" t="e">
        <f>+Monitoring!#REF!</f>
        <v>#REF!</v>
      </c>
      <c r="K872" s="88" t="str">
        <f>+Monitoring!S872</f>
        <v>Diptera</v>
      </c>
      <c r="L872" s="88" t="str">
        <f>+Monitoring!T872</f>
        <v>Brachycera</v>
      </c>
      <c r="M872" s="88" t="str">
        <f>+Monitoring!U872</f>
        <v>Muscomorpha</v>
      </c>
      <c r="N872" s="88" t="str">
        <f>+Monitoring!V872</f>
        <v>Muscoidea</v>
      </c>
      <c r="O872" s="88" t="str">
        <f>+Monitoring!W872</f>
        <v>Fanniidae</v>
      </c>
      <c r="P872" s="88">
        <f>+Monitoring!X872</f>
        <v>0</v>
      </c>
      <c r="Q872" s="88" t="str">
        <f>+Monitoring!Y872</f>
        <v>Fannia</v>
      </c>
      <c r="R872" s="88" t="str">
        <f>+Monitoring!Z872</f>
        <v>#N/C</v>
      </c>
      <c r="S872" s="88" t="e">
        <f>+Monitoring!#REF!</f>
        <v>#REF!</v>
      </c>
      <c r="T872" s="101" t="e">
        <f>+Monitoring!#REF!</f>
        <v>#REF!</v>
      </c>
    </row>
    <row r="873" spans="1:20" x14ac:dyDescent="0.3">
      <c r="A873" s="88">
        <f t="shared" si="69"/>
        <v>872</v>
      </c>
      <c r="B873" s="88" t="str">
        <f t="shared" si="65"/>
        <v>FAIRD</v>
      </c>
      <c r="C873" s="88" t="str">
        <f>SUBSTITUTE(+Monitoring!C873,"-","")</f>
        <v>FAIRD4</v>
      </c>
      <c r="D873" s="88" t="str">
        <f t="shared" si="66"/>
        <v>Site4</v>
      </c>
      <c r="E873" s="89" t="str">
        <f t="shared" si="67"/>
        <v>Meadow</v>
      </c>
      <c r="F873" s="90" t="str">
        <f t="shared" si="68"/>
        <v>FAIRDxMeadow</v>
      </c>
      <c r="G873" s="91">
        <f>+Monitoring!G873</f>
        <v>45163.728587963</v>
      </c>
      <c r="H873" s="91">
        <f>+Monitoring!H873</f>
        <v>45163.728912036997</v>
      </c>
      <c r="I873" s="93">
        <f>+Monitoring!I873</f>
        <v>3.2407399703515694E-4</v>
      </c>
      <c r="J873" s="92" t="e">
        <f>+Monitoring!#REF!</f>
        <v>#REF!</v>
      </c>
      <c r="K873" s="88" t="str">
        <f>+Monitoring!S873</f>
        <v>Diptera</v>
      </c>
      <c r="L873" s="88" t="str">
        <f>+Monitoring!T873</f>
        <v>Brachycera</v>
      </c>
      <c r="M873" s="88" t="str">
        <f>+Monitoring!U873</f>
        <v>Muscomorpha</v>
      </c>
      <c r="N873" s="88" t="str">
        <f>+Monitoring!V873</f>
        <v>Syrphoidea</v>
      </c>
      <c r="O873" s="88" t="str">
        <f>+Monitoring!W873</f>
        <v>Syrphidae</v>
      </c>
      <c r="P873" s="88" t="str">
        <f>+Monitoring!X873</f>
        <v>Syrphinae</v>
      </c>
      <c r="Q873" s="88" t="str">
        <f>+Monitoring!Y873</f>
        <v>Sphaerophoria</v>
      </c>
      <c r="R873" s="88" t="str">
        <f>+Monitoring!Z873</f>
        <v>#N/C</v>
      </c>
      <c r="S873" s="88" t="e">
        <f>+Monitoring!#REF!</f>
        <v>#REF!</v>
      </c>
      <c r="T873" s="101" t="e">
        <f>+Monitoring!#REF!</f>
        <v>#REF!</v>
      </c>
    </row>
    <row r="874" spans="1:20" x14ac:dyDescent="0.3">
      <c r="A874" s="88">
        <f t="shared" si="69"/>
        <v>873</v>
      </c>
      <c r="B874" s="88" t="str">
        <f t="shared" si="65"/>
        <v>FAIRD</v>
      </c>
      <c r="C874" s="88" t="str">
        <f>SUBSTITUTE(+Monitoring!C874,"-","")</f>
        <v>FAIRD4</v>
      </c>
      <c r="D874" s="88" t="str">
        <f t="shared" si="66"/>
        <v>Site4</v>
      </c>
      <c r="E874" s="89" t="str">
        <f t="shared" si="67"/>
        <v>Meadow</v>
      </c>
      <c r="F874" s="90" t="str">
        <f t="shared" si="68"/>
        <v>FAIRDxMeadow</v>
      </c>
      <c r="G874" s="91">
        <f>+Monitoring!G874</f>
        <v>45163.731828703698</v>
      </c>
      <c r="H874" s="91">
        <f>+Monitoring!H874</f>
        <v>45163.732719907399</v>
      </c>
      <c r="I874" s="93">
        <f>+Monitoring!I874</f>
        <v>8.9120370103046298E-4</v>
      </c>
      <c r="J874" s="92" t="e">
        <f>+Monitoring!#REF!</f>
        <v>#REF!</v>
      </c>
      <c r="K874" s="88" t="str">
        <f>+Monitoring!S874</f>
        <v>Diptera</v>
      </c>
      <c r="L874" s="88" t="str">
        <f>+Monitoring!T874</f>
        <v>Brachycera</v>
      </c>
      <c r="M874" s="88" t="str">
        <f>+Monitoring!U874</f>
        <v>Muscomorpha</v>
      </c>
      <c r="N874" s="88" t="str">
        <f>+Monitoring!V874</f>
        <v>Muscoidea</v>
      </c>
      <c r="O874" s="88" t="str">
        <f>+Monitoring!W874</f>
        <v>Fanniidae</v>
      </c>
      <c r="P874" s="88">
        <f>+Monitoring!X874</f>
        <v>0</v>
      </c>
      <c r="Q874" s="88" t="str">
        <f>+Monitoring!Y874</f>
        <v>Fannia</v>
      </c>
      <c r="R874" s="88" t="str">
        <f>+Monitoring!Z874</f>
        <v>#N/C</v>
      </c>
      <c r="S874" s="88" t="e">
        <f>+Monitoring!#REF!</f>
        <v>#REF!</v>
      </c>
      <c r="T874" s="101" t="e">
        <f>+Monitoring!#REF!</f>
        <v>#REF!</v>
      </c>
    </row>
    <row r="875" spans="1:20" x14ac:dyDescent="0.3">
      <c r="A875" s="88">
        <f t="shared" si="69"/>
        <v>874</v>
      </c>
      <c r="B875" s="88" t="str">
        <f t="shared" si="65"/>
        <v>FAIRD</v>
      </c>
      <c r="C875" s="88" t="str">
        <f>SUBSTITUTE(+Monitoring!C875,"-","")</f>
        <v>FAIRD4</v>
      </c>
      <c r="D875" s="88" t="str">
        <f t="shared" si="66"/>
        <v>Site4</v>
      </c>
      <c r="E875" s="89" t="str">
        <f t="shared" si="67"/>
        <v>Meadow</v>
      </c>
      <c r="F875" s="90" t="str">
        <f t="shared" si="68"/>
        <v>FAIRDxMeadow</v>
      </c>
      <c r="G875" s="91">
        <f>+Monitoring!G875</f>
        <v>45164.292974536998</v>
      </c>
      <c r="H875" s="91">
        <f>+Monitoring!H875</f>
        <v>45164.300324074102</v>
      </c>
      <c r="I875" s="93">
        <f>+Monitoring!I875</f>
        <v>7.3495371034368873E-3</v>
      </c>
      <c r="J875" s="92" t="e">
        <f>+Monitoring!#REF!</f>
        <v>#REF!</v>
      </c>
      <c r="K875" s="88" t="str">
        <f>+Monitoring!S875</f>
        <v>Diptera</v>
      </c>
      <c r="L875" s="88" t="str">
        <f>+Monitoring!T875</f>
        <v>Brachycera</v>
      </c>
      <c r="M875" s="88" t="str">
        <f>+Monitoring!U875</f>
        <v>#N/C</v>
      </c>
      <c r="N875" s="88" t="str">
        <f>+Monitoring!V875</f>
        <v>#N/C</v>
      </c>
      <c r="O875" s="88" t="str">
        <f>+Monitoring!W875</f>
        <v>#N/C</v>
      </c>
      <c r="P875" s="88" t="str">
        <f>+Monitoring!X875</f>
        <v>#N/C</v>
      </c>
      <c r="Q875" s="88" t="str">
        <f>+Monitoring!Y875</f>
        <v>#N/C</v>
      </c>
      <c r="R875" s="88" t="str">
        <f>+Monitoring!Z875</f>
        <v>#N/C</v>
      </c>
      <c r="S875" s="88" t="e">
        <f>+Monitoring!#REF!</f>
        <v>#REF!</v>
      </c>
      <c r="T875" s="101" t="e">
        <f>+Monitoring!#REF!</f>
        <v>#REF!</v>
      </c>
    </row>
    <row r="876" spans="1:20" x14ac:dyDescent="0.3">
      <c r="A876" s="88">
        <f t="shared" si="69"/>
        <v>875</v>
      </c>
      <c r="B876" s="88" t="str">
        <f t="shared" si="65"/>
        <v>FAIRD</v>
      </c>
      <c r="C876" s="88" t="str">
        <f>SUBSTITUTE(+Monitoring!C876,"-","")</f>
        <v>FAIRD4</v>
      </c>
      <c r="D876" s="88" t="str">
        <f t="shared" si="66"/>
        <v>Site4</v>
      </c>
      <c r="E876" s="89" t="str">
        <f t="shared" si="67"/>
        <v>Meadow</v>
      </c>
      <c r="F876" s="90" t="str">
        <f t="shared" si="68"/>
        <v>FAIRDxMeadow</v>
      </c>
      <c r="G876" s="91">
        <f>+Monitoring!G876</f>
        <v>45164.293182870402</v>
      </c>
      <c r="H876" s="91">
        <f>+Monitoring!H876</f>
        <v>45164.294270833299</v>
      </c>
      <c r="I876" s="93">
        <f>+Monitoring!I876</f>
        <v>1.0879628971451893E-3</v>
      </c>
      <c r="J876" s="92" t="e">
        <f>+Monitoring!#REF!</f>
        <v>#REF!</v>
      </c>
      <c r="K876" s="88" t="str">
        <f>+Monitoring!S876</f>
        <v>Diptera</v>
      </c>
      <c r="L876" s="88" t="str">
        <f>+Monitoring!T876</f>
        <v>Brachycera</v>
      </c>
      <c r="M876" s="88" t="str">
        <f>+Monitoring!U876</f>
        <v>#N/C</v>
      </c>
      <c r="N876" s="88" t="str">
        <f>+Monitoring!V876</f>
        <v>#N/C</v>
      </c>
      <c r="O876" s="88" t="str">
        <f>+Monitoring!W876</f>
        <v>#N/C</v>
      </c>
      <c r="P876" s="88" t="str">
        <f>+Monitoring!X876</f>
        <v>#N/C</v>
      </c>
      <c r="Q876" s="88" t="str">
        <f>+Monitoring!Y876</f>
        <v>#N/C</v>
      </c>
      <c r="R876" s="88" t="str">
        <f>+Monitoring!Z876</f>
        <v>#N/C</v>
      </c>
      <c r="S876" s="88" t="e">
        <f>+Monitoring!#REF!</f>
        <v>#REF!</v>
      </c>
      <c r="T876" s="101" t="e">
        <f>+Monitoring!#REF!</f>
        <v>#REF!</v>
      </c>
    </row>
    <row r="877" spans="1:20" x14ac:dyDescent="0.3">
      <c r="A877" s="88">
        <f t="shared" si="69"/>
        <v>876</v>
      </c>
      <c r="B877" s="88" t="str">
        <f t="shared" si="65"/>
        <v>FAIRD</v>
      </c>
      <c r="C877" s="88" t="str">
        <f>SUBSTITUTE(+Monitoring!C877,"-","")</f>
        <v>FAIRD4</v>
      </c>
      <c r="D877" s="88" t="str">
        <f t="shared" si="66"/>
        <v>Site4</v>
      </c>
      <c r="E877" s="89" t="str">
        <f t="shared" si="67"/>
        <v>Meadow</v>
      </c>
      <c r="F877" s="90" t="str">
        <f t="shared" si="68"/>
        <v>FAIRDxMeadow</v>
      </c>
      <c r="G877" s="91">
        <f>+Monitoring!G877</f>
        <v>45164.318726851903</v>
      </c>
      <c r="H877" s="91">
        <f>+Monitoring!H877</f>
        <v>45164.3190972222</v>
      </c>
      <c r="I877" s="93">
        <f>+Monitoring!I877</f>
        <v>3.7037029687780887E-4</v>
      </c>
      <c r="J877" s="92" t="e">
        <f>+Monitoring!#REF!</f>
        <v>#REF!</v>
      </c>
      <c r="K877" s="88" t="str">
        <f>+Monitoring!S877</f>
        <v>Diptera</v>
      </c>
      <c r="L877" s="88" t="str">
        <f>+Monitoring!T877</f>
        <v>Brachycera</v>
      </c>
      <c r="M877" s="88" t="str">
        <f>+Monitoring!U877</f>
        <v>Muscomorpha</v>
      </c>
      <c r="N877" s="88" t="str">
        <f>+Monitoring!V877</f>
        <v>Muscoidea</v>
      </c>
      <c r="O877" s="88" t="str">
        <f>+Monitoring!W877</f>
        <v>Fanniidae</v>
      </c>
      <c r="P877" s="88">
        <f>+Monitoring!X877</f>
        <v>0</v>
      </c>
      <c r="Q877" s="88" t="str">
        <f>+Monitoring!Y877</f>
        <v>Fannia</v>
      </c>
      <c r="R877" s="88" t="str">
        <f>+Monitoring!Z877</f>
        <v>#N/C</v>
      </c>
      <c r="S877" s="88" t="e">
        <f>+Monitoring!#REF!</f>
        <v>#REF!</v>
      </c>
      <c r="T877" s="101" t="e">
        <f>+Monitoring!#REF!</f>
        <v>#REF!</v>
      </c>
    </row>
    <row r="878" spans="1:20" x14ac:dyDescent="0.3">
      <c r="A878" s="88">
        <f t="shared" si="69"/>
        <v>877</v>
      </c>
      <c r="B878" s="88" t="str">
        <f t="shared" si="65"/>
        <v>FAIRD</v>
      </c>
      <c r="C878" s="88" t="str">
        <f>SUBSTITUTE(+Monitoring!C878,"-","")</f>
        <v>FAIRD4</v>
      </c>
      <c r="D878" s="88" t="str">
        <f t="shared" si="66"/>
        <v>Site4</v>
      </c>
      <c r="E878" s="89" t="str">
        <f t="shared" si="67"/>
        <v>Meadow</v>
      </c>
      <c r="F878" s="90" t="str">
        <f t="shared" si="68"/>
        <v>FAIRDxMeadow</v>
      </c>
      <c r="G878" s="91">
        <f>+Monitoring!G878</f>
        <v>45164.347662036998</v>
      </c>
      <c r="H878" s="91">
        <f>+Monitoring!H878</f>
        <v>45164.347777777803</v>
      </c>
      <c r="I878" s="93">
        <f>+Monitoring!I878</f>
        <v>1.1574080417631194E-4</v>
      </c>
      <c r="J878" s="92" t="e">
        <f>+Monitoring!#REF!</f>
        <v>#REF!</v>
      </c>
      <c r="K878" s="88" t="str">
        <f>+Monitoring!S878</f>
        <v>Hymenoptera</v>
      </c>
      <c r="L878" s="88" t="str">
        <f>+Monitoring!T878</f>
        <v>Apocrita</v>
      </c>
      <c r="M878" s="88" t="str">
        <f>+Monitoring!U878</f>
        <v>Aculeata</v>
      </c>
      <c r="N878" s="88" t="str">
        <f>+Monitoring!V878</f>
        <v>Vespoidea</v>
      </c>
      <c r="O878" s="88" t="str">
        <f>+Monitoring!W878</f>
        <v>Vespidae</v>
      </c>
      <c r="P878" s="88" t="str">
        <f>+Monitoring!X878</f>
        <v>Vespinae</v>
      </c>
      <c r="Q878" s="88" t="str">
        <f>+Monitoring!Y878</f>
        <v>Vespula</v>
      </c>
      <c r="R878" s="88" t="str">
        <f>+Monitoring!Z878</f>
        <v>#N/C</v>
      </c>
      <c r="S878" s="88" t="e">
        <f>+Monitoring!#REF!</f>
        <v>#REF!</v>
      </c>
      <c r="T878" s="101" t="e">
        <f>+Monitoring!#REF!</f>
        <v>#REF!</v>
      </c>
    </row>
    <row r="879" spans="1:20" x14ac:dyDescent="0.3">
      <c r="A879" s="88">
        <f t="shared" si="69"/>
        <v>878</v>
      </c>
      <c r="B879" s="88" t="str">
        <f t="shared" si="65"/>
        <v>FAIRD</v>
      </c>
      <c r="C879" s="88" t="str">
        <f>SUBSTITUTE(+Monitoring!C879,"-","")</f>
        <v>FAIRD4</v>
      </c>
      <c r="D879" s="88" t="str">
        <f t="shared" si="66"/>
        <v>Site4</v>
      </c>
      <c r="E879" s="89" t="str">
        <f t="shared" si="67"/>
        <v>Meadow</v>
      </c>
      <c r="F879" s="90" t="str">
        <f t="shared" si="68"/>
        <v>FAIRDxMeadow</v>
      </c>
      <c r="G879" s="91">
        <f>+Monitoring!G879</f>
        <v>45164.348912037</v>
      </c>
      <c r="H879" s="91">
        <f>+Monitoring!H879</f>
        <v>45164.354837963001</v>
      </c>
      <c r="I879" s="93">
        <f>+Monitoring!I879</f>
        <v>5.9259260015096515E-3</v>
      </c>
      <c r="J879" s="92" t="e">
        <f>+Monitoring!#REF!</f>
        <v>#REF!</v>
      </c>
      <c r="K879" s="88" t="str">
        <f>+Monitoring!S879</f>
        <v>Diptera</v>
      </c>
      <c r="L879" s="88" t="str">
        <f>+Monitoring!T879</f>
        <v>Brachycera</v>
      </c>
      <c r="M879" s="88" t="str">
        <f>+Monitoring!U879</f>
        <v>#N/C</v>
      </c>
      <c r="N879" s="88" t="str">
        <f>+Monitoring!V879</f>
        <v>#N/C</v>
      </c>
      <c r="O879" s="88" t="str">
        <f>+Monitoring!W879</f>
        <v>#N/C</v>
      </c>
      <c r="P879" s="88" t="str">
        <f>+Monitoring!X879</f>
        <v>#N/C</v>
      </c>
      <c r="Q879" s="88" t="str">
        <f>+Monitoring!Y879</f>
        <v>#N/C</v>
      </c>
      <c r="R879" s="88" t="str">
        <f>+Monitoring!Z879</f>
        <v>#N/C</v>
      </c>
      <c r="S879" s="88" t="e">
        <f>+Monitoring!#REF!</f>
        <v>#REF!</v>
      </c>
      <c r="T879" s="101" t="e">
        <f>+Monitoring!#REF!</f>
        <v>#REF!</v>
      </c>
    </row>
    <row r="880" spans="1:20" x14ac:dyDescent="0.3">
      <c r="A880" s="88">
        <f t="shared" si="69"/>
        <v>879</v>
      </c>
      <c r="B880" s="88" t="str">
        <f t="shared" si="65"/>
        <v>FAIRD</v>
      </c>
      <c r="C880" s="88" t="str">
        <f>SUBSTITUTE(+Monitoring!C880,"-","")</f>
        <v>FAIRD4</v>
      </c>
      <c r="D880" s="88" t="str">
        <f t="shared" si="66"/>
        <v>Site4</v>
      </c>
      <c r="E880" s="89" t="str">
        <f t="shared" si="67"/>
        <v>Meadow</v>
      </c>
      <c r="F880" s="90" t="str">
        <f t="shared" si="68"/>
        <v>FAIRDxMeadow</v>
      </c>
      <c r="G880" s="91">
        <f>+Monitoring!G880</f>
        <v>45164.355324074102</v>
      </c>
      <c r="H880" s="91">
        <f>+Monitoring!H880</f>
        <v>45164.373009259303</v>
      </c>
      <c r="I880" s="93">
        <f>+Monitoring!I880</f>
        <v>1.7685185201116838E-2</v>
      </c>
      <c r="J880" s="92" t="e">
        <f>+Monitoring!#REF!</f>
        <v>#REF!</v>
      </c>
      <c r="K880" s="88" t="str">
        <f>+Monitoring!S880</f>
        <v>Diptera</v>
      </c>
      <c r="L880" s="88" t="str">
        <f>+Monitoring!T880</f>
        <v>Brachycera</v>
      </c>
      <c r="M880" s="88" t="str">
        <f>+Monitoring!U880</f>
        <v>#N/C</v>
      </c>
      <c r="N880" s="88" t="str">
        <f>+Monitoring!V880</f>
        <v>#N/C</v>
      </c>
      <c r="O880" s="88" t="str">
        <f>+Monitoring!W880</f>
        <v>#N/C</v>
      </c>
      <c r="P880" s="88" t="str">
        <f>+Monitoring!X880</f>
        <v>#N/C</v>
      </c>
      <c r="Q880" s="88" t="str">
        <f>+Monitoring!Y880</f>
        <v>#N/C</v>
      </c>
      <c r="R880" s="88" t="str">
        <f>+Monitoring!Z880</f>
        <v>#N/C</v>
      </c>
      <c r="S880" s="88" t="e">
        <f>+Monitoring!#REF!</f>
        <v>#REF!</v>
      </c>
      <c r="T880" s="101" t="e">
        <f>+Monitoring!#REF!</f>
        <v>#REF!</v>
      </c>
    </row>
    <row r="881" spans="1:20" x14ac:dyDescent="0.3">
      <c r="A881" s="88">
        <f t="shared" si="69"/>
        <v>880</v>
      </c>
      <c r="B881" s="88" t="str">
        <f t="shared" si="65"/>
        <v>FAIRD</v>
      </c>
      <c r="C881" s="88" t="str">
        <f>SUBSTITUTE(+Monitoring!C881,"-","")</f>
        <v>FAIRD4</v>
      </c>
      <c r="D881" s="88" t="str">
        <f t="shared" si="66"/>
        <v>Site4</v>
      </c>
      <c r="E881" s="89" t="str">
        <f t="shared" si="67"/>
        <v>Meadow</v>
      </c>
      <c r="F881" s="90" t="str">
        <f t="shared" si="68"/>
        <v>FAIRDxMeadow</v>
      </c>
      <c r="G881" s="91">
        <f>+Monitoring!G881</f>
        <v>45164.372199074103</v>
      </c>
      <c r="H881" s="91">
        <f>+Monitoring!H881</f>
        <v>45164.395937499998</v>
      </c>
      <c r="I881" s="93">
        <f>+Monitoring!I881</f>
        <v>2.3738425894407555E-2</v>
      </c>
      <c r="J881" s="92" t="e">
        <f>+Monitoring!#REF!</f>
        <v>#REF!</v>
      </c>
      <c r="K881" s="88" t="str">
        <f>+Monitoring!S881</f>
        <v>Diptera</v>
      </c>
      <c r="L881" s="88" t="str">
        <f>+Monitoring!T881</f>
        <v>Brachycera</v>
      </c>
      <c r="M881" s="88" t="str">
        <f>+Monitoring!U881</f>
        <v>#N/C</v>
      </c>
      <c r="N881" s="88" t="str">
        <f>+Monitoring!V881</f>
        <v>#N/C</v>
      </c>
      <c r="O881" s="88" t="str">
        <f>+Monitoring!W881</f>
        <v>#N/C</v>
      </c>
      <c r="P881" s="88" t="str">
        <f>+Monitoring!X881</f>
        <v>#N/C</v>
      </c>
      <c r="Q881" s="88" t="str">
        <f>+Monitoring!Y881</f>
        <v>#N/C</v>
      </c>
      <c r="R881" s="88" t="str">
        <f>+Monitoring!Z881</f>
        <v>#N/C</v>
      </c>
      <c r="S881" s="88" t="e">
        <f>+Monitoring!#REF!</f>
        <v>#REF!</v>
      </c>
      <c r="T881" s="101" t="e">
        <f>+Monitoring!#REF!</f>
        <v>#REF!</v>
      </c>
    </row>
    <row r="882" spans="1:20" x14ac:dyDescent="0.3">
      <c r="A882" s="88">
        <f t="shared" si="69"/>
        <v>881</v>
      </c>
      <c r="B882" s="88" t="str">
        <f t="shared" si="65"/>
        <v>FAIRD</v>
      </c>
      <c r="C882" s="88" t="str">
        <f>SUBSTITUTE(+Monitoring!C882,"-","")</f>
        <v>FAIRD4</v>
      </c>
      <c r="D882" s="88" t="str">
        <f t="shared" si="66"/>
        <v>Site4</v>
      </c>
      <c r="E882" s="89" t="str">
        <f t="shared" si="67"/>
        <v>Meadow</v>
      </c>
      <c r="F882" s="90" t="str">
        <f t="shared" si="68"/>
        <v>FAIRDxMeadow</v>
      </c>
      <c r="G882" s="91">
        <f>+Monitoring!G882</f>
        <v>45164.395914351902</v>
      </c>
      <c r="H882" s="91">
        <f>+Monitoring!H882</f>
        <v>45164.396446759303</v>
      </c>
      <c r="I882" s="93">
        <f>+Monitoring!I882</f>
        <v>5.3240740089677274E-4</v>
      </c>
      <c r="J882" s="92" t="e">
        <f>+Monitoring!#REF!</f>
        <v>#REF!</v>
      </c>
      <c r="K882" s="88" t="str">
        <f>+Monitoring!S882</f>
        <v>Diptera</v>
      </c>
      <c r="L882" s="88" t="str">
        <f>+Monitoring!T882</f>
        <v>Brachycera</v>
      </c>
      <c r="M882" s="88" t="str">
        <f>+Monitoring!U882</f>
        <v>Muscomorpha</v>
      </c>
      <c r="N882" s="88" t="str">
        <f>+Monitoring!V882</f>
        <v>Muscoidea</v>
      </c>
      <c r="O882" s="88" t="str">
        <f>+Monitoring!W882</f>
        <v>#N/C</v>
      </c>
      <c r="P882" s="88" t="str">
        <f>+Monitoring!X882</f>
        <v>#N/C</v>
      </c>
      <c r="Q882" s="88" t="str">
        <f>+Monitoring!Y882</f>
        <v>#N/C</v>
      </c>
      <c r="R882" s="88" t="str">
        <f>+Monitoring!Z882</f>
        <v>#N/C</v>
      </c>
      <c r="S882" s="88" t="e">
        <f>+Monitoring!#REF!</f>
        <v>#REF!</v>
      </c>
      <c r="T882" s="101" t="e">
        <f>+Monitoring!#REF!</f>
        <v>#REF!</v>
      </c>
    </row>
    <row r="883" spans="1:20" x14ac:dyDescent="0.3">
      <c r="A883" s="88">
        <f t="shared" si="69"/>
        <v>882</v>
      </c>
      <c r="B883" s="88" t="str">
        <f t="shared" si="65"/>
        <v>FAIRD</v>
      </c>
      <c r="C883" s="88" t="str">
        <f>SUBSTITUTE(+Monitoring!C883,"-","")</f>
        <v>FAIRD4</v>
      </c>
      <c r="D883" s="88" t="str">
        <f t="shared" si="66"/>
        <v>Site4</v>
      </c>
      <c r="E883" s="89" t="str">
        <f t="shared" si="67"/>
        <v>Meadow</v>
      </c>
      <c r="F883" s="90" t="str">
        <f t="shared" si="68"/>
        <v>FAIRDxMeadow</v>
      </c>
      <c r="G883" s="91">
        <f>+Monitoring!G883</f>
        <v>45164.420138888898</v>
      </c>
      <c r="H883" s="91">
        <f>+Monitoring!H883</f>
        <v>45164.4205671296</v>
      </c>
      <c r="I883" s="93">
        <f>+Monitoring!I883</f>
        <v>4.2824070260394365E-4</v>
      </c>
      <c r="J883" s="92" t="e">
        <f>+Monitoring!#REF!</f>
        <v>#REF!</v>
      </c>
      <c r="K883" s="88" t="str">
        <f>+Monitoring!S883</f>
        <v>Diptera</v>
      </c>
      <c r="L883" s="88" t="str">
        <f>+Monitoring!T883</f>
        <v>Brachycera</v>
      </c>
      <c r="M883" s="88" t="str">
        <f>+Monitoring!U883</f>
        <v>Muscomorpha</v>
      </c>
      <c r="N883" s="88" t="str">
        <f>+Monitoring!V883</f>
        <v>Ephydroidea</v>
      </c>
      <c r="O883" s="88" t="str">
        <f>+Monitoring!W883</f>
        <v>Drosophilidae</v>
      </c>
      <c r="P883" s="88" t="str">
        <f>+Monitoring!X883</f>
        <v>Drosophilinae</v>
      </c>
      <c r="Q883" s="88" t="str">
        <f>+Monitoring!Y883</f>
        <v>Drosophila</v>
      </c>
      <c r="R883" s="88" t="str">
        <f>+Monitoring!Z883</f>
        <v>#N/C</v>
      </c>
      <c r="S883" s="88" t="e">
        <f>+Monitoring!#REF!</f>
        <v>#REF!</v>
      </c>
      <c r="T883" s="101" t="e">
        <f>+Monitoring!#REF!</f>
        <v>#REF!</v>
      </c>
    </row>
    <row r="884" spans="1:20" x14ac:dyDescent="0.3">
      <c r="A884" s="88">
        <f t="shared" si="69"/>
        <v>883</v>
      </c>
      <c r="B884" s="88" t="str">
        <f t="shared" si="65"/>
        <v>FAIRD</v>
      </c>
      <c r="C884" s="88" t="str">
        <f>SUBSTITUTE(+Monitoring!C884,"-","")</f>
        <v>FAIRD4</v>
      </c>
      <c r="D884" s="88" t="str">
        <f t="shared" si="66"/>
        <v>Site4</v>
      </c>
      <c r="E884" s="89" t="str">
        <f t="shared" si="67"/>
        <v>Meadow</v>
      </c>
      <c r="F884" s="90" t="str">
        <f t="shared" si="68"/>
        <v>FAIRDxMeadow</v>
      </c>
      <c r="G884" s="91">
        <f>+Monitoring!G884</f>
        <v>45164.422071759298</v>
      </c>
      <c r="H884" s="91">
        <f>+Monitoring!H884</f>
        <v>45164.422812500001</v>
      </c>
      <c r="I884" s="93">
        <f>+Monitoring!I884</f>
        <v>7.4074070289498195E-4</v>
      </c>
      <c r="J884" s="92" t="e">
        <f>+Monitoring!#REF!</f>
        <v>#REF!</v>
      </c>
      <c r="K884" s="88" t="str">
        <f>+Monitoring!S884</f>
        <v>Diptera</v>
      </c>
      <c r="L884" s="88" t="str">
        <f>+Monitoring!T884</f>
        <v>Brachycera</v>
      </c>
      <c r="M884" s="88" t="str">
        <f>+Monitoring!U884</f>
        <v>Muscomorpha</v>
      </c>
      <c r="N884" s="88" t="str">
        <f>+Monitoring!V884</f>
        <v>Muscoidea</v>
      </c>
      <c r="O884" s="88" t="str">
        <f>+Monitoring!W884</f>
        <v>#N/C</v>
      </c>
      <c r="P884" s="88" t="str">
        <f>+Monitoring!X884</f>
        <v>#N/C</v>
      </c>
      <c r="Q884" s="88" t="str">
        <f>+Monitoring!Y884</f>
        <v>#N/C</v>
      </c>
      <c r="R884" s="88" t="str">
        <f>+Monitoring!Z884</f>
        <v>#N/C</v>
      </c>
      <c r="S884" s="88" t="e">
        <f>+Monitoring!#REF!</f>
        <v>#REF!</v>
      </c>
      <c r="T884" s="101" t="e">
        <f>+Monitoring!#REF!</f>
        <v>#REF!</v>
      </c>
    </row>
    <row r="885" spans="1:20" x14ac:dyDescent="0.3">
      <c r="A885" s="88">
        <f t="shared" si="69"/>
        <v>884</v>
      </c>
      <c r="B885" s="88" t="str">
        <f t="shared" si="65"/>
        <v>FAIRD</v>
      </c>
      <c r="C885" s="88" t="str">
        <f>SUBSTITUTE(+Monitoring!C885,"-","")</f>
        <v>FAIRD4</v>
      </c>
      <c r="D885" s="88" t="str">
        <f t="shared" si="66"/>
        <v>Site4</v>
      </c>
      <c r="E885" s="89" t="str">
        <f t="shared" si="67"/>
        <v>Meadow</v>
      </c>
      <c r="F885" s="90" t="str">
        <f t="shared" si="68"/>
        <v>FAIRDxMeadow</v>
      </c>
      <c r="G885" s="91">
        <f>+Monitoring!G885</f>
        <v>45164.4294212963</v>
      </c>
      <c r="H885" s="91">
        <f>+Monitoring!H885</f>
        <v>45164.4307638889</v>
      </c>
      <c r="I885" s="93">
        <f>+Monitoring!I885</f>
        <v>1.3425926008494571E-3</v>
      </c>
      <c r="J885" s="92" t="e">
        <f>+Monitoring!#REF!</f>
        <v>#REF!</v>
      </c>
      <c r="K885" s="88" t="str">
        <f>+Monitoring!S885</f>
        <v>Diptera</v>
      </c>
      <c r="L885" s="88" t="str">
        <f>+Monitoring!T885</f>
        <v>Brachycera</v>
      </c>
      <c r="M885" s="88" t="str">
        <f>+Monitoring!U885</f>
        <v>Muscomorpha</v>
      </c>
      <c r="N885" s="88" t="str">
        <f>+Monitoring!V885</f>
        <v>Muscoidea</v>
      </c>
      <c r="O885" s="88" t="str">
        <f>+Monitoring!W885</f>
        <v>Fanniidae</v>
      </c>
      <c r="P885" s="88">
        <f>+Monitoring!X885</f>
        <v>0</v>
      </c>
      <c r="Q885" s="88" t="str">
        <f>+Monitoring!Y885</f>
        <v>Fannia</v>
      </c>
      <c r="R885" s="88" t="str">
        <f>+Monitoring!Z885</f>
        <v>#N/C</v>
      </c>
      <c r="S885" s="88" t="e">
        <f>+Monitoring!#REF!</f>
        <v>#REF!</v>
      </c>
      <c r="T885" s="101" t="e">
        <f>+Monitoring!#REF!</f>
        <v>#REF!</v>
      </c>
    </row>
    <row r="886" spans="1:20" x14ac:dyDescent="0.3">
      <c r="A886" s="88">
        <f t="shared" si="69"/>
        <v>885</v>
      </c>
      <c r="B886" s="88" t="str">
        <f t="shared" si="65"/>
        <v>FAIRD</v>
      </c>
      <c r="C886" s="88" t="str">
        <f>SUBSTITUTE(+Monitoring!C886,"-","")</f>
        <v>FAIRD4</v>
      </c>
      <c r="D886" s="88" t="str">
        <f t="shared" si="66"/>
        <v>Site4</v>
      </c>
      <c r="E886" s="89" t="str">
        <f t="shared" si="67"/>
        <v>Meadow</v>
      </c>
      <c r="F886" s="90" t="str">
        <f t="shared" si="68"/>
        <v>FAIRDxMeadow</v>
      </c>
      <c r="G886" s="91">
        <f>+Monitoring!G886</f>
        <v>45164.458333333299</v>
      </c>
      <c r="H886" s="91">
        <f>+Monitoring!H886</f>
        <v>45164.459571759297</v>
      </c>
      <c r="I886" s="93">
        <f>+Monitoring!I886</f>
        <v>1.238425997144077E-3</v>
      </c>
      <c r="J886" s="92" t="e">
        <f>+Monitoring!#REF!</f>
        <v>#REF!</v>
      </c>
      <c r="K886" s="88" t="str">
        <f>+Monitoring!S886</f>
        <v>Diptera</v>
      </c>
      <c r="L886" s="88" t="str">
        <f>+Monitoring!T886</f>
        <v>Brachycera</v>
      </c>
      <c r="M886" s="88" t="str">
        <f>+Monitoring!U886</f>
        <v>#N/C</v>
      </c>
      <c r="N886" s="88" t="str">
        <f>+Monitoring!V886</f>
        <v>#N/C</v>
      </c>
      <c r="O886" s="88" t="str">
        <f>+Monitoring!W886</f>
        <v>#N/C</v>
      </c>
      <c r="P886" s="88" t="str">
        <f>+Monitoring!X886</f>
        <v>#N/C</v>
      </c>
      <c r="Q886" s="88" t="str">
        <f>+Monitoring!Y886</f>
        <v>#N/C</v>
      </c>
      <c r="R886" s="88" t="str">
        <f>+Monitoring!Z886</f>
        <v>#N/C</v>
      </c>
      <c r="S886" s="88" t="e">
        <f>+Monitoring!#REF!</f>
        <v>#REF!</v>
      </c>
      <c r="T886" s="101" t="e">
        <f>+Monitoring!#REF!</f>
        <v>#REF!</v>
      </c>
    </row>
    <row r="887" spans="1:20" x14ac:dyDescent="0.3">
      <c r="A887" s="88">
        <f t="shared" si="69"/>
        <v>886</v>
      </c>
      <c r="B887" s="88" t="str">
        <f t="shared" si="65"/>
        <v>FAIRD</v>
      </c>
      <c r="C887" s="88" t="str">
        <f>SUBSTITUTE(+Monitoring!C887,"-","")</f>
        <v>FAIRD4</v>
      </c>
      <c r="D887" s="88" t="str">
        <f t="shared" si="66"/>
        <v>Site4</v>
      </c>
      <c r="E887" s="89" t="str">
        <f t="shared" si="67"/>
        <v>Meadow</v>
      </c>
      <c r="F887" s="90" t="str">
        <f t="shared" si="68"/>
        <v>FAIRDxMeadow</v>
      </c>
      <c r="G887" s="91">
        <f>+Monitoring!G887</f>
        <v>45164.462175925903</v>
      </c>
      <c r="H887" s="91">
        <f>+Monitoring!H887</f>
        <v>45164.462291666699</v>
      </c>
      <c r="I887" s="93">
        <f>+Monitoring!I887</f>
        <v>1.1574079690035433E-4</v>
      </c>
      <c r="J887" s="92" t="e">
        <f>+Monitoring!#REF!</f>
        <v>#REF!</v>
      </c>
      <c r="K887" s="88" t="str">
        <f>+Monitoring!S887</f>
        <v>Diptera</v>
      </c>
      <c r="L887" s="88" t="str">
        <f>+Monitoring!T887</f>
        <v>Brachycera</v>
      </c>
      <c r="M887" s="88" t="str">
        <f>+Monitoring!U887</f>
        <v>#N/C</v>
      </c>
      <c r="N887" s="88" t="str">
        <f>+Monitoring!V887</f>
        <v>#N/C</v>
      </c>
      <c r="O887" s="88" t="str">
        <f>+Monitoring!W887</f>
        <v>#N/C</v>
      </c>
      <c r="P887" s="88" t="str">
        <f>+Monitoring!X887</f>
        <v>#N/C</v>
      </c>
      <c r="Q887" s="88" t="str">
        <f>+Monitoring!Y887</f>
        <v>#N/C</v>
      </c>
      <c r="R887" s="88" t="str">
        <f>+Monitoring!Z887</f>
        <v>#N/C</v>
      </c>
      <c r="S887" s="88" t="e">
        <f>+Monitoring!#REF!</f>
        <v>#REF!</v>
      </c>
      <c r="T887" s="101" t="e">
        <f>+Monitoring!#REF!</f>
        <v>#REF!</v>
      </c>
    </row>
    <row r="888" spans="1:20" x14ac:dyDescent="0.3">
      <c r="A888" s="88">
        <f t="shared" si="69"/>
        <v>887</v>
      </c>
      <c r="B888" s="88" t="str">
        <f t="shared" si="65"/>
        <v>FAIRD</v>
      </c>
      <c r="C888" s="88" t="str">
        <f>SUBSTITUTE(+Monitoring!C888,"-","")</f>
        <v>FAIRD4</v>
      </c>
      <c r="D888" s="88" t="str">
        <f t="shared" si="66"/>
        <v>Site4</v>
      </c>
      <c r="E888" s="89" t="str">
        <f t="shared" si="67"/>
        <v>Meadow</v>
      </c>
      <c r="F888" s="90" t="str">
        <f t="shared" si="68"/>
        <v>FAIRDxMeadow</v>
      </c>
      <c r="G888" s="91">
        <f>+Monitoring!G888</f>
        <v>45164.473807870403</v>
      </c>
      <c r="H888" s="91">
        <f>+Monitoring!H888</f>
        <v>45164.474293981497</v>
      </c>
      <c r="I888" s="93">
        <f>+Monitoring!I888</f>
        <v>4.8611109377816319E-4</v>
      </c>
      <c r="J888" s="92" t="e">
        <f>+Monitoring!#REF!</f>
        <v>#REF!</v>
      </c>
      <c r="K888" s="88" t="str">
        <f>+Monitoring!S888</f>
        <v>Diptera</v>
      </c>
      <c r="L888" s="88" t="str">
        <f>+Monitoring!T888</f>
        <v>Brachycera</v>
      </c>
      <c r="M888" s="88" t="str">
        <f>+Monitoring!U888</f>
        <v>#N/C</v>
      </c>
      <c r="N888" s="88" t="str">
        <f>+Monitoring!V888</f>
        <v>#N/C</v>
      </c>
      <c r="O888" s="88" t="str">
        <f>+Monitoring!W888</f>
        <v>#N/C</v>
      </c>
      <c r="P888" s="88" t="str">
        <f>+Monitoring!X888</f>
        <v>#N/C</v>
      </c>
      <c r="Q888" s="88" t="str">
        <f>+Monitoring!Y888</f>
        <v>#N/C</v>
      </c>
      <c r="R888" s="88" t="str">
        <f>+Monitoring!Z888</f>
        <v>#N/C</v>
      </c>
      <c r="S888" s="88" t="e">
        <f>+Monitoring!#REF!</f>
        <v>#REF!</v>
      </c>
      <c r="T888" s="101" t="e">
        <f>+Monitoring!#REF!</f>
        <v>#REF!</v>
      </c>
    </row>
    <row r="889" spans="1:20" x14ac:dyDescent="0.3">
      <c r="A889" s="88">
        <f t="shared" si="69"/>
        <v>888</v>
      </c>
      <c r="B889" s="88" t="str">
        <f t="shared" si="65"/>
        <v>FAIRD</v>
      </c>
      <c r="C889" s="88" t="str">
        <f>SUBSTITUTE(+Monitoring!C889,"-","")</f>
        <v>FAIRD4</v>
      </c>
      <c r="D889" s="88" t="str">
        <f t="shared" si="66"/>
        <v>Site4</v>
      </c>
      <c r="E889" s="89" t="str">
        <f t="shared" si="67"/>
        <v>Meadow</v>
      </c>
      <c r="F889" s="90" t="str">
        <f t="shared" si="68"/>
        <v>FAIRDxMeadow</v>
      </c>
      <c r="G889" s="91">
        <f>+Monitoring!G889</f>
        <v>45164.481018518498</v>
      </c>
      <c r="H889" s="91">
        <f>+Monitoring!H889</f>
        <v>45164.481759259303</v>
      </c>
      <c r="I889" s="93">
        <f>+Monitoring!I889</f>
        <v>7.4074080475838855E-4</v>
      </c>
      <c r="J889" s="92" t="e">
        <f>+Monitoring!#REF!</f>
        <v>#REF!</v>
      </c>
      <c r="K889" s="88" t="str">
        <f>+Monitoring!S889</f>
        <v>Diptera</v>
      </c>
      <c r="L889" s="88" t="str">
        <f>+Monitoring!T889</f>
        <v>Brachycera</v>
      </c>
      <c r="M889" s="88" t="str">
        <f>+Monitoring!U889</f>
        <v>#N/C</v>
      </c>
      <c r="N889" s="88" t="str">
        <f>+Monitoring!V889</f>
        <v>#N/C</v>
      </c>
      <c r="O889" s="88" t="str">
        <f>+Monitoring!W889</f>
        <v>#N/C</v>
      </c>
      <c r="P889" s="88" t="str">
        <f>+Monitoring!X889</f>
        <v>#N/C</v>
      </c>
      <c r="Q889" s="88" t="str">
        <f>+Monitoring!Y889</f>
        <v>#N/C</v>
      </c>
      <c r="R889" s="88" t="str">
        <f>+Monitoring!Z889</f>
        <v>#N/C</v>
      </c>
      <c r="S889" s="88" t="e">
        <f>+Monitoring!#REF!</f>
        <v>#REF!</v>
      </c>
      <c r="T889" s="101" t="e">
        <f>+Monitoring!#REF!</f>
        <v>#REF!</v>
      </c>
    </row>
    <row r="890" spans="1:20" x14ac:dyDescent="0.3">
      <c r="A890" s="88">
        <f t="shared" si="69"/>
        <v>889</v>
      </c>
      <c r="B890" s="88" t="str">
        <f t="shared" si="65"/>
        <v>FAIRD</v>
      </c>
      <c r="C890" s="88" t="str">
        <f>SUBSTITUTE(+Monitoring!C890,"-","")</f>
        <v>FAIRD4</v>
      </c>
      <c r="D890" s="88" t="str">
        <f t="shared" si="66"/>
        <v>Site4</v>
      </c>
      <c r="E890" s="89" t="str">
        <f t="shared" si="67"/>
        <v>Meadow</v>
      </c>
      <c r="F890" s="90" t="str">
        <f t="shared" si="68"/>
        <v>FAIRDxMeadow</v>
      </c>
      <c r="G890" s="91">
        <f>+Monitoring!G890</f>
        <v>45164.4855439815</v>
      </c>
      <c r="H890" s="91">
        <f>+Monitoring!H890</f>
        <v>45164.4862615741</v>
      </c>
      <c r="I890" s="93">
        <f>+Monitoring!I890</f>
        <v>7.1759260026738048E-4</v>
      </c>
      <c r="J890" s="92" t="e">
        <f>+Monitoring!#REF!</f>
        <v>#REF!</v>
      </c>
      <c r="K890" s="88" t="str">
        <f>+Monitoring!S890</f>
        <v>Diptera</v>
      </c>
      <c r="L890" s="88" t="str">
        <f>+Monitoring!T890</f>
        <v>Brachycera</v>
      </c>
      <c r="M890" s="88" t="str">
        <f>+Monitoring!U890</f>
        <v>Muscomorpha</v>
      </c>
      <c r="N890" s="88" t="str">
        <f>+Monitoring!V890</f>
        <v>Ephydroidea</v>
      </c>
      <c r="O890" s="88" t="str">
        <f>+Monitoring!W890</f>
        <v>Drosophilidae</v>
      </c>
      <c r="P890" s="88" t="str">
        <f>+Monitoring!X890</f>
        <v>Drosophilinae</v>
      </c>
      <c r="Q890" s="88" t="str">
        <f>+Monitoring!Y890</f>
        <v>Drosophila</v>
      </c>
      <c r="R890" s="88" t="str">
        <f>+Monitoring!Z890</f>
        <v>#N/C</v>
      </c>
      <c r="S890" s="88" t="e">
        <f>+Monitoring!#REF!</f>
        <v>#REF!</v>
      </c>
      <c r="T890" s="101" t="e">
        <f>+Monitoring!#REF!</f>
        <v>#REF!</v>
      </c>
    </row>
    <row r="891" spans="1:20" x14ac:dyDescent="0.3">
      <c r="A891" s="88">
        <f t="shared" si="69"/>
        <v>890</v>
      </c>
      <c r="B891" s="88" t="str">
        <f t="shared" si="65"/>
        <v>FAIRD</v>
      </c>
      <c r="C891" s="88" t="str">
        <f>SUBSTITUTE(+Monitoring!C891,"-","")</f>
        <v>FAIRD4</v>
      </c>
      <c r="D891" s="88" t="str">
        <f t="shared" si="66"/>
        <v>Site4</v>
      </c>
      <c r="E891" s="89" t="str">
        <f t="shared" si="67"/>
        <v>Meadow</v>
      </c>
      <c r="F891" s="90" t="str">
        <f t="shared" si="68"/>
        <v>FAIRDxMeadow</v>
      </c>
      <c r="G891" s="91">
        <f>+Monitoring!G891</f>
        <v>45164.486145833303</v>
      </c>
      <c r="H891" s="91">
        <f>+Monitoring!H891</f>
        <v>45164.4862615741</v>
      </c>
      <c r="I891" s="93">
        <f>+Monitoring!I891</f>
        <v>1.1574079690035433E-4</v>
      </c>
      <c r="J891" s="92" t="e">
        <f>+Monitoring!#REF!</f>
        <v>#REF!</v>
      </c>
      <c r="K891" s="88" t="str">
        <f>+Monitoring!S891</f>
        <v>Diptera</v>
      </c>
      <c r="L891" s="88" t="str">
        <f>+Monitoring!T891</f>
        <v>Brachycera</v>
      </c>
      <c r="M891" s="88" t="str">
        <f>+Monitoring!U891</f>
        <v>#N/C</v>
      </c>
      <c r="N891" s="88" t="str">
        <f>+Monitoring!V891</f>
        <v>#N/C</v>
      </c>
      <c r="O891" s="88" t="str">
        <f>+Monitoring!W891</f>
        <v>#N/C</v>
      </c>
      <c r="P891" s="88" t="str">
        <f>+Monitoring!X891</f>
        <v>#N/C</v>
      </c>
      <c r="Q891" s="88" t="str">
        <f>+Monitoring!Y891</f>
        <v>#N/C</v>
      </c>
      <c r="R891" s="88" t="str">
        <f>+Monitoring!Z891</f>
        <v>#N/C</v>
      </c>
      <c r="S891" s="88" t="e">
        <f>+Monitoring!#REF!</f>
        <v>#REF!</v>
      </c>
      <c r="T891" s="101" t="e">
        <f>+Monitoring!#REF!</f>
        <v>#REF!</v>
      </c>
    </row>
    <row r="892" spans="1:20" x14ac:dyDescent="0.3">
      <c r="A892" s="88">
        <f t="shared" si="69"/>
        <v>891</v>
      </c>
      <c r="B892" s="88" t="str">
        <f t="shared" si="65"/>
        <v>FAIRD</v>
      </c>
      <c r="C892" s="88" t="str">
        <f>SUBSTITUTE(+Monitoring!C892,"-","")</f>
        <v>FAIRD4</v>
      </c>
      <c r="D892" s="88" t="str">
        <f t="shared" si="66"/>
        <v>Site4</v>
      </c>
      <c r="E892" s="89" t="str">
        <f t="shared" si="67"/>
        <v>Meadow</v>
      </c>
      <c r="F892" s="90" t="str">
        <f t="shared" si="68"/>
        <v>FAIRDxMeadow</v>
      </c>
      <c r="G892" s="91">
        <f>+Monitoring!G892</f>
        <v>45164.486689814803</v>
      </c>
      <c r="H892" s="91">
        <f>+Monitoring!H892</f>
        <v>45164.486886574101</v>
      </c>
      <c r="I892" s="93">
        <f>+Monitoring!I892</f>
        <v>1.9675929797813296E-4</v>
      </c>
      <c r="J892" s="92" t="e">
        <f>+Monitoring!#REF!</f>
        <v>#REF!</v>
      </c>
      <c r="K892" s="88" t="str">
        <f>+Monitoring!S892</f>
        <v>Diptera</v>
      </c>
      <c r="L892" s="88" t="str">
        <f>+Monitoring!T892</f>
        <v>Brachycera</v>
      </c>
      <c r="M892" s="88" t="str">
        <f>+Monitoring!U892</f>
        <v>Muscomorpha</v>
      </c>
      <c r="N892" s="88" t="str">
        <f>+Monitoring!V892</f>
        <v>Muscoidea</v>
      </c>
      <c r="O892" s="88" t="str">
        <f>+Monitoring!W892</f>
        <v>#N/C</v>
      </c>
      <c r="P892" s="88" t="str">
        <f>+Monitoring!X892</f>
        <v>#N/C</v>
      </c>
      <c r="Q892" s="88" t="str">
        <f>+Monitoring!Y892</f>
        <v>#N/C</v>
      </c>
      <c r="R892" s="88" t="str">
        <f>+Monitoring!Z892</f>
        <v>#N/C</v>
      </c>
      <c r="S892" s="88" t="e">
        <f>+Monitoring!#REF!</f>
        <v>#REF!</v>
      </c>
      <c r="T892" s="101" t="e">
        <f>+Monitoring!#REF!</f>
        <v>#REF!</v>
      </c>
    </row>
    <row r="893" spans="1:20" x14ac:dyDescent="0.3">
      <c r="A893" s="88">
        <f t="shared" si="69"/>
        <v>892</v>
      </c>
      <c r="B893" s="88" t="str">
        <f t="shared" si="65"/>
        <v>FAIRD</v>
      </c>
      <c r="C893" s="88" t="str">
        <f>SUBSTITUTE(+Monitoring!C893,"-","")</f>
        <v>FAIRD4</v>
      </c>
      <c r="D893" s="88" t="str">
        <f t="shared" si="66"/>
        <v>Site4</v>
      </c>
      <c r="E893" s="89" t="str">
        <f t="shared" si="67"/>
        <v>Meadow</v>
      </c>
      <c r="F893" s="90" t="str">
        <f t="shared" si="68"/>
        <v>FAIRDxMeadow</v>
      </c>
      <c r="G893" s="91">
        <f>+Monitoring!G893</f>
        <v>45164.490937499999</v>
      </c>
      <c r="H893" s="91">
        <f>+Monitoring!H893</f>
        <v>45164.491932870398</v>
      </c>
      <c r="I893" s="93">
        <f>+Monitoring!I893</f>
        <v>9.9537039932329208E-4</v>
      </c>
      <c r="J893" s="92" t="e">
        <f>+Monitoring!#REF!</f>
        <v>#REF!</v>
      </c>
      <c r="K893" s="88" t="str">
        <f>+Monitoring!S893</f>
        <v>Diptera</v>
      </c>
      <c r="L893" s="88" t="str">
        <f>+Monitoring!T893</f>
        <v>Brachycera</v>
      </c>
      <c r="M893" s="88" t="str">
        <f>+Monitoring!U893</f>
        <v>Muscomorpha</v>
      </c>
      <c r="N893" s="88" t="str">
        <f>+Monitoring!V893</f>
        <v>Tephritoidea</v>
      </c>
      <c r="O893" s="88" t="str">
        <f>+Monitoring!W893</f>
        <v>Tephritidae</v>
      </c>
      <c r="P893" s="88" t="str">
        <f>+Monitoring!X893</f>
        <v>Tephritinae</v>
      </c>
      <c r="Q893" s="88" t="str">
        <f>+Monitoring!Y893</f>
        <v>#N/C</v>
      </c>
      <c r="R893" s="88" t="str">
        <f>+Monitoring!Z893</f>
        <v>#N/C</v>
      </c>
      <c r="S893" s="88" t="e">
        <f>+Monitoring!#REF!</f>
        <v>#REF!</v>
      </c>
      <c r="T893" s="101" t="e">
        <f>+Monitoring!#REF!</f>
        <v>#REF!</v>
      </c>
    </row>
    <row r="894" spans="1:20" x14ac:dyDescent="0.3">
      <c r="A894" s="88">
        <f t="shared" si="69"/>
        <v>893</v>
      </c>
      <c r="B894" s="88" t="str">
        <f t="shared" si="65"/>
        <v>FAIRD</v>
      </c>
      <c r="C894" s="88" t="str">
        <f>SUBSTITUTE(+Monitoring!C894,"-","")</f>
        <v>FAIRD4</v>
      </c>
      <c r="D894" s="88" t="str">
        <f t="shared" si="66"/>
        <v>Site4</v>
      </c>
      <c r="E894" s="89" t="str">
        <f t="shared" si="67"/>
        <v>Meadow</v>
      </c>
      <c r="F894" s="90" t="str">
        <f t="shared" si="68"/>
        <v>FAIRDxMeadow</v>
      </c>
      <c r="G894" s="91">
        <f>+Monitoring!G894</f>
        <v>45164.493634259299</v>
      </c>
      <c r="H894" s="91">
        <f>+Monitoring!H894</f>
        <v>45164.4937152778</v>
      </c>
      <c r="I894" s="93">
        <f>+Monitoring!I894</f>
        <v>8.1018501077778637E-5</v>
      </c>
      <c r="J894" s="92" t="e">
        <f>+Monitoring!#REF!</f>
        <v>#REF!</v>
      </c>
      <c r="K894" s="88" t="str">
        <f>+Monitoring!S894</f>
        <v>#N/C</v>
      </c>
      <c r="L894" s="88" t="str">
        <f>+Monitoring!T894</f>
        <v>#N/C</v>
      </c>
      <c r="M894" s="88" t="str">
        <f>+Monitoring!U894</f>
        <v>#N/C</v>
      </c>
      <c r="N894" s="88" t="str">
        <f>+Monitoring!V894</f>
        <v>#N/C</v>
      </c>
      <c r="O894" s="88" t="str">
        <f>+Monitoring!W894</f>
        <v>#N/C</v>
      </c>
      <c r="P894" s="88" t="str">
        <f>+Monitoring!X894</f>
        <v>#N/C</v>
      </c>
      <c r="Q894" s="88" t="str">
        <f>+Monitoring!Y894</f>
        <v>#N/C</v>
      </c>
      <c r="R894" s="88" t="str">
        <f>+Monitoring!Z894</f>
        <v>#N/C</v>
      </c>
      <c r="S894" s="88" t="e">
        <f>+Monitoring!#REF!</f>
        <v>#REF!</v>
      </c>
      <c r="T894" s="101" t="e">
        <f>+Monitoring!#REF!</f>
        <v>#REF!</v>
      </c>
    </row>
    <row r="895" spans="1:20" x14ac:dyDescent="0.3">
      <c r="A895" s="88">
        <f t="shared" si="69"/>
        <v>894</v>
      </c>
      <c r="B895" s="88" t="str">
        <f t="shared" si="65"/>
        <v>FAIRD</v>
      </c>
      <c r="C895" s="88" t="str">
        <f>SUBSTITUTE(+Monitoring!C895,"-","")</f>
        <v>FAIRD4</v>
      </c>
      <c r="D895" s="88" t="str">
        <f t="shared" si="66"/>
        <v>Site4</v>
      </c>
      <c r="E895" s="89" t="str">
        <f t="shared" si="67"/>
        <v>Meadow</v>
      </c>
      <c r="F895" s="90" t="str">
        <f t="shared" si="68"/>
        <v>FAIRDxMeadow</v>
      </c>
      <c r="G895" s="91">
        <f>+Monitoring!G895</f>
        <v>45164.493634259299</v>
      </c>
      <c r="H895" s="91">
        <f>+Monitoring!H895</f>
        <v>45164.493726851899</v>
      </c>
      <c r="I895" s="93">
        <f>+Monitoring!I895</f>
        <v>9.2592599685303867E-5</v>
      </c>
      <c r="J895" s="92" t="e">
        <f>+Monitoring!#REF!</f>
        <v>#REF!</v>
      </c>
      <c r="K895" s="88" t="str">
        <f>+Monitoring!S895</f>
        <v>Diptera</v>
      </c>
      <c r="L895" s="88" t="str">
        <f>+Monitoring!T895</f>
        <v>Brachycera</v>
      </c>
      <c r="M895" s="88" t="str">
        <f>+Monitoring!U895</f>
        <v>Muscomorpha</v>
      </c>
      <c r="N895" s="88" t="str">
        <f>+Monitoring!V895</f>
        <v>Oestroidea</v>
      </c>
      <c r="O895" s="88" t="str">
        <f>+Monitoring!W895</f>
        <v>#N/C</v>
      </c>
      <c r="P895" s="88" t="str">
        <f>+Monitoring!X895</f>
        <v>#N/C</v>
      </c>
      <c r="Q895" s="88" t="str">
        <f>+Monitoring!Y895</f>
        <v>#N/C</v>
      </c>
      <c r="R895" s="88" t="str">
        <f>+Monitoring!Z895</f>
        <v>#N/C</v>
      </c>
      <c r="S895" s="88" t="e">
        <f>+Monitoring!#REF!</f>
        <v>#REF!</v>
      </c>
      <c r="T895" s="101" t="e">
        <f>+Monitoring!#REF!</f>
        <v>#REF!</v>
      </c>
    </row>
    <row r="896" spans="1:20" x14ac:dyDescent="0.3">
      <c r="A896" s="88">
        <f t="shared" si="69"/>
        <v>895</v>
      </c>
      <c r="B896" s="88" t="str">
        <f t="shared" si="65"/>
        <v>FAIRD</v>
      </c>
      <c r="C896" s="88" t="str">
        <f>SUBSTITUTE(+Monitoring!C896,"-","")</f>
        <v>FAIRD4</v>
      </c>
      <c r="D896" s="88" t="str">
        <f t="shared" si="66"/>
        <v>Site4</v>
      </c>
      <c r="E896" s="89" t="str">
        <f t="shared" si="67"/>
        <v>Meadow</v>
      </c>
      <c r="F896" s="90" t="str">
        <f t="shared" si="68"/>
        <v>FAIRDxMeadow</v>
      </c>
      <c r="G896" s="91">
        <f>+Monitoring!G896</f>
        <v>45164.493738425903</v>
      </c>
      <c r="H896" s="91">
        <f>+Monitoring!H896</f>
        <v>45164.495092592602</v>
      </c>
      <c r="I896" s="93">
        <f>+Monitoring!I896</f>
        <v>1.3541666994569823E-3</v>
      </c>
      <c r="J896" s="92" t="e">
        <f>+Monitoring!#REF!</f>
        <v>#REF!</v>
      </c>
      <c r="K896" s="88" t="str">
        <f>+Monitoring!S896</f>
        <v>Diptera</v>
      </c>
      <c r="L896" s="88" t="str">
        <f>+Monitoring!T896</f>
        <v>Brachycera</v>
      </c>
      <c r="M896" s="88" t="str">
        <f>+Monitoring!U896</f>
        <v>Muscomorpha</v>
      </c>
      <c r="N896" s="88" t="str">
        <f>+Monitoring!V896</f>
        <v>Ephydroidea</v>
      </c>
      <c r="O896" s="88" t="str">
        <f>+Monitoring!W896</f>
        <v>Drosophilidae</v>
      </c>
      <c r="P896" s="88" t="str">
        <f>+Monitoring!X896</f>
        <v>Drosophilinae</v>
      </c>
      <c r="Q896" s="88" t="str">
        <f>+Monitoring!Y896</f>
        <v>Drosophila</v>
      </c>
      <c r="R896" s="88" t="str">
        <f>+Monitoring!Z896</f>
        <v>#N/C</v>
      </c>
      <c r="S896" s="88" t="e">
        <f>+Monitoring!#REF!</f>
        <v>#REF!</v>
      </c>
      <c r="T896" s="101" t="e">
        <f>+Monitoring!#REF!</f>
        <v>#REF!</v>
      </c>
    </row>
    <row r="897" spans="1:20" x14ac:dyDescent="0.3">
      <c r="A897" s="88">
        <f t="shared" si="69"/>
        <v>896</v>
      </c>
      <c r="B897" s="88" t="str">
        <f t="shared" si="65"/>
        <v>FAIRD</v>
      </c>
      <c r="C897" s="88" t="str">
        <f>SUBSTITUTE(+Monitoring!C897,"-","")</f>
        <v>FAIRD4</v>
      </c>
      <c r="D897" s="88" t="str">
        <f t="shared" si="66"/>
        <v>Site4</v>
      </c>
      <c r="E897" s="89" t="str">
        <f t="shared" si="67"/>
        <v>Meadow</v>
      </c>
      <c r="F897" s="90" t="str">
        <f t="shared" si="68"/>
        <v>FAIRDxMeadow</v>
      </c>
      <c r="G897" s="91">
        <f>+Monitoring!G897</f>
        <v>45164.494097222203</v>
      </c>
      <c r="H897" s="91">
        <f>+Monitoring!H897</f>
        <v>45164.494131944397</v>
      </c>
      <c r="I897" s="93">
        <f>+Monitoring!I897</f>
        <v>3.472219395916909E-5</v>
      </c>
      <c r="J897" s="92" t="e">
        <f>+Monitoring!#REF!</f>
        <v>#REF!</v>
      </c>
      <c r="K897" s="88" t="str">
        <f>+Monitoring!S897</f>
        <v>Diptera</v>
      </c>
      <c r="L897" s="88" t="str">
        <f>+Monitoring!T897</f>
        <v>Brachycera</v>
      </c>
      <c r="M897" s="88" t="str">
        <f>+Monitoring!U897</f>
        <v>Muscomorpha</v>
      </c>
      <c r="N897" s="88" t="str">
        <f>+Monitoring!V897</f>
        <v>Ephydroidea</v>
      </c>
      <c r="O897" s="88" t="str">
        <f>+Monitoring!W897</f>
        <v>Drosophilidae</v>
      </c>
      <c r="P897" s="88" t="str">
        <f>+Monitoring!X897</f>
        <v>Drosophilinae</v>
      </c>
      <c r="Q897" s="88" t="str">
        <f>+Monitoring!Y897</f>
        <v>#N/C</v>
      </c>
      <c r="R897" s="88" t="str">
        <f>+Monitoring!Z897</f>
        <v>#N/C</v>
      </c>
      <c r="S897" s="88" t="e">
        <f>+Monitoring!#REF!</f>
        <v>#REF!</v>
      </c>
      <c r="T897" s="101" t="e">
        <f>+Monitoring!#REF!</f>
        <v>#REF!</v>
      </c>
    </row>
    <row r="898" spans="1:20" x14ac:dyDescent="0.3">
      <c r="A898" s="88">
        <f t="shared" si="69"/>
        <v>897</v>
      </c>
      <c r="B898" s="88" t="str">
        <f t="shared" si="65"/>
        <v>FAIRD</v>
      </c>
      <c r="C898" s="88" t="str">
        <f>SUBSTITUTE(+Monitoring!C898,"-","")</f>
        <v>FAIRD4</v>
      </c>
      <c r="D898" s="88" t="str">
        <f t="shared" si="66"/>
        <v>Site4</v>
      </c>
      <c r="E898" s="89" t="str">
        <f t="shared" si="67"/>
        <v>Meadow</v>
      </c>
      <c r="F898" s="90" t="str">
        <f t="shared" si="68"/>
        <v>FAIRDxMeadow</v>
      </c>
      <c r="G898" s="91">
        <f>+Monitoring!G898</f>
        <v>45164.503981481503</v>
      </c>
      <c r="H898" s="91">
        <f>+Monitoring!H898</f>
        <v>45164.504560185203</v>
      </c>
      <c r="I898" s="93">
        <f>+Monitoring!I898</f>
        <v>5.7870370073942468E-4</v>
      </c>
      <c r="J898" s="92" t="e">
        <f>+Monitoring!#REF!</f>
        <v>#REF!</v>
      </c>
      <c r="K898" s="88" t="str">
        <f>+Monitoring!S898</f>
        <v>Diptera</v>
      </c>
      <c r="L898" s="88" t="str">
        <f>+Monitoring!T898</f>
        <v>Brachycera</v>
      </c>
      <c r="M898" s="88" t="str">
        <f>+Monitoring!U898</f>
        <v>#N/C</v>
      </c>
      <c r="N898" s="88" t="str">
        <f>+Monitoring!V898</f>
        <v>#N/C</v>
      </c>
      <c r="O898" s="88" t="str">
        <f>+Monitoring!W898</f>
        <v>#N/C</v>
      </c>
      <c r="P898" s="88" t="str">
        <f>+Monitoring!X898</f>
        <v>#N/C</v>
      </c>
      <c r="Q898" s="88" t="str">
        <f>+Monitoring!Y898</f>
        <v>#N/C</v>
      </c>
      <c r="R898" s="88" t="str">
        <f>+Monitoring!Z898</f>
        <v>#N/C</v>
      </c>
      <c r="S898" s="88" t="e">
        <f>+Monitoring!#REF!</f>
        <v>#REF!</v>
      </c>
      <c r="T898" s="101" t="e">
        <f>+Monitoring!#REF!</f>
        <v>#REF!</v>
      </c>
    </row>
    <row r="899" spans="1:20" x14ac:dyDescent="0.3">
      <c r="A899" s="88">
        <f t="shared" si="69"/>
        <v>898</v>
      </c>
      <c r="B899" s="88" t="str">
        <f t="shared" ref="B899:B962" si="70">+LEFT(C899,LEN(C899)-1)</f>
        <v>FAIRD</v>
      </c>
      <c r="C899" s="88" t="str">
        <f>SUBSTITUTE(+Monitoring!C899,"-","")</f>
        <v>FAIRD4</v>
      </c>
      <c r="D899" s="88" t="str">
        <f t="shared" ref="D899:D962" si="71">CONCATENATE("Site",RIGHT(C899,1))</f>
        <v>Site4</v>
      </c>
      <c r="E899" s="89" t="str">
        <f t="shared" ref="E899:E962" si="72">IF(OR(D899="Site1",D899="Site2"),"Maize",IF(OR(D899="Site3",D899="Site4"),"Meadow","error"))</f>
        <v>Meadow</v>
      </c>
      <c r="F899" s="90" t="str">
        <f t="shared" ref="F899:F962" si="73">+CONCATENATE(B899,"x",E899)</f>
        <v>FAIRDxMeadow</v>
      </c>
      <c r="G899" s="91">
        <f>+Monitoring!G899</f>
        <v>45164.504537036999</v>
      </c>
      <c r="H899" s="91">
        <f>+Monitoring!H899</f>
        <v>45164.505173611098</v>
      </c>
      <c r="I899" s="93">
        <f>+Monitoring!I899</f>
        <v>6.3657409918960184E-4</v>
      </c>
      <c r="J899" s="92" t="e">
        <f>+Monitoring!#REF!</f>
        <v>#REF!</v>
      </c>
      <c r="K899" s="88" t="str">
        <f>+Monitoring!S899</f>
        <v>Hymenoptera</v>
      </c>
      <c r="L899" s="88" t="str">
        <f>+Monitoring!T899</f>
        <v>Apocrita</v>
      </c>
      <c r="M899" s="88" t="str">
        <f>+Monitoring!U899</f>
        <v>Parasitica</v>
      </c>
      <c r="N899" s="88" t="str">
        <f>+Monitoring!V899</f>
        <v>Ichneumonoidea</v>
      </c>
      <c r="O899" s="88" t="str">
        <f>+Monitoring!W899</f>
        <v>Ichneumonidae</v>
      </c>
      <c r="P899" s="88" t="str">
        <f>+Monitoring!X899</f>
        <v>#N/C</v>
      </c>
      <c r="Q899" s="88" t="str">
        <f>+Monitoring!Y899</f>
        <v>#N/C</v>
      </c>
      <c r="R899" s="88" t="str">
        <f>+Monitoring!Z899</f>
        <v>#N/C</v>
      </c>
      <c r="S899" s="88" t="e">
        <f>+Monitoring!#REF!</f>
        <v>#REF!</v>
      </c>
      <c r="T899" s="101" t="e">
        <f>+Monitoring!#REF!</f>
        <v>#REF!</v>
      </c>
    </row>
    <row r="900" spans="1:20" x14ac:dyDescent="0.3">
      <c r="A900" s="88">
        <f t="shared" ref="A900:A963" si="74">+A899+1</f>
        <v>899</v>
      </c>
      <c r="B900" s="88" t="str">
        <f t="shared" si="70"/>
        <v>FAIRD</v>
      </c>
      <c r="C900" s="88" t="str">
        <f>SUBSTITUTE(+Monitoring!C900,"-","")</f>
        <v>FAIRD4</v>
      </c>
      <c r="D900" s="88" t="str">
        <f t="shared" si="71"/>
        <v>Site4</v>
      </c>
      <c r="E900" s="89" t="str">
        <f t="shared" si="72"/>
        <v>Meadow</v>
      </c>
      <c r="F900" s="90" t="str">
        <f t="shared" si="73"/>
        <v>FAIRDxMeadow</v>
      </c>
      <c r="G900" s="91">
        <f>+Monitoring!G900</f>
        <v>45164.5061458333</v>
      </c>
      <c r="H900" s="91">
        <f>+Monitoring!H900</f>
        <v>45164.506365740701</v>
      </c>
      <c r="I900" s="93">
        <f>+Monitoring!I900</f>
        <v>2.1990740060573444E-4</v>
      </c>
      <c r="J900" s="92" t="e">
        <f>+Monitoring!#REF!</f>
        <v>#REF!</v>
      </c>
      <c r="K900" s="88" t="str">
        <f>+Monitoring!S900</f>
        <v>Diptera</v>
      </c>
      <c r="L900" s="88" t="str">
        <f>+Monitoring!T900</f>
        <v>Brachycera</v>
      </c>
      <c r="M900" s="88" t="str">
        <f>+Monitoring!U900</f>
        <v>#N/C</v>
      </c>
      <c r="N900" s="88" t="str">
        <f>+Monitoring!V900</f>
        <v>#N/C</v>
      </c>
      <c r="O900" s="88" t="str">
        <f>+Monitoring!W900</f>
        <v>#N/C</v>
      </c>
      <c r="P900" s="88" t="str">
        <f>+Monitoring!X900</f>
        <v>#N/C</v>
      </c>
      <c r="Q900" s="88" t="str">
        <f>+Monitoring!Y900</f>
        <v>#N/C</v>
      </c>
      <c r="R900" s="88" t="str">
        <f>+Monitoring!Z900</f>
        <v>#N/C</v>
      </c>
      <c r="S900" s="88" t="e">
        <f>+Monitoring!#REF!</f>
        <v>#REF!</v>
      </c>
      <c r="T900" s="101" t="e">
        <f>+Monitoring!#REF!</f>
        <v>#REF!</v>
      </c>
    </row>
    <row r="901" spans="1:20" x14ac:dyDescent="0.3">
      <c r="A901" s="88">
        <f t="shared" si="74"/>
        <v>900</v>
      </c>
      <c r="B901" s="88" t="str">
        <f t="shared" si="70"/>
        <v>FAIRD</v>
      </c>
      <c r="C901" s="88" t="str">
        <f>SUBSTITUTE(+Monitoring!C901,"-","")</f>
        <v>FAIRD4</v>
      </c>
      <c r="D901" s="88" t="str">
        <f t="shared" si="71"/>
        <v>Site4</v>
      </c>
      <c r="E901" s="89" t="str">
        <f t="shared" si="72"/>
        <v>Meadow</v>
      </c>
      <c r="F901" s="90" t="str">
        <f t="shared" si="73"/>
        <v>FAIRDxMeadow</v>
      </c>
      <c r="G901" s="91">
        <f>+Monitoring!G901</f>
        <v>45164.508055555598</v>
      </c>
      <c r="H901" s="91">
        <f>+Monitoring!H901</f>
        <v>45164.508125</v>
      </c>
      <c r="I901" s="93">
        <f>+Monitoring!I901</f>
        <v>6.9444402470253408E-5</v>
      </c>
      <c r="J901" s="92" t="e">
        <f>+Monitoring!#REF!</f>
        <v>#REF!</v>
      </c>
      <c r="K901" s="88" t="str">
        <f>+Monitoring!S901</f>
        <v>Diptera</v>
      </c>
      <c r="L901" s="88" t="str">
        <f>+Monitoring!T901</f>
        <v>Brachycera</v>
      </c>
      <c r="M901" s="88" t="str">
        <f>+Monitoring!U901</f>
        <v>Muscomorpha</v>
      </c>
      <c r="N901" s="88" t="str">
        <f>+Monitoring!V901</f>
        <v>Muscoidea</v>
      </c>
      <c r="O901" s="88" t="str">
        <f>+Monitoring!W901</f>
        <v>Fanniidae</v>
      </c>
      <c r="P901" s="88">
        <f>+Monitoring!X901</f>
        <v>0</v>
      </c>
      <c r="Q901" s="88" t="str">
        <f>+Monitoring!Y901</f>
        <v>Fannia</v>
      </c>
      <c r="R901" s="88" t="str">
        <f>+Monitoring!Z901</f>
        <v>#N/C</v>
      </c>
      <c r="S901" s="88" t="e">
        <f>+Monitoring!#REF!</f>
        <v>#REF!</v>
      </c>
      <c r="T901" s="101" t="e">
        <f>+Monitoring!#REF!</f>
        <v>#REF!</v>
      </c>
    </row>
    <row r="902" spans="1:20" x14ac:dyDescent="0.3">
      <c r="A902" s="88">
        <f t="shared" si="74"/>
        <v>901</v>
      </c>
      <c r="B902" s="88" t="str">
        <f t="shared" si="70"/>
        <v>FAIRD</v>
      </c>
      <c r="C902" s="88" t="str">
        <f>SUBSTITUTE(+Monitoring!C902,"-","")</f>
        <v>FAIRD4</v>
      </c>
      <c r="D902" s="88" t="str">
        <f t="shared" si="71"/>
        <v>Site4</v>
      </c>
      <c r="E902" s="89" t="str">
        <f t="shared" si="72"/>
        <v>Meadow</v>
      </c>
      <c r="F902" s="90" t="str">
        <f t="shared" si="73"/>
        <v>FAIRDxMeadow</v>
      </c>
      <c r="G902" s="91">
        <f>+Monitoring!G902</f>
        <v>45164.513518518499</v>
      </c>
      <c r="H902" s="91">
        <f>+Monitoring!H902</f>
        <v>45164.513564814799</v>
      </c>
      <c r="I902" s="93">
        <f>+Monitoring!I902</f>
        <v>4.6296299842651933E-5</v>
      </c>
      <c r="J902" s="92" t="e">
        <f>+Monitoring!#REF!</f>
        <v>#REF!</v>
      </c>
      <c r="K902" s="88" t="str">
        <f>+Monitoring!S902</f>
        <v>Diptera</v>
      </c>
      <c r="L902" s="88" t="str">
        <f>+Monitoring!T902</f>
        <v>Brachycera</v>
      </c>
      <c r="M902" s="88" t="str">
        <f>+Monitoring!U902</f>
        <v>Muscomorpha</v>
      </c>
      <c r="N902" s="88" t="str">
        <f>+Monitoring!V902</f>
        <v>Oestroidea</v>
      </c>
      <c r="O902" s="88" t="str">
        <f>+Monitoring!W902</f>
        <v>Tachinidae</v>
      </c>
      <c r="P902" s="88" t="str">
        <f>+Monitoring!X902</f>
        <v>Tachininae</v>
      </c>
      <c r="Q902" s="88" t="str">
        <f>+Monitoring!Y902</f>
        <v>Tachina</v>
      </c>
      <c r="R902" s="88" t="str">
        <f>+Monitoring!Z902</f>
        <v>#N/C</v>
      </c>
      <c r="S902" s="88" t="e">
        <f>+Monitoring!#REF!</f>
        <v>#REF!</v>
      </c>
      <c r="T902" s="101" t="e">
        <f>+Monitoring!#REF!</f>
        <v>#REF!</v>
      </c>
    </row>
    <row r="903" spans="1:20" x14ac:dyDescent="0.3">
      <c r="A903" s="88">
        <f t="shared" si="74"/>
        <v>902</v>
      </c>
      <c r="B903" s="88" t="str">
        <f t="shared" si="70"/>
        <v>FAIRD</v>
      </c>
      <c r="C903" s="88" t="str">
        <f>SUBSTITUTE(+Monitoring!C903,"-","")</f>
        <v>FAIRD4</v>
      </c>
      <c r="D903" s="88" t="str">
        <f t="shared" si="71"/>
        <v>Site4</v>
      </c>
      <c r="E903" s="89" t="str">
        <f t="shared" si="72"/>
        <v>Meadow</v>
      </c>
      <c r="F903" s="90" t="str">
        <f t="shared" si="73"/>
        <v>FAIRDxMeadow</v>
      </c>
      <c r="G903" s="91">
        <f>+Monitoring!G903</f>
        <v>45164.522847222201</v>
      </c>
      <c r="H903" s="91">
        <f>+Monitoring!H903</f>
        <v>45164.523125</v>
      </c>
      <c r="I903" s="93">
        <f>+Monitoring!I903</f>
        <v>2.777777990559116E-4</v>
      </c>
      <c r="J903" s="92" t="e">
        <f>+Monitoring!#REF!</f>
        <v>#REF!</v>
      </c>
      <c r="K903" s="88" t="str">
        <f>+Monitoring!S903</f>
        <v>Diptera</v>
      </c>
      <c r="L903" s="88" t="str">
        <f>+Monitoring!T903</f>
        <v>Brachycera</v>
      </c>
      <c r="M903" s="88" t="str">
        <f>+Monitoring!U903</f>
        <v>#N/C</v>
      </c>
      <c r="N903" s="88" t="str">
        <f>+Monitoring!V903</f>
        <v>#N/C</v>
      </c>
      <c r="O903" s="88" t="str">
        <f>+Monitoring!W903</f>
        <v>#N/C</v>
      </c>
      <c r="P903" s="88" t="str">
        <f>+Monitoring!X903</f>
        <v>#N/C</v>
      </c>
      <c r="Q903" s="88" t="str">
        <f>+Monitoring!Y903</f>
        <v>#N/C</v>
      </c>
      <c r="R903" s="88" t="str">
        <f>+Monitoring!Z903</f>
        <v>#N/C</v>
      </c>
      <c r="S903" s="88" t="e">
        <f>+Monitoring!#REF!</f>
        <v>#REF!</v>
      </c>
      <c r="T903" s="101" t="e">
        <f>+Monitoring!#REF!</f>
        <v>#REF!</v>
      </c>
    </row>
    <row r="904" spans="1:20" x14ac:dyDescent="0.3">
      <c r="A904" s="88">
        <f t="shared" si="74"/>
        <v>903</v>
      </c>
      <c r="B904" s="88" t="str">
        <f t="shared" si="70"/>
        <v>FAIRD</v>
      </c>
      <c r="C904" s="88" t="str">
        <f>SUBSTITUTE(+Monitoring!C904,"-","")</f>
        <v>FAIRD4</v>
      </c>
      <c r="D904" s="88" t="str">
        <f t="shared" si="71"/>
        <v>Site4</v>
      </c>
      <c r="E904" s="89" t="str">
        <f t="shared" si="72"/>
        <v>Meadow</v>
      </c>
      <c r="F904" s="90" t="str">
        <f t="shared" si="73"/>
        <v>FAIRDxMeadow</v>
      </c>
      <c r="G904" s="91">
        <f>+Monitoring!G904</f>
        <v>45164.522847222201</v>
      </c>
      <c r="H904" s="91">
        <f>+Monitoring!H904</f>
        <v>45164.523321759298</v>
      </c>
      <c r="I904" s="93">
        <f>+Monitoring!I904</f>
        <v>4.7453709703404456E-4</v>
      </c>
      <c r="J904" s="92" t="e">
        <f>+Monitoring!#REF!</f>
        <v>#REF!</v>
      </c>
      <c r="K904" s="88" t="str">
        <f>+Monitoring!S904</f>
        <v>Diptera</v>
      </c>
      <c r="L904" s="88" t="str">
        <f>+Monitoring!T904</f>
        <v>Brachycera</v>
      </c>
      <c r="M904" s="88" t="str">
        <f>+Monitoring!U904</f>
        <v>Muscomorpha</v>
      </c>
      <c r="N904" s="88" t="str">
        <f>+Monitoring!V904</f>
        <v>Muscoidea</v>
      </c>
      <c r="O904" s="88" t="str">
        <f>+Monitoring!W904</f>
        <v>Fanniidae</v>
      </c>
      <c r="P904" s="88">
        <f>+Monitoring!X904</f>
        <v>0</v>
      </c>
      <c r="Q904" s="88" t="str">
        <f>+Monitoring!Y904</f>
        <v>Fannia</v>
      </c>
      <c r="R904" s="88" t="str">
        <f>+Monitoring!Z904</f>
        <v>#N/C</v>
      </c>
      <c r="S904" s="88" t="e">
        <f>+Monitoring!#REF!</f>
        <v>#REF!</v>
      </c>
      <c r="T904" s="101" t="e">
        <f>+Monitoring!#REF!</f>
        <v>#REF!</v>
      </c>
    </row>
    <row r="905" spans="1:20" x14ac:dyDescent="0.3">
      <c r="A905" s="88">
        <f t="shared" si="74"/>
        <v>904</v>
      </c>
      <c r="B905" s="88" t="str">
        <f t="shared" si="70"/>
        <v>FAIRD</v>
      </c>
      <c r="C905" s="88" t="str">
        <f>SUBSTITUTE(+Monitoring!C905,"-","")</f>
        <v>FAIRD4</v>
      </c>
      <c r="D905" s="88" t="str">
        <f t="shared" si="71"/>
        <v>Site4</v>
      </c>
      <c r="E905" s="89" t="str">
        <f t="shared" si="72"/>
        <v>Meadow</v>
      </c>
      <c r="F905" s="90" t="str">
        <f t="shared" si="73"/>
        <v>FAIRDxMeadow</v>
      </c>
      <c r="G905" s="91">
        <f>+Monitoring!G905</f>
        <v>45164.5229398148</v>
      </c>
      <c r="H905" s="91">
        <f>+Monitoring!H905</f>
        <v>45164.523113425901</v>
      </c>
      <c r="I905" s="93">
        <f>+Monitoring!I905</f>
        <v>1.736111007630825E-4</v>
      </c>
      <c r="J905" s="92" t="e">
        <f>+Monitoring!#REF!</f>
        <v>#REF!</v>
      </c>
      <c r="K905" s="88" t="str">
        <f>+Monitoring!S905</f>
        <v>Diptera</v>
      </c>
      <c r="L905" s="88" t="str">
        <f>+Monitoring!T905</f>
        <v>Brachycera</v>
      </c>
      <c r="M905" s="88" t="str">
        <f>+Monitoring!U905</f>
        <v>Muscomorpha</v>
      </c>
      <c r="N905" s="88" t="str">
        <f>+Monitoring!V905</f>
        <v>Ephydroidea</v>
      </c>
      <c r="O905" s="88" t="str">
        <f>+Monitoring!W905</f>
        <v>Drosophilidae</v>
      </c>
      <c r="P905" s="88" t="str">
        <f>+Monitoring!X905</f>
        <v>Drosophilinae</v>
      </c>
      <c r="Q905" s="88" t="str">
        <f>+Monitoring!Y905</f>
        <v>Drosophila</v>
      </c>
      <c r="R905" s="88" t="str">
        <f>+Monitoring!Z905</f>
        <v>#N/C</v>
      </c>
      <c r="S905" s="88" t="e">
        <f>+Monitoring!#REF!</f>
        <v>#REF!</v>
      </c>
      <c r="T905" s="101" t="e">
        <f>+Monitoring!#REF!</f>
        <v>#REF!</v>
      </c>
    </row>
    <row r="906" spans="1:20" x14ac:dyDescent="0.3">
      <c r="A906" s="88">
        <f t="shared" si="74"/>
        <v>905</v>
      </c>
      <c r="B906" s="88" t="str">
        <f t="shared" si="70"/>
        <v>FAIRD</v>
      </c>
      <c r="C906" s="88" t="str">
        <f>SUBSTITUTE(+Monitoring!C906,"-","")</f>
        <v>FAIRD4</v>
      </c>
      <c r="D906" s="88" t="str">
        <f t="shared" si="71"/>
        <v>Site4</v>
      </c>
      <c r="E906" s="89" t="str">
        <f t="shared" si="72"/>
        <v>Meadow</v>
      </c>
      <c r="F906" s="90" t="str">
        <f t="shared" si="73"/>
        <v>FAIRDxMeadow</v>
      </c>
      <c r="G906" s="91">
        <f>+Monitoring!G906</f>
        <v>45164.523090277798</v>
      </c>
      <c r="H906" s="91">
        <f>+Monitoring!H906</f>
        <v>45164.530925925901</v>
      </c>
      <c r="I906" s="93">
        <f>+Monitoring!I906</f>
        <v>7.8356481026276015E-3</v>
      </c>
      <c r="J906" s="92" t="e">
        <f>+Monitoring!#REF!</f>
        <v>#REF!</v>
      </c>
      <c r="K906" s="88" t="str">
        <f>+Monitoring!S906</f>
        <v>Diptera</v>
      </c>
      <c r="L906" s="88" t="str">
        <f>+Monitoring!T906</f>
        <v>Brachycera</v>
      </c>
      <c r="M906" s="88" t="str">
        <f>+Monitoring!U906</f>
        <v>#N/C</v>
      </c>
      <c r="N906" s="88" t="str">
        <f>+Monitoring!V906</f>
        <v>#N/C</v>
      </c>
      <c r="O906" s="88" t="str">
        <f>+Monitoring!W906</f>
        <v>#N/C</v>
      </c>
      <c r="P906" s="88" t="str">
        <f>+Monitoring!X906</f>
        <v>#N/C</v>
      </c>
      <c r="Q906" s="88" t="str">
        <f>+Monitoring!Y906</f>
        <v>#N/C</v>
      </c>
      <c r="R906" s="88" t="str">
        <f>+Monitoring!Z906</f>
        <v>#N/C</v>
      </c>
      <c r="S906" s="88" t="e">
        <f>+Monitoring!#REF!</f>
        <v>#REF!</v>
      </c>
      <c r="T906" s="101" t="e">
        <f>+Monitoring!#REF!</f>
        <v>#REF!</v>
      </c>
    </row>
    <row r="907" spans="1:20" x14ac:dyDescent="0.3">
      <c r="A907" s="88">
        <f t="shared" si="74"/>
        <v>906</v>
      </c>
      <c r="B907" s="88" t="str">
        <f t="shared" si="70"/>
        <v>FAIRD</v>
      </c>
      <c r="C907" s="88" t="str">
        <f>SUBSTITUTE(+Monitoring!C907,"-","")</f>
        <v>FAIRD4</v>
      </c>
      <c r="D907" s="88" t="str">
        <f t="shared" si="71"/>
        <v>Site4</v>
      </c>
      <c r="E907" s="89" t="str">
        <f t="shared" si="72"/>
        <v>Meadow</v>
      </c>
      <c r="F907" s="90" t="str">
        <f t="shared" si="73"/>
        <v>FAIRDxMeadow</v>
      </c>
      <c r="G907" s="91">
        <f>+Monitoring!G907</f>
        <v>45164.530520833301</v>
      </c>
      <c r="H907" s="91">
        <f>+Monitoring!H907</f>
        <v>45164.530694444402</v>
      </c>
      <c r="I907" s="93">
        <f>+Monitoring!I907</f>
        <v>1.736111007630825E-4</v>
      </c>
      <c r="J907" s="92" t="e">
        <f>+Monitoring!#REF!</f>
        <v>#REF!</v>
      </c>
      <c r="K907" s="88" t="str">
        <f>+Monitoring!S907</f>
        <v>Diptera</v>
      </c>
      <c r="L907" s="88" t="str">
        <f>+Monitoring!T907</f>
        <v>Brachycera</v>
      </c>
      <c r="M907" s="88" t="str">
        <f>+Monitoring!U907</f>
        <v>#N/C</v>
      </c>
      <c r="N907" s="88" t="str">
        <f>+Monitoring!V907</f>
        <v>#N/C</v>
      </c>
      <c r="O907" s="88" t="str">
        <f>+Monitoring!W907</f>
        <v>#N/C</v>
      </c>
      <c r="P907" s="88" t="str">
        <f>+Monitoring!X907</f>
        <v>#N/C</v>
      </c>
      <c r="Q907" s="88" t="str">
        <f>+Monitoring!Y907</f>
        <v>#N/C</v>
      </c>
      <c r="R907" s="88" t="str">
        <f>+Monitoring!Z907</f>
        <v>#N/C</v>
      </c>
      <c r="S907" s="88" t="e">
        <f>+Monitoring!#REF!</f>
        <v>#REF!</v>
      </c>
      <c r="T907" s="101" t="e">
        <f>+Monitoring!#REF!</f>
        <v>#REF!</v>
      </c>
    </row>
    <row r="908" spans="1:20" x14ac:dyDescent="0.3">
      <c r="A908" s="88">
        <f t="shared" si="74"/>
        <v>907</v>
      </c>
      <c r="B908" s="88" t="str">
        <f t="shared" si="70"/>
        <v>FAIRD</v>
      </c>
      <c r="C908" s="88" t="str">
        <f>SUBSTITUTE(+Monitoring!C908,"-","")</f>
        <v>FAIRD4</v>
      </c>
      <c r="D908" s="88" t="str">
        <f t="shared" si="71"/>
        <v>Site4</v>
      </c>
      <c r="E908" s="89" t="str">
        <f t="shared" si="72"/>
        <v>Meadow</v>
      </c>
      <c r="F908" s="90" t="str">
        <f t="shared" si="73"/>
        <v>FAIRDxMeadow</v>
      </c>
      <c r="G908" s="91">
        <f>+Monitoring!G908</f>
        <v>45164.5307060185</v>
      </c>
      <c r="H908" s="91">
        <f>+Monitoring!H908</f>
        <v>45164.532986111102</v>
      </c>
      <c r="I908" s="93">
        <f>+Monitoring!I908</f>
        <v>2.280092601722572E-3</v>
      </c>
      <c r="J908" s="92" t="e">
        <f>+Monitoring!#REF!</f>
        <v>#REF!</v>
      </c>
      <c r="K908" s="88" t="str">
        <f>+Monitoring!S908</f>
        <v>Diptera</v>
      </c>
      <c r="L908" s="88" t="str">
        <f>+Monitoring!T908</f>
        <v>Brachycera</v>
      </c>
      <c r="M908" s="88" t="str">
        <f>+Monitoring!U908</f>
        <v>Muscomorpha</v>
      </c>
      <c r="N908" s="88" t="str">
        <f>+Monitoring!V908</f>
        <v>Muscoidea</v>
      </c>
      <c r="O908" s="88" t="str">
        <f>+Monitoring!W908</f>
        <v>Fanniidae</v>
      </c>
      <c r="P908" s="88">
        <f>+Monitoring!X908</f>
        <v>0</v>
      </c>
      <c r="Q908" s="88" t="str">
        <f>+Monitoring!Y908</f>
        <v>Fannia</v>
      </c>
      <c r="R908" s="88" t="str">
        <f>+Monitoring!Z908</f>
        <v>#N/C</v>
      </c>
      <c r="S908" s="88" t="e">
        <f>+Monitoring!#REF!</f>
        <v>#REF!</v>
      </c>
      <c r="T908" s="101" t="e">
        <f>+Monitoring!#REF!</f>
        <v>#REF!</v>
      </c>
    </row>
    <row r="909" spans="1:20" x14ac:dyDescent="0.3">
      <c r="A909" s="88">
        <f t="shared" si="74"/>
        <v>908</v>
      </c>
      <c r="B909" s="88" t="str">
        <f t="shared" si="70"/>
        <v>FAIRD</v>
      </c>
      <c r="C909" s="88" t="str">
        <f>SUBSTITUTE(+Monitoring!C909,"-","")</f>
        <v>FAIRD4</v>
      </c>
      <c r="D909" s="88" t="str">
        <f t="shared" si="71"/>
        <v>Site4</v>
      </c>
      <c r="E909" s="89" t="str">
        <f t="shared" si="72"/>
        <v>Meadow</v>
      </c>
      <c r="F909" s="90" t="str">
        <f t="shared" si="73"/>
        <v>FAIRDxMeadow</v>
      </c>
      <c r="G909" s="91">
        <f>+Monitoring!G909</f>
        <v>45164.532349537003</v>
      </c>
      <c r="H909" s="91">
        <f>+Monitoring!H909</f>
        <v>45164.533217592601</v>
      </c>
      <c r="I909" s="93">
        <f>+Monitoring!I909</f>
        <v>8.6805559840286151E-4</v>
      </c>
      <c r="J909" s="92" t="e">
        <f>+Monitoring!#REF!</f>
        <v>#REF!</v>
      </c>
      <c r="K909" s="88" t="str">
        <f>+Monitoring!S909</f>
        <v>Diptera</v>
      </c>
      <c r="L909" s="88" t="str">
        <f>+Monitoring!T909</f>
        <v>Brachycera</v>
      </c>
      <c r="M909" s="88" t="str">
        <f>+Monitoring!U909</f>
        <v>Muscomorpha</v>
      </c>
      <c r="N909" s="88" t="str">
        <f>+Monitoring!V909</f>
        <v>Muscoidea</v>
      </c>
      <c r="O909" s="88" t="str">
        <f>+Monitoring!W909</f>
        <v>Fanniidae</v>
      </c>
      <c r="P909" s="88">
        <f>+Monitoring!X909</f>
        <v>0</v>
      </c>
      <c r="Q909" s="88" t="str">
        <f>+Monitoring!Y909</f>
        <v>Fannia</v>
      </c>
      <c r="R909" s="88" t="str">
        <f>+Monitoring!Z909</f>
        <v>#N/C</v>
      </c>
      <c r="S909" s="88" t="e">
        <f>+Monitoring!#REF!</f>
        <v>#REF!</v>
      </c>
      <c r="T909" s="101" t="e">
        <f>+Monitoring!#REF!</f>
        <v>#REF!</v>
      </c>
    </row>
    <row r="910" spans="1:20" x14ac:dyDescent="0.3">
      <c r="A910" s="88">
        <f t="shared" si="74"/>
        <v>909</v>
      </c>
      <c r="B910" s="88" t="str">
        <f t="shared" si="70"/>
        <v>FAIRD</v>
      </c>
      <c r="C910" s="88" t="str">
        <f>SUBSTITUTE(+Monitoring!C910,"-","")</f>
        <v>FAIRD4</v>
      </c>
      <c r="D910" s="88" t="str">
        <f t="shared" si="71"/>
        <v>Site4</v>
      </c>
      <c r="E910" s="89" t="str">
        <f t="shared" si="72"/>
        <v>Meadow</v>
      </c>
      <c r="F910" s="90" t="str">
        <f t="shared" si="73"/>
        <v>FAIRDxMeadow</v>
      </c>
      <c r="G910" s="91">
        <f>+Monitoring!G910</f>
        <v>45164.535277777803</v>
      </c>
      <c r="H910" s="91">
        <f>+Monitoring!H910</f>
        <v>45164.535937499997</v>
      </c>
      <c r="I910" s="93">
        <f>+Monitoring!I910</f>
        <v>6.597221945412457E-4</v>
      </c>
      <c r="J910" s="92" t="e">
        <f>+Monitoring!#REF!</f>
        <v>#REF!</v>
      </c>
      <c r="K910" s="88" t="str">
        <f>+Monitoring!S910</f>
        <v>Diptera</v>
      </c>
      <c r="L910" s="88" t="str">
        <f>+Monitoring!T910</f>
        <v>Brachycera</v>
      </c>
      <c r="M910" s="88" t="str">
        <f>+Monitoring!U910</f>
        <v>Muscomorpha</v>
      </c>
      <c r="N910" s="88" t="str">
        <f>+Monitoring!V910</f>
        <v>Muscoidea</v>
      </c>
      <c r="O910" s="88" t="str">
        <f>+Monitoring!W910</f>
        <v>Fanniidae</v>
      </c>
      <c r="P910" s="88">
        <f>+Monitoring!X910</f>
        <v>0</v>
      </c>
      <c r="Q910" s="88" t="str">
        <f>+Monitoring!Y910</f>
        <v>Fannia</v>
      </c>
      <c r="R910" s="88" t="str">
        <f>+Monitoring!Z910</f>
        <v>#N/C</v>
      </c>
      <c r="S910" s="88" t="e">
        <f>+Monitoring!#REF!</f>
        <v>#REF!</v>
      </c>
      <c r="T910" s="101" t="e">
        <f>+Monitoring!#REF!</f>
        <v>#REF!</v>
      </c>
    </row>
    <row r="911" spans="1:20" x14ac:dyDescent="0.3">
      <c r="A911" s="88">
        <f t="shared" si="74"/>
        <v>910</v>
      </c>
      <c r="B911" s="88" t="str">
        <f t="shared" si="70"/>
        <v>FAIRD</v>
      </c>
      <c r="C911" s="88" t="str">
        <f>SUBSTITUTE(+Monitoring!C911,"-","")</f>
        <v>FAIRD4</v>
      </c>
      <c r="D911" s="88" t="str">
        <f t="shared" si="71"/>
        <v>Site4</v>
      </c>
      <c r="E911" s="89" t="str">
        <f t="shared" si="72"/>
        <v>Meadow</v>
      </c>
      <c r="F911" s="90" t="str">
        <f t="shared" si="73"/>
        <v>FAIRDxMeadow</v>
      </c>
      <c r="G911" s="91">
        <f>+Monitoring!G911</f>
        <v>45164.537824074097</v>
      </c>
      <c r="H911" s="91">
        <f>+Monitoring!H911</f>
        <v>45164.538009259297</v>
      </c>
      <c r="I911" s="93">
        <f>+Monitoring!I911</f>
        <v>1.8518519937060773E-4</v>
      </c>
      <c r="J911" s="92" t="e">
        <f>+Monitoring!#REF!</f>
        <v>#REF!</v>
      </c>
      <c r="K911" s="88" t="str">
        <f>+Monitoring!S911</f>
        <v>Diptera</v>
      </c>
      <c r="L911" s="88" t="str">
        <f>+Monitoring!T911</f>
        <v>Brachycera</v>
      </c>
      <c r="M911" s="88" t="str">
        <f>+Monitoring!U911</f>
        <v>#N/C</v>
      </c>
      <c r="N911" s="88" t="str">
        <f>+Monitoring!V911</f>
        <v>#N/C</v>
      </c>
      <c r="O911" s="88" t="str">
        <f>+Monitoring!W911</f>
        <v>#N/C</v>
      </c>
      <c r="P911" s="88" t="str">
        <f>+Monitoring!X911</f>
        <v>#N/C</v>
      </c>
      <c r="Q911" s="88" t="str">
        <f>+Monitoring!Y911</f>
        <v>#N/C</v>
      </c>
      <c r="R911" s="88" t="str">
        <f>+Monitoring!Z911</f>
        <v>#N/C</v>
      </c>
      <c r="S911" s="88" t="e">
        <f>+Monitoring!#REF!</f>
        <v>#REF!</v>
      </c>
      <c r="T911" s="101" t="e">
        <f>+Monitoring!#REF!</f>
        <v>#REF!</v>
      </c>
    </row>
    <row r="912" spans="1:20" x14ac:dyDescent="0.3">
      <c r="A912" s="88">
        <f t="shared" si="74"/>
        <v>911</v>
      </c>
      <c r="B912" s="88" t="str">
        <f t="shared" si="70"/>
        <v>FAIRD</v>
      </c>
      <c r="C912" s="88" t="str">
        <f>SUBSTITUTE(+Monitoring!C912,"-","")</f>
        <v>FAIRD4</v>
      </c>
      <c r="D912" s="88" t="str">
        <f t="shared" si="71"/>
        <v>Site4</v>
      </c>
      <c r="E912" s="89" t="str">
        <f t="shared" si="72"/>
        <v>Meadow</v>
      </c>
      <c r="F912" s="90" t="str">
        <f t="shared" si="73"/>
        <v>FAIRDxMeadow</v>
      </c>
      <c r="G912" s="91">
        <f>+Monitoring!G912</f>
        <v>45164.543993055602</v>
      </c>
      <c r="H912" s="91">
        <f>+Monitoring!H912</f>
        <v>45164.544108796297</v>
      </c>
      <c r="I912" s="93">
        <f>+Monitoring!I912</f>
        <v>1.1574069503694773E-4</v>
      </c>
      <c r="J912" s="92" t="e">
        <f>+Monitoring!#REF!</f>
        <v>#REF!</v>
      </c>
      <c r="K912" s="88" t="str">
        <f>+Monitoring!S912</f>
        <v>Diptera</v>
      </c>
      <c r="L912" s="88" t="str">
        <f>+Monitoring!T912</f>
        <v>Brachycera</v>
      </c>
      <c r="M912" s="88" t="str">
        <f>+Monitoring!U912</f>
        <v>#N/C</v>
      </c>
      <c r="N912" s="88" t="str">
        <f>+Monitoring!V912</f>
        <v>#N/C</v>
      </c>
      <c r="O912" s="88" t="str">
        <f>+Monitoring!W912</f>
        <v>#N/C</v>
      </c>
      <c r="P912" s="88" t="str">
        <f>+Monitoring!X912</f>
        <v>#N/C</v>
      </c>
      <c r="Q912" s="88" t="str">
        <f>+Monitoring!Y912</f>
        <v>#N/C</v>
      </c>
      <c r="R912" s="88" t="str">
        <f>+Monitoring!Z912</f>
        <v>#N/C</v>
      </c>
      <c r="S912" s="88" t="e">
        <f>+Monitoring!#REF!</f>
        <v>#REF!</v>
      </c>
      <c r="T912" s="101" t="e">
        <f>+Monitoring!#REF!</f>
        <v>#REF!</v>
      </c>
    </row>
    <row r="913" spans="1:20" x14ac:dyDescent="0.3">
      <c r="A913" s="88">
        <f t="shared" si="74"/>
        <v>912</v>
      </c>
      <c r="B913" s="88" t="str">
        <f t="shared" si="70"/>
        <v>FAIRD</v>
      </c>
      <c r="C913" s="88" t="str">
        <f>SUBSTITUTE(+Monitoring!C913,"-","")</f>
        <v>FAIRD4</v>
      </c>
      <c r="D913" s="88" t="str">
        <f t="shared" si="71"/>
        <v>Site4</v>
      </c>
      <c r="E913" s="89" t="str">
        <f t="shared" si="72"/>
        <v>Meadow</v>
      </c>
      <c r="F913" s="90" t="str">
        <f t="shared" si="73"/>
        <v>FAIRDxMeadow</v>
      </c>
      <c r="G913" s="91">
        <f>+Monitoring!G913</f>
        <v>45164.551493055602</v>
      </c>
      <c r="H913" s="91">
        <f>+Monitoring!H913</f>
        <v>45164.551724536999</v>
      </c>
      <c r="I913" s="93">
        <f>+Monitoring!I913</f>
        <v>2.3148139734985307E-4</v>
      </c>
      <c r="J913" s="92" t="e">
        <f>+Monitoring!#REF!</f>
        <v>#REF!</v>
      </c>
      <c r="K913" s="88" t="str">
        <f>+Monitoring!S913</f>
        <v>Diptera</v>
      </c>
      <c r="L913" s="88" t="str">
        <f>+Monitoring!T913</f>
        <v>Brachycera</v>
      </c>
      <c r="M913" s="88" t="str">
        <f>+Monitoring!U913</f>
        <v>Muscomorpha</v>
      </c>
      <c r="N913" s="88" t="str">
        <f>+Monitoring!V913</f>
        <v>Muscoidea</v>
      </c>
      <c r="O913" s="88" t="str">
        <f>+Monitoring!W913</f>
        <v>Fanniidae</v>
      </c>
      <c r="P913" s="88">
        <f>+Monitoring!X913</f>
        <v>0</v>
      </c>
      <c r="Q913" s="88" t="str">
        <f>+Monitoring!Y913</f>
        <v>Fannia</v>
      </c>
      <c r="R913" s="88" t="str">
        <f>+Monitoring!Z913</f>
        <v>#N/C</v>
      </c>
      <c r="S913" s="88" t="e">
        <f>+Monitoring!#REF!</f>
        <v>#REF!</v>
      </c>
      <c r="T913" s="101" t="e">
        <f>+Monitoring!#REF!</f>
        <v>#REF!</v>
      </c>
    </row>
    <row r="914" spans="1:20" x14ac:dyDescent="0.3">
      <c r="A914" s="88">
        <f t="shared" si="74"/>
        <v>913</v>
      </c>
      <c r="B914" s="88" t="str">
        <f t="shared" si="70"/>
        <v>FAIRD</v>
      </c>
      <c r="C914" s="88" t="str">
        <f>SUBSTITUTE(+Monitoring!C914,"-","")</f>
        <v>FAIRD4</v>
      </c>
      <c r="D914" s="88" t="str">
        <f t="shared" si="71"/>
        <v>Site4</v>
      </c>
      <c r="E914" s="89" t="str">
        <f t="shared" si="72"/>
        <v>Meadow</v>
      </c>
      <c r="F914" s="90" t="str">
        <f t="shared" si="73"/>
        <v>FAIRDxMeadow</v>
      </c>
      <c r="G914" s="91">
        <f>+Monitoring!G914</f>
        <v>45164.552974537</v>
      </c>
      <c r="H914" s="91">
        <f>+Monitoring!H914</f>
        <v>45164.553553240701</v>
      </c>
      <c r="I914" s="93">
        <f>+Monitoring!I914</f>
        <v>5.7870370073942468E-4</v>
      </c>
      <c r="J914" s="92" t="e">
        <f>+Monitoring!#REF!</f>
        <v>#REF!</v>
      </c>
      <c r="K914" s="88" t="str">
        <f>+Monitoring!S914</f>
        <v>Diptera</v>
      </c>
      <c r="L914" s="88" t="str">
        <f>+Monitoring!T914</f>
        <v>Brachycera</v>
      </c>
      <c r="M914" s="88" t="str">
        <f>+Monitoring!U914</f>
        <v>Muscomorpha</v>
      </c>
      <c r="N914" s="88" t="str">
        <f>+Monitoring!V914</f>
        <v>Muscoidea</v>
      </c>
      <c r="O914" s="88" t="str">
        <f>+Monitoring!W914</f>
        <v>Fanniidae</v>
      </c>
      <c r="P914" s="88">
        <f>+Monitoring!X914</f>
        <v>0</v>
      </c>
      <c r="Q914" s="88" t="str">
        <f>+Monitoring!Y914</f>
        <v>Fannia</v>
      </c>
      <c r="R914" s="88" t="str">
        <f>+Monitoring!Z914</f>
        <v>#N/C</v>
      </c>
      <c r="S914" s="88" t="e">
        <f>+Monitoring!#REF!</f>
        <v>#REF!</v>
      </c>
      <c r="T914" s="101" t="e">
        <f>+Monitoring!#REF!</f>
        <v>#REF!</v>
      </c>
    </row>
    <row r="915" spans="1:20" x14ac:dyDescent="0.3">
      <c r="A915" s="88">
        <f t="shared" si="74"/>
        <v>914</v>
      </c>
      <c r="B915" s="88" t="str">
        <f t="shared" si="70"/>
        <v>FAIRD</v>
      </c>
      <c r="C915" s="88" t="str">
        <f>SUBSTITUTE(+Monitoring!C915,"-","")</f>
        <v>FAIRD4</v>
      </c>
      <c r="D915" s="88" t="str">
        <f t="shared" si="71"/>
        <v>Site4</v>
      </c>
      <c r="E915" s="89" t="str">
        <f t="shared" si="72"/>
        <v>Meadow</v>
      </c>
      <c r="F915" s="90" t="str">
        <f t="shared" si="73"/>
        <v>FAIRDxMeadow</v>
      </c>
      <c r="G915" s="91">
        <f>+Monitoring!G915</f>
        <v>45164.553483796299</v>
      </c>
      <c r="H915" s="91">
        <f>+Monitoring!H915</f>
        <v>45164.553634259297</v>
      </c>
      <c r="I915" s="93">
        <f>+Monitoring!I915</f>
        <v>1.5046299813548103E-4</v>
      </c>
      <c r="J915" s="92" t="e">
        <f>+Monitoring!#REF!</f>
        <v>#REF!</v>
      </c>
      <c r="K915" s="88" t="str">
        <f>+Monitoring!S915</f>
        <v>Diptera</v>
      </c>
      <c r="L915" s="88" t="str">
        <f>+Monitoring!T915</f>
        <v>Brachycera</v>
      </c>
      <c r="M915" s="88" t="str">
        <f>+Monitoring!U915</f>
        <v>Muscomorpha</v>
      </c>
      <c r="N915" s="88" t="str">
        <f>+Monitoring!V915</f>
        <v>Ephydroidea</v>
      </c>
      <c r="O915" s="88" t="str">
        <f>+Monitoring!W915</f>
        <v>Drosophilidae</v>
      </c>
      <c r="P915" s="88" t="str">
        <f>+Monitoring!X915</f>
        <v>Drosophilinae</v>
      </c>
      <c r="Q915" s="88" t="str">
        <f>+Monitoring!Y915</f>
        <v>#N/C</v>
      </c>
      <c r="R915" s="88" t="str">
        <f>+Monitoring!Z915</f>
        <v>#N/C</v>
      </c>
      <c r="S915" s="88" t="e">
        <f>+Monitoring!#REF!</f>
        <v>#REF!</v>
      </c>
      <c r="T915" s="101" t="e">
        <f>+Monitoring!#REF!</f>
        <v>#REF!</v>
      </c>
    </row>
    <row r="916" spans="1:20" x14ac:dyDescent="0.3">
      <c r="A916" s="88">
        <f t="shared" si="74"/>
        <v>915</v>
      </c>
      <c r="B916" s="88" t="str">
        <f t="shared" si="70"/>
        <v>FAIRD</v>
      </c>
      <c r="C916" s="88" t="str">
        <f>SUBSTITUTE(+Monitoring!C916,"-","")</f>
        <v>FAIRD4</v>
      </c>
      <c r="D916" s="88" t="str">
        <f t="shared" si="71"/>
        <v>Site4</v>
      </c>
      <c r="E916" s="89" t="str">
        <f t="shared" si="72"/>
        <v>Meadow</v>
      </c>
      <c r="F916" s="90" t="str">
        <f t="shared" si="73"/>
        <v>FAIRDxMeadow</v>
      </c>
      <c r="G916" s="91">
        <f>+Monitoring!G916</f>
        <v>45164.559675925899</v>
      </c>
      <c r="H916" s="91">
        <f>+Monitoring!H916</f>
        <v>45164.559745370403</v>
      </c>
      <c r="I916" s="93">
        <f>+Monitoring!I916</f>
        <v>6.9444504333660007E-5</v>
      </c>
      <c r="J916" s="92" t="e">
        <f>+Monitoring!#REF!</f>
        <v>#REF!</v>
      </c>
      <c r="K916" s="88" t="str">
        <f>+Monitoring!S916</f>
        <v>Diptera</v>
      </c>
      <c r="L916" s="88" t="str">
        <f>+Monitoring!T916</f>
        <v>Brachycera</v>
      </c>
      <c r="M916" s="88" t="str">
        <f>+Monitoring!U916</f>
        <v>Muscomorpha</v>
      </c>
      <c r="N916" s="88" t="str">
        <f>+Monitoring!V916</f>
        <v>Muscoidea</v>
      </c>
      <c r="O916" s="88" t="str">
        <f>+Monitoring!W916</f>
        <v>Fanniidae</v>
      </c>
      <c r="P916" s="88">
        <f>+Monitoring!X916</f>
        <v>0</v>
      </c>
      <c r="Q916" s="88" t="str">
        <f>+Monitoring!Y916</f>
        <v>Fannia</v>
      </c>
      <c r="R916" s="88" t="str">
        <f>+Monitoring!Z916</f>
        <v>#N/C</v>
      </c>
      <c r="S916" s="88" t="e">
        <f>+Monitoring!#REF!</f>
        <v>#REF!</v>
      </c>
      <c r="T916" s="101" t="e">
        <f>+Monitoring!#REF!</f>
        <v>#REF!</v>
      </c>
    </row>
    <row r="917" spans="1:20" x14ac:dyDescent="0.3">
      <c r="A917" s="88">
        <f t="shared" si="74"/>
        <v>916</v>
      </c>
      <c r="B917" s="88" t="str">
        <f t="shared" si="70"/>
        <v>FAIRD</v>
      </c>
      <c r="C917" s="88" t="str">
        <f>SUBSTITUTE(+Monitoring!C917,"-","")</f>
        <v>FAIRD4</v>
      </c>
      <c r="D917" s="88" t="str">
        <f t="shared" si="71"/>
        <v>Site4</v>
      </c>
      <c r="E917" s="89" t="str">
        <f t="shared" si="72"/>
        <v>Meadow</v>
      </c>
      <c r="F917" s="90" t="str">
        <f t="shared" si="73"/>
        <v>FAIRDxMeadow</v>
      </c>
      <c r="G917" s="91">
        <f>+Monitoring!G917</f>
        <v>45164.560891203699</v>
      </c>
      <c r="H917" s="91">
        <f>+Monitoring!H917</f>
        <v>45164.561168981498</v>
      </c>
      <c r="I917" s="93">
        <f>+Monitoring!I917</f>
        <v>2.777777990559116E-4</v>
      </c>
      <c r="J917" s="92" t="e">
        <f>+Monitoring!#REF!</f>
        <v>#REF!</v>
      </c>
      <c r="K917" s="88" t="str">
        <f>+Monitoring!S917</f>
        <v>Hymenoptera</v>
      </c>
      <c r="L917" s="88" t="str">
        <f>+Monitoring!T917</f>
        <v>Apocrita</v>
      </c>
      <c r="M917" s="88" t="str">
        <f>+Monitoring!U917</f>
        <v>Aculeata</v>
      </c>
      <c r="N917" s="88" t="str">
        <f>+Monitoring!V917</f>
        <v>Vespoidea</v>
      </c>
      <c r="O917" s="88" t="str">
        <f>+Monitoring!W917</f>
        <v>Vespidae</v>
      </c>
      <c r="P917" s="88" t="str">
        <f>+Monitoring!X917</f>
        <v>Vespinae</v>
      </c>
      <c r="Q917" s="88" t="str">
        <f>+Monitoring!Y917</f>
        <v>Vespula</v>
      </c>
      <c r="R917" s="88" t="str">
        <f>+Monitoring!Z917</f>
        <v>#N/C</v>
      </c>
      <c r="S917" s="88" t="e">
        <f>+Monitoring!#REF!</f>
        <v>#REF!</v>
      </c>
      <c r="T917" s="101" t="e">
        <f>+Monitoring!#REF!</f>
        <v>#REF!</v>
      </c>
    </row>
    <row r="918" spans="1:20" x14ac:dyDescent="0.3">
      <c r="A918" s="88">
        <f t="shared" si="74"/>
        <v>917</v>
      </c>
      <c r="B918" s="88" t="str">
        <f t="shared" si="70"/>
        <v>FAIRD</v>
      </c>
      <c r="C918" s="88" t="str">
        <f>SUBSTITUTE(+Monitoring!C918,"-","")</f>
        <v>FAIRD4</v>
      </c>
      <c r="D918" s="88" t="str">
        <f t="shared" si="71"/>
        <v>Site4</v>
      </c>
      <c r="E918" s="89" t="str">
        <f t="shared" si="72"/>
        <v>Meadow</v>
      </c>
      <c r="F918" s="90" t="str">
        <f t="shared" si="73"/>
        <v>FAIRDxMeadow</v>
      </c>
      <c r="G918" s="91">
        <f>+Monitoring!G918</f>
        <v>45164.561932870398</v>
      </c>
      <c r="H918" s="91">
        <f>+Monitoring!H918</f>
        <v>45164.562256944402</v>
      </c>
      <c r="I918" s="93">
        <f>+Monitoring!I918</f>
        <v>3.2407400431111455E-4</v>
      </c>
      <c r="J918" s="92" t="e">
        <f>+Monitoring!#REF!</f>
        <v>#REF!</v>
      </c>
      <c r="K918" s="88" t="str">
        <f>+Monitoring!S918</f>
        <v>Diptera</v>
      </c>
      <c r="L918" s="88" t="str">
        <f>+Monitoring!T918</f>
        <v>Brachycera</v>
      </c>
      <c r="M918" s="88" t="str">
        <f>+Monitoring!U918</f>
        <v>#N/C</v>
      </c>
      <c r="N918" s="88" t="str">
        <f>+Monitoring!V918</f>
        <v>#N/C</v>
      </c>
      <c r="O918" s="88" t="str">
        <f>+Monitoring!W918</f>
        <v>#N/C</v>
      </c>
      <c r="P918" s="88" t="str">
        <f>+Monitoring!X918</f>
        <v>#N/C</v>
      </c>
      <c r="Q918" s="88" t="str">
        <f>+Monitoring!Y918</f>
        <v>#N/C</v>
      </c>
      <c r="R918" s="88" t="str">
        <f>+Monitoring!Z918</f>
        <v>#N/C</v>
      </c>
      <c r="S918" s="88" t="e">
        <f>+Monitoring!#REF!</f>
        <v>#REF!</v>
      </c>
      <c r="T918" s="101" t="e">
        <f>+Monitoring!#REF!</f>
        <v>#REF!</v>
      </c>
    </row>
    <row r="919" spans="1:20" x14ac:dyDescent="0.3">
      <c r="A919" s="88">
        <f t="shared" si="74"/>
        <v>918</v>
      </c>
      <c r="B919" s="88" t="str">
        <f t="shared" si="70"/>
        <v>FAIRD</v>
      </c>
      <c r="C919" s="88" t="str">
        <f>SUBSTITUTE(+Monitoring!C919,"-","")</f>
        <v>FAIRD4</v>
      </c>
      <c r="D919" s="88" t="str">
        <f t="shared" si="71"/>
        <v>Site4</v>
      </c>
      <c r="E919" s="89" t="str">
        <f t="shared" si="72"/>
        <v>Meadow</v>
      </c>
      <c r="F919" s="90" t="str">
        <f t="shared" si="73"/>
        <v>FAIRDxMeadow</v>
      </c>
      <c r="G919" s="91">
        <f>+Monitoring!G919</f>
        <v>45164.561932870398</v>
      </c>
      <c r="H919" s="91">
        <f>+Monitoring!H919</f>
        <v>45164.562511574099</v>
      </c>
      <c r="I919" s="93">
        <f>+Monitoring!I919</f>
        <v>5.7870370073942468E-4</v>
      </c>
      <c r="J919" s="92" t="e">
        <f>+Monitoring!#REF!</f>
        <v>#REF!</v>
      </c>
      <c r="K919" s="88" t="str">
        <f>+Monitoring!S919</f>
        <v>Diptera</v>
      </c>
      <c r="L919" s="88" t="str">
        <f>+Monitoring!T919</f>
        <v>Brachycera</v>
      </c>
      <c r="M919" s="88" t="str">
        <f>+Monitoring!U919</f>
        <v>Muscomorpha</v>
      </c>
      <c r="N919" s="88" t="str">
        <f>+Monitoring!V919</f>
        <v>Muscoidea</v>
      </c>
      <c r="O919" s="88" t="str">
        <f>+Monitoring!W919</f>
        <v>Fanniidae</v>
      </c>
      <c r="P919" s="88">
        <f>+Monitoring!X919</f>
        <v>0</v>
      </c>
      <c r="Q919" s="88" t="str">
        <f>+Monitoring!Y919</f>
        <v>Fannia</v>
      </c>
      <c r="R919" s="88" t="str">
        <f>+Monitoring!Z919</f>
        <v>#N/C</v>
      </c>
      <c r="S919" s="88" t="e">
        <f>+Monitoring!#REF!</f>
        <v>#REF!</v>
      </c>
      <c r="T919" s="101" t="e">
        <f>+Monitoring!#REF!</f>
        <v>#REF!</v>
      </c>
    </row>
    <row r="920" spans="1:20" x14ac:dyDescent="0.3">
      <c r="A920" s="88">
        <f t="shared" si="74"/>
        <v>919</v>
      </c>
      <c r="B920" s="88" t="str">
        <f t="shared" si="70"/>
        <v>FAIRD</v>
      </c>
      <c r="C920" s="88" t="str">
        <f>SUBSTITUTE(+Monitoring!C920,"-","")</f>
        <v>FAIRD4</v>
      </c>
      <c r="D920" s="88" t="str">
        <f t="shared" si="71"/>
        <v>Site4</v>
      </c>
      <c r="E920" s="89" t="str">
        <f t="shared" si="72"/>
        <v>Meadow</v>
      </c>
      <c r="F920" s="90" t="str">
        <f t="shared" si="73"/>
        <v>FAIRDxMeadow</v>
      </c>
      <c r="G920" s="91">
        <f>+Monitoring!G920</f>
        <v>45164.561979166698</v>
      </c>
      <c r="H920" s="91">
        <f>+Monitoring!H920</f>
        <v>45164.561990740702</v>
      </c>
      <c r="I920" s="93">
        <f>+Monitoring!I920</f>
        <v>1.1574004020076245E-5</v>
      </c>
      <c r="J920" s="92" t="e">
        <f>+Monitoring!#REF!</f>
        <v>#REF!</v>
      </c>
      <c r="K920" s="88" t="str">
        <f>+Monitoring!S920</f>
        <v>Diptera</v>
      </c>
      <c r="L920" s="88" t="str">
        <f>+Monitoring!T920</f>
        <v>Brachycera</v>
      </c>
      <c r="M920" s="88" t="str">
        <f>+Monitoring!U920</f>
        <v>Muscomorpha</v>
      </c>
      <c r="N920" s="88" t="str">
        <f>+Monitoring!V920</f>
        <v>Muscoidea</v>
      </c>
      <c r="O920" s="88" t="str">
        <f>+Monitoring!W920</f>
        <v>#N/C</v>
      </c>
      <c r="P920" s="88" t="str">
        <f>+Monitoring!X920</f>
        <v>#N/C</v>
      </c>
      <c r="Q920" s="88" t="str">
        <f>+Monitoring!Y920</f>
        <v>#N/C</v>
      </c>
      <c r="R920" s="88" t="str">
        <f>+Monitoring!Z920</f>
        <v>#N/C</v>
      </c>
      <c r="S920" s="88" t="e">
        <f>+Monitoring!#REF!</f>
        <v>#REF!</v>
      </c>
      <c r="T920" s="101" t="e">
        <f>+Monitoring!#REF!</f>
        <v>#REF!</v>
      </c>
    </row>
    <row r="921" spans="1:20" x14ac:dyDescent="0.3">
      <c r="A921" s="88">
        <f t="shared" si="74"/>
        <v>920</v>
      </c>
      <c r="B921" s="88" t="str">
        <f t="shared" si="70"/>
        <v>FAIRD</v>
      </c>
      <c r="C921" s="88" t="str">
        <f>SUBSTITUTE(+Monitoring!C921,"-","")</f>
        <v>FAIRD4</v>
      </c>
      <c r="D921" s="88" t="str">
        <f t="shared" si="71"/>
        <v>Site4</v>
      </c>
      <c r="E921" s="89" t="str">
        <f t="shared" si="72"/>
        <v>Meadow</v>
      </c>
      <c r="F921" s="90" t="str">
        <f t="shared" si="73"/>
        <v>FAIRDxMeadow</v>
      </c>
      <c r="G921" s="91">
        <f>+Monitoring!G921</f>
        <v>45164.567453703698</v>
      </c>
      <c r="H921" s="91">
        <f>+Monitoring!H921</f>
        <v>45164.567546296297</v>
      </c>
      <c r="I921" s="93">
        <f>+Monitoring!I921</f>
        <v>9.2592599685303867E-5</v>
      </c>
      <c r="J921" s="92" t="e">
        <f>+Monitoring!#REF!</f>
        <v>#REF!</v>
      </c>
      <c r="K921" s="88" t="str">
        <f>+Monitoring!S921</f>
        <v>Diptera</v>
      </c>
      <c r="L921" s="88" t="str">
        <f>+Monitoring!T921</f>
        <v>Brachycera</v>
      </c>
      <c r="M921" s="88" t="str">
        <f>+Monitoring!U921</f>
        <v>Muscomorpha</v>
      </c>
      <c r="N921" s="88" t="str">
        <f>+Monitoring!V921</f>
        <v>Muscoidea</v>
      </c>
      <c r="O921" s="88" t="str">
        <f>+Monitoring!W921</f>
        <v>Fanniidae</v>
      </c>
      <c r="P921" s="88">
        <f>+Monitoring!X921</f>
        <v>0</v>
      </c>
      <c r="Q921" s="88" t="str">
        <f>+Monitoring!Y921</f>
        <v>Fannia</v>
      </c>
      <c r="R921" s="88" t="str">
        <f>+Monitoring!Z921</f>
        <v>#N/C</v>
      </c>
      <c r="S921" s="88" t="e">
        <f>+Monitoring!#REF!</f>
        <v>#REF!</v>
      </c>
      <c r="T921" s="101" t="e">
        <f>+Monitoring!#REF!</f>
        <v>#REF!</v>
      </c>
    </row>
    <row r="922" spans="1:20" x14ac:dyDescent="0.3">
      <c r="A922" s="88">
        <f t="shared" si="74"/>
        <v>921</v>
      </c>
      <c r="B922" s="88" t="str">
        <f t="shared" si="70"/>
        <v>FAIRD</v>
      </c>
      <c r="C922" s="88" t="str">
        <f>SUBSTITUTE(+Monitoring!C922,"-","")</f>
        <v>FAIRD4</v>
      </c>
      <c r="D922" s="88" t="str">
        <f t="shared" si="71"/>
        <v>Site4</v>
      </c>
      <c r="E922" s="89" t="str">
        <f t="shared" si="72"/>
        <v>Meadow</v>
      </c>
      <c r="F922" s="90" t="str">
        <f t="shared" si="73"/>
        <v>FAIRDxMeadow</v>
      </c>
      <c r="G922" s="91">
        <f>+Monitoring!G922</f>
        <v>45164.5686458333</v>
      </c>
      <c r="H922" s="91">
        <f>+Monitoring!H922</f>
        <v>45164.568993055596</v>
      </c>
      <c r="I922" s="93">
        <f>+Monitoring!I922</f>
        <v>3.4722229611361399E-4</v>
      </c>
      <c r="J922" s="92" t="e">
        <f>+Monitoring!#REF!</f>
        <v>#REF!</v>
      </c>
      <c r="K922" s="88" t="str">
        <f>+Monitoring!S922</f>
        <v>Diptera</v>
      </c>
      <c r="L922" s="88" t="str">
        <f>+Monitoring!T922</f>
        <v>Brachycera</v>
      </c>
      <c r="M922" s="88" t="str">
        <f>+Monitoring!U922</f>
        <v>Muscomorpha</v>
      </c>
      <c r="N922" s="88" t="str">
        <f>+Monitoring!V922</f>
        <v>Muscoidea</v>
      </c>
      <c r="O922" s="88" t="str">
        <f>+Monitoring!W922</f>
        <v>Fanniidae</v>
      </c>
      <c r="P922" s="88">
        <f>+Monitoring!X922</f>
        <v>0</v>
      </c>
      <c r="Q922" s="88" t="str">
        <f>+Monitoring!Y922</f>
        <v>Fannia</v>
      </c>
      <c r="R922" s="88" t="str">
        <f>+Monitoring!Z922</f>
        <v>#N/C</v>
      </c>
      <c r="S922" s="88" t="e">
        <f>+Monitoring!#REF!</f>
        <v>#REF!</v>
      </c>
      <c r="T922" s="101" t="e">
        <f>+Monitoring!#REF!</f>
        <v>#REF!</v>
      </c>
    </row>
    <row r="923" spans="1:20" x14ac:dyDescent="0.3">
      <c r="A923" s="88">
        <f t="shared" si="74"/>
        <v>922</v>
      </c>
      <c r="B923" s="88" t="str">
        <f t="shared" si="70"/>
        <v>FAIRD</v>
      </c>
      <c r="C923" s="88" t="str">
        <f>SUBSTITUTE(+Monitoring!C923,"-","")</f>
        <v>FAIRD4</v>
      </c>
      <c r="D923" s="88" t="str">
        <f t="shared" si="71"/>
        <v>Site4</v>
      </c>
      <c r="E923" s="89" t="str">
        <f t="shared" si="72"/>
        <v>Meadow</v>
      </c>
      <c r="F923" s="90" t="str">
        <f t="shared" si="73"/>
        <v>FAIRDxMeadow</v>
      </c>
      <c r="G923" s="91">
        <f>+Monitoring!G923</f>
        <v>45164.5695023148</v>
      </c>
      <c r="H923" s="91">
        <f>+Monitoring!H923</f>
        <v>45164.570486111101</v>
      </c>
      <c r="I923" s="93">
        <f>+Monitoring!I923</f>
        <v>9.8379630071576685E-4</v>
      </c>
      <c r="J923" s="92" t="e">
        <f>+Monitoring!#REF!</f>
        <v>#REF!</v>
      </c>
      <c r="K923" s="88" t="str">
        <f>+Monitoring!S923</f>
        <v>Diptera</v>
      </c>
      <c r="L923" s="88" t="str">
        <f>+Monitoring!T923</f>
        <v>Brachycera</v>
      </c>
      <c r="M923" s="88" t="str">
        <f>+Monitoring!U923</f>
        <v>Muscomorpha</v>
      </c>
      <c r="N923" s="88" t="str">
        <f>+Monitoring!V923</f>
        <v>Muscoidea</v>
      </c>
      <c r="O923" s="88" t="str">
        <f>+Monitoring!W923</f>
        <v>Fanniidae</v>
      </c>
      <c r="P923" s="88">
        <f>+Monitoring!X923</f>
        <v>0</v>
      </c>
      <c r="Q923" s="88" t="str">
        <f>+Monitoring!Y923</f>
        <v>Fannia</v>
      </c>
      <c r="R923" s="88" t="str">
        <f>+Monitoring!Z923</f>
        <v>#N/C</v>
      </c>
      <c r="S923" s="88" t="e">
        <f>+Monitoring!#REF!</f>
        <v>#REF!</v>
      </c>
      <c r="T923" s="101" t="e">
        <f>+Monitoring!#REF!</f>
        <v>#REF!</v>
      </c>
    </row>
    <row r="924" spans="1:20" x14ac:dyDescent="0.3">
      <c r="A924" s="88">
        <f t="shared" si="74"/>
        <v>923</v>
      </c>
      <c r="B924" s="88" t="str">
        <f t="shared" si="70"/>
        <v>FAIRD</v>
      </c>
      <c r="C924" s="88" t="str">
        <f>SUBSTITUTE(+Monitoring!C924,"-","")</f>
        <v>FAIRD4</v>
      </c>
      <c r="D924" s="88" t="str">
        <f t="shared" si="71"/>
        <v>Site4</v>
      </c>
      <c r="E924" s="89" t="str">
        <f t="shared" si="72"/>
        <v>Meadow</v>
      </c>
      <c r="F924" s="90" t="str">
        <f t="shared" si="73"/>
        <v>FAIRDxMeadow</v>
      </c>
      <c r="G924" s="91">
        <f>+Monitoring!G924</f>
        <v>45164.5708564815</v>
      </c>
      <c r="H924" s="91">
        <f>+Monitoring!H924</f>
        <v>45164.573622685202</v>
      </c>
      <c r="I924" s="93">
        <f>+Monitoring!I924</f>
        <v>2.7662037027766928E-3</v>
      </c>
      <c r="J924" s="92" t="e">
        <f>+Monitoring!#REF!</f>
        <v>#REF!</v>
      </c>
      <c r="K924" s="88" t="str">
        <f>+Monitoring!S924</f>
        <v>Hemiptera</v>
      </c>
      <c r="L924" s="88" t="str">
        <f>+Monitoring!T924</f>
        <v>Heteroptera</v>
      </c>
      <c r="M924" s="88" t="str">
        <f>+Monitoring!U924</f>
        <v>Pentatomomorpha</v>
      </c>
      <c r="N924" s="88" t="str">
        <f>+Monitoring!V924</f>
        <v>Miroidea</v>
      </c>
      <c r="O924" s="88" t="str">
        <f>+Monitoring!W924</f>
        <v>Miridae</v>
      </c>
      <c r="P924" s="88" t="str">
        <f>+Monitoring!X924</f>
        <v>Mirinae</v>
      </c>
      <c r="Q924" s="88" t="str">
        <f>+Monitoring!Y924</f>
        <v>#N/C</v>
      </c>
      <c r="R924" s="88" t="str">
        <f>+Monitoring!Z924</f>
        <v>#N/C</v>
      </c>
      <c r="S924" s="88" t="e">
        <f>+Monitoring!#REF!</f>
        <v>#REF!</v>
      </c>
      <c r="T924" s="101" t="e">
        <f>+Monitoring!#REF!</f>
        <v>#REF!</v>
      </c>
    </row>
    <row r="925" spans="1:20" x14ac:dyDescent="0.3">
      <c r="A925" s="88">
        <f t="shared" si="74"/>
        <v>924</v>
      </c>
      <c r="B925" s="88" t="str">
        <f t="shared" si="70"/>
        <v>FAIRD</v>
      </c>
      <c r="C925" s="88" t="str">
        <f>SUBSTITUTE(+Monitoring!C925,"-","")</f>
        <v>FAIRD4</v>
      </c>
      <c r="D925" s="88" t="str">
        <f t="shared" si="71"/>
        <v>Site4</v>
      </c>
      <c r="E925" s="89" t="str">
        <f t="shared" si="72"/>
        <v>Meadow</v>
      </c>
      <c r="F925" s="90" t="str">
        <f t="shared" si="73"/>
        <v>FAIRDxMeadow</v>
      </c>
      <c r="G925" s="91">
        <f>+Monitoring!G925</f>
        <v>45164.574131944399</v>
      </c>
      <c r="H925" s="91">
        <f>+Monitoring!H925</f>
        <v>45164.574768518498</v>
      </c>
      <c r="I925" s="93">
        <f>+Monitoring!I925</f>
        <v>6.3657409918960184E-4</v>
      </c>
      <c r="J925" s="92" t="e">
        <f>+Monitoring!#REF!</f>
        <v>#REF!</v>
      </c>
      <c r="K925" s="88" t="str">
        <f>+Monitoring!S925</f>
        <v>Diptera</v>
      </c>
      <c r="L925" s="88" t="str">
        <f>+Monitoring!T925</f>
        <v>Brachycera</v>
      </c>
      <c r="M925" s="88" t="str">
        <f>+Monitoring!U925</f>
        <v>#N/C</v>
      </c>
      <c r="N925" s="88" t="str">
        <f>+Monitoring!V925</f>
        <v>#N/C</v>
      </c>
      <c r="O925" s="88" t="str">
        <f>+Monitoring!W925</f>
        <v>#N/C</v>
      </c>
      <c r="P925" s="88" t="str">
        <f>+Monitoring!X925</f>
        <v>#N/C</v>
      </c>
      <c r="Q925" s="88" t="str">
        <f>+Monitoring!Y925</f>
        <v>#N/C</v>
      </c>
      <c r="R925" s="88" t="str">
        <f>+Monitoring!Z925</f>
        <v>#N/C</v>
      </c>
      <c r="S925" s="88" t="e">
        <f>+Monitoring!#REF!</f>
        <v>#REF!</v>
      </c>
      <c r="T925" s="101" t="e">
        <f>+Monitoring!#REF!</f>
        <v>#REF!</v>
      </c>
    </row>
    <row r="926" spans="1:20" x14ac:dyDescent="0.3">
      <c r="A926" s="88">
        <f t="shared" si="74"/>
        <v>925</v>
      </c>
      <c r="B926" s="88" t="str">
        <f t="shared" si="70"/>
        <v>FAIRD</v>
      </c>
      <c r="C926" s="88" t="str">
        <f>SUBSTITUTE(+Monitoring!C926,"-","")</f>
        <v>FAIRD4</v>
      </c>
      <c r="D926" s="88" t="str">
        <f t="shared" si="71"/>
        <v>Site4</v>
      </c>
      <c r="E926" s="89" t="str">
        <f t="shared" si="72"/>
        <v>Meadow</v>
      </c>
      <c r="F926" s="90" t="str">
        <f t="shared" si="73"/>
        <v>FAIRDxMeadow</v>
      </c>
      <c r="G926" s="91">
        <f>+Monitoring!G926</f>
        <v>45164.582118055601</v>
      </c>
      <c r="H926" s="91">
        <f>+Monitoring!H926</f>
        <v>45164.582534722198</v>
      </c>
      <c r="I926" s="93">
        <f>+Monitoring!I926</f>
        <v>4.166665967204608E-4</v>
      </c>
      <c r="J926" s="92" t="e">
        <f>+Monitoring!#REF!</f>
        <v>#REF!</v>
      </c>
      <c r="K926" s="88" t="str">
        <f>+Monitoring!S926</f>
        <v>Diptera</v>
      </c>
      <c r="L926" s="88" t="str">
        <f>+Monitoring!T926</f>
        <v>Brachycera</v>
      </c>
      <c r="M926" s="88" t="str">
        <f>+Monitoring!U926</f>
        <v>Muscomorpha</v>
      </c>
      <c r="N926" s="88" t="str">
        <f>+Monitoring!V926</f>
        <v>Muscoidea</v>
      </c>
      <c r="O926" s="88" t="str">
        <f>+Monitoring!W926</f>
        <v>Fanniidae</v>
      </c>
      <c r="P926" s="88">
        <f>+Monitoring!X926</f>
        <v>0</v>
      </c>
      <c r="Q926" s="88" t="str">
        <f>+Monitoring!Y926</f>
        <v>Fannia</v>
      </c>
      <c r="R926" s="88" t="str">
        <f>+Monitoring!Z926</f>
        <v>#N/C</v>
      </c>
      <c r="S926" s="88" t="e">
        <f>+Monitoring!#REF!</f>
        <v>#REF!</v>
      </c>
      <c r="T926" s="101" t="e">
        <f>+Monitoring!#REF!</f>
        <v>#REF!</v>
      </c>
    </row>
    <row r="927" spans="1:20" x14ac:dyDescent="0.3">
      <c r="A927" s="88">
        <f t="shared" si="74"/>
        <v>926</v>
      </c>
      <c r="B927" s="88" t="str">
        <f t="shared" si="70"/>
        <v>FAIRD</v>
      </c>
      <c r="C927" s="88" t="str">
        <f>SUBSTITUTE(+Monitoring!C927,"-","")</f>
        <v>FAIRD4</v>
      </c>
      <c r="D927" s="88" t="str">
        <f t="shared" si="71"/>
        <v>Site4</v>
      </c>
      <c r="E927" s="89" t="str">
        <f t="shared" si="72"/>
        <v>Meadow</v>
      </c>
      <c r="F927" s="90" t="str">
        <f t="shared" si="73"/>
        <v>FAIRDxMeadow</v>
      </c>
      <c r="G927" s="91">
        <f>+Monitoring!G927</f>
        <v>45164.5850810185</v>
      </c>
      <c r="H927" s="91">
        <f>+Monitoring!H927</f>
        <v>45164.5851736111</v>
      </c>
      <c r="I927" s="93">
        <f>+Monitoring!I927</f>
        <v>9.2592599685303867E-5</v>
      </c>
      <c r="J927" s="92" t="e">
        <f>+Monitoring!#REF!</f>
        <v>#REF!</v>
      </c>
      <c r="K927" s="88" t="str">
        <f>+Monitoring!S927</f>
        <v>Hymenoptera</v>
      </c>
      <c r="L927" s="88" t="str">
        <f>+Monitoring!T927</f>
        <v>Apocrita</v>
      </c>
      <c r="M927" s="88" t="str">
        <f>+Monitoring!U927</f>
        <v>Aculeata</v>
      </c>
      <c r="N927" s="88" t="str">
        <f>+Monitoring!V927</f>
        <v>Vespoidea</v>
      </c>
      <c r="O927" s="88" t="str">
        <f>+Monitoring!W927</f>
        <v>Vespidae</v>
      </c>
      <c r="P927" s="88" t="str">
        <f>+Monitoring!X927</f>
        <v>Vespinae</v>
      </c>
      <c r="Q927" s="88" t="str">
        <f>+Monitoring!Y927</f>
        <v>Vespula</v>
      </c>
      <c r="R927" s="88" t="str">
        <f>+Monitoring!Z927</f>
        <v>#N/C</v>
      </c>
      <c r="S927" s="88" t="e">
        <f>+Monitoring!#REF!</f>
        <v>#REF!</v>
      </c>
      <c r="T927" s="101" t="e">
        <f>+Monitoring!#REF!</f>
        <v>#REF!</v>
      </c>
    </row>
    <row r="928" spans="1:20" x14ac:dyDescent="0.3">
      <c r="A928" s="88">
        <f t="shared" si="74"/>
        <v>927</v>
      </c>
      <c r="B928" s="88" t="str">
        <f t="shared" si="70"/>
        <v>FAIRD</v>
      </c>
      <c r="C928" s="88" t="str">
        <f>SUBSTITUTE(+Monitoring!C928,"-","")</f>
        <v>FAIRD4</v>
      </c>
      <c r="D928" s="88" t="str">
        <f t="shared" si="71"/>
        <v>Site4</v>
      </c>
      <c r="E928" s="89" t="str">
        <f t="shared" si="72"/>
        <v>Meadow</v>
      </c>
      <c r="F928" s="90" t="str">
        <f t="shared" si="73"/>
        <v>FAIRDxMeadow</v>
      </c>
      <c r="G928" s="91">
        <f>+Monitoring!G928</f>
        <v>45164.585231481498</v>
      </c>
      <c r="H928" s="91">
        <f>+Monitoring!H928</f>
        <v>45164.585682870398</v>
      </c>
      <c r="I928" s="93">
        <f>+Monitoring!I928</f>
        <v>4.513888998189941E-4</v>
      </c>
      <c r="J928" s="92" t="e">
        <f>+Monitoring!#REF!</f>
        <v>#REF!</v>
      </c>
      <c r="K928" s="88" t="str">
        <f>+Monitoring!S928</f>
        <v>Diptera</v>
      </c>
      <c r="L928" s="88" t="str">
        <f>+Monitoring!T928</f>
        <v>Brachycera</v>
      </c>
      <c r="M928" s="88" t="str">
        <f>+Monitoring!U928</f>
        <v>Muscomorpha</v>
      </c>
      <c r="N928" s="88" t="str">
        <f>+Monitoring!V928</f>
        <v>Muscoidea</v>
      </c>
      <c r="O928" s="88" t="str">
        <f>+Monitoring!W928</f>
        <v>Fanniidae</v>
      </c>
      <c r="P928" s="88">
        <f>+Monitoring!X928</f>
        <v>0</v>
      </c>
      <c r="Q928" s="88" t="str">
        <f>+Monitoring!Y928</f>
        <v>Fannia</v>
      </c>
      <c r="R928" s="88" t="str">
        <f>+Monitoring!Z928</f>
        <v>#N/C</v>
      </c>
      <c r="S928" s="88" t="e">
        <f>+Monitoring!#REF!</f>
        <v>#REF!</v>
      </c>
      <c r="T928" s="101" t="e">
        <f>+Monitoring!#REF!</f>
        <v>#REF!</v>
      </c>
    </row>
    <row r="929" spans="1:20" x14ac:dyDescent="0.3">
      <c r="A929" s="88">
        <f t="shared" si="74"/>
        <v>928</v>
      </c>
      <c r="B929" s="88" t="str">
        <f t="shared" si="70"/>
        <v>FAIRD</v>
      </c>
      <c r="C929" s="88" t="str">
        <f>SUBSTITUTE(+Monitoring!C929,"-","")</f>
        <v>FAIRD4</v>
      </c>
      <c r="D929" s="88" t="str">
        <f t="shared" si="71"/>
        <v>Site4</v>
      </c>
      <c r="E929" s="89" t="str">
        <f t="shared" si="72"/>
        <v>Meadow</v>
      </c>
      <c r="F929" s="90" t="str">
        <f t="shared" si="73"/>
        <v>FAIRDxMeadow</v>
      </c>
      <c r="G929" s="91">
        <f>+Monitoring!G929</f>
        <v>45164.585636574098</v>
      </c>
      <c r="H929" s="91">
        <f>+Monitoring!H929</f>
        <v>45164.5867013889</v>
      </c>
      <c r="I929" s="93">
        <f>+Monitoring!I929</f>
        <v>1.0648148017935455E-3</v>
      </c>
      <c r="J929" s="92" t="e">
        <f>+Monitoring!#REF!</f>
        <v>#REF!</v>
      </c>
      <c r="K929" s="88" t="str">
        <f>+Monitoring!S929</f>
        <v>Diptera</v>
      </c>
      <c r="L929" s="88" t="str">
        <f>+Monitoring!T929</f>
        <v>Brachycera</v>
      </c>
      <c r="M929" s="88" t="str">
        <f>+Monitoring!U929</f>
        <v>Muscomorpha</v>
      </c>
      <c r="N929" s="88" t="str">
        <f>+Monitoring!V929</f>
        <v>Muscoidea</v>
      </c>
      <c r="O929" s="88" t="str">
        <f>+Monitoring!W929</f>
        <v>#N/C</v>
      </c>
      <c r="P929" s="88" t="str">
        <f>+Monitoring!X929</f>
        <v>#N/C</v>
      </c>
      <c r="Q929" s="88" t="str">
        <f>+Monitoring!Y929</f>
        <v>#N/C</v>
      </c>
      <c r="R929" s="88" t="str">
        <f>+Monitoring!Z929</f>
        <v>#N/C</v>
      </c>
      <c r="S929" s="88" t="e">
        <f>+Monitoring!#REF!</f>
        <v>#REF!</v>
      </c>
      <c r="T929" s="101" t="e">
        <f>+Monitoring!#REF!</f>
        <v>#REF!</v>
      </c>
    </row>
    <row r="930" spans="1:20" x14ac:dyDescent="0.3">
      <c r="A930" s="88">
        <f t="shared" si="74"/>
        <v>929</v>
      </c>
      <c r="B930" s="88" t="str">
        <f t="shared" si="70"/>
        <v>FAIRD</v>
      </c>
      <c r="C930" s="88" t="str">
        <f>SUBSTITUTE(+Monitoring!C930,"-","")</f>
        <v>FAIRD4</v>
      </c>
      <c r="D930" s="88" t="str">
        <f t="shared" si="71"/>
        <v>Site4</v>
      </c>
      <c r="E930" s="89" t="str">
        <f t="shared" si="72"/>
        <v>Meadow</v>
      </c>
      <c r="F930" s="90" t="str">
        <f t="shared" si="73"/>
        <v>FAIRDxMeadow</v>
      </c>
      <c r="G930" s="91">
        <f>+Monitoring!G930</f>
        <v>45164.591076388897</v>
      </c>
      <c r="H930" s="91">
        <f>+Monitoring!H930</f>
        <v>45164.591203703698</v>
      </c>
      <c r="I930" s="93">
        <f>+Monitoring!I930</f>
        <v>1.2731480092043057E-4</v>
      </c>
      <c r="J930" s="92" t="e">
        <f>+Monitoring!#REF!</f>
        <v>#REF!</v>
      </c>
      <c r="K930" s="88" t="str">
        <f>+Monitoring!S930</f>
        <v>Diptera</v>
      </c>
      <c r="L930" s="88" t="str">
        <f>+Monitoring!T930</f>
        <v>Brachycera</v>
      </c>
      <c r="M930" s="88" t="str">
        <f>+Monitoring!U930</f>
        <v>#N/C</v>
      </c>
      <c r="N930" s="88" t="str">
        <f>+Monitoring!V930</f>
        <v>#N/C</v>
      </c>
      <c r="O930" s="88" t="str">
        <f>+Monitoring!W930</f>
        <v>#N/C</v>
      </c>
      <c r="P930" s="88" t="str">
        <f>+Monitoring!X930</f>
        <v>#N/C</v>
      </c>
      <c r="Q930" s="88" t="str">
        <f>+Monitoring!Y930</f>
        <v>#N/C</v>
      </c>
      <c r="R930" s="88" t="str">
        <f>+Monitoring!Z930</f>
        <v>#N/C</v>
      </c>
      <c r="S930" s="88" t="e">
        <f>+Monitoring!#REF!</f>
        <v>#REF!</v>
      </c>
      <c r="T930" s="101" t="e">
        <f>+Monitoring!#REF!</f>
        <v>#REF!</v>
      </c>
    </row>
    <row r="931" spans="1:20" x14ac:dyDescent="0.3">
      <c r="A931" s="88">
        <f t="shared" si="74"/>
        <v>930</v>
      </c>
      <c r="B931" s="88" t="str">
        <f t="shared" si="70"/>
        <v>FAIRD</v>
      </c>
      <c r="C931" s="88" t="str">
        <f>SUBSTITUTE(+Monitoring!C931,"-","")</f>
        <v>FAIRD4</v>
      </c>
      <c r="D931" s="88" t="str">
        <f t="shared" si="71"/>
        <v>Site4</v>
      </c>
      <c r="E931" s="89" t="str">
        <f t="shared" si="72"/>
        <v>Meadow</v>
      </c>
      <c r="F931" s="90" t="str">
        <f t="shared" si="73"/>
        <v>FAIRDxMeadow</v>
      </c>
      <c r="G931" s="91">
        <f>+Monitoring!G931</f>
        <v>45164.603356481501</v>
      </c>
      <c r="H931" s="91">
        <f>+Monitoring!H931</f>
        <v>45164.603518518503</v>
      </c>
      <c r="I931" s="93">
        <f>+Monitoring!I931</f>
        <v>1.6203700215555727E-4</v>
      </c>
      <c r="J931" s="92" t="e">
        <f>+Monitoring!#REF!</f>
        <v>#REF!</v>
      </c>
      <c r="K931" s="88" t="str">
        <f>+Monitoring!S931</f>
        <v>Diptera</v>
      </c>
      <c r="L931" s="88" t="str">
        <f>+Monitoring!T931</f>
        <v>Brachycera</v>
      </c>
      <c r="M931" s="88" t="str">
        <f>+Monitoring!U931</f>
        <v>Muscomorpha</v>
      </c>
      <c r="N931" s="88" t="str">
        <f>+Monitoring!V931</f>
        <v>Muscoidea</v>
      </c>
      <c r="O931" s="88" t="str">
        <f>+Monitoring!W931</f>
        <v>Fanniidae</v>
      </c>
      <c r="P931" s="88">
        <f>+Monitoring!X931</f>
        <v>0</v>
      </c>
      <c r="Q931" s="88" t="str">
        <f>+Monitoring!Y931</f>
        <v>Fannia</v>
      </c>
      <c r="R931" s="88" t="str">
        <f>+Monitoring!Z931</f>
        <v>#N/C</v>
      </c>
      <c r="S931" s="88" t="e">
        <f>+Monitoring!#REF!</f>
        <v>#REF!</v>
      </c>
      <c r="T931" s="101" t="e">
        <f>+Monitoring!#REF!</f>
        <v>#REF!</v>
      </c>
    </row>
    <row r="932" spans="1:20" x14ac:dyDescent="0.3">
      <c r="A932" s="88">
        <f t="shared" si="74"/>
        <v>931</v>
      </c>
      <c r="B932" s="88" t="str">
        <f t="shared" si="70"/>
        <v>FAIRD</v>
      </c>
      <c r="C932" s="88" t="str">
        <f>SUBSTITUTE(+Monitoring!C932,"-","")</f>
        <v>FAIRD4</v>
      </c>
      <c r="D932" s="88" t="str">
        <f t="shared" si="71"/>
        <v>Site4</v>
      </c>
      <c r="E932" s="89" t="str">
        <f t="shared" si="72"/>
        <v>Meadow</v>
      </c>
      <c r="F932" s="90" t="str">
        <f t="shared" si="73"/>
        <v>FAIRDxMeadow</v>
      </c>
      <c r="G932" s="91">
        <f>+Monitoring!G932</f>
        <v>45164.603506944397</v>
      </c>
      <c r="H932" s="91">
        <f>+Monitoring!H932</f>
        <v>45164.603750000002</v>
      </c>
      <c r="I932" s="93">
        <f>+Monitoring!I932</f>
        <v>2.4305560509674251E-4</v>
      </c>
      <c r="J932" s="92" t="e">
        <f>+Monitoring!#REF!</f>
        <v>#REF!</v>
      </c>
      <c r="K932" s="88" t="str">
        <f>+Monitoring!S932</f>
        <v>Diptera</v>
      </c>
      <c r="L932" s="88" t="str">
        <f>+Monitoring!T932</f>
        <v>Brachycera</v>
      </c>
      <c r="M932" s="88" t="str">
        <f>+Monitoring!U932</f>
        <v>Muscomorpha</v>
      </c>
      <c r="N932" s="88" t="str">
        <f>+Monitoring!V932</f>
        <v>Oestroidea</v>
      </c>
      <c r="O932" s="88" t="str">
        <f>+Monitoring!W932</f>
        <v>Sarcophagidae</v>
      </c>
      <c r="P932" s="88" t="str">
        <f>+Monitoring!X932</f>
        <v>Sarcophaginae</v>
      </c>
      <c r="Q932" s="88" t="str">
        <f>+Monitoring!Y932</f>
        <v>Sarcophaga</v>
      </c>
      <c r="R932" s="88" t="str">
        <f>+Monitoring!Z932</f>
        <v>#N/C</v>
      </c>
      <c r="S932" s="88" t="e">
        <f>+Monitoring!#REF!</f>
        <v>#REF!</v>
      </c>
      <c r="T932" s="101" t="e">
        <f>+Monitoring!#REF!</f>
        <v>#REF!</v>
      </c>
    </row>
    <row r="933" spans="1:20" x14ac:dyDescent="0.3">
      <c r="A933" s="88">
        <f t="shared" si="74"/>
        <v>932</v>
      </c>
      <c r="B933" s="88" t="str">
        <f t="shared" si="70"/>
        <v>FAIRD</v>
      </c>
      <c r="C933" s="88" t="str">
        <f>SUBSTITUTE(+Monitoring!C933,"-","")</f>
        <v>FAIRD4</v>
      </c>
      <c r="D933" s="88" t="str">
        <f t="shared" si="71"/>
        <v>Site4</v>
      </c>
      <c r="E933" s="89" t="str">
        <f t="shared" si="72"/>
        <v>Meadow</v>
      </c>
      <c r="F933" s="90" t="str">
        <f t="shared" si="73"/>
        <v>FAIRDxMeadow</v>
      </c>
      <c r="G933" s="91">
        <f>+Monitoring!G933</f>
        <v>45164.606770833299</v>
      </c>
      <c r="H933" s="91">
        <f>+Monitoring!H933</f>
        <v>45164.608587962997</v>
      </c>
      <c r="I933" s="93">
        <f>+Monitoring!I933</f>
        <v>1.8171296978835016E-3</v>
      </c>
      <c r="J933" s="92" t="e">
        <f>+Monitoring!#REF!</f>
        <v>#REF!</v>
      </c>
      <c r="K933" s="88" t="str">
        <f>+Monitoring!S933</f>
        <v>Diptera</v>
      </c>
      <c r="L933" s="88" t="str">
        <f>+Monitoring!T933</f>
        <v>Brachycera</v>
      </c>
      <c r="M933" s="88" t="str">
        <f>+Monitoring!U933</f>
        <v>#N/C</v>
      </c>
      <c r="N933" s="88" t="str">
        <f>+Monitoring!V933</f>
        <v>#N/C</v>
      </c>
      <c r="O933" s="88" t="str">
        <f>+Monitoring!W933</f>
        <v>#N/C</v>
      </c>
      <c r="P933" s="88" t="str">
        <f>+Monitoring!X933</f>
        <v>#N/C</v>
      </c>
      <c r="Q933" s="88" t="str">
        <f>+Monitoring!Y933</f>
        <v>#N/C</v>
      </c>
      <c r="R933" s="88" t="str">
        <f>+Monitoring!Z933</f>
        <v>#N/C</v>
      </c>
      <c r="S933" s="88" t="e">
        <f>+Monitoring!#REF!</f>
        <v>#REF!</v>
      </c>
      <c r="T933" s="101" t="e">
        <f>+Monitoring!#REF!</f>
        <v>#REF!</v>
      </c>
    </row>
    <row r="934" spans="1:20" x14ac:dyDescent="0.3">
      <c r="A934" s="88">
        <f t="shared" si="74"/>
        <v>933</v>
      </c>
      <c r="B934" s="88" t="str">
        <f t="shared" si="70"/>
        <v>FAIRD</v>
      </c>
      <c r="C934" s="88" t="str">
        <f>SUBSTITUTE(+Monitoring!C934,"-","")</f>
        <v>FAIRD4</v>
      </c>
      <c r="D934" s="88" t="str">
        <f t="shared" si="71"/>
        <v>Site4</v>
      </c>
      <c r="E934" s="89" t="str">
        <f t="shared" si="72"/>
        <v>Meadow</v>
      </c>
      <c r="F934" s="90" t="str">
        <f t="shared" si="73"/>
        <v>FAIRDxMeadow</v>
      </c>
      <c r="G934" s="91">
        <f>+Monitoring!G934</f>
        <v>45164.613009259301</v>
      </c>
      <c r="H934" s="91">
        <f>+Monitoring!H934</f>
        <v>45164.613148148201</v>
      </c>
      <c r="I934" s="93">
        <f>+Monitoring!I934</f>
        <v>1.388888995279558E-4</v>
      </c>
      <c r="J934" s="92" t="e">
        <f>+Monitoring!#REF!</f>
        <v>#REF!</v>
      </c>
      <c r="K934" s="88" t="str">
        <f>+Monitoring!S934</f>
        <v>Diptera</v>
      </c>
      <c r="L934" s="88" t="str">
        <f>+Monitoring!T934</f>
        <v>Brachycera</v>
      </c>
      <c r="M934" s="88" t="str">
        <f>+Monitoring!U934</f>
        <v>Muscomorpha</v>
      </c>
      <c r="N934" s="88" t="str">
        <f>+Monitoring!V934</f>
        <v>Muscoidea</v>
      </c>
      <c r="O934" s="88" t="str">
        <f>+Monitoring!W934</f>
        <v>Fanniidae</v>
      </c>
      <c r="P934" s="88">
        <f>+Monitoring!X934</f>
        <v>0</v>
      </c>
      <c r="Q934" s="88" t="str">
        <f>+Monitoring!Y934</f>
        <v>Fannia</v>
      </c>
      <c r="R934" s="88" t="str">
        <f>+Monitoring!Z934</f>
        <v>#N/C</v>
      </c>
      <c r="S934" s="88" t="e">
        <f>+Monitoring!#REF!</f>
        <v>#REF!</v>
      </c>
      <c r="T934" s="101" t="e">
        <f>+Monitoring!#REF!</f>
        <v>#REF!</v>
      </c>
    </row>
    <row r="935" spans="1:20" x14ac:dyDescent="0.3">
      <c r="A935" s="88">
        <f t="shared" si="74"/>
        <v>934</v>
      </c>
      <c r="B935" s="88" t="str">
        <f t="shared" si="70"/>
        <v>FAIRD</v>
      </c>
      <c r="C935" s="88" t="str">
        <f>SUBSTITUTE(+Monitoring!C935,"-","")</f>
        <v>FAIRD4</v>
      </c>
      <c r="D935" s="88" t="str">
        <f t="shared" si="71"/>
        <v>Site4</v>
      </c>
      <c r="E935" s="89" t="str">
        <f t="shared" si="72"/>
        <v>Meadow</v>
      </c>
      <c r="F935" s="90" t="str">
        <f t="shared" si="73"/>
        <v>FAIRDxMeadow</v>
      </c>
      <c r="G935" s="91">
        <f>+Monitoring!G935</f>
        <v>45164.614386574103</v>
      </c>
      <c r="H935" s="91">
        <f>+Monitoring!H935</f>
        <v>45164.614513888897</v>
      </c>
      <c r="I935" s="93">
        <f>+Monitoring!I935</f>
        <v>1.2731479364447296E-4</v>
      </c>
      <c r="J935" s="92" t="e">
        <f>+Monitoring!#REF!</f>
        <v>#REF!</v>
      </c>
      <c r="K935" s="88" t="str">
        <f>+Monitoring!S935</f>
        <v>Diptera</v>
      </c>
      <c r="L935" s="88" t="str">
        <f>+Monitoring!T935</f>
        <v>Brachycera</v>
      </c>
      <c r="M935" s="88" t="str">
        <f>+Monitoring!U935</f>
        <v>#N/C</v>
      </c>
      <c r="N935" s="88" t="str">
        <f>+Monitoring!V935</f>
        <v>#N/C</v>
      </c>
      <c r="O935" s="88" t="str">
        <f>+Monitoring!W935</f>
        <v>#N/C</v>
      </c>
      <c r="P935" s="88" t="str">
        <f>+Monitoring!X935</f>
        <v>#N/C</v>
      </c>
      <c r="Q935" s="88" t="str">
        <f>+Monitoring!Y935</f>
        <v>#N/C</v>
      </c>
      <c r="R935" s="88" t="str">
        <f>+Monitoring!Z935</f>
        <v>#N/C</v>
      </c>
      <c r="S935" s="88" t="e">
        <f>+Monitoring!#REF!</f>
        <v>#REF!</v>
      </c>
      <c r="T935" s="101" t="e">
        <f>+Monitoring!#REF!</f>
        <v>#REF!</v>
      </c>
    </row>
    <row r="936" spans="1:20" x14ac:dyDescent="0.3">
      <c r="A936" s="88">
        <f t="shared" si="74"/>
        <v>935</v>
      </c>
      <c r="B936" s="88" t="str">
        <f t="shared" si="70"/>
        <v>FAIRD</v>
      </c>
      <c r="C936" s="88" t="str">
        <f>SUBSTITUTE(+Monitoring!C936,"-","")</f>
        <v>FAIRD4</v>
      </c>
      <c r="D936" s="88" t="str">
        <f t="shared" si="71"/>
        <v>Site4</v>
      </c>
      <c r="E936" s="89" t="str">
        <f t="shared" si="72"/>
        <v>Meadow</v>
      </c>
      <c r="F936" s="90" t="str">
        <f t="shared" si="73"/>
        <v>FAIRDxMeadow</v>
      </c>
      <c r="G936" s="91">
        <f>+Monitoring!G936</f>
        <v>45164.618078703701</v>
      </c>
      <c r="H936" s="91">
        <f>+Monitoring!H936</f>
        <v>45164.618125000001</v>
      </c>
      <c r="I936" s="93">
        <f>+Monitoring!I936</f>
        <v>4.6296299842651933E-5</v>
      </c>
      <c r="J936" s="92" t="e">
        <f>+Monitoring!#REF!</f>
        <v>#REF!</v>
      </c>
      <c r="K936" s="88" t="str">
        <f>+Monitoring!S936</f>
        <v>Diptera</v>
      </c>
      <c r="L936" s="88" t="str">
        <f>+Monitoring!T936</f>
        <v>Brachycera</v>
      </c>
      <c r="M936" s="88" t="str">
        <f>+Monitoring!U936</f>
        <v>Muscomorpha</v>
      </c>
      <c r="N936" s="88" t="str">
        <f>+Monitoring!V936</f>
        <v>Oestroidea</v>
      </c>
      <c r="O936" s="88" t="str">
        <f>+Monitoring!W936</f>
        <v>#N/C</v>
      </c>
      <c r="P936" s="88" t="str">
        <f>+Monitoring!X936</f>
        <v>#N/C</v>
      </c>
      <c r="Q936" s="88" t="str">
        <f>+Monitoring!Y936</f>
        <v>#N/C</v>
      </c>
      <c r="R936" s="88" t="str">
        <f>+Monitoring!Z936</f>
        <v>#N/C</v>
      </c>
      <c r="S936" s="88" t="e">
        <f>+Monitoring!#REF!</f>
        <v>#REF!</v>
      </c>
      <c r="T936" s="101" t="e">
        <f>+Monitoring!#REF!</f>
        <v>#REF!</v>
      </c>
    </row>
    <row r="937" spans="1:20" x14ac:dyDescent="0.3">
      <c r="A937" s="88">
        <f t="shared" si="74"/>
        <v>936</v>
      </c>
      <c r="B937" s="88" t="str">
        <f t="shared" si="70"/>
        <v>FAIRD</v>
      </c>
      <c r="C937" s="88" t="str">
        <f>SUBSTITUTE(+Monitoring!C937,"-","")</f>
        <v>FAIRD4</v>
      </c>
      <c r="D937" s="88" t="str">
        <f t="shared" si="71"/>
        <v>Site4</v>
      </c>
      <c r="E937" s="89" t="str">
        <f t="shared" si="72"/>
        <v>Meadow</v>
      </c>
      <c r="F937" s="90" t="str">
        <f t="shared" si="73"/>
        <v>FAIRDxMeadow</v>
      </c>
      <c r="G937" s="91">
        <f>+Monitoring!G937</f>
        <v>45164.624270833301</v>
      </c>
      <c r="H937" s="91">
        <f>+Monitoring!H937</f>
        <v>45164.6277430556</v>
      </c>
      <c r="I937" s="93">
        <f>+Monitoring!I937</f>
        <v>3.472222299023997E-3</v>
      </c>
      <c r="J937" s="92" t="e">
        <f>+Monitoring!#REF!</f>
        <v>#REF!</v>
      </c>
      <c r="K937" s="88" t="str">
        <f>+Monitoring!S937</f>
        <v>Diptera</v>
      </c>
      <c r="L937" s="88" t="str">
        <f>+Monitoring!T937</f>
        <v>Brachycera</v>
      </c>
      <c r="M937" s="88" t="str">
        <f>+Monitoring!U937</f>
        <v>#N/C</v>
      </c>
      <c r="N937" s="88" t="str">
        <f>+Monitoring!V937</f>
        <v>#N/C</v>
      </c>
      <c r="O937" s="88" t="str">
        <f>+Monitoring!W937</f>
        <v>#N/C</v>
      </c>
      <c r="P937" s="88" t="str">
        <f>+Monitoring!X937</f>
        <v>#N/C</v>
      </c>
      <c r="Q937" s="88" t="str">
        <f>+Monitoring!Y937</f>
        <v>#N/C</v>
      </c>
      <c r="R937" s="88" t="str">
        <f>+Monitoring!Z937</f>
        <v>#N/C</v>
      </c>
      <c r="S937" s="88" t="e">
        <f>+Monitoring!#REF!</f>
        <v>#REF!</v>
      </c>
      <c r="T937" s="101" t="e">
        <f>+Monitoring!#REF!</f>
        <v>#REF!</v>
      </c>
    </row>
    <row r="938" spans="1:20" x14ac:dyDescent="0.3">
      <c r="A938" s="88">
        <f t="shared" si="74"/>
        <v>937</v>
      </c>
      <c r="B938" s="88" t="str">
        <f t="shared" si="70"/>
        <v>FAIRD</v>
      </c>
      <c r="C938" s="88" t="str">
        <f>SUBSTITUTE(+Monitoring!C938,"-","")</f>
        <v>FAIRD4</v>
      </c>
      <c r="D938" s="88" t="str">
        <f t="shared" si="71"/>
        <v>Site4</v>
      </c>
      <c r="E938" s="89" t="str">
        <f t="shared" si="72"/>
        <v>Meadow</v>
      </c>
      <c r="F938" s="90" t="str">
        <f t="shared" si="73"/>
        <v>FAIRDxMeadow</v>
      </c>
      <c r="G938" s="91">
        <f>+Monitoring!G938</f>
        <v>45164.627557870401</v>
      </c>
      <c r="H938" s="91">
        <f>+Monitoring!H938</f>
        <v>45164.628668981502</v>
      </c>
      <c r="I938" s="93">
        <f>+Monitoring!I938</f>
        <v>1.1111111016361974E-3</v>
      </c>
      <c r="J938" s="92" t="e">
        <f>+Monitoring!#REF!</f>
        <v>#REF!</v>
      </c>
      <c r="K938" s="88" t="str">
        <f>+Monitoring!S938</f>
        <v>Diptera</v>
      </c>
      <c r="L938" s="88" t="str">
        <f>+Monitoring!T938</f>
        <v>Brachycera</v>
      </c>
      <c r="M938" s="88" t="str">
        <f>+Monitoring!U938</f>
        <v>Muscomorpha</v>
      </c>
      <c r="N938" s="88" t="str">
        <f>+Monitoring!V938</f>
        <v>Tephritoidea</v>
      </c>
      <c r="O938" s="88" t="str">
        <f>+Monitoring!W938</f>
        <v>Tephritidae</v>
      </c>
      <c r="P938" s="88" t="str">
        <f>+Monitoring!X938</f>
        <v>Trypetinae</v>
      </c>
      <c r="Q938" s="88" t="str">
        <f>+Monitoring!Y938</f>
        <v>Anomoia</v>
      </c>
      <c r="R938" s="88" t="str">
        <f>+Monitoring!Z938</f>
        <v>#N/C</v>
      </c>
      <c r="S938" s="88" t="e">
        <f>+Monitoring!#REF!</f>
        <v>#REF!</v>
      </c>
      <c r="T938" s="101" t="e">
        <f>+Monitoring!#REF!</f>
        <v>#REF!</v>
      </c>
    </row>
    <row r="939" spans="1:20" x14ac:dyDescent="0.3">
      <c r="A939" s="88">
        <f t="shared" si="74"/>
        <v>938</v>
      </c>
      <c r="B939" s="88" t="str">
        <f t="shared" si="70"/>
        <v>FAIRD</v>
      </c>
      <c r="C939" s="88" t="str">
        <f>SUBSTITUTE(+Monitoring!C939,"-","")</f>
        <v>FAIRD4</v>
      </c>
      <c r="D939" s="88" t="str">
        <f t="shared" si="71"/>
        <v>Site4</v>
      </c>
      <c r="E939" s="89" t="str">
        <f t="shared" si="72"/>
        <v>Meadow</v>
      </c>
      <c r="F939" s="90" t="str">
        <f t="shared" si="73"/>
        <v>FAIRDxMeadow</v>
      </c>
      <c r="G939" s="91">
        <f>+Monitoring!G939</f>
        <v>45164.641284722202</v>
      </c>
      <c r="H939" s="91">
        <f>+Monitoring!H939</f>
        <v>45164.641643518502</v>
      </c>
      <c r="I939" s="93">
        <f>+Monitoring!I939</f>
        <v>3.5879630013369024E-4</v>
      </c>
      <c r="J939" s="92" t="e">
        <f>+Monitoring!#REF!</f>
        <v>#REF!</v>
      </c>
      <c r="K939" s="88" t="str">
        <f>+Monitoring!S939</f>
        <v>Diptera</v>
      </c>
      <c r="L939" s="88" t="str">
        <f>+Monitoring!T939</f>
        <v>Brachycera</v>
      </c>
      <c r="M939" s="88" t="str">
        <f>+Monitoring!U939</f>
        <v>Muscomorpha</v>
      </c>
      <c r="N939" s="88" t="str">
        <f>+Monitoring!V939</f>
        <v>Muscoidea</v>
      </c>
      <c r="O939" s="88" t="str">
        <f>+Monitoring!W939</f>
        <v>#N/C</v>
      </c>
      <c r="P939" s="88" t="str">
        <f>+Monitoring!X939</f>
        <v>#N/C</v>
      </c>
      <c r="Q939" s="88" t="str">
        <f>+Monitoring!Y939</f>
        <v>#N/C</v>
      </c>
      <c r="R939" s="88" t="str">
        <f>+Monitoring!Z939</f>
        <v>#N/C</v>
      </c>
      <c r="S939" s="88" t="e">
        <f>+Monitoring!#REF!</f>
        <v>#REF!</v>
      </c>
      <c r="T939" s="101" t="e">
        <f>+Monitoring!#REF!</f>
        <v>#REF!</v>
      </c>
    </row>
    <row r="940" spans="1:20" x14ac:dyDescent="0.3">
      <c r="A940" s="88">
        <f t="shared" si="74"/>
        <v>939</v>
      </c>
      <c r="B940" s="88" t="str">
        <f t="shared" si="70"/>
        <v>FAIRD</v>
      </c>
      <c r="C940" s="88" t="str">
        <f>SUBSTITUTE(+Monitoring!C940,"-","")</f>
        <v>FAIRD4</v>
      </c>
      <c r="D940" s="88" t="str">
        <f t="shared" si="71"/>
        <v>Site4</v>
      </c>
      <c r="E940" s="89" t="str">
        <f t="shared" si="72"/>
        <v>Meadow</v>
      </c>
      <c r="F940" s="90" t="str">
        <f t="shared" si="73"/>
        <v>FAIRDxMeadow</v>
      </c>
      <c r="G940" s="91">
        <f>+Monitoring!G940</f>
        <v>45164.643576388902</v>
      </c>
      <c r="H940" s="91">
        <f>+Monitoring!H940</f>
        <v>45164.643703703703</v>
      </c>
      <c r="I940" s="93">
        <f>+Monitoring!I940</f>
        <v>1.2731480092043057E-4</v>
      </c>
      <c r="J940" s="92" t="e">
        <f>+Monitoring!#REF!</f>
        <v>#REF!</v>
      </c>
      <c r="K940" s="88" t="str">
        <f>+Monitoring!S940</f>
        <v>Diptera</v>
      </c>
      <c r="L940" s="88" t="str">
        <f>+Monitoring!T940</f>
        <v>Brachycera</v>
      </c>
      <c r="M940" s="88" t="str">
        <f>+Monitoring!U940</f>
        <v>Muscomorpha</v>
      </c>
      <c r="N940" s="88" t="str">
        <f>+Monitoring!V940</f>
        <v>Muscoidea</v>
      </c>
      <c r="O940" s="88" t="str">
        <f>+Monitoring!W940</f>
        <v>#N/C</v>
      </c>
      <c r="P940" s="88" t="str">
        <f>+Monitoring!X940</f>
        <v>#N/C</v>
      </c>
      <c r="Q940" s="88" t="str">
        <f>+Monitoring!Y940</f>
        <v>#N/C</v>
      </c>
      <c r="R940" s="88" t="str">
        <f>+Monitoring!Z940</f>
        <v>#N/C</v>
      </c>
      <c r="S940" s="88" t="e">
        <f>+Monitoring!#REF!</f>
        <v>#REF!</v>
      </c>
      <c r="T940" s="101" t="e">
        <f>+Monitoring!#REF!</f>
        <v>#REF!</v>
      </c>
    </row>
    <row r="941" spans="1:20" x14ac:dyDescent="0.3">
      <c r="A941" s="88">
        <f t="shared" si="74"/>
        <v>940</v>
      </c>
      <c r="B941" s="88" t="str">
        <f t="shared" si="70"/>
        <v>FAIRD</v>
      </c>
      <c r="C941" s="88" t="str">
        <f>SUBSTITUTE(+Monitoring!C941,"-","")</f>
        <v>FAIRD4</v>
      </c>
      <c r="D941" s="88" t="str">
        <f t="shared" si="71"/>
        <v>Site4</v>
      </c>
      <c r="E941" s="89" t="str">
        <f t="shared" si="72"/>
        <v>Meadow</v>
      </c>
      <c r="F941" s="90" t="str">
        <f t="shared" si="73"/>
        <v>FAIRDxMeadow</v>
      </c>
      <c r="G941" s="91">
        <f>+Monitoring!G941</f>
        <v>45164.6479861111</v>
      </c>
      <c r="H941" s="91">
        <f>+Monitoring!H941</f>
        <v>45164.648101851897</v>
      </c>
      <c r="I941" s="93">
        <f>+Monitoring!I941</f>
        <v>1.1574079690035433E-4</v>
      </c>
      <c r="J941" s="92" t="e">
        <f>+Monitoring!#REF!</f>
        <v>#REF!</v>
      </c>
      <c r="K941" s="88" t="str">
        <f>+Monitoring!S941</f>
        <v>Diptera</v>
      </c>
      <c r="L941" s="88" t="str">
        <f>+Monitoring!T941</f>
        <v>Brachycera</v>
      </c>
      <c r="M941" s="88" t="str">
        <f>+Monitoring!U941</f>
        <v>Muscomorpha</v>
      </c>
      <c r="N941" s="88" t="str">
        <f>+Monitoring!V941</f>
        <v>Muscoidea</v>
      </c>
      <c r="O941" s="88" t="str">
        <f>+Monitoring!W941</f>
        <v>Fanniidae</v>
      </c>
      <c r="P941" s="88">
        <f>+Monitoring!X941</f>
        <v>0</v>
      </c>
      <c r="Q941" s="88" t="str">
        <f>+Monitoring!Y941</f>
        <v>Fannia</v>
      </c>
      <c r="R941" s="88" t="str">
        <f>+Monitoring!Z941</f>
        <v>#N/C</v>
      </c>
      <c r="S941" s="88" t="e">
        <f>+Monitoring!#REF!</f>
        <v>#REF!</v>
      </c>
      <c r="T941" s="101" t="e">
        <f>+Monitoring!#REF!</f>
        <v>#REF!</v>
      </c>
    </row>
    <row r="942" spans="1:20" x14ac:dyDescent="0.3">
      <c r="A942" s="88">
        <f t="shared" si="74"/>
        <v>941</v>
      </c>
      <c r="B942" s="88" t="str">
        <f t="shared" si="70"/>
        <v>FAIRD</v>
      </c>
      <c r="C942" s="88" t="str">
        <f>SUBSTITUTE(+Monitoring!C942,"-","")</f>
        <v>FAIRD4</v>
      </c>
      <c r="D942" s="88" t="str">
        <f t="shared" si="71"/>
        <v>Site4</v>
      </c>
      <c r="E942" s="89" t="str">
        <f t="shared" si="72"/>
        <v>Meadow</v>
      </c>
      <c r="F942" s="90" t="str">
        <f t="shared" si="73"/>
        <v>FAIRDxMeadow</v>
      </c>
      <c r="G942" s="91">
        <f>+Monitoring!G942</f>
        <v>45164.652534722198</v>
      </c>
      <c r="H942" s="91">
        <f>+Monitoring!H942</f>
        <v>45164.653402777803</v>
      </c>
      <c r="I942" s="93">
        <f>+Monitoring!I942</f>
        <v>8.6805560567881912E-4</v>
      </c>
      <c r="J942" s="92" t="e">
        <f>+Monitoring!#REF!</f>
        <v>#REF!</v>
      </c>
      <c r="K942" s="88" t="str">
        <f>+Monitoring!S942</f>
        <v>Diptera</v>
      </c>
      <c r="L942" s="88" t="str">
        <f>+Monitoring!T942</f>
        <v>Brachycera</v>
      </c>
      <c r="M942" s="88" t="str">
        <f>+Monitoring!U942</f>
        <v>#N/C</v>
      </c>
      <c r="N942" s="88" t="str">
        <f>+Monitoring!V942</f>
        <v>#N/C</v>
      </c>
      <c r="O942" s="88" t="str">
        <f>+Monitoring!W942</f>
        <v>#N/C</v>
      </c>
      <c r="P942" s="88" t="str">
        <f>+Monitoring!X942</f>
        <v>#N/C</v>
      </c>
      <c r="Q942" s="88" t="str">
        <f>+Monitoring!Y942</f>
        <v>#N/C</v>
      </c>
      <c r="R942" s="88" t="str">
        <f>+Monitoring!Z942</f>
        <v>#N/C</v>
      </c>
      <c r="S942" s="88" t="e">
        <f>+Monitoring!#REF!</f>
        <v>#REF!</v>
      </c>
      <c r="T942" s="101" t="e">
        <f>+Monitoring!#REF!</f>
        <v>#REF!</v>
      </c>
    </row>
    <row r="943" spans="1:20" x14ac:dyDescent="0.3">
      <c r="A943" s="88">
        <f t="shared" si="74"/>
        <v>942</v>
      </c>
      <c r="B943" s="88" t="str">
        <f t="shared" si="70"/>
        <v>FAIRD</v>
      </c>
      <c r="C943" s="88" t="str">
        <f>SUBSTITUTE(+Monitoring!C943,"-","")</f>
        <v>FAIRD4</v>
      </c>
      <c r="D943" s="88" t="str">
        <f t="shared" si="71"/>
        <v>Site4</v>
      </c>
      <c r="E943" s="89" t="str">
        <f t="shared" si="72"/>
        <v>Meadow</v>
      </c>
      <c r="F943" s="90" t="str">
        <f t="shared" si="73"/>
        <v>FAIRDxMeadow</v>
      </c>
      <c r="G943" s="91">
        <f>+Monitoring!G943</f>
        <v>45164.653993055603</v>
      </c>
      <c r="H943" s="91">
        <f>+Monitoring!H943</f>
        <v>45164.654756944503</v>
      </c>
      <c r="I943" s="93">
        <f>+Monitoring!I943</f>
        <v>7.6388890011003241E-4</v>
      </c>
      <c r="J943" s="92" t="e">
        <f>+Monitoring!#REF!</f>
        <v>#REF!</v>
      </c>
      <c r="K943" s="88" t="str">
        <f>+Monitoring!S943</f>
        <v>Diptera</v>
      </c>
      <c r="L943" s="88" t="str">
        <f>+Monitoring!T943</f>
        <v>Brachycera</v>
      </c>
      <c r="M943" s="88" t="str">
        <f>+Monitoring!U943</f>
        <v>Muscomorpha</v>
      </c>
      <c r="N943" s="88" t="str">
        <f>+Monitoring!V943</f>
        <v>Muscoidea</v>
      </c>
      <c r="O943" s="88" t="str">
        <f>+Monitoring!W943</f>
        <v>Fanniidae</v>
      </c>
      <c r="P943" s="88">
        <f>+Monitoring!X943</f>
        <v>0</v>
      </c>
      <c r="Q943" s="88" t="str">
        <f>+Monitoring!Y943</f>
        <v>Fannia</v>
      </c>
      <c r="R943" s="88" t="str">
        <f>+Monitoring!Z943</f>
        <v>#N/C</v>
      </c>
      <c r="S943" s="88" t="e">
        <f>+Monitoring!#REF!</f>
        <v>#REF!</v>
      </c>
      <c r="T943" s="101" t="e">
        <f>+Monitoring!#REF!</f>
        <v>#REF!</v>
      </c>
    </row>
    <row r="944" spans="1:20" x14ac:dyDescent="0.3">
      <c r="A944" s="88">
        <f t="shared" si="74"/>
        <v>943</v>
      </c>
      <c r="B944" s="88" t="str">
        <f t="shared" si="70"/>
        <v>FAIRD</v>
      </c>
      <c r="C944" s="88" t="str">
        <f>SUBSTITUTE(+Monitoring!C944,"-","")</f>
        <v>FAIRD4</v>
      </c>
      <c r="D944" s="88" t="str">
        <f t="shared" si="71"/>
        <v>Site4</v>
      </c>
      <c r="E944" s="89" t="str">
        <f t="shared" si="72"/>
        <v>Meadow</v>
      </c>
      <c r="F944" s="90" t="str">
        <f t="shared" si="73"/>
        <v>FAIRDxMeadow</v>
      </c>
      <c r="G944" s="91">
        <f>+Monitoring!G944</f>
        <v>45164.655231481498</v>
      </c>
      <c r="H944" s="91">
        <f>+Monitoring!H944</f>
        <v>45164.655462962997</v>
      </c>
      <c r="I944" s="93">
        <f>+Monitoring!I944</f>
        <v>2.3148149921325967E-4</v>
      </c>
      <c r="J944" s="92" t="e">
        <f>+Monitoring!#REF!</f>
        <v>#REF!</v>
      </c>
      <c r="K944" s="88" t="str">
        <f>+Monitoring!S944</f>
        <v>Diptera</v>
      </c>
      <c r="L944" s="88" t="str">
        <f>+Monitoring!T944</f>
        <v>Brachycera</v>
      </c>
      <c r="M944" s="88" t="str">
        <f>+Monitoring!U944</f>
        <v>Muscomorpha</v>
      </c>
      <c r="N944" s="88" t="str">
        <f>+Monitoring!V944</f>
        <v>Muscoidea</v>
      </c>
      <c r="O944" s="88" t="str">
        <f>+Monitoring!W944</f>
        <v>Fanniidae</v>
      </c>
      <c r="P944" s="88">
        <f>+Monitoring!X944</f>
        <v>0</v>
      </c>
      <c r="Q944" s="88" t="str">
        <f>+Monitoring!Y944</f>
        <v>Fannia</v>
      </c>
      <c r="R944" s="88" t="str">
        <f>+Monitoring!Z944</f>
        <v>#N/C</v>
      </c>
      <c r="S944" s="88" t="e">
        <f>+Monitoring!#REF!</f>
        <v>#REF!</v>
      </c>
      <c r="T944" s="101" t="e">
        <f>+Monitoring!#REF!</f>
        <v>#REF!</v>
      </c>
    </row>
    <row r="945" spans="1:20" x14ac:dyDescent="0.3">
      <c r="A945" s="88">
        <f t="shared" si="74"/>
        <v>944</v>
      </c>
      <c r="B945" s="88" t="str">
        <f t="shared" si="70"/>
        <v>FAIRD</v>
      </c>
      <c r="C945" s="88" t="str">
        <f>SUBSTITUTE(+Monitoring!C945,"-","")</f>
        <v>FAIRD4</v>
      </c>
      <c r="D945" s="88" t="str">
        <f t="shared" si="71"/>
        <v>Site4</v>
      </c>
      <c r="E945" s="89" t="str">
        <f t="shared" si="72"/>
        <v>Meadow</v>
      </c>
      <c r="F945" s="90" t="str">
        <f t="shared" si="73"/>
        <v>FAIRDxMeadow</v>
      </c>
      <c r="G945" s="91">
        <f>+Monitoring!G945</f>
        <v>45164.686180555596</v>
      </c>
      <c r="H945" s="91">
        <f>+Monitoring!H945</f>
        <v>45164.691284722197</v>
      </c>
      <c r="I945" s="93">
        <f>+Monitoring!I945</f>
        <v>5.1041666010860354E-3</v>
      </c>
      <c r="J945" s="92" t="e">
        <f>+Monitoring!#REF!</f>
        <v>#REF!</v>
      </c>
      <c r="K945" s="88" t="str">
        <f>+Monitoring!S945</f>
        <v>Diptera</v>
      </c>
      <c r="L945" s="88" t="str">
        <f>+Monitoring!T945</f>
        <v>Brachycera</v>
      </c>
      <c r="M945" s="88" t="str">
        <f>+Monitoring!U945</f>
        <v>Asilomorpha</v>
      </c>
      <c r="N945" s="88" t="str">
        <f>+Monitoring!V945</f>
        <v>Asiloidea</v>
      </c>
      <c r="O945" s="88" t="str">
        <f>+Monitoring!W945</f>
        <v>Asilidae</v>
      </c>
      <c r="P945" s="88" t="str">
        <f>+Monitoring!X945</f>
        <v>Asilinae</v>
      </c>
      <c r="Q945" s="88" t="str">
        <f>+Monitoring!Y945</f>
        <v>#N/C</v>
      </c>
      <c r="R945" s="88" t="str">
        <f>+Monitoring!Z945</f>
        <v>#N/C</v>
      </c>
      <c r="S945" s="88" t="e">
        <f>+Monitoring!#REF!</f>
        <v>#REF!</v>
      </c>
      <c r="T945" s="101" t="e">
        <f>+Monitoring!#REF!</f>
        <v>#REF!</v>
      </c>
    </row>
    <row r="946" spans="1:20" x14ac:dyDescent="0.3">
      <c r="A946" s="88">
        <f t="shared" si="74"/>
        <v>945</v>
      </c>
      <c r="B946" s="88" t="str">
        <f t="shared" si="70"/>
        <v>FAIRD</v>
      </c>
      <c r="C946" s="88" t="str">
        <f>SUBSTITUTE(+Monitoring!C946,"-","")</f>
        <v>FAIRD4</v>
      </c>
      <c r="D946" s="88" t="str">
        <f t="shared" si="71"/>
        <v>Site4</v>
      </c>
      <c r="E946" s="89" t="str">
        <f t="shared" si="72"/>
        <v>Meadow</v>
      </c>
      <c r="F946" s="90" t="str">
        <f t="shared" si="73"/>
        <v>FAIRDxMeadow</v>
      </c>
      <c r="G946" s="91">
        <f>+Monitoring!G946</f>
        <v>45164.699293981503</v>
      </c>
      <c r="H946" s="91">
        <f>+Monitoring!H946</f>
        <v>45164.699525463002</v>
      </c>
      <c r="I946" s="93">
        <f>+Monitoring!I946</f>
        <v>2.3148149921325967E-4</v>
      </c>
      <c r="J946" s="92" t="e">
        <f>+Monitoring!#REF!</f>
        <v>#REF!</v>
      </c>
      <c r="K946" s="88" t="str">
        <f>+Monitoring!S946</f>
        <v>Diptera</v>
      </c>
      <c r="L946" s="88" t="str">
        <f>+Monitoring!T946</f>
        <v>Brachycera</v>
      </c>
      <c r="M946" s="88" t="str">
        <f>+Monitoring!U946</f>
        <v>#N/C</v>
      </c>
      <c r="N946" s="88" t="str">
        <f>+Monitoring!V946</f>
        <v>#N/C</v>
      </c>
      <c r="O946" s="88" t="str">
        <f>+Monitoring!W946</f>
        <v>#N/C</v>
      </c>
      <c r="P946" s="88" t="str">
        <f>+Monitoring!X946</f>
        <v>#N/C</v>
      </c>
      <c r="Q946" s="88" t="str">
        <f>+Monitoring!Y946</f>
        <v>#N/C</v>
      </c>
      <c r="R946" s="88" t="str">
        <f>+Monitoring!Z946</f>
        <v>#N/C</v>
      </c>
      <c r="S946" s="88" t="e">
        <f>+Monitoring!#REF!</f>
        <v>#REF!</v>
      </c>
      <c r="T946" s="101" t="e">
        <f>+Monitoring!#REF!</f>
        <v>#REF!</v>
      </c>
    </row>
    <row r="947" spans="1:20" x14ac:dyDescent="0.3">
      <c r="A947" s="88">
        <f t="shared" si="74"/>
        <v>946</v>
      </c>
      <c r="B947" s="88" t="str">
        <f t="shared" si="70"/>
        <v>FAIRD</v>
      </c>
      <c r="C947" s="88" t="str">
        <f>SUBSTITUTE(+Monitoring!C947,"-","")</f>
        <v>FAIRD4</v>
      </c>
      <c r="D947" s="88" t="str">
        <f t="shared" si="71"/>
        <v>Site4</v>
      </c>
      <c r="E947" s="89" t="str">
        <f t="shared" si="72"/>
        <v>Meadow</v>
      </c>
      <c r="F947" s="90" t="str">
        <f t="shared" si="73"/>
        <v>FAIRDxMeadow</v>
      </c>
      <c r="G947" s="91">
        <f>+Monitoring!G947</f>
        <v>45164.764525462997</v>
      </c>
      <c r="H947" s="91">
        <f>+Monitoring!H947</f>
        <v>45164.767164351899</v>
      </c>
      <c r="I947" s="93">
        <f>+Monitoring!I947</f>
        <v>2.6388889018562622E-3</v>
      </c>
      <c r="J947" s="92" t="e">
        <f>+Monitoring!#REF!</f>
        <v>#REF!</v>
      </c>
      <c r="K947" s="88" t="str">
        <f>+Monitoring!S947</f>
        <v>Diptera</v>
      </c>
      <c r="L947" s="88" t="str">
        <f>+Monitoring!T947</f>
        <v>Brachycera</v>
      </c>
      <c r="M947" s="88" t="str">
        <f>+Monitoring!U947</f>
        <v>Muscomorpha</v>
      </c>
      <c r="N947" s="88" t="str">
        <f>+Monitoring!V947</f>
        <v>Muscoidea</v>
      </c>
      <c r="O947" s="88" t="str">
        <f>+Monitoring!W947</f>
        <v>#N/C</v>
      </c>
      <c r="P947" s="88" t="str">
        <f>+Monitoring!X947</f>
        <v>#N/C</v>
      </c>
      <c r="Q947" s="88" t="str">
        <f>+Monitoring!Y947</f>
        <v>#N/C</v>
      </c>
      <c r="R947" s="88" t="str">
        <f>+Monitoring!Z947</f>
        <v>#N/C</v>
      </c>
      <c r="S947" s="88" t="e">
        <f>+Monitoring!#REF!</f>
        <v>#REF!</v>
      </c>
      <c r="T947" s="101" t="e">
        <f>+Monitoring!#REF!</f>
        <v>#REF!</v>
      </c>
    </row>
    <row r="948" spans="1:20" x14ac:dyDescent="0.3">
      <c r="A948" s="88">
        <f t="shared" si="74"/>
        <v>947</v>
      </c>
      <c r="B948" s="88" t="str">
        <f t="shared" si="70"/>
        <v>FAIRD</v>
      </c>
      <c r="C948" s="88" t="str">
        <f>SUBSTITUTE(+Monitoring!C948,"-","")</f>
        <v>FAIRD4</v>
      </c>
      <c r="D948" s="88" t="str">
        <f t="shared" si="71"/>
        <v>Site4</v>
      </c>
      <c r="E948" s="89" t="str">
        <f t="shared" si="72"/>
        <v>Meadow</v>
      </c>
      <c r="F948" s="90" t="str">
        <f t="shared" si="73"/>
        <v>FAIRDxMeadow</v>
      </c>
      <c r="G948" s="91">
        <f>+Monitoring!G948</f>
        <v>45165.299884259301</v>
      </c>
      <c r="H948" s="91">
        <f>+Monitoring!H948</f>
        <v>45165.306053240703</v>
      </c>
      <c r="I948" s="93">
        <f>+Monitoring!I948</f>
        <v>6.1689814028795809E-3</v>
      </c>
      <c r="J948" s="92" t="e">
        <f>+Monitoring!#REF!</f>
        <v>#REF!</v>
      </c>
      <c r="K948" s="88" t="str">
        <f>+Monitoring!S948</f>
        <v>Diptera</v>
      </c>
      <c r="L948" s="88" t="str">
        <f>+Monitoring!T948</f>
        <v>Brachycera</v>
      </c>
      <c r="M948" s="88" t="str">
        <f>+Monitoring!U948</f>
        <v>#N/C</v>
      </c>
      <c r="N948" s="88" t="str">
        <f>+Monitoring!V948</f>
        <v>#N/C</v>
      </c>
      <c r="O948" s="88" t="str">
        <f>+Monitoring!W948</f>
        <v>#N/C</v>
      </c>
      <c r="P948" s="88" t="str">
        <f>+Monitoring!X948</f>
        <v>#N/C</v>
      </c>
      <c r="Q948" s="88" t="str">
        <f>+Monitoring!Y948</f>
        <v>#N/C</v>
      </c>
      <c r="R948" s="88" t="str">
        <f>+Monitoring!Z948</f>
        <v>#N/C</v>
      </c>
      <c r="S948" s="88" t="e">
        <f>+Monitoring!#REF!</f>
        <v>#REF!</v>
      </c>
      <c r="T948" s="101" t="e">
        <f>+Monitoring!#REF!</f>
        <v>#REF!</v>
      </c>
    </row>
    <row r="949" spans="1:20" x14ac:dyDescent="0.3">
      <c r="A949" s="88">
        <f t="shared" si="74"/>
        <v>948</v>
      </c>
      <c r="B949" s="88" t="str">
        <f t="shared" si="70"/>
        <v>FAIRD</v>
      </c>
      <c r="C949" s="88" t="str">
        <f>SUBSTITUTE(+Monitoring!C949,"-","")</f>
        <v>FAIRD4</v>
      </c>
      <c r="D949" s="88" t="str">
        <f t="shared" si="71"/>
        <v>Site4</v>
      </c>
      <c r="E949" s="89" t="str">
        <f t="shared" si="72"/>
        <v>Meadow</v>
      </c>
      <c r="F949" s="90" t="str">
        <f t="shared" si="73"/>
        <v>FAIRDxMeadow</v>
      </c>
      <c r="G949" s="91">
        <f>+Monitoring!G949</f>
        <v>45165.301712963003</v>
      </c>
      <c r="H949" s="91">
        <f>+Monitoring!H949</f>
        <v>45165.3027083333</v>
      </c>
      <c r="I949" s="93">
        <f>+Monitoring!I949</f>
        <v>9.9537029745988548E-4</v>
      </c>
      <c r="J949" s="92" t="e">
        <f>+Monitoring!#REF!</f>
        <v>#REF!</v>
      </c>
      <c r="K949" s="88" t="str">
        <f>+Monitoring!S949</f>
        <v>Diptera</v>
      </c>
      <c r="L949" s="88" t="str">
        <f>+Monitoring!T949</f>
        <v>Brachycera</v>
      </c>
      <c r="M949" s="88" t="str">
        <f>+Monitoring!U949</f>
        <v>#N/C</v>
      </c>
      <c r="N949" s="88" t="str">
        <f>+Monitoring!V949</f>
        <v>#N/C</v>
      </c>
      <c r="O949" s="88" t="str">
        <f>+Monitoring!W949</f>
        <v>#N/C</v>
      </c>
      <c r="P949" s="88" t="str">
        <f>+Monitoring!X949</f>
        <v>#N/C</v>
      </c>
      <c r="Q949" s="88" t="str">
        <f>+Monitoring!Y949</f>
        <v>#N/C</v>
      </c>
      <c r="R949" s="88" t="str">
        <f>+Monitoring!Z949</f>
        <v>#N/C</v>
      </c>
      <c r="S949" s="88" t="e">
        <f>+Monitoring!#REF!</f>
        <v>#REF!</v>
      </c>
      <c r="T949" s="101" t="e">
        <f>+Monitoring!#REF!</f>
        <v>#REF!</v>
      </c>
    </row>
    <row r="950" spans="1:20" x14ac:dyDescent="0.3">
      <c r="A950" s="88">
        <f t="shared" si="74"/>
        <v>949</v>
      </c>
      <c r="B950" s="88" t="str">
        <f t="shared" si="70"/>
        <v>FAIRD</v>
      </c>
      <c r="C950" s="88" t="str">
        <f>SUBSTITUTE(+Monitoring!C950,"-","")</f>
        <v>FAIRD4</v>
      </c>
      <c r="D950" s="88" t="str">
        <f t="shared" si="71"/>
        <v>Site4</v>
      </c>
      <c r="E950" s="89" t="str">
        <f t="shared" si="72"/>
        <v>Meadow</v>
      </c>
      <c r="F950" s="90" t="str">
        <f t="shared" si="73"/>
        <v>FAIRDxMeadow</v>
      </c>
      <c r="G950" s="91">
        <f>+Monitoring!G950</f>
        <v>45165.332106481503</v>
      </c>
      <c r="H950" s="91">
        <f>+Monitoring!H950</f>
        <v>45165.351597222201</v>
      </c>
      <c r="I950" s="93">
        <f>+Monitoring!I950</f>
        <v>1.9490740698529407E-2</v>
      </c>
      <c r="J950" s="92" t="e">
        <f>+Monitoring!#REF!</f>
        <v>#REF!</v>
      </c>
      <c r="K950" s="88" t="str">
        <f>+Monitoring!S950</f>
        <v>Diptera</v>
      </c>
      <c r="L950" s="88" t="str">
        <f>+Monitoring!T950</f>
        <v>Brachycera</v>
      </c>
      <c r="M950" s="88" t="str">
        <f>+Monitoring!U950</f>
        <v>#N/C</v>
      </c>
      <c r="N950" s="88" t="str">
        <f>+Monitoring!V950</f>
        <v>#N/C</v>
      </c>
      <c r="O950" s="88" t="str">
        <f>+Monitoring!W950</f>
        <v>#N/C</v>
      </c>
      <c r="P950" s="88" t="str">
        <f>+Monitoring!X950</f>
        <v>#N/C</v>
      </c>
      <c r="Q950" s="88" t="str">
        <f>+Monitoring!Y950</f>
        <v>#N/C</v>
      </c>
      <c r="R950" s="88" t="str">
        <f>+Monitoring!Z950</f>
        <v>#N/C</v>
      </c>
      <c r="S950" s="88" t="e">
        <f>+Monitoring!#REF!</f>
        <v>#REF!</v>
      </c>
      <c r="T950" s="101" t="e">
        <f>+Monitoring!#REF!</f>
        <v>#REF!</v>
      </c>
    </row>
    <row r="951" spans="1:20" x14ac:dyDescent="0.3">
      <c r="A951" s="88">
        <f t="shared" si="74"/>
        <v>950</v>
      </c>
      <c r="B951" s="88" t="str">
        <f t="shared" si="70"/>
        <v>FAIRD</v>
      </c>
      <c r="C951" s="88" t="str">
        <f>SUBSTITUTE(+Monitoring!C951,"-","")</f>
        <v>FAIRD4</v>
      </c>
      <c r="D951" s="88" t="str">
        <f t="shared" si="71"/>
        <v>Site4</v>
      </c>
      <c r="E951" s="89" t="str">
        <f t="shared" si="72"/>
        <v>Meadow</v>
      </c>
      <c r="F951" s="90" t="str">
        <f t="shared" si="73"/>
        <v>FAIRDxMeadow</v>
      </c>
      <c r="G951" s="91">
        <f>+Monitoring!G951</f>
        <v>45165.3622106482</v>
      </c>
      <c r="H951" s="91">
        <f>+Monitoring!H951</f>
        <v>45165.369490740697</v>
      </c>
      <c r="I951" s="93">
        <f>+Monitoring!I951</f>
        <v>7.2800924972398207E-3</v>
      </c>
      <c r="J951" s="92" t="e">
        <f>+Monitoring!#REF!</f>
        <v>#REF!</v>
      </c>
      <c r="K951" s="88" t="str">
        <f>+Monitoring!S951</f>
        <v>Diptera</v>
      </c>
      <c r="L951" s="88" t="str">
        <f>+Monitoring!T951</f>
        <v>Brachycera</v>
      </c>
      <c r="M951" s="88" t="str">
        <f>+Monitoring!U951</f>
        <v>Muscomorpha</v>
      </c>
      <c r="N951" s="88" t="str">
        <f>+Monitoring!V951</f>
        <v>Muscoidea</v>
      </c>
      <c r="O951" s="88" t="str">
        <f>+Monitoring!W951</f>
        <v>Fanniidae</v>
      </c>
      <c r="P951" s="88">
        <f>+Monitoring!X951</f>
        <v>0</v>
      </c>
      <c r="Q951" s="88" t="str">
        <f>+Monitoring!Y951</f>
        <v>Fannia</v>
      </c>
      <c r="R951" s="88" t="str">
        <f>+Monitoring!Z951</f>
        <v>#N/C</v>
      </c>
      <c r="S951" s="88" t="e">
        <f>+Monitoring!#REF!</f>
        <v>#REF!</v>
      </c>
      <c r="T951" s="101" t="e">
        <f>+Monitoring!#REF!</f>
        <v>#REF!</v>
      </c>
    </row>
    <row r="952" spans="1:20" x14ac:dyDescent="0.3">
      <c r="A952" s="88">
        <f t="shared" si="74"/>
        <v>951</v>
      </c>
      <c r="B952" s="88" t="str">
        <f t="shared" si="70"/>
        <v>FAIRD</v>
      </c>
      <c r="C952" s="88" t="str">
        <f>SUBSTITUTE(+Monitoring!C952,"-","")</f>
        <v>FAIRD4</v>
      </c>
      <c r="D952" s="88" t="str">
        <f t="shared" si="71"/>
        <v>Site4</v>
      </c>
      <c r="E952" s="89" t="str">
        <f t="shared" si="72"/>
        <v>Meadow</v>
      </c>
      <c r="F952" s="90" t="str">
        <f t="shared" si="73"/>
        <v>FAIRDxMeadow</v>
      </c>
      <c r="G952" s="91">
        <f>+Monitoring!G952</f>
        <v>45165.372986111099</v>
      </c>
      <c r="H952" s="91">
        <f>+Monitoring!H952</f>
        <v>45165.379525463002</v>
      </c>
      <c r="I952" s="93">
        <f>+Monitoring!I952</f>
        <v>6.5393519034842029E-3</v>
      </c>
      <c r="J952" s="92" t="e">
        <f>+Monitoring!#REF!</f>
        <v>#REF!</v>
      </c>
      <c r="K952" s="88" t="str">
        <f>+Monitoring!S952</f>
        <v>Diptera</v>
      </c>
      <c r="L952" s="88" t="str">
        <f>+Monitoring!T952</f>
        <v>Brachycera</v>
      </c>
      <c r="M952" s="88" t="str">
        <f>+Monitoring!U952</f>
        <v>#N/C</v>
      </c>
      <c r="N952" s="88" t="str">
        <f>+Monitoring!V952</f>
        <v>#N/C</v>
      </c>
      <c r="O952" s="88" t="str">
        <f>+Monitoring!W952</f>
        <v>#N/C</v>
      </c>
      <c r="P952" s="88" t="str">
        <f>+Monitoring!X952</f>
        <v>#N/C</v>
      </c>
      <c r="Q952" s="88" t="str">
        <f>+Monitoring!Y952</f>
        <v>#N/C</v>
      </c>
      <c r="R952" s="88" t="str">
        <f>+Monitoring!Z952</f>
        <v>#N/C</v>
      </c>
      <c r="S952" s="88" t="e">
        <f>+Monitoring!#REF!</f>
        <v>#REF!</v>
      </c>
      <c r="T952" s="101" t="e">
        <f>+Monitoring!#REF!</f>
        <v>#REF!</v>
      </c>
    </row>
    <row r="953" spans="1:20" x14ac:dyDescent="0.3">
      <c r="A953" s="88">
        <f t="shared" si="74"/>
        <v>952</v>
      </c>
      <c r="B953" s="88" t="str">
        <f t="shared" si="70"/>
        <v>FAIRD</v>
      </c>
      <c r="C953" s="88" t="str">
        <f>SUBSTITUTE(+Monitoring!C953,"-","")</f>
        <v>FAIRD4</v>
      </c>
      <c r="D953" s="88" t="str">
        <f t="shared" si="71"/>
        <v>Site4</v>
      </c>
      <c r="E953" s="89" t="str">
        <f t="shared" si="72"/>
        <v>Meadow</v>
      </c>
      <c r="F953" s="90" t="str">
        <f t="shared" si="73"/>
        <v>FAIRDxMeadow</v>
      </c>
      <c r="G953" s="91">
        <f>+Monitoring!G953</f>
        <v>45165.379247685203</v>
      </c>
      <c r="H953" s="91">
        <f>+Monitoring!H953</f>
        <v>45165.379618055602</v>
      </c>
      <c r="I953" s="93">
        <f>+Monitoring!I953</f>
        <v>3.7037039874121547E-4</v>
      </c>
      <c r="J953" s="92" t="e">
        <f>+Monitoring!#REF!</f>
        <v>#REF!</v>
      </c>
      <c r="K953" s="88" t="str">
        <f>+Monitoring!S953</f>
        <v>Diptera</v>
      </c>
      <c r="L953" s="88" t="str">
        <f>+Monitoring!T953</f>
        <v>Brachycera</v>
      </c>
      <c r="M953" s="88" t="str">
        <f>+Monitoring!U953</f>
        <v>Muscomorpha</v>
      </c>
      <c r="N953" s="88" t="str">
        <f>+Monitoring!V953</f>
        <v>Muscoidea</v>
      </c>
      <c r="O953" s="88" t="str">
        <f>+Monitoring!W953</f>
        <v>Fanniidae</v>
      </c>
      <c r="P953" s="88">
        <f>+Monitoring!X953</f>
        <v>0</v>
      </c>
      <c r="Q953" s="88" t="str">
        <f>+Monitoring!Y953</f>
        <v>Fannia</v>
      </c>
      <c r="R953" s="88" t="str">
        <f>+Monitoring!Z953</f>
        <v>#N/C</v>
      </c>
      <c r="S953" s="88" t="e">
        <f>+Monitoring!#REF!</f>
        <v>#REF!</v>
      </c>
      <c r="T953" s="101" t="e">
        <f>+Monitoring!#REF!</f>
        <v>#REF!</v>
      </c>
    </row>
    <row r="954" spans="1:20" x14ac:dyDescent="0.3">
      <c r="A954" s="88">
        <f t="shared" si="74"/>
        <v>953</v>
      </c>
      <c r="B954" s="88" t="str">
        <f t="shared" si="70"/>
        <v>FAIRD</v>
      </c>
      <c r="C954" s="88" t="str">
        <f>SUBSTITUTE(+Monitoring!C954,"-","")</f>
        <v>FAIRD4</v>
      </c>
      <c r="D954" s="88" t="str">
        <f t="shared" si="71"/>
        <v>Site4</v>
      </c>
      <c r="E954" s="89" t="str">
        <f t="shared" si="72"/>
        <v>Meadow</v>
      </c>
      <c r="F954" s="90" t="str">
        <f t="shared" si="73"/>
        <v>FAIRDxMeadow</v>
      </c>
      <c r="G954" s="91">
        <f>+Monitoring!G954</f>
        <v>45165.395092592596</v>
      </c>
      <c r="H954" s="91">
        <f>+Monitoring!H954</f>
        <v>45165.395983796298</v>
      </c>
      <c r="I954" s="93">
        <f>+Monitoring!I954</f>
        <v>8.9120370103046298E-4</v>
      </c>
      <c r="J954" s="92" t="e">
        <f>+Monitoring!#REF!</f>
        <v>#REF!</v>
      </c>
      <c r="K954" s="88" t="str">
        <f>+Monitoring!S954</f>
        <v>Diptera</v>
      </c>
      <c r="L954" s="88" t="str">
        <f>+Monitoring!T954</f>
        <v>Brachycera</v>
      </c>
      <c r="M954" s="88" t="str">
        <f>+Monitoring!U954</f>
        <v>#N/C</v>
      </c>
      <c r="N954" s="88" t="str">
        <f>+Monitoring!V954</f>
        <v>#N/C</v>
      </c>
      <c r="O954" s="88" t="str">
        <f>+Monitoring!W954</f>
        <v>#N/C</v>
      </c>
      <c r="P954" s="88" t="str">
        <f>+Monitoring!X954</f>
        <v>#N/C</v>
      </c>
      <c r="Q954" s="88" t="str">
        <f>+Monitoring!Y954</f>
        <v>#N/C</v>
      </c>
      <c r="R954" s="88" t="str">
        <f>+Monitoring!Z954</f>
        <v>#N/C</v>
      </c>
      <c r="S954" s="88" t="e">
        <f>+Monitoring!#REF!</f>
        <v>#REF!</v>
      </c>
      <c r="T954" s="101" t="e">
        <f>+Monitoring!#REF!</f>
        <v>#REF!</v>
      </c>
    </row>
    <row r="955" spans="1:20" x14ac:dyDescent="0.3">
      <c r="A955" s="88">
        <f t="shared" si="74"/>
        <v>954</v>
      </c>
      <c r="B955" s="88" t="str">
        <f t="shared" si="70"/>
        <v>FAIRD</v>
      </c>
      <c r="C955" s="88" t="str">
        <f>SUBSTITUTE(+Monitoring!C955,"-","")</f>
        <v>FAIRD4</v>
      </c>
      <c r="D955" s="88" t="str">
        <f t="shared" si="71"/>
        <v>Site4</v>
      </c>
      <c r="E955" s="89" t="str">
        <f t="shared" si="72"/>
        <v>Meadow</v>
      </c>
      <c r="F955" s="90" t="str">
        <f t="shared" si="73"/>
        <v>FAIRDxMeadow</v>
      </c>
      <c r="G955" s="91">
        <f>+Monitoring!G955</f>
        <v>45165.408657407403</v>
      </c>
      <c r="H955" s="91">
        <f>+Monitoring!H955</f>
        <v>45165.4089930556</v>
      </c>
      <c r="I955" s="93">
        <f>+Monitoring!I955</f>
        <v>3.3564819750608876E-4</v>
      </c>
      <c r="J955" s="92" t="e">
        <f>+Monitoring!#REF!</f>
        <v>#REF!</v>
      </c>
      <c r="K955" s="88" t="str">
        <f>+Monitoring!S955</f>
        <v>Diptera</v>
      </c>
      <c r="L955" s="88" t="str">
        <f>+Monitoring!T955</f>
        <v>Brachycera</v>
      </c>
      <c r="M955" s="88" t="str">
        <f>+Monitoring!U955</f>
        <v>Muscomorpha</v>
      </c>
      <c r="N955" s="88" t="str">
        <f>+Monitoring!V955</f>
        <v>Muscoidea</v>
      </c>
      <c r="O955" s="88" t="str">
        <f>+Monitoring!W955</f>
        <v>Fanniidae</v>
      </c>
      <c r="P955" s="88">
        <f>+Monitoring!X955</f>
        <v>0</v>
      </c>
      <c r="Q955" s="88" t="str">
        <f>+Monitoring!Y955</f>
        <v>Fannia</v>
      </c>
      <c r="R955" s="88" t="str">
        <f>+Monitoring!Z955</f>
        <v>#N/C</v>
      </c>
      <c r="S955" s="88" t="e">
        <f>+Monitoring!#REF!</f>
        <v>#REF!</v>
      </c>
      <c r="T955" s="101" t="e">
        <f>+Monitoring!#REF!</f>
        <v>#REF!</v>
      </c>
    </row>
    <row r="956" spans="1:20" x14ac:dyDescent="0.3">
      <c r="A956" s="88">
        <f t="shared" si="74"/>
        <v>955</v>
      </c>
      <c r="B956" s="88" t="str">
        <f t="shared" si="70"/>
        <v>FAIRD</v>
      </c>
      <c r="C956" s="88" t="str">
        <f>SUBSTITUTE(+Monitoring!C956,"-","")</f>
        <v>FAIRD4</v>
      </c>
      <c r="D956" s="88" t="str">
        <f t="shared" si="71"/>
        <v>Site4</v>
      </c>
      <c r="E956" s="89" t="str">
        <f t="shared" si="72"/>
        <v>Meadow</v>
      </c>
      <c r="F956" s="90" t="str">
        <f t="shared" si="73"/>
        <v>FAIRDxMeadow</v>
      </c>
      <c r="G956" s="91">
        <f>+Monitoring!G956</f>
        <v>45165.411030092597</v>
      </c>
      <c r="H956" s="91">
        <f>+Monitoring!H956</f>
        <v>45165.411759259303</v>
      </c>
      <c r="I956" s="93">
        <f>+Monitoring!I956</f>
        <v>7.2916670615086332E-4</v>
      </c>
      <c r="J956" s="92" t="e">
        <f>+Monitoring!#REF!</f>
        <v>#REF!</v>
      </c>
      <c r="K956" s="88" t="str">
        <f>+Monitoring!S956</f>
        <v>Diptera</v>
      </c>
      <c r="L956" s="88" t="str">
        <f>+Monitoring!T956</f>
        <v>Brachycera</v>
      </c>
      <c r="M956" s="88" t="str">
        <f>+Monitoring!U956</f>
        <v>Muscomorpha</v>
      </c>
      <c r="N956" s="88" t="str">
        <f>+Monitoring!V956</f>
        <v>Muscoidea</v>
      </c>
      <c r="O956" s="88" t="str">
        <f>+Monitoring!W956</f>
        <v>#N/C</v>
      </c>
      <c r="P956" s="88" t="str">
        <f>+Monitoring!X956</f>
        <v>#N/C</v>
      </c>
      <c r="Q956" s="88" t="str">
        <f>+Monitoring!Y956</f>
        <v>#N/C</v>
      </c>
      <c r="R956" s="88" t="str">
        <f>+Monitoring!Z956</f>
        <v>#N/C</v>
      </c>
      <c r="S956" s="88" t="e">
        <f>+Monitoring!#REF!</f>
        <v>#REF!</v>
      </c>
      <c r="T956" s="101" t="e">
        <f>+Monitoring!#REF!</f>
        <v>#REF!</v>
      </c>
    </row>
    <row r="957" spans="1:20" x14ac:dyDescent="0.3">
      <c r="A957" s="88">
        <f t="shared" si="74"/>
        <v>956</v>
      </c>
      <c r="B957" s="88" t="str">
        <f t="shared" si="70"/>
        <v>FAIRD</v>
      </c>
      <c r="C957" s="88" t="str">
        <f>SUBSTITUTE(+Monitoring!C957,"-","")</f>
        <v>FAIRD4</v>
      </c>
      <c r="D957" s="88" t="str">
        <f t="shared" si="71"/>
        <v>Site4</v>
      </c>
      <c r="E957" s="89" t="str">
        <f t="shared" si="72"/>
        <v>Meadow</v>
      </c>
      <c r="F957" s="90" t="str">
        <f t="shared" si="73"/>
        <v>FAIRDxMeadow</v>
      </c>
      <c r="G957" s="91">
        <f>+Monitoring!G957</f>
        <v>45165.411030092597</v>
      </c>
      <c r="H957" s="91">
        <f>+Monitoring!H957</f>
        <v>45165.414351851898</v>
      </c>
      <c r="I957" s="93">
        <f>+Monitoring!I957</f>
        <v>3.321759300888516E-3</v>
      </c>
      <c r="J957" s="92" t="e">
        <f>+Monitoring!#REF!</f>
        <v>#REF!</v>
      </c>
      <c r="K957" s="88" t="str">
        <f>+Monitoring!S957</f>
        <v>Diptera</v>
      </c>
      <c r="L957" s="88" t="str">
        <f>+Monitoring!T957</f>
        <v>Brachycera</v>
      </c>
      <c r="M957" s="88" t="str">
        <f>+Monitoring!U957</f>
        <v>Muscomorpha</v>
      </c>
      <c r="N957" s="88" t="str">
        <f>+Monitoring!V957</f>
        <v>Muscoidea</v>
      </c>
      <c r="O957" s="88" t="str">
        <f>+Monitoring!W957</f>
        <v>Fanniidae</v>
      </c>
      <c r="P957" s="88">
        <f>+Monitoring!X957</f>
        <v>0</v>
      </c>
      <c r="Q957" s="88" t="str">
        <f>+Monitoring!Y957</f>
        <v>Fannia</v>
      </c>
      <c r="R957" s="88" t="str">
        <f>+Monitoring!Z957</f>
        <v>#N/C</v>
      </c>
      <c r="S957" s="88" t="e">
        <f>+Monitoring!#REF!</f>
        <v>#REF!</v>
      </c>
      <c r="T957" s="101" t="e">
        <f>+Monitoring!#REF!</f>
        <v>#REF!</v>
      </c>
    </row>
    <row r="958" spans="1:20" x14ac:dyDescent="0.3">
      <c r="A958" s="88">
        <f t="shared" si="74"/>
        <v>957</v>
      </c>
      <c r="B958" s="88" t="str">
        <f t="shared" si="70"/>
        <v>FAIRD</v>
      </c>
      <c r="C958" s="88" t="str">
        <f>SUBSTITUTE(+Monitoring!C958,"-","")</f>
        <v>FAIRD4</v>
      </c>
      <c r="D958" s="88" t="str">
        <f t="shared" si="71"/>
        <v>Site4</v>
      </c>
      <c r="E958" s="89" t="str">
        <f t="shared" si="72"/>
        <v>Meadow</v>
      </c>
      <c r="F958" s="90" t="str">
        <f t="shared" si="73"/>
        <v>FAIRDxMeadow</v>
      </c>
      <c r="G958" s="91">
        <f>+Monitoring!G958</f>
        <v>45165.412708333301</v>
      </c>
      <c r="H958" s="91">
        <f>+Monitoring!H958</f>
        <v>45165.415694444397</v>
      </c>
      <c r="I958" s="93">
        <f>+Monitoring!I958</f>
        <v>2.9861110961064696E-3</v>
      </c>
      <c r="J958" s="92" t="e">
        <f>+Monitoring!#REF!</f>
        <v>#REF!</v>
      </c>
      <c r="K958" s="88" t="str">
        <f>+Monitoring!S958</f>
        <v>Diptera</v>
      </c>
      <c r="L958" s="88" t="str">
        <f>+Monitoring!T958</f>
        <v>Brachycera</v>
      </c>
      <c r="M958" s="88" t="str">
        <f>+Monitoring!U958</f>
        <v>#N/C</v>
      </c>
      <c r="N958" s="88" t="str">
        <f>+Monitoring!V958</f>
        <v>#N/C</v>
      </c>
      <c r="O958" s="88" t="str">
        <f>+Monitoring!W958</f>
        <v>#N/C</v>
      </c>
      <c r="P958" s="88" t="str">
        <f>+Monitoring!X958</f>
        <v>#N/C</v>
      </c>
      <c r="Q958" s="88" t="str">
        <f>+Monitoring!Y958</f>
        <v>#N/C</v>
      </c>
      <c r="R958" s="88" t="str">
        <f>+Monitoring!Z958</f>
        <v>#N/C</v>
      </c>
      <c r="S958" s="88" t="e">
        <f>+Monitoring!#REF!</f>
        <v>#REF!</v>
      </c>
      <c r="T958" s="101" t="e">
        <f>+Monitoring!#REF!</f>
        <v>#REF!</v>
      </c>
    </row>
    <row r="959" spans="1:20" x14ac:dyDescent="0.3">
      <c r="A959" s="88">
        <f t="shared" si="74"/>
        <v>958</v>
      </c>
      <c r="B959" s="88" t="str">
        <f t="shared" si="70"/>
        <v>FAIRD</v>
      </c>
      <c r="C959" s="88" t="str">
        <f>SUBSTITUTE(+Monitoring!C959,"-","")</f>
        <v>FAIRD4</v>
      </c>
      <c r="D959" s="88" t="str">
        <f t="shared" si="71"/>
        <v>Site4</v>
      </c>
      <c r="E959" s="89" t="str">
        <f t="shared" si="72"/>
        <v>Meadow</v>
      </c>
      <c r="F959" s="90" t="str">
        <f t="shared" si="73"/>
        <v>FAIRDxMeadow</v>
      </c>
      <c r="G959" s="91">
        <f>+Monitoring!G959</f>
        <v>45165.420011574097</v>
      </c>
      <c r="H959" s="91">
        <f>+Monitoring!H959</f>
        <v>45165.420115740701</v>
      </c>
      <c r="I959" s="93">
        <f>+Monitoring!I959</f>
        <v>1.0416660370538011E-4</v>
      </c>
      <c r="J959" s="92" t="e">
        <f>+Monitoring!#REF!</f>
        <v>#REF!</v>
      </c>
      <c r="K959" s="88" t="str">
        <f>+Monitoring!S959</f>
        <v>Diptera</v>
      </c>
      <c r="L959" s="88" t="str">
        <f>+Monitoring!T959</f>
        <v>Brachycera</v>
      </c>
      <c r="M959" s="88" t="str">
        <f>+Monitoring!U959</f>
        <v>#N/C</v>
      </c>
      <c r="N959" s="88" t="str">
        <f>+Monitoring!V959</f>
        <v>#N/C</v>
      </c>
      <c r="O959" s="88" t="str">
        <f>+Monitoring!W959</f>
        <v>#N/C</v>
      </c>
      <c r="P959" s="88" t="str">
        <f>+Monitoring!X959</f>
        <v>#N/C</v>
      </c>
      <c r="Q959" s="88" t="str">
        <f>+Monitoring!Y959</f>
        <v>#N/C</v>
      </c>
      <c r="R959" s="88" t="str">
        <f>+Monitoring!Z959</f>
        <v>#N/C</v>
      </c>
      <c r="S959" s="88" t="e">
        <f>+Monitoring!#REF!</f>
        <v>#REF!</v>
      </c>
      <c r="T959" s="101" t="e">
        <f>+Monitoring!#REF!</f>
        <v>#REF!</v>
      </c>
    </row>
    <row r="960" spans="1:20" x14ac:dyDescent="0.3">
      <c r="A960" s="88">
        <f t="shared" si="74"/>
        <v>959</v>
      </c>
      <c r="B960" s="88" t="str">
        <f t="shared" si="70"/>
        <v>FAIRD</v>
      </c>
      <c r="C960" s="88" t="str">
        <f>SUBSTITUTE(+Monitoring!C960,"-","")</f>
        <v>FAIRD4</v>
      </c>
      <c r="D960" s="88" t="str">
        <f t="shared" si="71"/>
        <v>Site4</v>
      </c>
      <c r="E960" s="89" t="str">
        <f t="shared" si="72"/>
        <v>Meadow</v>
      </c>
      <c r="F960" s="90" t="str">
        <f t="shared" si="73"/>
        <v>FAIRDxMeadow</v>
      </c>
      <c r="G960" s="91">
        <f>+Monitoring!G960</f>
        <v>45165.421909722201</v>
      </c>
      <c r="H960" s="91">
        <f>+Monitoring!H960</f>
        <v>45165.425231481502</v>
      </c>
      <c r="I960" s="93">
        <f>+Monitoring!I960</f>
        <v>3.321759300888516E-3</v>
      </c>
      <c r="J960" s="92" t="e">
        <f>+Monitoring!#REF!</f>
        <v>#REF!</v>
      </c>
      <c r="K960" s="88" t="str">
        <f>+Monitoring!S960</f>
        <v>Diptera</v>
      </c>
      <c r="L960" s="88" t="str">
        <f>+Monitoring!T960</f>
        <v>Brachycera</v>
      </c>
      <c r="M960" s="88" t="str">
        <f>+Monitoring!U960</f>
        <v>Muscomorpha</v>
      </c>
      <c r="N960" s="88" t="str">
        <f>+Monitoring!V960</f>
        <v>Muscoidea</v>
      </c>
      <c r="O960" s="88" t="str">
        <f>+Monitoring!W960</f>
        <v>#N/C</v>
      </c>
      <c r="P960" s="88" t="str">
        <f>+Monitoring!X960</f>
        <v>#N/C</v>
      </c>
      <c r="Q960" s="88" t="str">
        <f>+Monitoring!Y960</f>
        <v>#N/C</v>
      </c>
      <c r="R960" s="88" t="str">
        <f>+Monitoring!Z960</f>
        <v>#N/C</v>
      </c>
      <c r="S960" s="88" t="e">
        <f>+Monitoring!#REF!</f>
        <v>#REF!</v>
      </c>
      <c r="T960" s="101" t="e">
        <f>+Monitoring!#REF!</f>
        <v>#REF!</v>
      </c>
    </row>
    <row r="961" spans="1:20" x14ac:dyDescent="0.3">
      <c r="A961" s="88">
        <f t="shared" si="74"/>
        <v>960</v>
      </c>
      <c r="B961" s="88" t="str">
        <f t="shared" si="70"/>
        <v>FAIRD</v>
      </c>
      <c r="C961" s="88" t="str">
        <f>SUBSTITUTE(+Monitoring!C961,"-","")</f>
        <v>FAIRD4</v>
      </c>
      <c r="D961" s="88" t="str">
        <f t="shared" si="71"/>
        <v>Site4</v>
      </c>
      <c r="E961" s="89" t="str">
        <f t="shared" si="72"/>
        <v>Meadow</v>
      </c>
      <c r="F961" s="90" t="str">
        <f t="shared" si="73"/>
        <v>FAIRDxMeadow</v>
      </c>
      <c r="G961" s="91">
        <f>+Monitoring!G961</f>
        <v>45165.424201388902</v>
      </c>
      <c r="H961" s="91">
        <f>+Monitoring!H961</f>
        <v>45165.425173611096</v>
      </c>
      <c r="I961" s="93">
        <f>+Monitoring!I961</f>
        <v>9.72222194832284E-4</v>
      </c>
      <c r="J961" s="92" t="e">
        <f>+Monitoring!#REF!</f>
        <v>#REF!</v>
      </c>
      <c r="K961" s="88" t="str">
        <f>+Monitoring!S961</f>
        <v>Diptera</v>
      </c>
      <c r="L961" s="88" t="str">
        <f>+Monitoring!T961</f>
        <v>Brachycera</v>
      </c>
      <c r="M961" s="88" t="str">
        <f>+Monitoring!U961</f>
        <v>Muscomorpha</v>
      </c>
      <c r="N961" s="88" t="str">
        <f>+Monitoring!V961</f>
        <v>Muscoidea</v>
      </c>
      <c r="O961" s="88" t="str">
        <f>+Monitoring!W961</f>
        <v>Fanniidae</v>
      </c>
      <c r="P961" s="88">
        <f>+Monitoring!X961</f>
        <v>0</v>
      </c>
      <c r="Q961" s="88" t="str">
        <f>+Monitoring!Y961</f>
        <v>Fannia</v>
      </c>
      <c r="R961" s="88" t="str">
        <f>+Monitoring!Z961</f>
        <v>#N/C</v>
      </c>
      <c r="S961" s="88" t="e">
        <f>+Monitoring!#REF!</f>
        <v>#REF!</v>
      </c>
      <c r="T961" s="101" t="e">
        <f>+Monitoring!#REF!</f>
        <v>#REF!</v>
      </c>
    </row>
    <row r="962" spans="1:20" x14ac:dyDescent="0.3">
      <c r="A962" s="88">
        <f t="shared" si="74"/>
        <v>961</v>
      </c>
      <c r="B962" s="88" t="str">
        <f t="shared" si="70"/>
        <v>FAIRD</v>
      </c>
      <c r="C962" s="88" t="str">
        <f>SUBSTITUTE(+Monitoring!C962,"-","")</f>
        <v>FAIRD4</v>
      </c>
      <c r="D962" s="88" t="str">
        <f t="shared" si="71"/>
        <v>Site4</v>
      </c>
      <c r="E962" s="89" t="str">
        <f t="shared" si="72"/>
        <v>Meadow</v>
      </c>
      <c r="F962" s="90" t="str">
        <f t="shared" si="73"/>
        <v>FAIRDxMeadow</v>
      </c>
      <c r="G962" s="91">
        <f>+Monitoring!G962</f>
        <v>45165.427372685197</v>
      </c>
      <c r="H962" s="91">
        <f>+Monitoring!H962</f>
        <v>45165.428344907399</v>
      </c>
      <c r="I962" s="93">
        <f>+Monitoring!I962</f>
        <v>9.7222220210824162E-4</v>
      </c>
      <c r="J962" s="92" t="e">
        <f>+Monitoring!#REF!</f>
        <v>#REF!</v>
      </c>
      <c r="K962" s="88" t="str">
        <f>+Monitoring!S962</f>
        <v>Diptera</v>
      </c>
      <c r="L962" s="88" t="str">
        <f>+Monitoring!T962</f>
        <v>Brachycera</v>
      </c>
      <c r="M962" s="88" t="str">
        <f>+Monitoring!U962</f>
        <v>Muscomorpha</v>
      </c>
      <c r="N962" s="88" t="str">
        <f>+Monitoring!V962</f>
        <v>Muscoidea</v>
      </c>
      <c r="O962" s="88" t="str">
        <f>+Monitoring!W962</f>
        <v>Fanniidae</v>
      </c>
      <c r="P962" s="88">
        <f>+Monitoring!X962</f>
        <v>0</v>
      </c>
      <c r="Q962" s="88" t="str">
        <f>+Monitoring!Y962</f>
        <v>Fannia</v>
      </c>
      <c r="R962" s="88" t="str">
        <f>+Monitoring!Z962</f>
        <v>#N/C</v>
      </c>
      <c r="S962" s="88" t="e">
        <f>+Monitoring!#REF!</f>
        <v>#REF!</v>
      </c>
      <c r="T962" s="101" t="e">
        <f>+Monitoring!#REF!</f>
        <v>#REF!</v>
      </c>
    </row>
    <row r="963" spans="1:20" x14ac:dyDescent="0.3">
      <c r="A963" s="88">
        <f t="shared" si="74"/>
        <v>962</v>
      </c>
      <c r="B963" s="88" t="str">
        <f t="shared" ref="B963:B1026" si="75">+LEFT(C963,LEN(C963)-1)</f>
        <v>FAIRD</v>
      </c>
      <c r="C963" s="88" t="str">
        <f>SUBSTITUTE(+Monitoring!C963,"-","")</f>
        <v>FAIRD4</v>
      </c>
      <c r="D963" s="88" t="str">
        <f t="shared" ref="D963:D1026" si="76">CONCATENATE("Site",RIGHT(C963,1))</f>
        <v>Site4</v>
      </c>
      <c r="E963" s="89" t="str">
        <f t="shared" ref="E963:E1026" si="77">IF(OR(D963="Site1",D963="Site2"),"Maize",IF(OR(D963="Site3",D963="Site4"),"Meadow","error"))</f>
        <v>Meadow</v>
      </c>
      <c r="F963" s="90" t="str">
        <f t="shared" ref="F963:F1026" si="78">+CONCATENATE(B963,"x",E963)</f>
        <v>FAIRDxMeadow</v>
      </c>
      <c r="G963" s="91">
        <f>+Monitoring!G963</f>
        <v>45165.429212962998</v>
      </c>
      <c r="H963" s="91">
        <f>+Monitoring!H963</f>
        <v>45165.430150462998</v>
      </c>
      <c r="I963" s="93">
        <f>+Monitoring!I963</f>
        <v>9.3750000087311491E-4</v>
      </c>
      <c r="J963" s="92" t="e">
        <f>+Monitoring!#REF!</f>
        <v>#REF!</v>
      </c>
      <c r="K963" s="88" t="str">
        <f>+Monitoring!S963</f>
        <v>Diptera</v>
      </c>
      <c r="L963" s="88" t="str">
        <f>+Monitoring!T963</f>
        <v>Brachycera</v>
      </c>
      <c r="M963" s="88" t="str">
        <f>+Monitoring!U963</f>
        <v>Muscomorpha</v>
      </c>
      <c r="N963" s="88" t="str">
        <f>+Monitoring!V963</f>
        <v>Muscoidea</v>
      </c>
      <c r="O963" s="88" t="str">
        <f>+Monitoring!W963</f>
        <v>Fanniidae</v>
      </c>
      <c r="P963" s="88">
        <f>+Monitoring!X963</f>
        <v>0</v>
      </c>
      <c r="Q963" s="88" t="str">
        <f>+Monitoring!Y963</f>
        <v>Fannia</v>
      </c>
      <c r="R963" s="88" t="str">
        <f>+Monitoring!Z963</f>
        <v>#N/C</v>
      </c>
      <c r="S963" s="88" t="e">
        <f>+Monitoring!#REF!</f>
        <v>#REF!</v>
      </c>
      <c r="T963" s="101" t="e">
        <f>+Monitoring!#REF!</f>
        <v>#REF!</v>
      </c>
    </row>
    <row r="964" spans="1:20" x14ac:dyDescent="0.3">
      <c r="A964" s="88">
        <f t="shared" ref="A964:A1027" si="79">+A963+1</f>
        <v>963</v>
      </c>
      <c r="B964" s="88" t="str">
        <f t="shared" si="75"/>
        <v>FAIRD</v>
      </c>
      <c r="C964" s="88" t="str">
        <f>SUBSTITUTE(+Monitoring!C964,"-","")</f>
        <v>FAIRD4</v>
      </c>
      <c r="D964" s="88" t="str">
        <f t="shared" si="76"/>
        <v>Site4</v>
      </c>
      <c r="E964" s="89" t="str">
        <f t="shared" si="77"/>
        <v>Meadow</v>
      </c>
      <c r="F964" s="90" t="str">
        <f t="shared" si="78"/>
        <v>FAIRDxMeadow</v>
      </c>
      <c r="G964" s="91">
        <f>+Monitoring!G964</f>
        <v>45165.430335648103</v>
      </c>
      <c r="H964" s="91">
        <f>+Monitoring!H964</f>
        <v>45165.430972222202</v>
      </c>
      <c r="I964" s="93">
        <f>+Monitoring!I964</f>
        <v>6.3657409918960184E-4</v>
      </c>
      <c r="J964" s="92" t="e">
        <f>+Monitoring!#REF!</f>
        <v>#REF!</v>
      </c>
      <c r="K964" s="88" t="str">
        <f>+Monitoring!S964</f>
        <v>Diptera</v>
      </c>
      <c r="L964" s="88" t="str">
        <f>+Monitoring!T964</f>
        <v>Brachycera</v>
      </c>
      <c r="M964" s="88" t="str">
        <f>+Monitoring!U964</f>
        <v>Muscomorpha</v>
      </c>
      <c r="N964" s="88" t="str">
        <f>+Monitoring!V964</f>
        <v>Muscoidea</v>
      </c>
      <c r="O964" s="88" t="str">
        <f>+Monitoring!W964</f>
        <v>Fanniidae</v>
      </c>
      <c r="P964" s="88">
        <f>+Monitoring!X964</f>
        <v>0</v>
      </c>
      <c r="Q964" s="88" t="str">
        <f>+Monitoring!Y964</f>
        <v>Fannia</v>
      </c>
      <c r="R964" s="88" t="str">
        <f>+Monitoring!Z964</f>
        <v>#N/C</v>
      </c>
      <c r="S964" s="88" t="e">
        <f>+Monitoring!#REF!</f>
        <v>#REF!</v>
      </c>
      <c r="T964" s="101" t="e">
        <f>+Monitoring!#REF!</f>
        <v>#REF!</v>
      </c>
    </row>
    <row r="965" spans="1:20" x14ac:dyDescent="0.3">
      <c r="A965" s="88">
        <f t="shared" si="79"/>
        <v>964</v>
      </c>
      <c r="B965" s="88" t="str">
        <f t="shared" si="75"/>
        <v>FAIRD</v>
      </c>
      <c r="C965" s="88" t="str">
        <f>SUBSTITUTE(+Monitoring!C965,"-","")</f>
        <v>FAIRD4</v>
      </c>
      <c r="D965" s="88" t="str">
        <f t="shared" si="76"/>
        <v>Site4</v>
      </c>
      <c r="E965" s="89" t="str">
        <f t="shared" si="77"/>
        <v>Meadow</v>
      </c>
      <c r="F965" s="90" t="str">
        <f t="shared" si="78"/>
        <v>FAIRDxMeadow</v>
      </c>
      <c r="G965" s="91">
        <f>+Monitoring!G965</f>
        <v>45165.433958333299</v>
      </c>
      <c r="H965" s="91">
        <f>+Monitoring!H965</f>
        <v>45165.437673611101</v>
      </c>
      <c r="I965" s="93">
        <f>+Monitoring!I965</f>
        <v>3.715277802257333E-3</v>
      </c>
      <c r="J965" s="92" t="e">
        <f>+Monitoring!#REF!</f>
        <v>#REF!</v>
      </c>
      <c r="K965" s="88" t="str">
        <f>+Monitoring!S965</f>
        <v>Diptera</v>
      </c>
      <c r="L965" s="88" t="str">
        <f>+Monitoring!T965</f>
        <v>Brachycera</v>
      </c>
      <c r="M965" s="88" t="str">
        <f>+Monitoring!U965</f>
        <v>Muscomorpha</v>
      </c>
      <c r="N965" s="88" t="str">
        <f>+Monitoring!V965</f>
        <v>Muscoidea</v>
      </c>
      <c r="O965" s="88" t="str">
        <f>+Monitoring!W965</f>
        <v>Fanniidae</v>
      </c>
      <c r="P965" s="88">
        <f>+Monitoring!X965</f>
        <v>0</v>
      </c>
      <c r="Q965" s="88" t="str">
        <f>+Monitoring!Y965</f>
        <v>Fannia</v>
      </c>
      <c r="R965" s="88" t="str">
        <f>+Monitoring!Z965</f>
        <v>#N/C</v>
      </c>
      <c r="S965" s="88" t="e">
        <f>+Monitoring!#REF!</f>
        <v>#REF!</v>
      </c>
      <c r="T965" s="101" t="e">
        <f>+Monitoring!#REF!</f>
        <v>#REF!</v>
      </c>
    </row>
    <row r="966" spans="1:20" x14ac:dyDescent="0.3">
      <c r="A966" s="88">
        <f t="shared" si="79"/>
        <v>965</v>
      </c>
      <c r="B966" s="88" t="str">
        <f t="shared" si="75"/>
        <v>FAIRD</v>
      </c>
      <c r="C966" s="88" t="str">
        <f>SUBSTITUTE(+Monitoring!C966,"-","")</f>
        <v>FAIRD4</v>
      </c>
      <c r="D966" s="88" t="str">
        <f t="shared" si="76"/>
        <v>Site4</v>
      </c>
      <c r="E966" s="89" t="str">
        <f t="shared" si="77"/>
        <v>Meadow</v>
      </c>
      <c r="F966" s="90" t="str">
        <f t="shared" si="78"/>
        <v>FAIRDxMeadow</v>
      </c>
      <c r="G966" s="91">
        <f>+Monitoring!G966</f>
        <v>45165.449374999997</v>
      </c>
      <c r="H966" s="91">
        <f>+Monitoring!H966</f>
        <v>45165.451400462996</v>
      </c>
      <c r="I966" s="93">
        <f>+Monitoring!I966</f>
        <v>2.0254629998817109E-3</v>
      </c>
      <c r="J966" s="92" t="e">
        <f>+Monitoring!#REF!</f>
        <v>#REF!</v>
      </c>
      <c r="K966" s="88" t="str">
        <f>+Monitoring!S966</f>
        <v>Diptera</v>
      </c>
      <c r="L966" s="88" t="str">
        <f>+Monitoring!T966</f>
        <v>Brachycera</v>
      </c>
      <c r="M966" s="88" t="str">
        <f>+Monitoring!U966</f>
        <v>#N/C</v>
      </c>
      <c r="N966" s="88" t="str">
        <f>+Monitoring!V966</f>
        <v>#N/C</v>
      </c>
      <c r="O966" s="88" t="str">
        <f>+Monitoring!W966</f>
        <v>#N/C</v>
      </c>
      <c r="P966" s="88" t="str">
        <f>+Monitoring!X966</f>
        <v>#N/C</v>
      </c>
      <c r="Q966" s="88" t="str">
        <f>+Monitoring!Y966</f>
        <v>#N/C</v>
      </c>
      <c r="R966" s="88" t="str">
        <f>+Monitoring!Z966</f>
        <v>#N/C</v>
      </c>
      <c r="S966" s="88" t="e">
        <f>+Monitoring!#REF!</f>
        <v>#REF!</v>
      </c>
      <c r="T966" s="101" t="e">
        <f>+Monitoring!#REF!</f>
        <v>#REF!</v>
      </c>
    </row>
    <row r="967" spans="1:20" x14ac:dyDescent="0.3">
      <c r="A967" s="88">
        <f t="shared" si="79"/>
        <v>966</v>
      </c>
      <c r="B967" s="88" t="str">
        <f t="shared" si="75"/>
        <v>FAIRD</v>
      </c>
      <c r="C967" s="88" t="str">
        <f>SUBSTITUTE(+Monitoring!C967,"-","")</f>
        <v>FAIRD4</v>
      </c>
      <c r="D967" s="88" t="str">
        <f t="shared" si="76"/>
        <v>Site4</v>
      </c>
      <c r="E967" s="89" t="str">
        <f t="shared" si="77"/>
        <v>Meadow</v>
      </c>
      <c r="F967" s="90" t="str">
        <f t="shared" si="78"/>
        <v>FAIRDxMeadow</v>
      </c>
      <c r="G967" s="91">
        <f>+Monitoring!G967</f>
        <v>45165.449374999997</v>
      </c>
      <c r="H967" s="91">
        <f>+Monitoring!H967</f>
        <v>45165.452731481499</v>
      </c>
      <c r="I967" s="93">
        <f>+Monitoring!I967</f>
        <v>3.3564815021236427E-3</v>
      </c>
      <c r="J967" s="92" t="e">
        <f>+Monitoring!#REF!</f>
        <v>#REF!</v>
      </c>
      <c r="K967" s="88" t="str">
        <f>+Monitoring!S967</f>
        <v>#N/C</v>
      </c>
      <c r="L967" s="88" t="str">
        <f>+Monitoring!T967</f>
        <v>#N/C</v>
      </c>
      <c r="M967" s="88" t="str">
        <f>+Monitoring!U967</f>
        <v>#N/C</v>
      </c>
      <c r="N967" s="88" t="str">
        <f>+Monitoring!V967</f>
        <v>#N/C</v>
      </c>
      <c r="O967" s="88" t="str">
        <f>+Monitoring!W967</f>
        <v>#N/C</v>
      </c>
      <c r="P967" s="88" t="str">
        <f>+Monitoring!X967</f>
        <v>#N/C</v>
      </c>
      <c r="Q967" s="88" t="str">
        <f>+Monitoring!Y967</f>
        <v>#N/C</v>
      </c>
      <c r="R967" s="88" t="str">
        <f>+Monitoring!Z967</f>
        <v>#N/C</v>
      </c>
      <c r="S967" s="88" t="e">
        <f>+Monitoring!#REF!</f>
        <v>#REF!</v>
      </c>
      <c r="T967" s="101" t="e">
        <f>+Monitoring!#REF!</f>
        <v>#REF!</v>
      </c>
    </row>
    <row r="968" spans="1:20" x14ac:dyDescent="0.3">
      <c r="A968" s="88">
        <f t="shared" si="79"/>
        <v>967</v>
      </c>
      <c r="B968" s="88" t="str">
        <f t="shared" si="75"/>
        <v>FAIRD</v>
      </c>
      <c r="C968" s="88" t="str">
        <f>SUBSTITUTE(+Monitoring!C968,"-","")</f>
        <v>FAIRD4</v>
      </c>
      <c r="D968" s="88" t="str">
        <f t="shared" si="76"/>
        <v>Site4</v>
      </c>
      <c r="E968" s="89" t="str">
        <f t="shared" si="77"/>
        <v>Meadow</v>
      </c>
      <c r="F968" s="90" t="str">
        <f t="shared" si="78"/>
        <v>FAIRDxMeadow</v>
      </c>
      <c r="G968" s="91">
        <f>+Monitoring!G968</f>
        <v>45165.449560185203</v>
      </c>
      <c r="H968" s="91">
        <f>+Monitoring!H968</f>
        <v>45165.4514583333</v>
      </c>
      <c r="I968" s="93">
        <f>+Monitoring!I968</f>
        <v>1.8981480970978737E-3</v>
      </c>
      <c r="J968" s="92" t="e">
        <f>+Monitoring!#REF!</f>
        <v>#REF!</v>
      </c>
      <c r="K968" s="88" t="str">
        <f>+Monitoring!S968</f>
        <v>Diptera</v>
      </c>
      <c r="L968" s="88" t="str">
        <f>+Monitoring!T968</f>
        <v>Brachycera</v>
      </c>
      <c r="M968" s="88" t="str">
        <f>+Monitoring!U968</f>
        <v>#N/C</v>
      </c>
      <c r="N968" s="88" t="str">
        <f>+Monitoring!V968</f>
        <v>#N/C</v>
      </c>
      <c r="O968" s="88" t="str">
        <f>+Monitoring!W968</f>
        <v>#N/C</v>
      </c>
      <c r="P968" s="88" t="str">
        <f>+Monitoring!X968</f>
        <v>#N/C</v>
      </c>
      <c r="Q968" s="88" t="str">
        <f>+Monitoring!Y968</f>
        <v>#N/C</v>
      </c>
      <c r="R968" s="88" t="str">
        <f>+Monitoring!Z968</f>
        <v>#N/C</v>
      </c>
      <c r="S968" s="88" t="e">
        <f>+Monitoring!#REF!</f>
        <v>#REF!</v>
      </c>
      <c r="T968" s="101" t="e">
        <f>+Monitoring!#REF!</f>
        <v>#REF!</v>
      </c>
    </row>
    <row r="969" spans="1:20" x14ac:dyDescent="0.3">
      <c r="A969" s="88">
        <f t="shared" si="79"/>
        <v>968</v>
      </c>
      <c r="B969" s="88" t="str">
        <f t="shared" si="75"/>
        <v>FAIRD</v>
      </c>
      <c r="C969" s="88" t="str">
        <f>SUBSTITUTE(+Monitoring!C969,"-","")</f>
        <v>FAIRD4</v>
      </c>
      <c r="D969" s="88" t="str">
        <f t="shared" si="76"/>
        <v>Site4</v>
      </c>
      <c r="E969" s="89" t="str">
        <f t="shared" si="77"/>
        <v>Meadow</v>
      </c>
      <c r="F969" s="90" t="str">
        <f t="shared" si="78"/>
        <v>FAIRDxMeadow</v>
      </c>
      <c r="G969" s="91">
        <f>+Monitoring!G969</f>
        <v>45165.451111111099</v>
      </c>
      <c r="H969" s="91">
        <f>+Monitoring!H969</f>
        <v>45165.451469907399</v>
      </c>
      <c r="I969" s="93">
        <f>+Monitoring!I969</f>
        <v>3.5879630013369024E-4</v>
      </c>
      <c r="J969" s="92" t="e">
        <f>+Monitoring!#REF!</f>
        <v>#REF!</v>
      </c>
      <c r="K969" s="88" t="str">
        <f>+Monitoring!S969</f>
        <v>Diptera</v>
      </c>
      <c r="L969" s="88" t="str">
        <f>+Monitoring!T969</f>
        <v>Brachycera</v>
      </c>
      <c r="M969" s="88" t="str">
        <f>+Monitoring!U969</f>
        <v>Muscomorpha</v>
      </c>
      <c r="N969" s="88" t="str">
        <f>+Monitoring!V969</f>
        <v>Muscoidea</v>
      </c>
      <c r="O969" s="88" t="str">
        <f>+Monitoring!W969</f>
        <v>#N/C</v>
      </c>
      <c r="P969" s="88" t="str">
        <f>+Monitoring!X969</f>
        <v>#N/C</v>
      </c>
      <c r="Q969" s="88" t="str">
        <f>+Monitoring!Y969</f>
        <v>#N/C</v>
      </c>
      <c r="R969" s="88" t="str">
        <f>+Monitoring!Z969</f>
        <v>#N/C</v>
      </c>
      <c r="S969" s="88" t="e">
        <f>+Monitoring!#REF!</f>
        <v>#REF!</v>
      </c>
      <c r="T969" s="101" t="e">
        <f>+Monitoring!#REF!</f>
        <v>#REF!</v>
      </c>
    </row>
    <row r="970" spans="1:20" x14ac:dyDescent="0.3">
      <c r="A970" s="88">
        <f t="shared" si="79"/>
        <v>969</v>
      </c>
      <c r="B970" s="88" t="str">
        <f t="shared" si="75"/>
        <v>FAIRD</v>
      </c>
      <c r="C970" s="88" t="str">
        <f>SUBSTITUTE(+Monitoring!C970,"-","")</f>
        <v>FAIRD4</v>
      </c>
      <c r="D970" s="88" t="str">
        <f t="shared" si="76"/>
        <v>Site4</v>
      </c>
      <c r="E970" s="89" t="str">
        <f t="shared" si="77"/>
        <v>Meadow</v>
      </c>
      <c r="F970" s="90" t="str">
        <f t="shared" si="78"/>
        <v>FAIRDxMeadow</v>
      </c>
      <c r="G970" s="91">
        <f>+Monitoring!G970</f>
        <v>45165.460567129601</v>
      </c>
      <c r="H970" s="91">
        <f>+Monitoring!H970</f>
        <v>45165.461527777799</v>
      </c>
      <c r="I970" s="93">
        <f>+Monitoring!I970</f>
        <v>9.6064819808816537E-4</v>
      </c>
      <c r="J970" s="92" t="e">
        <f>+Monitoring!#REF!</f>
        <v>#REF!</v>
      </c>
      <c r="K970" s="88" t="str">
        <f>+Monitoring!S970</f>
        <v>Diptera</v>
      </c>
      <c r="L970" s="88" t="str">
        <f>+Monitoring!T970</f>
        <v>Brachycera</v>
      </c>
      <c r="M970" s="88" t="str">
        <f>+Monitoring!U970</f>
        <v>Muscomorpha</v>
      </c>
      <c r="N970" s="88" t="str">
        <f>+Monitoring!V970</f>
        <v>Muscoidea</v>
      </c>
      <c r="O970" s="88" t="str">
        <f>+Monitoring!W970</f>
        <v>Fanniidae</v>
      </c>
      <c r="P970" s="88">
        <f>+Monitoring!X970</f>
        <v>0</v>
      </c>
      <c r="Q970" s="88" t="str">
        <f>+Monitoring!Y970</f>
        <v>Fannia</v>
      </c>
      <c r="R970" s="88" t="str">
        <f>+Monitoring!Z970</f>
        <v>#N/C</v>
      </c>
      <c r="S970" s="88" t="e">
        <f>+Monitoring!#REF!</f>
        <v>#REF!</v>
      </c>
      <c r="T970" s="101" t="e">
        <f>+Monitoring!#REF!</f>
        <v>#REF!</v>
      </c>
    </row>
    <row r="971" spans="1:20" x14ac:dyDescent="0.3">
      <c r="A971" s="88">
        <f t="shared" si="79"/>
        <v>970</v>
      </c>
      <c r="B971" s="88" t="str">
        <f t="shared" si="75"/>
        <v>FAIRD</v>
      </c>
      <c r="C971" s="88" t="str">
        <f>SUBSTITUTE(+Monitoring!C971,"-","")</f>
        <v>FAIRD4</v>
      </c>
      <c r="D971" s="88" t="str">
        <f t="shared" si="76"/>
        <v>Site4</v>
      </c>
      <c r="E971" s="89" t="str">
        <f t="shared" si="77"/>
        <v>Meadow</v>
      </c>
      <c r="F971" s="90" t="str">
        <f t="shared" si="78"/>
        <v>FAIRDxMeadow</v>
      </c>
      <c r="G971" s="91">
        <f>+Monitoring!G971</f>
        <v>45165.460567129601</v>
      </c>
      <c r="H971" s="91">
        <f>+Monitoring!H971</f>
        <v>45165.462708333303</v>
      </c>
      <c r="I971" s="93">
        <f>+Monitoring!I971</f>
        <v>2.1412037021946162E-3</v>
      </c>
      <c r="J971" s="92" t="e">
        <f>+Monitoring!#REF!</f>
        <v>#REF!</v>
      </c>
      <c r="K971" s="88" t="str">
        <f>+Monitoring!S971</f>
        <v>Diptera</v>
      </c>
      <c r="L971" s="88" t="str">
        <f>+Monitoring!T971</f>
        <v>Brachycera</v>
      </c>
      <c r="M971" s="88" t="str">
        <f>+Monitoring!U971</f>
        <v>Muscomorpha</v>
      </c>
      <c r="N971" s="88" t="str">
        <f>+Monitoring!V971</f>
        <v>Tephritoidea</v>
      </c>
      <c r="O971" s="88" t="str">
        <f>+Monitoring!W971</f>
        <v>Tephritidae</v>
      </c>
      <c r="P971" s="88" t="str">
        <f>+Monitoring!X971</f>
        <v>Trypetinae</v>
      </c>
      <c r="Q971" s="88" t="str">
        <f>+Monitoring!Y971</f>
        <v>Anomoia</v>
      </c>
      <c r="R971" s="88" t="str">
        <f>+Monitoring!Z971</f>
        <v>#N/C</v>
      </c>
      <c r="S971" s="88" t="e">
        <f>+Monitoring!#REF!</f>
        <v>#REF!</v>
      </c>
      <c r="T971" s="101" t="e">
        <f>+Monitoring!#REF!</f>
        <v>#REF!</v>
      </c>
    </row>
    <row r="972" spans="1:20" x14ac:dyDescent="0.3">
      <c r="A972" s="88">
        <f t="shared" si="79"/>
        <v>971</v>
      </c>
      <c r="B972" s="88" t="str">
        <f t="shared" si="75"/>
        <v>FAIRD</v>
      </c>
      <c r="C972" s="88" t="str">
        <f>SUBSTITUTE(+Monitoring!C972,"-","")</f>
        <v>FAIRD4</v>
      </c>
      <c r="D972" s="88" t="str">
        <f t="shared" si="76"/>
        <v>Site4</v>
      </c>
      <c r="E972" s="89" t="str">
        <f t="shared" si="77"/>
        <v>Meadow</v>
      </c>
      <c r="F972" s="90" t="str">
        <f t="shared" si="78"/>
        <v>FAIRDxMeadow</v>
      </c>
      <c r="G972" s="91">
        <f>+Monitoring!G972</f>
        <v>45165.464976851901</v>
      </c>
      <c r="H972" s="91">
        <f>+Monitoring!H972</f>
        <v>45165.465740740699</v>
      </c>
      <c r="I972" s="93">
        <f>+Monitoring!I972</f>
        <v>7.6388879824662581E-4</v>
      </c>
      <c r="J972" s="92" t="e">
        <f>+Monitoring!#REF!</f>
        <v>#REF!</v>
      </c>
      <c r="K972" s="88" t="str">
        <f>+Monitoring!S972</f>
        <v>Diptera</v>
      </c>
      <c r="L972" s="88" t="str">
        <f>+Monitoring!T972</f>
        <v>Brachycera</v>
      </c>
      <c r="M972" s="88" t="str">
        <f>+Monitoring!U972</f>
        <v>#N/C</v>
      </c>
      <c r="N972" s="88" t="str">
        <f>+Monitoring!V972</f>
        <v>#N/C</v>
      </c>
      <c r="O972" s="88" t="str">
        <f>+Monitoring!W972</f>
        <v>#N/C</v>
      </c>
      <c r="P972" s="88" t="str">
        <f>+Monitoring!X972</f>
        <v>#N/C</v>
      </c>
      <c r="Q972" s="88" t="str">
        <f>+Monitoring!Y972</f>
        <v>#N/C</v>
      </c>
      <c r="R972" s="88" t="str">
        <f>+Monitoring!Z972</f>
        <v>#N/C</v>
      </c>
      <c r="S972" s="88" t="e">
        <f>+Monitoring!#REF!</f>
        <v>#REF!</v>
      </c>
      <c r="T972" s="101" t="e">
        <f>+Monitoring!#REF!</f>
        <v>#REF!</v>
      </c>
    </row>
    <row r="973" spans="1:20" x14ac:dyDescent="0.3">
      <c r="A973" s="88">
        <f t="shared" si="79"/>
        <v>972</v>
      </c>
      <c r="B973" s="88" t="str">
        <f t="shared" si="75"/>
        <v>FAIRD</v>
      </c>
      <c r="C973" s="88" t="str">
        <f>SUBSTITUTE(+Monitoring!C973,"-","")</f>
        <v>FAIRD4</v>
      </c>
      <c r="D973" s="88" t="str">
        <f t="shared" si="76"/>
        <v>Site4</v>
      </c>
      <c r="E973" s="89" t="str">
        <f t="shared" si="77"/>
        <v>Meadow</v>
      </c>
      <c r="F973" s="90" t="str">
        <f t="shared" si="78"/>
        <v>FAIRDxMeadow</v>
      </c>
      <c r="G973" s="91">
        <f>+Monitoring!G973</f>
        <v>45165.468738425901</v>
      </c>
      <c r="H973" s="91">
        <f>+Monitoring!H973</f>
        <v>45165.469537037003</v>
      </c>
      <c r="I973" s="93">
        <f>+Monitoring!I973</f>
        <v>7.9861110134515911E-4</v>
      </c>
      <c r="J973" s="92" t="e">
        <f>+Monitoring!#REF!</f>
        <v>#REF!</v>
      </c>
      <c r="K973" s="88" t="str">
        <f>+Monitoring!S973</f>
        <v>Diptera</v>
      </c>
      <c r="L973" s="88" t="str">
        <f>+Monitoring!T973</f>
        <v>Brachycera</v>
      </c>
      <c r="M973" s="88" t="str">
        <f>+Monitoring!U973</f>
        <v>Muscomorpha</v>
      </c>
      <c r="N973" s="88" t="str">
        <f>+Monitoring!V973</f>
        <v>Muscoidea</v>
      </c>
      <c r="O973" s="88" t="str">
        <f>+Monitoring!W973</f>
        <v>Fanniidae</v>
      </c>
      <c r="P973" s="88">
        <f>+Monitoring!X973</f>
        <v>0</v>
      </c>
      <c r="Q973" s="88" t="str">
        <f>+Monitoring!Y973</f>
        <v>Fannia</v>
      </c>
      <c r="R973" s="88" t="str">
        <f>+Monitoring!Z973</f>
        <v>#N/C</v>
      </c>
      <c r="S973" s="88" t="e">
        <f>+Monitoring!#REF!</f>
        <v>#REF!</v>
      </c>
      <c r="T973" s="101" t="e">
        <f>+Monitoring!#REF!</f>
        <v>#REF!</v>
      </c>
    </row>
    <row r="974" spans="1:20" x14ac:dyDescent="0.3">
      <c r="A974" s="88">
        <f t="shared" si="79"/>
        <v>973</v>
      </c>
      <c r="B974" s="88" t="str">
        <f t="shared" si="75"/>
        <v>FAIRD</v>
      </c>
      <c r="C974" s="88" t="str">
        <f>SUBSTITUTE(+Monitoring!C974,"-","")</f>
        <v>FAIRD4</v>
      </c>
      <c r="D974" s="88" t="str">
        <f t="shared" si="76"/>
        <v>Site4</v>
      </c>
      <c r="E974" s="89" t="str">
        <f t="shared" si="77"/>
        <v>Meadow</v>
      </c>
      <c r="F974" s="90" t="str">
        <f t="shared" si="78"/>
        <v>FAIRDxMeadow</v>
      </c>
      <c r="G974" s="91">
        <f>+Monitoring!G974</f>
        <v>45165.469490740703</v>
      </c>
      <c r="H974" s="91">
        <f>+Monitoring!H974</f>
        <v>45165.470625000002</v>
      </c>
      <c r="I974" s="93">
        <f>+Monitoring!I974</f>
        <v>1.1342592988512479E-3</v>
      </c>
      <c r="J974" s="92" t="e">
        <f>+Monitoring!#REF!</f>
        <v>#REF!</v>
      </c>
      <c r="K974" s="88" t="str">
        <f>+Monitoring!S974</f>
        <v>#N/C</v>
      </c>
      <c r="L974" s="88" t="str">
        <f>+Monitoring!T974</f>
        <v>#N/C</v>
      </c>
      <c r="M974" s="88" t="str">
        <f>+Monitoring!U974</f>
        <v>#N/C</v>
      </c>
      <c r="N974" s="88" t="str">
        <f>+Monitoring!V974</f>
        <v>#N/C</v>
      </c>
      <c r="O974" s="88" t="str">
        <f>+Monitoring!W974</f>
        <v>#N/C</v>
      </c>
      <c r="P974" s="88" t="str">
        <f>+Monitoring!X974</f>
        <v>#N/C</v>
      </c>
      <c r="Q974" s="88" t="str">
        <f>+Monitoring!Y974</f>
        <v>#N/C</v>
      </c>
      <c r="R974" s="88" t="str">
        <f>+Monitoring!Z974</f>
        <v>#N/C</v>
      </c>
      <c r="S974" s="88" t="e">
        <f>+Monitoring!#REF!</f>
        <v>#REF!</v>
      </c>
      <c r="T974" s="101" t="e">
        <f>+Monitoring!#REF!</f>
        <v>#REF!</v>
      </c>
    </row>
    <row r="975" spans="1:20" x14ac:dyDescent="0.3">
      <c r="A975" s="88">
        <f t="shared" si="79"/>
        <v>974</v>
      </c>
      <c r="B975" s="88" t="str">
        <f t="shared" si="75"/>
        <v>FAIRD</v>
      </c>
      <c r="C975" s="88" t="str">
        <f>SUBSTITUTE(+Monitoring!C975,"-","")</f>
        <v>FAIRD4</v>
      </c>
      <c r="D975" s="88" t="str">
        <f t="shared" si="76"/>
        <v>Site4</v>
      </c>
      <c r="E975" s="89" t="str">
        <f t="shared" si="77"/>
        <v>Meadow</v>
      </c>
      <c r="F975" s="90" t="str">
        <f t="shared" si="78"/>
        <v>FAIRDxMeadow</v>
      </c>
      <c r="G975" s="91">
        <f>+Monitoring!G975</f>
        <v>45165.479120370401</v>
      </c>
      <c r="H975" s="91">
        <f>+Monitoring!H975</f>
        <v>45165.479837963001</v>
      </c>
      <c r="I975" s="93">
        <f>+Monitoring!I975</f>
        <v>7.1759260026738048E-4</v>
      </c>
      <c r="J975" s="92" t="e">
        <f>+Monitoring!#REF!</f>
        <v>#REF!</v>
      </c>
      <c r="K975" s="88" t="str">
        <f>+Monitoring!S975</f>
        <v>Diptera</v>
      </c>
      <c r="L975" s="88" t="str">
        <f>+Monitoring!T975</f>
        <v>Brachycera</v>
      </c>
      <c r="M975" s="88" t="str">
        <f>+Monitoring!U975</f>
        <v>#N/C</v>
      </c>
      <c r="N975" s="88" t="str">
        <f>+Monitoring!V975</f>
        <v>#N/C</v>
      </c>
      <c r="O975" s="88" t="str">
        <f>+Monitoring!W975</f>
        <v>#N/C</v>
      </c>
      <c r="P975" s="88" t="str">
        <f>+Monitoring!X975</f>
        <v>#N/C</v>
      </c>
      <c r="Q975" s="88" t="str">
        <f>+Monitoring!Y975</f>
        <v>#N/C</v>
      </c>
      <c r="R975" s="88" t="str">
        <f>+Monitoring!Z975</f>
        <v>#N/C</v>
      </c>
      <c r="S975" s="88" t="e">
        <f>+Monitoring!#REF!</f>
        <v>#REF!</v>
      </c>
      <c r="T975" s="101" t="e">
        <f>+Monitoring!#REF!</f>
        <v>#REF!</v>
      </c>
    </row>
    <row r="976" spans="1:20" x14ac:dyDescent="0.3">
      <c r="A976" s="88">
        <f t="shared" si="79"/>
        <v>975</v>
      </c>
      <c r="B976" s="88" t="str">
        <f t="shared" si="75"/>
        <v>FAIRD</v>
      </c>
      <c r="C976" s="88" t="str">
        <f>SUBSTITUTE(+Monitoring!C976,"-","")</f>
        <v>FAIRD4</v>
      </c>
      <c r="D976" s="88" t="str">
        <f t="shared" si="76"/>
        <v>Site4</v>
      </c>
      <c r="E976" s="89" t="str">
        <f t="shared" si="77"/>
        <v>Meadow</v>
      </c>
      <c r="F976" s="90" t="str">
        <f t="shared" si="78"/>
        <v>FAIRDxMeadow</v>
      </c>
      <c r="G976" s="91">
        <f>+Monitoring!G976</f>
        <v>45165.483796296299</v>
      </c>
      <c r="H976" s="91">
        <f>+Monitoring!H976</f>
        <v>45165.485567129603</v>
      </c>
      <c r="I976" s="93">
        <f>+Monitoring!I976</f>
        <v>1.7708333034534007E-3</v>
      </c>
      <c r="J976" s="92" t="e">
        <f>+Monitoring!#REF!</f>
        <v>#REF!</v>
      </c>
      <c r="K976" s="88" t="str">
        <f>+Monitoring!S976</f>
        <v>Diptera</v>
      </c>
      <c r="L976" s="88" t="str">
        <f>+Monitoring!T976</f>
        <v>Brachycera</v>
      </c>
      <c r="M976" s="88" t="str">
        <f>+Monitoring!U976</f>
        <v>Muscomorpha</v>
      </c>
      <c r="N976" s="88" t="str">
        <f>+Monitoring!V976</f>
        <v>Muscoidea</v>
      </c>
      <c r="O976" s="88" t="str">
        <f>+Monitoring!W976</f>
        <v>#N/C</v>
      </c>
      <c r="P976" s="88" t="str">
        <f>+Monitoring!X976</f>
        <v>#N/C</v>
      </c>
      <c r="Q976" s="88" t="str">
        <f>+Monitoring!Y976</f>
        <v>#N/C</v>
      </c>
      <c r="R976" s="88" t="str">
        <f>+Monitoring!Z976</f>
        <v>#N/C</v>
      </c>
      <c r="S976" s="88" t="e">
        <f>+Monitoring!#REF!</f>
        <v>#REF!</v>
      </c>
      <c r="T976" s="101" t="e">
        <f>+Monitoring!#REF!</f>
        <v>#REF!</v>
      </c>
    </row>
    <row r="977" spans="1:20" x14ac:dyDescent="0.3">
      <c r="A977" s="88">
        <f t="shared" si="79"/>
        <v>976</v>
      </c>
      <c r="B977" s="88" t="str">
        <f t="shared" si="75"/>
        <v>FAIRD</v>
      </c>
      <c r="C977" s="88" t="str">
        <f>SUBSTITUTE(+Monitoring!C977,"-","")</f>
        <v>FAIRD4</v>
      </c>
      <c r="D977" s="88" t="str">
        <f t="shared" si="76"/>
        <v>Site4</v>
      </c>
      <c r="E977" s="89" t="str">
        <f t="shared" si="77"/>
        <v>Meadow</v>
      </c>
      <c r="F977" s="90" t="str">
        <f t="shared" si="78"/>
        <v>FAIRDxMeadow</v>
      </c>
      <c r="G977" s="91">
        <f>+Monitoring!G977</f>
        <v>45165.484259259298</v>
      </c>
      <c r="H977" s="91">
        <f>+Monitoring!H977</f>
        <v>45165.485509259299</v>
      </c>
      <c r="I977" s="93">
        <f>+Monitoring!I977</f>
        <v>1.2500000011641532E-3</v>
      </c>
      <c r="J977" s="92" t="e">
        <f>+Monitoring!#REF!</f>
        <v>#REF!</v>
      </c>
      <c r="K977" s="88" t="str">
        <f>+Monitoring!S977</f>
        <v>Diptera</v>
      </c>
      <c r="L977" s="88" t="str">
        <f>+Monitoring!T977</f>
        <v>Brachycera</v>
      </c>
      <c r="M977" s="88" t="str">
        <f>+Monitoring!U977</f>
        <v>Muscomorpha</v>
      </c>
      <c r="N977" s="88" t="str">
        <f>+Monitoring!V977</f>
        <v>Muscoidea</v>
      </c>
      <c r="O977" s="88" t="str">
        <f>+Monitoring!W977</f>
        <v>Fanniidae</v>
      </c>
      <c r="P977" s="88">
        <f>+Monitoring!X977</f>
        <v>0</v>
      </c>
      <c r="Q977" s="88" t="str">
        <f>+Monitoring!Y977</f>
        <v>Fannia</v>
      </c>
      <c r="R977" s="88" t="str">
        <f>+Monitoring!Z977</f>
        <v>#N/C</v>
      </c>
      <c r="S977" s="88" t="e">
        <f>+Monitoring!#REF!</f>
        <v>#REF!</v>
      </c>
      <c r="T977" s="101" t="e">
        <f>+Monitoring!#REF!</f>
        <v>#REF!</v>
      </c>
    </row>
    <row r="978" spans="1:20" x14ac:dyDescent="0.3">
      <c r="A978" s="88">
        <f t="shared" si="79"/>
        <v>977</v>
      </c>
      <c r="B978" s="88" t="str">
        <f t="shared" si="75"/>
        <v>FAIRD</v>
      </c>
      <c r="C978" s="88" t="str">
        <f>SUBSTITUTE(+Monitoring!C978,"-","")</f>
        <v>FAIRD4</v>
      </c>
      <c r="D978" s="88" t="str">
        <f t="shared" si="76"/>
        <v>Site4</v>
      </c>
      <c r="E978" s="89" t="str">
        <f t="shared" si="77"/>
        <v>Meadow</v>
      </c>
      <c r="F978" s="90" t="str">
        <f t="shared" si="78"/>
        <v>FAIRDxMeadow</v>
      </c>
      <c r="G978" s="91">
        <f>+Monitoring!G978</f>
        <v>45165.489745370403</v>
      </c>
      <c r="H978" s="91">
        <f>+Monitoring!H978</f>
        <v>45165.494675925896</v>
      </c>
      <c r="I978" s="93">
        <f>+Monitoring!I978</f>
        <v>4.9305554930469953E-3</v>
      </c>
      <c r="J978" s="92" t="e">
        <f>+Monitoring!#REF!</f>
        <v>#REF!</v>
      </c>
      <c r="K978" s="88" t="str">
        <f>+Monitoring!S978</f>
        <v>Diptera</v>
      </c>
      <c r="L978" s="88" t="str">
        <f>+Monitoring!T978</f>
        <v>Brachycera</v>
      </c>
      <c r="M978" s="88" t="str">
        <f>+Monitoring!U978</f>
        <v>Muscomorpha</v>
      </c>
      <c r="N978" s="88" t="str">
        <f>+Monitoring!V978</f>
        <v>Muscoidea</v>
      </c>
      <c r="O978" s="88" t="str">
        <f>+Monitoring!W978</f>
        <v>#N/C</v>
      </c>
      <c r="P978" s="88" t="str">
        <f>+Monitoring!X978</f>
        <v>#N/C</v>
      </c>
      <c r="Q978" s="88" t="str">
        <f>+Monitoring!Y978</f>
        <v>#N/C</v>
      </c>
      <c r="R978" s="88" t="str">
        <f>+Monitoring!Z978</f>
        <v>#N/C</v>
      </c>
      <c r="S978" s="88" t="e">
        <f>+Monitoring!#REF!</f>
        <v>#REF!</v>
      </c>
      <c r="T978" s="101" t="e">
        <f>+Monitoring!#REF!</f>
        <v>#REF!</v>
      </c>
    </row>
    <row r="979" spans="1:20" x14ac:dyDescent="0.3">
      <c r="A979" s="88">
        <f t="shared" si="79"/>
        <v>978</v>
      </c>
      <c r="B979" s="88" t="str">
        <f t="shared" si="75"/>
        <v>FAIRD</v>
      </c>
      <c r="C979" s="88" t="str">
        <f>SUBSTITUTE(+Monitoring!C979,"-","")</f>
        <v>FAIRD4</v>
      </c>
      <c r="D979" s="88" t="str">
        <f t="shared" si="76"/>
        <v>Site4</v>
      </c>
      <c r="E979" s="89" t="str">
        <f t="shared" si="77"/>
        <v>Meadow</v>
      </c>
      <c r="F979" s="90" t="str">
        <f t="shared" si="78"/>
        <v>FAIRDxMeadow</v>
      </c>
      <c r="G979" s="91">
        <f>+Monitoring!G979</f>
        <v>45165.4933101852</v>
      </c>
      <c r="H979" s="91">
        <f>+Monitoring!H979</f>
        <v>45165.493888888901</v>
      </c>
      <c r="I979" s="93">
        <f>+Monitoring!I979</f>
        <v>5.7870370073942468E-4</v>
      </c>
      <c r="J979" s="92" t="e">
        <f>+Monitoring!#REF!</f>
        <v>#REF!</v>
      </c>
      <c r="K979" s="88" t="str">
        <f>+Monitoring!S979</f>
        <v>Diptera</v>
      </c>
      <c r="L979" s="88" t="str">
        <f>+Monitoring!T979</f>
        <v>Brachycera</v>
      </c>
      <c r="M979" s="88" t="str">
        <f>+Monitoring!U979</f>
        <v>Muscomorpha</v>
      </c>
      <c r="N979" s="88" t="str">
        <f>+Monitoring!V979</f>
        <v>Muscoidea</v>
      </c>
      <c r="O979" s="88" t="str">
        <f>+Monitoring!W979</f>
        <v>Fanniidae</v>
      </c>
      <c r="P979" s="88">
        <f>+Monitoring!X979</f>
        <v>0</v>
      </c>
      <c r="Q979" s="88" t="str">
        <f>+Monitoring!Y979</f>
        <v>Fannia</v>
      </c>
      <c r="R979" s="88" t="str">
        <f>+Monitoring!Z979</f>
        <v>#N/C</v>
      </c>
      <c r="S979" s="88" t="e">
        <f>+Monitoring!#REF!</f>
        <v>#REF!</v>
      </c>
      <c r="T979" s="101" t="e">
        <f>+Monitoring!#REF!</f>
        <v>#REF!</v>
      </c>
    </row>
    <row r="980" spans="1:20" x14ac:dyDescent="0.3">
      <c r="A980" s="88">
        <f t="shared" si="79"/>
        <v>979</v>
      </c>
      <c r="B980" s="88" t="str">
        <f t="shared" si="75"/>
        <v>FAIRD</v>
      </c>
      <c r="C980" s="88" t="str">
        <f>SUBSTITUTE(+Monitoring!C980,"-","")</f>
        <v>FAIRD4</v>
      </c>
      <c r="D980" s="88" t="str">
        <f t="shared" si="76"/>
        <v>Site4</v>
      </c>
      <c r="E980" s="89" t="str">
        <f t="shared" si="77"/>
        <v>Meadow</v>
      </c>
      <c r="F980" s="90" t="str">
        <f t="shared" si="78"/>
        <v>FAIRDxMeadow</v>
      </c>
      <c r="G980" s="91">
        <f>+Monitoring!G980</f>
        <v>45165.493888888901</v>
      </c>
      <c r="H980" s="91">
        <f>+Monitoring!H980</f>
        <v>45165.494050925903</v>
      </c>
      <c r="I980" s="93">
        <f>+Monitoring!I980</f>
        <v>1.6203700215555727E-4</v>
      </c>
      <c r="J980" s="92" t="e">
        <f>+Monitoring!#REF!</f>
        <v>#REF!</v>
      </c>
      <c r="K980" s="88" t="str">
        <f>+Monitoring!S980</f>
        <v>Diptera</v>
      </c>
      <c r="L980" s="88" t="str">
        <f>+Monitoring!T980</f>
        <v>Brachycera</v>
      </c>
      <c r="M980" s="88" t="str">
        <f>+Monitoring!U980</f>
        <v>Muscomorpha</v>
      </c>
      <c r="N980" s="88" t="str">
        <f>+Monitoring!V980</f>
        <v>Muscoidea</v>
      </c>
      <c r="O980" s="88" t="str">
        <f>+Monitoring!W980</f>
        <v>Fanniidae</v>
      </c>
      <c r="P980" s="88">
        <f>+Monitoring!X980</f>
        <v>0</v>
      </c>
      <c r="Q980" s="88" t="str">
        <f>+Monitoring!Y980</f>
        <v>Fannia</v>
      </c>
      <c r="R980" s="88" t="str">
        <f>+Monitoring!Z980</f>
        <v>#N/C</v>
      </c>
      <c r="S980" s="88" t="e">
        <f>+Monitoring!#REF!</f>
        <v>#REF!</v>
      </c>
      <c r="T980" s="101" t="e">
        <f>+Monitoring!#REF!</f>
        <v>#REF!</v>
      </c>
    </row>
    <row r="981" spans="1:20" x14ac:dyDescent="0.3">
      <c r="A981" s="88">
        <f t="shared" si="79"/>
        <v>980</v>
      </c>
      <c r="B981" s="88" t="str">
        <f t="shared" si="75"/>
        <v>FAIRD</v>
      </c>
      <c r="C981" s="88" t="str">
        <f>SUBSTITUTE(+Monitoring!C981,"-","")</f>
        <v>FAIRD4</v>
      </c>
      <c r="D981" s="88" t="str">
        <f t="shared" si="76"/>
        <v>Site4</v>
      </c>
      <c r="E981" s="89" t="str">
        <f t="shared" si="77"/>
        <v>Meadow</v>
      </c>
      <c r="F981" s="90" t="str">
        <f t="shared" si="78"/>
        <v>FAIRDxMeadow</v>
      </c>
      <c r="G981" s="91">
        <f>+Monitoring!G981</f>
        <v>45165.496527777803</v>
      </c>
      <c r="H981" s="91">
        <f>+Monitoring!H981</f>
        <v>45165.496574074103</v>
      </c>
      <c r="I981" s="93">
        <f>+Monitoring!I981</f>
        <v>4.6296299842651933E-5</v>
      </c>
      <c r="J981" s="92" t="e">
        <f>+Monitoring!#REF!</f>
        <v>#REF!</v>
      </c>
      <c r="K981" s="88" t="str">
        <f>+Monitoring!S981</f>
        <v>Diptera</v>
      </c>
      <c r="L981" s="88" t="str">
        <f>+Monitoring!T981</f>
        <v>Brachycera</v>
      </c>
      <c r="M981" s="88" t="str">
        <f>+Monitoring!U981</f>
        <v>Muscomorpha</v>
      </c>
      <c r="N981" s="88" t="str">
        <f>+Monitoring!V981</f>
        <v>Muscoidea</v>
      </c>
      <c r="O981" s="88" t="str">
        <f>+Monitoring!W981</f>
        <v>#N/C</v>
      </c>
      <c r="P981" s="88" t="str">
        <f>+Monitoring!X981</f>
        <v>#N/C</v>
      </c>
      <c r="Q981" s="88" t="str">
        <f>+Monitoring!Y981</f>
        <v>#N/C</v>
      </c>
      <c r="R981" s="88" t="str">
        <f>+Monitoring!Z981</f>
        <v>#N/C</v>
      </c>
      <c r="S981" s="88" t="e">
        <f>+Monitoring!#REF!</f>
        <v>#REF!</v>
      </c>
      <c r="T981" s="101" t="e">
        <f>+Monitoring!#REF!</f>
        <v>#REF!</v>
      </c>
    </row>
    <row r="982" spans="1:20" x14ac:dyDescent="0.3">
      <c r="A982" s="88">
        <f t="shared" si="79"/>
        <v>981</v>
      </c>
      <c r="B982" s="88" t="str">
        <f t="shared" si="75"/>
        <v>FAIRD</v>
      </c>
      <c r="C982" s="88" t="str">
        <f>SUBSTITUTE(+Monitoring!C982,"-","")</f>
        <v>FAIRD4</v>
      </c>
      <c r="D982" s="88" t="str">
        <f t="shared" si="76"/>
        <v>Site4</v>
      </c>
      <c r="E982" s="89" t="str">
        <f t="shared" si="77"/>
        <v>Meadow</v>
      </c>
      <c r="F982" s="90" t="str">
        <f t="shared" si="78"/>
        <v>FAIRDxMeadow</v>
      </c>
      <c r="G982" s="91">
        <f>+Monitoring!G982</f>
        <v>45165.501712963</v>
      </c>
      <c r="H982" s="91">
        <f>+Monitoring!H982</f>
        <v>45165.502002314803</v>
      </c>
      <c r="I982" s="93">
        <f>+Monitoring!I982</f>
        <v>2.8935180307598785E-4</v>
      </c>
      <c r="J982" s="92" t="e">
        <f>+Monitoring!#REF!</f>
        <v>#REF!</v>
      </c>
      <c r="K982" s="88" t="str">
        <f>+Monitoring!S982</f>
        <v>Diptera</v>
      </c>
      <c r="L982" s="88" t="str">
        <f>+Monitoring!T982</f>
        <v>Brachycera</v>
      </c>
      <c r="M982" s="88" t="str">
        <f>+Monitoring!U982</f>
        <v>#N/C</v>
      </c>
      <c r="N982" s="88" t="str">
        <f>+Monitoring!V982</f>
        <v>#N/C</v>
      </c>
      <c r="O982" s="88" t="str">
        <f>+Monitoring!W982</f>
        <v>#N/C</v>
      </c>
      <c r="P982" s="88" t="str">
        <f>+Monitoring!X982</f>
        <v>#N/C</v>
      </c>
      <c r="Q982" s="88" t="str">
        <f>+Monitoring!Y982</f>
        <v>#N/C</v>
      </c>
      <c r="R982" s="88" t="str">
        <f>+Monitoring!Z982</f>
        <v>#N/C</v>
      </c>
      <c r="S982" s="88" t="e">
        <f>+Monitoring!#REF!</f>
        <v>#REF!</v>
      </c>
      <c r="T982" s="101" t="e">
        <f>+Monitoring!#REF!</f>
        <v>#REF!</v>
      </c>
    </row>
    <row r="983" spans="1:20" x14ac:dyDescent="0.3">
      <c r="A983" s="88">
        <f t="shared" si="79"/>
        <v>982</v>
      </c>
      <c r="B983" s="88" t="str">
        <f t="shared" si="75"/>
        <v>FAIRD</v>
      </c>
      <c r="C983" s="88" t="str">
        <f>SUBSTITUTE(+Monitoring!C983,"-","")</f>
        <v>FAIRD4</v>
      </c>
      <c r="D983" s="88" t="str">
        <f t="shared" si="76"/>
        <v>Site4</v>
      </c>
      <c r="E983" s="89" t="str">
        <f t="shared" si="77"/>
        <v>Meadow</v>
      </c>
      <c r="F983" s="90" t="str">
        <f t="shared" si="78"/>
        <v>FAIRDxMeadow</v>
      </c>
      <c r="G983" s="91">
        <f>+Monitoring!G983</f>
        <v>45165.514386574097</v>
      </c>
      <c r="H983" s="91">
        <f>+Monitoring!H983</f>
        <v>45165.517129629603</v>
      </c>
      <c r="I983" s="93">
        <f>+Monitoring!I983</f>
        <v>2.7430555055616423E-3</v>
      </c>
      <c r="J983" s="92" t="e">
        <f>+Monitoring!#REF!</f>
        <v>#REF!</v>
      </c>
      <c r="K983" s="88" t="str">
        <f>+Monitoring!S983</f>
        <v>Diptera</v>
      </c>
      <c r="L983" s="88" t="str">
        <f>+Monitoring!T983</f>
        <v>Brachycera</v>
      </c>
      <c r="M983" s="88" t="str">
        <f>+Monitoring!U983</f>
        <v>Muscomorpha</v>
      </c>
      <c r="N983" s="88" t="str">
        <f>+Monitoring!V983</f>
        <v>Syrphoidea</v>
      </c>
      <c r="O983" s="88" t="str">
        <f>+Monitoring!W983</f>
        <v>Syrphidae</v>
      </c>
      <c r="P983" s="88" t="str">
        <f>+Monitoring!X983</f>
        <v>Syrphinae</v>
      </c>
      <c r="Q983" s="88" t="str">
        <f>+Monitoring!Y983</f>
        <v>Episyrphus</v>
      </c>
      <c r="R983" s="88" t="str">
        <f>+Monitoring!Z983</f>
        <v>#N/C</v>
      </c>
      <c r="S983" s="88" t="e">
        <f>+Monitoring!#REF!</f>
        <v>#REF!</v>
      </c>
      <c r="T983" s="101" t="e">
        <f>+Monitoring!#REF!</f>
        <v>#REF!</v>
      </c>
    </row>
    <row r="984" spans="1:20" x14ac:dyDescent="0.3">
      <c r="A984" s="88">
        <f t="shared" si="79"/>
        <v>983</v>
      </c>
      <c r="B984" s="88" t="str">
        <f t="shared" si="75"/>
        <v>FAIRD</v>
      </c>
      <c r="C984" s="88" t="str">
        <f>SUBSTITUTE(+Monitoring!C984,"-","")</f>
        <v>FAIRD4</v>
      </c>
      <c r="D984" s="88" t="str">
        <f t="shared" si="76"/>
        <v>Site4</v>
      </c>
      <c r="E984" s="89" t="str">
        <f t="shared" si="77"/>
        <v>Meadow</v>
      </c>
      <c r="F984" s="90" t="str">
        <f t="shared" si="78"/>
        <v>FAIRDxMeadow</v>
      </c>
      <c r="G984" s="91">
        <f>+Monitoring!G984</f>
        <v>45165.514571759297</v>
      </c>
      <c r="H984" s="91">
        <f>+Monitoring!H984</f>
        <v>45165.514780092599</v>
      </c>
      <c r="I984" s="93">
        <f>+Monitoring!I984</f>
        <v>2.0833330199820921E-4</v>
      </c>
      <c r="J984" s="92" t="e">
        <f>+Monitoring!#REF!</f>
        <v>#REF!</v>
      </c>
      <c r="K984" s="88" t="str">
        <f>+Monitoring!S984</f>
        <v>Diptera</v>
      </c>
      <c r="L984" s="88" t="str">
        <f>+Monitoring!T984</f>
        <v>Brachycera</v>
      </c>
      <c r="M984" s="88" t="str">
        <f>+Monitoring!U984</f>
        <v>Muscomorpha</v>
      </c>
      <c r="N984" s="88" t="str">
        <f>+Monitoring!V984</f>
        <v>Muscoidea</v>
      </c>
      <c r="O984" s="88" t="str">
        <f>+Monitoring!W984</f>
        <v>Fanniidae</v>
      </c>
      <c r="P984" s="88">
        <f>+Monitoring!X984</f>
        <v>0</v>
      </c>
      <c r="Q984" s="88" t="str">
        <f>+Monitoring!Y984</f>
        <v>Fannia</v>
      </c>
      <c r="R984" s="88" t="str">
        <f>+Monitoring!Z984</f>
        <v>#N/C</v>
      </c>
      <c r="S984" s="88" t="e">
        <f>+Monitoring!#REF!</f>
        <v>#REF!</v>
      </c>
      <c r="T984" s="101" t="e">
        <f>+Monitoring!#REF!</f>
        <v>#REF!</v>
      </c>
    </row>
    <row r="985" spans="1:20" x14ac:dyDescent="0.3">
      <c r="A985" s="88">
        <f t="shared" si="79"/>
        <v>984</v>
      </c>
      <c r="B985" s="88" t="str">
        <f t="shared" si="75"/>
        <v>FAIRD</v>
      </c>
      <c r="C985" s="88" t="str">
        <f>SUBSTITUTE(+Monitoring!C985,"-","")</f>
        <v>FAIRD4</v>
      </c>
      <c r="D985" s="88" t="str">
        <f t="shared" si="76"/>
        <v>Site4</v>
      </c>
      <c r="E985" s="89" t="str">
        <f t="shared" si="77"/>
        <v>Meadow</v>
      </c>
      <c r="F985" s="90" t="str">
        <f t="shared" si="78"/>
        <v>FAIRDxMeadow</v>
      </c>
      <c r="G985" s="91">
        <f>+Monitoring!G985</f>
        <v>45165.521701388898</v>
      </c>
      <c r="H985" s="91">
        <f>+Monitoring!H985</f>
        <v>45165.522372685198</v>
      </c>
      <c r="I985" s="93">
        <f>+Monitoring!I985</f>
        <v>6.7129630042472854E-4</v>
      </c>
      <c r="J985" s="92" t="e">
        <f>+Monitoring!#REF!</f>
        <v>#REF!</v>
      </c>
      <c r="K985" s="88" t="str">
        <f>+Monitoring!S985</f>
        <v>Diptera</v>
      </c>
      <c r="L985" s="88" t="str">
        <f>+Monitoring!T985</f>
        <v>Brachycera</v>
      </c>
      <c r="M985" s="88" t="str">
        <f>+Monitoring!U985</f>
        <v>Muscomorpha</v>
      </c>
      <c r="N985" s="88" t="str">
        <f>+Monitoring!V985</f>
        <v>Ephydroidea</v>
      </c>
      <c r="O985" s="88" t="str">
        <f>+Monitoring!W985</f>
        <v>Drosophilidae</v>
      </c>
      <c r="P985" s="88" t="str">
        <f>+Monitoring!X985</f>
        <v>Drosophilinae</v>
      </c>
      <c r="Q985" s="88" t="str">
        <f>+Monitoring!Y985</f>
        <v>Drosophila</v>
      </c>
      <c r="R985" s="88" t="str">
        <f>+Monitoring!Z985</f>
        <v>#N/C</v>
      </c>
      <c r="S985" s="88" t="e">
        <f>+Monitoring!#REF!</f>
        <v>#REF!</v>
      </c>
      <c r="T985" s="101" t="e">
        <f>+Monitoring!#REF!</f>
        <v>#REF!</v>
      </c>
    </row>
    <row r="986" spans="1:20" x14ac:dyDescent="0.3">
      <c r="A986" s="88">
        <f t="shared" si="79"/>
        <v>985</v>
      </c>
      <c r="B986" s="88" t="str">
        <f t="shared" si="75"/>
        <v>FAIRD</v>
      </c>
      <c r="C986" s="88" t="str">
        <f>SUBSTITUTE(+Monitoring!C986,"-","")</f>
        <v>FAIRD4</v>
      </c>
      <c r="D986" s="88" t="str">
        <f t="shared" si="76"/>
        <v>Site4</v>
      </c>
      <c r="E986" s="89" t="str">
        <f t="shared" si="77"/>
        <v>Meadow</v>
      </c>
      <c r="F986" s="90" t="str">
        <f t="shared" si="78"/>
        <v>FAIRDxMeadow</v>
      </c>
      <c r="G986" s="91">
        <f>+Monitoring!G986</f>
        <v>45165.521701388898</v>
      </c>
      <c r="H986" s="91">
        <f>+Monitoring!H986</f>
        <v>45165.523425925901</v>
      </c>
      <c r="I986" s="93">
        <f>+Monitoring!I986</f>
        <v>1.7245370036107488E-3</v>
      </c>
      <c r="J986" s="92" t="e">
        <f>+Monitoring!#REF!</f>
        <v>#REF!</v>
      </c>
      <c r="K986" s="88" t="str">
        <f>+Monitoring!S986</f>
        <v>Diptera</v>
      </c>
      <c r="L986" s="88" t="str">
        <f>+Monitoring!T986</f>
        <v>Brachycera</v>
      </c>
      <c r="M986" s="88" t="str">
        <f>+Monitoring!U986</f>
        <v>Muscomorpha</v>
      </c>
      <c r="N986" s="88" t="str">
        <f>+Monitoring!V986</f>
        <v>Muscoidea</v>
      </c>
      <c r="O986" s="88" t="str">
        <f>+Monitoring!W986</f>
        <v>Fanniidae</v>
      </c>
      <c r="P986" s="88">
        <f>+Monitoring!X986</f>
        <v>0</v>
      </c>
      <c r="Q986" s="88" t="str">
        <f>+Monitoring!Y986</f>
        <v>Fannia</v>
      </c>
      <c r="R986" s="88" t="str">
        <f>+Monitoring!Z986</f>
        <v>#N/C</v>
      </c>
      <c r="S986" s="88" t="e">
        <f>+Monitoring!#REF!</f>
        <v>#REF!</v>
      </c>
      <c r="T986" s="101" t="e">
        <f>+Monitoring!#REF!</f>
        <v>#REF!</v>
      </c>
    </row>
    <row r="987" spans="1:20" x14ac:dyDescent="0.3">
      <c r="A987" s="88">
        <f t="shared" si="79"/>
        <v>986</v>
      </c>
      <c r="B987" s="88" t="str">
        <f t="shared" si="75"/>
        <v>FAIRD</v>
      </c>
      <c r="C987" s="88" t="str">
        <f>SUBSTITUTE(+Monitoring!C987,"-","")</f>
        <v>FAIRD4</v>
      </c>
      <c r="D987" s="88" t="str">
        <f t="shared" si="76"/>
        <v>Site4</v>
      </c>
      <c r="E987" s="89" t="str">
        <f t="shared" si="77"/>
        <v>Meadow</v>
      </c>
      <c r="F987" s="90" t="str">
        <f t="shared" si="78"/>
        <v>FAIRDxMeadow</v>
      </c>
      <c r="G987" s="91">
        <f>+Monitoring!G987</f>
        <v>45165.521967592598</v>
      </c>
      <c r="H987" s="91">
        <f>+Monitoring!H987</f>
        <v>45165.564039351899</v>
      </c>
      <c r="I987" s="93">
        <f>+Monitoring!I987</f>
        <v>4.2071759300597478E-2</v>
      </c>
      <c r="J987" s="92" t="e">
        <f>+Monitoring!#REF!</f>
        <v>#REF!</v>
      </c>
      <c r="K987" s="88" t="str">
        <f>+Monitoring!S987</f>
        <v>Diptera</v>
      </c>
      <c r="L987" s="88" t="str">
        <f>+Monitoring!T987</f>
        <v>Brachycera</v>
      </c>
      <c r="M987" s="88" t="str">
        <f>+Monitoring!U987</f>
        <v>#N/C</v>
      </c>
      <c r="N987" s="88" t="str">
        <f>+Monitoring!V987</f>
        <v>#N/C</v>
      </c>
      <c r="O987" s="88" t="str">
        <f>+Monitoring!W987</f>
        <v>#N/C</v>
      </c>
      <c r="P987" s="88" t="str">
        <f>+Monitoring!X987</f>
        <v>#N/C</v>
      </c>
      <c r="Q987" s="88" t="str">
        <f>+Monitoring!Y987</f>
        <v>#N/C</v>
      </c>
      <c r="R987" s="88" t="str">
        <f>+Monitoring!Z987</f>
        <v>#N/C</v>
      </c>
      <c r="S987" s="88" t="e">
        <f>+Monitoring!#REF!</f>
        <v>#REF!</v>
      </c>
      <c r="T987" s="101" t="e">
        <f>+Monitoring!#REF!</f>
        <v>#REF!</v>
      </c>
    </row>
    <row r="988" spans="1:20" x14ac:dyDescent="0.3">
      <c r="A988" s="88">
        <f t="shared" si="79"/>
        <v>987</v>
      </c>
      <c r="B988" s="88" t="str">
        <f t="shared" si="75"/>
        <v>FAIRD</v>
      </c>
      <c r="C988" s="88" t="str">
        <f>SUBSTITUTE(+Monitoring!C988,"-","")</f>
        <v>FAIRD4</v>
      </c>
      <c r="D988" s="88" t="str">
        <f t="shared" si="76"/>
        <v>Site4</v>
      </c>
      <c r="E988" s="89" t="str">
        <f t="shared" si="77"/>
        <v>Meadow</v>
      </c>
      <c r="F988" s="90" t="str">
        <f t="shared" si="78"/>
        <v>FAIRDxMeadow</v>
      </c>
      <c r="G988" s="91">
        <f>+Monitoring!G988</f>
        <v>45165.523819444497</v>
      </c>
      <c r="H988" s="91">
        <f>+Monitoring!H988</f>
        <v>45165.524016203701</v>
      </c>
      <c r="I988" s="93">
        <f>+Monitoring!I988</f>
        <v>1.9675920339068398E-4</v>
      </c>
      <c r="J988" s="92" t="e">
        <f>+Monitoring!#REF!</f>
        <v>#REF!</v>
      </c>
      <c r="K988" s="88" t="str">
        <f>+Monitoring!S988</f>
        <v>Diptera</v>
      </c>
      <c r="L988" s="88" t="str">
        <f>+Monitoring!T988</f>
        <v>Brachycera</v>
      </c>
      <c r="M988" s="88" t="str">
        <f>+Monitoring!U988</f>
        <v>Muscomorpha</v>
      </c>
      <c r="N988" s="88" t="str">
        <f>+Monitoring!V988</f>
        <v>Muscoidea</v>
      </c>
      <c r="O988" s="88" t="str">
        <f>+Monitoring!W988</f>
        <v>#N/C</v>
      </c>
      <c r="P988" s="88" t="str">
        <f>+Monitoring!X988</f>
        <v>#N/C</v>
      </c>
      <c r="Q988" s="88" t="str">
        <f>+Monitoring!Y988</f>
        <v>#N/C</v>
      </c>
      <c r="R988" s="88" t="str">
        <f>+Monitoring!Z988</f>
        <v>#N/C</v>
      </c>
      <c r="S988" s="88" t="e">
        <f>+Monitoring!#REF!</f>
        <v>#REF!</v>
      </c>
      <c r="T988" s="101" t="e">
        <f>+Monitoring!#REF!</f>
        <v>#REF!</v>
      </c>
    </row>
    <row r="989" spans="1:20" x14ac:dyDescent="0.3">
      <c r="A989" s="88">
        <f t="shared" si="79"/>
        <v>988</v>
      </c>
      <c r="B989" s="88" t="str">
        <f t="shared" si="75"/>
        <v>FAIRD</v>
      </c>
      <c r="C989" s="88" t="str">
        <f>SUBSTITUTE(+Monitoring!C989,"-","")</f>
        <v>FAIRD4</v>
      </c>
      <c r="D989" s="88" t="str">
        <f t="shared" si="76"/>
        <v>Site4</v>
      </c>
      <c r="E989" s="89" t="str">
        <f t="shared" si="77"/>
        <v>Meadow</v>
      </c>
      <c r="F989" s="90" t="str">
        <f t="shared" si="78"/>
        <v>FAIRDxMeadow</v>
      </c>
      <c r="G989" s="91">
        <f>+Monitoring!G989</f>
        <v>45165.528842592597</v>
      </c>
      <c r="H989" s="91">
        <f>+Monitoring!H989</f>
        <v>45165.528935185197</v>
      </c>
      <c r="I989" s="93">
        <f>+Monitoring!I989</f>
        <v>9.2592599685303867E-5</v>
      </c>
      <c r="J989" s="92" t="e">
        <f>+Monitoring!#REF!</f>
        <v>#REF!</v>
      </c>
      <c r="K989" s="88" t="str">
        <f>+Monitoring!S989</f>
        <v>#N/C</v>
      </c>
      <c r="L989" s="88" t="str">
        <f>+Monitoring!T989</f>
        <v>#N/C</v>
      </c>
      <c r="M989" s="88" t="str">
        <f>+Monitoring!U989</f>
        <v>#N/C</v>
      </c>
      <c r="N989" s="88" t="str">
        <f>+Monitoring!V989</f>
        <v>#N/C</v>
      </c>
      <c r="O989" s="88" t="str">
        <f>+Monitoring!W989</f>
        <v>#N/C</v>
      </c>
      <c r="P989" s="88" t="str">
        <f>+Monitoring!X989</f>
        <v>#N/C</v>
      </c>
      <c r="Q989" s="88" t="str">
        <f>+Monitoring!Y989</f>
        <v>#N/C</v>
      </c>
      <c r="R989" s="88" t="str">
        <f>+Monitoring!Z989</f>
        <v>#N/C</v>
      </c>
      <c r="S989" s="88" t="e">
        <f>+Monitoring!#REF!</f>
        <v>#REF!</v>
      </c>
      <c r="T989" s="101" t="e">
        <f>+Monitoring!#REF!</f>
        <v>#REF!</v>
      </c>
    </row>
    <row r="990" spans="1:20" x14ac:dyDescent="0.3">
      <c r="A990" s="88">
        <f t="shared" si="79"/>
        <v>989</v>
      </c>
      <c r="B990" s="88" t="str">
        <f t="shared" si="75"/>
        <v>FAIRD</v>
      </c>
      <c r="C990" s="88" t="str">
        <f>SUBSTITUTE(+Monitoring!C990,"-","")</f>
        <v>FAIRD4</v>
      </c>
      <c r="D990" s="88" t="str">
        <f t="shared" si="76"/>
        <v>Site4</v>
      </c>
      <c r="E990" s="89" t="str">
        <f t="shared" si="77"/>
        <v>Meadow</v>
      </c>
      <c r="F990" s="90" t="str">
        <f t="shared" si="78"/>
        <v>FAIRDxMeadow</v>
      </c>
      <c r="G990" s="91">
        <f>+Monitoring!G990</f>
        <v>45165.528842592597</v>
      </c>
      <c r="H990" s="91">
        <f>+Monitoring!H990</f>
        <v>45165.529097222199</v>
      </c>
      <c r="I990" s="93">
        <f>+Monitoring!I990</f>
        <v>2.5462960184086114E-4</v>
      </c>
      <c r="J990" s="92" t="e">
        <f>+Monitoring!#REF!</f>
        <v>#REF!</v>
      </c>
      <c r="K990" s="88" t="str">
        <f>+Monitoring!S990</f>
        <v>#N/C</v>
      </c>
      <c r="L990" s="88" t="str">
        <f>+Monitoring!T990</f>
        <v>#N/C</v>
      </c>
      <c r="M990" s="88" t="str">
        <f>+Monitoring!U990</f>
        <v>#N/C</v>
      </c>
      <c r="N990" s="88" t="str">
        <f>+Monitoring!V990</f>
        <v>#N/C</v>
      </c>
      <c r="O990" s="88" t="str">
        <f>+Monitoring!W990</f>
        <v>#N/C</v>
      </c>
      <c r="P990" s="88" t="str">
        <f>+Monitoring!X990</f>
        <v>#N/C</v>
      </c>
      <c r="Q990" s="88" t="str">
        <f>+Monitoring!Y990</f>
        <v>#N/C</v>
      </c>
      <c r="R990" s="88" t="str">
        <f>+Monitoring!Z990</f>
        <v>#N/C</v>
      </c>
      <c r="S990" s="88" t="e">
        <f>+Monitoring!#REF!</f>
        <v>#REF!</v>
      </c>
      <c r="T990" s="101" t="e">
        <f>+Monitoring!#REF!</f>
        <v>#REF!</v>
      </c>
    </row>
    <row r="991" spans="1:20" x14ac:dyDescent="0.3">
      <c r="A991" s="88">
        <f t="shared" si="79"/>
        <v>990</v>
      </c>
      <c r="B991" s="88" t="str">
        <f t="shared" si="75"/>
        <v>FAIRD</v>
      </c>
      <c r="C991" s="88" t="str">
        <f>SUBSTITUTE(+Monitoring!C991,"-","")</f>
        <v>FAIRD4</v>
      </c>
      <c r="D991" s="88" t="str">
        <f t="shared" si="76"/>
        <v>Site4</v>
      </c>
      <c r="E991" s="89" t="str">
        <f t="shared" si="77"/>
        <v>Meadow</v>
      </c>
      <c r="F991" s="90" t="str">
        <f t="shared" si="78"/>
        <v>FAIRDxMeadow</v>
      </c>
      <c r="G991" s="91">
        <f>+Monitoring!G991</f>
        <v>45165.528842592597</v>
      </c>
      <c r="H991" s="91">
        <f>+Monitoring!H991</f>
        <v>45165.529386574097</v>
      </c>
      <c r="I991" s="93">
        <f>+Monitoring!I991</f>
        <v>5.4398149950429797E-4</v>
      </c>
      <c r="J991" s="92" t="e">
        <f>+Monitoring!#REF!</f>
        <v>#REF!</v>
      </c>
      <c r="K991" s="88" t="str">
        <f>+Monitoring!S991</f>
        <v>Diptera</v>
      </c>
      <c r="L991" s="88" t="str">
        <f>+Monitoring!T991</f>
        <v>Brachycera</v>
      </c>
      <c r="M991" s="88" t="str">
        <f>+Monitoring!U991</f>
        <v>Muscomorpha</v>
      </c>
      <c r="N991" s="88" t="str">
        <f>+Monitoring!V991</f>
        <v>Muscoidea</v>
      </c>
      <c r="O991" s="88" t="str">
        <f>+Monitoring!W991</f>
        <v>#N/C</v>
      </c>
      <c r="P991" s="88" t="str">
        <f>+Monitoring!X991</f>
        <v>#N/C</v>
      </c>
      <c r="Q991" s="88" t="str">
        <f>+Monitoring!Y991</f>
        <v>#N/C</v>
      </c>
      <c r="R991" s="88" t="str">
        <f>+Monitoring!Z991</f>
        <v>#N/C</v>
      </c>
      <c r="S991" s="88" t="e">
        <f>+Monitoring!#REF!</f>
        <v>#REF!</v>
      </c>
      <c r="T991" s="101" t="e">
        <f>+Monitoring!#REF!</f>
        <v>#REF!</v>
      </c>
    </row>
    <row r="992" spans="1:20" x14ac:dyDescent="0.3">
      <c r="A992" s="88">
        <f t="shared" si="79"/>
        <v>991</v>
      </c>
      <c r="B992" s="88" t="str">
        <f t="shared" si="75"/>
        <v>FAIRD</v>
      </c>
      <c r="C992" s="88" t="str">
        <f>SUBSTITUTE(+Monitoring!C992,"-","")</f>
        <v>FAIRD4</v>
      </c>
      <c r="D992" s="88" t="str">
        <f t="shared" si="76"/>
        <v>Site4</v>
      </c>
      <c r="E992" s="89" t="str">
        <f t="shared" si="77"/>
        <v>Meadow</v>
      </c>
      <c r="F992" s="90" t="str">
        <f t="shared" si="78"/>
        <v>FAIRDxMeadow</v>
      </c>
      <c r="G992" s="91">
        <f>+Monitoring!G992</f>
        <v>45165.529120370396</v>
      </c>
      <c r="H992" s="91">
        <f>+Monitoring!H992</f>
        <v>45165.529398148101</v>
      </c>
      <c r="I992" s="93">
        <f>+Monitoring!I992</f>
        <v>2.7777770446846262E-4</v>
      </c>
      <c r="J992" s="92" t="e">
        <f>+Monitoring!#REF!</f>
        <v>#REF!</v>
      </c>
      <c r="K992" s="88" t="str">
        <f>+Monitoring!S992</f>
        <v>Diptera</v>
      </c>
      <c r="L992" s="88" t="str">
        <f>+Monitoring!T992</f>
        <v>Brachycera</v>
      </c>
      <c r="M992" s="88" t="str">
        <f>+Monitoring!U992</f>
        <v>#N/C</v>
      </c>
      <c r="N992" s="88" t="str">
        <f>+Monitoring!V992</f>
        <v>#N/C</v>
      </c>
      <c r="O992" s="88" t="str">
        <f>+Monitoring!W992</f>
        <v>#N/C</v>
      </c>
      <c r="P992" s="88" t="str">
        <f>+Monitoring!X992</f>
        <v>#N/C</v>
      </c>
      <c r="Q992" s="88" t="str">
        <f>+Monitoring!Y992</f>
        <v>#N/C</v>
      </c>
      <c r="R992" s="88" t="str">
        <f>+Monitoring!Z992</f>
        <v>#N/C</v>
      </c>
      <c r="S992" s="88" t="e">
        <f>+Monitoring!#REF!</f>
        <v>#REF!</v>
      </c>
      <c r="T992" s="101" t="e">
        <f>+Monitoring!#REF!</f>
        <v>#REF!</v>
      </c>
    </row>
    <row r="993" spans="1:20" x14ac:dyDescent="0.3">
      <c r="A993" s="88">
        <f t="shared" si="79"/>
        <v>992</v>
      </c>
      <c r="B993" s="88" t="str">
        <f t="shared" si="75"/>
        <v>FAIRD</v>
      </c>
      <c r="C993" s="88" t="str">
        <f>SUBSTITUTE(+Monitoring!C993,"-","")</f>
        <v>FAIRD4</v>
      </c>
      <c r="D993" s="88" t="str">
        <f t="shared" si="76"/>
        <v>Site4</v>
      </c>
      <c r="E993" s="89" t="str">
        <f t="shared" si="77"/>
        <v>Meadow</v>
      </c>
      <c r="F993" s="90" t="str">
        <f t="shared" si="78"/>
        <v>FAIRDxMeadow</v>
      </c>
      <c r="G993" s="91">
        <f>+Monitoring!G993</f>
        <v>45165.535416666702</v>
      </c>
      <c r="H993" s="91">
        <f>+Monitoring!H993</f>
        <v>45165.535648148201</v>
      </c>
      <c r="I993" s="93">
        <f>+Monitoring!I993</f>
        <v>2.3148149921325967E-4</v>
      </c>
      <c r="J993" s="92" t="e">
        <f>+Monitoring!#REF!</f>
        <v>#REF!</v>
      </c>
      <c r="K993" s="88" t="str">
        <f>+Monitoring!S993</f>
        <v>Diptera</v>
      </c>
      <c r="L993" s="88" t="str">
        <f>+Monitoring!T993</f>
        <v>Brachycera</v>
      </c>
      <c r="M993" s="88" t="str">
        <f>+Monitoring!U993</f>
        <v>Muscomorpha</v>
      </c>
      <c r="N993" s="88" t="str">
        <f>+Monitoring!V993</f>
        <v>Muscoidea</v>
      </c>
      <c r="O993" s="88" t="str">
        <f>+Monitoring!W993</f>
        <v>Fanniidae</v>
      </c>
      <c r="P993" s="88">
        <f>+Monitoring!X993</f>
        <v>0</v>
      </c>
      <c r="Q993" s="88" t="str">
        <f>+Monitoring!Y993</f>
        <v>Fannia</v>
      </c>
      <c r="R993" s="88" t="str">
        <f>+Monitoring!Z993</f>
        <v>#N/C</v>
      </c>
      <c r="S993" s="88" t="e">
        <f>+Monitoring!#REF!</f>
        <v>#REF!</v>
      </c>
      <c r="T993" s="101" t="e">
        <f>+Monitoring!#REF!</f>
        <v>#REF!</v>
      </c>
    </row>
    <row r="994" spans="1:20" x14ac:dyDescent="0.3">
      <c r="A994" s="88">
        <f t="shared" si="79"/>
        <v>993</v>
      </c>
      <c r="B994" s="88" t="str">
        <f t="shared" si="75"/>
        <v>FAIRD</v>
      </c>
      <c r="C994" s="88" t="str">
        <f>SUBSTITUTE(+Monitoring!C994,"-","")</f>
        <v>FAIRD4</v>
      </c>
      <c r="D994" s="88" t="str">
        <f t="shared" si="76"/>
        <v>Site4</v>
      </c>
      <c r="E994" s="89" t="str">
        <f t="shared" si="77"/>
        <v>Meadow</v>
      </c>
      <c r="F994" s="90" t="str">
        <f t="shared" si="78"/>
        <v>FAIRDxMeadow</v>
      </c>
      <c r="G994" s="91">
        <f>+Monitoring!G994</f>
        <v>45165.535416666702</v>
      </c>
      <c r="H994" s="91">
        <f>+Monitoring!H994</f>
        <v>45165.535717592596</v>
      </c>
      <c r="I994" s="93">
        <f>+Monitoring!I994</f>
        <v>3.0092589440755546E-4</v>
      </c>
      <c r="J994" s="92" t="e">
        <f>+Monitoring!#REF!</f>
        <v>#REF!</v>
      </c>
      <c r="K994" s="88" t="str">
        <f>+Monitoring!S994</f>
        <v>#N/C</v>
      </c>
      <c r="L994" s="88" t="str">
        <f>+Monitoring!T994</f>
        <v>#N/C</v>
      </c>
      <c r="M994" s="88" t="str">
        <f>+Monitoring!U994</f>
        <v>#N/C</v>
      </c>
      <c r="N994" s="88" t="str">
        <f>+Monitoring!V994</f>
        <v>#N/C</v>
      </c>
      <c r="O994" s="88" t="str">
        <f>+Monitoring!W994</f>
        <v>#N/C</v>
      </c>
      <c r="P994" s="88" t="str">
        <f>+Monitoring!X994</f>
        <v>#N/C</v>
      </c>
      <c r="Q994" s="88" t="str">
        <f>+Monitoring!Y994</f>
        <v>#N/C</v>
      </c>
      <c r="R994" s="88" t="str">
        <f>+Monitoring!Z994</f>
        <v>#N/C</v>
      </c>
      <c r="S994" s="88" t="e">
        <f>+Monitoring!#REF!</f>
        <v>#REF!</v>
      </c>
      <c r="T994" s="101" t="e">
        <f>+Monitoring!#REF!</f>
        <v>#REF!</v>
      </c>
    </row>
    <row r="995" spans="1:20" x14ac:dyDescent="0.3">
      <c r="A995" s="88">
        <f t="shared" si="79"/>
        <v>994</v>
      </c>
      <c r="B995" s="88" t="str">
        <f t="shared" si="75"/>
        <v>FAIRD</v>
      </c>
      <c r="C995" s="88" t="str">
        <f>SUBSTITUTE(+Monitoring!C995,"-","")</f>
        <v>FAIRD4</v>
      </c>
      <c r="D995" s="88" t="str">
        <f t="shared" si="76"/>
        <v>Site4</v>
      </c>
      <c r="E995" s="89" t="str">
        <f t="shared" si="77"/>
        <v>Meadow</v>
      </c>
      <c r="F995" s="90" t="str">
        <f t="shared" si="78"/>
        <v>FAIRDxMeadow</v>
      </c>
      <c r="G995" s="91">
        <f>+Monitoring!G995</f>
        <v>45165.535416666702</v>
      </c>
      <c r="H995" s="91">
        <f>+Monitoring!H995</f>
        <v>45165.539305555598</v>
      </c>
      <c r="I995" s="93">
        <f>+Monitoring!I995</f>
        <v>3.8888888957444578E-3</v>
      </c>
      <c r="J995" s="92" t="e">
        <f>+Monitoring!#REF!</f>
        <v>#REF!</v>
      </c>
      <c r="K995" s="88" t="str">
        <f>+Monitoring!S995</f>
        <v>#N/C</v>
      </c>
      <c r="L995" s="88" t="str">
        <f>+Monitoring!T995</f>
        <v>#N/C</v>
      </c>
      <c r="M995" s="88" t="str">
        <f>+Monitoring!U995</f>
        <v>#N/C</v>
      </c>
      <c r="N995" s="88" t="str">
        <f>+Monitoring!V995</f>
        <v>#N/C</v>
      </c>
      <c r="O995" s="88" t="str">
        <f>+Monitoring!W995</f>
        <v>#N/C</v>
      </c>
      <c r="P995" s="88" t="str">
        <f>+Monitoring!X995</f>
        <v>#N/C</v>
      </c>
      <c r="Q995" s="88" t="str">
        <f>+Monitoring!Y995</f>
        <v>#N/C</v>
      </c>
      <c r="R995" s="88" t="str">
        <f>+Monitoring!Z995</f>
        <v>#N/C</v>
      </c>
      <c r="S995" s="88" t="e">
        <f>+Monitoring!#REF!</f>
        <v>#REF!</v>
      </c>
      <c r="T995" s="101" t="e">
        <f>+Monitoring!#REF!</f>
        <v>#REF!</v>
      </c>
    </row>
    <row r="996" spans="1:20" x14ac:dyDescent="0.3">
      <c r="A996" s="88">
        <f t="shared" si="79"/>
        <v>995</v>
      </c>
      <c r="B996" s="88" t="str">
        <f t="shared" si="75"/>
        <v>FAIRD</v>
      </c>
      <c r="C996" s="88" t="str">
        <f>SUBSTITUTE(+Monitoring!C996,"-","")</f>
        <v>FAIRD4</v>
      </c>
      <c r="D996" s="88" t="str">
        <f t="shared" si="76"/>
        <v>Site4</v>
      </c>
      <c r="E996" s="89" t="str">
        <f t="shared" si="77"/>
        <v>Meadow</v>
      </c>
      <c r="F996" s="90" t="str">
        <f t="shared" si="78"/>
        <v>FAIRDxMeadow</v>
      </c>
      <c r="G996" s="91">
        <f>+Monitoring!G996</f>
        <v>45165.562118055597</v>
      </c>
      <c r="H996" s="91">
        <f>+Monitoring!H996</f>
        <v>45165.5622337963</v>
      </c>
      <c r="I996" s="93">
        <f>+Monitoring!I996</f>
        <v>1.1574070231290534E-4</v>
      </c>
      <c r="J996" s="92" t="e">
        <f>+Monitoring!#REF!</f>
        <v>#REF!</v>
      </c>
      <c r="K996" s="88" t="str">
        <f>+Monitoring!S996</f>
        <v>Diptera</v>
      </c>
      <c r="L996" s="88" t="str">
        <f>+Monitoring!T996</f>
        <v>Brachycera</v>
      </c>
      <c r="M996" s="88" t="str">
        <f>+Monitoring!U996</f>
        <v>Muscomorpha</v>
      </c>
      <c r="N996" s="88" t="str">
        <f>+Monitoring!V996</f>
        <v>Phoroidea</v>
      </c>
      <c r="O996" s="88" t="str">
        <f>+Monitoring!W996</f>
        <v>Phoridae</v>
      </c>
      <c r="P996" s="88" t="str">
        <f>+Monitoring!X996</f>
        <v>#N/C</v>
      </c>
      <c r="Q996" s="88" t="str">
        <f>+Monitoring!Y996</f>
        <v>#N/C</v>
      </c>
      <c r="R996" s="88" t="str">
        <f>+Monitoring!Z996</f>
        <v>#N/C</v>
      </c>
      <c r="S996" s="88" t="e">
        <f>+Monitoring!#REF!</f>
        <v>#REF!</v>
      </c>
      <c r="T996" s="101" t="e">
        <f>+Monitoring!#REF!</f>
        <v>#REF!</v>
      </c>
    </row>
    <row r="997" spans="1:20" x14ac:dyDescent="0.3">
      <c r="A997" s="88">
        <f t="shared" si="79"/>
        <v>996</v>
      </c>
      <c r="B997" s="88" t="str">
        <f t="shared" si="75"/>
        <v>FAIRD</v>
      </c>
      <c r="C997" s="88" t="str">
        <f>SUBSTITUTE(+Monitoring!C997,"-","")</f>
        <v>FAIRD4</v>
      </c>
      <c r="D997" s="88" t="str">
        <f t="shared" si="76"/>
        <v>Site4</v>
      </c>
      <c r="E997" s="89" t="str">
        <f t="shared" si="77"/>
        <v>Meadow</v>
      </c>
      <c r="F997" s="90" t="str">
        <f t="shared" si="78"/>
        <v>FAIRDxMeadow</v>
      </c>
      <c r="G997" s="91">
        <f>+Monitoring!G997</f>
        <v>45165.562118055597</v>
      </c>
      <c r="H997" s="91">
        <f>+Monitoring!H997</f>
        <v>45165.562245370398</v>
      </c>
      <c r="I997" s="93">
        <f>+Monitoring!I997</f>
        <v>1.2731480092043057E-4</v>
      </c>
      <c r="J997" s="92" t="e">
        <f>+Monitoring!#REF!</f>
        <v>#REF!</v>
      </c>
      <c r="K997" s="88" t="str">
        <f>+Monitoring!S997</f>
        <v>#N/C</v>
      </c>
      <c r="L997" s="88" t="str">
        <f>+Monitoring!T997</f>
        <v>#N/C</v>
      </c>
      <c r="M997" s="88" t="str">
        <f>+Monitoring!U997</f>
        <v>#N/C</v>
      </c>
      <c r="N997" s="88" t="str">
        <f>+Monitoring!V997</f>
        <v>#N/C</v>
      </c>
      <c r="O997" s="88" t="str">
        <f>+Monitoring!W997</f>
        <v>#N/C</v>
      </c>
      <c r="P997" s="88" t="str">
        <f>+Monitoring!X997</f>
        <v>#N/C</v>
      </c>
      <c r="Q997" s="88" t="str">
        <f>+Monitoring!Y997</f>
        <v>#N/C</v>
      </c>
      <c r="R997" s="88" t="str">
        <f>+Monitoring!Z997</f>
        <v>#N/C</v>
      </c>
      <c r="S997" s="88" t="e">
        <f>+Monitoring!#REF!</f>
        <v>#REF!</v>
      </c>
      <c r="T997" s="101" t="e">
        <f>+Monitoring!#REF!</f>
        <v>#REF!</v>
      </c>
    </row>
    <row r="998" spans="1:20" x14ac:dyDescent="0.3">
      <c r="A998" s="88">
        <f t="shared" si="79"/>
        <v>997</v>
      </c>
      <c r="B998" s="88" t="str">
        <f t="shared" si="75"/>
        <v>FAIRD</v>
      </c>
      <c r="C998" s="88" t="str">
        <f>SUBSTITUTE(+Monitoring!C998,"-","")</f>
        <v>FAIRD4</v>
      </c>
      <c r="D998" s="88" t="str">
        <f t="shared" si="76"/>
        <v>Site4</v>
      </c>
      <c r="E998" s="89" t="str">
        <f t="shared" si="77"/>
        <v>Meadow</v>
      </c>
      <c r="F998" s="90" t="str">
        <f t="shared" si="78"/>
        <v>FAIRDxMeadow</v>
      </c>
      <c r="G998" s="91">
        <f>+Monitoring!G998</f>
        <v>45165.562777777799</v>
      </c>
      <c r="H998" s="91">
        <f>+Monitoring!H998</f>
        <v>45165.563067129602</v>
      </c>
      <c r="I998" s="93">
        <f>+Monitoring!I998</f>
        <v>2.8935180307598785E-4</v>
      </c>
      <c r="J998" s="92" t="e">
        <f>+Monitoring!#REF!</f>
        <v>#REF!</v>
      </c>
      <c r="K998" s="88" t="str">
        <f>+Monitoring!S998</f>
        <v>Diptera</v>
      </c>
      <c r="L998" s="88" t="str">
        <f>+Monitoring!T998</f>
        <v>Brachycera</v>
      </c>
      <c r="M998" s="88" t="str">
        <f>+Monitoring!U998</f>
        <v>#N/C</v>
      </c>
      <c r="N998" s="88" t="str">
        <f>+Monitoring!V998</f>
        <v>#N/C</v>
      </c>
      <c r="O998" s="88" t="str">
        <f>+Monitoring!W998</f>
        <v>#N/C</v>
      </c>
      <c r="P998" s="88" t="str">
        <f>+Monitoring!X998</f>
        <v>#N/C</v>
      </c>
      <c r="Q998" s="88" t="str">
        <f>+Monitoring!Y998</f>
        <v>#N/C</v>
      </c>
      <c r="R998" s="88" t="str">
        <f>+Monitoring!Z998</f>
        <v>#N/C</v>
      </c>
      <c r="S998" s="88" t="e">
        <f>+Monitoring!#REF!</f>
        <v>#REF!</v>
      </c>
      <c r="T998" s="101" t="e">
        <f>+Monitoring!#REF!</f>
        <v>#REF!</v>
      </c>
    </row>
    <row r="999" spans="1:20" x14ac:dyDescent="0.3">
      <c r="A999" s="88">
        <f t="shared" si="79"/>
        <v>998</v>
      </c>
      <c r="B999" s="88" t="str">
        <f t="shared" si="75"/>
        <v>FAIRD</v>
      </c>
      <c r="C999" s="88" t="str">
        <f>SUBSTITUTE(+Monitoring!C999,"-","")</f>
        <v>FAIRD4</v>
      </c>
      <c r="D999" s="88" t="str">
        <f t="shared" si="76"/>
        <v>Site4</v>
      </c>
      <c r="E999" s="89" t="str">
        <f t="shared" si="77"/>
        <v>Meadow</v>
      </c>
      <c r="F999" s="90" t="str">
        <f t="shared" si="78"/>
        <v>FAIRDxMeadow</v>
      </c>
      <c r="G999" s="91">
        <f>+Monitoring!G999</f>
        <v>45165.563032407401</v>
      </c>
      <c r="H999" s="91">
        <f>+Monitoring!H999</f>
        <v>45165.563726851899</v>
      </c>
      <c r="I999" s="93">
        <f>+Monitoring!I999</f>
        <v>6.94444497639779E-4</v>
      </c>
      <c r="J999" s="92" t="e">
        <f>+Monitoring!#REF!</f>
        <v>#REF!</v>
      </c>
      <c r="K999" s="88" t="str">
        <f>+Monitoring!S999</f>
        <v>Diptera</v>
      </c>
      <c r="L999" s="88" t="str">
        <f>+Monitoring!T999</f>
        <v>Brachycera</v>
      </c>
      <c r="M999" s="88" t="str">
        <f>+Monitoring!U999</f>
        <v>Muscomorpha</v>
      </c>
      <c r="N999" s="88" t="str">
        <f>+Monitoring!V999</f>
        <v>Muscoidea</v>
      </c>
      <c r="O999" s="88" t="str">
        <f>+Monitoring!W999</f>
        <v>#N/C</v>
      </c>
      <c r="P999" s="88" t="str">
        <f>+Monitoring!X999</f>
        <v>#N/C</v>
      </c>
      <c r="Q999" s="88" t="str">
        <f>+Monitoring!Y999</f>
        <v>#N/C</v>
      </c>
      <c r="R999" s="88" t="str">
        <f>+Monitoring!Z999</f>
        <v>#N/C</v>
      </c>
      <c r="S999" s="88" t="e">
        <f>+Monitoring!#REF!</f>
        <v>#REF!</v>
      </c>
      <c r="T999" s="101" t="e">
        <f>+Monitoring!#REF!</f>
        <v>#REF!</v>
      </c>
    </row>
    <row r="1000" spans="1:20" x14ac:dyDescent="0.3">
      <c r="A1000" s="88">
        <f t="shared" si="79"/>
        <v>999</v>
      </c>
      <c r="B1000" s="88" t="str">
        <f t="shared" si="75"/>
        <v>FAIRD</v>
      </c>
      <c r="C1000" s="88" t="str">
        <f>SUBSTITUTE(+Monitoring!C1000,"-","")</f>
        <v>FAIRD4</v>
      </c>
      <c r="D1000" s="88" t="str">
        <f t="shared" si="76"/>
        <v>Site4</v>
      </c>
      <c r="E1000" s="89" t="str">
        <f t="shared" si="77"/>
        <v>Meadow</v>
      </c>
      <c r="F1000" s="90" t="str">
        <f t="shared" si="78"/>
        <v>FAIRDxMeadow</v>
      </c>
      <c r="G1000" s="91">
        <f>+Monitoring!G1000</f>
        <v>45165.563703703701</v>
      </c>
      <c r="H1000" s="91">
        <f>+Monitoring!H1000</f>
        <v>45165.563888888901</v>
      </c>
      <c r="I1000" s="93">
        <f>+Monitoring!I1000</f>
        <v>1.8518519937060773E-4</v>
      </c>
      <c r="J1000" s="92" t="e">
        <f>+Monitoring!#REF!</f>
        <v>#REF!</v>
      </c>
      <c r="K1000" s="88" t="str">
        <f>+Monitoring!S1000</f>
        <v>#N/C</v>
      </c>
      <c r="L1000" s="88" t="str">
        <f>+Monitoring!T1000</f>
        <v>#N/C</v>
      </c>
      <c r="M1000" s="88" t="str">
        <f>+Monitoring!U1000</f>
        <v>#N/C</v>
      </c>
      <c r="N1000" s="88" t="str">
        <f>+Monitoring!V1000</f>
        <v>#N/C</v>
      </c>
      <c r="O1000" s="88" t="str">
        <f>+Monitoring!W1000</f>
        <v>#N/C</v>
      </c>
      <c r="P1000" s="88" t="str">
        <f>+Monitoring!X1000</f>
        <v>#N/C</v>
      </c>
      <c r="Q1000" s="88" t="str">
        <f>+Monitoring!Y1000</f>
        <v>#N/C</v>
      </c>
      <c r="R1000" s="88" t="str">
        <f>+Monitoring!Z1000</f>
        <v>#N/C</v>
      </c>
      <c r="S1000" s="88" t="e">
        <f>+Monitoring!#REF!</f>
        <v>#REF!</v>
      </c>
      <c r="T1000" s="101" t="e">
        <f>+Monitoring!#REF!</f>
        <v>#REF!</v>
      </c>
    </row>
    <row r="1001" spans="1:20" x14ac:dyDescent="0.3">
      <c r="A1001" s="88">
        <f t="shared" si="79"/>
        <v>1000</v>
      </c>
      <c r="B1001" s="88" t="str">
        <f t="shared" si="75"/>
        <v>FAIRD</v>
      </c>
      <c r="C1001" s="88" t="str">
        <f>SUBSTITUTE(+Monitoring!C1001,"-","")</f>
        <v>FAIRD4</v>
      </c>
      <c r="D1001" s="88" t="str">
        <f t="shared" si="76"/>
        <v>Site4</v>
      </c>
      <c r="E1001" s="89" t="str">
        <f t="shared" si="77"/>
        <v>Meadow</v>
      </c>
      <c r="F1001" s="90" t="str">
        <f t="shared" si="78"/>
        <v>FAIRDxMeadow</v>
      </c>
      <c r="G1001" s="91">
        <f>+Monitoring!G1001</f>
        <v>45165.568807870397</v>
      </c>
      <c r="H1001" s="91">
        <f>+Monitoring!H1001</f>
        <v>45165.568842592598</v>
      </c>
      <c r="I1001" s="93">
        <f>+Monitoring!I1001</f>
        <v>3.4722201235126704E-5</v>
      </c>
      <c r="J1001" s="92" t="e">
        <f>+Monitoring!#REF!</f>
        <v>#REF!</v>
      </c>
      <c r="K1001" s="88" t="str">
        <f>+Monitoring!S1001</f>
        <v>Diptera</v>
      </c>
      <c r="L1001" s="88" t="str">
        <f>+Monitoring!T1001</f>
        <v>Brachycera</v>
      </c>
      <c r="M1001" s="88" t="str">
        <f>+Monitoring!U1001</f>
        <v>#N/C</v>
      </c>
      <c r="N1001" s="88" t="str">
        <f>+Monitoring!V1001</f>
        <v>#N/C</v>
      </c>
      <c r="O1001" s="88" t="str">
        <f>+Monitoring!W1001</f>
        <v>#N/C</v>
      </c>
      <c r="P1001" s="88" t="str">
        <f>+Monitoring!X1001</f>
        <v>#N/C</v>
      </c>
      <c r="Q1001" s="88" t="str">
        <f>+Monitoring!Y1001</f>
        <v>#N/C</v>
      </c>
      <c r="R1001" s="88" t="str">
        <f>+Monitoring!Z1001</f>
        <v>#N/C</v>
      </c>
      <c r="S1001" s="88" t="e">
        <f>+Monitoring!#REF!</f>
        <v>#REF!</v>
      </c>
      <c r="T1001" s="101" t="e">
        <f>+Monitoring!#REF!</f>
        <v>#REF!</v>
      </c>
    </row>
    <row r="1002" spans="1:20" x14ac:dyDescent="0.3">
      <c r="A1002" s="88">
        <f t="shared" si="79"/>
        <v>1001</v>
      </c>
      <c r="B1002" s="88" t="str">
        <f t="shared" si="75"/>
        <v>FAIRD</v>
      </c>
      <c r="C1002" s="88" t="str">
        <f>SUBSTITUTE(+Monitoring!C1002,"-","")</f>
        <v>FAIRD4</v>
      </c>
      <c r="D1002" s="88" t="str">
        <f t="shared" si="76"/>
        <v>Site4</v>
      </c>
      <c r="E1002" s="89" t="str">
        <f t="shared" si="77"/>
        <v>Meadow</v>
      </c>
      <c r="F1002" s="90" t="str">
        <f t="shared" si="78"/>
        <v>FAIRDxMeadow</v>
      </c>
      <c r="G1002" s="91">
        <f>+Monitoring!G1002</f>
        <v>45165.581932870402</v>
      </c>
      <c r="H1002" s="91">
        <f>+Monitoring!H1002</f>
        <v>45165.582476851901</v>
      </c>
      <c r="I1002" s="93">
        <f>+Monitoring!I1002</f>
        <v>5.4398149950429797E-4</v>
      </c>
      <c r="J1002" s="92" t="e">
        <f>+Monitoring!#REF!</f>
        <v>#REF!</v>
      </c>
      <c r="K1002" s="88" t="str">
        <f>+Monitoring!S1002</f>
        <v>Diptera</v>
      </c>
      <c r="L1002" s="88" t="str">
        <f>+Monitoring!T1002</f>
        <v>Brachycera</v>
      </c>
      <c r="M1002" s="88" t="str">
        <f>+Monitoring!U1002</f>
        <v>Muscomorpha</v>
      </c>
      <c r="N1002" s="88" t="str">
        <f>+Monitoring!V1002</f>
        <v>Muscoidea</v>
      </c>
      <c r="O1002" s="88" t="str">
        <f>+Monitoring!W1002</f>
        <v>#N/C</v>
      </c>
      <c r="P1002" s="88" t="str">
        <f>+Monitoring!X1002</f>
        <v>#N/C</v>
      </c>
      <c r="Q1002" s="88" t="str">
        <f>+Monitoring!Y1002</f>
        <v>#N/C</v>
      </c>
      <c r="R1002" s="88" t="str">
        <f>+Monitoring!Z1002</f>
        <v>#N/C</v>
      </c>
      <c r="S1002" s="88" t="e">
        <f>+Monitoring!#REF!</f>
        <v>#REF!</v>
      </c>
      <c r="T1002" s="101" t="e">
        <f>+Monitoring!#REF!</f>
        <v>#REF!</v>
      </c>
    </row>
    <row r="1003" spans="1:20" x14ac:dyDescent="0.3">
      <c r="A1003" s="88">
        <f t="shared" si="79"/>
        <v>1002</v>
      </c>
      <c r="B1003" s="88" t="str">
        <f t="shared" si="75"/>
        <v>FAIRD</v>
      </c>
      <c r="C1003" s="88" t="str">
        <f>SUBSTITUTE(+Monitoring!C1003,"-","")</f>
        <v>FAIRD4</v>
      </c>
      <c r="D1003" s="88" t="str">
        <f t="shared" si="76"/>
        <v>Site4</v>
      </c>
      <c r="E1003" s="89" t="str">
        <f t="shared" si="77"/>
        <v>Meadow</v>
      </c>
      <c r="F1003" s="90" t="str">
        <f t="shared" si="78"/>
        <v>FAIRDxMeadow</v>
      </c>
      <c r="G1003" s="91">
        <f>+Monitoring!G1003</f>
        <v>45165.583796296298</v>
      </c>
      <c r="H1003" s="91">
        <f>+Monitoring!H1003</f>
        <v>45165.583993055603</v>
      </c>
      <c r="I1003" s="93">
        <f>+Monitoring!I1003</f>
        <v>1.9675930525409058E-4</v>
      </c>
      <c r="J1003" s="92" t="e">
        <f>+Monitoring!#REF!</f>
        <v>#REF!</v>
      </c>
      <c r="K1003" s="88" t="str">
        <f>+Monitoring!S1003</f>
        <v>#N/C</v>
      </c>
      <c r="L1003" s="88" t="str">
        <f>+Monitoring!T1003</f>
        <v>#N/C</v>
      </c>
      <c r="M1003" s="88" t="str">
        <f>+Monitoring!U1003</f>
        <v>#N/C</v>
      </c>
      <c r="N1003" s="88" t="str">
        <f>+Monitoring!V1003</f>
        <v>#N/C</v>
      </c>
      <c r="O1003" s="88" t="str">
        <f>+Monitoring!W1003</f>
        <v>#N/C</v>
      </c>
      <c r="P1003" s="88" t="str">
        <f>+Monitoring!X1003</f>
        <v>#N/C</v>
      </c>
      <c r="Q1003" s="88" t="str">
        <f>+Monitoring!Y1003</f>
        <v>#N/C</v>
      </c>
      <c r="R1003" s="88" t="str">
        <f>+Monitoring!Z1003</f>
        <v>#N/C</v>
      </c>
      <c r="S1003" s="88" t="e">
        <f>+Monitoring!#REF!</f>
        <v>#REF!</v>
      </c>
      <c r="T1003" s="101" t="e">
        <f>+Monitoring!#REF!</f>
        <v>#REF!</v>
      </c>
    </row>
    <row r="1004" spans="1:20" x14ac:dyDescent="0.3">
      <c r="A1004" s="88">
        <f t="shared" si="79"/>
        <v>1003</v>
      </c>
      <c r="B1004" s="88" t="str">
        <f t="shared" si="75"/>
        <v>FAIRD</v>
      </c>
      <c r="C1004" s="88" t="str">
        <f>SUBSTITUTE(+Monitoring!C1004,"-","")</f>
        <v>FAIRD4</v>
      </c>
      <c r="D1004" s="88" t="str">
        <f t="shared" si="76"/>
        <v>Site4</v>
      </c>
      <c r="E1004" s="89" t="str">
        <f t="shared" si="77"/>
        <v>Meadow</v>
      </c>
      <c r="F1004" s="90" t="str">
        <f t="shared" si="78"/>
        <v>FAIRDxMeadow</v>
      </c>
      <c r="G1004" s="91">
        <f>+Monitoring!G1004</f>
        <v>45165.586527777799</v>
      </c>
      <c r="H1004" s="91">
        <f>+Monitoring!H1004</f>
        <v>45165.586759259299</v>
      </c>
      <c r="I1004" s="93">
        <f>+Monitoring!I1004</f>
        <v>2.3148149921325967E-4</v>
      </c>
      <c r="J1004" s="92" t="e">
        <f>+Monitoring!#REF!</f>
        <v>#REF!</v>
      </c>
      <c r="K1004" s="88" t="str">
        <f>+Monitoring!S1004</f>
        <v>Diptera</v>
      </c>
      <c r="L1004" s="88" t="str">
        <f>+Monitoring!T1004</f>
        <v>Brachycera</v>
      </c>
      <c r="M1004" s="88" t="str">
        <f>+Monitoring!U1004</f>
        <v>Muscomorpha</v>
      </c>
      <c r="N1004" s="88" t="str">
        <f>+Monitoring!V1004</f>
        <v>Muscoidea</v>
      </c>
      <c r="O1004" s="88" t="str">
        <f>+Monitoring!W1004</f>
        <v>Fanniidae</v>
      </c>
      <c r="P1004" s="88">
        <f>+Monitoring!X1004</f>
        <v>0</v>
      </c>
      <c r="Q1004" s="88" t="str">
        <f>+Monitoring!Y1004</f>
        <v>Fannia</v>
      </c>
      <c r="R1004" s="88" t="str">
        <f>+Monitoring!Z1004</f>
        <v>#N/C</v>
      </c>
      <c r="S1004" s="88" t="e">
        <f>+Monitoring!#REF!</f>
        <v>#REF!</v>
      </c>
      <c r="T1004" s="101" t="e">
        <f>+Monitoring!#REF!</f>
        <v>#REF!</v>
      </c>
    </row>
    <row r="1005" spans="1:20" x14ac:dyDescent="0.3">
      <c r="A1005" s="88">
        <f t="shared" si="79"/>
        <v>1004</v>
      </c>
      <c r="B1005" s="88" t="str">
        <f t="shared" si="75"/>
        <v>FAIRD</v>
      </c>
      <c r="C1005" s="88" t="str">
        <f>SUBSTITUTE(+Monitoring!C1005,"-","")</f>
        <v>FAIRD4</v>
      </c>
      <c r="D1005" s="88" t="str">
        <f t="shared" si="76"/>
        <v>Site4</v>
      </c>
      <c r="E1005" s="89" t="str">
        <f t="shared" si="77"/>
        <v>Meadow</v>
      </c>
      <c r="F1005" s="90" t="str">
        <f t="shared" si="78"/>
        <v>FAIRDxMeadow</v>
      </c>
      <c r="G1005" s="91">
        <f>+Monitoring!G1005</f>
        <v>45165.589884259301</v>
      </c>
      <c r="H1005" s="91">
        <f>+Monitoring!H1005</f>
        <v>45165.590104166702</v>
      </c>
      <c r="I1005" s="93">
        <f>+Monitoring!I1005</f>
        <v>2.1990740060573444E-4</v>
      </c>
      <c r="J1005" s="92" t="e">
        <f>+Monitoring!#REF!</f>
        <v>#REF!</v>
      </c>
      <c r="K1005" s="88" t="str">
        <f>+Monitoring!S1005</f>
        <v>Diptera</v>
      </c>
      <c r="L1005" s="88" t="str">
        <f>+Monitoring!T1005</f>
        <v>Brachycera</v>
      </c>
      <c r="M1005" s="88" t="str">
        <f>+Monitoring!U1005</f>
        <v>Muscomorpha</v>
      </c>
      <c r="N1005" s="88" t="str">
        <f>+Monitoring!V1005</f>
        <v>Muscoidea</v>
      </c>
      <c r="O1005" s="88" t="str">
        <f>+Monitoring!W1005</f>
        <v>Fanniidae</v>
      </c>
      <c r="P1005" s="88">
        <f>+Monitoring!X1005</f>
        <v>0</v>
      </c>
      <c r="Q1005" s="88" t="str">
        <f>+Monitoring!Y1005</f>
        <v>Fannia</v>
      </c>
      <c r="R1005" s="88" t="str">
        <f>+Monitoring!Z1005</f>
        <v>#N/C</v>
      </c>
      <c r="S1005" s="88" t="e">
        <f>+Monitoring!#REF!</f>
        <v>#REF!</v>
      </c>
      <c r="T1005" s="101" t="e">
        <f>+Monitoring!#REF!</f>
        <v>#REF!</v>
      </c>
    </row>
    <row r="1006" spans="1:20" x14ac:dyDescent="0.3">
      <c r="A1006" s="88">
        <f t="shared" si="79"/>
        <v>1005</v>
      </c>
      <c r="B1006" s="88" t="str">
        <f t="shared" si="75"/>
        <v>FAIRD</v>
      </c>
      <c r="C1006" s="88" t="str">
        <f>SUBSTITUTE(+Monitoring!C1006,"-","")</f>
        <v>FAIRD4</v>
      </c>
      <c r="D1006" s="88" t="str">
        <f t="shared" si="76"/>
        <v>Site4</v>
      </c>
      <c r="E1006" s="89" t="str">
        <f t="shared" si="77"/>
        <v>Meadow</v>
      </c>
      <c r="F1006" s="90" t="str">
        <f t="shared" si="78"/>
        <v>FAIRDxMeadow</v>
      </c>
      <c r="G1006" s="91">
        <f>+Monitoring!G1006</f>
        <v>45165.590104166702</v>
      </c>
      <c r="H1006" s="91">
        <f>+Monitoring!H1006</f>
        <v>45165.590717592597</v>
      </c>
      <c r="I1006" s="93">
        <f>+Monitoring!I1006</f>
        <v>6.1342589469859377E-4</v>
      </c>
      <c r="J1006" s="92" t="e">
        <f>+Monitoring!#REF!</f>
        <v>#REF!</v>
      </c>
      <c r="K1006" s="88" t="str">
        <f>+Monitoring!S1006</f>
        <v>Diptera</v>
      </c>
      <c r="L1006" s="88" t="str">
        <f>+Monitoring!T1006</f>
        <v>Brachycera</v>
      </c>
      <c r="M1006" s="88" t="str">
        <f>+Monitoring!U1006</f>
        <v>Muscomorpha</v>
      </c>
      <c r="N1006" s="88" t="str">
        <f>+Monitoring!V1006</f>
        <v>Muscoidea</v>
      </c>
      <c r="O1006" s="88" t="str">
        <f>+Monitoring!W1006</f>
        <v>#N/C</v>
      </c>
      <c r="P1006" s="88" t="str">
        <f>+Monitoring!X1006</f>
        <v>#N/C</v>
      </c>
      <c r="Q1006" s="88" t="str">
        <f>+Monitoring!Y1006</f>
        <v>#N/C</v>
      </c>
      <c r="R1006" s="88" t="str">
        <f>+Monitoring!Z1006</f>
        <v>#N/C</v>
      </c>
      <c r="S1006" s="88" t="e">
        <f>+Monitoring!#REF!</f>
        <v>#REF!</v>
      </c>
      <c r="T1006" s="101" t="e">
        <f>+Monitoring!#REF!</f>
        <v>#REF!</v>
      </c>
    </row>
    <row r="1007" spans="1:20" x14ac:dyDescent="0.3">
      <c r="A1007" s="88">
        <f t="shared" si="79"/>
        <v>1006</v>
      </c>
      <c r="B1007" s="88" t="str">
        <f t="shared" si="75"/>
        <v>FAIRD</v>
      </c>
      <c r="C1007" s="88" t="str">
        <f>SUBSTITUTE(+Monitoring!C1007,"-","")</f>
        <v>FAIRD4</v>
      </c>
      <c r="D1007" s="88" t="str">
        <f t="shared" si="76"/>
        <v>Site4</v>
      </c>
      <c r="E1007" s="89" t="str">
        <f t="shared" si="77"/>
        <v>Meadow</v>
      </c>
      <c r="F1007" s="90" t="str">
        <f t="shared" si="78"/>
        <v>FAIRDxMeadow</v>
      </c>
      <c r="G1007" s="91">
        <f>+Monitoring!G1007</f>
        <v>45165.5924884259</v>
      </c>
      <c r="H1007" s="91">
        <f>+Monitoring!H1007</f>
        <v>45165.5945138889</v>
      </c>
      <c r="I1007" s="93">
        <f>+Monitoring!I1007</f>
        <v>2.0254629998817109E-3</v>
      </c>
      <c r="J1007" s="92" t="e">
        <f>+Monitoring!#REF!</f>
        <v>#REF!</v>
      </c>
      <c r="K1007" s="88" t="str">
        <f>+Monitoring!S1007</f>
        <v>Diptera</v>
      </c>
      <c r="L1007" s="88" t="str">
        <f>+Monitoring!T1007</f>
        <v>Brachycera</v>
      </c>
      <c r="M1007" s="88" t="str">
        <f>+Monitoring!U1007</f>
        <v>#N/C</v>
      </c>
      <c r="N1007" s="88" t="str">
        <f>+Monitoring!V1007</f>
        <v>#N/C</v>
      </c>
      <c r="O1007" s="88" t="str">
        <f>+Monitoring!W1007</f>
        <v>#N/C</v>
      </c>
      <c r="P1007" s="88" t="str">
        <f>+Monitoring!X1007</f>
        <v>#N/C</v>
      </c>
      <c r="Q1007" s="88" t="str">
        <f>+Monitoring!Y1007</f>
        <v>#N/C</v>
      </c>
      <c r="R1007" s="88" t="str">
        <f>+Monitoring!Z1007</f>
        <v>#N/C</v>
      </c>
      <c r="S1007" s="88" t="e">
        <f>+Monitoring!#REF!</f>
        <v>#REF!</v>
      </c>
      <c r="T1007" s="101" t="e">
        <f>+Monitoring!#REF!</f>
        <v>#REF!</v>
      </c>
    </row>
    <row r="1008" spans="1:20" x14ac:dyDescent="0.3">
      <c r="A1008" s="88">
        <f t="shared" si="79"/>
        <v>1007</v>
      </c>
      <c r="B1008" s="88" t="str">
        <f t="shared" si="75"/>
        <v>FAIRD</v>
      </c>
      <c r="C1008" s="88" t="str">
        <f>SUBSTITUTE(+Monitoring!C1008,"-","")</f>
        <v>FAIRD4</v>
      </c>
      <c r="D1008" s="88" t="str">
        <f t="shared" si="76"/>
        <v>Site4</v>
      </c>
      <c r="E1008" s="89" t="str">
        <f t="shared" si="77"/>
        <v>Meadow</v>
      </c>
      <c r="F1008" s="90" t="str">
        <f t="shared" si="78"/>
        <v>FAIRDxMeadow</v>
      </c>
      <c r="G1008" s="91">
        <f>+Monitoring!G1008</f>
        <v>45165.5924884259</v>
      </c>
      <c r="H1008" s="91">
        <f>+Monitoring!H1008</f>
        <v>45165.5948263889</v>
      </c>
      <c r="I1008" s="93">
        <f>+Monitoring!I1008</f>
        <v>2.3379630001727492E-3</v>
      </c>
      <c r="J1008" s="92" t="e">
        <f>+Monitoring!#REF!</f>
        <v>#REF!</v>
      </c>
      <c r="K1008" s="88" t="str">
        <f>+Monitoring!S1008</f>
        <v>Diptera</v>
      </c>
      <c r="L1008" s="88" t="str">
        <f>+Monitoring!T1008</f>
        <v>Brachycera</v>
      </c>
      <c r="M1008" s="88" t="str">
        <f>+Monitoring!U1008</f>
        <v>#N/C</v>
      </c>
      <c r="N1008" s="88" t="str">
        <f>+Monitoring!V1008</f>
        <v>#N/C</v>
      </c>
      <c r="O1008" s="88" t="str">
        <f>+Monitoring!W1008</f>
        <v>#N/C</v>
      </c>
      <c r="P1008" s="88" t="str">
        <f>+Monitoring!X1008</f>
        <v>#N/C</v>
      </c>
      <c r="Q1008" s="88" t="str">
        <f>+Monitoring!Y1008</f>
        <v>#N/C</v>
      </c>
      <c r="R1008" s="88" t="str">
        <f>+Monitoring!Z1008</f>
        <v>#N/C</v>
      </c>
      <c r="S1008" s="88" t="e">
        <f>+Monitoring!#REF!</f>
        <v>#REF!</v>
      </c>
      <c r="T1008" s="101" t="e">
        <f>+Monitoring!#REF!</f>
        <v>#REF!</v>
      </c>
    </row>
    <row r="1009" spans="1:20" x14ac:dyDescent="0.3">
      <c r="A1009" s="88">
        <f t="shared" si="79"/>
        <v>1008</v>
      </c>
      <c r="B1009" s="88" t="str">
        <f t="shared" si="75"/>
        <v>FAIRD</v>
      </c>
      <c r="C1009" s="88" t="str">
        <f>SUBSTITUTE(+Monitoring!C1009,"-","")</f>
        <v>FAIRD4</v>
      </c>
      <c r="D1009" s="88" t="str">
        <f t="shared" si="76"/>
        <v>Site4</v>
      </c>
      <c r="E1009" s="89" t="str">
        <f t="shared" si="77"/>
        <v>Meadow</v>
      </c>
      <c r="F1009" s="90" t="str">
        <f t="shared" si="78"/>
        <v>FAIRDxMeadow</v>
      </c>
      <c r="G1009" s="91">
        <f>+Monitoring!G1009</f>
        <v>45165.594803240703</v>
      </c>
      <c r="H1009" s="91">
        <f>+Monitoring!H1009</f>
        <v>45165.595497685201</v>
      </c>
      <c r="I1009" s="93">
        <f>+Monitoring!I1009</f>
        <v>6.94444497639779E-4</v>
      </c>
      <c r="J1009" s="92" t="e">
        <f>+Monitoring!#REF!</f>
        <v>#REF!</v>
      </c>
      <c r="K1009" s="88" t="str">
        <f>+Monitoring!S1009</f>
        <v>Diptera</v>
      </c>
      <c r="L1009" s="88" t="str">
        <f>+Monitoring!T1009</f>
        <v>Brachycera</v>
      </c>
      <c r="M1009" s="88" t="str">
        <f>+Monitoring!U1009</f>
        <v>Muscomorpha</v>
      </c>
      <c r="N1009" s="88" t="str">
        <f>+Monitoring!V1009</f>
        <v>Sciomyzoidea</v>
      </c>
      <c r="O1009" s="88" t="str">
        <f>+Monitoring!W1009</f>
        <v>Sepsidae</v>
      </c>
      <c r="P1009" s="88" t="str">
        <f>+Monitoring!X1009</f>
        <v>Sepsinae</v>
      </c>
      <c r="Q1009" s="88" t="str">
        <f>+Monitoring!Y1009</f>
        <v>Parapalaeosepsis</v>
      </c>
      <c r="R1009" s="88" t="str">
        <f>+Monitoring!Z1009</f>
        <v>#N/C</v>
      </c>
      <c r="S1009" s="88" t="e">
        <f>+Monitoring!#REF!</f>
        <v>#REF!</v>
      </c>
      <c r="T1009" s="101" t="e">
        <f>+Monitoring!#REF!</f>
        <v>#REF!</v>
      </c>
    </row>
    <row r="1010" spans="1:20" x14ac:dyDescent="0.3">
      <c r="A1010" s="88">
        <f t="shared" si="79"/>
        <v>1009</v>
      </c>
      <c r="B1010" s="88" t="str">
        <f t="shared" si="75"/>
        <v>FAIRD</v>
      </c>
      <c r="C1010" s="88" t="str">
        <f>SUBSTITUTE(+Monitoring!C1010,"-","")</f>
        <v>FAIRD4</v>
      </c>
      <c r="D1010" s="88" t="str">
        <f t="shared" si="76"/>
        <v>Site4</v>
      </c>
      <c r="E1010" s="89" t="str">
        <f t="shared" si="77"/>
        <v>Meadow</v>
      </c>
      <c r="F1010" s="90" t="str">
        <f t="shared" si="78"/>
        <v>FAIRDxMeadow</v>
      </c>
      <c r="G1010" s="91">
        <f>+Monitoring!G1010</f>
        <v>45165.603148148097</v>
      </c>
      <c r="H1010" s="91">
        <f>+Monitoring!H1010</f>
        <v>45165.608032407399</v>
      </c>
      <c r="I1010" s="93">
        <f>+Monitoring!I1010</f>
        <v>4.8842593023437075E-3</v>
      </c>
      <c r="J1010" s="92" t="e">
        <f>+Monitoring!#REF!</f>
        <v>#REF!</v>
      </c>
      <c r="K1010" s="88" t="str">
        <f>+Monitoring!S1010</f>
        <v>Diptera</v>
      </c>
      <c r="L1010" s="88" t="str">
        <f>+Monitoring!T1010</f>
        <v>Brachycera</v>
      </c>
      <c r="M1010" s="88" t="str">
        <f>+Monitoring!U1010</f>
        <v>Muscomorpha</v>
      </c>
      <c r="N1010" s="88" t="str">
        <f>+Monitoring!V1010</f>
        <v>Muscoidea</v>
      </c>
      <c r="O1010" s="88" t="str">
        <f>+Monitoring!W1010</f>
        <v>#N/C</v>
      </c>
      <c r="P1010" s="88" t="str">
        <f>+Monitoring!X1010</f>
        <v>#N/C</v>
      </c>
      <c r="Q1010" s="88" t="str">
        <f>+Monitoring!Y1010</f>
        <v>#N/C</v>
      </c>
      <c r="R1010" s="88" t="str">
        <f>+Monitoring!Z1010</f>
        <v>#N/C</v>
      </c>
      <c r="S1010" s="88" t="e">
        <f>+Monitoring!#REF!</f>
        <v>#REF!</v>
      </c>
      <c r="T1010" s="101" t="e">
        <f>+Monitoring!#REF!</f>
        <v>#REF!</v>
      </c>
    </row>
    <row r="1011" spans="1:20" x14ac:dyDescent="0.3">
      <c r="A1011" s="88">
        <f t="shared" si="79"/>
        <v>1010</v>
      </c>
      <c r="B1011" s="88" t="str">
        <f t="shared" si="75"/>
        <v>FAIRD</v>
      </c>
      <c r="C1011" s="88" t="str">
        <f>SUBSTITUTE(+Monitoring!C1011,"-","")</f>
        <v>FAIRD4</v>
      </c>
      <c r="D1011" s="88" t="str">
        <f t="shared" si="76"/>
        <v>Site4</v>
      </c>
      <c r="E1011" s="89" t="str">
        <f t="shared" si="77"/>
        <v>Meadow</v>
      </c>
      <c r="F1011" s="90" t="str">
        <f t="shared" si="78"/>
        <v>FAIRDxMeadow</v>
      </c>
      <c r="G1011" s="91">
        <f>+Monitoring!G1011</f>
        <v>45165.620312500003</v>
      </c>
      <c r="H1011" s="91">
        <f>+Monitoring!H1011</f>
        <v>45165.625532407401</v>
      </c>
      <c r="I1011" s="93">
        <f>+Monitoring!I1011</f>
        <v>5.2199073979863897E-3</v>
      </c>
      <c r="J1011" s="92" t="e">
        <f>+Monitoring!#REF!</f>
        <v>#REF!</v>
      </c>
      <c r="K1011" s="88" t="str">
        <f>+Monitoring!S1011</f>
        <v>Diptera</v>
      </c>
      <c r="L1011" s="88" t="str">
        <f>+Monitoring!T1011</f>
        <v>Brachycera</v>
      </c>
      <c r="M1011" s="88" t="str">
        <f>+Monitoring!U1011</f>
        <v>#N/C</v>
      </c>
      <c r="N1011" s="88" t="str">
        <f>+Monitoring!V1011</f>
        <v>#N/C</v>
      </c>
      <c r="O1011" s="88" t="str">
        <f>+Monitoring!W1011</f>
        <v>#N/C</v>
      </c>
      <c r="P1011" s="88" t="str">
        <f>+Monitoring!X1011</f>
        <v>#N/C</v>
      </c>
      <c r="Q1011" s="88" t="str">
        <f>+Monitoring!Y1011</f>
        <v>#N/C</v>
      </c>
      <c r="R1011" s="88" t="str">
        <f>+Monitoring!Z1011</f>
        <v>#N/C</v>
      </c>
      <c r="S1011" s="88" t="e">
        <f>+Monitoring!#REF!</f>
        <v>#REF!</v>
      </c>
      <c r="T1011" s="101" t="e">
        <f>+Monitoring!#REF!</f>
        <v>#REF!</v>
      </c>
    </row>
    <row r="1012" spans="1:20" x14ac:dyDescent="0.3">
      <c r="A1012" s="88">
        <f t="shared" si="79"/>
        <v>1011</v>
      </c>
      <c r="B1012" s="88" t="str">
        <f t="shared" si="75"/>
        <v>FAIRD</v>
      </c>
      <c r="C1012" s="88" t="str">
        <f>SUBSTITUTE(+Monitoring!C1012,"-","")</f>
        <v>FAIRD4</v>
      </c>
      <c r="D1012" s="88" t="str">
        <f t="shared" si="76"/>
        <v>Site4</v>
      </c>
      <c r="E1012" s="89" t="str">
        <f t="shared" si="77"/>
        <v>Meadow</v>
      </c>
      <c r="F1012" s="90" t="str">
        <f t="shared" si="78"/>
        <v>FAIRDxMeadow</v>
      </c>
      <c r="G1012" s="91">
        <f>+Monitoring!G1012</f>
        <v>45165.642418981501</v>
      </c>
      <c r="H1012" s="91">
        <f>+Monitoring!H1012</f>
        <v>45165.644629629598</v>
      </c>
      <c r="I1012" s="93">
        <f>+Monitoring!I1012</f>
        <v>2.210648097388912E-3</v>
      </c>
      <c r="J1012" s="92" t="e">
        <f>+Monitoring!#REF!</f>
        <v>#REF!</v>
      </c>
      <c r="K1012" s="88" t="str">
        <f>+Monitoring!S1012</f>
        <v>Diptera</v>
      </c>
      <c r="L1012" s="88" t="str">
        <f>+Monitoring!T1012</f>
        <v>Brachycera</v>
      </c>
      <c r="M1012" s="88" t="str">
        <f>+Monitoring!U1012</f>
        <v>Muscomorpha</v>
      </c>
      <c r="N1012" s="88" t="str">
        <f>+Monitoring!V1012</f>
        <v>Muscoidea</v>
      </c>
      <c r="O1012" s="88" t="str">
        <f>+Monitoring!W1012</f>
        <v>Fanniidae</v>
      </c>
      <c r="P1012" s="88">
        <f>+Monitoring!X1012</f>
        <v>0</v>
      </c>
      <c r="Q1012" s="88" t="str">
        <f>+Monitoring!Y1012</f>
        <v>Fannia</v>
      </c>
      <c r="R1012" s="88" t="str">
        <f>+Monitoring!Z1012</f>
        <v>#N/C</v>
      </c>
      <c r="S1012" s="88" t="e">
        <f>+Monitoring!#REF!</f>
        <v>#REF!</v>
      </c>
      <c r="T1012" s="101" t="e">
        <f>+Monitoring!#REF!</f>
        <v>#REF!</v>
      </c>
    </row>
    <row r="1013" spans="1:20" x14ac:dyDescent="0.3">
      <c r="A1013" s="88">
        <f t="shared" si="79"/>
        <v>1012</v>
      </c>
      <c r="B1013" s="88" t="str">
        <f t="shared" si="75"/>
        <v>FAIRD</v>
      </c>
      <c r="C1013" s="88" t="str">
        <f>SUBSTITUTE(+Monitoring!C1013,"-","")</f>
        <v>FAIRD4</v>
      </c>
      <c r="D1013" s="88" t="str">
        <f t="shared" si="76"/>
        <v>Site4</v>
      </c>
      <c r="E1013" s="89" t="str">
        <f t="shared" si="77"/>
        <v>Meadow</v>
      </c>
      <c r="F1013" s="90" t="str">
        <f t="shared" si="78"/>
        <v>FAIRDxMeadow</v>
      </c>
      <c r="G1013" s="91">
        <f>+Monitoring!G1013</f>
        <v>45165.664895833303</v>
      </c>
      <c r="H1013" s="91">
        <f>+Monitoring!H1013</f>
        <v>45165.670856481498</v>
      </c>
      <c r="I1013" s="93">
        <f>+Monitoring!I1013</f>
        <v>5.9606481954688206E-3</v>
      </c>
      <c r="J1013" s="92" t="e">
        <f>+Monitoring!#REF!</f>
        <v>#REF!</v>
      </c>
      <c r="K1013" s="88" t="str">
        <f>+Monitoring!S1013</f>
        <v>Diptera</v>
      </c>
      <c r="L1013" s="88" t="str">
        <f>+Monitoring!T1013</f>
        <v>Brachycera</v>
      </c>
      <c r="M1013" s="88" t="str">
        <f>+Monitoring!U1013</f>
        <v>#N/C</v>
      </c>
      <c r="N1013" s="88" t="str">
        <f>+Monitoring!V1013</f>
        <v>#N/C</v>
      </c>
      <c r="O1013" s="88" t="str">
        <f>+Monitoring!W1013</f>
        <v>#N/C</v>
      </c>
      <c r="P1013" s="88" t="str">
        <f>+Monitoring!X1013</f>
        <v>#N/C</v>
      </c>
      <c r="Q1013" s="88" t="str">
        <f>+Monitoring!Y1013</f>
        <v>#N/C</v>
      </c>
      <c r="R1013" s="88" t="str">
        <f>+Monitoring!Z1013</f>
        <v>#N/C</v>
      </c>
      <c r="S1013" s="88" t="e">
        <f>+Monitoring!#REF!</f>
        <v>#REF!</v>
      </c>
      <c r="T1013" s="101" t="e">
        <f>+Monitoring!#REF!</f>
        <v>#REF!</v>
      </c>
    </row>
    <row r="1014" spans="1:20" x14ac:dyDescent="0.3">
      <c r="A1014" s="88">
        <f t="shared" si="79"/>
        <v>1013</v>
      </c>
      <c r="B1014" s="88" t="str">
        <f t="shared" si="75"/>
        <v>FAIRD</v>
      </c>
      <c r="C1014" s="88" t="str">
        <f>SUBSTITUTE(+Monitoring!C1014,"-","")</f>
        <v>FAIRD4</v>
      </c>
      <c r="D1014" s="88" t="str">
        <f t="shared" si="76"/>
        <v>Site4</v>
      </c>
      <c r="E1014" s="89" t="str">
        <f t="shared" si="77"/>
        <v>Meadow</v>
      </c>
      <c r="F1014" s="90" t="str">
        <f t="shared" si="78"/>
        <v>FAIRDxMeadow</v>
      </c>
      <c r="G1014" s="91">
        <f>+Monitoring!G1014</f>
        <v>45165.682002314803</v>
      </c>
      <c r="H1014" s="91">
        <f>+Monitoring!H1014</f>
        <v>45165.682280092602</v>
      </c>
      <c r="I1014" s="93">
        <f>+Monitoring!I1014</f>
        <v>2.777777990559116E-4</v>
      </c>
      <c r="J1014" s="92" t="e">
        <f>+Monitoring!#REF!</f>
        <v>#REF!</v>
      </c>
      <c r="K1014" s="88" t="str">
        <f>+Monitoring!S1014</f>
        <v>Diptera</v>
      </c>
      <c r="L1014" s="88" t="str">
        <f>+Monitoring!T1014</f>
        <v>Brachycera</v>
      </c>
      <c r="M1014" s="88" t="str">
        <f>+Monitoring!U1014</f>
        <v>Muscomorpha</v>
      </c>
      <c r="N1014" s="88" t="str">
        <f>+Monitoring!V1014</f>
        <v>Muscoidea</v>
      </c>
      <c r="O1014" s="88" t="str">
        <f>+Monitoring!W1014</f>
        <v>#N/C</v>
      </c>
      <c r="P1014" s="88" t="str">
        <f>+Monitoring!X1014</f>
        <v>#N/C</v>
      </c>
      <c r="Q1014" s="88" t="str">
        <f>+Monitoring!Y1014</f>
        <v>#N/C</v>
      </c>
      <c r="R1014" s="88" t="str">
        <f>+Monitoring!Z1014</f>
        <v>#N/C</v>
      </c>
      <c r="S1014" s="88" t="e">
        <f>+Monitoring!#REF!</f>
        <v>#REF!</v>
      </c>
      <c r="T1014" s="101" t="e">
        <f>+Monitoring!#REF!</f>
        <v>#REF!</v>
      </c>
    </row>
    <row r="1015" spans="1:20" x14ac:dyDescent="0.3">
      <c r="A1015" s="88">
        <f t="shared" si="79"/>
        <v>1014</v>
      </c>
      <c r="B1015" s="88" t="str">
        <f t="shared" si="75"/>
        <v>FAIRD</v>
      </c>
      <c r="C1015" s="88" t="str">
        <f>SUBSTITUTE(+Monitoring!C1015,"-","")</f>
        <v>FAIRD4</v>
      </c>
      <c r="D1015" s="88" t="str">
        <f t="shared" si="76"/>
        <v>Site4</v>
      </c>
      <c r="E1015" s="89" t="str">
        <f t="shared" si="77"/>
        <v>Meadow</v>
      </c>
      <c r="F1015" s="90" t="str">
        <f t="shared" si="78"/>
        <v>FAIRDxMeadow</v>
      </c>
      <c r="G1015" s="91">
        <f>+Monitoring!G1015</f>
        <v>45165.7413310185</v>
      </c>
      <c r="H1015" s="91">
        <f>+Monitoring!H1015</f>
        <v>45165.743958333303</v>
      </c>
      <c r="I1015" s="93">
        <f>+Monitoring!I1015</f>
        <v>2.627314803248737E-3</v>
      </c>
      <c r="J1015" s="92" t="e">
        <f>+Monitoring!#REF!</f>
        <v>#REF!</v>
      </c>
      <c r="K1015" s="88" t="str">
        <f>+Monitoring!S1015</f>
        <v>Diptera</v>
      </c>
      <c r="L1015" s="88" t="str">
        <f>+Monitoring!T1015</f>
        <v>Brachycera</v>
      </c>
      <c r="M1015" s="88" t="str">
        <f>+Monitoring!U1015</f>
        <v>Muscomorpha</v>
      </c>
      <c r="N1015" s="88" t="str">
        <f>+Monitoring!V1015</f>
        <v>Muscoidea</v>
      </c>
      <c r="O1015" s="88" t="str">
        <f>+Monitoring!W1015</f>
        <v>Fanniidae</v>
      </c>
      <c r="P1015" s="88">
        <f>+Monitoring!X1015</f>
        <v>0</v>
      </c>
      <c r="Q1015" s="88" t="str">
        <f>+Monitoring!Y1015</f>
        <v>Fannia</v>
      </c>
      <c r="R1015" s="88" t="str">
        <f>+Monitoring!Z1015</f>
        <v>#N/C</v>
      </c>
      <c r="S1015" s="88" t="e">
        <f>+Monitoring!#REF!</f>
        <v>#REF!</v>
      </c>
      <c r="T1015" s="101" t="e">
        <f>+Monitoring!#REF!</f>
        <v>#REF!</v>
      </c>
    </row>
    <row r="1016" spans="1:20" x14ac:dyDescent="0.3">
      <c r="A1016" s="88">
        <f t="shared" si="79"/>
        <v>1015</v>
      </c>
      <c r="B1016" s="88" t="str">
        <f t="shared" si="75"/>
        <v>FAIRD</v>
      </c>
      <c r="C1016" s="88" t="str">
        <f>SUBSTITUTE(+Monitoring!C1016,"-","")</f>
        <v>FAIRD4</v>
      </c>
      <c r="D1016" s="88" t="str">
        <f t="shared" si="76"/>
        <v>Site4</v>
      </c>
      <c r="E1016" s="89" t="str">
        <f t="shared" si="77"/>
        <v>Meadow</v>
      </c>
      <c r="F1016" s="90" t="str">
        <f t="shared" si="78"/>
        <v>FAIRDxMeadow</v>
      </c>
      <c r="G1016" s="91">
        <f>+Monitoring!G1016</f>
        <v>45165.741678240702</v>
      </c>
      <c r="H1016" s="91">
        <f>+Monitoring!H1016</f>
        <v>45165.742534722202</v>
      </c>
      <c r="I1016" s="93">
        <f>+Monitoring!I1016</f>
        <v>8.5648149979533628E-4</v>
      </c>
      <c r="J1016" s="92" t="e">
        <f>+Monitoring!#REF!</f>
        <v>#REF!</v>
      </c>
      <c r="K1016" s="88" t="str">
        <f>+Monitoring!S1016</f>
        <v>Diptera</v>
      </c>
      <c r="L1016" s="88" t="str">
        <f>+Monitoring!T1016</f>
        <v>Brachycera</v>
      </c>
      <c r="M1016" s="88" t="str">
        <f>+Monitoring!U1016</f>
        <v>Muscomorpha</v>
      </c>
      <c r="N1016" s="88" t="str">
        <f>+Monitoring!V1016</f>
        <v>Muscoidea</v>
      </c>
      <c r="O1016" s="88" t="str">
        <f>+Monitoring!W1016</f>
        <v>Fanniidae</v>
      </c>
      <c r="P1016" s="88">
        <f>+Monitoring!X1016</f>
        <v>0</v>
      </c>
      <c r="Q1016" s="88" t="str">
        <f>+Monitoring!Y1016</f>
        <v>Fannia</v>
      </c>
      <c r="R1016" s="88" t="str">
        <f>+Monitoring!Z1016</f>
        <v>#N/C</v>
      </c>
      <c r="S1016" s="88" t="e">
        <f>+Monitoring!#REF!</f>
        <v>#REF!</v>
      </c>
      <c r="T1016" s="101" t="e">
        <f>+Monitoring!#REF!</f>
        <v>#REF!</v>
      </c>
    </row>
    <row r="1017" spans="1:20" x14ac:dyDescent="0.3">
      <c r="A1017" s="88">
        <f t="shared" si="79"/>
        <v>1016</v>
      </c>
      <c r="B1017" s="88" t="str">
        <f t="shared" si="75"/>
        <v>FAIRD</v>
      </c>
      <c r="C1017" s="88" t="str">
        <f>SUBSTITUTE(+Monitoring!C1017,"-","")</f>
        <v>FAIRD4</v>
      </c>
      <c r="D1017" s="88" t="str">
        <f t="shared" si="76"/>
        <v>Site4</v>
      </c>
      <c r="E1017" s="89" t="str">
        <f t="shared" si="77"/>
        <v>Meadow</v>
      </c>
      <c r="F1017" s="90" t="str">
        <f t="shared" si="78"/>
        <v>FAIRDxMeadow</v>
      </c>
      <c r="G1017" s="91">
        <f>+Monitoring!G1017</f>
        <v>45165.758784722202</v>
      </c>
      <c r="H1017" s="91">
        <f>+Monitoring!H1017</f>
        <v>45165.759513888901</v>
      </c>
      <c r="I1017" s="93">
        <f>+Monitoring!I1017</f>
        <v>7.2916669887490571E-4</v>
      </c>
      <c r="J1017" s="92" t="e">
        <f>+Monitoring!#REF!</f>
        <v>#REF!</v>
      </c>
      <c r="K1017" s="88" t="str">
        <f>+Monitoring!S1017</f>
        <v>Diptera</v>
      </c>
      <c r="L1017" s="88" t="str">
        <f>+Monitoring!T1017</f>
        <v>Brachycera</v>
      </c>
      <c r="M1017" s="88" t="str">
        <f>+Monitoring!U1017</f>
        <v>Muscomorpha</v>
      </c>
      <c r="N1017" s="88" t="str">
        <f>+Monitoring!V1017</f>
        <v>Muscoidea</v>
      </c>
      <c r="O1017" s="88" t="str">
        <f>+Monitoring!W1017</f>
        <v>Fanniidae</v>
      </c>
      <c r="P1017" s="88">
        <f>+Monitoring!X1017</f>
        <v>0</v>
      </c>
      <c r="Q1017" s="88" t="str">
        <f>+Monitoring!Y1017</f>
        <v>Fannia</v>
      </c>
      <c r="R1017" s="88" t="str">
        <f>+Monitoring!Z1017</f>
        <v>#N/C</v>
      </c>
      <c r="S1017" s="88" t="e">
        <f>+Monitoring!#REF!</f>
        <v>#REF!</v>
      </c>
      <c r="T1017" s="101" t="e">
        <f>+Monitoring!#REF!</f>
        <v>#REF!</v>
      </c>
    </row>
    <row r="1018" spans="1:20" x14ac:dyDescent="0.3">
      <c r="A1018" s="88">
        <f t="shared" si="79"/>
        <v>1017</v>
      </c>
      <c r="B1018" s="88" t="str">
        <f t="shared" si="75"/>
        <v>FAIRD</v>
      </c>
      <c r="C1018" s="88" t="str">
        <f>SUBSTITUTE(+Monitoring!C1018,"-","")</f>
        <v>FAIRD4</v>
      </c>
      <c r="D1018" s="88" t="str">
        <f t="shared" si="76"/>
        <v>Site4</v>
      </c>
      <c r="E1018" s="89" t="str">
        <f t="shared" si="77"/>
        <v>Meadow</v>
      </c>
      <c r="F1018" s="90" t="str">
        <f t="shared" si="78"/>
        <v>FAIRDxMeadow</v>
      </c>
      <c r="G1018" s="91">
        <f>+Monitoring!G1018</f>
        <v>45166.301770833299</v>
      </c>
      <c r="H1018" s="91">
        <f>+Monitoring!H1018</f>
        <v>45166.313125000001</v>
      </c>
      <c r="I1018" s="93">
        <f>+Monitoring!I1018</f>
        <v>1.135416670149425E-2</v>
      </c>
      <c r="J1018" s="92" t="e">
        <f>+Monitoring!#REF!</f>
        <v>#REF!</v>
      </c>
      <c r="K1018" s="88" t="str">
        <f>+Monitoring!S1018</f>
        <v>Diptera</v>
      </c>
      <c r="L1018" s="88" t="str">
        <f>+Monitoring!T1018</f>
        <v>Brachycera</v>
      </c>
      <c r="M1018" s="88" t="str">
        <f>+Monitoring!U1018</f>
        <v>#N/C</v>
      </c>
      <c r="N1018" s="88" t="str">
        <f>+Monitoring!V1018</f>
        <v>#N/C</v>
      </c>
      <c r="O1018" s="88" t="str">
        <f>+Monitoring!W1018</f>
        <v>#N/C</v>
      </c>
      <c r="P1018" s="88" t="str">
        <f>+Monitoring!X1018</f>
        <v>#N/C</v>
      </c>
      <c r="Q1018" s="88" t="str">
        <f>+Monitoring!Y1018</f>
        <v>#N/C</v>
      </c>
      <c r="R1018" s="88" t="str">
        <f>+Monitoring!Z1018</f>
        <v>#N/C</v>
      </c>
      <c r="S1018" s="88" t="e">
        <f>+Monitoring!#REF!</f>
        <v>#REF!</v>
      </c>
      <c r="T1018" s="101" t="e">
        <f>+Monitoring!#REF!</f>
        <v>#REF!</v>
      </c>
    </row>
    <row r="1019" spans="1:20" x14ac:dyDescent="0.3">
      <c r="A1019" s="88">
        <f t="shared" si="79"/>
        <v>1018</v>
      </c>
      <c r="B1019" s="88" t="str">
        <f t="shared" si="75"/>
        <v>FAIRD</v>
      </c>
      <c r="C1019" s="88" t="str">
        <f>SUBSTITUTE(+Monitoring!C1019,"-","")</f>
        <v>FAIRD4</v>
      </c>
      <c r="D1019" s="88" t="str">
        <f t="shared" si="76"/>
        <v>Site4</v>
      </c>
      <c r="E1019" s="89" t="str">
        <f t="shared" si="77"/>
        <v>Meadow</v>
      </c>
      <c r="F1019" s="90" t="str">
        <f t="shared" si="78"/>
        <v>FAIRDxMeadow</v>
      </c>
      <c r="G1019" s="91">
        <f>+Monitoring!G1019</f>
        <v>45166.368148148198</v>
      </c>
      <c r="H1019" s="91">
        <f>+Monitoring!H1019</f>
        <v>45166.383796296301</v>
      </c>
      <c r="I1019" s="93">
        <f>+Monitoring!I1019</f>
        <v>1.5648148102627601E-2</v>
      </c>
      <c r="J1019" s="92" t="e">
        <f>+Monitoring!#REF!</f>
        <v>#REF!</v>
      </c>
      <c r="K1019" s="88" t="str">
        <f>+Monitoring!S1019</f>
        <v>Diptera</v>
      </c>
      <c r="L1019" s="88" t="str">
        <f>+Monitoring!T1019</f>
        <v>Brachycera</v>
      </c>
      <c r="M1019" s="88" t="str">
        <f>+Monitoring!U1019</f>
        <v>Muscomorpha</v>
      </c>
      <c r="N1019" s="88" t="str">
        <f>+Monitoring!V1019</f>
        <v>Muscoidea</v>
      </c>
      <c r="O1019" s="88" t="str">
        <f>+Monitoring!W1019</f>
        <v>#N/C</v>
      </c>
      <c r="P1019" s="88" t="str">
        <f>+Monitoring!X1019</f>
        <v>#N/C</v>
      </c>
      <c r="Q1019" s="88" t="str">
        <f>+Monitoring!Y1019</f>
        <v>#N/C</v>
      </c>
      <c r="R1019" s="88" t="str">
        <f>+Monitoring!Z1019</f>
        <v>#N/C</v>
      </c>
      <c r="S1019" s="88" t="e">
        <f>+Monitoring!#REF!</f>
        <v>#REF!</v>
      </c>
      <c r="T1019" s="101" t="e">
        <f>+Monitoring!#REF!</f>
        <v>#REF!</v>
      </c>
    </row>
    <row r="1020" spans="1:20" x14ac:dyDescent="0.3">
      <c r="A1020" s="88">
        <f t="shared" si="79"/>
        <v>1019</v>
      </c>
      <c r="B1020" s="88" t="str">
        <f t="shared" si="75"/>
        <v>FAIRD</v>
      </c>
      <c r="C1020" s="88" t="str">
        <f>SUBSTITUTE(+Monitoring!C1020,"-","")</f>
        <v>FAIRD4</v>
      </c>
      <c r="D1020" s="88" t="str">
        <f t="shared" si="76"/>
        <v>Site4</v>
      </c>
      <c r="E1020" s="89" t="str">
        <f t="shared" si="77"/>
        <v>Meadow</v>
      </c>
      <c r="F1020" s="90" t="str">
        <f t="shared" si="78"/>
        <v>FAIRDxMeadow</v>
      </c>
      <c r="G1020" s="91">
        <f>+Monitoring!G1020</f>
        <v>45166.384768518503</v>
      </c>
      <c r="H1020" s="91">
        <f>+Monitoring!H1020</f>
        <v>45166.4195833333</v>
      </c>
      <c r="I1020" s="93">
        <f>+Monitoring!I1020</f>
        <v>3.4814814796845894E-2</v>
      </c>
      <c r="J1020" s="92" t="e">
        <f>+Monitoring!#REF!</f>
        <v>#REF!</v>
      </c>
      <c r="K1020" s="88" t="str">
        <f>+Monitoring!S1020</f>
        <v>Diptera</v>
      </c>
      <c r="L1020" s="88" t="str">
        <f>+Monitoring!T1020</f>
        <v>Brachycera</v>
      </c>
      <c r="M1020" s="88" t="str">
        <f>+Monitoring!U1020</f>
        <v>#N/C</v>
      </c>
      <c r="N1020" s="88" t="str">
        <f>+Monitoring!V1020</f>
        <v>#N/C</v>
      </c>
      <c r="O1020" s="88" t="str">
        <f>+Monitoring!W1020</f>
        <v>#N/C</v>
      </c>
      <c r="P1020" s="88" t="str">
        <f>+Monitoring!X1020</f>
        <v>#N/C</v>
      </c>
      <c r="Q1020" s="88" t="str">
        <f>+Monitoring!Y1020</f>
        <v>#N/C</v>
      </c>
      <c r="R1020" s="88" t="str">
        <f>+Monitoring!Z1020</f>
        <v>#N/C</v>
      </c>
      <c r="S1020" s="88" t="e">
        <f>+Monitoring!#REF!</f>
        <v>#REF!</v>
      </c>
      <c r="T1020" s="101" t="e">
        <f>+Monitoring!#REF!</f>
        <v>#REF!</v>
      </c>
    </row>
    <row r="1021" spans="1:20" x14ac:dyDescent="0.3">
      <c r="A1021" s="88">
        <f t="shared" si="79"/>
        <v>1020</v>
      </c>
      <c r="B1021" s="88" t="str">
        <f t="shared" si="75"/>
        <v>FAIRD</v>
      </c>
      <c r="C1021" s="88" t="str">
        <f>SUBSTITUTE(+Monitoring!C1021,"-","")</f>
        <v>FAIRD4</v>
      </c>
      <c r="D1021" s="88" t="str">
        <f t="shared" si="76"/>
        <v>Site4</v>
      </c>
      <c r="E1021" s="89" t="str">
        <f t="shared" si="77"/>
        <v>Meadow</v>
      </c>
      <c r="F1021" s="90" t="str">
        <f t="shared" si="78"/>
        <v>FAIRDxMeadow</v>
      </c>
      <c r="G1021" s="91">
        <f>+Monitoring!G1021</f>
        <v>45166.3989351852</v>
      </c>
      <c r="H1021" s="91">
        <f>+Monitoring!H1021</f>
        <v>45166.412615740701</v>
      </c>
      <c r="I1021" s="93">
        <f>+Monitoring!I1021</f>
        <v>1.3680555501196068E-2</v>
      </c>
      <c r="J1021" s="92" t="e">
        <f>+Monitoring!#REF!</f>
        <v>#REF!</v>
      </c>
      <c r="K1021" s="88" t="str">
        <f>+Monitoring!S1021</f>
        <v>Diptera</v>
      </c>
      <c r="L1021" s="88" t="str">
        <f>+Monitoring!T1021</f>
        <v>Brachycera</v>
      </c>
      <c r="M1021" s="88" t="str">
        <f>+Monitoring!U1021</f>
        <v>Muscomorpha</v>
      </c>
      <c r="N1021" s="88" t="str">
        <f>+Monitoring!V1021</f>
        <v>Muscoidea</v>
      </c>
      <c r="O1021" s="88" t="str">
        <f>+Monitoring!W1021</f>
        <v>#N/C</v>
      </c>
      <c r="P1021" s="88" t="str">
        <f>+Monitoring!X1021</f>
        <v>#N/C</v>
      </c>
      <c r="Q1021" s="88" t="str">
        <f>+Monitoring!Y1021</f>
        <v>#N/C</v>
      </c>
      <c r="R1021" s="88" t="str">
        <f>+Monitoring!Z1021</f>
        <v>#N/C</v>
      </c>
      <c r="S1021" s="88" t="e">
        <f>+Monitoring!#REF!</f>
        <v>#REF!</v>
      </c>
      <c r="T1021" s="101" t="e">
        <f>+Monitoring!#REF!</f>
        <v>#REF!</v>
      </c>
    </row>
    <row r="1022" spans="1:20" x14ac:dyDescent="0.3">
      <c r="A1022" s="88">
        <f t="shared" si="79"/>
        <v>1021</v>
      </c>
      <c r="B1022" s="88" t="str">
        <f t="shared" si="75"/>
        <v>FAIRD</v>
      </c>
      <c r="C1022" s="88" t="str">
        <f>SUBSTITUTE(+Monitoring!C1022,"-","")</f>
        <v>FAIRD4</v>
      </c>
      <c r="D1022" s="88" t="str">
        <f t="shared" si="76"/>
        <v>Site4</v>
      </c>
      <c r="E1022" s="89" t="str">
        <f t="shared" si="77"/>
        <v>Meadow</v>
      </c>
      <c r="F1022" s="90" t="str">
        <f t="shared" si="78"/>
        <v>FAIRDxMeadow</v>
      </c>
      <c r="G1022" s="91">
        <f>+Monitoring!G1022</f>
        <v>45166.4284259259</v>
      </c>
      <c r="H1022" s="91">
        <f>+Monitoring!H1022</f>
        <v>45166.447094907402</v>
      </c>
      <c r="I1022" s="93">
        <f>+Monitoring!I1022</f>
        <v>1.8668981501832604E-2</v>
      </c>
      <c r="J1022" s="92" t="e">
        <f>+Monitoring!#REF!</f>
        <v>#REF!</v>
      </c>
      <c r="K1022" s="88" t="str">
        <f>+Monitoring!S1022</f>
        <v>Diptera</v>
      </c>
      <c r="L1022" s="88" t="str">
        <f>+Monitoring!T1022</f>
        <v>Brachycera</v>
      </c>
      <c r="M1022" s="88" t="str">
        <f>+Monitoring!U1022</f>
        <v>#N/C</v>
      </c>
      <c r="N1022" s="88" t="str">
        <f>+Monitoring!V1022</f>
        <v>#N/C</v>
      </c>
      <c r="O1022" s="88" t="str">
        <f>+Monitoring!W1022</f>
        <v>#N/C</v>
      </c>
      <c r="P1022" s="88" t="str">
        <f>+Monitoring!X1022</f>
        <v>#N/C</v>
      </c>
      <c r="Q1022" s="88" t="str">
        <f>+Monitoring!Y1022</f>
        <v>#N/C</v>
      </c>
      <c r="R1022" s="88" t="str">
        <f>+Monitoring!Z1022</f>
        <v>#N/C</v>
      </c>
      <c r="S1022" s="88" t="e">
        <f>+Monitoring!#REF!</f>
        <v>#REF!</v>
      </c>
      <c r="T1022" s="101" t="e">
        <f>+Monitoring!#REF!</f>
        <v>#REF!</v>
      </c>
    </row>
    <row r="1023" spans="1:20" x14ac:dyDescent="0.3">
      <c r="A1023" s="88">
        <f t="shared" si="79"/>
        <v>1022</v>
      </c>
      <c r="B1023" s="88" t="str">
        <f t="shared" si="75"/>
        <v>FAIRD</v>
      </c>
      <c r="C1023" s="88" t="str">
        <f>SUBSTITUTE(+Monitoring!C1023,"-","")</f>
        <v>FAIRD4</v>
      </c>
      <c r="D1023" s="88" t="str">
        <f t="shared" si="76"/>
        <v>Site4</v>
      </c>
      <c r="E1023" s="89" t="str">
        <f t="shared" si="77"/>
        <v>Meadow</v>
      </c>
      <c r="F1023" s="90" t="str">
        <f t="shared" si="78"/>
        <v>FAIRDxMeadow</v>
      </c>
      <c r="G1023" s="91">
        <f>+Monitoring!G1023</f>
        <v>45166.4692476852</v>
      </c>
      <c r="H1023" s="91">
        <f>+Monitoring!H1023</f>
        <v>45166.471597222197</v>
      </c>
      <c r="I1023" s="93">
        <f>+Monitoring!I1023</f>
        <v>2.3495369969168678E-3</v>
      </c>
      <c r="J1023" s="92" t="e">
        <f>+Monitoring!#REF!</f>
        <v>#REF!</v>
      </c>
      <c r="K1023" s="88" t="str">
        <f>+Monitoring!S1023</f>
        <v>Diptera</v>
      </c>
      <c r="L1023" s="88" t="str">
        <f>+Monitoring!T1023</f>
        <v>Brachycera</v>
      </c>
      <c r="M1023" s="88" t="str">
        <f>+Monitoring!U1023</f>
        <v>#N/C</v>
      </c>
      <c r="N1023" s="88" t="str">
        <f>+Monitoring!V1023</f>
        <v>#N/C</v>
      </c>
      <c r="O1023" s="88" t="str">
        <f>+Monitoring!W1023</f>
        <v>#N/C</v>
      </c>
      <c r="P1023" s="88" t="str">
        <f>+Monitoring!X1023</f>
        <v>#N/C</v>
      </c>
      <c r="Q1023" s="88" t="str">
        <f>+Monitoring!Y1023</f>
        <v>#N/C</v>
      </c>
      <c r="R1023" s="88" t="str">
        <f>+Monitoring!Z1023</f>
        <v>#N/C</v>
      </c>
      <c r="S1023" s="88" t="e">
        <f>+Monitoring!#REF!</f>
        <v>#REF!</v>
      </c>
      <c r="T1023" s="101" t="e">
        <f>+Monitoring!#REF!</f>
        <v>#REF!</v>
      </c>
    </row>
    <row r="1024" spans="1:20" x14ac:dyDescent="0.3">
      <c r="A1024" s="88">
        <f t="shared" si="79"/>
        <v>1023</v>
      </c>
      <c r="B1024" s="88" t="str">
        <f t="shared" si="75"/>
        <v>FAIRD</v>
      </c>
      <c r="C1024" s="88" t="str">
        <f>SUBSTITUTE(+Monitoring!C1024,"-","")</f>
        <v>FAIRD4</v>
      </c>
      <c r="D1024" s="88" t="str">
        <f t="shared" si="76"/>
        <v>Site4</v>
      </c>
      <c r="E1024" s="89" t="str">
        <f t="shared" si="77"/>
        <v>Meadow</v>
      </c>
      <c r="F1024" s="90" t="str">
        <f t="shared" si="78"/>
        <v>FAIRDxMeadow</v>
      </c>
      <c r="G1024" s="91">
        <f>+Monitoring!G1024</f>
        <v>45166.475243055596</v>
      </c>
      <c r="H1024" s="91">
        <f>+Monitoring!H1024</f>
        <v>45166.477592592601</v>
      </c>
      <c r="I1024" s="93">
        <f>+Monitoring!I1024</f>
        <v>2.3495370041928254E-3</v>
      </c>
      <c r="J1024" s="92" t="e">
        <f>+Monitoring!#REF!</f>
        <v>#REF!</v>
      </c>
      <c r="K1024" s="88" t="str">
        <f>+Monitoring!S1024</f>
        <v>Diptera</v>
      </c>
      <c r="L1024" s="88" t="str">
        <f>+Monitoring!T1024</f>
        <v>Brachycera</v>
      </c>
      <c r="M1024" s="88" t="str">
        <f>+Monitoring!U1024</f>
        <v>#N/C</v>
      </c>
      <c r="N1024" s="88" t="str">
        <f>+Monitoring!V1024</f>
        <v>#N/C</v>
      </c>
      <c r="O1024" s="88" t="str">
        <f>+Monitoring!W1024</f>
        <v>#N/C</v>
      </c>
      <c r="P1024" s="88" t="str">
        <f>+Monitoring!X1024</f>
        <v>#N/C</v>
      </c>
      <c r="Q1024" s="88" t="str">
        <f>+Monitoring!Y1024</f>
        <v>#N/C</v>
      </c>
      <c r="R1024" s="88" t="str">
        <f>+Monitoring!Z1024</f>
        <v>#N/C</v>
      </c>
      <c r="S1024" s="88" t="e">
        <f>+Monitoring!#REF!</f>
        <v>#REF!</v>
      </c>
      <c r="T1024" s="101" t="e">
        <f>+Monitoring!#REF!</f>
        <v>#REF!</v>
      </c>
    </row>
    <row r="1025" spans="1:20" x14ac:dyDescent="0.3">
      <c r="A1025" s="88">
        <f t="shared" si="79"/>
        <v>1024</v>
      </c>
      <c r="B1025" s="88" t="str">
        <f t="shared" si="75"/>
        <v>FAIRD</v>
      </c>
      <c r="C1025" s="88" t="str">
        <f>SUBSTITUTE(+Monitoring!C1025,"-","")</f>
        <v>FAIRD4</v>
      </c>
      <c r="D1025" s="88" t="str">
        <f t="shared" si="76"/>
        <v>Site4</v>
      </c>
      <c r="E1025" s="89" t="str">
        <f t="shared" si="77"/>
        <v>Meadow</v>
      </c>
      <c r="F1025" s="90" t="str">
        <f t="shared" si="78"/>
        <v>FAIRDxMeadow</v>
      </c>
      <c r="G1025" s="91">
        <f>+Monitoring!G1025</f>
        <v>45166.480983796297</v>
      </c>
      <c r="H1025" s="91">
        <f>+Monitoring!H1025</f>
        <v>45166.481365740801</v>
      </c>
      <c r="I1025" s="93">
        <f>+Monitoring!I1025</f>
        <v>3.8194450462469831E-4</v>
      </c>
      <c r="J1025" s="92" t="e">
        <f>+Monitoring!#REF!</f>
        <v>#REF!</v>
      </c>
      <c r="K1025" s="88" t="str">
        <f>+Monitoring!S1025</f>
        <v>Diptera</v>
      </c>
      <c r="L1025" s="88" t="str">
        <f>+Monitoring!T1025</f>
        <v>Brachycera</v>
      </c>
      <c r="M1025" s="88" t="str">
        <f>+Monitoring!U1025</f>
        <v>#N/C</v>
      </c>
      <c r="N1025" s="88" t="str">
        <f>+Monitoring!V1025</f>
        <v>#N/C</v>
      </c>
      <c r="O1025" s="88" t="str">
        <f>+Monitoring!W1025</f>
        <v>#N/C</v>
      </c>
      <c r="P1025" s="88" t="str">
        <f>+Monitoring!X1025</f>
        <v>#N/C</v>
      </c>
      <c r="Q1025" s="88" t="str">
        <f>+Monitoring!Y1025</f>
        <v>#N/C</v>
      </c>
      <c r="R1025" s="88" t="str">
        <f>+Monitoring!Z1025</f>
        <v>#N/C</v>
      </c>
      <c r="S1025" s="88" t="e">
        <f>+Monitoring!#REF!</f>
        <v>#REF!</v>
      </c>
      <c r="T1025" s="101" t="e">
        <f>+Monitoring!#REF!</f>
        <v>#REF!</v>
      </c>
    </row>
    <row r="1026" spans="1:20" x14ac:dyDescent="0.3">
      <c r="A1026" s="88">
        <f t="shared" si="79"/>
        <v>1025</v>
      </c>
      <c r="B1026" s="88" t="str">
        <f t="shared" si="75"/>
        <v>FAIRD</v>
      </c>
      <c r="C1026" s="88" t="str">
        <f>SUBSTITUTE(+Monitoring!C1026,"-","")</f>
        <v>FAIRD4</v>
      </c>
      <c r="D1026" s="88" t="str">
        <f t="shared" si="76"/>
        <v>Site4</v>
      </c>
      <c r="E1026" s="89" t="str">
        <f t="shared" si="77"/>
        <v>Meadow</v>
      </c>
      <c r="F1026" s="90" t="str">
        <f t="shared" si="78"/>
        <v>FAIRDxMeadow</v>
      </c>
      <c r="G1026" s="91">
        <f>+Monitoring!G1026</f>
        <v>45166.511817129598</v>
      </c>
      <c r="H1026" s="91">
        <f>+Monitoring!H1026</f>
        <v>45166.515231481499</v>
      </c>
      <c r="I1026" s="93">
        <f>+Monitoring!I1026</f>
        <v>3.4143519005738199E-3</v>
      </c>
      <c r="J1026" s="92" t="e">
        <f>+Monitoring!#REF!</f>
        <v>#REF!</v>
      </c>
      <c r="K1026" s="88" t="str">
        <f>+Monitoring!S1026</f>
        <v>Diptera</v>
      </c>
      <c r="L1026" s="88" t="str">
        <f>+Monitoring!T1026</f>
        <v>Brachycera</v>
      </c>
      <c r="M1026" s="88" t="str">
        <f>+Monitoring!U1026</f>
        <v>#N/C</v>
      </c>
      <c r="N1026" s="88" t="str">
        <f>+Monitoring!V1026</f>
        <v>#N/C</v>
      </c>
      <c r="O1026" s="88" t="str">
        <f>+Monitoring!W1026</f>
        <v>#N/C</v>
      </c>
      <c r="P1026" s="88" t="str">
        <f>+Monitoring!X1026</f>
        <v>#N/C</v>
      </c>
      <c r="Q1026" s="88" t="str">
        <f>+Monitoring!Y1026</f>
        <v>#N/C</v>
      </c>
      <c r="R1026" s="88" t="str">
        <f>+Monitoring!Z1026</f>
        <v>#N/C</v>
      </c>
      <c r="S1026" s="88" t="e">
        <f>+Monitoring!#REF!</f>
        <v>#REF!</v>
      </c>
      <c r="T1026" s="101" t="e">
        <f>+Monitoring!#REF!</f>
        <v>#REF!</v>
      </c>
    </row>
    <row r="1027" spans="1:20" x14ac:dyDescent="0.3">
      <c r="A1027" s="88">
        <f t="shared" si="79"/>
        <v>1026</v>
      </c>
      <c r="B1027" s="88" t="str">
        <f t="shared" ref="B1027:B1090" si="80">+LEFT(C1027,LEN(C1027)-1)</f>
        <v>FAIRD</v>
      </c>
      <c r="C1027" s="88" t="str">
        <f>SUBSTITUTE(+Monitoring!C1027,"-","")</f>
        <v>FAIRD4</v>
      </c>
      <c r="D1027" s="88" t="str">
        <f t="shared" ref="D1027:D1090" si="81">CONCATENATE("Site",RIGHT(C1027,1))</f>
        <v>Site4</v>
      </c>
      <c r="E1027" s="89" t="str">
        <f t="shared" ref="E1027:E1090" si="82">IF(OR(D1027="Site1",D1027="Site2"),"Maize",IF(OR(D1027="Site3",D1027="Site4"),"Meadow","error"))</f>
        <v>Meadow</v>
      </c>
      <c r="F1027" s="90" t="str">
        <f t="shared" ref="F1027:F1090" si="83">+CONCATENATE(B1027,"x",E1027)</f>
        <v>FAIRDxMeadow</v>
      </c>
      <c r="G1027" s="91">
        <f>+Monitoring!G1027</f>
        <v>45166.543472222198</v>
      </c>
      <c r="H1027" s="91">
        <f>+Monitoring!H1027</f>
        <v>45166.543657407397</v>
      </c>
      <c r="I1027" s="93">
        <f>+Monitoring!I1027</f>
        <v>1.8518519937060773E-4</v>
      </c>
      <c r="J1027" s="92" t="e">
        <f>+Monitoring!#REF!</f>
        <v>#REF!</v>
      </c>
      <c r="K1027" s="88" t="str">
        <f>+Monitoring!S1027</f>
        <v>Diptera</v>
      </c>
      <c r="L1027" s="88" t="str">
        <f>+Monitoring!T1027</f>
        <v>Brachycera</v>
      </c>
      <c r="M1027" s="88" t="str">
        <f>+Monitoring!U1027</f>
        <v>Muscomorpha</v>
      </c>
      <c r="N1027" s="88" t="str">
        <f>+Monitoring!V1027</f>
        <v>Muscoidea</v>
      </c>
      <c r="O1027" s="88" t="str">
        <f>+Monitoring!W1027</f>
        <v>Fanniidae</v>
      </c>
      <c r="P1027" s="88">
        <f>+Monitoring!X1027</f>
        <v>0</v>
      </c>
      <c r="Q1027" s="88" t="str">
        <f>+Monitoring!Y1027</f>
        <v>Fannia</v>
      </c>
      <c r="R1027" s="88" t="str">
        <f>+Monitoring!Z1027</f>
        <v>#N/C</v>
      </c>
      <c r="S1027" s="88" t="e">
        <f>+Monitoring!#REF!</f>
        <v>#REF!</v>
      </c>
      <c r="T1027" s="101" t="e">
        <f>+Monitoring!#REF!</f>
        <v>#REF!</v>
      </c>
    </row>
    <row r="1028" spans="1:20" x14ac:dyDescent="0.3">
      <c r="A1028" s="88">
        <f t="shared" ref="A1028:A1091" si="84">+A1027+1</f>
        <v>1027</v>
      </c>
      <c r="B1028" s="88" t="str">
        <f t="shared" si="80"/>
        <v>FAIRD</v>
      </c>
      <c r="C1028" s="88" t="str">
        <f>SUBSTITUTE(+Monitoring!C1028,"-","")</f>
        <v>FAIRD4</v>
      </c>
      <c r="D1028" s="88" t="str">
        <f t="shared" si="81"/>
        <v>Site4</v>
      </c>
      <c r="E1028" s="89" t="str">
        <f t="shared" si="82"/>
        <v>Meadow</v>
      </c>
      <c r="F1028" s="90" t="str">
        <f t="shared" si="83"/>
        <v>FAIRDxMeadow</v>
      </c>
      <c r="G1028" s="91">
        <f>+Monitoring!G1028</f>
        <v>45166.553993055597</v>
      </c>
      <c r="H1028" s="91">
        <f>+Monitoring!H1028</f>
        <v>45166.556736111103</v>
      </c>
      <c r="I1028" s="93">
        <f>+Monitoring!I1028</f>
        <v>2.7430555055616423E-3</v>
      </c>
      <c r="J1028" s="92" t="e">
        <f>+Monitoring!#REF!</f>
        <v>#REF!</v>
      </c>
      <c r="K1028" s="88" t="str">
        <f>+Monitoring!S1028</f>
        <v>Diptera</v>
      </c>
      <c r="L1028" s="88" t="str">
        <f>+Monitoring!T1028</f>
        <v>Brachycera</v>
      </c>
      <c r="M1028" s="88" t="str">
        <f>+Monitoring!U1028</f>
        <v>Muscomorpha</v>
      </c>
      <c r="N1028" s="88" t="str">
        <f>+Monitoring!V1028</f>
        <v>Muscoidea</v>
      </c>
      <c r="O1028" s="88" t="str">
        <f>+Monitoring!W1028</f>
        <v>Fanniidae</v>
      </c>
      <c r="P1028" s="88">
        <f>+Monitoring!X1028</f>
        <v>0</v>
      </c>
      <c r="Q1028" s="88" t="str">
        <f>+Monitoring!Y1028</f>
        <v>Fannia</v>
      </c>
      <c r="R1028" s="88" t="str">
        <f>+Monitoring!Z1028</f>
        <v>#N/C</v>
      </c>
      <c r="S1028" s="88" t="e">
        <f>+Monitoring!#REF!</f>
        <v>#REF!</v>
      </c>
      <c r="T1028" s="101" t="e">
        <f>+Monitoring!#REF!</f>
        <v>#REF!</v>
      </c>
    </row>
    <row r="1029" spans="1:20" x14ac:dyDescent="0.3">
      <c r="A1029" s="88">
        <f t="shared" si="84"/>
        <v>1028</v>
      </c>
      <c r="B1029" s="88" t="str">
        <f t="shared" si="80"/>
        <v>FAIRD</v>
      </c>
      <c r="C1029" s="88" t="str">
        <f>SUBSTITUTE(+Monitoring!C1029,"-","")</f>
        <v>FAIRD4</v>
      </c>
      <c r="D1029" s="88" t="str">
        <f t="shared" si="81"/>
        <v>Site4</v>
      </c>
      <c r="E1029" s="89" t="str">
        <f t="shared" si="82"/>
        <v>Meadow</v>
      </c>
      <c r="F1029" s="90" t="str">
        <f t="shared" si="83"/>
        <v>FAIRDxMeadow</v>
      </c>
      <c r="G1029" s="91">
        <f>+Monitoring!G1029</f>
        <v>45166.556712963</v>
      </c>
      <c r="H1029" s="91">
        <f>+Monitoring!H1029</f>
        <v>45166.556967592602</v>
      </c>
      <c r="I1029" s="93">
        <f>+Monitoring!I1029</f>
        <v>2.5462960184086114E-4</v>
      </c>
      <c r="J1029" s="92" t="e">
        <f>+Monitoring!#REF!</f>
        <v>#REF!</v>
      </c>
      <c r="K1029" s="88" t="str">
        <f>+Monitoring!S1029</f>
        <v>Diptera</v>
      </c>
      <c r="L1029" s="88" t="str">
        <f>+Monitoring!T1029</f>
        <v>Brachycera</v>
      </c>
      <c r="M1029" s="88" t="str">
        <f>+Monitoring!U1029</f>
        <v>#N/C</v>
      </c>
      <c r="N1029" s="88" t="str">
        <f>+Monitoring!V1029</f>
        <v>#N/C</v>
      </c>
      <c r="O1029" s="88" t="str">
        <f>+Monitoring!W1029</f>
        <v>#N/C</v>
      </c>
      <c r="P1029" s="88" t="str">
        <f>+Monitoring!X1029</f>
        <v>#N/C</v>
      </c>
      <c r="Q1029" s="88" t="str">
        <f>+Monitoring!Y1029</f>
        <v>#N/C</v>
      </c>
      <c r="R1029" s="88" t="str">
        <f>+Monitoring!Z1029</f>
        <v>#N/C</v>
      </c>
      <c r="S1029" s="88" t="e">
        <f>+Monitoring!#REF!</f>
        <v>#REF!</v>
      </c>
      <c r="T1029" s="101" t="e">
        <f>+Monitoring!#REF!</f>
        <v>#REF!</v>
      </c>
    </row>
    <row r="1030" spans="1:20" x14ac:dyDescent="0.3">
      <c r="A1030" s="88">
        <f t="shared" si="84"/>
        <v>1029</v>
      </c>
      <c r="B1030" s="88" t="str">
        <f t="shared" si="80"/>
        <v>FAIRD</v>
      </c>
      <c r="C1030" s="88" t="str">
        <f>SUBSTITUTE(+Monitoring!C1030,"-","")</f>
        <v>FAIRD4</v>
      </c>
      <c r="D1030" s="88" t="str">
        <f t="shared" si="81"/>
        <v>Site4</v>
      </c>
      <c r="E1030" s="89" t="str">
        <f t="shared" si="82"/>
        <v>Meadow</v>
      </c>
      <c r="F1030" s="90" t="str">
        <f t="shared" si="83"/>
        <v>FAIRDxMeadow</v>
      </c>
      <c r="G1030" s="91">
        <f>+Monitoring!G1030</f>
        <v>45166.582824074103</v>
      </c>
      <c r="H1030" s="91">
        <f>+Monitoring!H1030</f>
        <v>45166.583275463003</v>
      </c>
      <c r="I1030" s="93">
        <f>+Monitoring!I1030</f>
        <v>4.513888998189941E-4</v>
      </c>
      <c r="J1030" s="92" t="e">
        <f>+Monitoring!#REF!</f>
        <v>#REF!</v>
      </c>
      <c r="K1030" s="88" t="str">
        <f>+Monitoring!S1030</f>
        <v>Diptera</v>
      </c>
      <c r="L1030" s="88" t="str">
        <f>+Monitoring!T1030</f>
        <v>Brachycera</v>
      </c>
      <c r="M1030" s="88" t="str">
        <f>+Monitoring!U1030</f>
        <v>Muscomorpha</v>
      </c>
      <c r="N1030" s="88" t="str">
        <f>+Monitoring!V1030</f>
        <v>Muscoidea</v>
      </c>
      <c r="O1030" s="88" t="str">
        <f>+Monitoring!W1030</f>
        <v>Fanniidae</v>
      </c>
      <c r="P1030" s="88">
        <f>+Monitoring!X1030</f>
        <v>0</v>
      </c>
      <c r="Q1030" s="88" t="str">
        <f>+Monitoring!Y1030</f>
        <v>Fannia</v>
      </c>
      <c r="R1030" s="88" t="str">
        <f>+Monitoring!Z1030</f>
        <v>#N/C</v>
      </c>
      <c r="S1030" s="88" t="e">
        <f>+Monitoring!#REF!</f>
        <v>#REF!</v>
      </c>
      <c r="T1030" s="101" t="e">
        <f>+Monitoring!#REF!</f>
        <v>#REF!</v>
      </c>
    </row>
    <row r="1031" spans="1:20" x14ac:dyDescent="0.3">
      <c r="A1031" s="88">
        <f t="shared" si="84"/>
        <v>1030</v>
      </c>
      <c r="B1031" s="88" t="str">
        <f t="shared" si="80"/>
        <v>FAIRD</v>
      </c>
      <c r="C1031" s="88" t="str">
        <f>SUBSTITUTE(+Monitoring!C1031,"-","")</f>
        <v>FAIRD4</v>
      </c>
      <c r="D1031" s="88" t="str">
        <f t="shared" si="81"/>
        <v>Site4</v>
      </c>
      <c r="E1031" s="89" t="str">
        <f t="shared" si="82"/>
        <v>Meadow</v>
      </c>
      <c r="F1031" s="90" t="str">
        <f t="shared" si="83"/>
        <v>FAIRDxMeadow</v>
      </c>
      <c r="G1031" s="91">
        <f>+Monitoring!G1031</f>
        <v>45166.642083333303</v>
      </c>
      <c r="H1031" s="91">
        <f>+Monitoring!H1031</f>
        <v>45166.642789351899</v>
      </c>
      <c r="I1031" s="93">
        <f>+Monitoring!I1031</f>
        <v>7.0601859624730423E-4</v>
      </c>
      <c r="J1031" s="92" t="e">
        <f>+Monitoring!#REF!</f>
        <v>#REF!</v>
      </c>
      <c r="K1031" s="88" t="str">
        <f>+Monitoring!S1031</f>
        <v>Diptera</v>
      </c>
      <c r="L1031" s="88" t="str">
        <f>+Monitoring!T1031</f>
        <v>Brachycera</v>
      </c>
      <c r="M1031" s="88" t="str">
        <f>+Monitoring!U1031</f>
        <v>Muscomorpha</v>
      </c>
      <c r="N1031" s="88" t="str">
        <f>+Monitoring!V1031</f>
        <v>Muscoidea</v>
      </c>
      <c r="O1031" s="88" t="str">
        <f>+Monitoring!W1031</f>
        <v>#N/C</v>
      </c>
      <c r="P1031" s="88" t="str">
        <f>+Monitoring!X1031</f>
        <v>#N/C</v>
      </c>
      <c r="Q1031" s="88" t="str">
        <f>+Monitoring!Y1031</f>
        <v>#N/C</v>
      </c>
      <c r="R1031" s="88" t="str">
        <f>+Monitoring!Z1031</f>
        <v>#N/C</v>
      </c>
      <c r="S1031" s="88" t="e">
        <f>+Monitoring!#REF!</f>
        <v>#REF!</v>
      </c>
      <c r="T1031" s="101" t="e">
        <f>+Monitoring!#REF!</f>
        <v>#REF!</v>
      </c>
    </row>
    <row r="1032" spans="1:20" x14ac:dyDescent="0.3">
      <c r="A1032" s="88">
        <f t="shared" si="84"/>
        <v>1031</v>
      </c>
      <c r="B1032" s="88" t="str">
        <f t="shared" si="80"/>
        <v>FAIRD</v>
      </c>
      <c r="C1032" s="88" t="str">
        <f>SUBSTITUTE(+Monitoring!C1032,"-","")</f>
        <v>FAIRD4</v>
      </c>
      <c r="D1032" s="88" t="str">
        <f t="shared" si="81"/>
        <v>Site4</v>
      </c>
      <c r="E1032" s="89" t="str">
        <f t="shared" si="82"/>
        <v>Meadow</v>
      </c>
      <c r="F1032" s="90" t="str">
        <f t="shared" si="83"/>
        <v>FAIRDxMeadow</v>
      </c>
      <c r="G1032" s="91">
        <f>+Monitoring!G1032</f>
        <v>45166.675196759301</v>
      </c>
      <c r="H1032" s="91">
        <f>+Monitoring!H1032</f>
        <v>45166.675266203703</v>
      </c>
      <c r="I1032" s="93">
        <f>+Monitoring!I1032</f>
        <v>6.9444402470253408E-5</v>
      </c>
      <c r="J1032" s="92" t="e">
        <f>+Monitoring!#REF!</f>
        <v>#REF!</v>
      </c>
      <c r="K1032" s="88" t="str">
        <f>+Monitoring!S1032</f>
        <v>Diptera</v>
      </c>
      <c r="L1032" s="88" t="str">
        <f>+Monitoring!T1032</f>
        <v>Brachycera</v>
      </c>
      <c r="M1032" s="88" t="str">
        <f>+Monitoring!U1032</f>
        <v>Muscomorpha</v>
      </c>
      <c r="N1032" s="88" t="str">
        <f>+Monitoring!V1032</f>
        <v>Muscoidea</v>
      </c>
      <c r="O1032" s="88" t="str">
        <f>+Monitoring!W1032</f>
        <v>Fanniidae</v>
      </c>
      <c r="P1032" s="88">
        <f>+Monitoring!X1032</f>
        <v>0</v>
      </c>
      <c r="Q1032" s="88" t="str">
        <f>+Monitoring!Y1032</f>
        <v>Fannia</v>
      </c>
      <c r="R1032" s="88" t="str">
        <f>+Monitoring!Z1032</f>
        <v>#N/C</v>
      </c>
      <c r="S1032" s="88" t="e">
        <f>+Monitoring!#REF!</f>
        <v>#REF!</v>
      </c>
      <c r="T1032" s="101" t="e">
        <f>+Monitoring!#REF!</f>
        <v>#REF!</v>
      </c>
    </row>
    <row r="1033" spans="1:20" x14ac:dyDescent="0.3">
      <c r="A1033" s="88">
        <f t="shared" si="84"/>
        <v>1032</v>
      </c>
      <c r="B1033" s="88" t="str">
        <f t="shared" si="80"/>
        <v>FAIRD</v>
      </c>
      <c r="C1033" s="88" t="str">
        <f>SUBSTITUTE(+Monitoring!C1033,"-","")</f>
        <v>FAIRD4</v>
      </c>
      <c r="D1033" s="88" t="str">
        <f t="shared" si="81"/>
        <v>Site4</v>
      </c>
      <c r="E1033" s="89" t="str">
        <f t="shared" si="82"/>
        <v>Meadow</v>
      </c>
      <c r="F1033" s="90" t="str">
        <f t="shared" si="83"/>
        <v>FAIRDxMeadow</v>
      </c>
      <c r="G1033" s="91">
        <f>+Monitoring!G1033</f>
        <v>45167.316678240699</v>
      </c>
      <c r="H1033" s="91">
        <f>+Monitoring!H1033</f>
        <v>45167.323252314804</v>
      </c>
      <c r="I1033" s="93">
        <f>+Monitoring!I1033</f>
        <v>6.5740741047193296E-3</v>
      </c>
      <c r="J1033" s="92" t="e">
        <f>+Monitoring!#REF!</f>
        <v>#REF!</v>
      </c>
      <c r="K1033" s="88" t="str">
        <f>+Monitoring!S1033</f>
        <v>Diptera</v>
      </c>
      <c r="L1033" s="88" t="str">
        <f>+Monitoring!T1033</f>
        <v>Brachycera</v>
      </c>
      <c r="M1033" s="88" t="str">
        <f>+Monitoring!U1033</f>
        <v>Muscomorpha</v>
      </c>
      <c r="N1033" s="88" t="str">
        <f>+Monitoring!V1033</f>
        <v>Muscoidea</v>
      </c>
      <c r="O1033" s="88" t="str">
        <f>+Monitoring!W1033</f>
        <v>Fanniidae</v>
      </c>
      <c r="P1033" s="88">
        <f>+Monitoring!X1033</f>
        <v>0</v>
      </c>
      <c r="Q1033" s="88" t="str">
        <f>+Monitoring!Y1033</f>
        <v>Fannia</v>
      </c>
      <c r="R1033" s="88" t="str">
        <f>+Monitoring!Z1033</f>
        <v>#N/C</v>
      </c>
      <c r="S1033" s="88" t="e">
        <f>+Monitoring!#REF!</f>
        <v>#REF!</v>
      </c>
      <c r="T1033" s="101" t="e">
        <f>+Monitoring!#REF!</f>
        <v>#REF!</v>
      </c>
    </row>
    <row r="1034" spans="1:20" x14ac:dyDescent="0.3">
      <c r="A1034" s="88">
        <f t="shared" si="84"/>
        <v>1033</v>
      </c>
      <c r="B1034" s="88" t="str">
        <f t="shared" si="80"/>
        <v>FAIRD</v>
      </c>
      <c r="C1034" s="88" t="str">
        <f>SUBSTITUTE(+Monitoring!C1034,"-","")</f>
        <v>FAIRD4</v>
      </c>
      <c r="D1034" s="88" t="str">
        <f t="shared" si="81"/>
        <v>Site4</v>
      </c>
      <c r="E1034" s="89" t="str">
        <f t="shared" si="82"/>
        <v>Meadow</v>
      </c>
      <c r="F1034" s="90" t="str">
        <f t="shared" si="83"/>
        <v>FAIRDxMeadow</v>
      </c>
      <c r="G1034" s="91">
        <f>+Monitoring!G1034</f>
        <v>45167.478877314803</v>
      </c>
      <c r="H1034" s="91">
        <f>+Monitoring!H1034</f>
        <v>45167.482650462996</v>
      </c>
      <c r="I1034" s="93">
        <f>+Monitoring!I1034</f>
        <v>3.7731481934315525E-3</v>
      </c>
      <c r="J1034" s="92" t="e">
        <f>+Monitoring!#REF!</f>
        <v>#REF!</v>
      </c>
      <c r="K1034" s="88" t="str">
        <f>+Monitoring!S1034</f>
        <v>Diptera</v>
      </c>
      <c r="L1034" s="88" t="str">
        <f>+Monitoring!T1034</f>
        <v>Brachycera</v>
      </c>
      <c r="M1034" s="88" t="str">
        <f>+Monitoring!U1034</f>
        <v>#N/C</v>
      </c>
      <c r="N1034" s="88" t="str">
        <f>+Monitoring!V1034</f>
        <v>#N/C</v>
      </c>
      <c r="O1034" s="88" t="str">
        <f>+Monitoring!W1034</f>
        <v>#N/C</v>
      </c>
      <c r="P1034" s="88" t="str">
        <f>+Monitoring!X1034</f>
        <v>#N/C</v>
      </c>
      <c r="Q1034" s="88" t="str">
        <f>+Monitoring!Y1034</f>
        <v>#N/C</v>
      </c>
      <c r="R1034" s="88" t="str">
        <f>+Monitoring!Z1034</f>
        <v>#N/C</v>
      </c>
      <c r="S1034" s="88" t="e">
        <f>+Monitoring!#REF!</f>
        <v>#REF!</v>
      </c>
      <c r="T1034" s="101" t="e">
        <f>+Monitoring!#REF!</f>
        <v>#REF!</v>
      </c>
    </row>
    <row r="1035" spans="1:20" x14ac:dyDescent="0.3">
      <c r="A1035" s="88">
        <f t="shared" si="84"/>
        <v>1034</v>
      </c>
      <c r="B1035" s="88" t="str">
        <f t="shared" si="80"/>
        <v>FAIRD</v>
      </c>
      <c r="C1035" s="88" t="str">
        <f>SUBSTITUTE(+Monitoring!C1035,"-","")</f>
        <v>FAIRD4</v>
      </c>
      <c r="D1035" s="88" t="str">
        <f t="shared" si="81"/>
        <v>Site4</v>
      </c>
      <c r="E1035" s="89" t="str">
        <f t="shared" si="82"/>
        <v>Meadow</v>
      </c>
      <c r="F1035" s="90" t="str">
        <f t="shared" si="83"/>
        <v>FAIRDxMeadow</v>
      </c>
      <c r="G1035" s="91">
        <f>+Monitoring!G1035</f>
        <v>45167.501504629603</v>
      </c>
      <c r="H1035" s="91">
        <f>+Monitoring!H1035</f>
        <v>45167.5024768519</v>
      </c>
      <c r="I1035" s="93">
        <f>+Monitoring!I1035</f>
        <v>9.722222966956906E-4</v>
      </c>
      <c r="J1035" s="92" t="e">
        <f>+Monitoring!#REF!</f>
        <v>#REF!</v>
      </c>
      <c r="K1035" s="88" t="str">
        <f>+Monitoring!S1035</f>
        <v>Diptera</v>
      </c>
      <c r="L1035" s="88" t="str">
        <f>+Monitoring!T1035</f>
        <v>Brachycera</v>
      </c>
      <c r="M1035" s="88" t="str">
        <f>+Monitoring!U1035</f>
        <v>Muscomorpha</v>
      </c>
      <c r="N1035" s="88" t="str">
        <f>+Monitoring!V1035</f>
        <v>Muscoidea</v>
      </c>
      <c r="O1035" s="88" t="str">
        <f>+Monitoring!W1035</f>
        <v>Fanniidae</v>
      </c>
      <c r="P1035" s="88">
        <f>+Monitoring!X1035</f>
        <v>0</v>
      </c>
      <c r="Q1035" s="88" t="str">
        <f>+Monitoring!Y1035</f>
        <v>Fannia</v>
      </c>
      <c r="R1035" s="88" t="str">
        <f>+Monitoring!Z1035</f>
        <v>#N/C</v>
      </c>
      <c r="S1035" s="88" t="e">
        <f>+Monitoring!#REF!</f>
        <v>#REF!</v>
      </c>
      <c r="T1035" s="101" t="e">
        <f>+Monitoring!#REF!</f>
        <v>#REF!</v>
      </c>
    </row>
    <row r="1036" spans="1:20" x14ac:dyDescent="0.3">
      <c r="A1036" s="88">
        <f t="shared" si="84"/>
        <v>1035</v>
      </c>
      <c r="B1036" s="88" t="str">
        <f t="shared" si="80"/>
        <v>FAIRD</v>
      </c>
      <c r="C1036" s="88" t="str">
        <f>SUBSTITUTE(+Monitoring!C1036,"-","")</f>
        <v>FAIRD4</v>
      </c>
      <c r="D1036" s="88" t="str">
        <f t="shared" si="81"/>
        <v>Site4</v>
      </c>
      <c r="E1036" s="89" t="str">
        <f t="shared" si="82"/>
        <v>Meadow</v>
      </c>
      <c r="F1036" s="90" t="str">
        <f t="shared" si="83"/>
        <v>FAIRDxMeadow</v>
      </c>
      <c r="G1036" s="91">
        <f>+Monitoring!G1036</f>
        <v>45167.540833333303</v>
      </c>
      <c r="H1036" s="91">
        <f>+Monitoring!H1036</f>
        <v>45167.543055555601</v>
      </c>
      <c r="I1036" s="93">
        <f>+Monitoring!I1036</f>
        <v>2.2222222978598438E-3</v>
      </c>
      <c r="J1036" s="92" t="e">
        <f>+Monitoring!#REF!</f>
        <v>#REF!</v>
      </c>
      <c r="K1036" s="88" t="str">
        <f>+Monitoring!S1036</f>
        <v>Diptera</v>
      </c>
      <c r="L1036" s="88" t="str">
        <f>+Monitoring!T1036</f>
        <v>Brachycera</v>
      </c>
      <c r="M1036" s="88" t="str">
        <f>+Monitoring!U1036</f>
        <v>#N/C</v>
      </c>
      <c r="N1036" s="88" t="str">
        <f>+Monitoring!V1036</f>
        <v>#N/C</v>
      </c>
      <c r="O1036" s="88" t="str">
        <f>+Monitoring!W1036</f>
        <v>#N/C</v>
      </c>
      <c r="P1036" s="88" t="str">
        <f>+Monitoring!X1036</f>
        <v>#N/C</v>
      </c>
      <c r="Q1036" s="88" t="str">
        <f>+Monitoring!Y1036</f>
        <v>#N/C</v>
      </c>
      <c r="R1036" s="88" t="str">
        <f>+Monitoring!Z1036</f>
        <v>#N/C</v>
      </c>
      <c r="S1036" s="88" t="e">
        <f>+Monitoring!#REF!</f>
        <v>#REF!</v>
      </c>
      <c r="T1036" s="101" t="e">
        <f>+Monitoring!#REF!</f>
        <v>#REF!</v>
      </c>
    </row>
    <row r="1037" spans="1:20" x14ac:dyDescent="0.3">
      <c r="A1037" s="88">
        <f t="shared" si="84"/>
        <v>1036</v>
      </c>
      <c r="B1037" s="88" t="str">
        <f t="shared" si="80"/>
        <v>FAIRD</v>
      </c>
      <c r="C1037" s="88" t="str">
        <f>SUBSTITUTE(+Monitoring!C1037,"-","")</f>
        <v>FAIRD4</v>
      </c>
      <c r="D1037" s="88" t="str">
        <f t="shared" si="81"/>
        <v>Site4</v>
      </c>
      <c r="E1037" s="89" t="str">
        <f t="shared" si="82"/>
        <v>Meadow</v>
      </c>
      <c r="F1037" s="90" t="str">
        <f t="shared" si="83"/>
        <v>FAIRDxMeadow</v>
      </c>
      <c r="G1037" s="91">
        <f>+Monitoring!G1037</f>
        <v>45167.572141203702</v>
      </c>
      <c r="H1037" s="91">
        <f>+Monitoring!H1037</f>
        <v>45167.572349536997</v>
      </c>
      <c r="I1037" s="93">
        <f>+Monitoring!I1037</f>
        <v>2.0833329472225159E-4</v>
      </c>
      <c r="J1037" s="92" t="e">
        <f>+Monitoring!#REF!</f>
        <v>#REF!</v>
      </c>
      <c r="K1037" s="88" t="str">
        <f>+Monitoring!S1037</f>
        <v>Diptera</v>
      </c>
      <c r="L1037" s="88" t="str">
        <f>+Monitoring!T1037</f>
        <v>Brachycera</v>
      </c>
      <c r="M1037" s="88" t="str">
        <f>+Monitoring!U1037</f>
        <v>Muscomorpha</v>
      </c>
      <c r="N1037" s="88" t="str">
        <f>+Monitoring!V1037</f>
        <v>Muscoidea</v>
      </c>
      <c r="O1037" s="88" t="str">
        <f>+Monitoring!W1037</f>
        <v>#N/C</v>
      </c>
      <c r="P1037" s="88" t="str">
        <f>+Monitoring!X1037</f>
        <v>#N/C</v>
      </c>
      <c r="Q1037" s="88" t="str">
        <f>+Monitoring!Y1037</f>
        <v>#N/C</v>
      </c>
      <c r="R1037" s="88" t="str">
        <f>+Monitoring!Z1037</f>
        <v>#N/C</v>
      </c>
      <c r="S1037" s="88" t="e">
        <f>+Monitoring!#REF!</f>
        <v>#REF!</v>
      </c>
      <c r="T1037" s="101" t="e">
        <f>+Monitoring!#REF!</f>
        <v>#REF!</v>
      </c>
    </row>
    <row r="1038" spans="1:20" x14ac:dyDescent="0.3">
      <c r="A1038" s="88">
        <f t="shared" si="84"/>
        <v>1037</v>
      </c>
      <c r="B1038" s="88" t="str">
        <f t="shared" si="80"/>
        <v>FAIRD</v>
      </c>
      <c r="C1038" s="88" t="str">
        <f>SUBSTITUTE(+Monitoring!C1038,"-","")</f>
        <v>FAIRD4</v>
      </c>
      <c r="D1038" s="88" t="str">
        <f t="shared" si="81"/>
        <v>Site4</v>
      </c>
      <c r="E1038" s="89" t="str">
        <f t="shared" si="82"/>
        <v>Meadow</v>
      </c>
      <c r="F1038" s="90" t="str">
        <f t="shared" si="83"/>
        <v>FAIRDxMeadow</v>
      </c>
      <c r="G1038" s="91">
        <f>+Monitoring!G1038</f>
        <v>45167.582372685203</v>
      </c>
      <c r="H1038" s="91">
        <f>+Monitoring!H1038</f>
        <v>45167.583252314798</v>
      </c>
      <c r="I1038" s="93">
        <f>+Monitoring!I1038</f>
        <v>8.7962959514698014E-4</v>
      </c>
      <c r="J1038" s="92" t="e">
        <f>+Monitoring!#REF!</f>
        <v>#REF!</v>
      </c>
      <c r="K1038" s="88" t="str">
        <f>+Monitoring!S1038</f>
        <v>Diptera</v>
      </c>
      <c r="L1038" s="88" t="str">
        <f>+Monitoring!T1038</f>
        <v>Brachycera</v>
      </c>
      <c r="M1038" s="88" t="str">
        <f>+Monitoring!U1038</f>
        <v>#N/C</v>
      </c>
      <c r="N1038" s="88" t="str">
        <f>+Monitoring!V1038</f>
        <v>#N/C</v>
      </c>
      <c r="O1038" s="88" t="str">
        <f>+Monitoring!W1038</f>
        <v>#N/C</v>
      </c>
      <c r="P1038" s="88" t="str">
        <f>+Monitoring!X1038</f>
        <v>#N/C</v>
      </c>
      <c r="Q1038" s="88" t="str">
        <f>+Monitoring!Y1038</f>
        <v>#N/C</v>
      </c>
      <c r="R1038" s="88" t="str">
        <f>+Monitoring!Z1038</f>
        <v>#N/C</v>
      </c>
      <c r="S1038" s="88" t="e">
        <f>+Monitoring!#REF!</f>
        <v>#REF!</v>
      </c>
      <c r="T1038" s="101" t="e">
        <f>+Monitoring!#REF!</f>
        <v>#REF!</v>
      </c>
    </row>
    <row r="1039" spans="1:20" x14ac:dyDescent="0.3">
      <c r="A1039" s="88">
        <f t="shared" si="84"/>
        <v>1038</v>
      </c>
      <c r="B1039" s="88" t="str">
        <f t="shared" si="80"/>
        <v>FAIRD</v>
      </c>
      <c r="C1039" s="88" t="str">
        <f>SUBSTITUTE(+Monitoring!C1039,"-","")</f>
        <v>FAIRD4</v>
      </c>
      <c r="D1039" s="88" t="str">
        <f t="shared" si="81"/>
        <v>Site4</v>
      </c>
      <c r="E1039" s="89" t="str">
        <f t="shared" si="82"/>
        <v>Meadow</v>
      </c>
      <c r="F1039" s="90" t="str">
        <f t="shared" si="83"/>
        <v>FAIRDxMeadow</v>
      </c>
      <c r="G1039" s="91">
        <f>+Monitoring!G1039</f>
        <v>45167.6017013889</v>
      </c>
      <c r="H1039" s="91">
        <f>+Monitoring!H1039</f>
        <v>45167.602002314801</v>
      </c>
      <c r="I1039" s="93">
        <f>+Monitoring!I1039</f>
        <v>3.0092590168351308E-4</v>
      </c>
      <c r="J1039" s="92" t="e">
        <f>+Monitoring!#REF!</f>
        <v>#REF!</v>
      </c>
      <c r="K1039" s="88" t="str">
        <f>+Monitoring!S1039</f>
        <v>Diptera</v>
      </c>
      <c r="L1039" s="88" t="str">
        <f>+Monitoring!T1039</f>
        <v>Brachycera</v>
      </c>
      <c r="M1039" s="88" t="str">
        <f>+Monitoring!U1039</f>
        <v>#N/C</v>
      </c>
      <c r="N1039" s="88" t="str">
        <f>+Monitoring!V1039</f>
        <v>#N/C</v>
      </c>
      <c r="O1039" s="88" t="str">
        <f>+Monitoring!W1039</f>
        <v>#N/C</v>
      </c>
      <c r="P1039" s="88" t="str">
        <f>+Monitoring!X1039</f>
        <v>#N/C</v>
      </c>
      <c r="Q1039" s="88" t="str">
        <f>+Monitoring!Y1039</f>
        <v>#N/C</v>
      </c>
      <c r="R1039" s="88" t="str">
        <f>+Monitoring!Z1039</f>
        <v>#N/C</v>
      </c>
      <c r="S1039" s="88" t="e">
        <f>+Monitoring!#REF!</f>
        <v>#REF!</v>
      </c>
      <c r="T1039" s="101" t="e">
        <f>+Monitoring!#REF!</f>
        <v>#REF!</v>
      </c>
    </row>
    <row r="1040" spans="1:20" x14ac:dyDescent="0.3">
      <c r="A1040" s="88">
        <f t="shared" si="84"/>
        <v>1039</v>
      </c>
      <c r="B1040" s="88" t="str">
        <f t="shared" si="80"/>
        <v>FAIRD</v>
      </c>
      <c r="C1040" s="88" t="str">
        <f>SUBSTITUTE(+Monitoring!C1040,"-","")</f>
        <v>FAIRD4</v>
      </c>
      <c r="D1040" s="88" t="str">
        <f t="shared" si="81"/>
        <v>Site4</v>
      </c>
      <c r="E1040" s="89" t="str">
        <f t="shared" si="82"/>
        <v>Meadow</v>
      </c>
      <c r="F1040" s="90" t="str">
        <f t="shared" si="83"/>
        <v>FAIRDxMeadow</v>
      </c>
      <c r="G1040" s="91">
        <f>+Monitoring!G1040</f>
        <v>45167.603437500002</v>
      </c>
      <c r="H1040" s="91">
        <f>+Monitoring!H1040</f>
        <v>45167.606990740802</v>
      </c>
      <c r="I1040" s="93">
        <f>+Monitoring!I1040</f>
        <v>3.5532408001017757E-3</v>
      </c>
      <c r="J1040" s="92" t="e">
        <f>+Monitoring!#REF!</f>
        <v>#REF!</v>
      </c>
      <c r="K1040" s="88" t="str">
        <f>+Monitoring!S1040</f>
        <v>Diptera</v>
      </c>
      <c r="L1040" s="88" t="str">
        <f>+Monitoring!T1040</f>
        <v>Brachycera</v>
      </c>
      <c r="M1040" s="88" t="str">
        <f>+Monitoring!U1040</f>
        <v>Muscomorpha</v>
      </c>
      <c r="N1040" s="88" t="str">
        <f>+Monitoring!V1040</f>
        <v>Muscoidea</v>
      </c>
      <c r="O1040" s="88" t="str">
        <f>+Monitoring!W1040</f>
        <v>#N/C</v>
      </c>
      <c r="P1040" s="88" t="str">
        <f>+Monitoring!X1040</f>
        <v>#N/C</v>
      </c>
      <c r="Q1040" s="88" t="str">
        <f>+Monitoring!Y1040</f>
        <v>#N/C</v>
      </c>
      <c r="R1040" s="88" t="str">
        <f>+Monitoring!Z1040</f>
        <v>#N/C</v>
      </c>
      <c r="S1040" s="88" t="e">
        <f>+Monitoring!#REF!</f>
        <v>#REF!</v>
      </c>
      <c r="T1040" s="101" t="e">
        <f>+Monitoring!#REF!</f>
        <v>#REF!</v>
      </c>
    </row>
    <row r="1041" spans="1:20" x14ac:dyDescent="0.3">
      <c r="A1041" s="88">
        <f t="shared" si="84"/>
        <v>1040</v>
      </c>
      <c r="B1041" s="88" t="str">
        <f t="shared" si="80"/>
        <v>FAIRD</v>
      </c>
      <c r="C1041" s="88" t="str">
        <f>SUBSTITUTE(+Monitoring!C1041,"-","")</f>
        <v>FAIRD4</v>
      </c>
      <c r="D1041" s="88" t="str">
        <f t="shared" si="81"/>
        <v>Site4</v>
      </c>
      <c r="E1041" s="89" t="str">
        <f t="shared" si="82"/>
        <v>Meadow</v>
      </c>
      <c r="F1041" s="90" t="str">
        <f t="shared" si="83"/>
        <v>FAIRDxMeadow</v>
      </c>
      <c r="G1041" s="91">
        <f>+Monitoring!G1041</f>
        <v>45167.614629629599</v>
      </c>
      <c r="H1041" s="91">
        <f>+Monitoring!H1041</f>
        <v>45167.614930555603</v>
      </c>
      <c r="I1041" s="93">
        <f>+Monitoring!I1041</f>
        <v>3.0092600354691967E-4</v>
      </c>
      <c r="J1041" s="92" t="e">
        <f>+Monitoring!#REF!</f>
        <v>#REF!</v>
      </c>
      <c r="K1041" s="88" t="str">
        <f>+Monitoring!S1041</f>
        <v>Diptera</v>
      </c>
      <c r="L1041" s="88" t="str">
        <f>+Monitoring!T1041</f>
        <v>Brachycera</v>
      </c>
      <c r="M1041" s="88" t="str">
        <f>+Monitoring!U1041</f>
        <v>#N/C</v>
      </c>
      <c r="N1041" s="88" t="str">
        <f>+Monitoring!V1041</f>
        <v>#N/C</v>
      </c>
      <c r="O1041" s="88" t="str">
        <f>+Monitoring!W1041</f>
        <v>#N/C</v>
      </c>
      <c r="P1041" s="88" t="str">
        <f>+Monitoring!X1041</f>
        <v>#N/C</v>
      </c>
      <c r="Q1041" s="88" t="str">
        <f>+Monitoring!Y1041</f>
        <v>#N/C</v>
      </c>
      <c r="R1041" s="88" t="str">
        <f>+Monitoring!Z1041</f>
        <v>#N/C</v>
      </c>
      <c r="S1041" s="88" t="e">
        <f>+Monitoring!#REF!</f>
        <v>#REF!</v>
      </c>
      <c r="T1041" s="101" t="e">
        <f>+Monitoring!#REF!</f>
        <v>#REF!</v>
      </c>
    </row>
    <row r="1042" spans="1:20" x14ac:dyDescent="0.3">
      <c r="A1042" s="88">
        <f t="shared" si="84"/>
        <v>1041</v>
      </c>
      <c r="B1042" s="88" t="str">
        <f t="shared" si="80"/>
        <v>FAIRD</v>
      </c>
      <c r="C1042" s="88" t="str">
        <f>SUBSTITUTE(+Monitoring!C1042,"-","")</f>
        <v>FAIRD4</v>
      </c>
      <c r="D1042" s="88" t="str">
        <f t="shared" si="81"/>
        <v>Site4</v>
      </c>
      <c r="E1042" s="89" t="str">
        <f t="shared" si="82"/>
        <v>Meadow</v>
      </c>
      <c r="F1042" s="90" t="str">
        <f t="shared" si="83"/>
        <v>FAIRDxMeadow</v>
      </c>
      <c r="G1042" s="91">
        <f>+Monitoring!G1042</f>
        <v>45167.652905092596</v>
      </c>
      <c r="H1042" s="91">
        <f>+Monitoring!H1042</f>
        <v>45167.653831018499</v>
      </c>
      <c r="I1042" s="93">
        <f>+Monitoring!I1042</f>
        <v>9.2592590226558968E-4</v>
      </c>
      <c r="J1042" s="92" t="e">
        <f>+Monitoring!#REF!</f>
        <v>#REF!</v>
      </c>
      <c r="K1042" s="88" t="str">
        <f>+Monitoring!S1042</f>
        <v>Diptera</v>
      </c>
      <c r="L1042" s="88" t="str">
        <f>+Monitoring!T1042</f>
        <v>Brachycera</v>
      </c>
      <c r="M1042" s="88" t="str">
        <f>+Monitoring!U1042</f>
        <v>#N/C</v>
      </c>
      <c r="N1042" s="88" t="str">
        <f>+Monitoring!V1042</f>
        <v>#N/C</v>
      </c>
      <c r="O1042" s="88" t="str">
        <f>+Monitoring!W1042</f>
        <v>#N/C</v>
      </c>
      <c r="P1042" s="88" t="str">
        <f>+Monitoring!X1042</f>
        <v>#N/C</v>
      </c>
      <c r="Q1042" s="88" t="str">
        <f>+Monitoring!Y1042</f>
        <v>#N/C</v>
      </c>
      <c r="R1042" s="88" t="str">
        <f>+Monitoring!Z1042</f>
        <v>#N/C</v>
      </c>
      <c r="S1042" s="88" t="e">
        <f>+Monitoring!#REF!</f>
        <v>#REF!</v>
      </c>
      <c r="T1042" s="101" t="e">
        <f>+Monitoring!#REF!</f>
        <v>#REF!</v>
      </c>
    </row>
    <row r="1043" spans="1:20" x14ac:dyDescent="0.3">
      <c r="A1043" s="88">
        <f t="shared" si="84"/>
        <v>1042</v>
      </c>
      <c r="B1043" s="88" t="str">
        <f t="shared" si="80"/>
        <v>FAIRD</v>
      </c>
      <c r="C1043" s="88" t="str">
        <f>SUBSTITUTE(+Monitoring!C1043,"-","")</f>
        <v>FAIRD4</v>
      </c>
      <c r="D1043" s="88" t="str">
        <f t="shared" si="81"/>
        <v>Site4</v>
      </c>
      <c r="E1043" s="89" t="str">
        <f t="shared" si="82"/>
        <v>Meadow</v>
      </c>
      <c r="F1043" s="90" t="str">
        <f t="shared" si="83"/>
        <v>FAIRDxMeadow</v>
      </c>
      <c r="G1043" s="91">
        <f>+Monitoring!G1043</f>
        <v>45167.660706018498</v>
      </c>
      <c r="H1043" s="91">
        <f>+Monitoring!H1043</f>
        <v>45167.661030092597</v>
      </c>
      <c r="I1043" s="93">
        <f>+Monitoring!I1043</f>
        <v>3.2407409889856353E-4</v>
      </c>
      <c r="J1043" s="92" t="e">
        <f>+Monitoring!#REF!</f>
        <v>#REF!</v>
      </c>
      <c r="K1043" s="88" t="str">
        <f>+Monitoring!S1043</f>
        <v>Diptera</v>
      </c>
      <c r="L1043" s="88" t="str">
        <f>+Monitoring!T1043</f>
        <v>Brachycera</v>
      </c>
      <c r="M1043" s="88" t="str">
        <f>+Monitoring!U1043</f>
        <v>Muscomorpha</v>
      </c>
      <c r="N1043" s="88" t="str">
        <f>+Monitoring!V1043</f>
        <v>Muscoidea</v>
      </c>
      <c r="O1043" s="88" t="str">
        <f>+Monitoring!W1043</f>
        <v>Fanniidae</v>
      </c>
      <c r="P1043" s="88">
        <f>+Monitoring!X1043</f>
        <v>0</v>
      </c>
      <c r="Q1043" s="88" t="str">
        <f>+Monitoring!Y1043</f>
        <v>Fannia</v>
      </c>
      <c r="R1043" s="88" t="str">
        <f>+Monitoring!Z1043</f>
        <v>#N/C</v>
      </c>
      <c r="S1043" s="88" t="e">
        <f>+Monitoring!#REF!</f>
        <v>#REF!</v>
      </c>
      <c r="T1043" s="101" t="e">
        <f>+Monitoring!#REF!</f>
        <v>#REF!</v>
      </c>
    </row>
    <row r="1044" spans="1:20" x14ac:dyDescent="0.3">
      <c r="A1044" s="88">
        <f t="shared" si="84"/>
        <v>1043</v>
      </c>
      <c r="B1044" s="88" t="str">
        <f t="shared" si="80"/>
        <v>FAIRD</v>
      </c>
      <c r="C1044" s="88" t="str">
        <f>SUBSTITUTE(+Monitoring!C1044,"-","")</f>
        <v>FAIRD4</v>
      </c>
      <c r="D1044" s="88" t="str">
        <f t="shared" si="81"/>
        <v>Site4</v>
      </c>
      <c r="E1044" s="89" t="str">
        <f t="shared" si="82"/>
        <v>Meadow</v>
      </c>
      <c r="F1044" s="90" t="str">
        <f t="shared" si="83"/>
        <v>FAIRDxMeadow</v>
      </c>
      <c r="G1044" s="91">
        <f>+Monitoring!G1044</f>
        <v>45167.682256944398</v>
      </c>
      <c r="H1044" s="91">
        <f>+Monitoring!H1044</f>
        <v>45167.682453703703</v>
      </c>
      <c r="I1044" s="93">
        <f>+Monitoring!I1044</f>
        <v>1.9675930525409058E-4</v>
      </c>
      <c r="J1044" s="92" t="e">
        <f>+Monitoring!#REF!</f>
        <v>#REF!</v>
      </c>
      <c r="K1044" s="88" t="str">
        <f>+Monitoring!S1044</f>
        <v>Diptera</v>
      </c>
      <c r="L1044" s="88" t="str">
        <f>+Monitoring!T1044</f>
        <v>Brachycera</v>
      </c>
      <c r="M1044" s="88" t="str">
        <f>+Monitoring!U1044</f>
        <v>#N/C</v>
      </c>
      <c r="N1044" s="88" t="str">
        <f>+Monitoring!V1044</f>
        <v>#N/C</v>
      </c>
      <c r="O1044" s="88" t="str">
        <f>+Monitoring!W1044</f>
        <v>#N/C</v>
      </c>
      <c r="P1044" s="88" t="str">
        <f>+Monitoring!X1044</f>
        <v>#N/C</v>
      </c>
      <c r="Q1044" s="88" t="str">
        <f>+Monitoring!Y1044</f>
        <v>#N/C</v>
      </c>
      <c r="R1044" s="88" t="str">
        <f>+Monitoring!Z1044</f>
        <v>#N/C</v>
      </c>
      <c r="S1044" s="88" t="e">
        <f>+Monitoring!#REF!</f>
        <v>#REF!</v>
      </c>
      <c r="T1044" s="101" t="e">
        <f>+Monitoring!#REF!</f>
        <v>#REF!</v>
      </c>
    </row>
    <row r="1045" spans="1:20" x14ac:dyDescent="0.3">
      <c r="A1045" s="88">
        <f t="shared" si="84"/>
        <v>1044</v>
      </c>
      <c r="B1045" s="88" t="str">
        <f t="shared" si="80"/>
        <v>FAIRD</v>
      </c>
      <c r="C1045" s="88" t="str">
        <f>SUBSTITUTE(+Monitoring!C1045,"-","")</f>
        <v>FAIRD4</v>
      </c>
      <c r="D1045" s="88" t="str">
        <f t="shared" si="81"/>
        <v>Site4</v>
      </c>
      <c r="E1045" s="89" t="str">
        <f t="shared" si="82"/>
        <v>Meadow</v>
      </c>
      <c r="F1045" s="90" t="str">
        <f t="shared" si="83"/>
        <v>FAIRDxMeadow</v>
      </c>
      <c r="G1045" s="91">
        <f>+Monitoring!G1045</f>
        <v>45167.723437499997</v>
      </c>
      <c r="H1045" s="91">
        <f>+Monitoring!H1045</f>
        <v>45167.724548611099</v>
      </c>
      <c r="I1045" s="93">
        <f>+Monitoring!I1045</f>
        <v>1.1111111016361974E-3</v>
      </c>
      <c r="J1045" s="92" t="e">
        <f>+Monitoring!#REF!</f>
        <v>#REF!</v>
      </c>
      <c r="K1045" s="88" t="str">
        <f>+Monitoring!S1045</f>
        <v>Diptera</v>
      </c>
      <c r="L1045" s="88" t="str">
        <f>+Monitoring!T1045</f>
        <v>Brachycera</v>
      </c>
      <c r="M1045" s="88" t="str">
        <f>+Monitoring!U1045</f>
        <v>#N/C</v>
      </c>
      <c r="N1045" s="88" t="str">
        <f>+Monitoring!V1045</f>
        <v>#N/C</v>
      </c>
      <c r="O1045" s="88" t="str">
        <f>+Monitoring!W1045</f>
        <v>#N/C</v>
      </c>
      <c r="P1045" s="88" t="str">
        <f>+Monitoring!X1045</f>
        <v>#N/C</v>
      </c>
      <c r="Q1045" s="88" t="str">
        <f>+Monitoring!Y1045</f>
        <v>#N/C</v>
      </c>
      <c r="R1045" s="88" t="str">
        <f>+Monitoring!Z1045</f>
        <v>#N/C</v>
      </c>
      <c r="S1045" s="88" t="e">
        <f>+Monitoring!#REF!</f>
        <v>#REF!</v>
      </c>
      <c r="T1045" s="101" t="e">
        <f>+Monitoring!#REF!</f>
        <v>#REF!</v>
      </c>
    </row>
    <row r="1046" spans="1:20" x14ac:dyDescent="0.3">
      <c r="A1046" s="88">
        <f t="shared" si="84"/>
        <v>1045</v>
      </c>
      <c r="B1046" s="88" t="str">
        <f t="shared" si="80"/>
        <v>FAIRD</v>
      </c>
      <c r="C1046" s="88" t="str">
        <f>SUBSTITUTE(+Monitoring!C1046,"-","")</f>
        <v>FAIRD4</v>
      </c>
      <c r="D1046" s="88" t="str">
        <f t="shared" si="81"/>
        <v>Site4</v>
      </c>
      <c r="E1046" s="89" t="str">
        <f t="shared" si="82"/>
        <v>Meadow</v>
      </c>
      <c r="F1046" s="90" t="str">
        <f t="shared" si="83"/>
        <v>FAIRDxMeadow</v>
      </c>
      <c r="G1046" s="91">
        <f>+Monitoring!G1046</f>
        <v>45167.723437499997</v>
      </c>
      <c r="H1046" s="91">
        <f>+Monitoring!H1046</f>
        <v>45167.766215277799</v>
      </c>
      <c r="I1046" s="93">
        <f>+Monitoring!I1046</f>
        <v>4.2777777802257333E-2</v>
      </c>
      <c r="J1046" s="92" t="e">
        <f>+Monitoring!#REF!</f>
        <v>#REF!</v>
      </c>
      <c r="K1046" s="88" t="str">
        <f>+Monitoring!S1046</f>
        <v>Diptera</v>
      </c>
      <c r="L1046" s="88" t="str">
        <f>+Monitoring!T1046</f>
        <v>Brachycera</v>
      </c>
      <c r="M1046" s="88" t="str">
        <f>+Monitoring!U1046</f>
        <v>Muscomorpha</v>
      </c>
      <c r="N1046" s="88" t="str">
        <f>+Monitoring!V1046</f>
        <v>Phoroidea</v>
      </c>
      <c r="O1046" s="88" t="str">
        <f>+Monitoring!W1046</f>
        <v>Phoridae</v>
      </c>
      <c r="P1046" s="88" t="str">
        <f>+Monitoring!X1046</f>
        <v>Metopininae</v>
      </c>
      <c r="Q1046" s="88" t="str">
        <f>+Monitoring!Y1046</f>
        <v>Megaselia</v>
      </c>
      <c r="R1046" s="88" t="str">
        <f>+Monitoring!Z1046</f>
        <v>#N/C</v>
      </c>
      <c r="S1046" s="88" t="e">
        <f>+Monitoring!#REF!</f>
        <v>#REF!</v>
      </c>
      <c r="T1046" s="101" t="e">
        <f>+Monitoring!#REF!</f>
        <v>#REF!</v>
      </c>
    </row>
    <row r="1047" spans="1:20" x14ac:dyDescent="0.3">
      <c r="A1047" s="88">
        <f t="shared" si="84"/>
        <v>1046</v>
      </c>
      <c r="B1047" s="88" t="str">
        <f t="shared" si="80"/>
        <v>FAIRD</v>
      </c>
      <c r="C1047" s="88" t="str">
        <f>SUBSTITUTE(+Monitoring!C1047,"-","")</f>
        <v>FAIRD4</v>
      </c>
      <c r="D1047" s="88" t="str">
        <f t="shared" si="81"/>
        <v>Site4</v>
      </c>
      <c r="E1047" s="89" t="str">
        <f t="shared" si="82"/>
        <v>Meadow</v>
      </c>
      <c r="F1047" s="90" t="str">
        <f t="shared" si="83"/>
        <v>FAIRDxMeadow</v>
      </c>
      <c r="G1047" s="91">
        <f>+Monitoring!G1047</f>
        <v>45167.731331018498</v>
      </c>
      <c r="H1047" s="91">
        <f>+Monitoring!H1047</f>
        <v>45167.732673611099</v>
      </c>
      <c r="I1047" s="93">
        <f>+Monitoring!I1047</f>
        <v>1.3425926008494571E-3</v>
      </c>
      <c r="J1047" s="92" t="e">
        <f>+Monitoring!#REF!</f>
        <v>#REF!</v>
      </c>
      <c r="K1047" s="88" t="str">
        <f>+Monitoring!S1047</f>
        <v>#N/C</v>
      </c>
      <c r="L1047" s="88" t="str">
        <f>+Monitoring!T1047</f>
        <v>#N/C</v>
      </c>
      <c r="M1047" s="88" t="str">
        <f>+Monitoring!U1047</f>
        <v>#N/C</v>
      </c>
      <c r="N1047" s="88" t="str">
        <f>+Monitoring!V1047</f>
        <v>#N/C</v>
      </c>
      <c r="O1047" s="88" t="str">
        <f>+Monitoring!W1047</f>
        <v>#N/C</v>
      </c>
      <c r="P1047" s="88" t="str">
        <f>+Monitoring!X1047</f>
        <v>#N/C</v>
      </c>
      <c r="Q1047" s="88" t="str">
        <f>+Monitoring!Y1047</f>
        <v>#N/C</v>
      </c>
      <c r="R1047" s="88" t="str">
        <f>+Monitoring!Z1047</f>
        <v>#N/C</v>
      </c>
      <c r="S1047" s="88" t="e">
        <f>+Monitoring!#REF!</f>
        <v>#REF!</v>
      </c>
      <c r="T1047" s="101" t="e">
        <f>+Monitoring!#REF!</f>
        <v>#REF!</v>
      </c>
    </row>
    <row r="1048" spans="1:20" x14ac:dyDescent="0.3">
      <c r="A1048" s="88">
        <f t="shared" si="84"/>
        <v>1047</v>
      </c>
      <c r="B1048" s="88" t="str">
        <f t="shared" si="80"/>
        <v>FAIRD</v>
      </c>
      <c r="C1048" s="88" t="str">
        <f>SUBSTITUTE(+Monitoring!C1048,"-","")</f>
        <v>FAIRD4</v>
      </c>
      <c r="D1048" s="88" t="str">
        <f t="shared" si="81"/>
        <v>Site4</v>
      </c>
      <c r="E1048" s="89" t="str">
        <f t="shared" si="82"/>
        <v>Meadow</v>
      </c>
      <c r="F1048" s="90" t="str">
        <f t="shared" si="83"/>
        <v>FAIRDxMeadow</v>
      </c>
      <c r="G1048" s="91">
        <f>+Monitoring!G1048</f>
        <v>45167.731331018498</v>
      </c>
      <c r="H1048" s="91">
        <f>+Monitoring!H1048</f>
        <v>45167.734386574099</v>
      </c>
      <c r="I1048" s="93">
        <f>+Monitoring!I1048</f>
        <v>3.0555556004401296E-3</v>
      </c>
      <c r="J1048" s="92" t="e">
        <f>+Monitoring!#REF!</f>
        <v>#REF!</v>
      </c>
      <c r="K1048" s="88" t="str">
        <f>+Monitoring!S1048</f>
        <v>Diptera</v>
      </c>
      <c r="L1048" s="88" t="str">
        <f>+Monitoring!T1048</f>
        <v>Brachycera</v>
      </c>
      <c r="M1048" s="88" t="str">
        <f>+Monitoring!U1048</f>
        <v>Muscomorpha</v>
      </c>
      <c r="N1048" s="88" t="str">
        <f>+Monitoring!V1048</f>
        <v>Muscoidea</v>
      </c>
      <c r="O1048" s="88" t="str">
        <f>+Monitoring!W1048</f>
        <v>Fanniidae</v>
      </c>
      <c r="P1048" s="88">
        <f>+Monitoring!X1048</f>
        <v>0</v>
      </c>
      <c r="Q1048" s="88" t="str">
        <f>+Monitoring!Y1048</f>
        <v>Fannia</v>
      </c>
      <c r="R1048" s="88" t="str">
        <f>+Monitoring!Z1048</f>
        <v>#N/C</v>
      </c>
      <c r="S1048" s="88" t="e">
        <f>+Monitoring!#REF!</f>
        <v>#REF!</v>
      </c>
      <c r="T1048" s="101" t="e">
        <f>+Monitoring!#REF!</f>
        <v>#REF!</v>
      </c>
    </row>
    <row r="1049" spans="1:20" x14ac:dyDescent="0.3">
      <c r="A1049" s="88">
        <f t="shared" si="84"/>
        <v>1048</v>
      </c>
      <c r="B1049" s="88" t="str">
        <f t="shared" si="80"/>
        <v>FAIRD</v>
      </c>
      <c r="C1049" s="88" t="str">
        <f>SUBSTITUTE(+Monitoring!C1049,"-","")</f>
        <v>FAIRD4</v>
      </c>
      <c r="D1049" s="88" t="str">
        <f t="shared" si="81"/>
        <v>Site4</v>
      </c>
      <c r="E1049" s="89" t="str">
        <f t="shared" si="82"/>
        <v>Meadow</v>
      </c>
      <c r="F1049" s="90" t="str">
        <f t="shared" si="83"/>
        <v>FAIRDxMeadow</v>
      </c>
      <c r="G1049" s="91">
        <f>+Monitoring!G1049</f>
        <v>45167.743750000001</v>
      </c>
      <c r="H1049" s="91">
        <f>+Monitoring!H1049</f>
        <v>45167.752337963</v>
      </c>
      <c r="I1049" s="93">
        <f>+Monitoring!I1049</f>
        <v>8.5879629987175576E-3</v>
      </c>
      <c r="J1049" s="92" t="e">
        <f>+Monitoring!#REF!</f>
        <v>#REF!</v>
      </c>
      <c r="K1049" s="88" t="str">
        <f>+Monitoring!S1049</f>
        <v>Diptera</v>
      </c>
      <c r="L1049" s="88" t="str">
        <f>+Monitoring!T1049</f>
        <v>Brachycera</v>
      </c>
      <c r="M1049" s="88" t="str">
        <f>+Monitoring!U1049</f>
        <v>Muscomorpha</v>
      </c>
      <c r="N1049" s="88" t="str">
        <f>+Monitoring!V1049</f>
        <v>Lauxanioidea</v>
      </c>
      <c r="O1049" s="88" t="str">
        <f>+Monitoring!W1049</f>
        <v>Lauxaniidae</v>
      </c>
      <c r="P1049" s="88" t="str">
        <f>+Monitoring!X1049</f>
        <v>Lauxaniinae</v>
      </c>
      <c r="Q1049" s="88" t="str">
        <f>+Monitoring!Y1049</f>
        <v>Calliopum</v>
      </c>
      <c r="R1049" s="88" t="str">
        <f>+Monitoring!Z1049</f>
        <v>#N/C</v>
      </c>
      <c r="S1049" s="88" t="e">
        <f>+Monitoring!#REF!</f>
        <v>#REF!</v>
      </c>
      <c r="T1049" s="101" t="e">
        <f>+Monitoring!#REF!</f>
        <v>#REF!</v>
      </c>
    </row>
    <row r="1050" spans="1:20" x14ac:dyDescent="0.3">
      <c r="A1050" s="88">
        <f t="shared" si="84"/>
        <v>1049</v>
      </c>
      <c r="B1050" s="88" t="str">
        <f t="shared" si="80"/>
        <v>FAIRD</v>
      </c>
      <c r="C1050" s="88" t="str">
        <f>SUBSTITUTE(+Monitoring!C1050,"-","")</f>
        <v>FAIRD4</v>
      </c>
      <c r="D1050" s="88" t="str">
        <f t="shared" si="81"/>
        <v>Site4</v>
      </c>
      <c r="E1050" s="89" t="str">
        <f t="shared" si="82"/>
        <v>Meadow</v>
      </c>
      <c r="F1050" s="90" t="str">
        <f t="shared" si="83"/>
        <v>FAIRDxMeadow</v>
      </c>
      <c r="G1050" s="91">
        <f>+Monitoring!G1050</f>
        <v>45167.760532407403</v>
      </c>
      <c r="H1050" s="91">
        <f>+Monitoring!H1050</f>
        <v>45167.761250000003</v>
      </c>
      <c r="I1050" s="93">
        <f>+Monitoring!I1050</f>
        <v>7.1759260026738048E-4</v>
      </c>
      <c r="J1050" s="92" t="e">
        <f>+Monitoring!#REF!</f>
        <v>#REF!</v>
      </c>
      <c r="K1050" s="88" t="str">
        <f>+Monitoring!S1050</f>
        <v>Diptera</v>
      </c>
      <c r="L1050" s="88" t="str">
        <f>+Monitoring!T1050</f>
        <v>Brachycera</v>
      </c>
      <c r="M1050" s="88" t="str">
        <f>+Monitoring!U1050</f>
        <v>Muscomorpha</v>
      </c>
      <c r="N1050" s="88" t="str">
        <f>+Monitoring!V1050</f>
        <v>Muscoidea</v>
      </c>
      <c r="O1050" s="88" t="str">
        <f>+Monitoring!W1050</f>
        <v>#N/C</v>
      </c>
      <c r="P1050" s="88" t="str">
        <f>+Monitoring!X1050</f>
        <v>#N/C</v>
      </c>
      <c r="Q1050" s="88" t="str">
        <f>+Monitoring!Y1050</f>
        <v>#N/C</v>
      </c>
      <c r="R1050" s="88" t="str">
        <f>+Monitoring!Z1050</f>
        <v>#N/C</v>
      </c>
      <c r="S1050" s="88" t="e">
        <f>+Monitoring!#REF!</f>
        <v>#REF!</v>
      </c>
      <c r="T1050" s="101" t="e">
        <f>+Monitoring!#REF!</f>
        <v>#REF!</v>
      </c>
    </row>
    <row r="1051" spans="1:20" x14ac:dyDescent="0.3">
      <c r="A1051" s="88">
        <f t="shared" si="84"/>
        <v>1050</v>
      </c>
      <c r="B1051" s="88" t="str">
        <f t="shared" si="80"/>
        <v>FAIRD</v>
      </c>
      <c r="C1051" s="88" t="str">
        <f>SUBSTITUTE(+Monitoring!C1051,"-","")</f>
        <v>FAIRD4</v>
      </c>
      <c r="D1051" s="88" t="str">
        <f t="shared" si="81"/>
        <v>Site4</v>
      </c>
      <c r="E1051" s="89" t="str">
        <f t="shared" si="82"/>
        <v>Meadow</v>
      </c>
      <c r="F1051" s="90" t="str">
        <f t="shared" si="83"/>
        <v>FAIRDxMeadow</v>
      </c>
      <c r="G1051" s="91">
        <f>+Monitoring!G1051</f>
        <v>45168.388877314799</v>
      </c>
      <c r="H1051" s="91">
        <f>+Monitoring!H1051</f>
        <v>45168.399178240703</v>
      </c>
      <c r="I1051" s="93">
        <f>+Monitoring!I1051</f>
        <v>1.0300925903720781E-2</v>
      </c>
      <c r="J1051" s="92" t="e">
        <f>+Monitoring!#REF!</f>
        <v>#REF!</v>
      </c>
      <c r="K1051" s="88" t="str">
        <f>+Monitoring!S1051</f>
        <v>Diptera</v>
      </c>
      <c r="L1051" s="88" t="str">
        <f>+Monitoring!T1051</f>
        <v>Brachycera</v>
      </c>
      <c r="M1051" s="88" t="str">
        <f>+Monitoring!U1051</f>
        <v>Muscomorpha</v>
      </c>
      <c r="N1051" s="88" t="str">
        <f>+Monitoring!V1051</f>
        <v>Muscoidea</v>
      </c>
      <c r="O1051" s="88" t="str">
        <f>+Monitoring!W1051</f>
        <v>#N/C</v>
      </c>
      <c r="P1051" s="88" t="str">
        <f>+Monitoring!X1051</f>
        <v>#N/C</v>
      </c>
      <c r="Q1051" s="88" t="str">
        <f>+Monitoring!Y1051</f>
        <v>#N/C</v>
      </c>
      <c r="R1051" s="88" t="str">
        <f>+Monitoring!Z1051</f>
        <v>#N/C</v>
      </c>
      <c r="S1051" s="88" t="e">
        <f>+Monitoring!#REF!</f>
        <v>#REF!</v>
      </c>
      <c r="T1051" s="101" t="e">
        <f>+Monitoring!#REF!</f>
        <v>#REF!</v>
      </c>
    </row>
    <row r="1052" spans="1:20" x14ac:dyDescent="0.3">
      <c r="A1052" s="88">
        <f t="shared" si="84"/>
        <v>1051</v>
      </c>
      <c r="B1052" s="88" t="str">
        <f t="shared" si="80"/>
        <v>FAIRD</v>
      </c>
      <c r="C1052" s="88" t="str">
        <f>SUBSTITUTE(+Monitoring!C1052,"-","")</f>
        <v>FAIRD4</v>
      </c>
      <c r="D1052" s="88" t="str">
        <f t="shared" si="81"/>
        <v>Site4</v>
      </c>
      <c r="E1052" s="89" t="str">
        <f t="shared" si="82"/>
        <v>Meadow</v>
      </c>
      <c r="F1052" s="90" t="str">
        <f t="shared" si="83"/>
        <v>FAIRDxMeadow</v>
      </c>
      <c r="G1052" s="91">
        <f>+Monitoring!G1052</f>
        <v>45168.425231481502</v>
      </c>
      <c r="H1052" s="91">
        <f>+Monitoring!H1052</f>
        <v>45168.425405092603</v>
      </c>
      <c r="I1052" s="93">
        <f>+Monitoring!I1052</f>
        <v>1.736111007630825E-4</v>
      </c>
      <c r="J1052" s="92" t="e">
        <f>+Monitoring!#REF!</f>
        <v>#REF!</v>
      </c>
      <c r="K1052" s="88" t="str">
        <f>+Monitoring!S1052</f>
        <v>Hymenoptera</v>
      </c>
      <c r="L1052" s="88" t="str">
        <f>+Monitoring!T1052</f>
        <v>Apocrita</v>
      </c>
      <c r="M1052" s="88" t="str">
        <f>+Monitoring!U1052</f>
        <v>Aculeata</v>
      </c>
      <c r="N1052" s="88" t="str">
        <f>+Monitoring!V1052</f>
        <v>Vespoidea</v>
      </c>
      <c r="O1052" s="88" t="str">
        <f>+Monitoring!W1052</f>
        <v>Vespidae</v>
      </c>
      <c r="P1052" s="88" t="str">
        <f>+Monitoring!X1052</f>
        <v>Vespinae</v>
      </c>
      <c r="Q1052" s="88" t="str">
        <f>+Monitoring!Y1052</f>
        <v>Vespula</v>
      </c>
      <c r="R1052" s="88" t="str">
        <f>+Monitoring!Z1052</f>
        <v>#N/C</v>
      </c>
      <c r="S1052" s="88" t="e">
        <f>+Monitoring!#REF!</f>
        <v>#REF!</v>
      </c>
      <c r="T1052" s="101" t="e">
        <f>+Monitoring!#REF!</f>
        <v>#REF!</v>
      </c>
    </row>
    <row r="1053" spans="1:20" x14ac:dyDescent="0.3">
      <c r="A1053" s="88">
        <f t="shared" si="84"/>
        <v>1052</v>
      </c>
      <c r="B1053" s="88" t="str">
        <f t="shared" si="80"/>
        <v>FAIRD</v>
      </c>
      <c r="C1053" s="88" t="str">
        <f>SUBSTITUTE(+Monitoring!C1053,"-","")</f>
        <v>FAIRD4</v>
      </c>
      <c r="D1053" s="88" t="str">
        <f t="shared" si="81"/>
        <v>Site4</v>
      </c>
      <c r="E1053" s="89" t="str">
        <f t="shared" si="82"/>
        <v>Meadow</v>
      </c>
      <c r="F1053" s="90" t="str">
        <f t="shared" si="83"/>
        <v>FAIRDxMeadow</v>
      </c>
      <c r="G1053" s="91">
        <f>+Monitoring!G1053</f>
        <v>45168.442372685196</v>
      </c>
      <c r="H1053" s="91">
        <f>+Monitoring!H1053</f>
        <v>45168.442511574103</v>
      </c>
      <c r="I1053" s="93">
        <f>+Monitoring!I1053</f>
        <v>1.3888890680391341E-4</v>
      </c>
      <c r="J1053" s="92" t="e">
        <f>+Monitoring!#REF!</f>
        <v>#REF!</v>
      </c>
      <c r="K1053" s="88" t="str">
        <f>+Monitoring!S1053</f>
        <v>Diptera</v>
      </c>
      <c r="L1053" s="88" t="str">
        <f>+Monitoring!T1053</f>
        <v>Brachycera</v>
      </c>
      <c r="M1053" s="88" t="str">
        <f>+Monitoring!U1053</f>
        <v>#N/C</v>
      </c>
      <c r="N1053" s="88" t="str">
        <f>+Monitoring!V1053</f>
        <v>#N/C</v>
      </c>
      <c r="O1053" s="88" t="str">
        <f>+Monitoring!W1053</f>
        <v>#N/C</v>
      </c>
      <c r="P1053" s="88" t="str">
        <f>+Monitoring!X1053</f>
        <v>#N/C</v>
      </c>
      <c r="Q1053" s="88" t="str">
        <f>+Monitoring!Y1053</f>
        <v>#N/C</v>
      </c>
      <c r="R1053" s="88" t="str">
        <f>+Monitoring!Z1053</f>
        <v>#N/C</v>
      </c>
      <c r="S1053" s="88" t="e">
        <f>+Monitoring!#REF!</f>
        <v>#REF!</v>
      </c>
      <c r="T1053" s="101" t="e">
        <f>+Monitoring!#REF!</f>
        <v>#REF!</v>
      </c>
    </row>
    <row r="1054" spans="1:20" x14ac:dyDescent="0.3">
      <c r="A1054" s="88">
        <f t="shared" si="84"/>
        <v>1053</v>
      </c>
      <c r="B1054" s="88" t="str">
        <f t="shared" si="80"/>
        <v>FAIRD</v>
      </c>
      <c r="C1054" s="88" t="str">
        <f>SUBSTITUTE(+Monitoring!C1054,"-","")</f>
        <v>FAIRD4</v>
      </c>
      <c r="D1054" s="88" t="str">
        <f t="shared" si="81"/>
        <v>Site4</v>
      </c>
      <c r="E1054" s="89" t="str">
        <f t="shared" si="82"/>
        <v>Meadow</v>
      </c>
      <c r="F1054" s="90" t="str">
        <f t="shared" si="83"/>
        <v>FAIRDxMeadow</v>
      </c>
      <c r="G1054" s="91">
        <f>+Monitoring!G1054</f>
        <v>45168.4528587963</v>
      </c>
      <c r="H1054" s="91">
        <f>+Monitoring!H1054</f>
        <v>45168.453229166698</v>
      </c>
      <c r="I1054" s="93">
        <f>+Monitoring!I1054</f>
        <v>3.7037039874121547E-4</v>
      </c>
      <c r="J1054" s="92" t="e">
        <f>+Monitoring!#REF!</f>
        <v>#REF!</v>
      </c>
      <c r="K1054" s="88" t="str">
        <f>+Monitoring!S1054</f>
        <v>Diptera</v>
      </c>
      <c r="L1054" s="88" t="str">
        <f>+Monitoring!T1054</f>
        <v>Brachycera</v>
      </c>
      <c r="M1054" s="88" t="str">
        <f>+Monitoring!U1054</f>
        <v>#N/C</v>
      </c>
      <c r="N1054" s="88" t="str">
        <f>+Monitoring!V1054</f>
        <v>#N/C</v>
      </c>
      <c r="O1054" s="88" t="str">
        <f>+Monitoring!W1054</f>
        <v>#N/C</v>
      </c>
      <c r="P1054" s="88" t="str">
        <f>+Monitoring!X1054</f>
        <v>#N/C</v>
      </c>
      <c r="Q1054" s="88" t="str">
        <f>+Monitoring!Y1054</f>
        <v>#N/C</v>
      </c>
      <c r="R1054" s="88" t="str">
        <f>+Monitoring!Z1054</f>
        <v>#N/C</v>
      </c>
      <c r="S1054" s="88" t="e">
        <f>+Monitoring!#REF!</f>
        <v>#REF!</v>
      </c>
      <c r="T1054" s="101" t="e">
        <f>+Monitoring!#REF!</f>
        <v>#REF!</v>
      </c>
    </row>
    <row r="1055" spans="1:20" x14ac:dyDescent="0.3">
      <c r="A1055" s="88">
        <f t="shared" si="84"/>
        <v>1054</v>
      </c>
      <c r="B1055" s="88" t="str">
        <f t="shared" si="80"/>
        <v>FAIRD</v>
      </c>
      <c r="C1055" s="88" t="str">
        <f>SUBSTITUTE(+Monitoring!C1055,"-","")</f>
        <v>FAIRD4</v>
      </c>
      <c r="D1055" s="88" t="str">
        <f t="shared" si="81"/>
        <v>Site4</v>
      </c>
      <c r="E1055" s="89" t="str">
        <f t="shared" si="82"/>
        <v>Meadow</v>
      </c>
      <c r="F1055" s="90" t="str">
        <f t="shared" si="83"/>
        <v>FAIRDxMeadow</v>
      </c>
      <c r="G1055" s="91">
        <f>+Monitoring!G1055</f>
        <v>45168.455729166701</v>
      </c>
      <c r="H1055" s="91">
        <f>+Monitoring!H1055</f>
        <v>45168.4622453704</v>
      </c>
      <c r="I1055" s="93">
        <f>+Monitoring!I1055</f>
        <v>6.5162036989931948E-3</v>
      </c>
      <c r="J1055" s="92" t="e">
        <f>+Monitoring!#REF!</f>
        <v>#REF!</v>
      </c>
      <c r="K1055" s="88" t="str">
        <f>+Monitoring!S1055</f>
        <v>Diptera</v>
      </c>
      <c r="L1055" s="88" t="str">
        <f>+Monitoring!T1055</f>
        <v>Brachycera</v>
      </c>
      <c r="M1055" s="88" t="str">
        <f>+Monitoring!U1055</f>
        <v>Muscomorpha</v>
      </c>
      <c r="N1055" s="88" t="str">
        <f>+Monitoring!V1055</f>
        <v>Muscoidea</v>
      </c>
      <c r="O1055" s="88" t="str">
        <f>+Monitoring!W1055</f>
        <v>Fanniidae</v>
      </c>
      <c r="P1055" s="88">
        <f>+Monitoring!X1055</f>
        <v>0</v>
      </c>
      <c r="Q1055" s="88" t="str">
        <f>+Monitoring!Y1055</f>
        <v>Fannia</v>
      </c>
      <c r="R1055" s="88" t="str">
        <f>+Monitoring!Z1055</f>
        <v>#N/C</v>
      </c>
      <c r="S1055" s="88" t="e">
        <f>+Monitoring!#REF!</f>
        <v>#REF!</v>
      </c>
      <c r="T1055" s="101" t="e">
        <f>+Monitoring!#REF!</f>
        <v>#REF!</v>
      </c>
    </row>
    <row r="1056" spans="1:20" x14ac:dyDescent="0.3">
      <c r="A1056" s="88">
        <f t="shared" si="84"/>
        <v>1055</v>
      </c>
      <c r="B1056" s="88" t="str">
        <f t="shared" si="80"/>
        <v>FAIRD</v>
      </c>
      <c r="C1056" s="88" t="str">
        <f>SUBSTITUTE(+Monitoring!C1056,"-","")</f>
        <v>FAIRD4</v>
      </c>
      <c r="D1056" s="88" t="str">
        <f t="shared" si="81"/>
        <v>Site4</v>
      </c>
      <c r="E1056" s="89" t="str">
        <f t="shared" si="82"/>
        <v>Meadow</v>
      </c>
      <c r="F1056" s="90" t="str">
        <f t="shared" si="83"/>
        <v>FAIRDxMeadow</v>
      </c>
      <c r="G1056" s="91">
        <f>+Monitoring!G1056</f>
        <v>45168.484953703701</v>
      </c>
      <c r="H1056" s="91">
        <f>+Monitoring!H1056</f>
        <v>45168.486481481501</v>
      </c>
      <c r="I1056" s="93">
        <f>+Monitoring!I1056</f>
        <v>1.5277778002200648E-3</v>
      </c>
      <c r="J1056" s="92" t="e">
        <f>+Monitoring!#REF!</f>
        <v>#REF!</v>
      </c>
      <c r="K1056" s="88" t="str">
        <f>+Monitoring!S1056</f>
        <v>Diptera</v>
      </c>
      <c r="L1056" s="88" t="str">
        <f>+Monitoring!T1056</f>
        <v>Brachycera</v>
      </c>
      <c r="M1056" s="88" t="str">
        <f>+Monitoring!U1056</f>
        <v>Muscomorpha</v>
      </c>
      <c r="N1056" s="88" t="str">
        <f>+Monitoring!V1056</f>
        <v>Muscoidea</v>
      </c>
      <c r="O1056" s="88" t="str">
        <f>+Monitoring!W1056</f>
        <v>Fanniidae</v>
      </c>
      <c r="P1056" s="88">
        <f>+Monitoring!X1056</f>
        <v>0</v>
      </c>
      <c r="Q1056" s="88" t="str">
        <f>+Monitoring!Y1056</f>
        <v>Fannia</v>
      </c>
      <c r="R1056" s="88" t="str">
        <f>+Monitoring!Z1056</f>
        <v>#N/C</v>
      </c>
      <c r="S1056" s="88" t="e">
        <f>+Monitoring!#REF!</f>
        <v>#REF!</v>
      </c>
      <c r="T1056" s="101" t="e">
        <f>+Monitoring!#REF!</f>
        <v>#REF!</v>
      </c>
    </row>
    <row r="1057" spans="1:20" x14ac:dyDescent="0.3">
      <c r="A1057" s="88">
        <f t="shared" si="84"/>
        <v>1056</v>
      </c>
      <c r="B1057" s="88" t="str">
        <f t="shared" si="80"/>
        <v>FAIRD</v>
      </c>
      <c r="C1057" s="88" t="str">
        <f>SUBSTITUTE(+Monitoring!C1057,"-","")</f>
        <v>FAIRD4</v>
      </c>
      <c r="D1057" s="88" t="str">
        <f t="shared" si="81"/>
        <v>Site4</v>
      </c>
      <c r="E1057" s="89" t="str">
        <f t="shared" si="82"/>
        <v>Meadow</v>
      </c>
      <c r="F1057" s="90" t="str">
        <f t="shared" si="83"/>
        <v>FAIRDxMeadow</v>
      </c>
      <c r="G1057" s="91">
        <f>+Monitoring!G1057</f>
        <v>45168.4902546296</v>
      </c>
      <c r="H1057" s="91">
        <f>+Monitoring!H1057</f>
        <v>45168.490381944401</v>
      </c>
      <c r="I1057" s="93">
        <f>+Monitoring!I1057</f>
        <v>1.2731480092043057E-4</v>
      </c>
      <c r="J1057" s="92" t="e">
        <f>+Monitoring!#REF!</f>
        <v>#REF!</v>
      </c>
      <c r="K1057" s="88" t="str">
        <f>+Monitoring!S1057</f>
        <v>Diptera</v>
      </c>
      <c r="L1057" s="88" t="str">
        <f>+Monitoring!T1057</f>
        <v>Brachycera</v>
      </c>
      <c r="M1057" s="88" t="str">
        <f>+Monitoring!U1057</f>
        <v>Muscomorpha</v>
      </c>
      <c r="N1057" s="88" t="str">
        <f>+Monitoring!V1057</f>
        <v>Oestroidea</v>
      </c>
      <c r="O1057" s="88" t="str">
        <f>+Monitoring!W1057</f>
        <v>Sarcophagidae</v>
      </c>
      <c r="P1057" s="88" t="str">
        <f>+Monitoring!X1057</f>
        <v>#N/C</v>
      </c>
      <c r="Q1057" s="88" t="str">
        <f>+Monitoring!Y1057</f>
        <v>#N/C</v>
      </c>
      <c r="R1057" s="88" t="str">
        <f>+Monitoring!Z1057</f>
        <v>#N/C</v>
      </c>
      <c r="S1057" s="88" t="e">
        <f>+Monitoring!#REF!</f>
        <v>#REF!</v>
      </c>
      <c r="T1057" s="101" t="e">
        <f>+Monitoring!#REF!</f>
        <v>#REF!</v>
      </c>
    </row>
    <row r="1058" spans="1:20" x14ac:dyDescent="0.3">
      <c r="A1058" s="88">
        <f t="shared" si="84"/>
        <v>1057</v>
      </c>
      <c r="B1058" s="88" t="str">
        <f t="shared" si="80"/>
        <v>FAIRD</v>
      </c>
      <c r="C1058" s="88" t="str">
        <f>SUBSTITUTE(+Monitoring!C1058,"-","")</f>
        <v>FAIRD4</v>
      </c>
      <c r="D1058" s="88" t="str">
        <f t="shared" si="81"/>
        <v>Site4</v>
      </c>
      <c r="E1058" s="89" t="str">
        <f t="shared" si="82"/>
        <v>Meadow</v>
      </c>
      <c r="F1058" s="90" t="str">
        <f t="shared" si="83"/>
        <v>FAIRDxMeadow</v>
      </c>
      <c r="G1058" s="91">
        <f>+Monitoring!G1058</f>
        <v>45168.492534722202</v>
      </c>
      <c r="H1058" s="91">
        <f>+Monitoring!H1058</f>
        <v>45168.495914351901</v>
      </c>
      <c r="I1058" s="93">
        <f>+Monitoring!I1058</f>
        <v>3.3796296993386932E-3</v>
      </c>
      <c r="J1058" s="92" t="e">
        <f>+Monitoring!#REF!</f>
        <v>#REF!</v>
      </c>
      <c r="K1058" s="88" t="str">
        <f>+Monitoring!S1058</f>
        <v>Diptera</v>
      </c>
      <c r="L1058" s="88" t="str">
        <f>+Monitoring!T1058</f>
        <v>Brachycera</v>
      </c>
      <c r="M1058" s="88" t="str">
        <f>+Monitoring!U1058</f>
        <v>Muscomorpha</v>
      </c>
      <c r="N1058" s="88" t="str">
        <f>+Monitoring!V1058</f>
        <v>Muscoidea</v>
      </c>
      <c r="O1058" s="88" t="str">
        <f>+Monitoring!W1058</f>
        <v>Fanniidae</v>
      </c>
      <c r="P1058" s="88">
        <f>+Monitoring!X1058</f>
        <v>0</v>
      </c>
      <c r="Q1058" s="88" t="str">
        <f>+Monitoring!Y1058</f>
        <v>Fannia</v>
      </c>
      <c r="R1058" s="88" t="str">
        <f>+Monitoring!Z1058</f>
        <v>#N/C</v>
      </c>
      <c r="S1058" s="88" t="e">
        <f>+Monitoring!#REF!</f>
        <v>#REF!</v>
      </c>
      <c r="T1058" s="101" t="e">
        <f>+Monitoring!#REF!</f>
        <v>#REF!</v>
      </c>
    </row>
    <row r="1059" spans="1:20" x14ac:dyDescent="0.3">
      <c r="A1059" s="88">
        <f t="shared" si="84"/>
        <v>1058</v>
      </c>
      <c r="B1059" s="88" t="str">
        <f t="shared" si="80"/>
        <v>FAIRD</v>
      </c>
      <c r="C1059" s="88" t="str">
        <f>SUBSTITUTE(+Monitoring!C1059,"-","")</f>
        <v>FAIRD4</v>
      </c>
      <c r="D1059" s="88" t="str">
        <f t="shared" si="81"/>
        <v>Site4</v>
      </c>
      <c r="E1059" s="89" t="str">
        <f t="shared" si="82"/>
        <v>Meadow</v>
      </c>
      <c r="F1059" s="90" t="str">
        <f t="shared" si="83"/>
        <v>FAIRDxMeadow</v>
      </c>
      <c r="G1059" s="91">
        <f>+Monitoring!G1059</f>
        <v>45168.493425925903</v>
      </c>
      <c r="H1059" s="91">
        <f>+Monitoring!H1059</f>
        <v>45168.493912037004</v>
      </c>
      <c r="I1059" s="93">
        <f>+Monitoring!I1059</f>
        <v>4.8611110105412081E-4</v>
      </c>
      <c r="J1059" s="92" t="e">
        <f>+Monitoring!#REF!</f>
        <v>#REF!</v>
      </c>
      <c r="K1059" s="88" t="str">
        <f>+Monitoring!S1059</f>
        <v>Diptera</v>
      </c>
      <c r="L1059" s="88" t="str">
        <f>+Monitoring!T1059</f>
        <v>Brachycera</v>
      </c>
      <c r="M1059" s="88" t="str">
        <f>+Monitoring!U1059</f>
        <v>#N/C</v>
      </c>
      <c r="N1059" s="88" t="str">
        <f>+Monitoring!V1059</f>
        <v>#N/C</v>
      </c>
      <c r="O1059" s="88" t="str">
        <f>+Monitoring!W1059</f>
        <v>#N/C</v>
      </c>
      <c r="P1059" s="88" t="str">
        <f>+Monitoring!X1059</f>
        <v>#N/C</v>
      </c>
      <c r="Q1059" s="88" t="str">
        <f>+Monitoring!Y1059</f>
        <v>#N/C</v>
      </c>
      <c r="R1059" s="88" t="str">
        <f>+Monitoring!Z1059</f>
        <v>#N/C</v>
      </c>
      <c r="S1059" s="88" t="e">
        <f>+Monitoring!#REF!</f>
        <v>#REF!</v>
      </c>
      <c r="T1059" s="101" t="e">
        <f>+Monitoring!#REF!</f>
        <v>#REF!</v>
      </c>
    </row>
    <row r="1060" spans="1:20" x14ac:dyDescent="0.3">
      <c r="A1060" s="88">
        <f t="shared" si="84"/>
        <v>1059</v>
      </c>
      <c r="B1060" s="88" t="str">
        <f t="shared" si="80"/>
        <v>FAIRD</v>
      </c>
      <c r="C1060" s="88" t="str">
        <f>SUBSTITUTE(+Monitoring!C1060,"-","")</f>
        <v>FAIRD4</v>
      </c>
      <c r="D1060" s="88" t="str">
        <f t="shared" si="81"/>
        <v>Site4</v>
      </c>
      <c r="E1060" s="89" t="str">
        <f t="shared" si="82"/>
        <v>Meadow</v>
      </c>
      <c r="F1060" s="90" t="str">
        <f t="shared" si="83"/>
        <v>FAIRDxMeadow</v>
      </c>
      <c r="G1060" s="91">
        <f>+Monitoring!G1060</f>
        <v>45168.574803240699</v>
      </c>
      <c r="H1060" s="91">
        <f>+Monitoring!H1060</f>
        <v>45168.576076388897</v>
      </c>
      <c r="I1060" s="93">
        <f>+Monitoring!I1060</f>
        <v>1.2731481983792037E-3</v>
      </c>
      <c r="J1060" s="92" t="e">
        <f>+Monitoring!#REF!</f>
        <v>#REF!</v>
      </c>
      <c r="K1060" s="88" t="str">
        <f>+Monitoring!S1060</f>
        <v>Diptera</v>
      </c>
      <c r="L1060" s="88" t="str">
        <f>+Monitoring!T1060</f>
        <v>Brachycera</v>
      </c>
      <c r="M1060" s="88" t="str">
        <f>+Monitoring!U1060</f>
        <v>#N/C</v>
      </c>
      <c r="N1060" s="88" t="str">
        <f>+Monitoring!V1060</f>
        <v>#N/C</v>
      </c>
      <c r="O1060" s="88" t="str">
        <f>+Monitoring!W1060</f>
        <v>#N/C</v>
      </c>
      <c r="P1060" s="88" t="str">
        <f>+Monitoring!X1060</f>
        <v>#N/C</v>
      </c>
      <c r="Q1060" s="88" t="str">
        <f>+Monitoring!Y1060</f>
        <v>#N/C</v>
      </c>
      <c r="R1060" s="88" t="str">
        <f>+Monitoring!Z1060</f>
        <v>#N/C</v>
      </c>
      <c r="S1060" s="88" t="e">
        <f>+Monitoring!#REF!</f>
        <v>#REF!</v>
      </c>
      <c r="T1060" s="101" t="e">
        <f>+Monitoring!#REF!</f>
        <v>#REF!</v>
      </c>
    </row>
    <row r="1061" spans="1:20" x14ac:dyDescent="0.3">
      <c r="A1061" s="88">
        <f t="shared" si="84"/>
        <v>1060</v>
      </c>
      <c r="B1061" s="88" t="str">
        <f t="shared" si="80"/>
        <v>FAIRD</v>
      </c>
      <c r="C1061" s="88" t="str">
        <f>SUBSTITUTE(+Monitoring!C1061,"-","")</f>
        <v>FAIRD4</v>
      </c>
      <c r="D1061" s="88" t="str">
        <f t="shared" si="81"/>
        <v>Site4</v>
      </c>
      <c r="E1061" s="89" t="str">
        <f t="shared" si="82"/>
        <v>Meadow</v>
      </c>
      <c r="F1061" s="90" t="str">
        <f t="shared" si="83"/>
        <v>FAIRDxMeadow</v>
      </c>
      <c r="G1061" s="91">
        <f>+Monitoring!G1061</f>
        <v>45168.588576388902</v>
      </c>
      <c r="H1061" s="91">
        <f>+Monitoring!H1061</f>
        <v>45168.5886805556</v>
      </c>
      <c r="I1061" s="93">
        <f>+Monitoring!I1061</f>
        <v>1.041666982928291E-4</v>
      </c>
      <c r="J1061" s="92" t="e">
        <f>+Monitoring!#REF!</f>
        <v>#REF!</v>
      </c>
      <c r="K1061" s="88" t="str">
        <f>+Monitoring!S1061</f>
        <v>Diptera</v>
      </c>
      <c r="L1061" s="88" t="str">
        <f>+Monitoring!T1061</f>
        <v>Brachycera</v>
      </c>
      <c r="M1061" s="88" t="str">
        <f>+Monitoring!U1061</f>
        <v>Muscomorpha</v>
      </c>
      <c r="N1061" s="88" t="str">
        <f>+Monitoring!V1061</f>
        <v>Muscoidea</v>
      </c>
      <c r="O1061" s="88" t="str">
        <f>+Monitoring!W1061</f>
        <v>Fanniidae</v>
      </c>
      <c r="P1061" s="88">
        <f>+Monitoring!X1061</f>
        <v>0</v>
      </c>
      <c r="Q1061" s="88" t="str">
        <f>+Monitoring!Y1061</f>
        <v>Fannia</v>
      </c>
      <c r="R1061" s="88" t="str">
        <f>+Monitoring!Z1061</f>
        <v>#N/C</v>
      </c>
      <c r="S1061" s="88" t="e">
        <f>+Monitoring!#REF!</f>
        <v>#REF!</v>
      </c>
      <c r="T1061" s="101" t="e">
        <f>+Monitoring!#REF!</f>
        <v>#REF!</v>
      </c>
    </row>
    <row r="1062" spans="1:20" x14ac:dyDescent="0.3">
      <c r="A1062" s="88">
        <f t="shared" si="84"/>
        <v>1061</v>
      </c>
      <c r="B1062" s="88" t="str">
        <f t="shared" si="80"/>
        <v>FAIRD</v>
      </c>
      <c r="C1062" s="88" t="str">
        <f>SUBSTITUTE(+Monitoring!C1062,"-","")</f>
        <v>FAIRD4</v>
      </c>
      <c r="D1062" s="88" t="str">
        <f t="shared" si="81"/>
        <v>Site4</v>
      </c>
      <c r="E1062" s="89" t="str">
        <f t="shared" si="82"/>
        <v>Meadow</v>
      </c>
      <c r="F1062" s="90" t="str">
        <f t="shared" si="83"/>
        <v>FAIRDxMeadow</v>
      </c>
      <c r="G1062" s="91">
        <f>+Monitoring!G1062</f>
        <v>45168.625185185199</v>
      </c>
      <c r="H1062" s="91">
        <f>+Monitoring!H1062</f>
        <v>45168.625625000001</v>
      </c>
      <c r="I1062" s="93">
        <f>+Monitoring!I1062</f>
        <v>4.3981480121146888E-4</v>
      </c>
      <c r="J1062" s="92" t="e">
        <f>+Monitoring!#REF!</f>
        <v>#REF!</v>
      </c>
      <c r="K1062" s="88" t="str">
        <f>+Monitoring!S1062</f>
        <v>Diptera</v>
      </c>
      <c r="L1062" s="88" t="str">
        <f>+Monitoring!T1062</f>
        <v>Brachycera</v>
      </c>
      <c r="M1062" s="88" t="str">
        <f>+Monitoring!U1062</f>
        <v>Muscomorpha</v>
      </c>
      <c r="N1062" s="88" t="str">
        <f>+Monitoring!V1062</f>
        <v>Muscoidea</v>
      </c>
      <c r="O1062" s="88" t="str">
        <f>+Monitoring!W1062</f>
        <v>Fanniidae</v>
      </c>
      <c r="P1062" s="88">
        <f>+Monitoring!X1062</f>
        <v>0</v>
      </c>
      <c r="Q1062" s="88" t="str">
        <f>+Monitoring!Y1062</f>
        <v>Fannia</v>
      </c>
      <c r="R1062" s="88" t="str">
        <f>+Monitoring!Z1062</f>
        <v>#N/C</v>
      </c>
      <c r="S1062" s="88" t="e">
        <f>+Monitoring!#REF!</f>
        <v>#REF!</v>
      </c>
      <c r="T1062" s="101" t="e">
        <f>+Monitoring!#REF!</f>
        <v>#REF!</v>
      </c>
    </row>
    <row r="1063" spans="1:20" x14ac:dyDescent="0.3">
      <c r="A1063" s="88">
        <f t="shared" si="84"/>
        <v>1062</v>
      </c>
      <c r="B1063" s="88" t="str">
        <f t="shared" si="80"/>
        <v>FAIRD</v>
      </c>
      <c r="C1063" s="88" t="str">
        <f>SUBSTITUTE(+Monitoring!C1063,"-","")</f>
        <v>FAIRD4</v>
      </c>
      <c r="D1063" s="88" t="str">
        <f t="shared" si="81"/>
        <v>Site4</v>
      </c>
      <c r="E1063" s="89" t="str">
        <f t="shared" si="82"/>
        <v>Meadow</v>
      </c>
      <c r="F1063" s="90" t="str">
        <f t="shared" si="83"/>
        <v>FAIRDxMeadow</v>
      </c>
      <c r="G1063" s="91">
        <f>+Monitoring!G1063</f>
        <v>45168.638252314799</v>
      </c>
      <c r="H1063" s="91">
        <f>+Monitoring!H1063</f>
        <v>45168.640972222202</v>
      </c>
      <c r="I1063" s="93">
        <f>+Monitoring!I1063</f>
        <v>2.7199074029340409E-3</v>
      </c>
      <c r="J1063" s="92" t="e">
        <f>+Monitoring!#REF!</f>
        <v>#REF!</v>
      </c>
      <c r="K1063" s="88" t="str">
        <f>+Monitoring!S1063</f>
        <v>Hymenoptera</v>
      </c>
      <c r="L1063" s="88" t="str">
        <f>+Monitoring!T1063</f>
        <v>Apocrita</v>
      </c>
      <c r="M1063" s="88" t="str">
        <f>+Monitoring!U1063</f>
        <v>Aculeata</v>
      </c>
      <c r="N1063" s="88" t="str">
        <f>+Monitoring!V1063</f>
        <v>Formicoidea</v>
      </c>
      <c r="O1063" s="88" t="str">
        <f>+Monitoring!W1063</f>
        <v>Formicidae</v>
      </c>
      <c r="P1063" s="88" t="str">
        <f>+Monitoring!X1063</f>
        <v>#N/C</v>
      </c>
      <c r="Q1063" s="88" t="str">
        <f>+Monitoring!Y1063</f>
        <v>#N/C</v>
      </c>
      <c r="R1063" s="88" t="str">
        <f>+Monitoring!Z1063</f>
        <v>#N/C</v>
      </c>
      <c r="S1063" s="88" t="e">
        <f>+Monitoring!#REF!</f>
        <v>#REF!</v>
      </c>
      <c r="T1063" s="101" t="e">
        <f>+Monitoring!#REF!</f>
        <v>#REF!</v>
      </c>
    </row>
    <row r="1064" spans="1:20" x14ac:dyDescent="0.3">
      <c r="A1064" s="88">
        <f t="shared" si="84"/>
        <v>1063</v>
      </c>
      <c r="B1064" s="88" t="str">
        <f t="shared" si="80"/>
        <v>FAIRD</v>
      </c>
      <c r="C1064" s="88" t="str">
        <f>SUBSTITUTE(+Monitoring!C1064,"-","")</f>
        <v>FAIRD4</v>
      </c>
      <c r="D1064" s="88" t="str">
        <f t="shared" si="81"/>
        <v>Site4</v>
      </c>
      <c r="E1064" s="89" t="str">
        <f t="shared" si="82"/>
        <v>Meadow</v>
      </c>
      <c r="F1064" s="90" t="str">
        <f t="shared" si="83"/>
        <v>FAIRDxMeadow</v>
      </c>
      <c r="G1064" s="91">
        <f>+Monitoring!G1064</f>
        <v>45168.652430555601</v>
      </c>
      <c r="H1064" s="91">
        <f>+Monitoring!H1064</f>
        <v>45168.652754629598</v>
      </c>
      <c r="I1064" s="93">
        <f>+Monitoring!I1064</f>
        <v>3.2407399703515694E-4</v>
      </c>
      <c r="J1064" s="92" t="e">
        <f>+Monitoring!#REF!</f>
        <v>#REF!</v>
      </c>
      <c r="K1064" s="88" t="str">
        <f>+Monitoring!S1064</f>
        <v>Diptera</v>
      </c>
      <c r="L1064" s="88" t="str">
        <f>+Monitoring!T1064</f>
        <v>Brachycera</v>
      </c>
      <c r="M1064" s="88" t="str">
        <f>+Monitoring!U1064</f>
        <v>Muscomorpha</v>
      </c>
      <c r="N1064" s="88" t="str">
        <f>+Monitoring!V1064</f>
        <v>Muscoidea</v>
      </c>
      <c r="O1064" s="88" t="str">
        <f>+Monitoring!W1064</f>
        <v>#N/C</v>
      </c>
      <c r="P1064" s="88" t="str">
        <f>+Monitoring!X1064</f>
        <v>#N/C</v>
      </c>
      <c r="Q1064" s="88" t="str">
        <f>+Monitoring!Y1064</f>
        <v>#N/C</v>
      </c>
      <c r="R1064" s="88" t="str">
        <f>+Monitoring!Z1064</f>
        <v>#N/C</v>
      </c>
      <c r="S1064" s="88" t="e">
        <f>+Monitoring!#REF!</f>
        <v>#REF!</v>
      </c>
      <c r="T1064" s="101" t="e">
        <f>+Monitoring!#REF!</f>
        <v>#REF!</v>
      </c>
    </row>
    <row r="1065" spans="1:20" x14ac:dyDescent="0.3">
      <c r="A1065" s="88">
        <f t="shared" si="84"/>
        <v>1064</v>
      </c>
      <c r="B1065" s="88" t="str">
        <f t="shared" si="80"/>
        <v>FAIRD</v>
      </c>
      <c r="C1065" s="88" t="str">
        <f>SUBSTITUTE(+Monitoring!C1065,"-","")</f>
        <v>FAIRD4</v>
      </c>
      <c r="D1065" s="88" t="str">
        <f t="shared" si="81"/>
        <v>Site4</v>
      </c>
      <c r="E1065" s="89" t="str">
        <f t="shared" si="82"/>
        <v>Meadow</v>
      </c>
      <c r="F1065" s="90" t="str">
        <f t="shared" si="83"/>
        <v>FAIRDxMeadow</v>
      </c>
      <c r="G1065" s="91">
        <f>+Monitoring!G1065</f>
        <v>45168.652777777803</v>
      </c>
      <c r="H1065" s="91">
        <f>+Monitoring!H1065</f>
        <v>45168.652800925898</v>
      </c>
      <c r="I1065" s="93">
        <f>+Monitoring!I1065</f>
        <v>2.314809535164386E-5</v>
      </c>
      <c r="J1065" s="92" t="e">
        <f>+Monitoring!#REF!</f>
        <v>#REF!</v>
      </c>
      <c r="K1065" s="88" t="str">
        <f>+Monitoring!S1065</f>
        <v>Diptera</v>
      </c>
      <c r="L1065" s="88" t="str">
        <f>+Monitoring!T1065</f>
        <v>Brachycera</v>
      </c>
      <c r="M1065" s="88" t="str">
        <f>+Monitoring!U1065</f>
        <v>Muscomorpha</v>
      </c>
      <c r="N1065" s="88" t="str">
        <f>+Monitoring!V1065</f>
        <v>Oestroidea</v>
      </c>
      <c r="O1065" s="88" t="str">
        <f>+Monitoring!W1065</f>
        <v>Sarcophagidae</v>
      </c>
      <c r="P1065" s="88" t="str">
        <f>+Monitoring!X1065</f>
        <v>Sarcophaginae</v>
      </c>
      <c r="Q1065" s="88" t="str">
        <f>+Monitoring!Y1065</f>
        <v>#N/C</v>
      </c>
      <c r="R1065" s="88" t="str">
        <f>+Monitoring!Z1065</f>
        <v>#N/C</v>
      </c>
      <c r="S1065" s="88" t="e">
        <f>+Monitoring!#REF!</f>
        <v>#REF!</v>
      </c>
      <c r="T1065" s="101" t="e">
        <f>+Monitoring!#REF!</f>
        <v>#REF!</v>
      </c>
    </row>
    <row r="1066" spans="1:20" x14ac:dyDescent="0.3">
      <c r="A1066" s="88">
        <f t="shared" si="84"/>
        <v>1065</v>
      </c>
      <c r="B1066" s="88" t="str">
        <f t="shared" si="80"/>
        <v>FAIRD</v>
      </c>
      <c r="C1066" s="88" t="str">
        <f>SUBSTITUTE(+Monitoring!C1066,"-","")</f>
        <v>FAIRD4</v>
      </c>
      <c r="D1066" s="88" t="str">
        <f t="shared" si="81"/>
        <v>Site4</v>
      </c>
      <c r="E1066" s="89" t="str">
        <f t="shared" si="82"/>
        <v>Meadow</v>
      </c>
      <c r="F1066" s="90" t="str">
        <f t="shared" si="83"/>
        <v>FAIRDxMeadow</v>
      </c>
      <c r="G1066" s="91">
        <f>+Monitoring!G1066</f>
        <v>45168.661261574103</v>
      </c>
      <c r="H1066" s="91">
        <f>+Monitoring!H1066</f>
        <v>45168.661412037</v>
      </c>
      <c r="I1066" s="93">
        <f>+Monitoring!I1066</f>
        <v>1.5046289627207443E-4</v>
      </c>
      <c r="J1066" s="92" t="e">
        <f>+Monitoring!#REF!</f>
        <v>#REF!</v>
      </c>
      <c r="K1066" s="88" t="str">
        <f>+Monitoring!S1066</f>
        <v>Diptera</v>
      </c>
      <c r="L1066" s="88" t="str">
        <f>+Monitoring!T1066</f>
        <v>Brachycera</v>
      </c>
      <c r="M1066" s="88" t="str">
        <f>+Monitoring!U1066</f>
        <v>Muscomorpha</v>
      </c>
      <c r="N1066" s="88" t="str">
        <f>+Monitoring!V1066</f>
        <v>Muscoidea</v>
      </c>
      <c r="O1066" s="88" t="str">
        <f>+Monitoring!W1066</f>
        <v>Fanniidae</v>
      </c>
      <c r="P1066" s="88">
        <f>+Monitoring!X1066</f>
        <v>0</v>
      </c>
      <c r="Q1066" s="88" t="str">
        <f>+Monitoring!Y1066</f>
        <v>Fannia</v>
      </c>
      <c r="R1066" s="88" t="str">
        <f>+Monitoring!Z1066</f>
        <v>#N/C</v>
      </c>
      <c r="S1066" s="88" t="e">
        <f>+Monitoring!#REF!</f>
        <v>#REF!</v>
      </c>
      <c r="T1066" s="101" t="e">
        <f>+Monitoring!#REF!</f>
        <v>#REF!</v>
      </c>
    </row>
    <row r="1067" spans="1:20" x14ac:dyDescent="0.3">
      <c r="A1067" s="88">
        <f t="shared" si="84"/>
        <v>1066</v>
      </c>
      <c r="B1067" s="88" t="str">
        <f t="shared" si="80"/>
        <v>FAIRD</v>
      </c>
      <c r="C1067" s="88" t="str">
        <f>SUBSTITUTE(+Monitoring!C1067,"-","")</f>
        <v>FAIRD4</v>
      </c>
      <c r="D1067" s="88" t="str">
        <f t="shared" si="81"/>
        <v>Site4</v>
      </c>
      <c r="E1067" s="89" t="str">
        <f t="shared" si="82"/>
        <v>Meadow</v>
      </c>
      <c r="F1067" s="90" t="str">
        <f t="shared" si="83"/>
        <v>FAIRDxMeadow</v>
      </c>
      <c r="G1067" s="91">
        <f>+Monitoring!G1067</f>
        <v>45168.661423611098</v>
      </c>
      <c r="H1067" s="91">
        <f>+Monitoring!H1067</f>
        <v>45168.661539351902</v>
      </c>
      <c r="I1067" s="93">
        <f>+Monitoring!I1067</f>
        <v>1.1574080417631194E-4</v>
      </c>
      <c r="J1067" s="92" t="e">
        <f>+Monitoring!#REF!</f>
        <v>#REF!</v>
      </c>
      <c r="K1067" s="88" t="str">
        <f>+Monitoring!S1067</f>
        <v>Diptera</v>
      </c>
      <c r="L1067" s="88" t="str">
        <f>+Monitoring!T1067</f>
        <v>Brachycera</v>
      </c>
      <c r="M1067" s="88" t="str">
        <f>+Monitoring!U1067</f>
        <v>Muscomorpha</v>
      </c>
      <c r="N1067" s="88" t="str">
        <f>+Monitoring!V1067</f>
        <v>Muscoidea</v>
      </c>
      <c r="O1067" s="88" t="str">
        <f>+Monitoring!W1067</f>
        <v>#N/C</v>
      </c>
      <c r="P1067" s="88" t="str">
        <f>+Monitoring!X1067</f>
        <v>#N/C</v>
      </c>
      <c r="Q1067" s="88" t="str">
        <f>+Monitoring!Y1067</f>
        <v>#N/C</v>
      </c>
      <c r="R1067" s="88" t="str">
        <f>+Monitoring!Z1067</f>
        <v>#N/C</v>
      </c>
      <c r="S1067" s="88" t="e">
        <f>+Monitoring!#REF!</f>
        <v>#REF!</v>
      </c>
      <c r="T1067" s="101" t="e">
        <f>+Monitoring!#REF!</f>
        <v>#REF!</v>
      </c>
    </row>
    <row r="1068" spans="1:20" x14ac:dyDescent="0.3">
      <c r="A1068" s="88">
        <f t="shared" si="84"/>
        <v>1067</v>
      </c>
      <c r="B1068" s="88" t="str">
        <f t="shared" si="80"/>
        <v>FAIRD</v>
      </c>
      <c r="C1068" s="88" t="str">
        <f>SUBSTITUTE(+Monitoring!C1068,"-","")</f>
        <v>FAIRD4</v>
      </c>
      <c r="D1068" s="88" t="str">
        <f t="shared" si="81"/>
        <v>Site4</v>
      </c>
      <c r="E1068" s="89" t="str">
        <f t="shared" si="82"/>
        <v>Meadow</v>
      </c>
      <c r="F1068" s="90" t="str">
        <f t="shared" si="83"/>
        <v>FAIRDxMeadow</v>
      </c>
      <c r="G1068" s="91">
        <f>+Monitoring!G1068</f>
        <v>45168.679259259297</v>
      </c>
      <c r="H1068" s="91">
        <f>+Monitoring!H1068</f>
        <v>45168.6802314815</v>
      </c>
      <c r="I1068" s="93">
        <f>+Monitoring!I1068</f>
        <v>9.7222220210824162E-4</v>
      </c>
      <c r="J1068" s="92" t="e">
        <f>+Monitoring!#REF!</f>
        <v>#REF!</v>
      </c>
      <c r="K1068" s="88" t="str">
        <f>+Monitoring!S1068</f>
        <v>Diptera</v>
      </c>
      <c r="L1068" s="88" t="str">
        <f>+Monitoring!T1068</f>
        <v>Brachycera</v>
      </c>
      <c r="M1068" s="88" t="str">
        <f>+Monitoring!U1068</f>
        <v>Muscomorpha</v>
      </c>
      <c r="N1068" s="88" t="str">
        <f>+Monitoring!V1068</f>
        <v>Muscoidea</v>
      </c>
      <c r="O1068" s="88" t="str">
        <f>+Monitoring!W1068</f>
        <v>Fanniidae</v>
      </c>
      <c r="P1068" s="88">
        <f>+Monitoring!X1068</f>
        <v>0</v>
      </c>
      <c r="Q1068" s="88" t="str">
        <f>+Monitoring!Y1068</f>
        <v>Fannia</v>
      </c>
      <c r="R1068" s="88" t="str">
        <f>+Monitoring!Z1068</f>
        <v>#N/C</v>
      </c>
      <c r="S1068" s="88" t="e">
        <f>+Monitoring!#REF!</f>
        <v>#REF!</v>
      </c>
      <c r="T1068" s="101" t="e">
        <f>+Monitoring!#REF!</f>
        <v>#REF!</v>
      </c>
    </row>
    <row r="1069" spans="1:20" x14ac:dyDescent="0.3">
      <c r="A1069" s="88">
        <f t="shared" si="84"/>
        <v>1068</v>
      </c>
      <c r="B1069" s="88" t="str">
        <f t="shared" si="80"/>
        <v>FAIRD</v>
      </c>
      <c r="C1069" s="88" t="str">
        <f>SUBSTITUTE(+Monitoring!C1069,"-","")</f>
        <v>FAIRD4</v>
      </c>
      <c r="D1069" s="88" t="str">
        <f t="shared" si="81"/>
        <v>Site4</v>
      </c>
      <c r="E1069" s="89" t="str">
        <f t="shared" si="82"/>
        <v>Meadow</v>
      </c>
      <c r="F1069" s="90" t="str">
        <f t="shared" si="83"/>
        <v>FAIRDxMeadow</v>
      </c>
      <c r="G1069" s="91">
        <f>+Monitoring!G1069</f>
        <v>45168.703344907401</v>
      </c>
      <c r="H1069" s="91">
        <f>+Monitoring!H1069</f>
        <v>45168.7059606482</v>
      </c>
      <c r="I1069" s="93">
        <f>+Monitoring!I1069</f>
        <v>2.6157407992286608E-3</v>
      </c>
      <c r="J1069" s="92" t="e">
        <f>+Monitoring!#REF!</f>
        <v>#REF!</v>
      </c>
      <c r="K1069" s="88" t="str">
        <f>+Monitoring!S1069</f>
        <v>Diptera</v>
      </c>
      <c r="L1069" s="88" t="str">
        <f>+Monitoring!T1069</f>
        <v>Brachycera</v>
      </c>
      <c r="M1069" s="88" t="str">
        <f>+Monitoring!U1069</f>
        <v>Muscomorpha</v>
      </c>
      <c r="N1069" s="88" t="str">
        <f>+Monitoring!V1069</f>
        <v>Oestroidea</v>
      </c>
      <c r="O1069" s="88" t="str">
        <f>+Monitoring!W1069</f>
        <v>Tachinidae</v>
      </c>
      <c r="P1069" s="88" t="str">
        <f>+Monitoring!X1069</f>
        <v>Tachininae</v>
      </c>
      <c r="Q1069" s="88" t="str">
        <f>+Monitoring!Y1069</f>
        <v>Tachina</v>
      </c>
      <c r="R1069" s="88" t="str">
        <f>+Monitoring!Z1069</f>
        <v>#N/C</v>
      </c>
      <c r="S1069" s="88" t="e">
        <f>+Monitoring!#REF!</f>
        <v>#REF!</v>
      </c>
      <c r="T1069" s="101" t="e">
        <f>+Monitoring!#REF!</f>
        <v>#REF!</v>
      </c>
    </row>
    <row r="1070" spans="1:20" x14ac:dyDescent="0.3">
      <c r="A1070" s="88">
        <f t="shared" si="84"/>
        <v>1069</v>
      </c>
      <c r="B1070" s="88" t="str">
        <f t="shared" si="80"/>
        <v>FAIRD</v>
      </c>
      <c r="C1070" s="88" t="str">
        <f>SUBSTITUTE(+Monitoring!C1070,"-","")</f>
        <v>FAIRD4</v>
      </c>
      <c r="D1070" s="88" t="str">
        <f t="shared" si="81"/>
        <v>Site4</v>
      </c>
      <c r="E1070" s="89" t="str">
        <f t="shared" si="82"/>
        <v>Meadow</v>
      </c>
      <c r="F1070" s="90" t="str">
        <f t="shared" si="83"/>
        <v>FAIRDxMeadow</v>
      </c>
      <c r="G1070" s="91">
        <f>+Monitoring!G1070</f>
        <v>45168.708113425899</v>
      </c>
      <c r="H1070" s="91">
        <f>+Monitoring!H1070</f>
        <v>45168.708240740802</v>
      </c>
      <c r="I1070" s="93">
        <f>+Monitoring!I1070</f>
        <v>1.2731490278383717E-4</v>
      </c>
      <c r="J1070" s="92" t="e">
        <f>+Monitoring!#REF!</f>
        <v>#REF!</v>
      </c>
      <c r="K1070" s="88" t="str">
        <f>+Monitoring!S1070</f>
        <v>Diptera</v>
      </c>
      <c r="L1070" s="88" t="str">
        <f>+Monitoring!T1070</f>
        <v>Brachycera</v>
      </c>
      <c r="M1070" s="88" t="str">
        <f>+Monitoring!U1070</f>
        <v>Muscomorpha</v>
      </c>
      <c r="N1070" s="88" t="str">
        <f>+Monitoring!V1070</f>
        <v>Oestroidea</v>
      </c>
      <c r="O1070" s="88" t="str">
        <f>+Monitoring!W1070</f>
        <v>Calliphoridae</v>
      </c>
      <c r="P1070" s="88" t="str">
        <f>+Monitoring!X1070</f>
        <v>#N/C</v>
      </c>
      <c r="Q1070" s="88" t="str">
        <f>+Monitoring!Y1070</f>
        <v>#N/C</v>
      </c>
      <c r="R1070" s="88" t="str">
        <f>+Monitoring!Z1070</f>
        <v>#N/C</v>
      </c>
      <c r="S1070" s="88" t="e">
        <f>+Monitoring!#REF!</f>
        <v>#REF!</v>
      </c>
      <c r="T1070" s="101" t="e">
        <f>+Monitoring!#REF!</f>
        <v>#REF!</v>
      </c>
    </row>
    <row r="1071" spans="1:20" x14ac:dyDescent="0.3">
      <c r="A1071" s="88">
        <f t="shared" si="84"/>
        <v>1070</v>
      </c>
      <c r="B1071" s="88" t="str">
        <f t="shared" si="80"/>
        <v>FAIRD</v>
      </c>
      <c r="C1071" s="88" t="str">
        <f>SUBSTITUTE(+Monitoring!C1071,"-","")</f>
        <v>FAIRD4</v>
      </c>
      <c r="D1071" s="88" t="str">
        <f t="shared" si="81"/>
        <v>Site4</v>
      </c>
      <c r="E1071" s="89" t="str">
        <f t="shared" si="82"/>
        <v>Meadow</v>
      </c>
      <c r="F1071" s="90" t="str">
        <f t="shared" si="83"/>
        <v>FAIRDxMeadow</v>
      </c>
      <c r="G1071" s="91">
        <f>+Monitoring!G1071</f>
        <v>45168.714745370402</v>
      </c>
      <c r="H1071" s="91">
        <f>+Monitoring!H1071</f>
        <v>45168.714872685203</v>
      </c>
      <c r="I1071" s="93">
        <f>+Monitoring!I1071</f>
        <v>1.2731480092043057E-4</v>
      </c>
      <c r="J1071" s="92" t="e">
        <f>+Monitoring!#REF!</f>
        <v>#REF!</v>
      </c>
      <c r="K1071" s="88" t="str">
        <f>+Monitoring!S1071</f>
        <v>Diptera</v>
      </c>
      <c r="L1071" s="88" t="str">
        <f>+Monitoring!T1071</f>
        <v>Brachycera</v>
      </c>
      <c r="M1071" s="88" t="str">
        <f>+Monitoring!U1071</f>
        <v>Muscomorpha</v>
      </c>
      <c r="N1071" s="88" t="str">
        <f>+Monitoring!V1071</f>
        <v>Oestroidea</v>
      </c>
      <c r="O1071" s="88" t="str">
        <f>+Monitoring!W1071</f>
        <v>Sarcophagidae</v>
      </c>
      <c r="P1071" s="88" t="str">
        <f>+Monitoring!X1071</f>
        <v>#N/C</v>
      </c>
      <c r="Q1071" s="88" t="str">
        <f>+Monitoring!Y1071</f>
        <v>#N/C</v>
      </c>
      <c r="R1071" s="88" t="str">
        <f>+Monitoring!Z1071</f>
        <v>#N/C</v>
      </c>
      <c r="S1071" s="88" t="e">
        <f>+Monitoring!#REF!</f>
        <v>#REF!</v>
      </c>
      <c r="T1071" s="101" t="e">
        <f>+Monitoring!#REF!</f>
        <v>#REF!</v>
      </c>
    </row>
    <row r="1072" spans="1:20" x14ac:dyDescent="0.3">
      <c r="A1072" s="88">
        <f t="shared" si="84"/>
        <v>1071</v>
      </c>
      <c r="B1072" s="88" t="str">
        <f t="shared" si="80"/>
        <v>FAIRD</v>
      </c>
      <c r="C1072" s="88" t="str">
        <f>SUBSTITUTE(+Monitoring!C1072,"-","")</f>
        <v>FAIRD4</v>
      </c>
      <c r="D1072" s="88" t="str">
        <f t="shared" si="81"/>
        <v>Site4</v>
      </c>
      <c r="E1072" s="89" t="str">
        <f t="shared" si="82"/>
        <v>Meadow</v>
      </c>
      <c r="F1072" s="90" t="str">
        <f t="shared" si="83"/>
        <v>FAIRDxMeadow</v>
      </c>
      <c r="G1072" s="91">
        <f>+Monitoring!G1072</f>
        <v>45168.747164351902</v>
      </c>
      <c r="H1072" s="91">
        <f>+Monitoring!H1072</f>
        <v>45168.747222222199</v>
      </c>
      <c r="I1072" s="93">
        <f>+Monitoring!I1072</f>
        <v>5.7870296586770564E-5</v>
      </c>
      <c r="J1072" s="92" t="e">
        <f>+Monitoring!#REF!</f>
        <v>#REF!</v>
      </c>
      <c r="K1072" s="88" t="str">
        <f>+Monitoring!S1072</f>
        <v>Diptera</v>
      </c>
      <c r="L1072" s="88" t="str">
        <f>+Monitoring!T1072</f>
        <v>Brachycera</v>
      </c>
      <c r="M1072" s="88" t="str">
        <f>+Monitoring!U1072</f>
        <v>Muscomorpha</v>
      </c>
      <c r="N1072" s="88" t="str">
        <f>+Monitoring!V1072</f>
        <v>Muscoidea</v>
      </c>
      <c r="O1072" s="88" t="str">
        <f>+Monitoring!W1072</f>
        <v>Fanniidae</v>
      </c>
      <c r="P1072" s="88">
        <f>+Monitoring!X1072</f>
        <v>0</v>
      </c>
      <c r="Q1072" s="88" t="str">
        <f>+Monitoring!Y1072</f>
        <v>Fannia</v>
      </c>
      <c r="R1072" s="88" t="str">
        <f>+Monitoring!Z1072</f>
        <v>#N/C</v>
      </c>
      <c r="S1072" s="88" t="e">
        <f>+Monitoring!#REF!</f>
        <v>#REF!</v>
      </c>
      <c r="T1072" s="101" t="e">
        <f>+Monitoring!#REF!</f>
        <v>#REF!</v>
      </c>
    </row>
    <row r="1073" spans="1:20" x14ac:dyDescent="0.3">
      <c r="A1073" s="88">
        <f t="shared" si="84"/>
        <v>1072</v>
      </c>
      <c r="B1073" s="88" t="str">
        <f t="shared" si="80"/>
        <v>FAIRD</v>
      </c>
      <c r="C1073" s="88" t="str">
        <f>SUBSTITUTE(+Monitoring!C1073,"-","")</f>
        <v>FAIRD4</v>
      </c>
      <c r="D1073" s="88" t="str">
        <f t="shared" si="81"/>
        <v>Site4</v>
      </c>
      <c r="E1073" s="89" t="str">
        <f t="shared" si="82"/>
        <v>Meadow</v>
      </c>
      <c r="F1073" s="90" t="str">
        <f t="shared" si="83"/>
        <v>FAIRDxMeadow</v>
      </c>
      <c r="G1073" s="91">
        <f>+Monitoring!G1073</f>
        <v>45168.755752314799</v>
      </c>
      <c r="H1073" s="91">
        <f>+Monitoring!H1073</f>
        <v>45168.756377314799</v>
      </c>
      <c r="I1073" s="93">
        <f>+Monitoring!I1073</f>
        <v>6.2500000058207661E-4</v>
      </c>
      <c r="J1073" s="92" t="e">
        <f>+Monitoring!#REF!</f>
        <v>#REF!</v>
      </c>
      <c r="K1073" s="88" t="str">
        <f>+Monitoring!S1073</f>
        <v>Diptera</v>
      </c>
      <c r="L1073" s="88" t="str">
        <f>+Monitoring!T1073</f>
        <v>Brachycera</v>
      </c>
      <c r="M1073" s="88" t="str">
        <f>+Monitoring!U1073</f>
        <v>Muscomorpha</v>
      </c>
      <c r="N1073" s="88" t="str">
        <f>+Monitoring!V1073</f>
        <v>Muscoidea</v>
      </c>
      <c r="O1073" s="88" t="str">
        <f>+Monitoring!W1073</f>
        <v>Fanniidae</v>
      </c>
      <c r="P1073" s="88">
        <f>+Monitoring!X1073</f>
        <v>0</v>
      </c>
      <c r="Q1073" s="88" t="str">
        <f>+Monitoring!Y1073</f>
        <v>Fannia</v>
      </c>
      <c r="R1073" s="88" t="str">
        <f>+Monitoring!Z1073</f>
        <v>#N/C</v>
      </c>
      <c r="S1073" s="88" t="e">
        <f>+Monitoring!#REF!</f>
        <v>#REF!</v>
      </c>
      <c r="T1073" s="101" t="e">
        <f>+Monitoring!#REF!</f>
        <v>#REF!</v>
      </c>
    </row>
    <row r="1074" spans="1:20" x14ac:dyDescent="0.3">
      <c r="A1074" s="88">
        <f t="shared" si="84"/>
        <v>1073</v>
      </c>
      <c r="B1074" s="88" t="str">
        <f t="shared" si="80"/>
        <v>FAIRD</v>
      </c>
      <c r="C1074" s="88" t="str">
        <f>SUBSTITUTE(+Monitoring!C1074,"-","")</f>
        <v>FAIRD4</v>
      </c>
      <c r="D1074" s="88" t="str">
        <f t="shared" si="81"/>
        <v>Site4</v>
      </c>
      <c r="E1074" s="89" t="str">
        <f t="shared" si="82"/>
        <v>Meadow</v>
      </c>
      <c r="F1074" s="90" t="str">
        <f t="shared" si="83"/>
        <v>FAIRDxMeadow</v>
      </c>
      <c r="G1074" s="91">
        <f>+Monitoring!G1074</f>
        <v>45169.3739236111</v>
      </c>
      <c r="H1074" s="91">
        <f>+Monitoring!H1074</f>
        <v>45169.378067129597</v>
      </c>
      <c r="I1074" s="93">
        <f>+Monitoring!I1074</f>
        <v>4.143518497585319E-3</v>
      </c>
      <c r="J1074" s="92" t="e">
        <f>+Monitoring!#REF!</f>
        <v>#REF!</v>
      </c>
      <c r="K1074" s="88" t="str">
        <f>+Monitoring!S1074</f>
        <v>Diptera</v>
      </c>
      <c r="L1074" s="88" t="str">
        <f>+Monitoring!T1074</f>
        <v>Brachycera</v>
      </c>
      <c r="M1074" s="88" t="str">
        <f>+Monitoring!U1074</f>
        <v>#N/C</v>
      </c>
      <c r="N1074" s="88" t="str">
        <f>+Monitoring!V1074</f>
        <v>#N/C</v>
      </c>
      <c r="O1074" s="88" t="str">
        <f>+Monitoring!W1074</f>
        <v>#N/C</v>
      </c>
      <c r="P1074" s="88" t="str">
        <f>+Monitoring!X1074</f>
        <v>#N/C</v>
      </c>
      <c r="Q1074" s="88" t="str">
        <f>+Monitoring!Y1074</f>
        <v>#N/C</v>
      </c>
      <c r="R1074" s="88" t="str">
        <f>+Monitoring!Z1074</f>
        <v>#N/C</v>
      </c>
      <c r="S1074" s="88" t="e">
        <f>+Monitoring!#REF!</f>
        <v>#REF!</v>
      </c>
      <c r="T1074" s="101" t="e">
        <f>+Monitoring!#REF!</f>
        <v>#REF!</v>
      </c>
    </row>
    <row r="1075" spans="1:20" x14ac:dyDescent="0.3">
      <c r="A1075" s="88">
        <f t="shared" si="84"/>
        <v>1074</v>
      </c>
      <c r="B1075" s="88" t="str">
        <f t="shared" si="80"/>
        <v>FAIRD</v>
      </c>
      <c r="C1075" s="88" t="str">
        <f>SUBSTITUTE(+Monitoring!C1075,"-","")</f>
        <v>FAIRD4</v>
      </c>
      <c r="D1075" s="88" t="str">
        <f t="shared" si="81"/>
        <v>Site4</v>
      </c>
      <c r="E1075" s="89" t="str">
        <f t="shared" si="82"/>
        <v>Meadow</v>
      </c>
      <c r="F1075" s="90" t="str">
        <f t="shared" si="83"/>
        <v>FAIRDxMeadow</v>
      </c>
      <c r="G1075" s="91">
        <f>+Monitoring!G1075</f>
        <v>45169.419884259303</v>
      </c>
      <c r="H1075" s="91">
        <f>+Monitoring!H1075</f>
        <v>45169.4199884259</v>
      </c>
      <c r="I1075" s="93">
        <f>+Monitoring!I1075</f>
        <v>1.041665964294225E-4</v>
      </c>
      <c r="J1075" s="92" t="e">
        <f>+Monitoring!#REF!</f>
        <v>#REF!</v>
      </c>
      <c r="K1075" s="88" t="str">
        <f>+Monitoring!S1075</f>
        <v>Diptera</v>
      </c>
      <c r="L1075" s="88" t="str">
        <f>+Monitoring!T1075</f>
        <v>Brachycera</v>
      </c>
      <c r="M1075" s="88" t="str">
        <f>+Monitoring!U1075</f>
        <v>Muscomorpha</v>
      </c>
      <c r="N1075" s="88" t="str">
        <f>+Monitoring!V1075</f>
        <v>Muscoidea</v>
      </c>
      <c r="O1075" s="88" t="str">
        <f>+Monitoring!W1075</f>
        <v>Fanniidae</v>
      </c>
      <c r="P1075" s="88">
        <f>+Monitoring!X1075</f>
        <v>0</v>
      </c>
      <c r="Q1075" s="88" t="str">
        <f>+Monitoring!Y1075</f>
        <v>Fannia</v>
      </c>
      <c r="R1075" s="88" t="str">
        <f>+Monitoring!Z1075</f>
        <v>#N/C</v>
      </c>
      <c r="S1075" s="88" t="e">
        <f>+Monitoring!#REF!</f>
        <v>#REF!</v>
      </c>
      <c r="T1075" s="101" t="e">
        <f>+Monitoring!#REF!</f>
        <v>#REF!</v>
      </c>
    </row>
    <row r="1076" spans="1:20" x14ac:dyDescent="0.3">
      <c r="A1076" s="88">
        <f t="shared" si="84"/>
        <v>1075</v>
      </c>
      <c r="B1076" s="88" t="str">
        <f t="shared" si="80"/>
        <v>FAIRD</v>
      </c>
      <c r="C1076" s="88" t="str">
        <f>SUBSTITUTE(+Monitoring!C1076,"-","")</f>
        <v>FAIRD4</v>
      </c>
      <c r="D1076" s="88" t="str">
        <f t="shared" si="81"/>
        <v>Site4</v>
      </c>
      <c r="E1076" s="89" t="str">
        <f t="shared" si="82"/>
        <v>Meadow</v>
      </c>
      <c r="F1076" s="90" t="str">
        <f t="shared" si="83"/>
        <v>FAIRDxMeadow</v>
      </c>
      <c r="G1076" s="91">
        <f>+Monitoring!G1076</f>
        <v>45169.438784722202</v>
      </c>
      <c r="H1076" s="91">
        <f>+Monitoring!H1076</f>
        <v>45169.4459837963</v>
      </c>
      <c r="I1076" s="93">
        <f>+Monitoring!I1076</f>
        <v>7.1990740980254486E-3</v>
      </c>
      <c r="J1076" s="92" t="e">
        <f>+Monitoring!#REF!</f>
        <v>#REF!</v>
      </c>
      <c r="K1076" s="88" t="str">
        <f>+Monitoring!S1076</f>
        <v>Diptera</v>
      </c>
      <c r="L1076" s="88" t="str">
        <f>+Monitoring!T1076</f>
        <v>Brachycera</v>
      </c>
      <c r="M1076" s="88" t="str">
        <f>+Monitoring!U1076</f>
        <v>Muscomorpha</v>
      </c>
      <c r="N1076" s="88" t="str">
        <f>+Monitoring!V1076</f>
        <v>Muscoidea</v>
      </c>
      <c r="O1076" s="88" t="str">
        <f>+Monitoring!W1076</f>
        <v>Fanniidae</v>
      </c>
      <c r="P1076" s="88">
        <f>+Monitoring!X1076</f>
        <v>0</v>
      </c>
      <c r="Q1076" s="88" t="str">
        <f>+Monitoring!Y1076</f>
        <v>Fannia</v>
      </c>
      <c r="R1076" s="88" t="str">
        <f>+Monitoring!Z1076</f>
        <v>#N/C</v>
      </c>
      <c r="S1076" s="88" t="e">
        <f>+Monitoring!#REF!</f>
        <v>#REF!</v>
      </c>
      <c r="T1076" s="101" t="e">
        <f>+Monitoring!#REF!</f>
        <v>#REF!</v>
      </c>
    </row>
    <row r="1077" spans="1:20" x14ac:dyDescent="0.3">
      <c r="A1077" s="88">
        <f t="shared" si="84"/>
        <v>1076</v>
      </c>
      <c r="B1077" s="88" t="str">
        <f t="shared" si="80"/>
        <v>FAIRD</v>
      </c>
      <c r="C1077" s="88" t="str">
        <f>SUBSTITUTE(+Monitoring!C1077,"-","")</f>
        <v>FAIRD4</v>
      </c>
      <c r="D1077" s="88" t="str">
        <f t="shared" si="81"/>
        <v>Site4</v>
      </c>
      <c r="E1077" s="89" t="str">
        <f t="shared" si="82"/>
        <v>Meadow</v>
      </c>
      <c r="F1077" s="90" t="str">
        <f t="shared" si="83"/>
        <v>FAIRDxMeadow</v>
      </c>
      <c r="G1077" s="91">
        <f>+Monitoring!G1077</f>
        <v>45169.447303240697</v>
      </c>
      <c r="H1077" s="91">
        <f>+Monitoring!H1077</f>
        <v>45169.461215277799</v>
      </c>
      <c r="I1077" s="93">
        <f>+Monitoring!I1077</f>
        <v>1.3912037102272734E-2</v>
      </c>
      <c r="J1077" s="92" t="e">
        <f>+Monitoring!#REF!</f>
        <v>#REF!</v>
      </c>
      <c r="K1077" s="88" t="str">
        <f>+Monitoring!S1077</f>
        <v>Diptera</v>
      </c>
      <c r="L1077" s="88" t="str">
        <f>+Monitoring!T1077</f>
        <v>Brachycera</v>
      </c>
      <c r="M1077" s="88" t="str">
        <f>+Monitoring!U1077</f>
        <v>Muscomorpha</v>
      </c>
      <c r="N1077" s="88" t="str">
        <f>+Monitoring!V1077</f>
        <v>Muscoidea</v>
      </c>
      <c r="O1077" s="88" t="str">
        <f>+Monitoring!W1077</f>
        <v>Fanniidae</v>
      </c>
      <c r="P1077" s="88">
        <f>+Monitoring!X1077</f>
        <v>0</v>
      </c>
      <c r="Q1077" s="88" t="str">
        <f>+Monitoring!Y1077</f>
        <v>Fannia</v>
      </c>
      <c r="R1077" s="88" t="str">
        <f>+Monitoring!Z1077</f>
        <v>#N/C</v>
      </c>
      <c r="S1077" s="88" t="e">
        <f>+Monitoring!#REF!</f>
        <v>#REF!</v>
      </c>
      <c r="T1077" s="101" t="e">
        <f>+Monitoring!#REF!</f>
        <v>#REF!</v>
      </c>
    </row>
    <row r="1078" spans="1:20" x14ac:dyDescent="0.3">
      <c r="A1078" s="88">
        <f t="shared" si="84"/>
        <v>1077</v>
      </c>
      <c r="B1078" s="88" t="str">
        <f t="shared" si="80"/>
        <v>FAIRD</v>
      </c>
      <c r="C1078" s="88" t="str">
        <f>SUBSTITUTE(+Monitoring!C1078,"-","")</f>
        <v>FAIRD4</v>
      </c>
      <c r="D1078" s="88" t="str">
        <f t="shared" si="81"/>
        <v>Site4</v>
      </c>
      <c r="E1078" s="89" t="str">
        <f t="shared" si="82"/>
        <v>Meadow</v>
      </c>
      <c r="F1078" s="90" t="str">
        <f t="shared" si="83"/>
        <v>FAIRDxMeadow</v>
      </c>
      <c r="G1078" s="91">
        <f>+Monitoring!G1078</f>
        <v>45169.471562500003</v>
      </c>
      <c r="H1078" s="91">
        <f>+Monitoring!H1078</f>
        <v>45169.472175925897</v>
      </c>
      <c r="I1078" s="93">
        <f>+Monitoring!I1078</f>
        <v>6.1342589469859377E-4</v>
      </c>
      <c r="J1078" s="92" t="e">
        <f>+Monitoring!#REF!</f>
        <v>#REF!</v>
      </c>
      <c r="K1078" s="88" t="str">
        <f>+Monitoring!S1078</f>
        <v>Diptera</v>
      </c>
      <c r="L1078" s="88" t="str">
        <f>+Monitoring!T1078</f>
        <v>Brachycera</v>
      </c>
      <c r="M1078" s="88" t="str">
        <f>+Monitoring!U1078</f>
        <v>#N/C</v>
      </c>
      <c r="N1078" s="88" t="str">
        <f>+Monitoring!V1078</f>
        <v>#N/C</v>
      </c>
      <c r="O1078" s="88" t="str">
        <f>+Monitoring!W1078</f>
        <v>#N/C</v>
      </c>
      <c r="P1078" s="88" t="str">
        <f>+Monitoring!X1078</f>
        <v>#N/C</v>
      </c>
      <c r="Q1078" s="88" t="str">
        <f>+Monitoring!Y1078</f>
        <v>#N/C</v>
      </c>
      <c r="R1078" s="88" t="str">
        <f>+Monitoring!Z1078</f>
        <v>#N/C</v>
      </c>
      <c r="S1078" s="88" t="e">
        <f>+Monitoring!#REF!</f>
        <v>#REF!</v>
      </c>
      <c r="T1078" s="101" t="e">
        <f>+Monitoring!#REF!</f>
        <v>#REF!</v>
      </c>
    </row>
    <row r="1079" spans="1:20" x14ac:dyDescent="0.3">
      <c r="A1079" s="88">
        <f t="shared" si="84"/>
        <v>1078</v>
      </c>
      <c r="B1079" s="88" t="str">
        <f t="shared" si="80"/>
        <v>FAIRD</v>
      </c>
      <c r="C1079" s="88" t="str">
        <f>SUBSTITUTE(+Monitoring!C1079,"-","")</f>
        <v>FAIRD4</v>
      </c>
      <c r="D1079" s="88" t="str">
        <f t="shared" si="81"/>
        <v>Site4</v>
      </c>
      <c r="E1079" s="89" t="str">
        <f t="shared" si="82"/>
        <v>Meadow</v>
      </c>
      <c r="F1079" s="90" t="str">
        <f t="shared" si="83"/>
        <v>FAIRDxMeadow</v>
      </c>
      <c r="G1079" s="91">
        <f>+Monitoring!G1079</f>
        <v>45169.494444444397</v>
      </c>
      <c r="H1079" s="91">
        <f>+Monitoring!H1079</f>
        <v>45169.494560185201</v>
      </c>
      <c r="I1079" s="93">
        <f>+Monitoring!I1079</f>
        <v>1.1574080417631194E-4</v>
      </c>
      <c r="J1079" s="92" t="e">
        <f>+Monitoring!#REF!</f>
        <v>#REF!</v>
      </c>
      <c r="K1079" s="88" t="str">
        <f>+Monitoring!S1079</f>
        <v>Diptera</v>
      </c>
      <c r="L1079" s="88" t="str">
        <f>+Monitoring!T1079</f>
        <v>Brachycera</v>
      </c>
      <c r="M1079" s="88" t="str">
        <f>+Monitoring!U1079</f>
        <v>Muscomorpha</v>
      </c>
      <c r="N1079" s="88" t="str">
        <f>+Monitoring!V1079</f>
        <v>Oestroidea</v>
      </c>
      <c r="O1079" s="88" t="str">
        <f>+Monitoring!W1079</f>
        <v>Sarcophagidae</v>
      </c>
      <c r="P1079" s="88" t="str">
        <f>+Monitoring!X1079</f>
        <v>#N/C</v>
      </c>
      <c r="Q1079" s="88" t="str">
        <f>+Monitoring!Y1079</f>
        <v>#N/C</v>
      </c>
      <c r="R1079" s="88" t="str">
        <f>+Monitoring!Z1079</f>
        <v>#N/C</v>
      </c>
      <c r="S1079" s="88" t="e">
        <f>+Monitoring!#REF!</f>
        <v>#REF!</v>
      </c>
      <c r="T1079" s="101" t="e">
        <f>+Monitoring!#REF!</f>
        <v>#REF!</v>
      </c>
    </row>
    <row r="1080" spans="1:20" x14ac:dyDescent="0.3">
      <c r="A1080" s="88">
        <f t="shared" si="84"/>
        <v>1079</v>
      </c>
      <c r="B1080" s="88" t="str">
        <f t="shared" si="80"/>
        <v>FAIRD</v>
      </c>
      <c r="C1080" s="88" t="str">
        <f>SUBSTITUTE(+Monitoring!C1080,"-","")</f>
        <v>FAIRD4</v>
      </c>
      <c r="D1080" s="88" t="str">
        <f t="shared" si="81"/>
        <v>Site4</v>
      </c>
      <c r="E1080" s="89" t="str">
        <f t="shared" si="82"/>
        <v>Meadow</v>
      </c>
      <c r="F1080" s="90" t="str">
        <f t="shared" si="83"/>
        <v>FAIRDxMeadow</v>
      </c>
      <c r="G1080" s="91">
        <f>+Monitoring!G1080</f>
        <v>45169.498819444503</v>
      </c>
      <c r="H1080" s="91">
        <f>+Monitoring!H1080</f>
        <v>45169.500057870398</v>
      </c>
      <c r="I1080" s="93">
        <f>+Monitoring!I1080</f>
        <v>1.2384258952806704E-3</v>
      </c>
      <c r="J1080" s="92" t="e">
        <f>+Monitoring!#REF!</f>
        <v>#REF!</v>
      </c>
      <c r="K1080" s="88" t="str">
        <f>+Monitoring!S1080</f>
        <v>Diptera</v>
      </c>
      <c r="L1080" s="88" t="str">
        <f>+Monitoring!T1080</f>
        <v>Brachycera</v>
      </c>
      <c r="M1080" s="88" t="str">
        <f>+Monitoring!U1080</f>
        <v>Muscomorpha</v>
      </c>
      <c r="N1080" s="88" t="str">
        <f>+Monitoring!V1080</f>
        <v>Muscoidea</v>
      </c>
      <c r="O1080" s="88" t="str">
        <f>+Monitoring!W1080</f>
        <v>Fanniidae</v>
      </c>
      <c r="P1080" s="88">
        <f>+Monitoring!X1080</f>
        <v>0</v>
      </c>
      <c r="Q1080" s="88" t="str">
        <f>+Monitoring!Y1080</f>
        <v>Fannia</v>
      </c>
      <c r="R1080" s="88" t="str">
        <f>+Monitoring!Z1080</f>
        <v>#N/C</v>
      </c>
      <c r="S1080" s="88" t="e">
        <f>+Monitoring!#REF!</f>
        <v>#REF!</v>
      </c>
      <c r="T1080" s="101" t="e">
        <f>+Monitoring!#REF!</f>
        <v>#REF!</v>
      </c>
    </row>
    <row r="1081" spans="1:20" x14ac:dyDescent="0.3">
      <c r="A1081" s="88">
        <f t="shared" si="84"/>
        <v>1080</v>
      </c>
      <c r="B1081" s="88" t="str">
        <f t="shared" si="80"/>
        <v>FAIRD</v>
      </c>
      <c r="C1081" s="88" t="str">
        <f>SUBSTITUTE(+Monitoring!C1081,"-","")</f>
        <v>FAIRD4</v>
      </c>
      <c r="D1081" s="88" t="str">
        <f t="shared" si="81"/>
        <v>Site4</v>
      </c>
      <c r="E1081" s="89" t="str">
        <f t="shared" si="82"/>
        <v>Meadow</v>
      </c>
      <c r="F1081" s="90" t="str">
        <f t="shared" si="83"/>
        <v>FAIRDxMeadow</v>
      </c>
      <c r="G1081" s="91">
        <f>+Monitoring!G1081</f>
        <v>45169.509398148199</v>
      </c>
      <c r="H1081" s="91">
        <f>+Monitoring!H1081</f>
        <v>45169.5096990741</v>
      </c>
      <c r="I1081" s="93">
        <f>+Monitoring!I1081</f>
        <v>3.0092590168351308E-4</v>
      </c>
      <c r="J1081" s="92" t="e">
        <f>+Monitoring!#REF!</f>
        <v>#REF!</v>
      </c>
      <c r="K1081" s="88" t="str">
        <f>+Monitoring!S1081</f>
        <v>Diptera</v>
      </c>
      <c r="L1081" s="88" t="str">
        <f>+Monitoring!T1081</f>
        <v>Brachycera</v>
      </c>
      <c r="M1081" s="88" t="str">
        <f>+Monitoring!U1081</f>
        <v>#N/C</v>
      </c>
      <c r="N1081" s="88" t="str">
        <f>+Monitoring!V1081</f>
        <v>#N/C</v>
      </c>
      <c r="O1081" s="88" t="str">
        <f>+Monitoring!W1081</f>
        <v>#N/C</v>
      </c>
      <c r="P1081" s="88" t="str">
        <f>+Monitoring!X1081</f>
        <v>#N/C</v>
      </c>
      <c r="Q1081" s="88" t="str">
        <f>+Monitoring!Y1081</f>
        <v>#N/C</v>
      </c>
      <c r="R1081" s="88" t="str">
        <f>+Monitoring!Z1081</f>
        <v>#N/C</v>
      </c>
      <c r="S1081" s="88" t="e">
        <f>+Monitoring!#REF!</f>
        <v>#REF!</v>
      </c>
      <c r="T1081" s="101" t="e">
        <f>+Monitoring!#REF!</f>
        <v>#REF!</v>
      </c>
    </row>
    <row r="1082" spans="1:20" x14ac:dyDescent="0.3">
      <c r="A1082" s="88">
        <f t="shared" si="84"/>
        <v>1081</v>
      </c>
      <c r="B1082" s="88" t="str">
        <f t="shared" si="80"/>
        <v>FAIRD</v>
      </c>
      <c r="C1082" s="88" t="str">
        <f>SUBSTITUTE(+Monitoring!C1082,"-","")</f>
        <v>FAIRD4</v>
      </c>
      <c r="D1082" s="88" t="str">
        <f t="shared" si="81"/>
        <v>Site4</v>
      </c>
      <c r="E1082" s="89" t="str">
        <f t="shared" si="82"/>
        <v>Meadow</v>
      </c>
      <c r="F1082" s="90" t="str">
        <f t="shared" si="83"/>
        <v>FAIRDxMeadow</v>
      </c>
      <c r="G1082" s="91">
        <f>+Monitoring!G1082</f>
        <v>45169.515833333302</v>
      </c>
      <c r="H1082" s="91">
        <f>+Monitoring!H1082</f>
        <v>45169.518738425897</v>
      </c>
      <c r="I1082" s="93">
        <f>+Monitoring!I1082</f>
        <v>2.905092595028691E-3</v>
      </c>
      <c r="J1082" s="92" t="e">
        <f>+Monitoring!#REF!</f>
        <v>#REF!</v>
      </c>
      <c r="K1082" s="88" t="str">
        <f>+Monitoring!S1082</f>
        <v>Diptera</v>
      </c>
      <c r="L1082" s="88" t="str">
        <f>+Monitoring!T1082</f>
        <v>Brachycera</v>
      </c>
      <c r="M1082" s="88" t="str">
        <f>+Monitoring!U1082</f>
        <v>Muscomorpha</v>
      </c>
      <c r="N1082" s="88" t="str">
        <f>+Monitoring!V1082</f>
        <v>Muscoidea</v>
      </c>
      <c r="O1082" s="88" t="str">
        <f>+Monitoring!W1082</f>
        <v>#N/C</v>
      </c>
      <c r="P1082" s="88" t="str">
        <f>+Monitoring!X1082</f>
        <v>#N/C</v>
      </c>
      <c r="Q1082" s="88" t="str">
        <f>+Monitoring!Y1082</f>
        <v>#N/C</v>
      </c>
      <c r="R1082" s="88" t="str">
        <f>+Monitoring!Z1082</f>
        <v>#N/C</v>
      </c>
      <c r="S1082" s="88" t="e">
        <f>+Monitoring!#REF!</f>
        <v>#REF!</v>
      </c>
      <c r="T1082" s="101" t="e">
        <f>+Monitoring!#REF!</f>
        <v>#REF!</v>
      </c>
    </row>
    <row r="1083" spans="1:20" x14ac:dyDescent="0.3">
      <c r="A1083" s="88">
        <f t="shared" si="84"/>
        <v>1082</v>
      </c>
      <c r="B1083" s="88" t="str">
        <f t="shared" si="80"/>
        <v>FAIRD</v>
      </c>
      <c r="C1083" s="88" t="str">
        <f>SUBSTITUTE(+Monitoring!C1083,"-","")</f>
        <v>FAIRD4</v>
      </c>
      <c r="D1083" s="88" t="str">
        <f t="shared" si="81"/>
        <v>Site4</v>
      </c>
      <c r="E1083" s="89" t="str">
        <f t="shared" si="82"/>
        <v>Meadow</v>
      </c>
      <c r="F1083" s="90" t="str">
        <f t="shared" si="83"/>
        <v>FAIRDxMeadow</v>
      </c>
      <c r="G1083" s="91">
        <f>+Monitoring!G1083</f>
        <v>45169.517719907402</v>
      </c>
      <c r="H1083" s="91">
        <f>+Monitoring!H1083</f>
        <v>45169.518692129597</v>
      </c>
      <c r="I1083" s="93">
        <f>+Monitoring!I1083</f>
        <v>9.72222194832284E-4</v>
      </c>
      <c r="J1083" s="92" t="e">
        <f>+Monitoring!#REF!</f>
        <v>#REF!</v>
      </c>
      <c r="K1083" s="88" t="str">
        <f>+Monitoring!S1083</f>
        <v>Diptera</v>
      </c>
      <c r="L1083" s="88" t="str">
        <f>+Monitoring!T1083</f>
        <v>Brachycera</v>
      </c>
      <c r="M1083" s="88" t="str">
        <f>+Monitoring!U1083</f>
        <v>Muscomorpha</v>
      </c>
      <c r="N1083" s="88" t="str">
        <f>+Monitoring!V1083</f>
        <v>Carnoidea</v>
      </c>
      <c r="O1083" s="88" t="str">
        <f>+Monitoring!W1083</f>
        <v>Chloropidae</v>
      </c>
      <c r="P1083" s="88" t="str">
        <f>+Monitoring!X1083</f>
        <v>Chloropinae</v>
      </c>
      <c r="Q1083" s="88" t="str">
        <f>+Monitoring!Y1083</f>
        <v>Thaumatomyia</v>
      </c>
      <c r="R1083" s="88" t="str">
        <f>+Monitoring!Z1083</f>
        <v>#N/C</v>
      </c>
      <c r="S1083" s="88" t="e">
        <f>+Monitoring!#REF!</f>
        <v>#REF!</v>
      </c>
      <c r="T1083" s="101" t="e">
        <f>+Monitoring!#REF!</f>
        <v>#REF!</v>
      </c>
    </row>
    <row r="1084" spans="1:20" x14ac:dyDescent="0.3">
      <c r="A1084" s="88">
        <f t="shared" si="84"/>
        <v>1083</v>
      </c>
      <c r="B1084" s="88" t="str">
        <f t="shared" si="80"/>
        <v>FAIRD</v>
      </c>
      <c r="C1084" s="88" t="str">
        <f>SUBSTITUTE(+Monitoring!C1084,"-","")</f>
        <v>FAIRD4</v>
      </c>
      <c r="D1084" s="88" t="str">
        <f t="shared" si="81"/>
        <v>Site4</v>
      </c>
      <c r="E1084" s="89" t="str">
        <f t="shared" si="82"/>
        <v>Meadow</v>
      </c>
      <c r="F1084" s="90" t="str">
        <f t="shared" si="83"/>
        <v>FAIRDxMeadow</v>
      </c>
      <c r="G1084" s="91">
        <f>+Monitoring!G1084</f>
        <v>45169.520856481497</v>
      </c>
      <c r="H1084" s="91">
        <f>+Monitoring!H1084</f>
        <v>45169.5211921296</v>
      </c>
      <c r="I1084" s="93">
        <f>+Monitoring!I1084</f>
        <v>3.3564810291863978E-4</v>
      </c>
      <c r="J1084" s="92" t="e">
        <f>+Monitoring!#REF!</f>
        <v>#REF!</v>
      </c>
      <c r="K1084" s="88" t="str">
        <f>+Monitoring!S1084</f>
        <v>Diptera</v>
      </c>
      <c r="L1084" s="88" t="str">
        <f>+Monitoring!T1084</f>
        <v>Brachycera</v>
      </c>
      <c r="M1084" s="88" t="str">
        <f>+Monitoring!U1084</f>
        <v>#N/C</v>
      </c>
      <c r="N1084" s="88" t="str">
        <f>+Monitoring!V1084</f>
        <v>#N/C</v>
      </c>
      <c r="O1084" s="88" t="str">
        <f>+Monitoring!W1084</f>
        <v>#N/C</v>
      </c>
      <c r="P1084" s="88" t="str">
        <f>+Monitoring!X1084</f>
        <v>#N/C</v>
      </c>
      <c r="Q1084" s="88" t="str">
        <f>+Monitoring!Y1084</f>
        <v>#N/C</v>
      </c>
      <c r="R1084" s="88" t="str">
        <f>+Monitoring!Z1084</f>
        <v>#N/C</v>
      </c>
      <c r="S1084" s="88" t="e">
        <f>+Monitoring!#REF!</f>
        <v>#REF!</v>
      </c>
      <c r="T1084" s="101" t="e">
        <f>+Monitoring!#REF!</f>
        <v>#REF!</v>
      </c>
    </row>
    <row r="1085" spans="1:20" x14ac:dyDescent="0.3">
      <c r="A1085" s="88">
        <f t="shared" si="84"/>
        <v>1084</v>
      </c>
      <c r="B1085" s="88" t="str">
        <f t="shared" si="80"/>
        <v>FAIRD</v>
      </c>
      <c r="C1085" s="88" t="str">
        <f>SUBSTITUTE(+Monitoring!C1085,"-","")</f>
        <v>FAIRD4</v>
      </c>
      <c r="D1085" s="88" t="str">
        <f t="shared" si="81"/>
        <v>Site4</v>
      </c>
      <c r="E1085" s="89" t="str">
        <f t="shared" si="82"/>
        <v>Meadow</v>
      </c>
      <c r="F1085" s="90" t="str">
        <f t="shared" si="83"/>
        <v>FAIRDxMeadow</v>
      </c>
      <c r="G1085" s="91">
        <f>+Monitoring!G1085</f>
        <v>45169.542303240698</v>
      </c>
      <c r="H1085" s="91">
        <f>+Monitoring!H1085</f>
        <v>45169.544872685197</v>
      </c>
      <c r="I1085" s="93">
        <f>+Monitoring!I1085</f>
        <v>2.5694444993860088E-3</v>
      </c>
      <c r="J1085" s="92" t="e">
        <f>+Monitoring!#REF!</f>
        <v>#REF!</v>
      </c>
      <c r="K1085" s="88" t="str">
        <f>+Monitoring!S1085</f>
        <v>Diptera</v>
      </c>
      <c r="L1085" s="88" t="str">
        <f>+Monitoring!T1085</f>
        <v>Brachycera</v>
      </c>
      <c r="M1085" s="88" t="str">
        <f>+Monitoring!U1085</f>
        <v>#N/C</v>
      </c>
      <c r="N1085" s="88" t="str">
        <f>+Monitoring!V1085</f>
        <v>#N/C</v>
      </c>
      <c r="O1085" s="88" t="str">
        <f>+Monitoring!W1085</f>
        <v>#N/C</v>
      </c>
      <c r="P1085" s="88" t="str">
        <f>+Monitoring!X1085</f>
        <v>#N/C</v>
      </c>
      <c r="Q1085" s="88" t="str">
        <f>+Monitoring!Y1085</f>
        <v>#N/C</v>
      </c>
      <c r="R1085" s="88" t="str">
        <f>+Monitoring!Z1085</f>
        <v>#N/C</v>
      </c>
      <c r="S1085" s="88" t="e">
        <f>+Monitoring!#REF!</f>
        <v>#REF!</v>
      </c>
      <c r="T1085" s="101" t="e">
        <f>+Monitoring!#REF!</f>
        <v>#REF!</v>
      </c>
    </row>
    <row r="1086" spans="1:20" x14ac:dyDescent="0.3">
      <c r="A1086" s="88">
        <f t="shared" si="84"/>
        <v>1085</v>
      </c>
      <c r="B1086" s="88" t="str">
        <f t="shared" si="80"/>
        <v>FAIRD</v>
      </c>
      <c r="C1086" s="88" t="str">
        <f>SUBSTITUTE(+Monitoring!C1086,"-","")</f>
        <v>FAIRD4</v>
      </c>
      <c r="D1086" s="88" t="str">
        <f t="shared" si="81"/>
        <v>Site4</v>
      </c>
      <c r="E1086" s="89" t="str">
        <f t="shared" si="82"/>
        <v>Meadow</v>
      </c>
      <c r="F1086" s="90" t="str">
        <f t="shared" si="83"/>
        <v>FAIRDxMeadow</v>
      </c>
      <c r="G1086" s="91">
        <f>+Monitoring!G1086</f>
        <v>45169.5995833333</v>
      </c>
      <c r="H1086" s="91">
        <f>+Monitoring!H1086</f>
        <v>45169.599814814799</v>
      </c>
      <c r="I1086" s="93">
        <f>+Monitoring!I1086</f>
        <v>2.3148149921325967E-4</v>
      </c>
      <c r="J1086" s="92" t="e">
        <f>+Monitoring!#REF!</f>
        <v>#REF!</v>
      </c>
      <c r="K1086" s="88" t="str">
        <f>+Monitoring!S1086</f>
        <v>Diptera</v>
      </c>
      <c r="L1086" s="88" t="str">
        <f>+Monitoring!T1086</f>
        <v>Brachycera</v>
      </c>
      <c r="M1086" s="88" t="str">
        <f>+Monitoring!U1086</f>
        <v>Muscomorpha</v>
      </c>
      <c r="N1086" s="88" t="str">
        <f>+Monitoring!V1086</f>
        <v>Muscoidea</v>
      </c>
      <c r="O1086" s="88" t="str">
        <f>+Monitoring!W1086</f>
        <v>#N/C</v>
      </c>
      <c r="P1086" s="88" t="str">
        <f>+Monitoring!X1086</f>
        <v>#N/C</v>
      </c>
      <c r="Q1086" s="88" t="str">
        <f>+Monitoring!Y1086</f>
        <v>#N/C</v>
      </c>
      <c r="R1086" s="88" t="str">
        <f>+Monitoring!Z1086</f>
        <v>#N/C</v>
      </c>
      <c r="S1086" s="88" t="e">
        <f>+Monitoring!#REF!</f>
        <v>#REF!</v>
      </c>
      <c r="T1086" s="101" t="e">
        <f>+Monitoring!#REF!</f>
        <v>#REF!</v>
      </c>
    </row>
    <row r="1087" spans="1:20" x14ac:dyDescent="0.3">
      <c r="A1087" s="88">
        <f t="shared" si="84"/>
        <v>1086</v>
      </c>
      <c r="B1087" s="88" t="str">
        <f t="shared" si="80"/>
        <v>FAIRD</v>
      </c>
      <c r="C1087" s="88" t="str">
        <f>SUBSTITUTE(+Monitoring!C1087,"-","")</f>
        <v>FAIRD4</v>
      </c>
      <c r="D1087" s="88" t="str">
        <f t="shared" si="81"/>
        <v>Site4</v>
      </c>
      <c r="E1087" s="89" t="str">
        <f t="shared" si="82"/>
        <v>Meadow</v>
      </c>
      <c r="F1087" s="90" t="str">
        <f t="shared" si="83"/>
        <v>FAIRDxMeadow</v>
      </c>
      <c r="G1087" s="91">
        <f>+Monitoring!G1087</f>
        <v>45169.637499999997</v>
      </c>
      <c r="H1087" s="91">
        <f>+Monitoring!H1087</f>
        <v>45169.638090277796</v>
      </c>
      <c r="I1087" s="93">
        <f>+Monitoring!I1087</f>
        <v>5.9027779934694991E-4</v>
      </c>
      <c r="J1087" s="92" t="e">
        <f>+Monitoring!#REF!</f>
        <v>#REF!</v>
      </c>
      <c r="K1087" s="88" t="str">
        <f>+Monitoring!S1087</f>
        <v>Diptera</v>
      </c>
      <c r="L1087" s="88" t="str">
        <f>+Monitoring!T1087</f>
        <v>Brachycera</v>
      </c>
      <c r="M1087" s="88" t="str">
        <f>+Monitoring!U1087</f>
        <v>Muscomorpha</v>
      </c>
      <c r="N1087" s="88" t="str">
        <f>+Monitoring!V1087</f>
        <v>Muscoidea</v>
      </c>
      <c r="O1087" s="88" t="str">
        <f>+Monitoring!W1087</f>
        <v>Fanniidae</v>
      </c>
      <c r="P1087" s="88">
        <f>+Monitoring!X1087</f>
        <v>0</v>
      </c>
      <c r="Q1087" s="88" t="str">
        <f>+Monitoring!Y1087</f>
        <v>Fannia</v>
      </c>
      <c r="R1087" s="88" t="str">
        <f>+Monitoring!Z1087</f>
        <v>#N/C</v>
      </c>
      <c r="S1087" s="88" t="e">
        <f>+Monitoring!#REF!</f>
        <v>#REF!</v>
      </c>
      <c r="T1087" s="101" t="e">
        <f>+Monitoring!#REF!</f>
        <v>#REF!</v>
      </c>
    </row>
    <row r="1088" spans="1:20" x14ac:dyDescent="0.3">
      <c r="A1088" s="88">
        <f t="shared" si="84"/>
        <v>1087</v>
      </c>
      <c r="B1088" s="88" t="str">
        <f t="shared" si="80"/>
        <v>FAIRD</v>
      </c>
      <c r="C1088" s="88" t="str">
        <f>SUBSTITUTE(+Monitoring!C1088,"-","")</f>
        <v>FAIRD4</v>
      </c>
      <c r="D1088" s="88" t="str">
        <f t="shared" si="81"/>
        <v>Site4</v>
      </c>
      <c r="E1088" s="89" t="str">
        <f t="shared" si="82"/>
        <v>Meadow</v>
      </c>
      <c r="F1088" s="90" t="str">
        <f t="shared" si="83"/>
        <v>FAIRDxMeadow</v>
      </c>
      <c r="G1088" s="91">
        <f>+Monitoring!G1088</f>
        <v>45169.678657407399</v>
      </c>
      <c r="H1088" s="91">
        <f>+Monitoring!H1088</f>
        <v>45169.678993055597</v>
      </c>
      <c r="I1088" s="93">
        <f>+Monitoring!I1088</f>
        <v>3.3564819750608876E-4</v>
      </c>
      <c r="J1088" s="92" t="e">
        <f>+Monitoring!#REF!</f>
        <v>#REF!</v>
      </c>
      <c r="K1088" s="88" t="str">
        <f>+Monitoring!S1088</f>
        <v>Diptera</v>
      </c>
      <c r="L1088" s="88" t="str">
        <f>+Monitoring!T1088</f>
        <v>Brachycera</v>
      </c>
      <c r="M1088" s="88" t="str">
        <f>+Monitoring!U1088</f>
        <v>Muscomorpha</v>
      </c>
      <c r="N1088" s="88" t="str">
        <f>+Monitoring!V1088</f>
        <v>Muscoidea</v>
      </c>
      <c r="O1088" s="88" t="str">
        <f>+Monitoring!W1088</f>
        <v>Fanniidae</v>
      </c>
      <c r="P1088" s="88">
        <f>+Monitoring!X1088</f>
        <v>0</v>
      </c>
      <c r="Q1088" s="88" t="str">
        <f>+Monitoring!Y1088</f>
        <v>Fannia</v>
      </c>
      <c r="R1088" s="88" t="str">
        <f>+Monitoring!Z1088</f>
        <v>#N/C</v>
      </c>
      <c r="S1088" s="88" t="e">
        <f>+Monitoring!#REF!</f>
        <v>#REF!</v>
      </c>
      <c r="T1088" s="101" t="e">
        <f>+Monitoring!#REF!</f>
        <v>#REF!</v>
      </c>
    </row>
    <row r="1089" spans="1:20" x14ac:dyDescent="0.3">
      <c r="A1089" s="88">
        <f t="shared" si="84"/>
        <v>1088</v>
      </c>
      <c r="B1089" s="88" t="str">
        <f t="shared" si="80"/>
        <v>FAIRD</v>
      </c>
      <c r="C1089" s="88" t="str">
        <f>SUBSTITUTE(+Monitoring!C1089,"-","")</f>
        <v>FAIRD4</v>
      </c>
      <c r="D1089" s="88" t="str">
        <f t="shared" si="81"/>
        <v>Site4</v>
      </c>
      <c r="E1089" s="89" t="str">
        <f t="shared" si="82"/>
        <v>Meadow</v>
      </c>
      <c r="F1089" s="90" t="str">
        <f t="shared" si="83"/>
        <v>FAIRDxMeadow</v>
      </c>
      <c r="G1089" s="91">
        <f>+Monitoring!G1089</f>
        <v>45169.688773148198</v>
      </c>
      <c r="H1089" s="91">
        <f>+Monitoring!H1089</f>
        <v>45169.688946759299</v>
      </c>
      <c r="I1089" s="93">
        <f>+Monitoring!I1089</f>
        <v>1.736111007630825E-4</v>
      </c>
      <c r="J1089" s="92" t="e">
        <f>+Monitoring!#REF!</f>
        <v>#REF!</v>
      </c>
      <c r="K1089" s="88" t="str">
        <f>+Monitoring!S1089</f>
        <v>Diptera</v>
      </c>
      <c r="L1089" s="88" t="str">
        <f>+Monitoring!T1089</f>
        <v>Brachycera</v>
      </c>
      <c r="M1089" s="88" t="str">
        <f>+Monitoring!U1089</f>
        <v>Muscomorpha</v>
      </c>
      <c r="N1089" s="88" t="str">
        <f>+Monitoring!V1089</f>
        <v>Muscoidea</v>
      </c>
      <c r="O1089" s="88" t="str">
        <f>+Monitoring!W1089</f>
        <v>Fanniidae</v>
      </c>
      <c r="P1089" s="88">
        <f>+Monitoring!X1089</f>
        <v>0</v>
      </c>
      <c r="Q1089" s="88" t="str">
        <f>+Monitoring!Y1089</f>
        <v>Fannia</v>
      </c>
      <c r="R1089" s="88" t="str">
        <f>+Monitoring!Z1089</f>
        <v>#N/C</v>
      </c>
      <c r="S1089" s="88" t="e">
        <f>+Monitoring!#REF!</f>
        <v>#REF!</v>
      </c>
      <c r="T1089" s="101" t="e">
        <f>+Monitoring!#REF!</f>
        <v>#REF!</v>
      </c>
    </row>
    <row r="1090" spans="1:20" x14ac:dyDescent="0.3">
      <c r="A1090" s="88">
        <f t="shared" si="84"/>
        <v>1089</v>
      </c>
      <c r="B1090" s="88" t="str">
        <f t="shared" si="80"/>
        <v>FAIRD</v>
      </c>
      <c r="C1090" s="88" t="str">
        <f>SUBSTITUTE(+Monitoring!C1090,"-","")</f>
        <v>FAIRD4</v>
      </c>
      <c r="D1090" s="88" t="str">
        <f t="shared" si="81"/>
        <v>Site4</v>
      </c>
      <c r="E1090" s="89" t="str">
        <f t="shared" si="82"/>
        <v>Meadow</v>
      </c>
      <c r="F1090" s="90" t="str">
        <f t="shared" si="83"/>
        <v>FAIRDxMeadow</v>
      </c>
      <c r="G1090" s="91">
        <f>+Monitoring!G1090</f>
        <v>45169.700208333299</v>
      </c>
      <c r="H1090" s="91">
        <f>+Monitoring!H1090</f>
        <v>45169.719479166699</v>
      </c>
      <c r="I1090" s="93">
        <f>+Monitoring!I1090</f>
        <v>1.927083339978708E-2</v>
      </c>
      <c r="J1090" s="92" t="e">
        <f>+Monitoring!#REF!</f>
        <v>#REF!</v>
      </c>
      <c r="K1090" s="88" t="str">
        <f>+Monitoring!S1090</f>
        <v>Diptera</v>
      </c>
      <c r="L1090" s="88" t="str">
        <f>+Monitoring!T1090</f>
        <v>Brachycera</v>
      </c>
      <c r="M1090" s="88" t="str">
        <f>+Monitoring!U1090</f>
        <v>Muscomorpha</v>
      </c>
      <c r="N1090" s="88" t="str">
        <f>+Monitoring!V1090</f>
        <v>Muscoidea</v>
      </c>
      <c r="O1090" s="88" t="str">
        <f>+Monitoring!W1090</f>
        <v>Fanniidae</v>
      </c>
      <c r="P1090" s="88">
        <f>+Monitoring!X1090</f>
        <v>0</v>
      </c>
      <c r="Q1090" s="88" t="str">
        <f>+Monitoring!Y1090</f>
        <v>Fannia</v>
      </c>
      <c r="R1090" s="88" t="str">
        <f>+Monitoring!Z1090</f>
        <v>#N/C</v>
      </c>
      <c r="S1090" s="88" t="e">
        <f>+Monitoring!#REF!</f>
        <v>#REF!</v>
      </c>
      <c r="T1090" s="101" t="e">
        <f>+Monitoring!#REF!</f>
        <v>#REF!</v>
      </c>
    </row>
    <row r="1091" spans="1:20" x14ac:dyDescent="0.3">
      <c r="A1091" s="88">
        <f t="shared" si="84"/>
        <v>1090</v>
      </c>
      <c r="B1091" s="88" t="str">
        <f t="shared" ref="B1091:B1154" si="85">+LEFT(C1091,LEN(C1091)-1)</f>
        <v>FAIRD</v>
      </c>
      <c r="C1091" s="88" t="str">
        <f>SUBSTITUTE(+Monitoring!C1091,"-","")</f>
        <v>FAIRD4</v>
      </c>
      <c r="D1091" s="88" t="str">
        <f t="shared" ref="D1091:D1154" si="86">CONCATENATE("Site",RIGHT(C1091,1))</f>
        <v>Site4</v>
      </c>
      <c r="E1091" s="89" t="str">
        <f t="shared" ref="E1091:E1154" si="87">IF(OR(D1091="Site1",D1091="Site2"),"Maize",IF(OR(D1091="Site3",D1091="Site4"),"Meadow","error"))</f>
        <v>Meadow</v>
      </c>
      <c r="F1091" s="90" t="str">
        <f t="shared" ref="F1091:F1154" si="88">+CONCATENATE(B1091,"x",E1091)</f>
        <v>FAIRDxMeadow</v>
      </c>
      <c r="G1091" s="91">
        <f>+Monitoring!G1091</f>
        <v>45169.726122685199</v>
      </c>
      <c r="H1091" s="91">
        <f>+Monitoring!H1091</f>
        <v>45169.726458333302</v>
      </c>
      <c r="I1091" s="93">
        <f>+Monitoring!I1091</f>
        <v>3.3564810291863978E-4</v>
      </c>
      <c r="J1091" s="92" t="e">
        <f>+Monitoring!#REF!</f>
        <v>#REF!</v>
      </c>
      <c r="K1091" s="88" t="str">
        <f>+Monitoring!S1091</f>
        <v>Diptera</v>
      </c>
      <c r="L1091" s="88" t="str">
        <f>+Monitoring!T1091</f>
        <v>Brachycera</v>
      </c>
      <c r="M1091" s="88" t="str">
        <f>+Monitoring!U1091</f>
        <v>#N/C</v>
      </c>
      <c r="N1091" s="88" t="str">
        <f>+Monitoring!V1091</f>
        <v>#N/C</v>
      </c>
      <c r="O1091" s="88" t="str">
        <f>+Monitoring!W1091</f>
        <v>#N/C</v>
      </c>
      <c r="P1091" s="88" t="str">
        <f>+Monitoring!X1091</f>
        <v>#N/C</v>
      </c>
      <c r="Q1091" s="88" t="str">
        <f>+Monitoring!Y1091</f>
        <v>#N/C</v>
      </c>
      <c r="R1091" s="88" t="str">
        <f>+Monitoring!Z1091</f>
        <v>#N/C</v>
      </c>
      <c r="S1091" s="88" t="e">
        <f>+Monitoring!#REF!</f>
        <v>#REF!</v>
      </c>
      <c r="T1091" s="101" t="e">
        <f>+Monitoring!#REF!</f>
        <v>#REF!</v>
      </c>
    </row>
    <row r="1092" spans="1:20" x14ac:dyDescent="0.3">
      <c r="A1092" s="88">
        <f t="shared" ref="A1092:A1155" si="89">+A1091+1</f>
        <v>1091</v>
      </c>
      <c r="B1092" s="88" t="str">
        <f t="shared" si="85"/>
        <v>FAIRD</v>
      </c>
      <c r="C1092" s="88" t="str">
        <f>SUBSTITUTE(+Monitoring!C1092,"-","")</f>
        <v>FAIRD4</v>
      </c>
      <c r="D1092" s="88" t="str">
        <f t="shared" si="86"/>
        <v>Site4</v>
      </c>
      <c r="E1092" s="89" t="str">
        <f t="shared" si="87"/>
        <v>Meadow</v>
      </c>
      <c r="F1092" s="90" t="str">
        <f t="shared" si="88"/>
        <v>FAIRDxMeadow</v>
      </c>
      <c r="G1092" s="91">
        <f>+Monitoring!G1092</f>
        <v>45169.769328703696</v>
      </c>
      <c r="H1092" s="91">
        <f>+Monitoring!H1092</f>
        <v>45169.769444444399</v>
      </c>
      <c r="I1092" s="93">
        <f>+Monitoring!I1092</f>
        <v>1.1574070231290534E-4</v>
      </c>
      <c r="J1092" s="92" t="e">
        <f>+Monitoring!#REF!</f>
        <v>#REF!</v>
      </c>
      <c r="K1092" s="88" t="str">
        <f>+Monitoring!S1092</f>
        <v>Diptera</v>
      </c>
      <c r="L1092" s="88" t="str">
        <f>+Monitoring!T1092</f>
        <v>Brachycera</v>
      </c>
      <c r="M1092" s="88" t="str">
        <f>+Monitoring!U1092</f>
        <v>Muscomorpha</v>
      </c>
      <c r="N1092" s="88" t="str">
        <f>+Monitoring!V1092</f>
        <v>Muscoidea</v>
      </c>
      <c r="O1092" s="88" t="str">
        <f>+Monitoring!W1092</f>
        <v>#N/C</v>
      </c>
      <c r="P1092" s="88" t="str">
        <f>+Monitoring!X1092</f>
        <v>#N/C</v>
      </c>
      <c r="Q1092" s="88" t="str">
        <f>+Monitoring!Y1092</f>
        <v>#N/C</v>
      </c>
      <c r="R1092" s="88" t="str">
        <f>+Monitoring!Z1092</f>
        <v>#N/C</v>
      </c>
      <c r="S1092" s="88" t="e">
        <f>+Monitoring!#REF!</f>
        <v>#REF!</v>
      </c>
      <c r="T1092" s="101" t="e">
        <f>+Monitoring!#REF!</f>
        <v>#REF!</v>
      </c>
    </row>
    <row r="1093" spans="1:20" x14ac:dyDescent="0.3">
      <c r="A1093" s="88">
        <f t="shared" si="89"/>
        <v>1092</v>
      </c>
      <c r="B1093" s="88" t="str">
        <f t="shared" si="85"/>
        <v>FAIRD</v>
      </c>
      <c r="C1093" s="88" t="str">
        <f>SUBSTITUTE(+Monitoring!C1093,"-","")</f>
        <v>FAIRD4</v>
      </c>
      <c r="D1093" s="88" t="str">
        <f t="shared" si="86"/>
        <v>Site4</v>
      </c>
      <c r="E1093" s="89" t="str">
        <f t="shared" si="87"/>
        <v>Meadow</v>
      </c>
      <c r="F1093" s="90" t="str">
        <f t="shared" si="88"/>
        <v>FAIRDxMeadow</v>
      </c>
      <c r="G1093" s="91">
        <f>+Monitoring!G1093</f>
        <v>45170.333784722199</v>
      </c>
      <c r="H1093" s="91">
        <f>+Monitoring!H1093</f>
        <v>45170.333946759303</v>
      </c>
      <c r="I1093" s="93">
        <f>+Monitoring!I1093</f>
        <v>1.6203710401896387E-4</v>
      </c>
      <c r="J1093" s="92" t="e">
        <f>+Monitoring!#REF!</f>
        <v>#REF!</v>
      </c>
      <c r="K1093" s="88" t="str">
        <f>+Monitoring!S1093</f>
        <v>Diptera</v>
      </c>
      <c r="L1093" s="88" t="str">
        <f>+Monitoring!T1093</f>
        <v>Brachycera</v>
      </c>
      <c r="M1093" s="88" t="str">
        <f>+Monitoring!U1093</f>
        <v>Muscomorpha</v>
      </c>
      <c r="N1093" s="88" t="str">
        <f>+Monitoring!V1093</f>
        <v>Muscoidea</v>
      </c>
      <c r="O1093" s="88" t="str">
        <f>+Monitoring!W1093</f>
        <v>#N/C</v>
      </c>
      <c r="P1093" s="88" t="str">
        <f>+Monitoring!X1093</f>
        <v>#N/C</v>
      </c>
      <c r="Q1093" s="88" t="str">
        <f>+Monitoring!Y1093</f>
        <v>#N/C</v>
      </c>
      <c r="R1093" s="88" t="str">
        <f>+Monitoring!Z1093</f>
        <v>#N/C</v>
      </c>
      <c r="S1093" s="88" t="e">
        <f>+Monitoring!#REF!</f>
        <v>#REF!</v>
      </c>
      <c r="T1093" s="101" t="e">
        <f>+Monitoring!#REF!</f>
        <v>#REF!</v>
      </c>
    </row>
    <row r="1094" spans="1:20" x14ac:dyDescent="0.3">
      <c r="A1094" s="88">
        <f t="shared" si="89"/>
        <v>1093</v>
      </c>
      <c r="B1094" s="88" t="str">
        <f t="shared" si="85"/>
        <v>FAIRD</v>
      </c>
      <c r="C1094" s="88" t="str">
        <f>SUBSTITUTE(+Monitoring!C1094,"-","")</f>
        <v>FAIRD4</v>
      </c>
      <c r="D1094" s="88" t="str">
        <f t="shared" si="86"/>
        <v>Site4</v>
      </c>
      <c r="E1094" s="89" t="str">
        <f t="shared" si="87"/>
        <v>Meadow</v>
      </c>
      <c r="F1094" s="90" t="str">
        <f t="shared" si="88"/>
        <v>FAIRDxMeadow</v>
      </c>
      <c r="G1094" s="91">
        <f>+Monitoring!G1094</f>
        <v>45170.336678240703</v>
      </c>
      <c r="H1094" s="91">
        <f>+Monitoring!H1094</f>
        <v>45170.336851851898</v>
      </c>
      <c r="I1094" s="93">
        <f>+Monitoring!I1094</f>
        <v>1.7361119535053149E-4</v>
      </c>
      <c r="J1094" s="92" t="e">
        <f>+Monitoring!#REF!</f>
        <v>#REF!</v>
      </c>
      <c r="K1094" s="88" t="str">
        <f>+Monitoring!S1094</f>
        <v>Diptera</v>
      </c>
      <c r="L1094" s="88" t="str">
        <f>+Monitoring!T1094</f>
        <v>Brachycera</v>
      </c>
      <c r="M1094" s="88" t="str">
        <f>+Monitoring!U1094</f>
        <v>Muscomorpha</v>
      </c>
      <c r="N1094" s="88" t="str">
        <f>+Monitoring!V1094</f>
        <v>Muscoidea</v>
      </c>
      <c r="O1094" s="88" t="str">
        <f>+Monitoring!W1094</f>
        <v>#N/C</v>
      </c>
      <c r="P1094" s="88" t="str">
        <f>+Monitoring!X1094</f>
        <v>#N/C</v>
      </c>
      <c r="Q1094" s="88" t="str">
        <f>+Monitoring!Y1094</f>
        <v>#N/C</v>
      </c>
      <c r="R1094" s="88" t="str">
        <f>+Monitoring!Z1094</f>
        <v>#N/C</v>
      </c>
      <c r="S1094" s="88" t="e">
        <f>+Monitoring!#REF!</f>
        <v>#REF!</v>
      </c>
      <c r="T1094" s="101" t="e">
        <f>+Monitoring!#REF!</f>
        <v>#REF!</v>
      </c>
    </row>
    <row r="1095" spans="1:20" x14ac:dyDescent="0.3">
      <c r="A1095" s="88">
        <f t="shared" si="89"/>
        <v>1094</v>
      </c>
      <c r="B1095" s="88" t="str">
        <f t="shared" si="85"/>
        <v>FAIRD</v>
      </c>
      <c r="C1095" s="88" t="str">
        <f>SUBSTITUTE(+Monitoring!C1095,"-","")</f>
        <v>FAIRD4</v>
      </c>
      <c r="D1095" s="88" t="str">
        <f t="shared" si="86"/>
        <v>Site4</v>
      </c>
      <c r="E1095" s="89" t="str">
        <f t="shared" si="87"/>
        <v>Meadow</v>
      </c>
      <c r="F1095" s="90" t="str">
        <f t="shared" si="88"/>
        <v>FAIRDxMeadow</v>
      </c>
      <c r="G1095" s="91">
        <f>+Monitoring!G1095</f>
        <v>45170.3836226852</v>
      </c>
      <c r="H1095" s="91">
        <f>+Monitoring!H1095</f>
        <v>45170.384166666699</v>
      </c>
      <c r="I1095" s="93">
        <f>+Monitoring!I1095</f>
        <v>5.4398149950429797E-4</v>
      </c>
      <c r="J1095" s="92" t="e">
        <f>+Monitoring!#REF!</f>
        <v>#REF!</v>
      </c>
      <c r="K1095" s="88" t="str">
        <f>+Monitoring!S1095</f>
        <v>Diptera</v>
      </c>
      <c r="L1095" s="88" t="str">
        <f>+Monitoring!T1095</f>
        <v>Brachycera</v>
      </c>
      <c r="M1095" s="88" t="str">
        <f>+Monitoring!U1095</f>
        <v>#N/C</v>
      </c>
      <c r="N1095" s="88" t="str">
        <f>+Monitoring!V1095</f>
        <v>#N/C</v>
      </c>
      <c r="O1095" s="88" t="str">
        <f>+Monitoring!W1095</f>
        <v>#N/C</v>
      </c>
      <c r="P1095" s="88" t="str">
        <f>+Monitoring!X1095</f>
        <v>#N/C</v>
      </c>
      <c r="Q1095" s="88" t="str">
        <f>+Monitoring!Y1095</f>
        <v>#N/C</v>
      </c>
      <c r="R1095" s="88" t="str">
        <f>+Monitoring!Z1095</f>
        <v>#N/C</v>
      </c>
      <c r="S1095" s="88" t="e">
        <f>+Monitoring!#REF!</f>
        <v>#REF!</v>
      </c>
      <c r="T1095" s="101" t="e">
        <f>+Monitoring!#REF!</f>
        <v>#REF!</v>
      </c>
    </row>
    <row r="1096" spans="1:20" x14ac:dyDescent="0.3">
      <c r="A1096" s="88">
        <f t="shared" si="89"/>
        <v>1095</v>
      </c>
      <c r="B1096" s="88" t="str">
        <f t="shared" si="85"/>
        <v>FAIRD</v>
      </c>
      <c r="C1096" s="88" t="str">
        <f>SUBSTITUTE(+Monitoring!C1096,"-","")</f>
        <v>FAIRD4</v>
      </c>
      <c r="D1096" s="88" t="str">
        <f t="shared" si="86"/>
        <v>Site4</v>
      </c>
      <c r="E1096" s="89" t="str">
        <f t="shared" si="87"/>
        <v>Meadow</v>
      </c>
      <c r="F1096" s="90" t="str">
        <f t="shared" si="88"/>
        <v>FAIRDxMeadow</v>
      </c>
      <c r="G1096" s="91">
        <f>+Monitoring!G1096</f>
        <v>45170.410289351901</v>
      </c>
      <c r="H1096" s="91">
        <f>+Monitoring!H1096</f>
        <v>45170.410856481503</v>
      </c>
      <c r="I1096" s="93">
        <f>+Monitoring!I1096</f>
        <v>5.6712960213189945E-4</v>
      </c>
      <c r="J1096" s="92" t="e">
        <f>+Monitoring!#REF!</f>
        <v>#REF!</v>
      </c>
      <c r="K1096" s="88" t="str">
        <f>+Monitoring!S1096</f>
        <v>Diptera</v>
      </c>
      <c r="L1096" s="88" t="str">
        <f>+Monitoring!T1096</f>
        <v>Brachycera</v>
      </c>
      <c r="M1096" s="88" t="str">
        <f>+Monitoring!U1096</f>
        <v>Muscomorpha</v>
      </c>
      <c r="N1096" s="88" t="str">
        <f>+Monitoring!V1096</f>
        <v>Muscoidea</v>
      </c>
      <c r="O1096" s="88" t="str">
        <f>+Monitoring!W1096</f>
        <v>Fanniidae</v>
      </c>
      <c r="P1096" s="88">
        <f>+Monitoring!X1096</f>
        <v>0</v>
      </c>
      <c r="Q1096" s="88" t="str">
        <f>+Monitoring!Y1096</f>
        <v>Fannia</v>
      </c>
      <c r="R1096" s="88" t="str">
        <f>+Monitoring!Z1096</f>
        <v>#N/C</v>
      </c>
      <c r="S1096" s="88" t="e">
        <f>+Monitoring!#REF!</f>
        <v>#REF!</v>
      </c>
      <c r="T1096" s="101" t="e">
        <f>+Monitoring!#REF!</f>
        <v>#REF!</v>
      </c>
    </row>
    <row r="1097" spans="1:20" x14ac:dyDescent="0.3">
      <c r="A1097" s="88">
        <f t="shared" si="89"/>
        <v>1096</v>
      </c>
      <c r="B1097" s="88" t="str">
        <f t="shared" si="85"/>
        <v>FAIRD</v>
      </c>
      <c r="C1097" s="88" t="str">
        <f>SUBSTITUTE(+Monitoring!C1097,"-","")</f>
        <v>FAIRD4</v>
      </c>
      <c r="D1097" s="88" t="str">
        <f t="shared" si="86"/>
        <v>Site4</v>
      </c>
      <c r="E1097" s="89" t="str">
        <f t="shared" si="87"/>
        <v>Meadow</v>
      </c>
      <c r="F1097" s="90" t="str">
        <f t="shared" si="88"/>
        <v>FAIRDxMeadow</v>
      </c>
      <c r="G1097" s="91">
        <f>+Monitoring!G1097</f>
        <v>45170.424872685202</v>
      </c>
      <c r="H1097" s="91">
        <f>+Monitoring!H1097</f>
        <v>45170.426643518498</v>
      </c>
      <c r="I1097" s="93">
        <f>+Monitoring!I1097</f>
        <v>1.7708332961774431E-3</v>
      </c>
      <c r="J1097" s="92" t="e">
        <f>+Monitoring!#REF!</f>
        <v>#REF!</v>
      </c>
      <c r="K1097" s="88" t="str">
        <f>+Monitoring!S1097</f>
        <v>Diptera</v>
      </c>
      <c r="L1097" s="88" t="str">
        <f>+Monitoring!T1097</f>
        <v>Brachycera</v>
      </c>
      <c r="M1097" s="88" t="str">
        <f>+Monitoring!U1097</f>
        <v>#N/C</v>
      </c>
      <c r="N1097" s="88" t="str">
        <f>+Monitoring!V1097</f>
        <v>#N/C</v>
      </c>
      <c r="O1097" s="88" t="str">
        <f>+Monitoring!W1097</f>
        <v>#N/C</v>
      </c>
      <c r="P1097" s="88" t="str">
        <f>+Monitoring!X1097</f>
        <v>#N/C</v>
      </c>
      <c r="Q1097" s="88" t="str">
        <f>+Monitoring!Y1097</f>
        <v>#N/C</v>
      </c>
      <c r="R1097" s="88" t="str">
        <f>+Monitoring!Z1097</f>
        <v>#N/C</v>
      </c>
      <c r="S1097" s="88" t="e">
        <f>+Monitoring!#REF!</f>
        <v>#REF!</v>
      </c>
      <c r="T1097" s="101" t="e">
        <f>+Monitoring!#REF!</f>
        <v>#REF!</v>
      </c>
    </row>
    <row r="1098" spans="1:20" x14ac:dyDescent="0.3">
      <c r="A1098" s="88">
        <f t="shared" si="89"/>
        <v>1097</v>
      </c>
      <c r="B1098" s="88" t="str">
        <f t="shared" si="85"/>
        <v>FAIRD</v>
      </c>
      <c r="C1098" s="88" t="str">
        <f>SUBSTITUTE(+Monitoring!C1098,"-","")</f>
        <v>FAIRD4</v>
      </c>
      <c r="D1098" s="88" t="str">
        <f t="shared" si="86"/>
        <v>Site4</v>
      </c>
      <c r="E1098" s="89" t="str">
        <f t="shared" si="87"/>
        <v>Meadow</v>
      </c>
      <c r="F1098" s="90" t="str">
        <f t="shared" si="88"/>
        <v>FAIRDxMeadow</v>
      </c>
      <c r="G1098" s="91">
        <f>+Monitoring!G1098</f>
        <v>45170.4368287037</v>
      </c>
      <c r="H1098" s="91">
        <f>+Monitoring!H1098</f>
        <v>45170.437210648102</v>
      </c>
      <c r="I1098" s="93">
        <f>+Monitoring!I1098</f>
        <v>3.8194440276129171E-4</v>
      </c>
      <c r="J1098" s="92" t="e">
        <f>+Monitoring!#REF!</f>
        <v>#REF!</v>
      </c>
      <c r="K1098" s="88" t="str">
        <f>+Monitoring!S1098</f>
        <v>Diptera</v>
      </c>
      <c r="L1098" s="88" t="str">
        <f>+Monitoring!T1098</f>
        <v>Brachycera</v>
      </c>
      <c r="M1098" s="88" t="str">
        <f>+Monitoring!U1098</f>
        <v>#N/C</v>
      </c>
      <c r="N1098" s="88" t="str">
        <f>+Monitoring!V1098</f>
        <v>#N/C</v>
      </c>
      <c r="O1098" s="88" t="str">
        <f>+Monitoring!W1098</f>
        <v>#N/C</v>
      </c>
      <c r="P1098" s="88" t="str">
        <f>+Monitoring!X1098</f>
        <v>#N/C</v>
      </c>
      <c r="Q1098" s="88" t="str">
        <f>+Monitoring!Y1098</f>
        <v>#N/C</v>
      </c>
      <c r="R1098" s="88" t="str">
        <f>+Monitoring!Z1098</f>
        <v>#N/C</v>
      </c>
      <c r="S1098" s="88" t="e">
        <f>+Monitoring!#REF!</f>
        <v>#REF!</v>
      </c>
      <c r="T1098" s="101" t="e">
        <f>+Monitoring!#REF!</f>
        <v>#REF!</v>
      </c>
    </row>
    <row r="1099" spans="1:20" x14ac:dyDescent="0.3">
      <c r="A1099" s="88">
        <f t="shared" si="89"/>
        <v>1098</v>
      </c>
      <c r="B1099" s="88" t="str">
        <f t="shared" si="85"/>
        <v>FAIRD</v>
      </c>
      <c r="C1099" s="88" t="str">
        <f>SUBSTITUTE(+Monitoring!C1099,"-","")</f>
        <v>FAIRD4</v>
      </c>
      <c r="D1099" s="88" t="str">
        <f t="shared" si="86"/>
        <v>Site4</v>
      </c>
      <c r="E1099" s="89" t="str">
        <f t="shared" si="87"/>
        <v>Meadow</v>
      </c>
      <c r="F1099" s="90" t="str">
        <f t="shared" si="88"/>
        <v>FAIRDxMeadow</v>
      </c>
      <c r="G1099" s="91">
        <f>+Monitoring!G1099</f>
        <v>45170.438564814802</v>
      </c>
      <c r="H1099" s="91">
        <f>+Monitoring!H1099</f>
        <v>45170.439699074101</v>
      </c>
      <c r="I1099" s="93">
        <f>+Monitoring!I1099</f>
        <v>1.1342592988512479E-3</v>
      </c>
      <c r="J1099" s="92" t="e">
        <f>+Monitoring!#REF!</f>
        <v>#REF!</v>
      </c>
      <c r="K1099" s="88" t="str">
        <f>+Monitoring!S1099</f>
        <v>Diptera</v>
      </c>
      <c r="L1099" s="88" t="str">
        <f>+Monitoring!T1099</f>
        <v>Brachycera</v>
      </c>
      <c r="M1099" s="88" t="str">
        <f>+Monitoring!U1099</f>
        <v>Muscomorpha</v>
      </c>
      <c r="N1099" s="88" t="str">
        <f>+Monitoring!V1099</f>
        <v>Muscoidea</v>
      </c>
      <c r="O1099" s="88" t="str">
        <f>+Monitoring!W1099</f>
        <v>#N/C</v>
      </c>
      <c r="P1099" s="88" t="str">
        <f>+Monitoring!X1099</f>
        <v>#N/C</v>
      </c>
      <c r="Q1099" s="88" t="str">
        <f>+Monitoring!Y1099</f>
        <v>#N/C</v>
      </c>
      <c r="R1099" s="88" t="str">
        <f>+Monitoring!Z1099</f>
        <v>#N/C</v>
      </c>
      <c r="S1099" s="88" t="e">
        <f>+Monitoring!#REF!</f>
        <v>#REF!</v>
      </c>
      <c r="T1099" s="101" t="e">
        <f>+Monitoring!#REF!</f>
        <v>#REF!</v>
      </c>
    </row>
    <row r="1100" spans="1:20" x14ac:dyDescent="0.3">
      <c r="A1100" s="88">
        <f t="shared" si="89"/>
        <v>1099</v>
      </c>
      <c r="B1100" s="88" t="str">
        <f t="shared" si="85"/>
        <v>FAIRD</v>
      </c>
      <c r="C1100" s="88" t="str">
        <f>SUBSTITUTE(+Monitoring!C1100,"-","")</f>
        <v>FAIRD4</v>
      </c>
      <c r="D1100" s="88" t="str">
        <f t="shared" si="86"/>
        <v>Site4</v>
      </c>
      <c r="E1100" s="89" t="str">
        <f t="shared" si="87"/>
        <v>Meadow</v>
      </c>
      <c r="F1100" s="90" t="str">
        <f t="shared" si="88"/>
        <v>FAIRDxMeadow</v>
      </c>
      <c r="G1100" s="91">
        <f>+Monitoring!G1100</f>
        <v>45170.441122685203</v>
      </c>
      <c r="H1100" s="91">
        <f>+Monitoring!H1100</f>
        <v>45170.444837962998</v>
      </c>
      <c r="I1100" s="93">
        <f>+Monitoring!I1100</f>
        <v>3.7152777949813753E-3</v>
      </c>
      <c r="J1100" s="92" t="e">
        <f>+Monitoring!#REF!</f>
        <v>#REF!</v>
      </c>
      <c r="K1100" s="88" t="str">
        <f>+Monitoring!S1100</f>
        <v>Diptera</v>
      </c>
      <c r="L1100" s="88" t="str">
        <f>+Monitoring!T1100</f>
        <v>Brachycera</v>
      </c>
      <c r="M1100" s="88" t="str">
        <f>+Monitoring!U1100</f>
        <v>Muscomorpha</v>
      </c>
      <c r="N1100" s="88" t="str">
        <f>+Monitoring!V1100</f>
        <v>Muscoidea</v>
      </c>
      <c r="O1100" s="88" t="str">
        <f>+Monitoring!W1100</f>
        <v>#N/C</v>
      </c>
      <c r="P1100" s="88" t="str">
        <f>+Monitoring!X1100</f>
        <v>#N/C</v>
      </c>
      <c r="Q1100" s="88" t="str">
        <f>+Monitoring!Y1100</f>
        <v>#N/C</v>
      </c>
      <c r="R1100" s="88" t="str">
        <f>+Monitoring!Z1100</f>
        <v>#N/C</v>
      </c>
      <c r="S1100" s="88" t="e">
        <f>+Monitoring!#REF!</f>
        <v>#REF!</v>
      </c>
      <c r="T1100" s="101" t="e">
        <f>+Monitoring!#REF!</f>
        <v>#REF!</v>
      </c>
    </row>
    <row r="1101" spans="1:20" x14ac:dyDescent="0.3">
      <c r="A1101" s="88">
        <f t="shared" si="89"/>
        <v>1100</v>
      </c>
      <c r="B1101" s="88" t="str">
        <f t="shared" si="85"/>
        <v>FAIRD</v>
      </c>
      <c r="C1101" s="88" t="str">
        <f>SUBSTITUTE(+Monitoring!C1101,"-","")</f>
        <v>FAIRD4</v>
      </c>
      <c r="D1101" s="88" t="str">
        <f t="shared" si="86"/>
        <v>Site4</v>
      </c>
      <c r="E1101" s="89" t="str">
        <f t="shared" si="87"/>
        <v>Meadow</v>
      </c>
      <c r="F1101" s="90" t="str">
        <f t="shared" si="88"/>
        <v>FAIRDxMeadow</v>
      </c>
      <c r="G1101" s="91">
        <f>+Monitoring!G1101</f>
        <v>45170.449907407397</v>
      </c>
      <c r="H1101" s="91">
        <f>+Monitoring!H1101</f>
        <v>45170.4500694444</v>
      </c>
      <c r="I1101" s="93">
        <f>+Monitoring!I1101</f>
        <v>1.6203700215555727E-4</v>
      </c>
      <c r="J1101" s="92" t="e">
        <f>+Monitoring!#REF!</f>
        <v>#REF!</v>
      </c>
      <c r="K1101" s="88" t="str">
        <f>+Monitoring!S1101</f>
        <v>Diptera</v>
      </c>
      <c r="L1101" s="88" t="str">
        <f>+Monitoring!T1101</f>
        <v>Brachycera</v>
      </c>
      <c r="M1101" s="88" t="str">
        <f>+Monitoring!U1101</f>
        <v>#N/C</v>
      </c>
      <c r="N1101" s="88" t="str">
        <f>+Monitoring!V1101</f>
        <v>#N/C</v>
      </c>
      <c r="O1101" s="88" t="str">
        <f>+Monitoring!W1101</f>
        <v>#N/C</v>
      </c>
      <c r="P1101" s="88" t="str">
        <f>+Monitoring!X1101</f>
        <v>#N/C</v>
      </c>
      <c r="Q1101" s="88" t="str">
        <f>+Monitoring!Y1101</f>
        <v>#N/C</v>
      </c>
      <c r="R1101" s="88" t="str">
        <f>+Monitoring!Z1101</f>
        <v>#N/C</v>
      </c>
      <c r="S1101" s="88" t="e">
        <f>+Monitoring!#REF!</f>
        <v>#REF!</v>
      </c>
      <c r="T1101" s="101" t="e">
        <f>+Monitoring!#REF!</f>
        <v>#REF!</v>
      </c>
    </row>
    <row r="1102" spans="1:20" x14ac:dyDescent="0.3">
      <c r="A1102" s="88">
        <f t="shared" si="89"/>
        <v>1101</v>
      </c>
      <c r="B1102" s="88" t="str">
        <f t="shared" si="85"/>
        <v>FAIRD</v>
      </c>
      <c r="C1102" s="88" t="str">
        <f>SUBSTITUTE(+Monitoring!C1102,"-","")</f>
        <v>FAIRD4</v>
      </c>
      <c r="D1102" s="88" t="str">
        <f t="shared" si="86"/>
        <v>Site4</v>
      </c>
      <c r="E1102" s="89" t="str">
        <f t="shared" si="87"/>
        <v>Meadow</v>
      </c>
      <c r="F1102" s="90" t="str">
        <f t="shared" si="88"/>
        <v>FAIRDxMeadow</v>
      </c>
      <c r="G1102" s="91">
        <f>+Monitoring!G1102</f>
        <v>45170.475381944401</v>
      </c>
      <c r="H1102" s="91">
        <f>+Monitoring!H1102</f>
        <v>45170.475856481498</v>
      </c>
      <c r="I1102" s="93">
        <f>+Monitoring!I1102</f>
        <v>4.7453709703404456E-4</v>
      </c>
      <c r="J1102" s="92" t="e">
        <f>+Monitoring!#REF!</f>
        <v>#REF!</v>
      </c>
      <c r="K1102" s="88" t="str">
        <f>+Monitoring!S1102</f>
        <v>Diptera</v>
      </c>
      <c r="L1102" s="88" t="str">
        <f>+Monitoring!T1102</f>
        <v>Brachycera</v>
      </c>
      <c r="M1102" s="88" t="str">
        <f>+Monitoring!U1102</f>
        <v>Muscomorpha</v>
      </c>
      <c r="N1102" s="88" t="str">
        <f>+Monitoring!V1102</f>
        <v>Muscoidea</v>
      </c>
      <c r="O1102" s="88" t="str">
        <f>+Monitoring!W1102</f>
        <v>#N/C</v>
      </c>
      <c r="P1102" s="88" t="str">
        <f>+Monitoring!X1102</f>
        <v>#N/C</v>
      </c>
      <c r="Q1102" s="88" t="str">
        <f>+Monitoring!Y1102</f>
        <v>#N/C</v>
      </c>
      <c r="R1102" s="88" t="str">
        <f>+Monitoring!Z1102</f>
        <v>#N/C</v>
      </c>
      <c r="S1102" s="88" t="e">
        <f>+Monitoring!#REF!</f>
        <v>#REF!</v>
      </c>
      <c r="T1102" s="101" t="e">
        <f>+Monitoring!#REF!</f>
        <v>#REF!</v>
      </c>
    </row>
    <row r="1103" spans="1:20" x14ac:dyDescent="0.3">
      <c r="A1103" s="88">
        <f t="shared" si="89"/>
        <v>1102</v>
      </c>
      <c r="B1103" s="88" t="str">
        <f t="shared" si="85"/>
        <v>FAIRD</v>
      </c>
      <c r="C1103" s="88" t="str">
        <f>SUBSTITUTE(+Monitoring!C1103,"-","")</f>
        <v>FAIRD4</v>
      </c>
      <c r="D1103" s="88" t="str">
        <f t="shared" si="86"/>
        <v>Site4</v>
      </c>
      <c r="E1103" s="89" t="str">
        <f t="shared" si="87"/>
        <v>Meadow</v>
      </c>
      <c r="F1103" s="90" t="str">
        <f t="shared" si="88"/>
        <v>FAIRDxMeadow</v>
      </c>
      <c r="G1103" s="91">
        <f>+Monitoring!G1103</f>
        <v>45170.4950231482</v>
      </c>
      <c r="H1103" s="91">
        <f>+Monitoring!H1103</f>
        <v>45170.495416666701</v>
      </c>
      <c r="I1103" s="93">
        <f>+Monitoring!I1103</f>
        <v>3.9351850136881694E-4</v>
      </c>
      <c r="J1103" s="92" t="e">
        <f>+Monitoring!#REF!</f>
        <v>#REF!</v>
      </c>
      <c r="K1103" s="88" t="str">
        <f>+Monitoring!S1103</f>
        <v>Diptera</v>
      </c>
      <c r="L1103" s="88" t="str">
        <f>+Monitoring!T1103</f>
        <v>Brachycera</v>
      </c>
      <c r="M1103" s="88" t="str">
        <f>+Monitoring!U1103</f>
        <v>Muscomorpha</v>
      </c>
      <c r="N1103" s="88" t="str">
        <f>+Monitoring!V1103</f>
        <v>Muscoidea</v>
      </c>
      <c r="O1103" s="88" t="str">
        <f>+Monitoring!W1103</f>
        <v>Fanniidae</v>
      </c>
      <c r="P1103" s="88">
        <f>+Monitoring!X1103</f>
        <v>0</v>
      </c>
      <c r="Q1103" s="88" t="str">
        <f>+Monitoring!Y1103</f>
        <v>Fannia</v>
      </c>
      <c r="R1103" s="88" t="str">
        <f>+Monitoring!Z1103</f>
        <v>#N/C</v>
      </c>
      <c r="S1103" s="88" t="e">
        <f>+Monitoring!#REF!</f>
        <v>#REF!</v>
      </c>
      <c r="T1103" s="101" t="e">
        <f>+Monitoring!#REF!</f>
        <v>#REF!</v>
      </c>
    </row>
    <row r="1104" spans="1:20" x14ac:dyDescent="0.3">
      <c r="A1104" s="88">
        <f t="shared" si="89"/>
        <v>1103</v>
      </c>
      <c r="B1104" s="88" t="str">
        <f t="shared" si="85"/>
        <v>FAIRD</v>
      </c>
      <c r="C1104" s="88" t="str">
        <f>SUBSTITUTE(+Monitoring!C1104,"-","")</f>
        <v>FAIRD4</v>
      </c>
      <c r="D1104" s="88" t="str">
        <f t="shared" si="86"/>
        <v>Site4</v>
      </c>
      <c r="E1104" s="89" t="str">
        <f t="shared" si="87"/>
        <v>Meadow</v>
      </c>
      <c r="F1104" s="90" t="str">
        <f t="shared" si="88"/>
        <v>FAIRDxMeadow</v>
      </c>
      <c r="G1104" s="91">
        <f>+Monitoring!G1104</f>
        <v>45170.497905092598</v>
      </c>
      <c r="H1104" s="91">
        <f>+Monitoring!H1104</f>
        <v>45170.498321759304</v>
      </c>
      <c r="I1104" s="93">
        <f>+Monitoring!I1104</f>
        <v>4.1666670585982502E-4</v>
      </c>
      <c r="J1104" s="92" t="e">
        <f>+Monitoring!#REF!</f>
        <v>#REF!</v>
      </c>
      <c r="K1104" s="88" t="str">
        <f>+Monitoring!S1104</f>
        <v>Diptera</v>
      </c>
      <c r="L1104" s="88" t="str">
        <f>+Monitoring!T1104</f>
        <v>Brachycera</v>
      </c>
      <c r="M1104" s="88" t="str">
        <f>+Monitoring!U1104</f>
        <v>#N/C</v>
      </c>
      <c r="N1104" s="88" t="str">
        <f>+Monitoring!V1104</f>
        <v>#N/C</v>
      </c>
      <c r="O1104" s="88" t="str">
        <f>+Monitoring!W1104</f>
        <v>#N/C</v>
      </c>
      <c r="P1104" s="88" t="str">
        <f>+Monitoring!X1104</f>
        <v>#N/C</v>
      </c>
      <c r="Q1104" s="88" t="str">
        <f>+Monitoring!Y1104</f>
        <v>#N/C</v>
      </c>
      <c r="R1104" s="88" t="str">
        <f>+Monitoring!Z1104</f>
        <v>#N/C</v>
      </c>
      <c r="S1104" s="88" t="e">
        <f>+Monitoring!#REF!</f>
        <v>#REF!</v>
      </c>
      <c r="T1104" s="101" t="e">
        <f>+Monitoring!#REF!</f>
        <v>#REF!</v>
      </c>
    </row>
    <row r="1105" spans="1:20" x14ac:dyDescent="0.3">
      <c r="A1105" s="88">
        <f t="shared" si="89"/>
        <v>1104</v>
      </c>
      <c r="B1105" s="88" t="str">
        <f t="shared" si="85"/>
        <v>FAIRD</v>
      </c>
      <c r="C1105" s="88" t="str">
        <f>SUBSTITUTE(+Monitoring!C1105,"-","")</f>
        <v>FAIRD4</v>
      </c>
      <c r="D1105" s="88" t="str">
        <f t="shared" si="86"/>
        <v>Site4</v>
      </c>
      <c r="E1105" s="89" t="str">
        <f t="shared" si="87"/>
        <v>Meadow</v>
      </c>
      <c r="F1105" s="90" t="str">
        <f t="shared" si="88"/>
        <v>FAIRDxMeadow</v>
      </c>
      <c r="G1105" s="91">
        <f>+Monitoring!G1105</f>
        <v>45170.504456018498</v>
      </c>
      <c r="H1105" s="91">
        <f>+Monitoring!H1105</f>
        <v>45170.505486111098</v>
      </c>
      <c r="I1105" s="93">
        <f>+Monitoring!I1105</f>
        <v>1.0300926005584188E-3</v>
      </c>
      <c r="J1105" s="92" t="e">
        <f>+Monitoring!#REF!</f>
        <v>#REF!</v>
      </c>
      <c r="K1105" s="88" t="str">
        <f>+Monitoring!S1105</f>
        <v>Diptera</v>
      </c>
      <c r="L1105" s="88" t="str">
        <f>+Monitoring!T1105</f>
        <v>Brachycera</v>
      </c>
      <c r="M1105" s="88" t="str">
        <f>+Monitoring!U1105</f>
        <v>#N/C</v>
      </c>
      <c r="N1105" s="88" t="str">
        <f>+Monitoring!V1105</f>
        <v>#N/C</v>
      </c>
      <c r="O1105" s="88" t="str">
        <f>+Monitoring!W1105</f>
        <v>#N/C</v>
      </c>
      <c r="P1105" s="88" t="str">
        <f>+Monitoring!X1105</f>
        <v>#N/C</v>
      </c>
      <c r="Q1105" s="88" t="str">
        <f>+Monitoring!Y1105</f>
        <v>#N/C</v>
      </c>
      <c r="R1105" s="88" t="str">
        <f>+Monitoring!Z1105</f>
        <v>#N/C</v>
      </c>
      <c r="S1105" s="88" t="e">
        <f>+Monitoring!#REF!</f>
        <v>#REF!</v>
      </c>
      <c r="T1105" s="101" t="e">
        <f>+Monitoring!#REF!</f>
        <v>#REF!</v>
      </c>
    </row>
    <row r="1106" spans="1:20" x14ac:dyDescent="0.3">
      <c r="A1106" s="88">
        <f t="shared" si="89"/>
        <v>1105</v>
      </c>
      <c r="B1106" s="88" t="str">
        <f t="shared" si="85"/>
        <v>FAIRD</v>
      </c>
      <c r="C1106" s="88" t="str">
        <f>SUBSTITUTE(+Monitoring!C1106,"-","")</f>
        <v>FAIRD4</v>
      </c>
      <c r="D1106" s="88" t="str">
        <f t="shared" si="86"/>
        <v>Site4</v>
      </c>
      <c r="E1106" s="89" t="str">
        <f t="shared" si="87"/>
        <v>Meadow</v>
      </c>
      <c r="F1106" s="90" t="str">
        <f t="shared" si="88"/>
        <v>FAIRDxMeadow</v>
      </c>
      <c r="G1106" s="91">
        <f>+Monitoring!G1106</f>
        <v>45170.505347222199</v>
      </c>
      <c r="H1106" s="91">
        <f>+Monitoring!H1106</f>
        <v>45170.507199074098</v>
      </c>
      <c r="I1106" s="93">
        <f>+Monitoring!I1106</f>
        <v>1.8518518991186284E-3</v>
      </c>
      <c r="J1106" s="92" t="e">
        <f>+Monitoring!#REF!</f>
        <v>#REF!</v>
      </c>
      <c r="K1106" s="88" t="str">
        <f>+Monitoring!S1106</f>
        <v>Diptera</v>
      </c>
      <c r="L1106" s="88" t="str">
        <f>+Monitoring!T1106</f>
        <v>Brachycera</v>
      </c>
      <c r="M1106" s="88" t="str">
        <f>+Monitoring!U1106</f>
        <v>Muscomorpha</v>
      </c>
      <c r="N1106" s="88" t="str">
        <f>+Monitoring!V1106</f>
        <v>Muscoidea</v>
      </c>
      <c r="O1106" s="88" t="str">
        <f>+Monitoring!W1106</f>
        <v>Fanniidae</v>
      </c>
      <c r="P1106" s="88">
        <f>+Monitoring!X1106</f>
        <v>0</v>
      </c>
      <c r="Q1106" s="88" t="str">
        <f>+Monitoring!Y1106</f>
        <v>Fannia</v>
      </c>
      <c r="R1106" s="88" t="str">
        <f>+Monitoring!Z1106</f>
        <v>#N/C</v>
      </c>
      <c r="S1106" s="88" t="e">
        <f>+Monitoring!#REF!</f>
        <v>#REF!</v>
      </c>
      <c r="T1106" s="101" t="e">
        <f>+Monitoring!#REF!</f>
        <v>#REF!</v>
      </c>
    </row>
    <row r="1107" spans="1:20" x14ac:dyDescent="0.3">
      <c r="A1107" s="88">
        <f t="shared" si="89"/>
        <v>1106</v>
      </c>
      <c r="B1107" s="88" t="str">
        <f t="shared" si="85"/>
        <v>FAIRD</v>
      </c>
      <c r="C1107" s="88" t="str">
        <f>SUBSTITUTE(+Monitoring!C1107,"-","")</f>
        <v>FAIRD4</v>
      </c>
      <c r="D1107" s="88" t="str">
        <f t="shared" si="86"/>
        <v>Site4</v>
      </c>
      <c r="E1107" s="89" t="str">
        <f t="shared" si="87"/>
        <v>Meadow</v>
      </c>
      <c r="F1107" s="90" t="str">
        <f t="shared" si="88"/>
        <v>FAIRDxMeadow</v>
      </c>
      <c r="G1107" s="91">
        <f>+Monitoring!G1107</f>
        <v>45170.5086226852</v>
      </c>
      <c r="H1107" s="91">
        <f>+Monitoring!H1107</f>
        <v>45170.509861111103</v>
      </c>
      <c r="I1107" s="93">
        <f>+Monitoring!I1107</f>
        <v>1.238425902556628E-3</v>
      </c>
      <c r="J1107" s="92" t="e">
        <f>+Monitoring!#REF!</f>
        <v>#REF!</v>
      </c>
      <c r="K1107" s="88" t="str">
        <f>+Monitoring!S1107</f>
        <v>Diptera</v>
      </c>
      <c r="L1107" s="88" t="str">
        <f>+Monitoring!T1107</f>
        <v>Brachycera</v>
      </c>
      <c r="M1107" s="88" t="str">
        <f>+Monitoring!U1107</f>
        <v>#N/C</v>
      </c>
      <c r="N1107" s="88" t="str">
        <f>+Monitoring!V1107</f>
        <v>#N/C</v>
      </c>
      <c r="O1107" s="88" t="str">
        <f>+Monitoring!W1107</f>
        <v>#N/C</v>
      </c>
      <c r="P1107" s="88" t="str">
        <f>+Monitoring!X1107</f>
        <v>#N/C</v>
      </c>
      <c r="Q1107" s="88" t="str">
        <f>+Monitoring!Y1107</f>
        <v>#N/C</v>
      </c>
      <c r="R1107" s="88" t="str">
        <f>+Monitoring!Z1107</f>
        <v>#N/C</v>
      </c>
      <c r="S1107" s="88" t="e">
        <f>+Monitoring!#REF!</f>
        <v>#REF!</v>
      </c>
      <c r="T1107" s="101" t="e">
        <f>+Monitoring!#REF!</f>
        <v>#REF!</v>
      </c>
    </row>
    <row r="1108" spans="1:20" x14ac:dyDescent="0.3">
      <c r="A1108" s="88">
        <f t="shared" si="89"/>
        <v>1107</v>
      </c>
      <c r="B1108" s="88" t="str">
        <f t="shared" si="85"/>
        <v>FAIRD</v>
      </c>
      <c r="C1108" s="88" t="str">
        <f>SUBSTITUTE(+Monitoring!C1108,"-","")</f>
        <v>FAIRD4</v>
      </c>
      <c r="D1108" s="88" t="str">
        <f t="shared" si="86"/>
        <v>Site4</v>
      </c>
      <c r="E1108" s="89" t="str">
        <f t="shared" si="87"/>
        <v>Meadow</v>
      </c>
      <c r="F1108" s="90" t="str">
        <f t="shared" si="88"/>
        <v>FAIRDxMeadow</v>
      </c>
      <c r="G1108" s="91">
        <f>+Monitoring!G1108</f>
        <v>45170.5093402778</v>
      </c>
      <c r="H1108" s="91">
        <f>+Monitoring!H1108</f>
        <v>45170.511018518497</v>
      </c>
      <c r="I1108" s="93">
        <f>+Monitoring!I1108</f>
        <v>1.6782406964921393E-3</v>
      </c>
      <c r="J1108" s="92" t="e">
        <f>+Monitoring!#REF!</f>
        <v>#REF!</v>
      </c>
      <c r="K1108" s="88" t="str">
        <f>+Monitoring!S1108</f>
        <v>Diptera</v>
      </c>
      <c r="L1108" s="88" t="str">
        <f>+Monitoring!T1108</f>
        <v>Brachycera</v>
      </c>
      <c r="M1108" s="88" t="str">
        <f>+Monitoring!U1108</f>
        <v>Muscomorpha</v>
      </c>
      <c r="N1108" s="88" t="str">
        <f>+Monitoring!V1108</f>
        <v>Muscoidea</v>
      </c>
      <c r="O1108" s="88" t="str">
        <f>+Monitoring!W1108</f>
        <v>Fanniidae</v>
      </c>
      <c r="P1108" s="88">
        <f>+Monitoring!X1108</f>
        <v>0</v>
      </c>
      <c r="Q1108" s="88" t="str">
        <f>+Monitoring!Y1108</f>
        <v>Fannia</v>
      </c>
      <c r="R1108" s="88" t="str">
        <f>+Monitoring!Z1108</f>
        <v>#N/C</v>
      </c>
      <c r="S1108" s="88" t="e">
        <f>+Monitoring!#REF!</f>
        <v>#REF!</v>
      </c>
      <c r="T1108" s="101" t="e">
        <f>+Monitoring!#REF!</f>
        <v>#REF!</v>
      </c>
    </row>
    <row r="1109" spans="1:20" x14ac:dyDescent="0.3">
      <c r="A1109" s="88">
        <f t="shared" si="89"/>
        <v>1108</v>
      </c>
      <c r="B1109" s="88" t="str">
        <f t="shared" si="85"/>
        <v>FAIRD</v>
      </c>
      <c r="C1109" s="88" t="str">
        <f>SUBSTITUTE(+Monitoring!C1109,"-","")</f>
        <v>FAIRD4</v>
      </c>
      <c r="D1109" s="88" t="str">
        <f t="shared" si="86"/>
        <v>Site4</v>
      </c>
      <c r="E1109" s="89" t="str">
        <f t="shared" si="87"/>
        <v>Meadow</v>
      </c>
      <c r="F1109" s="90" t="str">
        <f t="shared" si="88"/>
        <v>FAIRDxMeadow</v>
      </c>
      <c r="G1109" s="91">
        <f>+Monitoring!G1109</f>
        <v>45170.520023148099</v>
      </c>
      <c r="H1109" s="91">
        <f>+Monitoring!H1109</f>
        <v>45170.520092592596</v>
      </c>
      <c r="I1109" s="93">
        <f>+Monitoring!I1109</f>
        <v>6.9444497057702392E-5</v>
      </c>
      <c r="J1109" s="92" t="e">
        <f>+Monitoring!#REF!</f>
        <v>#REF!</v>
      </c>
      <c r="K1109" s="88" t="str">
        <f>+Monitoring!S1109</f>
        <v>Diptera</v>
      </c>
      <c r="L1109" s="88" t="str">
        <f>+Monitoring!T1109</f>
        <v>Brachycera</v>
      </c>
      <c r="M1109" s="88" t="str">
        <f>+Monitoring!U1109</f>
        <v>Muscomorpha</v>
      </c>
      <c r="N1109" s="88" t="str">
        <f>+Monitoring!V1109</f>
        <v>Muscoidea</v>
      </c>
      <c r="O1109" s="88" t="str">
        <f>+Monitoring!W1109</f>
        <v>Fanniidae</v>
      </c>
      <c r="P1109" s="88">
        <f>+Monitoring!X1109</f>
        <v>0</v>
      </c>
      <c r="Q1109" s="88" t="str">
        <f>+Monitoring!Y1109</f>
        <v>Fannia</v>
      </c>
      <c r="R1109" s="88" t="str">
        <f>+Monitoring!Z1109</f>
        <v>#N/C</v>
      </c>
      <c r="S1109" s="88" t="e">
        <f>+Monitoring!#REF!</f>
        <v>#REF!</v>
      </c>
      <c r="T1109" s="101" t="e">
        <f>+Monitoring!#REF!</f>
        <v>#REF!</v>
      </c>
    </row>
    <row r="1110" spans="1:20" x14ac:dyDescent="0.3">
      <c r="A1110" s="88">
        <f t="shared" si="89"/>
        <v>1109</v>
      </c>
      <c r="B1110" s="88" t="str">
        <f t="shared" si="85"/>
        <v>FAIRD</v>
      </c>
      <c r="C1110" s="88" t="str">
        <f>SUBSTITUTE(+Monitoring!C1110,"-","")</f>
        <v>FAIRD4</v>
      </c>
      <c r="D1110" s="88" t="str">
        <f t="shared" si="86"/>
        <v>Site4</v>
      </c>
      <c r="E1110" s="89" t="str">
        <f t="shared" si="87"/>
        <v>Meadow</v>
      </c>
      <c r="F1110" s="90" t="str">
        <f t="shared" si="88"/>
        <v>FAIRDxMeadow</v>
      </c>
      <c r="G1110" s="91">
        <f>+Monitoring!G1110</f>
        <v>45170.534942129598</v>
      </c>
      <c r="H1110" s="91">
        <f>+Monitoring!H1110</f>
        <v>45170.535150463002</v>
      </c>
      <c r="I1110" s="93">
        <f>+Monitoring!I1110</f>
        <v>2.0833340386161581E-4</v>
      </c>
      <c r="J1110" s="92" t="e">
        <f>+Monitoring!#REF!</f>
        <v>#REF!</v>
      </c>
      <c r="K1110" s="88" t="str">
        <f>+Monitoring!S1110</f>
        <v>Diptera</v>
      </c>
      <c r="L1110" s="88" t="str">
        <f>+Monitoring!T1110</f>
        <v>Brachycera</v>
      </c>
      <c r="M1110" s="88" t="str">
        <f>+Monitoring!U1110</f>
        <v>Muscomorpha</v>
      </c>
      <c r="N1110" s="88" t="str">
        <f>+Monitoring!V1110</f>
        <v>Syrphoidea</v>
      </c>
      <c r="O1110" s="88" t="str">
        <f>+Monitoring!W1110</f>
        <v>Syrphidae</v>
      </c>
      <c r="P1110" s="88" t="str">
        <f>+Monitoring!X1110</f>
        <v>Syrphinae</v>
      </c>
      <c r="Q1110" s="88" t="str">
        <f>+Monitoring!Y1110</f>
        <v>Episyrphus</v>
      </c>
      <c r="R1110" s="88" t="str">
        <f>+Monitoring!Z1110</f>
        <v>#N/C</v>
      </c>
      <c r="S1110" s="88" t="e">
        <f>+Monitoring!#REF!</f>
        <v>#REF!</v>
      </c>
      <c r="T1110" s="101" t="e">
        <f>+Monitoring!#REF!</f>
        <v>#REF!</v>
      </c>
    </row>
    <row r="1111" spans="1:20" x14ac:dyDescent="0.3">
      <c r="A1111" s="88">
        <f t="shared" si="89"/>
        <v>1110</v>
      </c>
      <c r="B1111" s="88" t="str">
        <f t="shared" si="85"/>
        <v>FAIRD</v>
      </c>
      <c r="C1111" s="88" t="str">
        <f>SUBSTITUTE(+Monitoring!C1111,"-","")</f>
        <v>FAIRD4</v>
      </c>
      <c r="D1111" s="88" t="str">
        <f t="shared" si="86"/>
        <v>Site4</v>
      </c>
      <c r="E1111" s="89" t="str">
        <f t="shared" si="87"/>
        <v>Meadow</v>
      </c>
      <c r="F1111" s="90" t="str">
        <f t="shared" si="88"/>
        <v>FAIRDxMeadow</v>
      </c>
      <c r="G1111" s="91">
        <f>+Monitoring!G1111</f>
        <v>45170.548969907402</v>
      </c>
      <c r="H1111" s="91">
        <f>+Monitoring!H1111</f>
        <v>45170.549178240697</v>
      </c>
      <c r="I1111" s="93">
        <f>+Monitoring!I1111</f>
        <v>2.0833329472225159E-4</v>
      </c>
      <c r="J1111" s="92" t="e">
        <f>+Monitoring!#REF!</f>
        <v>#REF!</v>
      </c>
      <c r="K1111" s="88" t="str">
        <f>+Monitoring!S1111</f>
        <v>Diptera</v>
      </c>
      <c r="L1111" s="88" t="str">
        <f>+Monitoring!T1111</f>
        <v>Brachycera</v>
      </c>
      <c r="M1111" s="88" t="str">
        <f>+Monitoring!U1111</f>
        <v>#N/C</v>
      </c>
      <c r="N1111" s="88" t="str">
        <f>+Monitoring!V1111</f>
        <v>#N/C</v>
      </c>
      <c r="O1111" s="88" t="str">
        <f>+Monitoring!W1111</f>
        <v>#N/C</v>
      </c>
      <c r="P1111" s="88" t="str">
        <f>+Monitoring!X1111</f>
        <v>#N/C</v>
      </c>
      <c r="Q1111" s="88" t="str">
        <f>+Monitoring!Y1111</f>
        <v>#N/C</v>
      </c>
      <c r="R1111" s="88" t="str">
        <f>+Monitoring!Z1111</f>
        <v>#N/C</v>
      </c>
      <c r="S1111" s="88" t="e">
        <f>+Monitoring!#REF!</f>
        <v>#REF!</v>
      </c>
      <c r="T1111" s="101" t="e">
        <f>+Monitoring!#REF!</f>
        <v>#REF!</v>
      </c>
    </row>
    <row r="1112" spans="1:20" x14ac:dyDescent="0.3">
      <c r="A1112" s="88">
        <f t="shared" si="89"/>
        <v>1111</v>
      </c>
      <c r="B1112" s="88" t="str">
        <f t="shared" si="85"/>
        <v>FAIRD</v>
      </c>
      <c r="C1112" s="88" t="str">
        <f>SUBSTITUTE(+Monitoring!C1112,"-","")</f>
        <v>FAIRD4</v>
      </c>
      <c r="D1112" s="88" t="str">
        <f t="shared" si="86"/>
        <v>Site4</v>
      </c>
      <c r="E1112" s="89" t="str">
        <f t="shared" si="87"/>
        <v>Meadow</v>
      </c>
      <c r="F1112" s="90" t="str">
        <f t="shared" si="88"/>
        <v>FAIRDxMeadow</v>
      </c>
      <c r="G1112" s="91">
        <f>+Monitoring!G1112</f>
        <v>45170.556608796302</v>
      </c>
      <c r="H1112" s="91">
        <f>+Monitoring!H1112</f>
        <v>45170.556967592602</v>
      </c>
      <c r="I1112" s="93">
        <f>+Monitoring!I1112</f>
        <v>3.5879630013369024E-4</v>
      </c>
      <c r="J1112" s="92" t="e">
        <f>+Monitoring!#REF!</f>
        <v>#REF!</v>
      </c>
      <c r="K1112" s="88" t="str">
        <f>+Monitoring!S1112</f>
        <v>Diptera</v>
      </c>
      <c r="L1112" s="88" t="str">
        <f>+Monitoring!T1112</f>
        <v>Brachycera</v>
      </c>
      <c r="M1112" s="88" t="str">
        <f>+Monitoring!U1112</f>
        <v>Muscomorpha</v>
      </c>
      <c r="N1112" s="88" t="str">
        <f>+Monitoring!V1112</f>
        <v>Muscoidea</v>
      </c>
      <c r="O1112" s="88" t="str">
        <f>+Monitoring!W1112</f>
        <v>Fanniidae</v>
      </c>
      <c r="P1112" s="88">
        <f>+Monitoring!X1112</f>
        <v>0</v>
      </c>
      <c r="Q1112" s="88" t="str">
        <f>+Monitoring!Y1112</f>
        <v>Fannia</v>
      </c>
      <c r="R1112" s="88" t="str">
        <f>+Monitoring!Z1112</f>
        <v>#N/C</v>
      </c>
      <c r="S1112" s="88" t="e">
        <f>+Monitoring!#REF!</f>
        <v>#REF!</v>
      </c>
      <c r="T1112" s="101" t="e">
        <f>+Monitoring!#REF!</f>
        <v>#REF!</v>
      </c>
    </row>
    <row r="1113" spans="1:20" x14ac:dyDescent="0.3">
      <c r="A1113" s="88">
        <f t="shared" si="89"/>
        <v>1112</v>
      </c>
      <c r="B1113" s="88" t="str">
        <f t="shared" si="85"/>
        <v>FAIRD</v>
      </c>
      <c r="C1113" s="88" t="str">
        <f>SUBSTITUTE(+Monitoring!C1113,"-","")</f>
        <v>FAIRD4</v>
      </c>
      <c r="D1113" s="88" t="str">
        <f t="shared" si="86"/>
        <v>Site4</v>
      </c>
      <c r="E1113" s="89" t="str">
        <f t="shared" si="87"/>
        <v>Meadow</v>
      </c>
      <c r="F1113" s="90" t="str">
        <f t="shared" si="88"/>
        <v>FAIRDxMeadow</v>
      </c>
      <c r="G1113" s="91">
        <f>+Monitoring!G1113</f>
        <v>45170.556608796302</v>
      </c>
      <c r="H1113" s="91">
        <f>+Monitoring!H1113</f>
        <v>45170.558472222197</v>
      </c>
      <c r="I1113" s="93">
        <f>+Monitoring!I1113</f>
        <v>1.863425895862747E-3</v>
      </c>
      <c r="J1113" s="92" t="e">
        <f>+Monitoring!#REF!</f>
        <v>#REF!</v>
      </c>
      <c r="K1113" s="88" t="str">
        <f>+Monitoring!S1113</f>
        <v>Diptera</v>
      </c>
      <c r="L1113" s="88" t="str">
        <f>+Monitoring!T1113</f>
        <v>Brachycera</v>
      </c>
      <c r="M1113" s="88" t="str">
        <f>+Monitoring!U1113</f>
        <v>Muscomorpha</v>
      </c>
      <c r="N1113" s="88" t="str">
        <f>+Monitoring!V1113</f>
        <v>Muscoidea</v>
      </c>
      <c r="O1113" s="88" t="str">
        <f>+Monitoring!W1113</f>
        <v>Fanniidae</v>
      </c>
      <c r="P1113" s="88">
        <f>+Monitoring!X1113</f>
        <v>0</v>
      </c>
      <c r="Q1113" s="88" t="str">
        <f>+Monitoring!Y1113</f>
        <v>Fannia</v>
      </c>
      <c r="R1113" s="88" t="str">
        <f>+Monitoring!Z1113</f>
        <v>#N/C</v>
      </c>
      <c r="S1113" s="88" t="e">
        <f>+Monitoring!#REF!</f>
        <v>#REF!</v>
      </c>
      <c r="T1113" s="101" t="e">
        <f>+Monitoring!#REF!</f>
        <v>#REF!</v>
      </c>
    </row>
    <row r="1114" spans="1:20" x14ac:dyDescent="0.3">
      <c r="A1114" s="88">
        <f t="shared" si="89"/>
        <v>1113</v>
      </c>
      <c r="B1114" s="88" t="str">
        <f t="shared" si="85"/>
        <v>FAIRD</v>
      </c>
      <c r="C1114" s="88" t="str">
        <f>SUBSTITUTE(+Monitoring!C1114,"-","")</f>
        <v>FAIRD4</v>
      </c>
      <c r="D1114" s="88" t="str">
        <f t="shared" si="86"/>
        <v>Site4</v>
      </c>
      <c r="E1114" s="89" t="str">
        <f t="shared" si="87"/>
        <v>Meadow</v>
      </c>
      <c r="F1114" s="90" t="str">
        <f t="shared" si="88"/>
        <v>FAIRDxMeadow</v>
      </c>
      <c r="G1114" s="91">
        <f>+Monitoring!G1114</f>
        <v>45170.560023148202</v>
      </c>
      <c r="H1114" s="91">
        <f>+Monitoring!H1114</f>
        <v>45170.562696759298</v>
      </c>
      <c r="I1114" s="93">
        <f>+Monitoring!I1114</f>
        <v>2.6736110958154313E-3</v>
      </c>
      <c r="J1114" s="92" t="e">
        <f>+Monitoring!#REF!</f>
        <v>#REF!</v>
      </c>
      <c r="K1114" s="88" t="str">
        <f>+Monitoring!S1114</f>
        <v>Diptera</v>
      </c>
      <c r="L1114" s="88" t="str">
        <f>+Monitoring!T1114</f>
        <v>Brachycera</v>
      </c>
      <c r="M1114" s="88" t="str">
        <f>+Monitoring!U1114</f>
        <v>#N/C</v>
      </c>
      <c r="N1114" s="88" t="str">
        <f>+Monitoring!V1114</f>
        <v>#N/C</v>
      </c>
      <c r="O1114" s="88" t="str">
        <f>+Monitoring!W1114</f>
        <v>#N/C</v>
      </c>
      <c r="P1114" s="88" t="str">
        <f>+Monitoring!X1114</f>
        <v>#N/C</v>
      </c>
      <c r="Q1114" s="88" t="str">
        <f>+Monitoring!Y1114</f>
        <v>#N/C</v>
      </c>
      <c r="R1114" s="88" t="str">
        <f>+Monitoring!Z1114</f>
        <v>#N/C</v>
      </c>
      <c r="S1114" s="88" t="e">
        <f>+Monitoring!#REF!</f>
        <v>#REF!</v>
      </c>
      <c r="T1114" s="101" t="e">
        <f>+Monitoring!#REF!</f>
        <v>#REF!</v>
      </c>
    </row>
    <row r="1115" spans="1:20" x14ac:dyDescent="0.3">
      <c r="A1115" s="88">
        <f t="shared" si="89"/>
        <v>1114</v>
      </c>
      <c r="B1115" s="88" t="str">
        <f t="shared" si="85"/>
        <v>FAIRD</v>
      </c>
      <c r="C1115" s="88" t="str">
        <f>SUBSTITUTE(+Monitoring!C1115,"-","")</f>
        <v>FAIRD4</v>
      </c>
      <c r="D1115" s="88" t="str">
        <f t="shared" si="86"/>
        <v>Site4</v>
      </c>
      <c r="E1115" s="89" t="str">
        <f t="shared" si="87"/>
        <v>Meadow</v>
      </c>
      <c r="F1115" s="90" t="str">
        <f t="shared" si="88"/>
        <v>FAIRDxMeadow</v>
      </c>
      <c r="G1115" s="91">
        <f>+Monitoring!G1115</f>
        <v>45170.566493055601</v>
      </c>
      <c r="H1115" s="91">
        <f>+Monitoring!H1115</f>
        <v>45170.566574074102</v>
      </c>
      <c r="I1115" s="93">
        <f>+Monitoring!I1115</f>
        <v>8.1018501077778637E-5</v>
      </c>
      <c r="J1115" s="92" t="e">
        <f>+Monitoring!#REF!</f>
        <v>#REF!</v>
      </c>
      <c r="K1115" s="88" t="str">
        <f>+Monitoring!S1115</f>
        <v>Diptera</v>
      </c>
      <c r="L1115" s="88" t="str">
        <f>+Monitoring!T1115</f>
        <v>Brachycera</v>
      </c>
      <c r="M1115" s="88" t="str">
        <f>+Monitoring!U1115</f>
        <v>Muscomorpha</v>
      </c>
      <c r="N1115" s="88" t="str">
        <f>+Monitoring!V1115</f>
        <v>Oestroidea</v>
      </c>
      <c r="O1115" s="88" t="str">
        <f>+Monitoring!W1115</f>
        <v>Tachinidae</v>
      </c>
      <c r="P1115" s="88" t="str">
        <f>+Monitoring!X1115</f>
        <v>Tachininae</v>
      </c>
      <c r="Q1115" s="88" t="str">
        <f>+Monitoring!Y1115</f>
        <v>Tachina</v>
      </c>
      <c r="R1115" s="88" t="str">
        <f>+Monitoring!Z1115</f>
        <v>#N/C</v>
      </c>
      <c r="S1115" s="88" t="e">
        <f>+Monitoring!#REF!</f>
        <v>#REF!</v>
      </c>
      <c r="T1115" s="101" t="e">
        <f>+Monitoring!#REF!</f>
        <v>#REF!</v>
      </c>
    </row>
    <row r="1116" spans="1:20" x14ac:dyDescent="0.3">
      <c r="A1116" s="88">
        <f t="shared" si="89"/>
        <v>1115</v>
      </c>
      <c r="B1116" s="88" t="str">
        <f t="shared" si="85"/>
        <v>FAIRD</v>
      </c>
      <c r="C1116" s="88" t="str">
        <f>SUBSTITUTE(+Monitoring!C1116,"-","")</f>
        <v>FAIRD4</v>
      </c>
      <c r="D1116" s="88" t="str">
        <f t="shared" si="86"/>
        <v>Site4</v>
      </c>
      <c r="E1116" s="89" t="str">
        <f t="shared" si="87"/>
        <v>Meadow</v>
      </c>
      <c r="F1116" s="90" t="str">
        <f t="shared" si="88"/>
        <v>FAIRDxMeadow</v>
      </c>
      <c r="G1116" s="91">
        <f>+Monitoring!G1116</f>
        <v>45170.5714351852</v>
      </c>
      <c r="H1116" s="91">
        <f>+Monitoring!H1116</f>
        <v>45170.575532407398</v>
      </c>
      <c r="I1116" s="93">
        <f>+Monitoring!I1116</f>
        <v>4.097222197742667E-3</v>
      </c>
      <c r="J1116" s="92" t="e">
        <f>+Monitoring!#REF!</f>
        <v>#REF!</v>
      </c>
      <c r="K1116" s="88" t="str">
        <f>+Monitoring!S1116</f>
        <v>Diptera</v>
      </c>
      <c r="L1116" s="88" t="str">
        <f>+Monitoring!T1116</f>
        <v>Brachycera</v>
      </c>
      <c r="M1116" s="88" t="str">
        <f>+Monitoring!U1116</f>
        <v>Muscomorpha</v>
      </c>
      <c r="N1116" s="88" t="str">
        <f>+Monitoring!V1116</f>
        <v>Muscoidea</v>
      </c>
      <c r="O1116" s="88" t="str">
        <f>+Monitoring!W1116</f>
        <v>Fanniidae</v>
      </c>
      <c r="P1116" s="88">
        <f>+Monitoring!X1116</f>
        <v>0</v>
      </c>
      <c r="Q1116" s="88" t="str">
        <f>+Monitoring!Y1116</f>
        <v>Fannia</v>
      </c>
      <c r="R1116" s="88" t="str">
        <f>+Monitoring!Z1116</f>
        <v>#N/C</v>
      </c>
      <c r="S1116" s="88" t="e">
        <f>+Monitoring!#REF!</f>
        <v>#REF!</v>
      </c>
      <c r="T1116" s="101" t="e">
        <f>+Monitoring!#REF!</f>
        <v>#REF!</v>
      </c>
    </row>
    <row r="1117" spans="1:20" x14ac:dyDescent="0.3">
      <c r="A1117" s="88">
        <f t="shared" si="89"/>
        <v>1116</v>
      </c>
      <c r="B1117" s="88" t="str">
        <f t="shared" si="85"/>
        <v>FAIRD</v>
      </c>
      <c r="C1117" s="88" t="str">
        <f>SUBSTITUTE(+Monitoring!C1117,"-","")</f>
        <v>FAIRD4</v>
      </c>
      <c r="D1117" s="88" t="str">
        <f t="shared" si="86"/>
        <v>Site4</v>
      </c>
      <c r="E1117" s="89" t="str">
        <f t="shared" si="87"/>
        <v>Meadow</v>
      </c>
      <c r="F1117" s="90" t="str">
        <f t="shared" si="88"/>
        <v>FAIRDxMeadow</v>
      </c>
      <c r="G1117" s="91">
        <f>+Monitoring!G1117</f>
        <v>45170.596932870401</v>
      </c>
      <c r="H1117" s="91">
        <f>+Monitoring!H1117</f>
        <v>45170.600277777798</v>
      </c>
      <c r="I1117" s="93">
        <f>+Monitoring!I1117</f>
        <v>3.3449073962401599E-3</v>
      </c>
      <c r="J1117" s="92" t="e">
        <f>+Monitoring!#REF!</f>
        <v>#REF!</v>
      </c>
      <c r="K1117" s="88" t="str">
        <f>+Monitoring!S1117</f>
        <v>Diptera</v>
      </c>
      <c r="L1117" s="88" t="str">
        <f>+Monitoring!T1117</f>
        <v>Brachycera</v>
      </c>
      <c r="M1117" s="88" t="str">
        <f>+Monitoring!U1117</f>
        <v>Muscomorpha</v>
      </c>
      <c r="N1117" s="88" t="str">
        <f>+Monitoring!V1117</f>
        <v>Muscoidea</v>
      </c>
      <c r="O1117" s="88" t="str">
        <f>+Monitoring!W1117</f>
        <v>Fanniidae</v>
      </c>
      <c r="P1117" s="88">
        <f>+Monitoring!X1117</f>
        <v>0</v>
      </c>
      <c r="Q1117" s="88" t="str">
        <f>+Monitoring!Y1117</f>
        <v>Fannia</v>
      </c>
      <c r="R1117" s="88" t="str">
        <f>+Monitoring!Z1117</f>
        <v>#N/C</v>
      </c>
      <c r="S1117" s="88" t="e">
        <f>+Monitoring!#REF!</f>
        <v>#REF!</v>
      </c>
      <c r="T1117" s="101" t="e">
        <f>+Monitoring!#REF!</f>
        <v>#REF!</v>
      </c>
    </row>
    <row r="1118" spans="1:20" x14ac:dyDescent="0.3">
      <c r="A1118" s="88">
        <f t="shared" si="89"/>
        <v>1117</v>
      </c>
      <c r="B1118" s="88" t="str">
        <f t="shared" si="85"/>
        <v>FAIRD</v>
      </c>
      <c r="C1118" s="88" t="str">
        <f>SUBSTITUTE(+Monitoring!C1118,"-","")</f>
        <v>FAIRD4</v>
      </c>
      <c r="D1118" s="88" t="str">
        <f t="shared" si="86"/>
        <v>Site4</v>
      </c>
      <c r="E1118" s="89" t="str">
        <f t="shared" si="87"/>
        <v>Meadow</v>
      </c>
      <c r="F1118" s="90" t="str">
        <f t="shared" si="88"/>
        <v>FAIRDxMeadow</v>
      </c>
      <c r="G1118" s="91">
        <f>+Monitoring!G1118</f>
        <v>45170.604537036997</v>
      </c>
      <c r="H1118" s="91">
        <f>+Monitoring!H1118</f>
        <v>45170.605451388903</v>
      </c>
      <c r="I1118" s="93">
        <f>+Monitoring!I1118</f>
        <v>9.1435190552147105E-4</v>
      </c>
      <c r="J1118" s="92" t="e">
        <f>+Monitoring!#REF!</f>
        <v>#REF!</v>
      </c>
      <c r="K1118" s="88" t="str">
        <f>+Monitoring!S1118</f>
        <v>Diptera</v>
      </c>
      <c r="L1118" s="88" t="str">
        <f>+Monitoring!T1118</f>
        <v>Brachycera</v>
      </c>
      <c r="M1118" s="88" t="str">
        <f>+Monitoring!U1118</f>
        <v>Muscomorpha</v>
      </c>
      <c r="N1118" s="88" t="str">
        <f>+Monitoring!V1118</f>
        <v>Muscoidea</v>
      </c>
      <c r="O1118" s="88" t="str">
        <f>+Monitoring!W1118</f>
        <v>Fanniidae</v>
      </c>
      <c r="P1118" s="88">
        <f>+Monitoring!X1118</f>
        <v>0</v>
      </c>
      <c r="Q1118" s="88" t="str">
        <f>+Monitoring!Y1118</f>
        <v>Fannia</v>
      </c>
      <c r="R1118" s="88" t="str">
        <f>+Monitoring!Z1118</f>
        <v>#N/C</v>
      </c>
      <c r="S1118" s="88" t="e">
        <f>+Monitoring!#REF!</f>
        <v>#REF!</v>
      </c>
      <c r="T1118" s="101" t="e">
        <f>+Monitoring!#REF!</f>
        <v>#REF!</v>
      </c>
    </row>
    <row r="1119" spans="1:20" x14ac:dyDescent="0.3">
      <c r="A1119" s="88">
        <f t="shared" si="89"/>
        <v>1118</v>
      </c>
      <c r="B1119" s="88" t="str">
        <f t="shared" si="85"/>
        <v>FAIRD</v>
      </c>
      <c r="C1119" s="88" t="str">
        <f>SUBSTITUTE(+Monitoring!C1119,"-","")</f>
        <v>FAIRD4</v>
      </c>
      <c r="D1119" s="88" t="str">
        <f t="shared" si="86"/>
        <v>Site4</v>
      </c>
      <c r="E1119" s="89" t="str">
        <f t="shared" si="87"/>
        <v>Meadow</v>
      </c>
      <c r="F1119" s="90" t="str">
        <f t="shared" si="88"/>
        <v>FAIRDxMeadow</v>
      </c>
      <c r="G1119" s="91">
        <f>+Monitoring!G1119</f>
        <v>45170.621481481503</v>
      </c>
      <c r="H1119" s="91">
        <f>+Monitoring!H1119</f>
        <v>45170.621655092596</v>
      </c>
      <c r="I1119" s="93">
        <f>+Monitoring!I1119</f>
        <v>1.7361109348712489E-4</v>
      </c>
      <c r="J1119" s="92" t="e">
        <f>+Monitoring!#REF!</f>
        <v>#REF!</v>
      </c>
      <c r="K1119" s="88" t="str">
        <f>+Monitoring!S1119</f>
        <v>Diptera</v>
      </c>
      <c r="L1119" s="88" t="str">
        <f>+Monitoring!T1119</f>
        <v>Brachycera</v>
      </c>
      <c r="M1119" s="88" t="str">
        <f>+Monitoring!U1119</f>
        <v>Muscomorpha</v>
      </c>
      <c r="N1119" s="88" t="str">
        <f>+Monitoring!V1119</f>
        <v>Muscoidea</v>
      </c>
      <c r="O1119" s="88" t="str">
        <f>+Monitoring!W1119</f>
        <v>Fanniidae</v>
      </c>
      <c r="P1119" s="88">
        <f>+Monitoring!X1119</f>
        <v>0</v>
      </c>
      <c r="Q1119" s="88" t="str">
        <f>+Monitoring!Y1119</f>
        <v>Fannia</v>
      </c>
      <c r="R1119" s="88" t="str">
        <f>+Monitoring!Z1119</f>
        <v>#N/C</v>
      </c>
      <c r="S1119" s="88" t="e">
        <f>+Monitoring!#REF!</f>
        <v>#REF!</v>
      </c>
      <c r="T1119" s="101" t="e">
        <f>+Monitoring!#REF!</f>
        <v>#REF!</v>
      </c>
    </row>
    <row r="1120" spans="1:20" x14ac:dyDescent="0.3">
      <c r="A1120" s="88">
        <f t="shared" si="89"/>
        <v>1119</v>
      </c>
      <c r="B1120" s="88" t="str">
        <f t="shared" si="85"/>
        <v>FAIRD</v>
      </c>
      <c r="C1120" s="88" t="str">
        <f>SUBSTITUTE(+Monitoring!C1120,"-","")</f>
        <v>FAIRD4</v>
      </c>
      <c r="D1120" s="88" t="str">
        <f t="shared" si="86"/>
        <v>Site4</v>
      </c>
      <c r="E1120" s="89" t="str">
        <f t="shared" si="87"/>
        <v>Meadow</v>
      </c>
      <c r="F1120" s="90" t="str">
        <f t="shared" si="88"/>
        <v>FAIRDxMeadow</v>
      </c>
      <c r="G1120" s="91">
        <f>+Monitoring!G1120</f>
        <v>45170.648946759298</v>
      </c>
      <c r="H1120" s="91">
        <f>+Monitoring!H1120</f>
        <v>45170.649062500001</v>
      </c>
      <c r="I1120" s="93">
        <f>+Monitoring!I1120</f>
        <v>1.1574070231290534E-4</v>
      </c>
      <c r="J1120" s="92" t="e">
        <f>+Monitoring!#REF!</f>
        <v>#REF!</v>
      </c>
      <c r="K1120" s="88" t="str">
        <f>+Monitoring!S1120</f>
        <v>Diptera</v>
      </c>
      <c r="L1120" s="88" t="str">
        <f>+Monitoring!T1120</f>
        <v>Brachycera</v>
      </c>
      <c r="M1120" s="88" t="str">
        <f>+Monitoring!U1120</f>
        <v>Muscomorpha</v>
      </c>
      <c r="N1120" s="88" t="str">
        <f>+Monitoring!V1120</f>
        <v>Muscoidea</v>
      </c>
      <c r="O1120" s="88" t="str">
        <f>+Monitoring!W1120</f>
        <v>#N/C</v>
      </c>
      <c r="P1120" s="88" t="str">
        <f>+Monitoring!X1120</f>
        <v>#N/C</v>
      </c>
      <c r="Q1120" s="88" t="str">
        <f>+Monitoring!Y1120</f>
        <v>#N/C</v>
      </c>
      <c r="R1120" s="88" t="str">
        <f>+Monitoring!Z1120</f>
        <v>#N/C</v>
      </c>
      <c r="S1120" s="88" t="e">
        <f>+Monitoring!#REF!</f>
        <v>#REF!</v>
      </c>
      <c r="T1120" s="101" t="e">
        <f>+Monitoring!#REF!</f>
        <v>#REF!</v>
      </c>
    </row>
    <row r="1121" spans="1:20" x14ac:dyDescent="0.3">
      <c r="A1121" s="88">
        <f t="shared" si="89"/>
        <v>1120</v>
      </c>
      <c r="B1121" s="88" t="str">
        <f t="shared" si="85"/>
        <v>FAIRD</v>
      </c>
      <c r="C1121" s="88" t="str">
        <f>SUBSTITUTE(+Monitoring!C1121,"-","")</f>
        <v>FAIRD4</v>
      </c>
      <c r="D1121" s="88" t="str">
        <f t="shared" si="86"/>
        <v>Site4</v>
      </c>
      <c r="E1121" s="89" t="str">
        <f t="shared" si="87"/>
        <v>Meadow</v>
      </c>
      <c r="F1121" s="90" t="str">
        <f t="shared" si="88"/>
        <v>FAIRDxMeadow</v>
      </c>
      <c r="G1121" s="91">
        <f>+Monitoring!G1121</f>
        <v>45170.658148148097</v>
      </c>
      <c r="H1121" s="91">
        <f>+Monitoring!H1121</f>
        <v>45170.658900463</v>
      </c>
      <c r="I1121" s="93">
        <f>+Monitoring!I1121</f>
        <v>7.5231490336591378E-4</v>
      </c>
      <c r="J1121" s="92" t="e">
        <f>+Monitoring!#REF!</f>
        <v>#REF!</v>
      </c>
      <c r="K1121" s="88" t="str">
        <f>+Monitoring!S1121</f>
        <v>Diptera</v>
      </c>
      <c r="L1121" s="88" t="str">
        <f>+Monitoring!T1121</f>
        <v>Brachycera</v>
      </c>
      <c r="M1121" s="88" t="str">
        <f>+Monitoring!U1121</f>
        <v>Muscomorpha</v>
      </c>
      <c r="N1121" s="88" t="str">
        <f>+Monitoring!V1121</f>
        <v>Muscoidea</v>
      </c>
      <c r="O1121" s="88" t="str">
        <f>+Monitoring!W1121</f>
        <v>Fanniidae</v>
      </c>
      <c r="P1121" s="88">
        <f>+Monitoring!X1121</f>
        <v>0</v>
      </c>
      <c r="Q1121" s="88" t="str">
        <f>+Monitoring!Y1121</f>
        <v>Fannia</v>
      </c>
      <c r="R1121" s="88" t="str">
        <f>+Monitoring!Z1121</f>
        <v>#N/C</v>
      </c>
      <c r="S1121" s="88" t="e">
        <f>+Monitoring!#REF!</f>
        <v>#REF!</v>
      </c>
      <c r="T1121" s="101" t="e">
        <f>+Monitoring!#REF!</f>
        <v>#REF!</v>
      </c>
    </row>
    <row r="1122" spans="1:20" x14ac:dyDescent="0.3">
      <c r="A1122" s="88">
        <f t="shared" si="89"/>
        <v>1121</v>
      </c>
      <c r="B1122" s="88" t="str">
        <f t="shared" si="85"/>
        <v>FAIRD</v>
      </c>
      <c r="C1122" s="88" t="str">
        <f>SUBSTITUTE(+Monitoring!C1122,"-","")</f>
        <v>FAIRD4</v>
      </c>
      <c r="D1122" s="88" t="str">
        <f t="shared" si="86"/>
        <v>Site4</v>
      </c>
      <c r="E1122" s="89" t="str">
        <f t="shared" si="87"/>
        <v>Meadow</v>
      </c>
      <c r="F1122" s="90" t="str">
        <f t="shared" si="88"/>
        <v>FAIRDxMeadow</v>
      </c>
      <c r="G1122" s="91">
        <f>+Monitoring!G1122</f>
        <v>45170.699988425898</v>
      </c>
      <c r="H1122" s="91">
        <f>+Monitoring!H1122</f>
        <v>45170.700057870403</v>
      </c>
      <c r="I1122" s="93">
        <f>+Monitoring!I1122</f>
        <v>6.9444504333660007E-5</v>
      </c>
      <c r="J1122" s="92" t="e">
        <f>+Monitoring!#REF!</f>
        <v>#REF!</v>
      </c>
      <c r="K1122" s="88" t="str">
        <f>+Monitoring!S1122</f>
        <v>Diptera</v>
      </c>
      <c r="L1122" s="88" t="str">
        <f>+Monitoring!T1122</f>
        <v>Brachycera</v>
      </c>
      <c r="M1122" s="88" t="str">
        <f>+Monitoring!U1122</f>
        <v>Muscomorpha</v>
      </c>
      <c r="N1122" s="88" t="str">
        <f>+Monitoring!V1122</f>
        <v>Oestroidea</v>
      </c>
      <c r="O1122" s="88" t="str">
        <f>+Monitoring!W1122</f>
        <v>Calliphoridae</v>
      </c>
      <c r="P1122" s="88" t="str">
        <f>+Monitoring!X1122</f>
        <v>Calliphorinae</v>
      </c>
      <c r="Q1122" s="88" t="str">
        <f>+Monitoring!Y1122</f>
        <v>Bellardia</v>
      </c>
      <c r="R1122" s="88" t="str">
        <f>+Monitoring!Z1122</f>
        <v>#N/C</v>
      </c>
      <c r="S1122" s="88" t="e">
        <f>+Monitoring!#REF!</f>
        <v>#REF!</v>
      </c>
      <c r="T1122" s="101" t="e">
        <f>+Monitoring!#REF!</f>
        <v>#REF!</v>
      </c>
    </row>
    <row r="1123" spans="1:20" x14ac:dyDescent="0.3">
      <c r="A1123" s="88">
        <f t="shared" si="89"/>
        <v>1122</v>
      </c>
      <c r="B1123" s="88" t="str">
        <f t="shared" si="85"/>
        <v>FAIRD</v>
      </c>
      <c r="C1123" s="88" t="str">
        <f>SUBSTITUTE(+Monitoring!C1123,"-","")</f>
        <v>FAIRD4</v>
      </c>
      <c r="D1123" s="88" t="str">
        <f t="shared" si="86"/>
        <v>Site4</v>
      </c>
      <c r="E1123" s="89" t="str">
        <f t="shared" si="87"/>
        <v>Meadow</v>
      </c>
      <c r="F1123" s="90" t="str">
        <f t="shared" si="88"/>
        <v>FAIRDxMeadow</v>
      </c>
      <c r="G1123" s="91">
        <f>+Monitoring!G1123</f>
        <v>45170.700775463003</v>
      </c>
      <c r="H1123" s="91">
        <f>+Monitoring!H1123</f>
        <v>45170.701099537</v>
      </c>
      <c r="I1123" s="93">
        <f>+Monitoring!I1123</f>
        <v>3.2407399703515694E-4</v>
      </c>
      <c r="J1123" s="92" t="e">
        <f>+Monitoring!#REF!</f>
        <v>#REF!</v>
      </c>
      <c r="K1123" s="88" t="str">
        <f>+Monitoring!S1123</f>
        <v>Diptera</v>
      </c>
      <c r="L1123" s="88" t="str">
        <f>+Monitoring!T1123</f>
        <v>Brachycera</v>
      </c>
      <c r="M1123" s="88" t="str">
        <f>+Monitoring!U1123</f>
        <v>#N/C</v>
      </c>
      <c r="N1123" s="88" t="str">
        <f>+Monitoring!V1123</f>
        <v>#N/C</v>
      </c>
      <c r="O1123" s="88" t="str">
        <f>+Monitoring!W1123</f>
        <v>#N/C</v>
      </c>
      <c r="P1123" s="88" t="str">
        <f>+Monitoring!X1123</f>
        <v>#N/C</v>
      </c>
      <c r="Q1123" s="88" t="str">
        <f>+Monitoring!Y1123</f>
        <v>#N/C</v>
      </c>
      <c r="R1123" s="88" t="str">
        <f>+Monitoring!Z1123</f>
        <v>#N/C</v>
      </c>
      <c r="S1123" s="88" t="e">
        <f>+Monitoring!#REF!</f>
        <v>#REF!</v>
      </c>
      <c r="T1123" s="101" t="e">
        <f>+Monitoring!#REF!</f>
        <v>#REF!</v>
      </c>
    </row>
    <row r="1124" spans="1:20" x14ac:dyDescent="0.3">
      <c r="A1124" s="88">
        <f t="shared" si="89"/>
        <v>1123</v>
      </c>
      <c r="B1124" s="88" t="str">
        <f t="shared" si="85"/>
        <v>FAIRD</v>
      </c>
      <c r="C1124" s="88" t="str">
        <f>SUBSTITUTE(+Monitoring!C1124,"-","")</f>
        <v>FAIRD4</v>
      </c>
      <c r="D1124" s="88" t="str">
        <f t="shared" si="86"/>
        <v>Site4</v>
      </c>
      <c r="E1124" s="89" t="str">
        <f t="shared" si="87"/>
        <v>Meadow</v>
      </c>
      <c r="F1124" s="90" t="str">
        <f t="shared" si="88"/>
        <v>FAIRDxMeadow</v>
      </c>
      <c r="G1124" s="91">
        <f>+Monitoring!G1124</f>
        <v>45170.7184837963</v>
      </c>
      <c r="H1124" s="91">
        <f>+Monitoring!H1124</f>
        <v>45170.718587962998</v>
      </c>
      <c r="I1124" s="93">
        <f>+Monitoring!I1124</f>
        <v>1.041666982928291E-4</v>
      </c>
      <c r="J1124" s="92" t="e">
        <f>+Monitoring!#REF!</f>
        <v>#REF!</v>
      </c>
      <c r="K1124" s="88" t="str">
        <f>+Monitoring!S1124</f>
        <v>Diptera</v>
      </c>
      <c r="L1124" s="88" t="str">
        <f>+Monitoring!T1124</f>
        <v>Brachycera</v>
      </c>
      <c r="M1124" s="88" t="str">
        <f>+Monitoring!U1124</f>
        <v>Muscomorpha</v>
      </c>
      <c r="N1124" s="88" t="str">
        <f>+Monitoring!V1124</f>
        <v>Oestroidea</v>
      </c>
      <c r="O1124" s="88" t="str">
        <f>+Monitoring!W1124</f>
        <v>Rhinophoridae</v>
      </c>
      <c r="P1124" s="88">
        <f>+Monitoring!X1124</f>
        <v>0</v>
      </c>
      <c r="Q1124" s="88" t="str">
        <f>+Monitoring!Y1124</f>
        <v>Paykullia</v>
      </c>
      <c r="R1124" s="88" t="str">
        <f>+Monitoring!Z1124</f>
        <v>#N/C</v>
      </c>
      <c r="S1124" s="88" t="e">
        <f>+Monitoring!#REF!</f>
        <v>#REF!</v>
      </c>
      <c r="T1124" s="101" t="e">
        <f>+Monitoring!#REF!</f>
        <v>#REF!</v>
      </c>
    </row>
    <row r="1125" spans="1:20" x14ac:dyDescent="0.3">
      <c r="A1125" s="88">
        <f t="shared" si="89"/>
        <v>1124</v>
      </c>
      <c r="B1125" s="88" t="str">
        <f t="shared" si="85"/>
        <v>FAIRD</v>
      </c>
      <c r="C1125" s="88" t="str">
        <f>SUBSTITUTE(+Monitoring!C1125,"-","")</f>
        <v>FAIRD4</v>
      </c>
      <c r="D1125" s="88" t="str">
        <f t="shared" si="86"/>
        <v>Site4</v>
      </c>
      <c r="E1125" s="89" t="str">
        <f t="shared" si="87"/>
        <v>Meadow</v>
      </c>
      <c r="F1125" s="90" t="str">
        <f t="shared" si="88"/>
        <v>FAIRDxMeadow</v>
      </c>
      <c r="G1125" s="91">
        <f>+Monitoring!G1125</f>
        <v>45170.7276851852</v>
      </c>
      <c r="H1125" s="91">
        <f>+Monitoring!H1125</f>
        <v>45170.733495370398</v>
      </c>
      <c r="I1125" s="93">
        <f>+Monitoring!I1125</f>
        <v>5.8101851973333396E-3</v>
      </c>
      <c r="J1125" s="92" t="e">
        <f>+Monitoring!#REF!</f>
        <v>#REF!</v>
      </c>
      <c r="K1125" s="88" t="str">
        <f>+Monitoring!S1125</f>
        <v>Diptera</v>
      </c>
      <c r="L1125" s="88" t="str">
        <f>+Monitoring!T1125</f>
        <v>Brachycera</v>
      </c>
      <c r="M1125" s="88" t="str">
        <f>+Monitoring!U1125</f>
        <v>Muscomorpha</v>
      </c>
      <c r="N1125" s="88" t="str">
        <f>+Monitoring!V1125</f>
        <v>Muscoidea</v>
      </c>
      <c r="O1125" s="88" t="str">
        <f>+Monitoring!W1125</f>
        <v>Fanniidae</v>
      </c>
      <c r="P1125" s="88">
        <f>+Monitoring!X1125</f>
        <v>0</v>
      </c>
      <c r="Q1125" s="88" t="str">
        <f>+Monitoring!Y1125</f>
        <v>Fannia</v>
      </c>
      <c r="R1125" s="88" t="str">
        <f>+Monitoring!Z1125</f>
        <v>#N/C</v>
      </c>
      <c r="S1125" s="88" t="e">
        <f>+Monitoring!#REF!</f>
        <v>#REF!</v>
      </c>
      <c r="T1125" s="101" t="e">
        <f>+Monitoring!#REF!</f>
        <v>#REF!</v>
      </c>
    </row>
    <row r="1126" spans="1:20" x14ac:dyDescent="0.3">
      <c r="A1126" s="88">
        <f t="shared" si="89"/>
        <v>1125</v>
      </c>
      <c r="B1126" s="88" t="str">
        <f t="shared" si="85"/>
        <v>FAIRD</v>
      </c>
      <c r="C1126" s="88" t="str">
        <f>SUBSTITUTE(+Monitoring!C1126,"-","")</f>
        <v>FAIRD4</v>
      </c>
      <c r="D1126" s="88" t="str">
        <f t="shared" si="86"/>
        <v>Site4</v>
      </c>
      <c r="E1126" s="89" t="str">
        <f t="shared" si="87"/>
        <v>Meadow</v>
      </c>
      <c r="F1126" s="90" t="str">
        <f t="shared" si="88"/>
        <v>FAIRDxMeadow</v>
      </c>
      <c r="G1126" s="91">
        <f>+Monitoring!G1126</f>
        <v>45170.743831018503</v>
      </c>
      <c r="H1126" s="91">
        <f>+Monitoring!H1126</f>
        <v>45170.744363425903</v>
      </c>
      <c r="I1126" s="93">
        <f>+Monitoring!I1126</f>
        <v>5.3240740089677274E-4</v>
      </c>
      <c r="J1126" s="92" t="e">
        <f>+Monitoring!#REF!</f>
        <v>#REF!</v>
      </c>
      <c r="K1126" s="88" t="str">
        <f>+Monitoring!S1126</f>
        <v>Diptera</v>
      </c>
      <c r="L1126" s="88" t="str">
        <f>+Monitoring!T1126</f>
        <v>Brachycera</v>
      </c>
      <c r="M1126" s="88" t="str">
        <f>+Monitoring!U1126</f>
        <v>#N/C</v>
      </c>
      <c r="N1126" s="88" t="str">
        <f>+Monitoring!V1126</f>
        <v>#N/C</v>
      </c>
      <c r="O1126" s="88" t="str">
        <f>+Monitoring!W1126</f>
        <v>#N/C</v>
      </c>
      <c r="P1126" s="88" t="str">
        <f>+Monitoring!X1126</f>
        <v>#N/C</v>
      </c>
      <c r="Q1126" s="88" t="str">
        <f>+Monitoring!Y1126</f>
        <v>#N/C</v>
      </c>
      <c r="R1126" s="88" t="str">
        <f>+Monitoring!Z1126</f>
        <v>#N/C</v>
      </c>
      <c r="S1126" s="88" t="e">
        <f>+Monitoring!#REF!</f>
        <v>#REF!</v>
      </c>
      <c r="T1126" s="101" t="e">
        <f>+Monitoring!#REF!</f>
        <v>#REF!</v>
      </c>
    </row>
    <row r="1127" spans="1:20" x14ac:dyDescent="0.3">
      <c r="A1127" s="88">
        <f t="shared" si="89"/>
        <v>1126</v>
      </c>
      <c r="B1127" s="88" t="str">
        <f t="shared" si="85"/>
        <v>FAIRD</v>
      </c>
      <c r="C1127" s="88" t="str">
        <f>SUBSTITUTE(+Monitoring!C1127,"-","")</f>
        <v>FAIRD4</v>
      </c>
      <c r="D1127" s="88" t="str">
        <f t="shared" si="86"/>
        <v>Site4</v>
      </c>
      <c r="E1127" s="89" t="str">
        <f t="shared" si="87"/>
        <v>Meadow</v>
      </c>
      <c r="F1127" s="90" t="str">
        <f t="shared" si="88"/>
        <v>FAIRDxMeadow</v>
      </c>
      <c r="G1127" s="91">
        <f>+Monitoring!G1127</f>
        <v>45170.753935185203</v>
      </c>
      <c r="H1127" s="91">
        <f>+Monitoring!H1127</f>
        <v>45170.754062499997</v>
      </c>
      <c r="I1127" s="93">
        <f>+Monitoring!I1127</f>
        <v>1.2731479364447296E-4</v>
      </c>
      <c r="J1127" s="92" t="e">
        <f>+Monitoring!#REF!</f>
        <v>#REF!</v>
      </c>
      <c r="K1127" s="88" t="str">
        <f>+Monitoring!S1127</f>
        <v>Diptera</v>
      </c>
      <c r="L1127" s="88" t="str">
        <f>+Monitoring!T1127</f>
        <v>Brachycera</v>
      </c>
      <c r="M1127" s="88" t="str">
        <f>+Monitoring!U1127</f>
        <v>Muscomorpha</v>
      </c>
      <c r="N1127" s="88" t="str">
        <f>+Monitoring!V1127</f>
        <v>Muscoidea</v>
      </c>
      <c r="O1127" s="88" t="str">
        <f>+Monitoring!W1127</f>
        <v>Fanniidae</v>
      </c>
      <c r="P1127" s="88">
        <f>+Monitoring!X1127</f>
        <v>0</v>
      </c>
      <c r="Q1127" s="88" t="str">
        <f>+Monitoring!Y1127</f>
        <v>Fannia</v>
      </c>
      <c r="R1127" s="88" t="str">
        <f>+Monitoring!Z1127</f>
        <v>#N/C</v>
      </c>
      <c r="S1127" s="88" t="e">
        <f>+Monitoring!#REF!</f>
        <v>#REF!</v>
      </c>
      <c r="T1127" s="101" t="e">
        <f>+Monitoring!#REF!</f>
        <v>#REF!</v>
      </c>
    </row>
    <row r="1128" spans="1:20" x14ac:dyDescent="0.3">
      <c r="A1128" s="88">
        <f t="shared" si="89"/>
        <v>1127</v>
      </c>
      <c r="B1128" s="88" t="str">
        <f t="shared" si="85"/>
        <v>FAIRD</v>
      </c>
      <c r="C1128" s="88" t="str">
        <f>SUBSTITUTE(+Monitoring!C1128,"-","")</f>
        <v>FAIRD4</v>
      </c>
      <c r="D1128" s="88" t="str">
        <f t="shared" si="86"/>
        <v>Site4</v>
      </c>
      <c r="E1128" s="89" t="str">
        <f t="shared" si="87"/>
        <v>Meadow</v>
      </c>
      <c r="F1128" s="90" t="str">
        <f t="shared" si="88"/>
        <v>FAIRDxMeadow</v>
      </c>
      <c r="G1128" s="91">
        <f>+Monitoring!G1128</f>
        <v>45170.753935185203</v>
      </c>
      <c r="H1128" s="91">
        <f>+Monitoring!H1128</f>
        <v>45170.755532407398</v>
      </c>
      <c r="I1128" s="93">
        <f>+Monitoring!I1128</f>
        <v>1.5972221954143606E-3</v>
      </c>
      <c r="J1128" s="92" t="e">
        <f>+Monitoring!#REF!</f>
        <v>#REF!</v>
      </c>
      <c r="K1128" s="88" t="str">
        <f>+Monitoring!S1128</f>
        <v>Diptera</v>
      </c>
      <c r="L1128" s="88" t="str">
        <f>+Monitoring!T1128</f>
        <v>Brachycera</v>
      </c>
      <c r="M1128" s="88" t="str">
        <f>+Monitoring!U1128</f>
        <v>Muscomorpha</v>
      </c>
      <c r="N1128" s="88" t="str">
        <f>+Monitoring!V1128</f>
        <v>Oestroidea</v>
      </c>
      <c r="O1128" s="88" t="str">
        <f>+Monitoring!W1128</f>
        <v>Sarcophagidae</v>
      </c>
      <c r="P1128" s="88" t="str">
        <f>+Monitoring!X1128</f>
        <v>#N/C</v>
      </c>
      <c r="Q1128" s="88" t="str">
        <f>+Monitoring!Y1128</f>
        <v>#N/C</v>
      </c>
      <c r="R1128" s="88" t="str">
        <f>+Monitoring!Z1128</f>
        <v>#N/C</v>
      </c>
      <c r="S1128" s="88" t="e">
        <f>+Monitoring!#REF!</f>
        <v>#REF!</v>
      </c>
      <c r="T1128" s="101" t="e">
        <f>+Monitoring!#REF!</f>
        <v>#REF!</v>
      </c>
    </row>
    <row r="1129" spans="1:20" x14ac:dyDescent="0.3">
      <c r="A1129" s="88">
        <f t="shared" si="89"/>
        <v>1128</v>
      </c>
      <c r="B1129" s="88" t="str">
        <f t="shared" si="85"/>
        <v>FAIRD</v>
      </c>
      <c r="C1129" s="88" t="str">
        <f>SUBSTITUTE(+Monitoring!C1129,"-","")</f>
        <v>FAIRD4</v>
      </c>
      <c r="D1129" s="88" t="str">
        <f t="shared" si="86"/>
        <v>Site4</v>
      </c>
      <c r="E1129" s="89" t="str">
        <f t="shared" si="87"/>
        <v>Meadow</v>
      </c>
      <c r="F1129" s="90" t="str">
        <f t="shared" si="88"/>
        <v>FAIRDxMeadow</v>
      </c>
      <c r="G1129" s="91">
        <f>+Monitoring!G1129</f>
        <v>45170.761226851901</v>
      </c>
      <c r="H1129" s="91">
        <f>+Monitoring!H1129</f>
        <v>45170.761319444398</v>
      </c>
      <c r="I1129" s="93">
        <f>+Monitoring!I1129</f>
        <v>9.2592497821897268E-5</v>
      </c>
      <c r="J1129" s="92" t="e">
        <f>+Monitoring!#REF!</f>
        <v>#REF!</v>
      </c>
      <c r="K1129" s="88" t="str">
        <f>+Monitoring!S1129</f>
        <v>Diptera</v>
      </c>
      <c r="L1129" s="88" t="str">
        <f>+Monitoring!T1129</f>
        <v>Brachycera</v>
      </c>
      <c r="M1129" s="88" t="str">
        <f>+Monitoring!U1129</f>
        <v>Muscomorpha</v>
      </c>
      <c r="N1129" s="88" t="str">
        <f>+Monitoring!V1129</f>
        <v>Muscoidea</v>
      </c>
      <c r="O1129" s="88" t="str">
        <f>+Monitoring!W1129</f>
        <v>Fanniidae</v>
      </c>
      <c r="P1129" s="88">
        <f>+Monitoring!X1129</f>
        <v>0</v>
      </c>
      <c r="Q1129" s="88" t="str">
        <f>+Monitoring!Y1129</f>
        <v>Fannia</v>
      </c>
      <c r="R1129" s="88" t="str">
        <f>+Monitoring!Z1129</f>
        <v>#N/C</v>
      </c>
      <c r="S1129" s="88" t="e">
        <f>+Monitoring!#REF!</f>
        <v>#REF!</v>
      </c>
      <c r="T1129" s="101" t="e">
        <f>+Monitoring!#REF!</f>
        <v>#REF!</v>
      </c>
    </row>
    <row r="1130" spans="1:20" x14ac:dyDescent="0.3">
      <c r="A1130" s="88">
        <f t="shared" si="89"/>
        <v>1129</v>
      </c>
      <c r="B1130" s="88" t="str">
        <f t="shared" si="85"/>
        <v>FAIRD</v>
      </c>
      <c r="C1130" s="88" t="str">
        <f>SUBSTITUTE(+Monitoring!C1130,"-","")</f>
        <v>FAIRD4</v>
      </c>
      <c r="D1130" s="88" t="str">
        <f t="shared" si="86"/>
        <v>Site4</v>
      </c>
      <c r="E1130" s="89" t="str">
        <f t="shared" si="87"/>
        <v>Meadow</v>
      </c>
      <c r="F1130" s="90" t="str">
        <f t="shared" si="88"/>
        <v>FAIRDxMeadow</v>
      </c>
      <c r="G1130" s="91">
        <f>+Monitoring!G1130</f>
        <v>45171.425960648201</v>
      </c>
      <c r="H1130" s="91">
        <f>+Monitoring!H1130</f>
        <v>45171.426932870403</v>
      </c>
      <c r="I1130" s="93">
        <f>+Monitoring!I1130</f>
        <v>9.7222220210824162E-4</v>
      </c>
      <c r="J1130" s="92" t="e">
        <f>+Monitoring!#REF!</f>
        <v>#REF!</v>
      </c>
      <c r="K1130" s="88" t="str">
        <f>+Monitoring!S1130</f>
        <v>Diptera</v>
      </c>
      <c r="L1130" s="88" t="str">
        <f>+Monitoring!T1130</f>
        <v>Brachycera</v>
      </c>
      <c r="M1130" s="88" t="str">
        <f>+Monitoring!U1130</f>
        <v>Muscomorpha</v>
      </c>
      <c r="N1130" s="88" t="str">
        <f>+Monitoring!V1130</f>
        <v>Muscoidea</v>
      </c>
      <c r="O1130" s="88" t="str">
        <f>+Monitoring!W1130</f>
        <v>#N/C</v>
      </c>
      <c r="P1130" s="88" t="str">
        <f>+Monitoring!X1130</f>
        <v>#N/C</v>
      </c>
      <c r="Q1130" s="88" t="str">
        <f>+Monitoring!Y1130</f>
        <v>#N/C</v>
      </c>
      <c r="R1130" s="88" t="str">
        <f>+Monitoring!Z1130</f>
        <v>#N/C</v>
      </c>
      <c r="S1130" s="88" t="e">
        <f>+Monitoring!#REF!</f>
        <v>#REF!</v>
      </c>
      <c r="T1130" s="101" t="e">
        <f>+Monitoring!#REF!</f>
        <v>#REF!</v>
      </c>
    </row>
    <row r="1131" spans="1:20" x14ac:dyDescent="0.3">
      <c r="A1131" s="88">
        <f t="shared" si="89"/>
        <v>1130</v>
      </c>
      <c r="B1131" s="88" t="str">
        <f t="shared" si="85"/>
        <v>FAIRD</v>
      </c>
      <c r="C1131" s="88" t="str">
        <f>SUBSTITUTE(+Monitoring!C1131,"-","")</f>
        <v>FAIRD4</v>
      </c>
      <c r="D1131" s="88" t="str">
        <f t="shared" si="86"/>
        <v>Site4</v>
      </c>
      <c r="E1131" s="89" t="str">
        <f t="shared" si="87"/>
        <v>Meadow</v>
      </c>
      <c r="F1131" s="90" t="str">
        <f t="shared" si="88"/>
        <v>FAIRDxMeadow</v>
      </c>
      <c r="G1131" s="91">
        <f>+Monitoring!G1131</f>
        <v>45171.433194444398</v>
      </c>
      <c r="H1131" s="91">
        <f>+Monitoring!H1131</f>
        <v>45171.433611111097</v>
      </c>
      <c r="I1131" s="93">
        <f>+Monitoring!I1131</f>
        <v>4.166666985838674E-4</v>
      </c>
      <c r="J1131" s="92" t="e">
        <f>+Monitoring!#REF!</f>
        <v>#REF!</v>
      </c>
      <c r="K1131" s="88" t="str">
        <f>+Monitoring!S1131</f>
        <v>Hymenoptera</v>
      </c>
      <c r="L1131" s="88" t="str">
        <f>+Monitoring!T1131</f>
        <v>Apocrita</v>
      </c>
      <c r="M1131" s="88" t="str">
        <f>+Monitoring!U1131</f>
        <v>Aculeata</v>
      </c>
      <c r="N1131" s="88" t="str">
        <f>+Monitoring!V1131</f>
        <v>Vespoidea</v>
      </c>
      <c r="O1131" s="88" t="str">
        <f>+Monitoring!W1131</f>
        <v>Vespidae</v>
      </c>
      <c r="P1131" s="88" t="str">
        <f>+Monitoring!X1131</f>
        <v>Vespinae</v>
      </c>
      <c r="Q1131" s="88" t="str">
        <f>+Monitoring!Y1131</f>
        <v>Vespula</v>
      </c>
      <c r="R1131" s="88" t="str">
        <f>+Monitoring!Z1131</f>
        <v>#N/C</v>
      </c>
      <c r="S1131" s="88" t="e">
        <f>+Monitoring!#REF!</f>
        <v>#REF!</v>
      </c>
      <c r="T1131" s="101" t="e">
        <f>+Monitoring!#REF!</f>
        <v>#REF!</v>
      </c>
    </row>
    <row r="1132" spans="1:20" x14ac:dyDescent="0.3">
      <c r="A1132" s="88">
        <f t="shared" si="89"/>
        <v>1131</v>
      </c>
      <c r="B1132" s="88" t="str">
        <f t="shared" si="85"/>
        <v>FAIRD</v>
      </c>
      <c r="C1132" s="88" t="str">
        <f>SUBSTITUTE(+Monitoring!C1132,"-","")</f>
        <v>FAIRD4</v>
      </c>
      <c r="D1132" s="88" t="str">
        <f t="shared" si="86"/>
        <v>Site4</v>
      </c>
      <c r="E1132" s="89" t="str">
        <f t="shared" si="87"/>
        <v>Meadow</v>
      </c>
      <c r="F1132" s="90" t="str">
        <f t="shared" si="88"/>
        <v>FAIRDxMeadow</v>
      </c>
      <c r="G1132" s="91">
        <f>+Monitoring!G1132</f>
        <v>45171.434826388897</v>
      </c>
      <c r="H1132" s="91">
        <f>+Monitoring!H1132</f>
        <v>45171.434872685197</v>
      </c>
      <c r="I1132" s="93">
        <f>+Monitoring!I1132</f>
        <v>4.6296299842651933E-5</v>
      </c>
      <c r="J1132" s="92" t="e">
        <f>+Monitoring!#REF!</f>
        <v>#REF!</v>
      </c>
      <c r="K1132" s="88" t="str">
        <f>+Monitoring!S1132</f>
        <v>Diptera</v>
      </c>
      <c r="L1132" s="88" t="str">
        <f>+Monitoring!T1132</f>
        <v>Brachycera</v>
      </c>
      <c r="M1132" s="88" t="str">
        <f>+Monitoring!U1132</f>
        <v>Muscomorpha</v>
      </c>
      <c r="N1132" s="88" t="str">
        <f>+Monitoring!V1132</f>
        <v>Muscoidea</v>
      </c>
      <c r="O1132" s="88" t="str">
        <f>+Monitoring!W1132</f>
        <v>#N/C</v>
      </c>
      <c r="P1132" s="88" t="str">
        <f>+Monitoring!X1132</f>
        <v>#N/C</v>
      </c>
      <c r="Q1132" s="88" t="str">
        <f>+Monitoring!Y1132</f>
        <v>#N/C</v>
      </c>
      <c r="R1132" s="88" t="str">
        <f>+Monitoring!Z1132</f>
        <v>#N/C</v>
      </c>
      <c r="S1132" s="88" t="e">
        <f>+Monitoring!#REF!</f>
        <v>#REF!</v>
      </c>
      <c r="T1132" s="101" t="e">
        <f>+Monitoring!#REF!</f>
        <v>#REF!</v>
      </c>
    </row>
    <row r="1133" spans="1:20" x14ac:dyDescent="0.3">
      <c r="A1133" s="88">
        <f t="shared" si="89"/>
        <v>1132</v>
      </c>
      <c r="B1133" s="88" t="str">
        <f t="shared" si="85"/>
        <v>FAIRD</v>
      </c>
      <c r="C1133" s="88" t="str">
        <f>SUBSTITUTE(+Monitoring!C1133,"-","")</f>
        <v>FAIRD4</v>
      </c>
      <c r="D1133" s="88" t="str">
        <f t="shared" si="86"/>
        <v>Site4</v>
      </c>
      <c r="E1133" s="89" t="str">
        <f t="shared" si="87"/>
        <v>Meadow</v>
      </c>
      <c r="F1133" s="90" t="str">
        <f t="shared" si="88"/>
        <v>FAIRDxMeadow</v>
      </c>
      <c r="G1133" s="91">
        <f>+Monitoring!G1133</f>
        <v>45171.4359722222</v>
      </c>
      <c r="H1133" s="91">
        <f>+Monitoring!H1133</f>
        <v>45171.436168981498</v>
      </c>
      <c r="I1133" s="93">
        <f>+Monitoring!I1133</f>
        <v>1.9675929797813296E-4</v>
      </c>
      <c r="J1133" s="92" t="e">
        <f>+Monitoring!#REF!</f>
        <v>#REF!</v>
      </c>
      <c r="K1133" s="88" t="str">
        <f>+Monitoring!S1133</f>
        <v>Hymenoptera</v>
      </c>
      <c r="L1133" s="88" t="str">
        <f>+Monitoring!T1133</f>
        <v>Apocrita</v>
      </c>
      <c r="M1133" s="88" t="str">
        <f>+Monitoring!U1133</f>
        <v>Aculeata</v>
      </c>
      <c r="N1133" s="88" t="str">
        <f>+Monitoring!V1133</f>
        <v>Vespoidea</v>
      </c>
      <c r="O1133" s="88" t="str">
        <f>+Monitoring!W1133</f>
        <v>Vespidae</v>
      </c>
      <c r="P1133" s="88" t="str">
        <f>+Monitoring!X1133</f>
        <v>Vespinae</v>
      </c>
      <c r="Q1133" s="88" t="str">
        <f>+Monitoring!Y1133</f>
        <v>Vespula</v>
      </c>
      <c r="R1133" s="88" t="str">
        <f>+Monitoring!Z1133</f>
        <v>#N/C</v>
      </c>
      <c r="S1133" s="88" t="e">
        <f>+Monitoring!#REF!</f>
        <v>#REF!</v>
      </c>
      <c r="T1133" s="101" t="e">
        <f>+Monitoring!#REF!</f>
        <v>#REF!</v>
      </c>
    </row>
    <row r="1134" spans="1:20" x14ac:dyDescent="0.3">
      <c r="A1134" s="88">
        <f t="shared" si="89"/>
        <v>1133</v>
      </c>
      <c r="B1134" s="88" t="str">
        <f t="shared" si="85"/>
        <v>FAIRD</v>
      </c>
      <c r="C1134" s="88" t="str">
        <f>SUBSTITUTE(+Monitoring!C1134,"-","")</f>
        <v>FAIRD4</v>
      </c>
      <c r="D1134" s="88" t="str">
        <f t="shared" si="86"/>
        <v>Site4</v>
      </c>
      <c r="E1134" s="89" t="str">
        <f t="shared" si="87"/>
        <v>Meadow</v>
      </c>
      <c r="F1134" s="90" t="str">
        <f t="shared" si="88"/>
        <v>FAIRDxMeadow</v>
      </c>
      <c r="G1134" s="91">
        <f>+Monitoring!G1134</f>
        <v>45171.459374999999</v>
      </c>
      <c r="H1134" s="91">
        <f>+Monitoring!H1134</f>
        <v>45171.459594907399</v>
      </c>
      <c r="I1134" s="93">
        <f>+Monitoring!I1134</f>
        <v>2.1990740060573444E-4</v>
      </c>
      <c r="J1134" s="92" t="e">
        <f>+Monitoring!#REF!</f>
        <v>#REF!</v>
      </c>
      <c r="K1134" s="88" t="str">
        <f>+Monitoring!S1134</f>
        <v>Diptera</v>
      </c>
      <c r="L1134" s="88" t="str">
        <f>+Monitoring!T1134</f>
        <v>Brachycera</v>
      </c>
      <c r="M1134" s="88" t="str">
        <f>+Monitoring!U1134</f>
        <v>Muscomorpha</v>
      </c>
      <c r="N1134" s="88" t="str">
        <f>+Monitoring!V1134</f>
        <v>Muscoidea</v>
      </c>
      <c r="O1134" s="88" t="str">
        <f>+Monitoring!W1134</f>
        <v>#N/C</v>
      </c>
      <c r="P1134" s="88" t="str">
        <f>+Monitoring!X1134</f>
        <v>#N/C</v>
      </c>
      <c r="Q1134" s="88" t="str">
        <f>+Monitoring!Y1134</f>
        <v>#N/C</v>
      </c>
      <c r="R1134" s="88" t="str">
        <f>+Monitoring!Z1134</f>
        <v>#N/C</v>
      </c>
      <c r="S1134" s="88" t="e">
        <f>+Monitoring!#REF!</f>
        <v>#REF!</v>
      </c>
      <c r="T1134" s="101" t="e">
        <f>+Monitoring!#REF!</f>
        <v>#REF!</v>
      </c>
    </row>
    <row r="1135" spans="1:20" x14ac:dyDescent="0.3">
      <c r="A1135" s="88">
        <f t="shared" si="89"/>
        <v>1134</v>
      </c>
      <c r="B1135" s="88" t="str">
        <f t="shared" si="85"/>
        <v>FAIRD</v>
      </c>
      <c r="C1135" s="88" t="str">
        <f>SUBSTITUTE(+Monitoring!C1135,"-","")</f>
        <v>FAIRD4</v>
      </c>
      <c r="D1135" s="88" t="str">
        <f t="shared" si="86"/>
        <v>Site4</v>
      </c>
      <c r="E1135" s="89" t="str">
        <f t="shared" si="87"/>
        <v>Meadow</v>
      </c>
      <c r="F1135" s="90" t="str">
        <f t="shared" si="88"/>
        <v>FAIRDxMeadow</v>
      </c>
      <c r="G1135" s="91">
        <f>+Monitoring!G1135</f>
        <v>45171.4605787037</v>
      </c>
      <c r="H1135" s="91">
        <f>+Monitoring!H1135</f>
        <v>45171.460729166698</v>
      </c>
      <c r="I1135" s="93">
        <f>+Monitoring!I1135</f>
        <v>1.5046299813548103E-4</v>
      </c>
      <c r="J1135" s="92" t="e">
        <f>+Monitoring!#REF!</f>
        <v>#REF!</v>
      </c>
      <c r="K1135" s="88" t="str">
        <f>+Monitoring!S1135</f>
        <v>Diptera</v>
      </c>
      <c r="L1135" s="88" t="str">
        <f>+Monitoring!T1135</f>
        <v>Brachycera</v>
      </c>
      <c r="M1135" s="88" t="str">
        <f>+Monitoring!U1135</f>
        <v>#N/C</v>
      </c>
      <c r="N1135" s="88" t="str">
        <f>+Monitoring!V1135</f>
        <v>#N/C</v>
      </c>
      <c r="O1135" s="88" t="str">
        <f>+Monitoring!W1135</f>
        <v>#N/C</v>
      </c>
      <c r="P1135" s="88" t="str">
        <f>+Monitoring!X1135</f>
        <v>#N/C</v>
      </c>
      <c r="Q1135" s="88" t="str">
        <f>+Monitoring!Y1135</f>
        <v>#N/C</v>
      </c>
      <c r="R1135" s="88" t="str">
        <f>+Monitoring!Z1135</f>
        <v>#N/C</v>
      </c>
      <c r="S1135" s="88" t="e">
        <f>+Monitoring!#REF!</f>
        <v>#REF!</v>
      </c>
      <c r="T1135" s="101" t="e">
        <f>+Monitoring!#REF!</f>
        <v>#REF!</v>
      </c>
    </row>
    <row r="1136" spans="1:20" x14ac:dyDescent="0.3">
      <c r="A1136" s="88">
        <f t="shared" si="89"/>
        <v>1135</v>
      </c>
      <c r="B1136" s="88" t="str">
        <f t="shared" si="85"/>
        <v>FAIRD</v>
      </c>
      <c r="C1136" s="88" t="str">
        <f>SUBSTITUTE(+Monitoring!C1136,"-","")</f>
        <v>FAIRD4</v>
      </c>
      <c r="D1136" s="88" t="str">
        <f t="shared" si="86"/>
        <v>Site4</v>
      </c>
      <c r="E1136" s="89" t="str">
        <f t="shared" si="87"/>
        <v>Meadow</v>
      </c>
      <c r="F1136" s="90" t="str">
        <f t="shared" si="88"/>
        <v>FAIRDxMeadow</v>
      </c>
      <c r="G1136" s="91">
        <f>+Monitoring!G1136</f>
        <v>45171.465868055602</v>
      </c>
      <c r="H1136" s="91">
        <f>+Monitoring!H1136</f>
        <v>45171.465972222199</v>
      </c>
      <c r="I1136" s="93">
        <f>+Monitoring!I1136</f>
        <v>1.041665964294225E-4</v>
      </c>
      <c r="J1136" s="92" t="e">
        <f>+Monitoring!#REF!</f>
        <v>#REF!</v>
      </c>
      <c r="K1136" s="88" t="str">
        <f>+Monitoring!S1136</f>
        <v>Diptera</v>
      </c>
      <c r="L1136" s="88" t="str">
        <f>+Monitoring!T1136</f>
        <v>Brachycera</v>
      </c>
      <c r="M1136" s="88" t="str">
        <f>+Monitoring!U1136</f>
        <v>#N/C</v>
      </c>
      <c r="N1136" s="88" t="str">
        <f>+Monitoring!V1136</f>
        <v>#N/C</v>
      </c>
      <c r="O1136" s="88" t="str">
        <f>+Monitoring!W1136</f>
        <v>#N/C</v>
      </c>
      <c r="P1136" s="88" t="str">
        <f>+Monitoring!X1136</f>
        <v>#N/C</v>
      </c>
      <c r="Q1136" s="88" t="str">
        <f>+Monitoring!Y1136</f>
        <v>#N/C</v>
      </c>
      <c r="R1136" s="88" t="str">
        <f>+Monitoring!Z1136</f>
        <v>#N/C</v>
      </c>
      <c r="S1136" s="88" t="e">
        <f>+Monitoring!#REF!</f>
        <v>#REF!</v>
      </c>
      <c r="T1136" s="101" t="e">
        <f>+Monitoring!#REF!</f>
        <v>#REF!</v>
      </c>
    </row>
    <row r="1137" spans="1:20" x14ac:dyDescent="0.3">
      <c r="A1137" s="88">
        <f t="shared" si="89"/>
        <v>1136</v>
      </c>
      <c r="B1137" s="88" t="str">
        <f t="shared" si="85"/>
        <v>FAIRD</v>
      </c>
      <c r="C1137" s="88" t="str">
        <f>SUBSTITUTE(+Monitoring!C1137,"-","")</f>
        <v>FAIRD4</v>
      </c>
      <c r="D1137" s="88" t="str">
        <f t="shared" si="86"/>
        <v>Site4</v>
      </c>
      <c r="E1137" s="89" t="str">
        <f t="shared" si="87"/>
        <v>Meadow</v>
      </c>
      <c r="F1137" s="90" t="str">
        <f t="shared" si="88"/>
        <v>FAIRDxMeadow</v>
      </c>
      <c r="G1137" s="91">
        <f>+Monitoring!G1137</f>
        <v>45171.473530092597</v>
      </c>
      <c r="H1137" s="91">
        <f>+Monitoring!H1137</f>
        <v>45171.474062499998</v>
      </c>
      <c r="I1137" s="93">
        <f>+Monitoring!I1137</f>
        <v>5.3240740089677274E-4</v>
      </c>
      <c r="J1137" s="92" t="e">
        <f>+Monitoring!#REF!</f>
        <v>#REF!</v>
      </c>
      <c r="K1137" s="88" t="str">
        <f>+Monitoring!S1137</f>
        <v>Diptera</v>
      </c>
      <c r="L1137" s="88" t="str">
        <f>+Monitoring!T1137</f>
        <v>Brachycera</v>
      </c>
      <c r="M1137" s="88" t="str">
        <f>+Monitoring!U1137</f>
        <v>Muscomorpha</v>
      </c>
      <c r="N1137" s="88" t="str">
        <f>+Monitoring!V1137</f>
        <v>Syrphoidea</v>
      </c>
      <c r="O1137" s="88" t="str">
        <f>+Monitoring!W1137</f>
        <v>Syrphidae</v>
      </c>
      <c r="P1137" s="88" t="str">
        <f>+Monitoring!X1137</f>
        <v>Syrphinae</v>
      </c>
      <c r="Q1137" s="88" t="str">
        <f>+Monitoring!Y1137</f>
        <v>Episyrphus</v>
      </c>
      <c r="R1137" s="88" t="str">
        <f>+Monitoring!Z1137</f>
        <v>#N/C</v>
      </c>
      <c r="S1137" s="88" t="e">
        <f>+Monitoring!#REF!</f>
        <v>#REF!</v>
      </c>
      <c r="T1137" s="101" t="e">
        <f>+Monitoring!#REF!</f>
        <v>#REF!</v>
      </c>
    </row>
    <row r="1138" spans="1:20" x14ac:dyDescent="0.3">
      <c r="A1138" s="88">
        <f t="shared" si="89"/>
        <v>1137</v>
      </c>
      <c r="B1138" s="88" t="str">
        <f t="shared" si="85"/>
        <v>FAIRD</v>
      </c>
      <c r="C1138" s="88" t="str">
        <f>SUBSTITUTE(+Monitoring!C1138,"-","")</f>
        <v>FAIRD4</v>
      </c>
      <c r="D1138" s="88" t="str">
        <f t="shared" si="86"/>
        <v>Site4</v>
      </c>
      <c r="E1138" s="89" t="str">
        <f t="shared" si="87"/>
        <v>Meadow</v>
      </c>
      <c r="F1138" s="90" t="str">
        <f t="shared" si="88"/>
        <v>FAIRDxMeadow</v>
      </c>
      <c r="G1138" s="91">
        <f>+Monitoring!G1138</f>
        <v>45171.473530092597</v>
      </c>
      <c r="H1138" s="91">
        <f>+Monitoring!H1138</f>
        <v>45171.478750000002</v>
      </c>
      <c r="I1138" s="93">
        <f>+Monitoring!I1138</f>
        <v>5.2199074052623473E-3</v>
      </c>
      <c r="J1138" s="92" t="e">
        <f>+Monitoring!#REF!</f>
        <v>#REF!</v>
      </c>
      <c r="K1138" s="88" t="str">
        <f>+Monitoring!S1138</f>
        <v>Diptera</v>
      </c>
      <c r="L1138" s="88" t="str">
        <f>+Monitoring!T1138</f>
        <v>Brachycera</v>
      </c>
      <c r="M1138" s="88" t="str">
        <f>+Monitoring!U1138</f>
        <v>Muscomorpha</v>
      </c>
      <c r="N1138" s="88" t="str">
        <f>+Monitoring!V1138</f>
        <v>Muscoidea</v>
      </c>
      <c r="O1138" s="88" t="str">
        <f>+Monitoring!W1138</f>
        <v>Fanniidae</v>
      </c>
      <c r="P1138" s="88">
        <f>+Monitoring!X1138</f>
        <v>0</v>
      </c>
      <c r="Q1138" s="88" t="str">
        <f>+Monitoring!Y1138</f>
        <v>Fannia</v>
      </c>
      <c r="R1138" s="88" t="str">
        <f>+Monitoring!Z1138</f>
        <v>#N/C</v>
      </c>
      <c r="S1138" s="88" t="e">
        <f>+Monitoring!#REF!</f>
        <v>#REF!</v>
      </c>
      <c r="T1138" s="101" t="e">
        <f>+Monitoring!#REF!</f>
        <v>#REF!</v>
      </c>
    </row>
    <row r="1139" spans="1:20" x14ac:dyDescent="0.3">
      <c r="A1139" s="88">
        <f t="shared" si="89"/>
        <v>1138</v>
      </c>
      <c r="B1139" s="88" t="str">
        <f t="shared" si="85"/>
        <v>FAIRD</v>
      </c>
      <c r="C1139" s="88" t="str">
        <f>SUBSTITUTE(+Monitoring!C1139,"-","")</f>
        <v>FAIRD4</v>
      </c>
      <c r="D1139" s="88" t="str">
        <f t="shared" si="86"/>
        <v>Site4</v>
      </c>
      <c r="E1139" s="89" t="str">
        <f t="shared" si="87"/>
        <v>Meadow</v>
      </c>
      <c r="F1139" s="90" t="str">
        <f t="shared" si="88"/>
        <v>FAIRDxMeadow</v>
      </c>
      <c r="G1139" s="91">
        <f>+Monitoring!G1139</f>
        <v>45171.475543981498</v>
      </c>
      <c r="H1139" s="91">
        <f>+Monitoring!H1139</f>
        <v>45171.476041666698</v>
      </c>
      <c r="I1139" s="93">
        <f>+Monitoring!I1139</f>
        <v>4.9768519966164604E-4</v>
      </c>
      <c r="J1139" s="92" t="e">
        <f>+Monitoring!#REF!</f>
        <v>#REF!</v>
      </c>
      <c r="K1139" s="88" t="str">
        <f>+Monitoring!S1139</f>
        <v>Diptera</v>
      </c>
      <c r="L1139" s="88" t="str">
        <f>+Monitoring!T1139</f>
        <v>Brachycera</v>
      </c>
      <c r="M1139" s="88" t="str">
        <f>+Monitoring!U1139</f>
        <v>Muscomorpha</v>
      </c>
      <c r="N1139" s="88" t="str">
        <f>+Monitoring!V1139</f>
        <v>Muscoidea</v>
      </c>
      <c r="O1139" s="88" t="str">
        <f>+Monitoring!W1139</f>
        <v>#N/C</v>
      </c>
      <c r="P1139" s="88" t="str">
        <f>+Monitoring!X1139</f>
        <v>#N/C</v>
      </c>
      <c r="Q1139" s="88" t="str">
        <f>+Monitoring!Y1139</f>
        <v>#N/C</v>
      </c>
      <c r="R1139" s="88" t="str">
        <f>+Monitoring!Z1139</f>
        <v>#N/C</v>
      </c>
      <c r="S1139" s="88" t="e">
        <f>+Monitoring!#REF!</f>
        <v>#REF!</v>
      </c>
      <c r="T1139" s="101" t="e">
        <f>+Monitoring!#REF!</f>
        <v>#REF!</v>
      </c>
    </row>
    <row r="1140" spans="1:20" x14ac:dyDescent="0.3">
      <c r="A1140" s="88">
        <f t="shared" si="89"/>
        <v>1139</v>
      </c>
      <c r="B1140" s="88" t="str">
        <f t="shared" si="85"/>
        <v>FAIRD</v>
      </c>
      <c r="C1140" s="88" t="str">
        <f>SUBSTITUTE(+Monitoring!C1140,"-","")</f>
        <v>FAIRD4</v>
      </c>
      <c r="D1140" s="88" t="str">
        <f t="shared" si="86"/>
        <v>Site4</v>
      </c>
      <c r="E1140" s="89" t="str">
        <f t="shared" si="87"/>
        <v>Meadow</v>
      </c>
      <c r="F1140" s="90" t="str">
        <f t="shared" si="88"/>
        <v>FAIRDxMeadow</v>
      </c>
      <c r="G1140" s="91">
        <f>+Monitoring!G1140</f>
        <v>45171.515185185199</v>
      </c>
      <c r="H1140" s="91">
        <f>+Monitoring!H1140</f>
        <v>45171.5154861111</v>
      </c>
      <c r="I1140" s="93">
        <f>+Monitoring!I1140</f>
        <v>3.0092590168351308E-4</v>
      </c>
      <c r="J1140" s="92" t="e">
        <f>+Monitoring!#REF!</f>
        <v>#REF!</v>
      </c>
      <c r="K1140" s="88" t="str">
        <f>+Monitoring!S1140</f>
        <v>Diptera</v>
      </c>
      <c r="L1140" s="88" t="str">
        <f>+Monitoring!T1140</f>
        <v>Brachycera</v>
      </c>
      <c r="M1140" s="88" t="str">
        <f>+Monitoring!U1140</f>
        <v>#N/C</v>
      </c>
      <c r="N1140" s="88" t="str">
        <f>+Monitoring!V1140</f>
        <v>#N/C</v>
      </c>
      <c r="O1140" s="88" t="str">
        <f>+Monitoring!W1140</f>
        <v>#N/C</v>
      </c>
      <c r="P1140" s="88" t="str">
        <f>+Monitoring!X1140</f>
        <v>#N/C</v>
      </c>
      <c r="Q1140" s="88" t="str">
        <f>+Monitoring!Y1140</f>
        <v>#N/C</v>
      </c>
      <c r="R1140" s="88" t="str">
        <f>+Monitoring!Z1140</f>
        <v>#N/C</v>
      </c>
      <c r="S1140" s="88" t="e">
        <f>+Monitoring!#REF!</f>
        <v>#REF!</v>
      </c>
      <c r="T1140" s="101" t="e">
        <f>+Monitoring!#REF!</f>
        <v>#REF!</v>
      </c>
    </row>
    <row r="1141" spans="1:20" x14ac:dyDescent="0.3">
      <c r="A1141" s="88">
        <f t="shared" si="89"/>
        <v>1140</v>
      </c>
      <c r="B1141" s="88" t="str">
        <f t="shared" si="85"/>
        <v>FAIRD</v>
      </c>
      <c r="C1141" s="88" t="str">
        <f>SUBSTITUTE(+Monitoring!C1141,"-","")</f>
        <v>FAIRD4</v>
      </c>
      <c r="D1141" s="88" t="str">
        <f t="shared" si="86"/>
        <v>Site4</v>
      </c>
      <c r="E1141" s="89" t="str">
        <f t="shared" si="87"/>
        <v>Meadow</v>
      </c>
      <c r="F1141" s="90" t="str">
        <f t="shared" si="88"/>
        <v>FAIRDxMeadow</v>
      </c>
      <c r="G1141" s="91">
        <f>+Monitoring!G1141</f>
        <v>45171.5154861111</v>
      </c>
      <c r="H1141" s="91">
        <f>+Monitoring!H1141</f>
        <v>45171.516099537002</v>
      </c>
      <c r="I1141" s="93">
        <f>+Monitoring!I1141</f>
        <v>6.1342590197455138E-4</v>
      </c>
      <c r="J1141" s="92" t="e">
        <f>+Monitoring!#REF!</f>
        <v>#REF!</v>
      </c>
      <c r="K1141" s="88" t="str">
        <f>+Monitoring!S1141</f>
        <v>Coleoptera</v>
      </c>
      <c r="L1141" s="88" t="str">
        <f>+Monitoring!T1141</f>
        <v>Polyphaga</v>
      </c>
      <c r="M1141" s="88" t="str">
        <f>+Monitoring!U1141</f>
        <v>Cucujiformia</v>
      </c>
      <c r="N1141" s="88" t="str">
        <f>+Monitoring!V1141</f>
        <v>Coccinelloidea</v>
      </c>
      <c r="O1141" s="88" t="str">
        <f>+Monitoring!W1141</f>
        <v>Coccinellidae</v>
      </c>
      <c r="P1141" s="88" t="str">
        <f>+Monitoring!X1141</f>
        <v>#N/C</v>
      </c>
      <c r="Q1141" s="88" t="str">
        <f>+Monitoring!Y1141</f>
        <v>#N/C</v>
      </c>
      <c r="R1141" s="88" t="str">
        <f>+Monitoring!Z1141</f>
        <v>#N/C</v>
      </c>
      <c r="S1141" s="88" t="e">
        <f>+Monitoring!#REF!</f>
        <v>#REF!</v>
      </c>
      <c r="T1141" s="101" t="e">
        <f>+Monitoring!#REF!</f>
        <v>#REF!</v>
      </c>
    </row>
    <row r="1142" spans="1:20" x14ac:dyDescent="0.3">
      <c r="A1142" s="88">
        <f t="shared" si="89"/>
        <v>1141</v>
      </c>
      <c r="B1142" s="88" t="str">
        <f t="shared" si="85"/>
        <v>FAIRD</v>
      </c>
      <c r="C1142" s="88" t="str">
        <f>SUBSTITUTE(+Monitoring!C1142,"-","")</f>
        <v>FAIRD4</v>
      </c>
      <c r="D1142" s="88" t="str">
        <f t="shared" si="86"/>
        <v>Site4</v>
      </c>
      <c r="E1142" s="89" t="str">
        <f t="shared" si="87"/>
        <v>Meadow</v>
      </c>
      <c r="F1142" s="90" t="str">
        <f t="shared" si="88"/>
        <v>FAIRDxMeadow</v>
      </c>
      <c r="G1142" s="91">
        <f>+Monitoring!G1142</f>
        <v>45171.532650462999</v>
      </c>
      <c r="H1142" s="91">
        <f>+Monitoring!H1142</f>
        <v>45171.532662037003</v>
      </c>
      <c r="I1142" s="93">
        <f>+Monitoring!I1142</f>
        <v>1.1574004020076245E-5</v>
      </c>
      <c r="J1142" s="92" t="e">
        <f>+Monitoring!#REF!</f>
        <v>#REF!</v>
      </c>
      <c r="K1142" s="88" t="str">
        <f>+Monitoring!S1142</f>
        <v>Diptera</v>
      </c>
      <c r="L1142" s="88" t="str">
        <f>+Monitoring!T1142</f>
        <v>Brachycera</v>
      </c>
      <c r="M1142" s="88" t="str">
        <f>+Monitoring!U1142</f>
        <v>Muscomorpha</v>
      </c>
      <c r="N1142" s="88" t="str">
        <f>+Monitoring!V1142</f>
        <v>Muscoidea</v>
      </c>
      <c r="O1142" s="88" t="str">
        <f>+Monitoring!W1142</f>
        <v>Fanniidae</v>
      </c>
      <c r="P1142" s="88">
        <f>+Monitoring!X1142</f>
        <v>0</v>
      </c>
      <c r="Q1142" s="88" t="str">
        <f>+Monitoring!Y1142</f>
        <v>Fannia</v>
      </c>
      <c r="R1142" s="88" t="str">
        <f>+Monitoring!Z1142</f>
        <v>#N/C</v>
      </c>
      <c r="S1142" s="88" t="e">
        <f>+Monitoring!#REF!</f>
        <v>#REF!</v>
      </c>
      <c r="T1142" s="101" t="e">
        <f>+Monitoring!#REF!</f>
        <v>#REF!</v>
      </c>
    </row>
    <row r="1143" spans="1:20" x14ac:dyDescent="0.3">
      <c r="A1143" s="88">
        <f t="shared" si="89"/>
        <v>1142</v>
      </c>
      <c r="B1143" s="88" t="str">
        <f t="shared" si="85"/>
        <v>FAIRD</v>
      </c>
      <c r="C1143" s="88" t="str">
        <f>SUBSTITUTE(+Monitoring!C1143,"-","")</f>
        <v>FAIRD4</v>
      </c>
      <c r="D1143" s="88" t="str">
        <f t="shared" si="86"/>
        <v>Site4</v>
      </c>
      <c r="E1143" s="89" t="str">
        <f t="shared" si="87"/>
        <v>Meadow</v>
      </c>
      <c r="F1143" s="90" t="str">
        <f t="shared" si="88"/>
        <v>FAIRDxMeadow</v>
      </c>
      <c r="G1143" s="91">
        <f>+Monitoring!G1143</f>
        <v>45171.561585648102</v>
      </c>
      <c r="H1143" s="91">
        <f>+Monitoring!H1143</f>
        <v>45171.5676157407</v>
      </c>
      <c r="I1143" s="93">
        <f>+Monitoring!I1143</f>
        <v>6.030092597939074E-3</v>
      </c>
      <c r="J1143" s="92" t="e">
        <f>+Monitoring!#REF!</f>
        <v>#REF!</v>
      </c>
      <c r="K1143" s="88" t="str">
        <f>+Monitoring!S1143</f>
        <v>Diptera</v>
      </c>
      <c r="L1143" s="88" t="str">
        <f>+Monitoring!T1143</f>
        <v>Brachycera</v>
      </c>
      <c r="M1143" s="88" t="str">
        <f>+Monitoring!U1143</f>
        <v>#N/C</v>
      </c>
      <c r="N1143" s="88" t="str">
        <f>+Monitoring!V1143</f>
        <v>#N/C</v>
      </c>
      <c r="O1143" s="88" t="str">
        <f>+Monitoring!W1143</f>
        <v>#N/C</v>
      </c>
      <c r="P1143" s="88" t="str">
        <f>+Monitoring!X1143</f>
        <v>#N/C</v>
      </c>
      <c r="Q1143" s="88" t="str">
        <f>+Monitoring!Y1143</f>
        <v>#N/C</v>
      </c>
      <c r="R1143" s="88" t="str">
        <f>+Monitoring!Z1143</f>
        <v>#N/C</v>
      </c>
      <c r="S1143" s="88" t="e">
        <f>+Monitoring!#REF!</f>
        <v>#REF!</v>
      </c>
      <c r="T1143" s="101" t="e">
        <f>+Monitoring!#REF!</f>
        <v>#REF!</v>
      </c>
    </row>
    <row r="1144" spans="1:20" x14ac:dyDescent="0.3">
      <c r="A1144" s="88">
        <f t="shared" si="89"/>
        <v>1143</v>
      </c>
      <c r="B1144" s="88" t="str">
        <f t="shared" si="85"/>
        <v>FAIRD</v>
      </c>
      <c r="C1144" s="88" t="str">
        <f>SUBSTITUTE(+Monitoring!C1144,"-","")</f>
        <v>FAIRD4</v>
      </c>
      <c r="D1144" s="88" t="str">
        <f t="shared" si="86"/>
        <v>Site4</v>
      </c>
      <c r="E1144" s="89" t="str">
        <f t="shared" si="87"/>
        <v>Meadow</v>
      </c>
      <c r="F1144" s="90" t="str">
        <f t="shared" si="88"/>
        <v>FAIRDxMeadow</v>
      </c>
      <c r="G1144" s="91">
        <f>+Monitoring!G1144</f>
        <v>45171.567534722199</v>
      </c>
      <c r="H1144" s="91">
        <f>+Monitoring!H1144</f>
        <v>45171.567638888897</v>
      </c>
      <c r="I1144" s="93">
        <f>+Monitoring!I1144</f>
        <v>1.041666982928291E-4</v>
      </c>
      <c r="J1144" s="92" t="e">
        <f>+Monitoring!#REF!</f>
        <v>#REF!</v>
      </c>
      <c r="K1144" s="88" t="str">
        <f>+Monitoring!S1144</f>
        <v>Hymenoptera</v>
      </c>
      <c r="L1144" s="88" t="str">
        <f>+Monitoring!T1144</f>
        <v>Apocrita</v>
      </c>
      <c r="M1144" s="88" t="str">
        <f>+Monitoring!U1144</f>
        <v>Parasitica</v>
      </c>
      <c r="N1144" s="88" t="str">
        <f>+Monitoring!V1144</f>
        <v>Chalcidoidea</v>
      </c>
      <c r="O1144" s="88" t="str">
        <f>+Monitoring!W1144</f>
        <v>Eulophidae</v>
      </c>
      <c r="P1144" s="88" t="str">
        <f>+Monitoring!X1144</f>
        <v>#N/C</v>
      </c>
      <c r="Q1144" s="88" t="str">
        <f>+Monitoring!Y1144</f>
        <v>#N/C</v>
      </c>
      <c r="R1144" s="88" t="str">
        <f>+Monitoring!Z1144</f>
        <v>#N/C</v>
      </c>
      <c r="S1144" s="88" t="e">
        <f>+Monitoring!#REF!</f>
        <v>#REF!</v>
      </c>
      <c r="T1144" s="101" t="e">
        <f>+Monitoring!#REF!</f>
        <v>#REF!</v>
      </c>
    </row>
    <row r="1145" spans="1:20" x14ac:dyDescent="0.3">
      <c r="A1145" s="88">
        <f t="shared" si="89"/>
        <v>1144</v>
      </c>
      <c r="B1145" s="88" t="str">
        <f t="shared" si="85"/>
        <v>FAIRD</v>
      </c>
      <c r="C1145" s="88" t="str">
        <f>SUBSTITUTE(+Monitoring!C1145,"-","")</f>
        <v>FAIRD4</v>
      </c>
      <c r="D1145" s="88" t="str">
        <f t="shared" si="86"/>
        <v>Site4</v>
      </c>
      <c r="E1145" s="89" t="str">
        <f t="shared" si="87"/>
        <v>Meadow</v>
      </c>
      <c r="F1145" s="90" t="str">
        <f t="shared" si="88"/>
        <v>FAIRDxMeadow</v>
      </c>
      <c r="G1145" s="91">
        <f>+Monitoring!G1145</f>
        <v>45171.598518518498</v>
      </c>
      <c r="H1145" s="91">
        <f>+Monitoring!H1145</f>
        <v>45171.598622685196</v>
      </c>
      <c r="I1145" s="93">
        <f>+Monitoring!I1145</f>
        <v>1.041666982928291E-4</v>
      </c>
      <c r="J1145" s="92" t="e">
        <f>+Monitoring!#REF!</f>
        <v>#REF!</v>
      </c>
      <c r="K1145" s="88" t="str">
        <f>+Monitoring!S1145</f>
        <v>#N/C</v>
      </c>
      <c r="L1145" s="88" t="str">
        <f>+Monitoring!T1145</f>
        <v>#N/C</v>
      </c>
      <c r="M1145" s="88" t="str">
        <f>+Monitoring!U1145</f>
        <v>#N/C</v>
      </c>
      <c r="N1145" s="88" t="str">
        <f>+Monitoring!V1145</f>
        <v>#N/C</v>
      </c>
      <c r="O1145" s="88" t="str">
        <f>+Monitoring!W1145</f>
        <v>#N/C</v>
      </c>
      <c r="P1145" s="88" t="str">
        <f>+Monitoring!X1145</f>
        <v>#N/C</v>
      </c>
      <c r="Q1145" s="88" t="str">
        <f>+Monitoring!Y1145</f>
        <v>#N/C</v>
      </c>
      <c r="R1145" s="88" t="str">
        <f>+Monitoring!Z1145</f>
        <v>#N/C</v>
      </c>
      <c r="S1145" s="88" t="e">
        <f>+Monitoring!#REF!</f>
        <v>#REF!</v>
      </c>
      <c r="T1145" s="101" t="e">
        <f>+Monitoring!#REF!</f>
        <v>#REF!</v>
      </c>
    </row>
    <row r="1146" spans="1:20" x14ac:dyDescent="0.3">
      <c r="A1146" s="88">
        <f t="shared" si="89"/>
        <v>1145</v>
      </c>
      <c r="B1146" s="88" t="str">
        <f t="shared" si="85"/>
        <v>FAIRD</v>
      </c>
      <c r="C1146" s="88" t="str">
        <f>SUBSTITUTE(+Monitoring!C1146,"-","")</f>
        <v>FAIRD4</v>
      </c>
      <c r="D1146" s="88" t="str">
        <f t="shared" si="86"/>
        <v>Site4</v>
      </c>
      <c r="E1146" s="89" t="str">
        <f t="shared" si="87"/>
        <v>Meadow</v>
      </c>
      <c r="F1146" s="90" t="str">
        <f t="shared" si="88"/>
        <v>FAIRDxMeadow</v>
      </c>
      <c r="G1146" s="91">
        <f>+Monitoring!G1146</f>
        <v>45171.598518518498</v>
      </c>
      <c r="H1146" s="91">
        <f>+Monitoring!H1146</f>
        <v>45171.598622685196</v>
      </c>
      <c r="I1146" s="93">
        <f>+Monitoring!I1146</f>
        <v>1.041666982928291E-4</v>
      </c>
      <c r="J1146" s="92" t="e">
        <f>+Monitoring!#REF!</f>
        <v>#REF!</v>
      </c>
      <c r="K1146" s="88" t="str">
        <f>+Monitoring!S1146</f>
        <v>Diptera</v>
      </c>
      <c r="L1146" s="88" t="str">
        <f>+Monitoring!T1146</f>
        <v>Brachycera</v>
      </c>
      <c r="M1146" s="88" t="str">
        <f>+Monitoring!U1146</f>
        <v>Muscomorpha</v>
      </c>
      <c r="N1146" s="88" t="str">
        <f>+Monitoring!V1146</f>
        <v>Oestroidea</v>
      </c>
      <c r="O1146" s="88" t="str">
        <f>+Monitoring!W1146</f>
        <v>#N/C</v>
      </c>
      <c r="P1146" s="88" t="str">
        <f>+Monitoring!X1146</f>
        <v>#N/C</v>
      </c>
      <c r="Q1146" s="88" t="str">
        <f>+Monitoring!Y1146</f>
        <v>#N/C</v>
      </c>
      <c r="R1146" s="88" t="str">
        <f>+Monitoring!Z1146</f>
        <v>#N/C</v>
      </c>
      <c r="S1146" s="88" t="e">
        <f>+Monitoring!#REF!</f>
        <v>#REF!</v>
      </c>
      <c r="T1146" s="101" t="e">
        <f>+Monitoring!#REF!</f>
        <v>#REF!</v>
      </c>
    </row>
    <row r="1147" spans="1:20" x14ac:dyDescent="0.3">
      <c r="A1147" s="88">
        <f t="shared" si="89"/>
        <v>1146</v>
      </c>
      <c r="B1147" s="88" t="str">
        <f t="shared" si="85"/>
        <v>FAIRD</v>
      </c>
      <c r="C1147" s="88" t="str">
        <f>SUBSTITUTE(+Monitoring!C1147,"-","")</f>
        <v>FAIRD4</v>
      </c>
      <c r="D1147" s="88" t="str">
        <f t="shared" si="86"/>
        <v>Site4</v>
      </c>
      <c r="E1147" s="89" t="str">
        <f t="shared" si="87"/>
        <v>Meadow</v>
      </c>
      <c r="F1147" s="90" t="str">
        <f t="shared" si="88"/>
        <v>FAIRDxMeadow</v>
      </c>
      <c r="G1147" s="91">
        <f>+Monitoring!G1147</f>
        <v>45171.602557870399</v>
      </c>
      <c r="H1147" s="91">
        <f>+Monitoring!H1147</f>
        <v>45171.606886574104</v>
      </c>
      <c r="I1147" s="93">
        <f>+Monitoring!I1147</f>
        <v>4.3287037042318843E-3</v>
      </c>
      <c r="J1147" s="92" t="e">
        <f>+Monitoring!#REF!</f>
        <v>#REF!</v>
      </c>
      <c r="K1147" s="88" t="str">
        <f>+Monitoring!S1147</f>
        <v>Diptera</v>
      </c>
      <c r="L1147" s="88" t="str">
        <f>+Monitoring!T1147</f>
        <v>Brachycera</v>
      </c>
      <c r="M1147" s="88" t="str">
        <f>+Monitoring!U1147</f>
        <v>Muscomorpha</v>
      </c>
      <c r="N1147" s="88" t="str">
        <f>+Monitoring!V1147</f>
        <v>Muscoidea</v>
      </c>
      <c r="O1147" s="88" t="str">
        <f>+Monitoring!W1147</f>
        <v>Fanniidae</v>
      </c>
      <c r="P1147" s="88">
        <f>+Monitoring!X1147</f>
        <v>0</v>
      </c>
      <c r="Q1147" s="88" t="str">
        <f>+Monitoring!Y1147</f>
        <v>Fannia</v>
      </c>
      <c r="R1147" s="88" t="str">
        <f>+Monitoring!Z1147</f>
        <v>#N/C</v>
      </c>
      <c r="S1147" s="88" t="e">
        <f>+Monitoring!#REF!</f>
        <v>#REF!</v>
      </c>
      <c r="T1147" s="101" t="e">
        <f>+Monitoring!#REF!</f>
        <v>#REF!</v>
      </c>
    </row>
    <row r="1148" spans="1:20" x14ac:dyDescent="0.3">
      <c r="A1148" s="88">
        <f t="shared" si="89"/>
        <v>1147</v>
      </c>
      <c r="B1148" s="88" t="str">
        <f t="shared" si="85"/>
        <v>FAIRD</v>
      </c>
      <c r="C1148" s="88" t="str">
        <f>SUBSTITUTE(+Monitoring!C1148,"-","")</f>
        <v>FAIRD4</v>
      </c>
      <c r="D1148" s="88" t="str">
        <f t="shared" si="86"/>
        <v>Site4</v>
      </c>
      <c r="E1148" s="89" t="str">
        <f t="shared" si="87"/>
        <v>Meadow</v>
      </c>
      <c r="F1148" s="90" t="str">
        <f t="shared" si="88"/>
        <v>FAIRDxMeadow</v>
      </c>
      <c r="G1148" s="91">
        <f>+Monitoring!G1148</f>
        <v>45171.607766203699</v>
      </c>
      <c r="H1148" s="91">
        <f>+Monitoring!H1148</f>
        <v>45171.6078472222</v>
      </c>
      <c r="I1148" s="93">
        <f>+Monitoring!I1148</f>
        <v>8.1018501077778637E-5</v>
      </c>
      <c r="J1148" s="92" t="e">
        <f>+Monitoring!#REF!</f>
        <v>#REF!</v>
      </c>
      <c r="K1148" s="88" t="str">
        <f>+Monitoring!S1148</f>
        <v>Diptera</v>
      </c>
      <c r="L1148" s="88" t="str">
        <f>+Monitoring!T1148</f>
        <v>Brachycera</v>
      </c>
      <c r="M1148" s="88" t="str">
        <f>+Monitoring!U1148</f>
        <v>Muscomorpha</v>
      </c>
      <c r="N1148" s="88" t="str">
        <f>+Monitoring!V1148</f>
        <v>Muscoidea</v>
      </c>
      <c r="O1148" s="88" t="str">
        <f>+Monitoring!W1148</f>
        <v>Fanniidae</v>
      </c>
      <c r="P1148" s="88">
        <f>+Monitoring!X1148</f>
        <v>0</v>
      </c>
      <c r="Q1148" s="88" t="str">
        <f>+Monitoring!Y1148</f>
        <v>Fannia</v>
      </c>
      <c r="R1148" s="88" t="str">
        <f>+Monitoring!Z1148</f>
        <v>#N/C</v>
      </c>
      <c r="S1148" s="88" t="e">
        <f>+Monitoring!#REF!</f>
        <v>#REF!</v>
      </c>
      <c r="T1148" s="101" t="e">
        <f>+Monitoring!#REF!</f>
        <v>#REF!</v>
      </c>
    </row>
    <row r="1149" spans="1:20" x14ac:dyDescent="0.3">
      <c r="A1149" s="88">
        <f t="shared" si="89"/>
        <v>1148</v>
      </c>
      <c r="B1149" s="88" t="str">
        <f t="shared" si="85"/>
        <v>FAIRD</v>
      </c>
      <c r="C1149" s="88" t="str">
        <f>SUBSTITUTE(+Monitoring!C1149,"-","")</f>
        <v>FAIRD4</v>
      </c>
      <c r="D1149" s="88" t="str">
        <f t="shared" si="86"/>
        <v>Site4</v>
      </c>
      <c r="E1149" s="89" t="str">
        <f t="shared" si="87"/>
        <v>Meadow</v>
      </c>
      <c r="F1149" s="90" t="str">
        <f t="shared" si="88"/>
        <v>FAIRDxMeadow</v>
      </c>
      <c r="G1149" s="91">
        <f>+Monitoring!G1149</f>
        <v>45171.6698958333</v>
      </c>
      <c r="H1149" s="91">
        <f>+Monitoring!H1149</f>
        <v>45171.671597222201</v>
      </c>
      <c r="I1149" s="93">
        <f>+Monitoring!I1149</f>
        <v>1.7013889009831473E-3</v>
      </c>
      <c r="J1149" s="92" t="e">
        <f>+Monitoring!#REF!</f>
        <v>#REF!</v>
      </c>
      <c r="K1149" s="88" t="str">
        <f>+Monitoring!S1149</f>
        <v>Coleoptera</v>
      </c>
      <c r="L1149" s="88" t="str">
        <f>+Monitoring!T1149</f>
        <v>Polyphaga</v>
      </c>
      <c r="M1149" s="88" t="str">
        <f>+Monitoring!U1149</f>
        <v>Cucujiformia</v>
      </c>
      <c r="N1149" s="88" t="str">
        <f>+Monitoring!V1149</f>
        <v>Coccinelloidea</v>
      </c>
      <c r="O1149" s="88" t="str">
        <f>+Monitoring!W1149</f>
        <v>Coccinellidae</v>
      </c>
      <c r="P1149" s="88" t="str">
        <f>+Monitoring!X1149</f>
        <v>Coccinellinae</v>
      </c>
      <c r="Q1149" s="88" t="str">
        <f>+Monitoring!Y1149</f>
        <v>#N/C</v>
      </c>
      <c r="R1149" s="88" t="str">
        <f>+Monitoring!Z1149</f>
        <v>#N/C</v>
      </c>
      <c r="S1149" s="88" t="e">
        <f>+Monitoring!#REF!</f>
        <v>#REF!</v>
      </c>
      <c r="T1149" s="101" t="e">
        <f>+Monitoring!#REF!</f>
        <v>#REF!</v>
      </c>
    </row>
    <row r="1150" spans="1:20" x14ac:dyDescent="0.3">
      <c r="A1150" s="88">
        <f t="shared" si="89"/>
        <v>1149</v>
      </c>
      <c r="B1150" s="88" t="str">
        <f t="shared" si="85"/>
        <v>FAIRD</v>
      </c>
      <c r="C1150" s="88" t="str">
        <f>SUBSTITUTE(+Monitoring!C1150,"-","")</f>
        <v>FAIRD4</v>
      </c>
      <c r="D1150" s="88" t="str">
        <f t="shared" si="86"/>
        <v>Site4</v>
      </c>
      <c r="E1150" s="89" t="str">
        <f t="shared" si="87"/>
        <v>Meadow</v>
      </c>
      <c r="F1150" s="90" t="str">
        <f t="shared" si="88"/>
        <v>FAIRDxMeadow</v>
      </c>
      <c r="G1150" s="91">
        <f>+Monitoring!G1150</f>
        <v>45171.747326388897</v>
      </c>
      <c r="H1150" s="91">
        <f>+Monitoring!H1150</f>
        <v>45171.747418981497</v>
      </c>
      <c r="I1150" s="93">
        <f>+Monitoring!I1150</f>
        <v>9.2592599685303867E-5</v>
      </c>
      <c r="J1150" s="92" t="e">
        <f>+Monitoring!#REF!</f>
        <v>#REF!</v>
      </c>
      <c r="K1150" s="88" t="str">
        <f>+Monitoring!S1150</f>
        <v>Diptera</v>
      </c>
      <c r="L1150" s="88" t="str">
        <f>+Monitoring!T1150</f>
        <v>Brachycera</v>
      </c>
      <c r="M1150" s="88" t="str">
        <f>+Monitoring!U1150</f>
        <v>Muscomorpha</v>
      </c>
      <c r="N1150" s="88" t="str">
        <f>+Monitoring!V1150</f>
        <v>Muscoidea</v>
      </c>
      <c r="O1150" s="88" t="str">
        <f>+Monitoring!W1150</f>
        <v>Fanniidae</v>
      </c>
      <c r="P1150" s="88">
        <f>+Monitoring!X1150</f>
        <v>0</v>
      </c>
      <c r="Q1150" s="88" t="str">
        <f>+Monitoring!Y1150</f>
        <v>Fannia</v>
      </c>
      <c r="R1150" s="88" t="str">
        <f>+Monitoring!Z1150</f>
        <v>#N/C</v>
      </c>
      <c r="S1150" s="88" t="e">
        <f>+Monitoring!#REF!</f>
        <v>#REF!</v>
      </c>
      <c r="T1150" s="101" t="e">
        <f>+Monitoring!#REF!</f>
        <v>#REF!</v>
      </c>
    </row>
    <row r="1151" spans="1:20" x14ac:dyDescent="0.3">
      <c r="A1151" s="88">
        <f t="shared" si="89"/>
        <v>1150</v>
      </c>
      <c r="B1151" s="88" t="str">
        <f t="shared" si="85"/>
        <v>FAIRD</v>
      </c>
      <c r="C1151" s="88" t="str">
        <f>SUBSTITUTE(+Monitoring!C1151,"-","")</f>
        <v>FAIRD4</v>
      </c>
      <c r="D1151" s="88" t="str">
        <f t="shared" si="86"/>
        <v>Site4</v>
      </c>
      <c r="E1151" s="89" t="str">
        <f t="shared" si="87"/>
        <v>Meadow</v>
      </c>
      <c r="F1151" s="90" t="str">
        <f t="shared" si="88"/>
        <v>FAIRDxMeadow</v>
      </c>
      <c r="G1151" s="91">
        <f>+Monitoring!G1151</f>
        <v>45172.323402777802</v>
      </c>
      <c r="H1151" s="91">
        <f>+Monitoring!H1151</f>
        <v>45172.3261458333</v>
      </c>
      <c r="I1151" s="93">
        <f>+Monitoring!I1151</f>
        <v>2.7430554982856847E-3</v>
      </c>
      <c r="J1151" s="92" t="e">
        <f>+Monitoring!#REF!</f>
        <v>#REF!</v>
      </c>
      <c r="K1151" s="88" t="str">
        <f>+Monitoring!S1151</f>
        <v>Diptera</v>
      </c>
      <c r="L1151" s="88" t="str">
        <f>+Monitoring!T1151</f>
        <v>Brachycera</v>
      </c>
      <c r="M1151" s="88" t="str">
        <f>+Monitoring!U1151</f>
        <v>#N/C</v>
      </c>
      <c r="N1151" s="88" t="str">
        <f>+Monitoring!V1151</f>
        <v>#N/C</v>
      </c>
      <c r="O1151" s="88" t="str">
        <f>+Monitoring!W1151</f>
        <v>#N/C</v>
      </c>
      <c r="P1151" s="88" t="str">
        <f>+Monitoring!X1151</f>
        <v>#N/C</v>
      </c>
      <c r="Q1151" s="88" t="str">
        <f>+Monitoring!Y1151</f>
        <v>#N/C</v>
      </c>
      <c r="R1151" s="88" t="str">
        <f>+Monitoring!Z1151</f>
        <v>#N/C</v>
      </c>
      <c r="S1151" s="88" t="e">
        <f>+Monitoring!#REF!</f>
        <v>#REF!</v>
      </c>
      <c r="T1151" s="101" t="e">
        <f>+Monitoring!#REF!</f>
        <v>#REF!</v>
      </c>
    </row>
    <row r="1152" spans="1:20" x14ac:dyDescent="0.3">
      <c r="A1152" s="88">
        <f t="shared" si="89"/>
        <v>1151</v>
      </c>
      <c r="B1152" s="88" t="str">
        <f t="shared" si="85"/>
        <v>FAIRD</v>
      </c>
      <c r="C1152" s="88" t="str">
        <f>SUBSTITUTE(+Monitoring!C1152,"-","")</f>
        <v>FAIRD4</v>
      </c>
      <c r="D1152" s="88" t="str">
        <f t="shared" si="86"/>
        <v>Site4</v>
      </c>
      <c r="E1152" s="89" t="str">
        <f t="shared" si="87"/>
        <v>Meadow</v>
      </c>
      <c r="F1152" s="90" t="str">
        <f t="shared" si="88"/>
        <v>FAIRDxMeadow</v>
      </c>
      <c r="G1152" s="91">
        <f>+Monitoring!G1152</f>
        <v>45172.516574074099</v>
      </c>
      <c r="H1152" s="91">
        <f>+Monitoring!H1152</f>
        <v>45172.517187500001</v>
      </c>
      <c r="I1152" s="93">
        <f>+Monitoring!I1152</f>
        <v>6.1342590197455138E-4</v>
      </c>
      <c r="J1152" s="92" t="e">
        <f>+Monitoring!#REF!</f>
        <v>#REF!</v>
      </c>
      <c r="K1152" s="88" t="str">
        <f>+Monitoring!S1152</f>
        <v>Diptera</v>
      </c>
      <c r="L1152" s="88" t="str">
        <f>+Monitoring!T1152</f>
        <v>Brachycera</v>
      </c>
      <c r="M1152" s="88" t="str">
        <f>+Monitoring!U1152</f>
        <v>#N/C</v>
      </c>
      <c r="N1152" s="88" t="str">
        <f>+Monitoring!V1152</f>
        <v>#N/C</v>
      </c>
      <c r="O1152" s="88" t="str">
        <f>+Monitoring!W1152</f>
        <v>#N/C</v>
      </c>
      <c r="P1152" s="88" t="str">
        <f>+Monitoring!X1152</f>
        <v>#N/C</v>
      </c>
      <c r="Q1152" s="88" t="str">
        <f>+Monitoring!Y1152</f>
        <v>#N/C</v>
      </c>
      <c r="R1152" s="88" t="str">
        <f>+Monitoring!Z1152</f>
        <v>#N/C</v>
      </c>
      <c r="S1152" s="88" t="e">
        <f>+Monitoring!#REF!</f>
        <v>#REF!</v>
      </c>
      <c r="T1152" s="101" t="e">
        <f>+Monitoring!#REF!</f>
        <v>#REF!</v>
      </c>
    </row>
    <row r="1153" spans="1:20" x14ac:dyDescent="0.3">
      <c r="A1153" s="88">
        <f t="shared" si="89"/>
        <v>1152</v>
      </c>
      <c r="B1153" s="88" t="str">
        <f t="shared" si="85"/>
        <v>FAIRD</v>
      </c>
      <c r="C1153" s="88" t="str">
        <f>SUBSTITUTE(+Monitoring!C1153,"-","")</f>
        <v>FAIRD4</v>
      </c>
      <c r="D1153" s="88" t="str">
        <f t="shared" si="86"/>
        <v>Site4</v>
      </c>
      <c r="E1153" s="89" t="str">
        <f t="shared" si="87"/>
        <v>Meadow</v>
      </c>
      <c r="F1153" s="90" t="str">
        <f t="shared" si="88"/>
        <v>FAIRDxMeadow</v>
      </c>
      <c r="G1153" s="91">
        <f>+Monitoring!G1153</f>
        <v>45172.5246527778</v>
      </c>
      <c r="H1153" s="91">
        <f>+Monitoring!H1153</f>
        <v>45172.525439814803</v>
      </c>
      <c r="I1153" s="93">
        <f>+Monitoring!I1153</f>
        <v>7.8703700273763388E-4</v>
      </c>
      <c r="J1153" s="92" t="e">
        <f>+Monitoring!#REF!</f>
        <v>#REF!</v>
      </c>
      <c r="K1153" s="88" t="str">
        <f>+Monitoring!S1153</f>
        <v>Coleoptera</v>
      </c>
      <c r="L1153" s="88" t="str">
        <f>+Monitoring!T1153</f>
        <v>Polyphaga</v>
      </c>
      <c r="M1153" s="88" t="str">
        <f>+Monitoring!U1153</f>
        <v>Cucujiformia</v>
      </c>
      <c r="N1153" s="88" t="str">
        <f>+Monitoring!V1153</f>
        <v>Curculionoidea</v>
      </c>
      <c r="O1153" s="88" t="str">
        <f>+Monitoring!W1153</f>
        <v>Curculionidae</v>
      </c>
      <c r="P1153" s="88" t="str">
        <f>+Monitoring!X1153</f>
        <v>Entiminae</v>
      </c>
      <c r="Q1153" s="88" t="str">
        <f>+Monitoring!Y1153</f>
        <v>Polydrusus</v>
      </c>
      <c r="R1153" s="88" t="str">
        <f>+Monitoring!Z1153</f>
        <v>#N/C</v>
      </c>
      <c r="S1153" s="88" t="e">
        <f>+Monitoring!#REF!</f>
        <v>#REF!</v>
      </c>
      <c r="T1153" s="101" t="e">
        <f>+Monitoring!#REF!</f>
        <v>#REF!</v>
      </c>
    </row>
    <row r="1154" spans="1:20" x14ac:dyDescent="0.3">
      <c r="A1154" s="88">
        <f t="shared" si="89"/>
        <v>1153</v>
      </c>
      <c r="B1154" s="88" t="str">
        <f t="shared" si="85"/>
        <v>FAIRD</v>
      </c>
      <c r="C1154" s="88" t="str">
        <f>SUBSTITUTE(+Monitoring!C1154,"-","")</f>
        <v>FAIRD4</v>
      </c>
      <c r="D1154" s="88" t="str">
        <f t="shared" si="86"/>
        <v>Site4</v>
      </c>
      <c r="E1154" s="89" t="str">
        <f t="shared" si="87"/>
        <v>Meadow</v>
      </c>
      <c r="F1154" s="90" t="str">
        <f t="shared" si="88"/>
        <v>FAIRDxMeadow</v>
      </c>
      <c r="G1154" s="91">
        <f>+Monitoring!G1154</f>
        <v>45172.564664351798</v>
      </c>
      <c r="H1154" s="91">
        <f>+Monitoring!H1154</f>
        <v>45172.565092592602</v>
      </c>
      <c r="I1154" s="93">
        <f>+Monitoring!I1154</f>
        <v>4.2824080446735024E-4</v>
      </c>
      <c r="J1154" s="92" t="e">
        <f>+Monitoring!#REF!</f>
        <v>#REF!</v>
      </c>
      <c r="K1154" s="88" t="str">
        <f>+Monitoring!S1154</f>
        <v>#N/C</v>
      </c>
      <c r="L1154" s="88" t="str">
        <f>+Monitoring!T1154</f>
        <v>#N/C</v>
      </c>
      <c r="M1154" s="88" t="str">
        <f>+Monitoring!U1154</f>
        <v>#N/C</v>
      </c>
      <c r="N1154" s="88" t="str">
        <f>+Monitoring!V1154</f>
        <v>#N/C</v>
      </c>
      <c r="O1154" s="88" t="str">
        <f>+Monitoring!W1154</f>
        <v>#N/C</v>
      </c>
      <c r="P1154" s="88" t="str">
        <f>+Monitoring!X1154</f>
        <v>#N/C</v>
      </c>
      <c r="Q1154" s="88" t="str">
        <f>+Monitoring!Y1154</f>
        <v>#N/C</v>
      </c>
      <c r="R1154" s="88" t="str">
        <f>+Monitoring!Z1154</f>
        <v>#N/C</v>
      </c>
      <c r="S1154" s="88" t="e">
        <f>+Monitoring!#REF!</f>
        <v>#REF!</v>
      </c>
      <c r="T1154" s="101" t="e">
        <f>+Monitoring!#REF!</f>
        <v>#REF!</v>
      </c>
    </row>
    <row r="1155" spans="1:20" x14ac:dyDescent="0.3">
      <c r="A1155" s="88">
        <f t="shared" si="89"/>
        <v>1154</v>
      </c>
      <c r="B1155" s="88" t="str">
        <f t="shared" ref="B1155:B1208" si="90">+LEFT(C1155,LEN(C1155)-1)</f>
        <v>FAIRD</v>
      </c>
      <c r="C1155" s="88" t="str">
        <f>SUBSTITUTE(+Monitoring!C1155,"-","")</f>
        <v>FAIRD4</v>
      </c>
      <c r="D1155" s="88" t="str">
        <f t="shared" ref="D1155:D1208" si="91">CONCATENATE("Site",RIGHT(C1155,1))</f>
        <v>Site4</v>
      </c>
      <c r="E1155" s="89" t="str">
        <f t="shared" ref="E1155:E1208" si="92">IF(OR(D1155="Site1",D1155="Site2"),"Maize",IF(OR(D1155="Site3",D1155="Site4"),"Meadow","error"))</f>
        <v>Meadow</v>
      </c>
      <c r="F1155" s="90" t="str">
        <f t="shared" ref="F1155:F1208" si="93">+CONCATENATE(B1155,"x",E1155)</f>
        <v>FAIRDxMeadow</v>
      </c>
      <c r="G1155" s="91">
        <f>+Monitoring!G1155</f>
        <v>45172.564664351798</v>
      </c>
      <c r="H1155" s="91">
        <f>+Monitoring!H1155</f>
        <v>45172.565092592602</v>
      </c>
      <c r="I1155" s="93">
        <f>+Monitoring!I1155</f>
        <v>4.2824080446735024E-4</v>
      </c>
      <c r="J1155" s="92" t="e">
        <f>+Monitoring!#REF!</f>
        <v>#REF!</v>
      </c>
      <c r="K1155" s="88" t="str">
        <f>+Monitoring!S1155</f>
        <v>Diptera</v>
      </c>
      <c r="L1155" s="88" t="str">
        <f>+Monitoring!T1155</f>
        <v>Brachycera</v>
      </c>
      <c r="M1155" s="88" t="str">
        <f>+Monitoring!U1155</f>
        <v>Asilomorpha</v>
      </c>
      <c r="N1155" s="88" t="str">
        <f>+Monitoring!V1155</f>
        <v>Empidoidea</v>
      </c>
      <c r="O1155" s="88" t="str">
        <f>+Monitoring!W1155</f>
        <v>Hybotidae</v>
      </c>
      <c r="P1155" s="88" t="str">
        <f>+Monitoring!X1155</f>
        <v>Tachydromiinae</v>
      </c>
      <c r="Q1155" s="88" t="str">
        <f>+Monitoring!Y1155</f>
        <v>Tachydromia</v>
      </c>
      <c r="R1155" s="88" t="str">
        <f>+Monitoring!Z1155</f>
        <v>#N/C</v>
      </c>
      <c r="S1155" s="88" t="e">
        <f>+Monitoring!#REF!</f>
        <v>#REF!</v>
      </c>
      <c r="T1155" s="101" t="e">
        <f>+Monitoring!#REF!</f>
        <v>#REF!</v>
      </c>
    </row>
    <row r="1156" spans="1:20" x14ac:dyDescent="0.3">
      <c r="A1156" s="88">
        <f t="shared" ref="A1156:A1208" si="94">+A1155+1</f>
        <v>1155</v>
      </c>
      <c r="B1156" s="88" t="str">
        <f t="shared" si="90"/>
        <v>FAIRD</v>
      </c>
      <c r="C1156" s="88" t="str">
        <f>SUBSTITUTE(+Monitoring!C1156,"-","")</f>
        <v>FAIRD4</v>
      </c>
      <c r="D1156" s="88" t="str">
        <f t="shared" si="91"/>
        <v>Site4</v>
      </c>
      <c r="E1156" s="89" t="str">
        <f t="shared" si="92"/>
        <v>Meadow</v>
      </c>
      <c r="F1156" s="90" t="str">
        <f t="shared" si="93"/>
        <v>FAIRDxMeadow</v>
      </c>
      <c r="G1156" s="91">
        <f>+Monitoring!G1156</f>
        <v>45172.564664351798</v>
      </c>
      <c r="H1156" s="91">
        <f>+Monitoring!H1156</f>
        <v>45172.660960648202</v>
      </c>
      <c r="I1156" s="93">
        <f>+Monitoring!I1156</f>
        <v>9.6296296404034365E-2</v>
      </c>
      <c r="J1156" s="92" t="e">
        <f>+Monitoring!#REF!</f>
        <v>#REF!</v>
      </c>
      <c r="K1156" s="88" t="str">
        <f>+Monitoring!S1156</f>
        <v>Coleoptera</v>
      </c>
      <c r="L1156" s="88" t="str">
        <f>+Monitoring!T1156</f>
        <v>Polyphaga</v>
      </c>
      <c r="M1156" s="88" t="str">
        <f>+Monitoring!U1156</f>
        <v>Cucujiformia</v>
      </c>
      <c r="N1156" s="88" t="str">
        <f>+Monitoring!V1156</f>
        <v>Coccinelloidea</v>
      </c>
      <c r="O1156" s="88" t="str">
        <f>+Monitoring!W1156</f>
        <v>Coccinellidae</v>
      </c>
      <c r="P1156" s="88" t="str">
        <f>+Monitoring!X1156</f>
        <v>#N/C</v>
      </c>
      <c r="Q1156" s="88" t="str">
        <f>+Monitoring!Y1156</f>
        <v>#N/C</v>
      </c>
      <c r="R1156" s="88" t="str">
        <f>+Monitoring!Z1156</f>
        <v>#N/C</v>
      </c>
      <c r="S1156" s="88" t="e">
        <f>+Monitoring!#REF!</f>
        <v>#REF!</v>
      </c>
      <c r="T1156" s="101" t="e">
        <f>+Monitoring!#REF!</f>
        <v>#REF!</v>
      </c>
    </row>
    <row r="1157" spans="1:20" x14ac:dyDescent="0.3">
      <c r="A1157" s="88">
        <f t="shared" si="94"/>
        <v>1156</v>
      </c>
      <c r="B1157" s="88" t="str">
        <f t="shared" si="90"/>
        <v>FAIRD</v>
      </c>
      <c r="C1157" s="88" t="str">
        <f>SUBSTITUTE(+Monitoring!C1157,"-","")</f>
        <v>FAIRD4</v>
      </c>
      <c r="D1157" s="88" t="str">
        <f t="shared" si="91"/>
        <v>Site4</v>
      </c>
      <c r="E1157" s="89" t="str">
        <f t="shared" si="92"/>
        <v>Meadow</v>
      </c>
      <c r="F1157" s="90" t="str">
        <f t="shared" si="93"/>
        <v>FAIRDxMeadow</v>
      </c>
      <c r="G1157" s="91">
        <f>+Monitoring!G1157</f>
        <v>45172.622372685197</v>
      </c>
      <c r="H1157" s="91">
        <f>+Monitoring!H1157</f>
        <v>45172.623553240701</v>
      </c>
      <c r="I1157" s="93">
        <f>+Monitoring!I1157</f>
        <v>1.1805555041064508E-3</v>
      </c>
      <c r="J1157" s="92" t="e">
        <f>+Monitoring!#REF!</f>
        <v>#REF!</v>
      </c>
      <c r="K1157" s="88" t="str">
        <f>+Monitoring!S1157</f>
        <v>Diptera</v>
      </c>
      <c r="L1157" s="88" t="str">
        <f>+Monitoring!T1157</f>
        <v>Brachycera</v>
      </c>
      <c r="M1157" s="88" t="str">
        <f>+Monitoring!U1157</f>
        <v>Muscomorpha</v>
      </c>
      <c r="N1157" s="88" t="str">
        <f>+Monitoring!V1157</f>
        <v>Syrphoidea</v>
      </c>
      <c r="O1157" s="88" t="str">
        <f>+Monitoring!W1157</f>
        <v>Syrphidae</v>
      </c>
      <c r="P1157" s="88" t="str">
        <f>+Monitoring!X1157</f>
        <v>Syrphinae</v>
      </c>
      <c r="Q1157" s="88" t="str">
        <f>+Monitoring!Y1157</f>
        <v>Dasysyrphus</v>
      </c>
      <c r="R1157" s="88" t="str">
        <f>+Monitoring!Z1157</f>
        <v>#N/C</v>
      </c>
      <c r="S1157" s="88" t="e">
        <f>+Monitoring!#REF!</f>
        <v>#REF!</v>
      </c>
      <c r="T1157" s="101" t="e">
        <f>+Monitoring!#REF!</f>
        <v>#REF!</v>
      </c>
    </row>
    <row r="1158" spans="1:20" x14ac:dyDescent="0.3">
      <c r="A1158" s="88">
        <f t="shared" si="94"/>
        <v>1157</v>
      </c>
      <c r="B1158" s="88" t="str">
        <f t="shared" si="90"/>
        <v>FAIRD</v>
      </c>
      <c r="C1158" s="88" t="str">
        <f>SUBSTITUTE(+Monitoring!C1158,"-","")</f>
        <v>FAIRD4</v>
      </c>
      <c r="D1158" s="88" t="str">
        <f t="shared" si="91"/>
        <v>Site4</v>
      </c>
      <c r="E1158" s="89" t="str">
        <f t="shared" si="92"/>
        <v>Meadow</v>
      </c>
      <c r="F1158" s="90" t="str">
        <f t="shared" si="93"/>
        <v>FAIRDxMeadow</v>
      </c>
      <c r="G1158" s="91">
        <f>+Monitoring!G1158</f>
        <v>45172.657615740703</v>
      </c>
      <c r="H1158" s="91">
        <f>+Monitoring!H1158</f>
        <v>45172.659456018497</v>
      </c>
      <c r="I1158" s="93">
        <f>+Monitoring!I1158</f>
        <v>1.8402777932351455E-3</v>
      </c>
      <c r="J1158" s="92" t="e">
        <f>+Monitoring!#REF!</f>
        <v>#REF!</v>
      </c>
      <c r="K1158" s="88" t="str">
        <f>+Monitoring!S1158</f>
        <v>Hymenoptera</v>
      </c>
      <c r="L1158" s="88" t="str">
        <f>+Monitoring!T1158</f>
        <v>Apocrita</v>
      </c>
      <c r="M1158" s="88" t="str">
        <f>+Monitoring!U1158</f>
        <v>Parasitica</v>
      </c>
      <c r="N1158" s="88" t="str">
        <f>+Monitoring!V1158</f>
        <v>Ichneumonoidea</v>
      </c>
      <c r="O1158" s="88" t="str">
        <f>+Monitoring!W1158</f>
        <v>Ichneumonidae</v>
      </c>
      <c r="P1158" s="88" t="str">
        <f>+Monitoring!X1158</f>
        <v>Phygadeuontinae</v>
      </c>
      <c r="Q1158" s="88" t="str">
        <f>+Monitoring!Y1158</f>
        <v>Gelis</v>
      </c>
      <c r="R1158" s="88" t="str">
        <f>+Monitoring!Z1158</f>
        <v>#N/C</v>
      </c>
      <c r="S1158" s="88" t="e">
        <f>+Monitoring!#REF!</f>
        <v>#REF!</v>
      </c>
      <c r="T1158" s="101" t="e">
        <f>+Monitoring!#REF!</f>
        <v>#REF!</v>
      </c>
    </row>
    <row r="1159" spans="1:20" x14ac:dyDescent="0.3">
      <c r="A1159" s="88">
        <f t="shared" si="94"/>
        <v>1158</v>
      </c>
      <c r="B1159" s="88" t="str">
        <f t="shared" si="90"/>
        <v>FAIRD</v>
      </c>
      <c r="C1159" s="88" t="str">
        <f>SUBSTITUTE(+Monitoring!C1159,"-","")</f>
        <v>FAIRD4</v>
      </c>
      <c r="D1159" s="88" t="str">
        <f t="shared" si="91"/>
        <v>Site4</v>
      </c>
      <c r="E1159" s="89" t="str">
        <f t="shared" si="92"/>
        <v>Meadow</v>
      </c>
      <c r="F1159" s="90" t="str">
        <f t="shared" si="93"/>
        <v>FAIRDxMeadow</v>
      </c>
      <c r="G1159" s="91">
        <f>+Monitoring!G1159</f>
        <v>45172.672314814801</v>
      </c>
      <c r="H1159" s="91">
        <f>+Monitoring!H1159</f>
        <v>45172.672662037003</v>
      </c>
      <c r="I1159" s="93">
        <f>+Monitoring!I1159</f>
        <v>3.4722220152616501E-4</v>
      </c>
      <c r="J1159" s="92" t="e">
        <f>+Monitoring!#REF!</f>
        <v>#REF!</v>
      </c>
      <c r="K1159" s="88" t="str">
        <f>+Monitoring!S1159</f>
        <v>Diptera</v>
      </c>
      <c r="L1159" s="88" t="str">
        <f>+Monitoring!T1159</f>
        <v>Brachycera</v>
      </c>
      <c r="M1159" s="88" t="str">
        <f>+Monitoring!U1159</f>
        <v>Muscomorpha</v>
      </c>
      <c r="N1159" s="88" t="str">
        <f>+Monitoring!V1159</f>
        <v>Syrphoidea</v>
      </c>
      <c r="O1159" s="88" t="str">
        <f>+Monitoring!W1159</f>
        <v>Syrphidae</v>
      </c>
      <c r="P1159" s="88" t="str">
        <f>+Monitoring!X1159</f>
        <v>Syrphinae</v>
      </c>
      <c r="Q1159" s="88" t="str">
        <f>+Monitoring!Y1159</f>
        <v>Dasysyrphus</v>
      </c>
      <c r="R1159" s="88" t="str">
        <f>+Monitoring!Z1159</f>
        <v>#N/C</v>
      </c>
      <c r="S1159" s="88" t="e">
        <f>+Monitoring!#REF!</f>
        <v>#REF!</v>
      </c>
      <c r="T1159" s="101" t="e">
        <f>+Monitoring!#REF!</f>
        <v>#REF!</v>
      </c>
    </row>
    <row r="1160" spans="1:20" x14ac:dyDescent="0.3">
      <c r="A1160" s="88">
        <f t="shared" si="94"/>
        <v>1159</v>
      </c>
      <c r="B1160" s="88" t="str">
        <f t="shared" si="90"/>
        <v>FAIRD</v>
      </c>
      <c r="C1160" s="88" t="str">
        <f>SUBSTITUTE(+Monitoring!C1160,"-","")</f>
        <v>FAIRD4</v>
      </c>
      <c r="D1160" s="88" t="str">
        <f t="shared" si="91"/>
        <v>Site4</v>
      </c>
      <c r="E1160" s="89" t="str">
        <f t="shared" si="92"/>
        <v>Meadow</v>
      </c>
      <c r="F1160" s="90" t="str">
        <f t="shared" si="93"/>
        <v>FAIRDxMeadow</v>
      </c>
      <c r="G1160" s="91">
        <f>+Monitoring!G1160</f>
        <v>45172.674918981502</v>
      </c>
      <c r="H1160" s="91">
        <f>+Monitoring!H1160</f>
        <v>45172.675358796303</v>
      </c>
      <c r="I1160" s="93">
        <f>+Monitoring!I1160</f>
        <v>4.3981480121146888E-4</v>
      </c>
      <c r="J1160" s="92" t="e">
        <f>+Monitoring!#REF!</f>
        <v>#REF!</v>
      </c>
      <c r="K1160" s="88" t="str">
        <f>+Monitoring!S1160</f>
        <v>Diptera</v>
      </c>
      <c r="L1160" s="88" t="str">
        <f>+Monitoring!T1160</f>
        <v>#N/C</v>
      </c>
      <c r="M1160" s="88" t="str">
        <f>+Monitoring!U1160</f>
        <v>#N/C</v>
      </c>
      <c r="N1160" s="88" t="str">
        <f>+Monitoring!V1160</f>
        <v>#N/C</v>
      </c>
      <c r="O1160" s="88" t="str">
        <f>+Monitoring!W1160</f>
        <v>#N/C</v>
      </c>
      <c r="P1160" s="88" t="str">
        <f>+Monitoring!X1160</f>
        <v>#N/C</v>
      </c>
      <c r="Q1160" s="88" t="str">
        <f>+Monitoring!Y1160</f>
        <v>#N/C</v>
      </c>
      <c r="R1160" s="88" t="str">
        <f>+Monitoring!Z1160</f>
        <v>#N/C</v>
      </c>
      <c r="S1160" s="88" t="e">
        <f>+Monitoring!#REF!</f>
        <v>#REF!</v>
      </c>
      <c r="T1160" s="101" t="e">
        <f>+Monitoring!#REF!</f>
        <v>#REF!</v>
      </c>
    </row>
    <row r="1161" spans="1:20" x14ac:dyDescent="0.3">
      <c r="A1161" s="88">
        <f t="shared" si="94"/>
        <v>1160</v>
      </c>
      <c r="B1161" s="88" t="str">
        <f t="shared" si="90"/>
        <v>FAIRD</v>
      </c>
      <c r="C1161" s="88" t="str">
        <f>SUBSTITUTE(+Monitoring!C1161,"-","")</f>
        <v>FAIRD4</v>
      </c>
      <c r="D1161" s="88" t="str">
        <f t="shared" si="91"/>
        <v>Site4</v>
      </c>
      <c r="E1161" s="89" t="str">
        <f t="shared" si="92"/>
        <v>Meadow</v>
      </c>
      <c r="F1161" s="90" t="str">
        <f t="shared" si="93"/>
        <v>FAIRDxMeadow</v>
      </c>
      <c r="G1161" s="91">
        <f>+Monitoring!G1161</f>
        <v>45173.298368055599</v>
      </c>
      <c r="H1161" s="91">
        <f>+Monitoring!H1161</f>
        <v>45173.340185185203</v>
      </c>
      <c r="I1161" s="93">
        <f>+Monitoring!I1161</f>
        <v>4.1817129604169168E-2</v>
      </c>
      <c r="J1161" s="92" t="e">
        <f>+Monitoring!#REF!</f>
        <v>#REF!</v>
      </c>
      <c r="K1161" s="88" t="str">
        <f>+Monitoring!S1161</f>
        <v>Diptera</v>
      </c>
      <c r="L1161" s="88" t="str">
        <f>+Monitoring!T1161</f>
        <v>Brachycera</v>
      </c>
      <c r="M1161" s="88" t="str">
        <f>+Monitoring!U1161</f>
        <v>Muscomorpha</v>
      </c>
      <c r="N1161" s="88" t="str">
        <f>+Monitoring!V1161</f>
        <v>Muscoidea</v>
      </c>
      <c r="O1161" s="88" t="str">
        <f>+Monitoring!W1161</f>
        <v>#N/C</v>
      </c>
      <c r="P1161" s="88" t="str">
        <f>+Monitoring!X1161</f>
        <v>#N/C</v>
      </c>
      <c r="Q1161" s="88" t="str">
        <f>+Monitoring!Y1161</f>
        <v>#N/C</v>
      </c>
      <c r="R1161" s="88" t="str">
        <f>+Monitoring!Z1161</f>
        <v>#N/C</v>
      </c>
      <c r="S1161" s="88" t="e">
        <f>+Monitoring!#REF!</f>
        <v>#REF!</v>
      </c>
      <c r="T1161" s="101" t="e">
        <f>+Monitoring!#REF!</f>
        <v>#REF!</v>
      </c>
    </row>
    <row r="1162" spans="1:20" x14ac:dyDescent="0.3">
      <c r="A1162" s="88">
        <f t="shared" si="94"/>
        <v>1161</v>
      </c>
      <c r="B1162" s="88" t="str">
        <f t="shared" si="90"/>
        <v>FAIRD</v>
      </c>
      <c r="C1162" s="88" t="str">
        <f>SUBSTITUTE(+Monitoring!C1162,"-","")</f>
        <v>FAIRD4</v>
      </c>
      <c r="D1162" s="88" t="str">
        <f t="shared" si="91"/>
        <v>Site4</v>
      </c>
      <c r="E1162" s="89" t="str">
        <f t="shared" si="92"/>
        <v>Meadow</v>
      </c>
      <c r="F1162" s="90" t="str">
        <f t="shared" si="93"/>
        <v>FAIRDxMeadow</v>
      </c>
      <c r="G1162" s="91">
        <f>+Monitoring!G1162</f>
        <v>45173.4781365741</v>
      </c>
      <c r="H1162" s="91">
        <f>+Monitoring!H1162</f>
        <v>45173.478298611102</v>
      </c>
      <c r="I1162" s="93">
        <f>+Monitoring!I1162</f>
        <v>1.6203700215555727E-4</v>
      </c>
      <c r="J1162" s="92" t="e">
        <f>+Monitoring!#REF!</f>
        <v>#REF!</v>
      </c>
      <c r="K1162" s="88" t="str">
        <f>+Monitoring!S1162</f>
        <v>Diptera</v>
      </c>
      <c r="L1162" s="88" t="str">
        <f>+Monitoring!T1162</f>
        <v>Brachycera</v>
      </c>
      <c r="M1162" s="88" t="str">
        <f>+Monitoring!U1162</f>
        <v>Muscomorpha</v>
      </c>
      <c r="N1162" s="88" t="str">
        <f>+Monitoring!V1162</f>
        <v>Tephritoidea</v>
      </c>
      <c r="O1162" s="88" t="str">
        <f>+Monitoring!W1162</f>
        <v>Pallopteridae</v>
      </c>
      <c r="P1162" s="88" t="str">
        <f>+Monitoring!X1162</f>
        <v>Pallopteridae</v>
      </c>
      <c r="Q1162" s="88" t="str">
        <f>+Monitoring!Y1162</f>
        <v>Palloptera</v>
      </c>
      <c r="R1162" s="88" t="str">
        <f>+Monitoring!Z1162</f>
        <v>#N/C</v>
      </c>
      <c r="S1162" s="88" t="e">
        <f>+Monitoring!#REF!</f>
        <v>#REF!</v>
      </c>
      <c r="T1162" s="101" t="e">
        <f>+Monitoring!#REF!</f>
        <v>#REF!</v>
      </c>
    </row>
    <row r="1163" spans="1:20" x14ac:dyDescent="0.3">
      <c r="A1163" s="88">
        <f t="shared" si="94"/>
        <v>1162</v>
      </c>
      <c r="B1163" s="88" t="str">
        <f t="shared" si="90"/>
        <v>FAIRD</v>
      </c>
      <c r="C1163" s="88" t="str">
        <f>SUBSTITUTE(+Monitoring!C1163,"-","")</f>
        <v>FAIRD4</v>
      </c>
      <c r="D1163" s="88" t="str">
        <f t="shared" si="91"/>
        <v>Site4</v>
      </c>
      <c r="E1163" s="89" t="str">
        <f t="shared" si="92"/>
        <v>Meadow</v>
      </c>
      <c r="F1163" s="90" t="str">
        <f t="shared" si="93"/>
        <v>FAIRDxMeadow</v>
      </c>
      <c r="G1163" s="91">
        <f>+Monitoring!G1163</f>
        <v>45173.4781365741</v>
      </c>
      <c r="H1163" s="91">
        <f>+Monitoring!H1163</f>
        <v>45173.479074074101</v>
      </c>
      <c r="I1163" s="93">
        <f>+Monitoring!I1163</f>
        <v>9.3750000087311491E-4</v>
      </c>
      <c r="J1163" s="92" t="e">
        <f>+Monitoring!#REF!</f>
        <v>#REF!</v>
      </c>
      <c r="K1163" s="88" t="str">
        <f>+Monitoring!S1163</f>
        <v>Diptera</v>
      </c>
      <c r="L1163" s="88" t="str">
        <f>+Monitoring!T1163</f>
        <v>Brachycera</v>
      </c>
      <c r="M1163" s="88" t="str">
        <f>+Monitoring!U1163</f>
        <v>#N/C</v>
      </c>
      <c r="N1163" s="88" t="str">
        <f>+Monitoring!V1163</f>
        <v>#N/C</v>
      </c>
      <c r="O1163" s="88" t="str">
        <f>+Monitoring!W1163</f>
        <v>#N/C</v>
      </c>
      <c r="P1163" s="88" t="str">
        <f>+Monitoring!X1163</f>
        <v>#N/C</v>
      </c>
      <c r="Q1163" s="88" t="str">
        <f>+Monitoring!Y1163</f>
        <v>#N/C</v>
      </c>
      <c r="R1163" s="88" t="str">
        <f>+Monitoring!Z1163</f>
        <v>#N/C</v>
      </c>
      <c r="S1163" s="88" t="e">
        <f>+Monitoring!#REF!</f>
        <v>#REF!</v>
      </c>
      <c r="T1163" s="101" t="e">
        <f>+Monitoring!#REF!</f>
        <v>#REF!</v>
      </c>
    </row>
    <row r="1164" spans="1:20" x14ac:dyDescent="0.3">
      <c r="A1164" s="88">
        <f t="shared" si="94"/>
        <v>1163</v>
      </c>
      <c r="B1164" s="88" t="str">
        <f t="shared" si="90"/>
        <v>FAIRD</v>
      </c>
      <c r="C1164" s="88" t="str">
        <f>SUBSTITUTE(+Monitoring!C1164,"-","")</f>
        <v>FAIRD4</v>
      </c>
      <c r="D1164" s="88" t="str">
        <f t="shared" si="91"/>
        <v>Site4</v>
      </c>
      <c r="E1164" s="89" t="str">
        <f t="shared" si="92"/>
        <v>Meadow</v>
      </c>
      <c r="F1164" s="90" t="str">
        <f t="shared" si="93"/>
        <v>FAIRDxMeadow</v>
      </c>
      <c r="G1164" s="91">
        <f>+Monitoring!G1164</f>
        <v>45173.521226851903</v>
      </c>
      <c r="H1164" s="91">
        <f>+Monitoring!H1164</f>
        <v>45173.5215509259</v>
      </c>
      <c r="I1164" s="93">
        <f>+Monitoring!I1164</f>
        <v>3.2407399703515694E-4</v>
      </c>
      <c r="J1164" s="92" t="e">
        <f>+Monitoring!#REF!</f>
        <v>#REF!</v>
      </c>
      <c r="K1164" s="88" t="str">
        <f>+Monitoring!S1164</f>
        <v>Coleoptera</v>
      </c>
      <c r="L1164" s="88" t="str">
        <f>+Monitoring!T1164</f>
        <v>Polyphaga</v>
      </c>
      <c r="M1164" s="88" t="str">
        <f>+Monitoring!U1164</f>
        <v>Cucujiformia</v>
      </c>
      <c r="N1164" s="88" t="str">
        <f>+Monitoring!V1164</f>
        <v>Coccinelloidea</v>
      </c>
      <c r="O1164" s="88" t="str">
        <f>+Monitoring!W1164</f>
        <v>Coccinellidae</v>
      </c>
      <c r="P1164" s="88" t="str">
        <f>+Monitoring!X1164</f>
        <v>#N/C</v>
      </c>
      <c r="Q1164" s="88" t="str">
        <f>+Monitoring!Y1164</f>
        <v>#N/C</v>
      </c>
      <c r="R1164" s="88" t="str">
        <f>+Monitoring!Z1164</f>
        <v>#N/C</v>
      </c>
      <c r="S1164" s="88" t="e">
        <f>+Monitoring!#REF!</f>
        <v>#REF!</v>
      </c>
      <c r="T1164" s="101" t="e">
        <f>+Monitoring!#REF!</f>
        <v>#REF!</v>
      </c>
    </row>
    <row r="1165" spans="1:20" x14ac:dyDescent="0.3">
      <c r="A1165" s="88">
        <f t="shared" si="94"/>
        <v>1164</v>
      </c>
      <c r="B1165" s="88" t="str">
        <f t="shared" si="90"/>
        <v>FAIRD</v>
      </c>
      <c r="C1165" s="88" t="str">
        <f>SUBSTITUTE(+Monitoring!C1165,"-","")</f>
        <v>FAIRD4</v>
      </c>
      <c r="D1165" s="88" t="str">
        <f t="shared" si="91"/>
        <v>Site4</v>
      </c>
      <c r="E1165" s="89" t="str">
        <f t="shared" si="92"/>
        <v>Meadow</v>
      </c>
      <c r="F1165" s="90" t="str">
        <f t="shared" si="93"/>
        <v>FAIRDxMeadow</v>
      </c>
      <c r="G1165" s="91">
        <f>+Monitoring!G1165</f>
        <v>45173.569467592599</v>
      </c>
      <c r="H1165" s="91">
        <f>+Monitoring!H1165</f>
        <v>45173.570208333302</v>
      </c>
      <c r="I1165" s="93">
        <f>+Monitoring!I1165</f>
        <v>7.4074070289498195E-4</v>
      </c>
      <c r="J1165" s="92" t="e">
        <f>+Monitoring!#REF!</f>
        <v>#REF!</v>
      </c>
      <c r="K1165" s="88" t="str">
        <f>+Monitoring!S1165</f>
        <v>Dermaptera</v>
      </c>
      <c r="L1165" s="88" t="str">
        <f>+Monitoring!T1165</f>
        <v>Forficulina</v>
      </c>
      <c r="M1165" s="88" t="str">
        <f>+Monitoring!U1165</f>
        <v>Epidermaptera</v>
      </c>
      <c r="N1165" s="88" t="str">
        <f>+Monitoring!V1165</f>
        <v>Forficuloidea</v>
      </c>
      <c r="O1165" s="88" t="str">
        <f>+Monitoring!W1165</f>
        <v>Forficulidae</v>
      </c>
      <c r="P1165" s="88" t="str">
        <f>+Monitoring!X1165</f>
        <v>Forficulinae</v>
      </c>
      <c r="Q1165" s="88" t="str">
        <f>+Monitoring!Y1165</f>
        <v>Forficula</v>
      </c>
      <c r="R1165" s="88" t="str">
        <f>+Monitoring!Z1165</f>
        <v>#N/C</v>
      </c>
      <c r="S1165" s="88" t="e">
        <f>+Monitoring!#REF!</f>
        <v>#REF!</v>
      </c>
      <c r="T1165" s="101" t="e">
        <f>+Monitoring!#REF!</f>
        <v>#REF!</v>
      </c>
    </row>
    <row r="1166" spans="1:20" x14ac:dyDescent="0.3">
      <c r="A1166" s="88">
        <f t="shared" si="94"/>
        <v>1165</v>
      </c>
      <c r="B1166" s="88" t="str">
        <f t="shared" si="90"/>
        <v>FAIRD</v>
      </c>
      <c r="C1166" s="88" t="str">
        <f>SUBSTITUTE(+Monitoring!C1166,"-","")</f>
        <v>FAIRD4</v>
      </c>
      <c r="D1166" s="88" t="str">
        <f t="shared" si="91"/>
        <v>Site4</v>
      </c>
      <c r="E1166" s="89" t="str">
        <f t="shared" si="92"/>
        <v>Meadow</v>
      </c>
      <c r="F1166" s="90" t="str">
        <f t="shared" si="93"/>
        <v>FAIRDxMeadow</v>
      </c>
      <c r="G1166" s="91">
        <f>+Monitoring!G1166</f>
        <v>45173.622013888897</v>
      </c>
      <c r="H1166" s="91">
        <f>+Monitoring!H1166</f>
        <v>45173.622291666703</v>
      </c>
      <c r="I1166" s="93">
        <f>+Monitoring!I1166</f>
        <v>2.7777780633186921E-4</v>
      </c>
      <c r="J1166" s="92" t="e">
        <f>+Monitoring!#REF!</f>
        <v>#REF!</v>
      </c>
      <c r="K1166" s="88" t="str">
        <f>+Monitoring!S1166</f>
        <v>Diptera</v>
      </c>
      <c r="L1166" s="88" t="str">
        <f>+Monitoring!T1166</f>
        <v>Brachycera</v>
      </c>
      <c r="M1166" s="88" t="str">
        <f>+Monitoring!U1166</f>
        <v>Muscomorpha</v>
      </c>
      <c r="N1166" s="88" t="str">
        <f>+Monitoring!V1166</f>
        <v>Muscoidea</v>
      </c>
      <c r="O1166" s="88" t="str">
        <f>+Monitoring!W1166</f>
        <v>Fanniidae</v>
      </c>
      <c r="P1166" s="88">
        <f>+Monitoring!X1166</f>
        <v>0</v>
      </c>
      <c r="Q1166" s="88" t="str">
        <f>+Monitoring!Y1166</f>
        <v>Fannia</v>
      </c>
      <c r="R1166" s="88" t="str">
        <f>+Monitoring!Z1166</f>
        <v>#N/C</v>
      </c>
      <c r="S1166" s="88" t="e">
        <f>+Monitoring!#REF!</f>
        <v>#REF!</v>
      </c>
      <c r="T1166" s="101" t="e">
        <f>+Monitoring!#REF!</f>
        <v>#REF!</v>
      </c>
    </row>
    <row r="1167" spans="1:20" x14ac:dyDescent="0.3">
      <c r="A1167" s="88">
        <f t="shared" si="94"/>
        <v>1166</v>
      </c>
      <c r="B1167" s="88" t="str">
        <f t="shared" si="90"/>
        <v>FAIRD</v>
      </c>
      <c r="C1167" s="88" t="str">
        <f>SUBSTITUTE(+Monitoring!C1167,"-","")</f>
        <v>FAIRD4</v>
      </c>
      <c r="D1167" s="88" t="str">
        <f t="shared" si="91"/>
        <v>Site4</v>
      </c>
      <c r="E1167" s="89" t="str">
        <f t="shared" si="92"/>
        <v>Meadow</v>
      </c>
      <c r="F1167" s="90" t="str">
        <f t="shared" si="93"/>
        <v>FAIRDxMeadow</v>
      </c>
      <c r="G1167" s="91">
        <f>+Monitoring!G1167</f>
        <v>45173.629421296297</v>
      </c>
      <c r="H1167" s="91">
        <f>+Monitoring!H1167</f>
        <v>45173.630474537</v>
      </c>
      <c r="I1167" s="93">
        <f>+Monitoring!I1167</f>
        <v>1.0532407031860203E-3</v>
      </c>
      <c r="J1167" s="92" t="e">
        <f>+Monitoring!#REF!</f>
        <v>#REF!</v>
      </c>
      <c r="K1167" s="88" t="str">
        <f>+Monitoring!S1167</f>
        <v>Diptera</v>
      </c>
      <c r="L1167" s="88" t="str">
        <f>+Monitoring!T1167</f>
        <v>Brachycera</v>
      </c>
      <c r="M1167" s="88" t="str">
        <f>+Monitoring!U1167</f>
        <v>Muscomorpha</v>
      </c>
      <c r="N1167" s="88" t="str">
        <f>+Monitoring!V1167</f>
        <v>Muscoidea</v>
      </c>
      <c r="O1167" s="88" t="str">
        <f>+Monitoring!W1167</f>
        <v>Fanniidae</v>
      </c>
      <c r="P1167" s="88">
        <f>+Monitoring!X1167</f>
        <v>0</v>
      </c>
      <c r="Q1167" s="88" t="str">
        <f>+Monitoring!Y1167</f>
        <v>Fannia</v>
      </c>
      <c r="R1167" s="88" t="str">
        <f>+Monitoring!Z1167</f>
        <v>#N/C</v>
      </c>
      <c r="S1167" s="88" t="e">
        <f>+Monitoring!#REF!</f>
        <v>#REF!</v>
      </c>
      <c r="T1167" s="101" t="e">
        <f>+Monitoring!#REF!</f>
        <v>#REF!</v>
      </c>
    </row>
    <row r="1168" spans="1:20" x14ac:dyDescent="0.3">
      <c r="A1168" s="88">
        <f t="shared" si="94"/>
        <v>1167</v>
      </c>
      <c r="B1168" s="88" t="str">
        <f t="shared" si="90"/>
        <v>FAIRD</v>
      </c>
      <c r="C1168" s="88" t="str">
        <f>SUBSTITUTE(+Monitoring!C1168,"-","")</f>
        <v>FAIRD4</v>
      </c>
      <c r="D1168" s="88" t="str">
        <f t="shared" si="91"/>
        <v>Site4</v>
      </c>
      <c r="E1168" s="89" t="str">
        <f t="shared" si="92"/>
        <v>Meadow</v>
      </c>
      <c r="F1168" s="90" t="str">
        <f t="shared" si="93"/>
        <v>FAIRDxMeadow</v>
      </c>
      <c r="G1168" s="91">
        <f>+Monitoring!G1168</f>
        <v>45173.706631944398</v>
      </c>
      <c r="H1168" s="91">
        <f>+Monitoring!H1168</f>
        <v>45173.709618055596</v>
      </c>
      <c r="I1168" s="93">
        <f>+Monitoring!I1168</f>
        <v>2.9861111979698762E-3</v>
      </c>
      <c r="J1168" s="92" t="e">
        <f>+Monitoring!#REF!</f>
        <v>#REF!</v>
      </c>
      <c r="K1168" s="88" t="str">
        <f>+Monitoring!S1168</f>
        <v>Coleoptera</v>
      </c>
      <c r="L1168" s="88" t="str">
        <f>+Monitoring!T1168</f>
        <v>Polyphaga</v>
      </c>
      <c r="M1168" s="88" t="str">
        <f>+Monitoring!U1168</f>
        <v>Cucujiformia</v>
      </c>
      <c r="N1168" s="88" t="str">
        <f>+Monitoring!V1168</f>
        <v>Coccinelloidea</v>
      </c>
      <c r="O1168" s="88" t="str">
        <f>+Monitoring!W1168</f>
        <v>Coccinellidae</v>
      </c>
      <c r="P1168" s="88" t="str">
        <f>+Monitoring!X1168</f>
        <v>#N/C</v>
      </c>
      <c r="Q1168" s="88" t="str">
        <f>+Monitoring!Y1168</f>
        <v>#N/C</v>
      </c>
      <c r="R1168" s="88" t="str">
        <f>+Monitoring!Z1168</f>
        <v>#N/C</v>
      </c>
      <c r="S1168" s="88" t="e">
        <f>+Monitoring!#REF!</f>
        <v>#REF!</v>
      </c>
      <c r="T1168" s="101" t="e">
        <f>+Monitoring!#REF!</f>
        <v>#REF!</v>
      </c>
    </row>
    <row r="1169" spans="1:20" x14ac:dyDescent="0.3">
      <c r="A1169" s="88">
        <f t="shared" si="94"/>
        <v>1168</v>
      </c>
      <c r="B1169" s="88" t="str">
        <f t="shared" si="90"/>
        <v>FAIRD</v>
      </c>
      <c r="C1169" s="88" t="str">
        <f>SUBSTITUTE(+Monitoring!C1169,"-","")</f>
        <v>FAIRD4</v>
      </c>
      <c r="D1169" s="88" t="str">
        <f t="shared" si="91"/>
        <v>Site4</v>
      </c>
      <c r="E1169" s="89" t="str">
        <f t="shared" si="92"/>
        <v>Meadow</v>
      </c>
      <c r="F1169" s="90" t="str">
        <f t="shared" si="93"/>
        <v>FAIRDxMeadow</v>
      </c>
      <c r="G1169" s="91">
        <f>+Monitoring!G1169</f>
        <v>45173.710509259297</v>
      </c>
      <c r="H1169" s="91">
        <f>+Monitoring!H1169</f>
        <v>45173.710625</v>
      </c>
      <c r="I1169" s="93">
        <f>+Monitoring!I1169</f>
        <v>1.1574070231290534E-4</v>
      </c>
      <c r="J1169" s="92" t="e">
        <f>+Monitoring!#REF!</f>
        <v>#REF!</v>
      </c>
      <c r="K1169" s="88" t="str">
        <f>+Monitoring!S1169</f>
        <v>Hymenoptera</v>
      </c>
      <c r="L1169" s="88" t="str">
        <f>+Monitoring!T1169</f>
        <v>Apocrita</v>
      </c>
      <c r="M1169" s="88" t="str">
        <f>+Monitoring!U1169</f>
        <v>Aculeata</v>
      </c>
      <c r="N1169" s="88" t="str">
        <f>+Monitoring!V1169</f>
        <v>Vespoidea</v>
      </c>
      <c r="O1169" s="88" t="str">
        <f>+Monitoring!W1169</f>
        <v>Vespidae</v>
      </c>
      <c r="P1169" s="88" t="str">
        <f>+Monitoring!X1169</f>
        <v>Eumeninae</v>
      </c>
      <c r="Q1169" s="88" t="str">
        <f>+Monitoring!Y1169</f>
        <v>Ancistrocerus</v>
      </c>
      <c r="R1169" s="88" t="str">
        <f>+Monitoring!Z1169</f>
        <v>#N/C</v>
      </c>
      <c r="S1169" s="88" t="e">
        <f>+Monitoring!#REF!</f>
        <v>#REF!</v>
      </c>
      <c r="T1169" s="101" t="e">
        <f>+Monitoring!#REF!</f>
        <v>#REF!</v>
      </c>
    </row>
    <row r="1170" spans="1:20" x14ac:dyDescent="0.3">
      <c r="A1170" s="88">
        <f t="shared" si="94"/>
        <v>1169</v>
      </c>
      <c r="B1170" s="88" t="str">
        <f t="shared" si="90"/>
        <v>FAIRD</v>
      </c>
      <c r="C1170" s="88" t="str">
        <f>SUBSTITUTE(+Monitoring!C1170,"-","")</f>
        <v>FAIRD4</v>
      </c>
      <c r="D1170" s="88" t="str">
        <f t="shared" si="91"/>
        <v>Site4</v>
      </c>
      <c r="E1170" s="89" t="str">
        <f t="shared" si="92"/>
        <v>Meadow</v>
      </c>
      <c r="F1170" s="90" t="str">
        <f t="shared" si="93"/>
        <v>FAIRDxMeadow</v>
      </c>
      <c r="G1170" s="91">
        <f>+Monitoring!G1170</f>
        <v>45174.465833333299</v>
      </c>
      <c r="H1170" s="91">
        <f>+Monitoring!H1170</f>
        <v>45174.465879629599</v>
      </c>
      <c r="I1170" s="93">
        <f>+Monitoring!I1170</f>
        <v>4.6296299842651933E-5</v>
      </c>
      <c r="J1170" s="92" t="e">
        <f>+Monitoring!#REF!</f>
        <v>#REF!</v>
      </c>
      <c r="K1170" s="88" t="str">
        <f>+Monitoring!S1170</f>
        <v>Diptera</v>
      </c>
      <c r="L1170" s="88" t="str">
        <f>+Monitoring!T1170</f>
        <v>Brachycera</v>
      </c>
      <c r="M1170" s="88" t="str">
        <f>+Monitoring!U1170</f>
        <v>Muscomorpha</v>
      </c>
      <c r="N1170" s="88" t="str">
        <f>+Monitoring!V1170</f>
        <v>Muscoidea</v>
      </c>
      <c r="O1170" s="88" t="str">
        <f>+Monitoring!W1170</f>
        <v>#N/C</v>
      </c>
      <c r="P1170" s="88" t="str">
        <f>+Monitoring!X1170</f>
        <v>#N/C</v>
      </c>
      <c r="Q1170" s="88" t="str">
        <f>+Monitoring!Y1170</f>
        <v>#N/C</v>
      </c>
      <c r="R1170" s="88" t="str">
        <f>+Monitoring!Z1170</f>
        <v>#N/C</v>
      </c>
      <c r="S1170" s="88" t="e">
        <f>+Monitoring!#REF!</f>
        <v>#REF!</v>
      </c>
      <c r="T1170" s="101" t="e">
        <f>+Monitoring!#REF!</f>
        <v>#REF!</v>
      </c>
    </row>
    <row r="1171" spans="1:20" x14ac:dyDescent="0.3">
      <c r="A1171" s="88">
        <f t="shared" si="94"/>
        <v>1170</v>
      </c>
      <c r="B1171" s="88" t="str">
        <f t="shared" si="90"/>
        <v>FAIRD</v>
      </c>
      <c r="C1171" s="88" t="str">
        <f>SUBSTITUTE(+Monitoring!C1171,"-","")</f>
        <v>FAIRD4</v>
      </c>
      <c r="D1171" s="88" t="str">
        <f t="shared" si="91"/>
        <v>Site4</v>
      </c>
      <c r="E1171" s="89" t="str">
        <f t="shared" si="92"/>
        <v>Meadow</v>
      </c>
      <c r="F1171" s="90" t="str">
        <f t="shared" si="93"/>
        <v>FAIRDxMeadow</v>
      </c>
      <c r="G1171" s="91">
        <f>+Monitoring!G1171</f>
        <v>45174.480254629598</v>
      </c>
      <c r="H1171" s="91">
        <f>+Monitoring!H1171</f>
        <v>45174.480324074102</v>
      </c>
      <c r="I1171" s="93">
        <f>+Monitoring!I1171</f>
        <v>6.9444504333660007E-5</v>
      </c>
      <c r="J1171" s="92" t="e">
        <f>+Monitoring!#REF!</f>
        <v>#REF!</v>
      </c>
      <c r="K1171" s="88" t="str">
        <f>+Monitoring!S1171</f>
        <v>Diptera</v>
      </c>
      <c r="L1171" s="88" t="str">
        <f>+Monitoring!T1171</f>
        <v>Brachycera</v>
      </c>
      <c r="M1171" s="88" t="str">
        <f>+Monitoring!U1171</f>
        <v>Muscomorpha</v>
      </c>
      <c r="N1171" s="88" t="str">
        <f>+Monitoring!V1171</f>
        <v>Syrphoidea</v>
      </c>
      <c r="O1171" s="88" t="str">
        <f>+Monitoring!W1171</f>
        <v>Syrphidae</v>
      </c>
      <c r="P1171" s="88" t="str">
        <f>+Monitoring!X1171</f>
        <v>Syrphinae</v>
      </c>
      <c r="Q1171" s="88" t="str">
        <f>+Monitoring!Y1171</f>
        <v>Episyrphus</v>
      </c>
      <c r="R1171" s="88" t="str">
        <f>+Monitoring!Z1171</f>
        <v>#N/C</v>
      </c>
      <c r="S1171" s="88" t="e">
        <f>+Monitoring!#REF!</f>
        <v>#REF!</v>
      </c>
      <c r="T1171" s="101" t="e">
        <f>+Monitoring!#REF!</f>
        <v>#REF!</v>
      </c>
    </row>
    <row r="1172" spans="1:20" x14ac:dyDescent="0.3">
      <c r="A1172" s="88">
        <f t="shared" si="94"/>
        <v>1171</v>
      </c>
      <c r="B1172" s="88" t="str">
        <f t="shared" si="90"/>
        <v>FAIRD</v>
      </c>
      <c r="C1172" s="88" t="str">
        <f>SUBSTITUTE(+Monitoring!C1172,"-","")</f>
        <v>FAIRD4</v>
      </c>
      <c r="D1172" s="88" t="str">
        <f t="shared" si="91"/>
        <v>Site4</v>
      </c>
      <c r="E1172" s="89" t="str">
        <f t="shared" si="92"/>
        <v>Meadow</v>
      </c>
      <c r="F1172" s="90" t="str">
        <f t="shared" si="93"/>
        <v>FAIRDxMeadow</v>
      </c>
      <c r="G1172" s="91">
        <f>+Monitoring!G1172</f>
        <v>45174.520671296297</v>
      </c>
      <c r="H1172" s="91">
        <f>+Monitoring!H1172</f>
        <v>45174.520810185197</v>
      </c>
      <c r="I1172" s="93">
        <f>+Monitoring!I1172</f>
        <v>1.388888995279558E-4</v>
      </c>
      <c r="J1172" s="92" t="e">
        <f>+Monitoring!#REF!</f>
        <v>#REF!</v>
      </c>
      <c r="K1172" s="88" t="str">
        <f>+Monitoring!S1172</f>
        <v>Diptera</v>
      </c>
      <c r="L1172" s="88" t="str">
        <f>+Monitoring!T1172</f>
        <v>Brachycera</v>
      </c>
      <c r="M1172" s="88" t="str">
        <f>+Monitoring!U1172</f>
        <v>Muscomorpha</v>
      </c>
      <c r="N1172" s="88" t="str">
        <f>+Monitoring!V1172</f>
        <v>Muscoidea</v>
      </c>
      <c r="O1172" s="88" t="str">
        <f>+Monitoring!W1172</f>
        <v>Fanniidae</v>
      </c>
      <c r="P1172" s="88">
        <f>+Monitoring!X1172</f>
        <v>0</v>
      </c>
      <c r="Q1172" s="88" t="str">
        <f>+Monitoring!Y1172</f>
        <v>Fannia</v>
      </c>
      <c r="R1172" s="88" t="str">
        <f>+Monitoring!Z1172</f>
        <v>#N/C</v>
      </c>
      <c r="S1172" s="88" t="e">
        <f>+Monitoring!#REF!</f>
        <v>#REF!</v>
      </c>
      <c r="T1172" s="101" t="e">
        <f>+Monitoring!#REF!</f>
        <v>#REF!</v>
      </c>
    </row>
    <row r="1173" spans="1:20" x14ac:dyDescent="0.3">
      <c r="A1173" s="88">
        <f t="shared" si="94"/>
        <v>1172</v>
      </c>
      <c r="B1173" s="88" t="str">
        <f t="shared" si="90"/>
        <v>FAIRD</v>
      </c>
      <c r="C1173" s="88" t="str">
        <f>SUBSTITUTE(+Monitoring!C1173,"-","")</f>
        <v>FAIRD4</v>
      </c>
      <c r="D1173" s="88" t="str">
        <f t="shared" si="91"/>
        <v>Site4</v>
      </c>
      <c r="E1173" s="89" t="str">
        <f t="shared" si="92"/>
        <v>Meadow</v>
      </c>
      <c r="F1173" s="90" t="str">
        <f t="shared" si="93"/>
        <v>FAIRDxMeadow</v>
      </c>
      <c r="G1173" s="91">
        <f>+Monitoring!G1173</f>
        <v>45174.545543981498</v>
      </c>
      <c r="H1173" s="91">
        <f>+Monitoring!H1173</f>
        <v>45174.5457523148</v>
      </c>
      <c r="I1173" s="93">
        <f>+Monitoring!I1173</f>
        <v>2.0833330199820921E-4</v>
      </c>
      <c r="J1173" s="92" t="e">
        <f>+Monitoring!#REF!</f>
        <v>#REF!</v>
      </c>
      <c r="K1173" s="88" t="str">
        <f>+Monitoring!S1173</f>
        <v>Diptera</v>
      </c>
      <c r="L1173" s="88" t="str">
        <f>+Monitoring!T1173</f>
        <v>Brachycera</v>
      </c>
      <c r="M1173" s="88" t="str">
        <f>+Monitoring!U1173</f>
        <v>Muscomorpha</v>
      </c>
      <c r="N1173" s="88" t="str">
        <f>+Monitoring!V1173</f>
        <v>Muscoidea</v>
      </c>
      <c r="O1173" s="88" t="str">
        <f>+Monitoring!W1173</f>
        <v>Fanniidae</v>
      </c>
      <c r="P1173" s="88">
        <f>+Monitoring!X1173</f>
        <v>0</v>
      </c>
      <c r="Q1173" s="88" t="str">
        <f>+Monitoring!Y1173</f>
        <v>Fannia</v>
      </c>
      <c r="R1173" s="88" t="str">
        <f>+Monitoring!Z1173</f>
        <v>#N/C</v>
      </c>
      <c r="S1173" s="88" t="e">
        <f>+Monitoring!#REF!</f>
        <v>#REF!</v>
      </c>
      <c r="T1173" s="101" t="e">
        <f>+Monitoring!#REF!</f>
        <v>#REF!</v>
      </c>
    </row>
    <row r="1174" spans="1:20" x14ac:dyDescent="0.3">
      <c r="A1174" s="88">
        <f t="shared" si="94"/>
        <v>1173</v>
      </c>
      <c r="B1174" s="88" t="str">
        <f t="shared" si="90"/>
        <v>FAIRD</v>
      </c>
      <c r="C1174" s="88" t="str">
        <f>SUBSTITUTE(+Monitoring!C1174,"-","")</f>
        <v>FAIRD4</v>
      </c>
      <c r="D1174" s="88" t="str">
        <f t="shared" si="91"/>
        <v>Site4</v>
      </c>
      <c r="E1174" s="89" t="str">
        <f t="shared" si="92"/>
        <v>Meadow</v>
      </c>
      <c r="F1174" s="90" t="str">
        <f t="shared" si="93"/>
        <v>FAIRDxMeadow</v>
      </c>
      <c r="G1174" s="91">
        <f>+Monitoring!G1174</f>
        <v>45175.414768518502</v>
      </c>
      <c r="H1174" s="91">
        <f>+Monitoring!H1174</f>
        <v>45175.4152777778</v>
      </c>
      <c r="I1174" s="93">
        <f>+Monitoring!I1174</f>
        <v>5.0925929826917127E-4</v>
      </c>
      <c r="J1174" s="92" t="e">
        <f>+Monitoring!#REF!</f>
        <v>#REF!</v>
      </c>
      <c r="K1174" s="88" t="str">
        <f>+Monitoring!S1174</f>
        <v>Diptera</v>
      </c>
      <c r="L1174" s="88" t="str">
        <f>+Monitoring!T1174</f>
        <v>Brachycera</v>
      </c>
      <c r="M1174" s="88" t="str">
        <f>+Monitoring!U1174</f>
        <v>Muscomorpha</v>
      </c>
      <c r="N1174" s="88" t="str">
        <f>+Monitoring!V1174</f>
        <v>Muscoidea</v>
      </c>
      <c r="O1174" s="88" t="str">
        <f>+Monitoring!W1174</f>
        <v>#N/C</v>
      </c>
      <c r="P1174" s="88" t="str">
        <f>+Monitoring!X1174</f>
        <v>#N/C</v>
      </c>
      <c r="Q1174" s="88" t="str">
        <f>+Monitoring!Y1174</f>
        <v>#N/C</v>
      </c>
      <c r="R1174" s="88" t="str">
        <f>+Monitoring!Z1174</f>
        <v>#N/C</v>
      </c>
      <c r="S1174" s="88" t="e">
        <f>+Monitoring!#REF!</f>
        <v>#REF!</v>
      </c>
      <c r="T1174" s="101" t="e">
        <f>+Monitoring!#REF!</f>
        <v>#REF!</v>
      </c>
    </row>
    <row r="1175" spans="1:20" x14ac:dyDescent="0.3">
      <c r="A1175" s="88">
        <f t="shared" si="94"/>
        <v>1174</v>
      </c>
      <c r="B1175" s="88" t="str">
        <f t="shared" si="90"/>
        <v>FAIRD</v>
      </c>
      <c r="C1175" s="88" t="str">
        <f>SUBSTITUTE(+Monitoring!C1175,"-","")</f>
        <v>FAIRD4</v>
      </c>
      <c r="D1175" s="88" t="str">
        <f t="shared" si="91"/>
        <v>Site4</v>
      </c>
      <c r="E1175" s="89" t="str">
        <f t="shared" si="92"/>
        <v>Meadow</v>
      </c>
      <c r="F1175" s="90" t="str">
        <f t="shared" si="93"/>
        <v>FAIRDxMeadow</v>
      </c>
      <c r="G1175" s="91">
        <f>+Monitoring!G1175</f>
        <v>45175.457766203697</v>
      </c>
      <c r="H1175" s="91">
        <f>+Monitoring!H1175</f>
        <v>45175.457824074103</v>
      </c>
      <c r="I1175" s="93">
        <f>+Monitoring!I1175</f>
        <v>5.7870405726134777E-5</v>
      </c>
      <c r="J1175" s="92" t="e">
        <f>+Monitoring!#REF!</f>
        <v>#REF!</v>
      </c>
      <c r="K1175" s="88" t="str">
        <f>+Monitoring!S1175</f>
        <v>Diptera</v>
      </c>
      <c r="L1175" s="88" t="str">
        <f>+Monitoring!T1175</f>
        <v>Brachycera</v>
      </c>
      <c r="M1175" s="88" t="str">
        <f>+Monitoring!U1175</f>
        <v>Muscomorpha</v>
      </c>
      <c r="N1175" s="88" t="str">
        <f>+Monitoring!V1175</f>
        <v>Muscoidea</v>
      </c>
      <c r="O1175" s="88" t="str">
        <f>+Monitoring!W1175</f>
        <v>#N/C</v>
      </c>
      <c r="P1175" s="88" t="str">
        <f>+Monitoring!X1175</f>
        <v>#N/C</v>
      </c>
      <c r="Q1175" s="88" t="str">
        <f>+Monitoring!Y1175</f>
        <v>#N/C</v>
      </c>
      <c r="R1175" s="88" t="str">
        <f>+Monitoring!Z1175</f>
        <v>#N/C</v>
      </c>
      <c r="S1175" s="88" t="e">
        <f>+Monitoring!#REF!</f>
        <v>#REF!</v>
      </c>
      <c r="T1175" s="101" t="e">
        <f>+Monitoring!#REF!</f>
        <v>#REF!</v>
      </c>
    </row>
    <row r="1176" spans="1:20" x14ac:dyDescent="0.3">
      <c r="A1176" s="88">
        <f t="shared" si="94"/>
        <v>1175</v>
      </c>
      <c r="B1176" s="88" t="str">
        <f t="shared" si="90"/>
        <v>FAIRD</v>
      </c>
      <c r="C1176" s="88" t="str">
        <f>SUBSTITUTE(+Monitoring!C1176,"-","")</f>
        <v>FAIRD4</v>
      </c>
      <c r="D1176" s="88" t="str">
        <f t="shared" si="91"/>
        <v>Site4</v>
      </c>
      <c r="E1176" s="89" t="str">
        <f t="shared" si="92"/>
        <v>Meadow</v>
      </c>
      <c r="F1176" s="90" t="str">
        <f t="shared" si="93"/>
        <v>FAIRDxMeadow</v>
      </c>
      <c r="G1176" s="91">
        <f>+Monitoring!G1176</f>
        <v>45175.504618055602</v>
      </c>
      <c r="H1176" s="91">
        <f>+Monitoring!H1176</f>
        <v>45175.506655092599</v>
      </c>
      <c r="I1176" s="93">
        <f>+Monitoring!I1176</f>
        <v>2.0370369966258295E-3</v>
      </c>
      <c r="J1176" s="92" t="e">
        <f>+Monitoring!#REF!</f>
        <v>#REF!</v>
      </c>
      <c r="K1176" s="88" t="str">
        <f>+Monitoring!S1176</f>
        <v>Coleoptera</v>
      </c>
      <c r="L1176" s="88" t="str">
        <f>+Monitoring!T1176</f>
        <v>Polyphaga</v>
      </c>
      <c r="M1176" s="88" t="str">
        <f>+Monitoring!U1176</f>
        <v>Cucujiformia</v>
      </c>
      <c r="N1176" s="88" t="str">
        <f>+Monitoring!V1176</f>
        <v>Coccinelloidea</v>
      </c>
      <c r="O1176" s="88" t="str">
        <f>+Monitoring!W1176</f>
        <v>Coccinellidae</v>
      </c>
      <c r="P1176" s="88" t="str">
        <f>+Monitoring!X1176</f>
        <v>Coccinellinae</v>
      </c>
      <c r="Q1176" s="88" t="str">
        <f>+Monitoring!Y1176</f>
        <v>#N/C</v>
      </c>
      <c r="R1176" s="88" t="str">
        <f>+Monitoring!Z1176</f>
        <v>#N/C</v>
      </c>
      <c r="S1176" s="88" t="e">
        <f>+Monitoring!#REF!</f>
        <v>#REF!</v>
      </c>
      <c r="T1176" s="101" t="e">
        <f>+Monitoring!#REF!</f>
        <v>#REF!</v>
      </c>
    </row>
    <row r="1177" spans="1:20" x14ac:dyDescent="0.3">
      <c r="A1177" s="88">
        <f t="shared" si="94"/>
        <v>1176</v>
      </c>
      <c r="B1177" s="88" t="str">
        <f t="shared" si="90"/>
        <v>FAIRD</v>
      </c>
      <c r="C1177" s="88" t="str">
        <f>SUBSTITUTE(+Monitoring!C1177,"-","")</f>
        <v>FAIRD4</v>
      </c>
      <c r="D1177" s="88" t="str">
        <f t="shared" si="91"/>
        <v>Site4</v>
      </c>
      <c r="E1177" s="89" t="str">
        <f t="shared" si="92"/>
        <v>Meadow</v>
      </c>
      <c r="F1177" s="90" t="str">
        <f t="shared" si="93"/>
        <v>FAIRDxMeadow</v>
      </c>
      <c r="G1177" s="91">
        <f>+Monitoring!G1177</f>
        <v>45175.515162037002</v>
      </c>
      <c r="H1177" s="91">
        <f>+Monitoring!H1177</f>
        <v>45175.515335648102</v>
      </c>
      <c r="I1177" s="93">
        <f>+Monitoring!I1177</f>
        <v>1.736111007630825E-4</v>
      </c>
      <c r="J1177" s="92" t="e">
        <f>+Monitoring!#REF!</f>
        <v>#REF!</v>
      </c>
      <c r="K1177" s="88" t="str">
        <f>+Monitoring!S1177</f>
        <v>Diptera</v>
      </c>
      <c r="L1177" s="88" t="str">
        <f>+Monitoring!T1177</f>
        <v>Brachycera</v>
      </c>
      <c r="M1177" s="88" t="str">
        <f>+Monitoring!U1177</f>
        <v>Asilomorpha</v>
      </c>
      <c r="N1177" s="88" t="str">
        <f>+Monitoring!V1177</f>
        <v>Asiloidea</v>
      </c>
      <c r="O1177" s="88" t="str">
        <f>+Monitoring!W1177</f>
        <v>Asilidae</v>
      </c>
      <c r="P1177" s="88" t="str">
        <f>+Monitoring!X1177</f>
        <v>Laphriinae</v>
      </c>
      <c r="Q1177" s="88" t="str">
        <f>+Monitoring!Y1177</f>
        <v>#N/C</v>
      </c>
      <c r="R1177" s="88" t="str">
        <f>+Monitoring!Z1177</f>
        <v>#N/C</v>
      </c>
      <c r="S1177" s="88" t="e">
        <f>+Monitoring!#REF!</f>
        <v>#REF!</v>
      </c>
      <c r="T1177" s="101" t="e">
        <f>+Monitoring!#REF!</f>
        <v>#REF!</v>
      </c>
    </row>
    <row r="1178" spans="1:20" x14ac:dyDescent="0.3">
      <c r="A1178" s="88">
        <f t="shared" si="94"/>
        <v>1177</v>
      </c>
      <c r="B1178" s="88" t="str">
        <f t="shared" si="90"/>
        <v>FAIRD</v>
      </c>
      <c r="C1178" s="88" t="str">
        <f>SUBSTITUTE(+Monitoring!C1178,"-","")</f>
        <v>FAIRD4</v>
      </c>
      <c r="D1178" s="88" t="str">
        <f t="shared" si="91"/>
        <v>Site4</v>
      </c>
      <c r="E1178" s="89" t="str">
        <f t="shared" si="92"/>
        <v>Meadow</v>
      </c>
      <c r="F1178" s="90" t="str">
        <f t="shared" si="93"/>
        <v>FAIRDxMeadow</v>
      </c>
      <c r="G1178" s="91">
        <f>+Monitoring!G1178</f>
        <v>45176.3862731482</v>
      </c>
      <c r="H1178" s="91">
        <f>+Monitoring!H1178</f>
        <v>45176.386666666702</v>
      </c>
      <c r="I1178" s="93">
        <f>+Monitoring!I1178</f>
        <v>3.9351850136881694E-4</v>
      </c>
      <c r="J1178" s="92" t="e">
        <f>+Monitoring!#REF!</f>
        <v>#REF!</v>
      </c>
      <c r="K1178" s="88" t="str">
        <f>+Monitoring!S1178</f>
        <v>Diptera</v>
      </c>
      <c r="L1178" s="88" t="str">
        <f>+Monitoring!T1178</f>
        <v>Brachycera</v>
      </c>
      <c r="M1178" s="88" t="str">
        <f>+Monitoring!U1178</f>
        <v>Muscomorpha</v>
      </c>
      <c r="N1178" s="88" t="str">
        <f>+Monitoring!V1178</f>
        <v>Syrphoidea</v>
      </c>
      <c r="O1178" s="88" t="str">
        <f>+Monitoring!W1178</f>
        <v>Syrphidae</v>
      </c>
      <c r="P1178" s="88" t="str">
        <f>+Monitoring!X1178</f>
        <v>Syrphinae</v>
      </c>
      <c r="Q1178" s="88" t="str">
        <f>+Monitoring!Y1178</f>
        <v>Episyrphus</v>
      </c>
      <c r="R1178" s="88" t="str">
        <f>+Monitoring!Z1178</f>
        <v>#N/C</v>
      </c>
      <c r="S1178" s="88" t="e">
        <f>+Monitoring!#REF!</f>
        <v>#REF!</v>
      </c>
      <c r="T1178" s="101" t="e">
        <f>+Monitoring!#REF!</f>
        <v>#REF!</v>
      </c>
    </row>
    <row r="1179" spans="1:20" x14ac:dyDescent="0.3">
      <c r="A1179" s="88">
        <f t="shared" si="94"/>
        <v>1178</v>
      </c>
      <c r="B1179" s="88" t="str">
        <f t="shared" si="90"/>
        <v>FAIRD</v>
      </c>
      <c r="C1179" s="88" t="str">
        <f>SUBSTITUTE(+Monitoring!C1179,"-","")</f>
        <v>FAIRD4</v>
      </c>
      <c r="D1179" s="88" t="str">
        <f t="shared" si="91"/>
        <v>Site4</v>
      </c>
      <c r="E1179" s="89" t="str">
        <f t="shared" si="92"/>
        <v>Meadow</v>
      </c>
      <c r="F1179" s="90" t="str">
        <f t="shared" si="93"/>
        <v>FAIRDxMeadow</v>
      </c>
      <c r="G1179" s="91">
        <f>+Monitoring!G1179</f>
        <v>45176.399872685201</v>
      </c>
      <c r="H1179" s="91">
        <f>+Monitoring!H1179</f>
        <v>45176.402060185203</v>
      </c>
      <c r="I1179" s="93">
        <f>+Monitoring!I1179</f>
        <v>2.1875000020372681E-3</v>
      </c>
      <c r="J1179" s="92" t="e">
        <f>+Monitoring!#REF!</f>
        <v>#REF!</v>
      </c>
      <c r="K1179" s="88" t="str">
        <f>+Monitoring!S1179</f>
        <v>Diptera</v>
      </c>
      <c r="L1179" s="88" t="str">
        <f>+Monitoring!T1179</f>
        <v>Brachycera</v>
      </c>
      <c r="M1179" s="88" t="str">
        <f>+Monitoring!U1179</f>
        <v>Muscomorpha</v>
      </c>
      <c r="N1179" s="88" t="str">
        <f>+Monitoring!V1179</f>
        <v>Muscoidea</v>
      </c>
      <c r="O1179" s="88" t="str">
        <f>+Monitoring!W1179</f>
        <v>Fanniidae</v>
      </c>
      <c r="P1179" s="88">
        <f>+Monitoring!X1179</f>
        <v>0</v>
      </c>
      <c r="Q1179" s="88" t="str">
        <f>+Monitoring!Y1179</f>
        <v>Fannia</v>
      </c>
      <c r="R1179" s="88" t="str">
        <f>+Monitoring!Z1179</f>
        <v>#N/C</v>
      </c>
      <c r="S1179" s="88" t="e">
        <f>+Monitoring!#REF!</f>
        <v>#REF!</v>
      </c>
      <c r="T1179" s="101" t="e">
        <f>+Monitoring!#REF!</f>
        <v>#REF!</v>
      </c>
    </row>
    <row r="1180" spans="1:20" x14ac:dyDescent="0.3">
      <c r="A1180" s="88">
        <f t="shared" si="94"/>
        <v>1179</v>
      </c>
      <c r="B1180" s="88" t="str">
        <f t="shared" si="90"/>
        <v>FAIRD</v>
      </c>
      <c r="C1180" s="88" t="str">
        <f>SUBSTITUTE(+Monitoring!C1180,"-","")</f>
        <v>FAIRD4</v>
      </c>
      <c r="D1180" s="88" t="str">
        <f t="shared" si="91"/>
        <v>Site4</v>
      </c>
      <c r="E1180" s="89" t="str">
        <f t="shared" si="92"/>
        <v>Meadow</v>
      </c>
      <c r="F1180" s="90" t="str">
        <f t="shared" si="93"/>
        <v>FAIRDxMeadow</v>
      </c>
      <c r="G1180" s="91">
        <f>+Monitoring!G1180</f>
        <v>45176.525277777801</v>
      </c>
      <c r="H1180" s="91">
        <f>+Monitoring!H1180</f>
        <v>45176.676863425899</v>
      </c>
      <c r="I1180" s="93">
        <f>+Monitoring!I1180</f>
        <v>0.15158564809826203</v>
      </c>
      <c r="J1180" s="92" t="e">
        <f>+Monitoring!#REF!</f>
        <v>#REF!</v>
      </c>
      <c r="K1180" s="88" t="str">
        <f>+Monitoring!S1180</f>
        <v>Coleoptera</v>
      </c>
      <c r="L1180" s="88" t="str">
        <f>+Monitoring!T1180</f>
        <v>Polyphaga</v>
      </c>
      <c r="M1180" s="88" t="str">
        <f>+Monitoring!U1180</f>
        <v>Cucujiformia</v>
      </c>
      <c r="N1180" s="88" t="str">
        <f>+Monitoring!V1180</f>
        <v>Coccinelloidea</v>
      </c>
      <c r="O1180" s="88" t="str">
        <f>+Monitoring!W1180</f>
        <v>Coccinellidae</v>
      </c>
      <c r="P1180" s="88" t="str">
        <f>+Monitoring!X1180</f>
        <v>Coccinellinae</v>
      </c>
      <c r="Q1180" s="88" t="str">
        <f>+Monitoring!Y1180</f>
        <v>#N/C</v>
      </c>
      <c r="R1180" s="88" t="str">
        <f>+Monitoring!Z1180</f>
        <v>#N/C</v>
      </c>
      <c r="S1180" s="88" t="e">
        <f>+Monitoring!#REF!</f>
        <v>#REF!</v>
      </c>
      <c r="T1180" s="101" t="e">
        <f>+Monitoring!#REF!</f>
        <v>#REF!</v>
      </c>
    </row>
    <row r="1181" spans="1:20" x14ac:dyDescent="0.3">
      <c r="A1181" s="88">
        <f t="shared" si="94"/>
        <v>1180</v>
      </c>
      <c r="B1181" s="88" t="str">
        <f t="shared" si="90"/>
        <v>FAIRD</v>
      </c>
      <c r="C1181" s="88" t="str">
        <f>SUBSTITUTE(+Monitoring!C1181,"-","")</f>
        <v>FAIRD4</v>
      </c>
      <c r="D1181" s="88" t="str">
        <f t="shared" si="91"/>
        <v>Site4</v>
      </c>
      <c r="E1181" s="89" t="str">
        <f t="shared" si="92"/>
        <v>Meadow</v>
      </c>
      <c r="F1181" s="90" t="str">
        <f t="shared" si="93"/>
        <v>FAIRDxMeadow</v>
      </c>
      <c r="G1181" s="91">
        <f>+Monitoring!G1181</f>
        <v>45176.692835648202</v>
      </c>
      <c r="H1181" s="91">
        <f>+Monitoring!H1181</f>
        <v>45176.6940509259</v>
      </c>
      <c r="I1181" s="93">
        <f>+Monitoring!I1181</f>
        <v>1.2152776980656199E-3</v>
      </c>
      <c r="J1181" s="92" t="e">
        <f>+Monitoring!#REF!</f>
        <v>#REF!</v>
      </c>
      <c r="K1181" s="88" t="str">
        <f>+Monitoring!S1181</f>
        <v>Coleoptera</v>
      </c>
      <c r="L1181" s="88" t="str">
        <f>+Monitoring!T1181</f>
        <v>Polyphaga</v>
      </c>
      <c r="M1181" s="88" t="str">
        <f>+Monitoring!U1181</f>
        <v>Cucujiformia</v>
      </c>
      <c r="N1181" s="88" t="str">
        <f>+Monitoring!V1181</f>
        <v>Coccinelloidea</v>
      </c>
      <c r="O1181" s="88" t="str">
        <f>+Monitoring!W1181</f>
        <v>Coccinellidae</v>
      </c>
      <c r="P1181" s="88" t="str">
        <f>+Monitoring!X1181</f>
        <v>Coccinellinae</v>
      </c>
      <c r="Q1181" s="88" t="str">
        <f>+Monitoring!Y1181</f>
        <v>Harmonia</v>
      </c>
      <c r="R1181" s="88" t="str">
        <f>+Monitoring!Z1181</f>
        <v>axyridis</v>
      </c>
      <c r="S1181" s="88" t="e">
        <f>+Monitoring!#REF!</f>
        <v>#REF!</v>
      </c>
      <c r="T1181" s="101" t="e">
        <f>+Monitoring!#REF!</f>
        <v>#REF!</v>
      </c>
    </row>
    <row r="1182" spans="1:20" x14ac:dyDescent="0.3">
      <c r="A1182" s="88">
        <f t="shared" si="94"/>
        <v>1181</v>
      </c>
      <c r="B1182" s="88" t="str">
        <f t="shared" si="90"/>
        <v>FAIRD</v>
      </c>
      <c r="C1182" s="88" t="str">
        <f>SUBSTITUTE(+Monitoring!C1182,"-","")</f>
        <v>FAIRD4</v>
      </c>
      <c r="D1182" s="88" t="str">
        <f t="shared" si="91"/>
        <v>Site4</v>
      </c>
      <c r="E1182" s="89" t="str">
        <f t="shared" si="92"/>
        <v>Meadow</v>
      </c>
      <c r="F1182" s="90" t="str">
        <f t="shared" si="93"/>
        <v>FAIRDxMeadow</v>
      </c>
      <c r="G1182" s="91">
        <f>+Monitoring!G1182</f>
        <v>45176.755416666703</v>
      </c>
      <c r="H1182" s="91">
        <f>+Monitoring!H1182</f>
        <v>45176.755590277797</v>
      </c>
      <c r="I1182" s="93">
        <f>+Monitoring!I1182</f>
        <v>1.7361109348712489E-4</v>
      </c>
      <c r="J1182" s="92" t="e">
        <f>+Monitoring!#REF!</f>
        <v>#REF!</v>
      </c>
      <c r="K1182" s="88" t="str">
        <f>+Monitoring!S1182</f>
        <v>Diptera</v>
      </c>
      <c r="L1182" s="88" t="str">
        <f>+Monitoring!T1182</f>
        <v>Brachycera</v>
      </c>
      <c r="M1182" s="88" t="str">
        <f>+Monitoring!U1182</f>
        <v>#N/C</v>
      </c>
      <c r="N1182" s="88" t="str">
        <f>+Monitoring!V1182</f>
        <v>#N/C</v>
      </c>
      <c r="O1182" s="88" t="str">
        <f>+Monitoring!W1182</f>
        <v>#N/C</v>
      </c>
      <c r="P1182" s="88" t="str">
        <f>+Monitoring!X1182</f>
        <v>#N/C</v>
      </c>
      <c r="Q1182" s="88" t="str">
        <f>+Monitoring!Y1182</f>
        <v>#N/C</v>
      </c>
      <c r="R1182" s="88" t="str">
        <f>+Monitoring!Z1182</f>
        <v>#N/C</v>
      </c>
      <c r="S1182" s="88" t="e">
        <f>+Monitoring!#REF!</f>
        <v>#REF!</v>
      </c>
      <c r="T1182" s="101" t="e">
        <f>+Monitoring!#REF!</f>
        <v>#REF!</v>
      </c>
    </row>
    <row r="1183" spans="1:20" x14ac:dyDescent="0.3">
      <c r="A1183" s="88">
        <f t="shared" si="94"/>
        <v>1182</v>
      </c>
      <c r="B1183" s="88" t="str">
        <f t="shared" si="90"/>
        <v>FAIRD</v>
      </c>
      <c r="C1183" s="88" t="str">
        <f>SUBSTITUTE(+Monitoring!C1183,"-","")</f>
        <v>FAIRD4</v>
      </c>
      <c r="D1183" s="88" t="str">
        <f t="shared" si="91"/>
        <v>Site4</v>
      </c>
      <c r="E1183" s="89" t="str">
        <f t="shared" si="92"/>
        <v>Meadow</v>
      </c>
      <c r="F1183" s="90" t="str">
        <f t="shared" si="93"/>
        <v>FAIRDxMeadow</v>
      </c>
      <c r="G1183" s="91">
        <f>+Monitoring!G1183</f>
        <v>45177.420405092598</v>
      </c>
      <c r="H1183" s="91">
        <f>+Monitoring!H1183</f>
        <v>45177.420578703699</v>
      </c>
      <c r="I1183" s="93">
        <f>+Monitoring!I1183</f>
        <v>1.736111007630825E-4</v>
      </c>
      <c r="J1183" s="92" t="e">
        <f>+Monitoring!#REF!</f>
        <v>#REF!</v>
      </c>
      <c r="K1183" s="88" t="str">
        <f>+Monitoring!S1183</f>
        <v>Diptera</v>
      </c>
      <c r="L1183" s="88" t="str">
        <f>+Monitoring!T1183</f>
        <v>Brachycera</v>
      </c>
      <c r="M1183" s="88" t="str">
        <f>+Monitoring!U1183</f>
        <v>Muscomorpha</v>
      </c>
      <c r="N1183" s="88" t="str">
        <f>+Monitoring!V1183</f>
        <v>Muscoidea</v>
      </c>
      <c r="O1183" s="88" t="str">
        <f>+Monitoring!W1183</f>
        <v>Muscidae</v>
      </c>
      <c r="P1183" s="88" t="str">
        <f>+Monitoring!X1183</f>
        <v>#N/C</v>
      </c>
      <c r="Q1183" s="88" t="str">
        <f>+Monitoring!Y1183</f>
        <v>#N/C</v>
      </c>
      <c r="R1183" s="88" t="str">
        <f>+Monitoring!Z1183</f>
        <v>#N/C</v>
      </c>
      <c r="S1183" s="88" t="e">
        <f>+Monitoring!#REF!</f>
        <v>#REF!</v>
      </c>
      <c r="T1183" s="101" t="e">
        <f>+Monitoring!#REF!</f>
        <v>#REF!</v>
      </c>
    </row>
    <row r="1184" spans="1:20" x14ac:dyDescent="0.3">
      <c r="A1184" s="88">
        <f t="shared" si="94"/>
        <v>1183</v>
      </c>
      <c r="B1184" s="88" t="str">
        <f t="shared" si="90"/>
        <v>FAIRD</v>
      </c>
      <c r="C1184" s="88" t="str">
        <f>SUBSTITUTE(+Monitoring!C1184,"-","")</f>
        <v>FAIRD4</v>
      </c>
      <c r="D1184" s="88" t="str">
        <f t="shared" si="91"/>
        <v>Site4</v>
      </c>
      <c r="E1184" s="89" t="str">
        <f t="shared" si="92"/>
        <v>Meadow</v>
      </c>
      <c r="F1184" s="90" t="str">
        <f t="shared" si="93"/>
        <v>FAIRDxMeadow</v>
      </c>
      <c r="G1184" s="91">
        <f>+Monitoring!G1184</f>
        <v>45177.457835648202</v>
      </c>
      <c r="H1184" s="91">
        <f>+Monitoring!H1184</f>
        <v>45177.457928240699</v>
      </c>
      <c r="I1184" s="93">
        <f>+Monitoring!I1184</f>
        <v>9.2592497821897268E-5</v>
      </c>
      <c r="J1184" s="92" t="e">
        <f>+Monitoring!#REF!</f>
        <v>#REF!</v>
      </c>
      <c r="K1184" s="88" t="str">
        <f>+Monitoring!S1184</f>
        <v>Diptera</v>
      </c>
      <c r="L1184" s="88" t="str">
        <f>+Monitoring!T1184</f>
        <v>Brachycera</v>
      </c>
      <c r="M1184" s="88" t="str">
        <f>+Monitoring!U1184</f>
        <v>Muscomorpha</v>
      </c>
      <c r="N1184" s="88" t="str">
        <f>+Monitoring!V1184</f>
        <v>Muscoidea</v>
      </c>
      <c r="O1184" s="88" t="str">
        <f>+Monitoring!W1184</f>
        <v>#N/C</v>
      </c>
      <c r="P1184" s="88" t="str">
        <f>+Monitoring!X1184</f>
        <v>#N/C</v>
      </c>
      <c r="Q1184" s="88" t="str">
        <f>+Monitoring!Y1184</f>
        <v>#N/C</v>
      </c>
      <c r="R1184" s="88" t="str">
        <f>+Monitoring!Z1184</f>
        <v>#N/C</v>
      </c>
      <c r="S1184" s="88" t="e">
        <f>+Monitoring!#REF!</f>
        <v>#REF!</v>
      </c>
      <c r="T1184" s="101" t="e">
        <f>+Monitoring!#REF!</f>
        <v>#REF!</v>
      </c>
    </row>
    <row r="1185" spans="1:20" x14ac:dyDescent="0.3">
      <c r="A1185" s="88">
        <f t="shared" si="94"/>
        <v>1184</v>
      </c>
      <c r="B1185" s="88" t="str">
        <f t="shared" si="90"/>
        <v>FAIRD</v>
      </c>
      <c r="C1185" s="88" t="str">
        <f>SUBSTITUTE(+Monitoring!C1185,"-","")</f>
        <v>FAIRD4</v>
      </c>
      <c r="D1185" s="88" t="str">
        <f t="shared" si="91"/>
        <v>Site4</v>
      </c>
      <c r="E1185" s="89" t="str">
        <f t="shared" si="92"/>
        <v>Meadow</v>
      </c>
      <c r="F1185" s="90" t="str">
        <f t="shared" si="93"/>
        <v>FAIRDxMeadow</v>
      </c>
      <c r="G1185" s="91">
        <f>+Monitoring!G1185</f>
        <v>45178.446412037003</v>
      </c>
      <c r="H1185" s="91">
        <f>+Monitoring!H1185</f>
        <v>45178.446724537003</v>
      </c>
      <c r="I1185" s="93">
        <f>+Monitoring!I1185</f>
        <v>3.125000002910383E-4</v>
      </c>
      <c r="J1185" s="92" t="e">
        <f>+Monitoring!#REF!</f>
        <v>#REF!</v>
      </c>
      <c r="K1185" s="88" t="str">
        <f>+Monitoring!S1185</f>
        <v>Diptera</v>
      </c>
      <c r="L1185" s="88" t="str">
        <f>+Monitoring!T1185</f>
        <v>Brachycera</v>
      </c>
      <c r="M1185" s="88" t="str">
        <f>+Monitoring!U1185</f>
        <v>#N/C</v>
      </c>
      <c r="N1185" s="88" t="str">
        <f>+Monitoring!V1185</f>
        <v>#N/C</v>
      </c>
      <c r="O1185" s="88" t="str">
        <f>+Monitoring!W1185</f>
        <v>#N/C</v>
      </c>
      <c r="P1185" s="88" t="str">
        <f>+Monitoring!X1185</f>
        <v>#N/C</v>
      </c>
      <c r="Q1185" s="88" t="str">
        <f>+Monitoring!Y1185</f>
        <v>#N/C</v>
      </c>
      <c r="R1185" s="88" t="str">
        <f>+Monitoring!Z1185</f>
        <v>#N/C</v>
      </c>
      <c r="S1185" s="88" t="e">
        <f>+Monitoring!#REF!</f>
        <v>#REF!</v>
      </c>
      <c r="T1185" s="101" t="e">
        <f>+Monitoring!#REF!</f>
        <v>#REF!</v>
      </c>
    </row>
    <row r="1186" spans="1:20" x14ac:dyDescent="0.3">
      <c r="A1186" s="88">
        <f t="shared" si="94"/>
        <v>1185</v>
      </c>
      <c r="B1186" s="88" t="str">
        <f t="shared" si="90"/>
        <v>FAIRD</v>
      </c>
      <c r="C1186" s="88" t="str">
        <f>SUBSTITUTE(+Monitoring!C1186,"-","")</f>
        <v>FAIRD4</v>
      </c>
      <c r="D1186" s="88" t="str">
        <f t="shared" si="91"/>
        <v>Site4</v>
      </c>
      <c r="E1186" s="89" t="str">
        <f t="shared" si="92"/>
        <v>Meadow</v>
      </c>
      <c r="F1186" s="90" t="str">
        <f t="shared" si="93"/>
        <v>FAIRDxMeadow</v>
      </c>
      <c r="G1186" s="91">
        <f>+Monitoring!G1186</f>
        <v>45178.555648148104</v>
      </c>
      <c r="H1186" s="91">
        <f>+Monitoring!H1186</f>
        <v>45178.555694444403</v>
      </c>
      <c r="I1186" s="93">
        <f>+Monitoring!I1186</f>
        <v>4.6296299842651933E-5</v>
      </c>
      <c r="J1186" s="92" t="e">
        <f>+Monitoring!#REF!</f>
        <v>#REF!</v>
      </c>
      <c r="K1186" s="88" t="str">
        <f>+Monitoring!S1186</f>
        <v>Diptera</v>
      </c>
      <c r="L1186" s="88" t="str">
        <f>+Monitoring!T1186</f>
        <v>Brachycera</v>
      </c>
      <c r="M1186" s="88" t="str">
        <f>+Monitoring!U1186</f>
        <v>Muscomorpha</v>
      </c>
      <c r="N1186" s="88" t="str">
        <f>+Monitoring!V1186</f>
        <v>Lauxanioidea</v>
      </c>
      <c r="O1186" s="88" t="str">
        <f>+Monitoring!W1186</f>
        <v>Lauxaniidae</v>
      </c>
      <c r="P1186" s="88" t="str">
        <f>+Monitoring!X1186</f>
        <v>Lauxaniinae</v>
      </c>
      <c r="Q1186" s="88" t="str">
        <f>+Monitoring!Y1186</f>
        <v>Calliopum</v>
      </c>
      <c r="R1186" s="88" t="str">
        <f>+Monitoring!Z1186</f>
        <v>#N/C</v>
      </c>
      <c r="S1186" s="88" t="e">
        <f>+Monitoring!#REF!</f>
        <v>#REF!</v>
      </c>
      <c r="T1186" s="101" t="e">
        <f>+Monitoring!#REF!</f>
        <v>#REF!</v>
      </c>
    </row>
    <row r="1187" spans="1:20" x14ac:dyDescent="0.3">
      <c r="A1187" s="88">
        <f t="shared" si="94"/>
        <v>1186</v>
      </c>
      <c r="B1187" s="88" t="str">
        <f t="shared" si="90"/>
        <v>FAIRD</v>
      </c>
      <c r="C1187" s="88" t="str">
        <f>SUBSTITUTE(+Monitoring!C1187,"-","")</f>
        <v>FAIRD4</v>
      </c>
      <c r="D1187" s="88" t="str">
        <f t="shared" si="91"/>
        <v>Site4</v>
      </c>
      <c r="E1187" s="89" t="str">
        <f t="shared" si="92"/>
        <v>Meadow</v>
      </c>
      <c r="F1187" s="90" t="str">
        <f t="shared" si="93"/>
        <v>FAIRDxMeadow</v>
      </c>
      <c r="G1187" s="91">
        <f>+Monitoring!G1187</f>
        <v>45178.555648148104</v>
      </c>
      <c r="H1187" s="91">
        <f>+Monitoring!H1187</f>
        <v>45178.555729166699</v>
      </c>
      <c r="I1187" s="93">
        <f>+Monitoring!I1187</f>
        <v>8.1018595665227622E-5</v>
      </c>
      <c r="J1187" s="92" t="e">
        <f>+Monitoring!#REF!</f>
        <v>#REF!</v>
      </c>
      <c r="K1187" s="88" t="str">
        <f>+Monitoring!S1187</f>
        <v>Hymenoptera</v>
      </c>
      <c r="L1187" s="88" t="str">
        <f>+Monitoring!T1187</f>
        <v>Apocrita</v>
      </c>
      <c r="M1187" s="88" t="str">
        <f>+Monitoring!U1187</f>
        <v>Aculeata</v>
      </c>
      <c r="N1187" s="88" t="str">
        <f>+Monitoring!V1187</f>
        <v>Apoidea</v>
      </c>
      <c r="O1187" s="88" t="str">
        <f>+Monitoring!W1187</f>
        <v>Crabronidae</v>
      </c>
      <c r="P1187" s="88" t="str">
        <f>+Monitoring!X1187</f>
        <v>Pemphredoninae</v>
      </c>
      <c r="Q1187" s="88" t="str">
        <f>+Monitoring!Y1187</f>
        <v>Pemphredon</v>
      </c>
      <c r="R1187" s="88" t="str">
        <f>+Monitoring!Z1187</f>
        <v>#N/C</v>
      </c>
      <c r="S1187" s="88" t="e">
        <f>+Monitoring!#REF!</f>
        <v>#REF!</v>
      </c>
      <c r="T1187" s="101" t="e">
        <f>+Monitoring!#REF!</f>
        <v>#REF!</v>
      </c>
    </row>
    <row r="1188" spans="1:20" x14ac:dyDescent="0.3">
      <c r="A1188" s="88">
        <f t="shared" si="94"/>
        <v>1187</v>
      </c>
      <c r="B1188" s="88" t="str">
        <f t="shared" si="90"/>
        <v>FAIRD</v>
      </c>
      <c r="C1188" s="88" t="str">
        <f>SUBSTITUTE(+Monitoring!C1188,"-","")</f>
        <v>FAIRD4</v>
      </c>
      <c r="D1188" s="88" t="str">
        <f t="shared" si="91"/>
        <v>Site4</v>
      </c>
      <c r="E1188" s="89" t="str">
        <f t="shared" si="92"/>
        <v>Meadow</v>
      </c>
      <c r="F1188" s="90" t="str">
        <f t="shared" si="93"/>
        <v>FAIRDxMeadow</v>
      </c>
      <c r="G1188" s="91">
        <f>+Monitoring!G1188</f>
        <v>45178.672604166699</v>
      </c>
      <c r="H1188" s="91">
        <f>+Monitoring!H1188</f>
        <v>45178.673252314802</v>
      </c>
      <c r="I1188" s="93">
        <f>+Monitoring!I1188</f>
        <v>6.4814810320967808E-4</v>
      </c>
      <c r="J1188" s="92" t="e">
        <f>+Monitoring!#REF!</f>
        <v>#REF!</v>
      </c>
      <c r="K1188" s="88" t="str">
        <f>+Monitoring!S1188</f>
        <v>Coleoptera</v>
      </c>
      <c r="L1188" s="88" t="str">
        <f>+Monitoring!T1188</f>
        <v>Polyphaga</v>
      </c>
      <c r="M1188" s="88" t="str">
        <f>+Monitoring!U1188</f>
        <v>Cucujiformia</v>
      </c>
      <c r="N1188" s="88" t="str">
        <f>+Monitoring!V1188</f>
        <v>Coccinelloidea</v>
      </c>
      <c r="O1188" s="88" t="str">
        <f>+Monitoring!W1188</f>
        <v>Coccinellidae</v>
      </c>
      <c r="P1188" s="88" t="str">
        <f>+Monitoring!X1188</f>
        <v>Coccinellinae</v>
      </c>
      <c r="Q1188" s="88" t="str">
        <f>+Monitoring!Y1188</f>
        <v>Harmonia</v>
      </c>
      <c r="R1188" s="88" t="str">
        <f>+Monitoring!Z1188</f>
        <v>#N/C</v>
      </c>
      <c r="S1188" s="88" t="e">
        <f>+Monitoring!#REF!</f>
        <v>#REF!</v>
      </c>
      <c r="T1188" s="101" t="e">
        <f>+Monitoring!#REF!</f>
        <v>#REF!</v>
      </c>
    </row>
    <row r="1189" spans="1:20" x14ac:dyDescent="0.3">
      <c r="A1189" s="88">
        <f t="shared" si="94"/>
        <v>1188</v>
      </c>
      <c r="B1189" s="88" t="str">
        <f t="shared" si="90"/>
        <v>FAIRD</v>
      </c>
      <c r="C1189" s="88" t="str">
        <f>SUBSTITUTE(+Monitoring!C1189,"-","")</f>
        <v>FAIRD4</v>
      </c>
      <c r="D1189" s="88" t="str">
        <f t="shared" si="91"/>
        <v>Site4</v>
      </c>
      <c r="E1189" s="89" t="str">
        <f t="shared" si="92"/>
        <v>Meadow</v>
      </c>
      <c r="F1189" s="90" t="str">
        <f t="shared" si="93"/>
        <v>FAIRDxMeadow</v>
      </c>
      <c r="G1189" s="91">
        <f>+Monitoring!G1189</f>
        <v>45179.461331018501</v>
      </c>
      <c r="H1189" s="91">
        <f>+Monitoring!H1189</f>
        <v>45179.461979166699</v>
      </c>
      <c r="I1189" s="93">
        <f>+Monitoring!I1189</f>
        <v>6.4814819779712707E-4</v>
      </c>
      <c r="J1189" s="92" t="e">
        <f>+Monitoring!#REF!</f>
        <v>#REF!</v>
      </c>
      <c r="K1189" s="88" t="str">
        <f>+Monitoring!S1189</f>
        <v>Diptera</v>
      </c>
      <c r="L1189" s="88" t="str">
        <f>+Monitoring!T1189</f>
        <v>Brachycera</v>
      </c>
      <c r="M1189" s="88" t="str">
        <f>+Monitoring!U1189</f>
        <v>Muscomorpha</v>
      </c>
      <c r="N1189" s="88" t="str">
        <f>+Monitoring!V1189</f>
        <v>Lauxanioidea</v>
      </c>
      <c r="O1189" s="88" t="str">
        <f>+Monitoring!W1189</f>
        <v>Lauxaniidae</v>
      </c>
      <c r="P1189" s="88" t="str">
        <f>+Monitoring!X1189</f>
        <v>Lauxaniinae</v>
      </c>
      <c r="Q1189" s="88" t="str">
        <f>+Monitoring!Y1189</f>
        <v>Calliopum</v>
      </c>
      <c r="R1189" s="88" t="str">
        <f>+Monitoring!Z1189</f>
        <v>#N/C</v>
      </c>
      <c r="S1189" s="88" t="e">
        <f>+Monitoring!#REF!</f>
        <v>#REF!</v>
      </c>
      <c r="T1189" s="101" t="e">
        <f>+Monitoring!#REF!</f>
        <v>#REF!</v>
      </c>
    </row>
    <row r="1190" spans="1:20" x14ac:dyDescent="0.3">
      <c r="A1190" s="88">
        <f t="shared" si="94"/>
        <v>1189</v>
      </c>
      <c r="B1190" s="88" t="str">
        <f t="shared" si="90"/>
        <v>FAIRD</v>
      </c>
      <c r="C1190" s="88" t="str">
        <f>SUBSTITUTE(+Monitoring!C1190,"-","")</f>
        <v>FAIRD4</v>
      </c>
      <c r="D1190" s="88" t="str">
        <f t="shared" si="91"/>
        <v>Site4</v>
      </c>
      <c r="E1190" s="89" t="str">
        <f t="shared" si="92"/>
        <v>Meadow</v>
      </c>
      <c r="F1190" s="90" t="str">
        <f t="shared" si="93"/>
        <v>FAIRDxMeadow</v>
      </c>
      <c r="G1190" s="91">
        <f>+Monitoring!G1190</f>
        <v>45179.494652777801</v>
      </c>
      <c r="H1190" s="91">
        <f>+Monitoring!H1190</f>
        <v>45179.494722222204</v>
      </c>
      <c r="I1190" s="93">
        <f>+Monitoring!I1190</f>
        <v>6.9444402470253408E-5</v>
      </c>
      <c r="J1190" s="92" t="e">
        <f>+Monitoring!#REF!</f>
        <v>#REF!</v>
      </c>
      <c r="K1190" s="88" t="str">
        <f>+Monitoring!S1190</f>
        <v>Diptera</v>
      </c>
      <c r="L1190" s="88" t="str">
        <f>+Monitoring!T1190</f>
        <v>Brachycera</v>
      </c>
      <c r="M1190" s="88" t="str">
        <f>+Monitoring!U1190</f>
        <v>Muscomorpha</v>
      </c>
      <c r="N1190" s="88" t="str">
        <f>+Monitoring!V1190</f>
        <v>Muscoidea</v>
      </c>
      <c r="O1190" s="88" t="str">
        <f>+Monitoring!W1190</f>
        <v>Muscidae</v>
      </c>
      <c r="P1190" s="88" t="str">
        <f>+Monitoring!X1190</f>
        <v>#N/C</v>
      </c>
      <c r="Q1190" s="88" t="str">
        <f>+Monitoring!Y1190</f>
        <v>#N/C</v>
      </c>
      <c r="R1190" s="88" t="str">
        <f>+Monitoring!Z1190</f>
        <v>#N/C</v>
      </c>
      <c r="S1190" s="88" t="e">
        <f>+Monitoring!#REF!</f>
        <v>#REF!</v>
      </c>
      <c r="T1190" s="101" t="e">
        <f>+Monitoring!#REF!</f>
        <v>#REF!</v>
      </c>
    </row>
    <row r="1191" spans="1:20" x14ac:dyDescent="0.3">
      <c r="A1191" s="88">
        <f t="shared" si="94"/>
        <v>1190</v>
      </c>
      <c r="B1191" s="88" t="str">
        <f t="shared" si="90"/>
        <v>FAIRD</v>
      </c>
      <c r="C1191" s="88" t="str">
        <f>SUBSTITUTE(+Monitoring!C1191,"-","")</f>
        <v>FAIRD4</v>
      </c>
      <c r="D1191" s="88" t="str">
        <f t="shared" si="91"/>
        <v>Site4</v>
      </c>
      <c r="E1191" s="89" t="str">
        <f t="shared" si="92"/>
        <v>Meadow</v>
      </c>
      <c r="F1191" s="90" t="str">
        <f t="shared" si="93"/>
        <v>FAIRDxMeadow</v>
      </c>
      <c r="G1191" s="91">
        <f>+Monitoring!G1191</f>
        <v>45179.566944444399</v>
      </c>
      <c r="H1191" s="91">
        <f>+Monitoring!H1191</f>
        <v>45179.568946759297</v>
      </c>
      <c r="I1191" s="93">
        <f>+Monitoring!I1191</f>
        <v>2.0023148972541094E-3</v>
      </c>
      <c r="J1191" s="92" t="e">
        <f>+Monitoring!#REF!</f>
        <v>#REF!</v>
      </c>
      <c r="K1191" s="88" t="str">
        <f>+Monitoring!S1191</f>
        <v>Coleoptera</v>
      </c>
      <c r="L1191" s="88" t="str">
        <f>+Monitoring!T1191</f>
        <v>Polyphaga</v>
      </c>
      <c r="M1191" s="88" t="str">
        <f>+Monitoring!U1191</f>
        <v>Cucujiformia</v>
      </c>
      <c r="N1191" s="88" t="str">
        <f>+Monitoring!V1191</f>
        <v>Coccinelloidea</v>
      </c>
      <c r="O1191" s="88" t="str">
        <f>+Monitoring!W1191</f>
        <v>Coccinellidae</v>
      </c>
      <c r="P1191" s="88" t="str">
        <f>+Monitoring!X1191</f>
        <v>Coccinellinae</v>
      </c>
      <c r="Q1191" s="88" t="str">
        <f>+Monitoring!Y1191</f>
        <v>Harmonia</v>
      </c>
      <c r="R1191" s="88" t="str">
        <f>+Monitoring!Z1191</f>
        <v>#N/C</v>
      </c>
      <c r="S1191" s="88" t="e">
        <f>+Monitoring!#REF!</f>
        <v>#REF!</v>
      </c>
      <c r="T1191" s="101" t="e">
        <f>+Monitoring!#REF!</f>
        <v>#REF!</v>
      </c>
    </row>
    <row r="1192" spans="1:20" x14ac:dyDescent="0.3">
      <c r="A1192" s="88">
        <f t="shared" si="94"/>
        <v>1191</v>
      </c>
      <c r="B1192" s="88" t="str">
        <f t="shared" si="90"/>
        <v>FAIRD</v>
      </c>
      <c r="C1192" s="88" t="str">
        <f>SUBSTITUTE(+Monitoring!C1192,"-","")</f>
        <v>FAIRD4</v>
      </c>
      <c r="D1192" s="88" t="str">
        <f t="shared" si="91"/>
        <v>Site4</v>
      </c>
      <c r="E1192" s="89" t="str">
        <f t="shared" si="92"/>
        <v>Meadow</v>
      </c>
      <c r="F1192" s="90" t="str">
        <f t="shared" si="93"/>
        <v>FAIRDxMeadow</v>
      </c>
      <c r="G1192" s="91">
        <f>+Monitoring!G1192</f>
        <v>45179.725266203699</v>
      </c>
      <c r="H1192" s="91">
        <f>+Monitoring!H1192</f>
        <v>45179.726342592599</v>
      </c>
      <c r="I1192" s="93">
        <f>+Monitoring!I1192</f>
        <v>1.0763889004010707E-3</v>
      </c>
      <c r="J1192" s="92" t="e">
        <f>+Monitoring!#REF!</f>
        <v>#REF!</v>
      </c>
      <c r="K1192" s="88" t="str">
        <f>+Monitoring!S1192</f>
        <v>Diptera</v>
      </c>
      <c r="L1192" s="88" t="str">
        <f>+Monitoring!T1192</f>
        <v>Brachycera</v>
      </c>
      <c r="M1192" s="88" t="str">
        <f>+Monitoring!U1192</f>
        <v>Muscomorpha</v>
      </c>
      <c r="N1192" s="88" t="str">
        <f>+Monitoring!V1192</f>
        <v>Muscoidea</v>
      </c>
      <c r="O1192" s="88" t="str">
        <f>+Monitoring!W1192</f>
        <v>Fanniidae</v>
      </c>
      <c r="P1192" s="88">
        <f>+Monitoring!X1192</f>
        <v>0</v>
      </c>
      <c r="Q1192" s="88" t="str">
        <f>+Monitoring!Y1192</f>
        <v>Fannia</v>
      </c>
      <c r="R1192" s="88" t="str">
        <f>+Monitoring!Z1192</f>
        <v>#N/C</v>
      </c>
      <c r="S1192" s="88" t="e">
        <f>+Monitoring!#REF!</f>
        <v>#REF!</v>
      </c>
      <c r="T1192" s="101" t="e">
        <f>+Monitoring!#REF!</f>
        <v>#REF!</v>
      </c>
    </row>
    <row r="1193" spans="1:20" x14ac:dyDescent="0.3">
      <c r="A1193" s="88">
        <f t="shared" si="94"/>
        <v>1192</v>
      </c>
      <c r="B1193" s="88" t="str">
        <f t="shared" si="90"/>
        <v>FAIRD</v>
      </c>
      <c r="C1193" s="88" t="str">
        <f>SUBSTITUTE(+Monitoring!C1193,"-","")</f>
        <v>FAIRD4</v>
      </c>
      <c r="D1193" s="88" t="str">
        <f t="shared" si="91"/>
        <v>Site4</v>
      </c>
      <c r="E1193" s="89" t="str">
        <f t="shared" si="92"/>
        <v>Meadow</v>
      </c>
      <c r="F1193" s="90" t="str">
        <f t="shared" si="93"/>
        <v>FAIRDxMeadow</v>
      </c>
      <c r="G1193" s="91">
        <f>+Monitoring!G1193</f>
        <v>45179.732037037</v>
      </c>
      <c r="H1193" s="91">
        <f>+Monitoring!H1193</f>
        <v>45179.735254629602</v>
      </c>
      <c r="I1193" s="93">
        <f>+Monitoring!I1193</f>
        <v>3.2175926025956869E-3</v>
      </c>
      <c r="J1193" s="92" t="e">
        <f>+Monitoring!#REF!</f>
        <v>#REF!</v>
      </c>
      <c r="K1193" s="88" t="str">
        <f>+Monitoring!S1193</f>
        <v>Diptera</v>
      </c>
      <c r="L1193" s="88" t="str">
        <f>+Monitoring!T1193</f>
        <v>Brachycera</v>
      </c>
      <c r="M1193" s="88" t="str">
        <f>+Monitoring!U1193</f>
        <v>Muscomorpha</v>
      </c>
      <c r="N1193" s="88" t="str">
        <f>+Monitoring!V1193</f>
        <v>Lauxanioidea</v>
      </c>
      <c r="O1193" s="88" t="str">
        <f>+Monitoring!W1193</f>
        <v>Lauxaniidae</v>
      </c>
      <c r="P1193" s="88" t="str">
        <f>+Monitoring!X1193</f>
        <v>Lauxaniinae</v>
      </c>
      <c r="Q1193" s="88" t="str">
        <f>+Monitoring!Y1193</f>
        <v>Calliopum</v>
      </c>
      <c r="R1193" s="88" t="str">
        <f>+Monitoring!Z1193</f>
        <v>#N/C</v>
      </c>
      <c r="S1193" s="88" t="e">
        <f>+Monitoring!#REF!</f>
        <v>#REF!</v>
      </c>
      <c r="T1193" s="101" t="e">
        <f>+Monitoring!#REF!</f>
        <v>#REF!</v>
      </c>
    </row>
    <row r="1194" spans="1:20" x14ac:dyDescent="0.3">
      <c r="A1194" s="88">
        <f t="shared" si="94"/>
        <v>1193</v>
      </c>
      <c r="B1194" s="88" t="str">
        <f t="shared" si="90"/>
        <v>FAIRD</v>
      </c>
      <c r="C1194" s="88" t="str">
        <f>SUBSTITUTE(+Monitoring!C1194,"-","")</f>
        <v>FAIRD4</v>
      </c>
      <c r="D1194" s="88" t="str">
        <f t="shared" si="91"/>
        <v>Site4</v>
      </c>
      <c r="E1194" s="89" t="str">
        <f t="shared" si="92"/>
        <v>Meadow</v>
      </c>
      <c r="F1194" s="90" t="str">
        <f t="shared" si="93"/>
        <v>FAIRDxMeadow</v>
      </c>
      <c r="G1194" s="91">
        <f>+Monitoring!G1194</f>
        <v>45179.743738425903</v>
      </c>
      <c r="H1194" s="91">
        <f>+Monitoring!H1194</f>
        <v>45179.743796296301</v>
      </c>
      <c r="I1194" s="93">
        <f>+Monitoring!I1194</f>
        <v>5.7870398450177163E-5</v>
      </c>
      <c r="J1194" s="92" t="e">
        <f>+Monitoring!#REF!</f>
        <v>#REF!</v>
      </c>
      <c r="K1194" s="88" t="str">
        <f>+Monitoring!S1194</f>
        <v>Diptera</v>
      </c>
      <c r="L1194" s="88" t="str">
        <f>+Monitoring!T1194</f>
        <v>Brachycera</v>
      </c>
      <c r="M1194" s="88" t="str">
        <f>+Monitoring!U1194</f>
        <v>Muscomorpha</v>
      </c>
      <c r="N1194" s="88" t="str">
        <f>+Monitoring!V1194</f>
        <v>Muscoidea</v>
      </c>
      <c r="O1194" s="88" t="str">
        <f>+Monitoring!W1194</f>
        <v>Anthomyiidae</v>
      </c>
      <c r="P1194" s="88" t="str">
        <f>+Monitoring!X1194</f>
        <v>Anthomyiinae</v>
      </c>
      <c r="Q1194" s="88" t="str">
        <f>+Monitoring!Y1194</f>
        <v>Anthomyia</v>
      </c>
      <c r="R1194" s="88" t="str">
        <f>+Monitoring!Z1194</f>
        <v>#N/C</v>
      </c>
      <c r="S1194" s="88" t="e">
        <f>+Monitoring!#REF!</f>
        <v>#REF!</v>
      </c>
      <c r="T1194" s="101" t="e">
        <f>+Monitoring!#REF!</f>
        <v>#REF!</v>
      </c>
    </row>
    <row r="1195" spans="1:20" x14ac:dyDescent="0.3">
      <c r="A1195" s="88">
        <f t="shared" si="94"/>
        <v>1194</v>
      </c>
      <c r="B1195" s="88" t="str">
        <f t="shared" si="90"/>
        <v>FAIRD</v>
      </c>
      <c r="C1195" s="88" t="str">
        <f>SUBSTITUTE(+Monitoring!C1195,"-","")</f>
        <v>FAIRD4</v>
      </c>
      <c r="D1195" s="88" t="str">
        <f t="shared" si="91"/>
        <v>Site4</v>
      </c>
      <c r="E1195" s="89" t="str">
        <f t="shared" si="92"/>
        <v>Meadow</v>
      </c>
      <c r="F1195" s="90" t="str">
        <f t="shared" si="93"/>
        <v>FAIRDxMeadow</v>
      </c>
      <c r="G1195" s="91">
        <f>+Monitoring!G1195</f>
        <v>45180.464571759301</v>
      </c>
      <c r="H1195" s="91">
        <f>+Monitoring!H1195</f>
        <v>45180.464699074102</v>
      </c>
      <c r="I1195" s="93">
        <f>+Monitoring!I1195</f>
        <v>1.2731480092043057E-4</v>
      </c>
      <c r="J1195" s="92" t="e">
        <f>+Monitoring!#REF!</f>
        <v>#REF!</v>
      </c>
      <c r="K1195" s="88" t="str">
        <f>+Monitoring!S1195</f>
        <v>Diptera</v>
      </c>
      <c r="L1195" s="88" t="str">
        <f>+Monitoring!T1195</f>
        <v>Brachycera</v>
      </c>
      <c r="M1195" s="88" t="str">
        <f>+Monitoring!U1195</f>
        <v>Muscomorpha</v>
      </c>
      <c r="N1195" s="88" t="str">
        <f>+Monitoring!V1195</f>
        <v>Syrphoidea</v>
      </c>
      <c r="O1195" s="88" t="str">
        <f>+Monitoring!W1195</f>
        <v>Syrphidae</v>
      </c>
      <c r="P1195" s="88" t="str">
        <f>+Monitoring!X1195</f>
        <v>Syrphinae</v>
      </c>
      <c r="Q1195" s="88" t="str">
        <f>+Monitoring!Y1195</f>
        <v>Sphaerophoria</v>
      </c>
      <c r="R1195" s="88" t="str">
        <f>+Monitoring!Z1195</f>
        <v>#N/C</v>
      </c>
      <c r="S1195" s="88" t="e">
        <f>+Monitoring!#REF!</f>
        <v>#REF!</v>
      </c>
      <c r="T1195" s="101" t="e">
        <f>+Monitoring!#REF!</f>
        <v>#REF!</v>
      </c>
    </row>
    <row r="1196" spans="1:20" x14ac:dyDescent="0.3">
      <c r="A1196" s="88">
        <f t="shared" si="94"/>
        <v>1195</v>
      </c>
      <c r="B1196" s="88" t="str">
        <f t="shared" si="90"/>
        <v>FAIRD</v>
      </c>
      <c r="C1196" s="88" t="str">
        <f>SUBSTITUTE(+Monitoring!C1196,"-","")</f>
        <v>FAIRD4</v>
      </c>
      <c r="D1196" s="88" t="str">
        <f t="shared" si="91"/>
        <v>Site4</v>
      </c>
      <c r="E1196" s="89" t="str">
        <f t="shared" si="92"/>
        <v>Meadow</v>
      </c>
      <c r="F1196" s="90" t="str">
        <f t="shared" si="93"/>
        <v>FAIRDxMeadow</v>
      </c>
      <c r="G1196" s="91">
        <f>+Monitoring!G1196</f>
        <v>45180.762048611097</v>
      </c>
      <c r="H1196" s="91">
        <f>+Monitoring!H1196</f>
        <v>45180.762083333299</v>
      </c>
      <c r="I1196" s="93">
        <f>+Monitoring!I1196</f>
        <v>3.4722201235126704E-5</v>
      </c>
      <c r="J1196" s="92" t="e">
        <f>+Monitoring!#REF!</f>
        <v>#REF!</v>
      </c>
      <c r="K1196" s="88" t="str">
        <f>+Monitoring!S1196</f>
        <v>#N/C</v>
      </c>
      <c r="L1196" s="88" t="str">
        <f>+Monitoring!T1196</f>
        <v>#N/C</v>
      </c>
      <c r="M1196" s="88" t="str">
        <f>+Monitoring!U1196</f>
        <v>#N/C</v>
      </c>
      <c r="N1196" s="88" t="str">
        <f>+Monitoring!V1196</f>
        <v>#N/C</v>
      </c>
      <c r="O1196" s="88" t="str">
        <f>+Monitoring!W1196</f>
        <v>#N/C</v>
      </c>
      <c r="P1196" s="88" t="str">
        <f>+Monitoring!X1196</f>
        <v>#N/C</v>
      </c>
      <c r="Q1196" s="88" t="str">
        <f>+Monitoring!Y1196</f>
        <v>#N/C</v>
      </c>
      <c r="R1196" s="88" t="str">
        <f>+Monitoring!Z1196</f>
        <v>#N/C</v>
      </c>
      <c r="S1196" s="88" t="e">
        <f>+Monitoring!#REF!</f>
        <v>#REF!</v>
      </c>
      <c r="T1196" s="101" t="e">
        <f>+Monitoring!#REF!</f>
        <v>#REF!</v>
      </c>
    </row>
    <row r="1197" spans="1:20" x14ac:dyDescent="0.3">
      <c r="A1197" s="88">
        <f t="shared" si="94"/>
        <v>1196</v>
      </c>
      <c r="B1197" s="88" t="str">
        <f t="shared" si="90"/>
        <v>FAIRD</v>
      </c>
      <c r="C1197" s="88" t="str">
        <f>SUBSTITUTE(+Monitoring!C1197,"-","")</f>
        <v>FAIRD4</v>
      </c>
      <c r="D1197" s="88" t="str">
        <f t="shared" si="91"/>
        <v>Site4</v>
      </c>
      <c r="E1197" s="89" t="str">
        <f t="shared" si="92"/>
        <v>Meadow</v>
      </c>
      <c r="F1197" s="90" t="str">
        <f t="shared" si="93"/>
        <v>FAIRDxMeadow</v>
      </c>
      <c r="G1197" s="91">
        <f>+Monitoring!G1197</f>
        <v>45181.396736111099</v>
      </c>
      <c r="H1197" s="91">
        <f>+Monitoring!H1197</f>
        <v>45181.487881944398</v>
      </c>
      <c r="I1197" s="93">
        <f>+Monitoring!I1197</f>
        <v>9.1145833299378864E-2</v>
      </c>
      <c r="J1197" s="92" t="e">
        <f>+Monitoring!#REF!</f>
        <v>#REF!</v>
      </c>
      <c r="K1197" s="88" t="str">
        <f>+Monitoring!S1197</f>
        <v>Trichoptera</v>
      </c>
      <c r="L1197" s="88" t="str">
        <f>+Monitoring!T1197</f>
        <v>Integripalpia</v>
      </c>
      <c r="M1197" s="88" t="str">
        <f>+Monitoring!U1197</f>
        <v>Plenitentoria</v>
      </c>
      <c r="N1197" s="88" t="str">
        <f>+Monitoring!V1197</f>
        <v>Limnephiloidea</v>
      </c>
      <c r="O1197" s="88" t="str">
        <f>+Monitoring!W1197</f>
        <v>Limnephilidae</v>
      </c>
      <c r="P1197" s="88" t="str">
        <f>+Monitoring!X1197</f>
        <v>Limnephilinae</v>
      </c>
      <c r="Q1197" s="88" t="str">
        <f>+Monitoring!Y1197</f>
        <v>#N/C</v>
      </c>
      <c r="R1197" s="88" t="str">
        <f>+Monitoring!Z1197</f>
        <v>#N/C</v>
      </c>
      <c r="S1197" s="88" t="e">
        <f>+Monitoring!#REF!</f>
        <v>#REF!</v>
      </c>
      <c r="T1197" s="101" t="e">
        <f>+Monitoring!#REF!</f>
        <v>#REF!</v>
      </c>
    </row>
    <row r="1198" spans="1:20" x14ac:dyDescent="0.3">
      <c r="A1198" s="88">
        <f t="shared" si="94"/>
        <v>1197</v>
      </c>
      <c r="B1198" s="88" t="str">
        <f t="shared" si="90"/>
        <v>FAIRD</v>
      </c>
      <c r="C1198" s="88" t="str">
        <f>SUBSTITUTE(+Monitoring!C1198,"-","")</f>
        <v>FAIRD4</v>
      </c>
      <c r="D1198" s="88" t="str">
        <f t="shared" si="91"/>
        <v>Site4</v>
      </c>
      <c r="E1198" s="89" t="str">
        <f t="shared" si="92"/>
        <v>Meadow</v>
      </c>
      <c r="F1198" s="90" t="str">
        <f t="shared" si="93"/>
        <v>FAIRDxMeadow</v>
      </c>
      <c r="G1198" s="91">
        <f>+Monitoring!G1198</f>
        <v>45181.434826388897</v>
      </c>
      <c r="H1198" s="91">
        <f>+Monitoring!H1198</f>
        <v>45181.434884259303</v>
      </c>
      <c r="I1198" s="93">
        <f>+Monitoring!I1198</f>
        <v>5.7870405726134777E-5</v>
      </c>
      <c r="J1198" s="92" t="e">
        <f>+Monitoring!#REF!</f>
        <v>#REF!</v>
      </c>
      <c r="K1198" s="88" t="str">
        <f>+Monitoring!S1198</f>
        <v>Diptera</v>
      </c>
      <c r="L1198" s="88" t="str">
        <f>+Monitoring!T1198</f>
        <v>Nematocera</v>
      </c>
      <c r="M1198" s="88" t="str">
        <f>+Monitoring!U1198</f>
        <v>Tipulomorpha</v>
      </c>
      <c r="N1198" s="88" t="str">
        <f>+Monitoring!V1198</f>
        <v>Tipuloidea</v>
      </c>
      <c r="O1198" s="88" t="str">
        <f>+Monitoring!W1198</f>
        <v>Tipulidae</v>
      </c>
      <c r="P1198" s="88" t="str">
        <f>+Monitoring!X1198</f>
        <v>Tipulinae</v>
      </c>
      <c r="Q1198" s="88" t="str">
        <f>+Monitoring!Y1198</f>
        <v>Tipula</v>
      </c>
      <c r="R1198" s="88" t="str">
        <f>+Monitoring!Z1198</f>
        <v>#N/C</v>
      </c>
      <c r="S1198" s="88" t="e">
        <f>+Monitoring!#REF!</f>
        <v>#REF!</v>
      </c>
      <c r="T1198" s="101" t="e">
        <f>+Monitoring!#REF!</f>
        <v>#REF!</v>
      </c>
    </row>
    <row r="1199" spans="1:20" x14ac:dyDescent="0.3">
      <c r="A1199" s="88">
        <f t="shared" si="94"/>
        <v>1198</v>
      </c>
      <c r="B1199" s="88" t="str">
        <f t="shared" si="90"/>
        <v>FAIRD</v>
      </c>
      <c r="C1199" s="88" t="str">
        <f>SUBSTITUTE(+Monitoring!C1199,"-","")</f>
        <v>FAIRD4</v>
      </c>
      <c r="D1199" s="88" t="str">
        <f t="shared" si="91"/>
        <v>Site4</v>
      </c>
      <c r="E1199" s="89" t="str">
        <f t="shared" si="92"/>
        <v>Meadow</v>
      </c>
      <c r="F1199" s="90" t="str">
        <f t="shared" si="93"/>
        <v>FAIRDxMeadow</v>
      </c>
      <c r="G1199" s="91">
        <f>+Monitoring!G1199</f>
        <v>45181.493518518502</v>
      </c>
      <c r="H1199" s="91">
        <f>+Monitoring!H1199</f>
        <v>45181.494212963</v>
      </c>
      <c r="I1199" s="93">
        <f>+Monitoring!I1199</f>
        <v>6.94444497639779E-4</v>
      </c>
      <c r="J1199" s="92" t="e">
        <f>+Monitoring!#REF!</f>
        <v>#REF!</v>
      </c>
      <c r="K1199" s="88" t="str">
        <f>+Monitoring!S1199</f>
        <v>Diptera</v>
      </c>
      <c r="L1199" s="88" t="str">
        <f>+Monitoring!T1199</f>
        <v>Brachycera</v>
      </c>
      <c r="M1199" s="88" t="str">
        <f>+Monitoring!U1199</f>
        <v>Muscomorpha</v>
      </c>
      <c r="N1199" s="88" t="str">
        <f>+Monitoring!V1199</f>
        <v>Muscoidea</v>
      </c>
      <c r="O1199" s="88" t="str">
        <f>+Monitoring!W1199</f>
        <v>Muscidae</v>
      </c>
      <c r="P1199" s="88" t="str">
        <f>+Monitoring!X1199</f>
        <v>#N/C</v>
      </c>
      <c r="Q1199" s="88" t="str">
        <f>+Monitoring!Y1199</f>
        <v>#N/C</v>
      </c>
      <c r="R1199" s="88" t="str">
        <f>+Monitoring!Z1199</f>
        <v>#N/C</v>
      </c>
      <c r="S1199" s="88" t="e">
        <f>+Monitoring!#REF!</f>
        <v>#REF!</v>
      </c>
      <c r="T1199" s="101" t="e">
        <f>+Monitoring!#REF!</f>
        <v>#REF!</v>
      </c>
    </row>
    <row r="1200" spans="1:20" x14ac:dyDescent="0.3">
      <c r="A1200" s="88">
        <f t="shared" si="94"/>
        <v>1199</v>
      </c>
      <c r="B1200" s="88" t="str">
        <f t="shared" si="90"/>
        <v>FAIRD</v>
      </c>
      <c r="C1200" s="88" t="str">
        <f>SUBSTITUTE(+Monitoring!C1200,"-","")</f>
        <v>FAIRD4</v>
      </c>
      <c r="D1200" s="88" t="str">
        <f t="shared" si="91"/>
        <v>Site4</v>
      </c>
      <c r="E1200" s="89" t="str">
        <f t="shared" si="92"/>
        <v>Meadow</v>
      </c>
      <c r="F1200" s="90" t="str">
        <f t="shared" si="93"/>
        <v>FAIRDxMeadow</v>
      </c>
      <c r="G1200" s="91">
        <f>+Monitoring!G1200</f>
        <v>45181.522916666698</v>
      </c>
      <c r="H1200" s="91">
        <f>+Monitoring!H1200</f>
        <v>45181.762812499997</v>
      </c>
      <c r="I1200" s="93">
        <f>+Monitoring!I1200</f>
        <v>0.2398958332996699</v>
      </c>
      <c r="J1200" s="92" t="e">
        <f>+Monitoring!#REF!</f>
        <v>#REF!</v>
      </c>
      <c r="K1200" s="88" t="str">
        <f>+Monitoring!S1200</f>
        <v>Coleoptera</v>
      </c>
      <c r="L1200" s="88" t="str">
        <f>+Monitoring!T1200</f>
        <v>Polyphaga</v>
      </c>
      <c r="M1200" s="88" t="str">
        <f>+Monitoring!U1200</f>
        <v>Cucujiformia</v>
      </c>
      <c r="N1200" s="88" t="str">
        <f>+Monitoring!V1200</f>
        <v>Coccinelloidea</v>
      </c>
      <c r="O1200" s="88" t="str">
        <f>+Monitoring!W1200</f>
        <v>Coccinellidae</v>
      </c>
      <c r="P1200" s="88" t="str">
        <f>+Monitoring!X1200</f>
        <v>Coccinellinae</v>
      </c>
      <c r="Q1200" s="88" t="str">
        <f>+Monitoring!Y1200</f>
        <v>Harmonia</v>
      </c>
      <c r="R1200" s="88" t="str">
        <f>+Monitoring!Z1200</f>
        <v>#N/C</v>
      </c>
      <c r="S1200" s="88" t="e">
        <f>+Monitoring!#REF!</f>
        <v>#REF!</v>
      </c>
      <c r="T1200" s="101" t="e">
        <f>+Monitoring!#REF!</f>
        <v>#REF!</v>
      </c>
    </row>
    <row r="1201" spans="1:20" x14ac:dyDescent="0.3">
      <c r="A1201" s="88">
        <f t="shared" si="94"/>
        <v>1200</v>
      </c>
      <c r="B1201" s="88" t="str">
        <f t="shared" si="90"/>
        <v>FAIRD</v>
      </c>
      <c r="C1201" s="88" t="str">
        <f>SUBSTITUTE(+Monitoring!C1201,"-","")</f>
        <v>FAIRD4</v>
      </c>
      <c r="D1201" s="88" t="str">
        <f t="shared" si="91"/>
        <v>Site4</v>
      </c>
      <c r="E1201" s="89" t="str">
        <f t="shared" si="92"/>
        <v>Meadow</v>
      </c>
      <c r="F1201" s="90" t="str">
        <f t="shared" si="93"/>
        <v>FAIRDxMeadow</v>
      </c>
      <c r="G1201" s="91">
        <f>+Monitoring!G1201</f>
        <v>45181.765590277799</v>
      </c>
      <c r="H1201" s="91">
        <f>+Monitoring!H1201</f>
        <v>45181.765706018501</v>
      </c>
      <c r="I1201" s="93">
        <f>+Monitoring!I1201</f>
        <v>1.1574070231290534E-4</v>
      </c>
      <c r="J1201" s="92" t="e">
        <f>+Monitoring!#REF!</f>
        <v>#REF!</v>
      </c>
      <c r="K1201" s="88" t="str">
        <f>+Monitoring!S1201</f>
        <v>Diptera</v>
      </c>
      <c r="L1201" s="88" t="str">
        <f>+Monitoring!T1201</f>
        <v>Brachycera</v>
      </c>
      <c r="M1201" s="88" t="str">
        <f>+Monitoring!U1201</f>
        <v>#N/C</v>
      </c>
      <c r="N1201" s="88" t="str">
        <f>+Monitoring!V1201</f>
        <v>#N/C</v>
      </c>
      <c r="O1201" s="88" t="str">
        <f>+Monitoring!W1201</f>
        <v>#N/C</v>
      </c>
      <c r="P1201" s="88" t="str">
        <f>+Monitoring!X1201</f>
        <v>#N/C</v>
      </c>
      <c r="Q1201" s="88" t="str">
        <f>+Monitoring!Y1201</f>
        <v>#N/C</v>
      </c>
      <c r="R1201" s="88" t="str">
        <f>+Monitoring!Z1201</f>
        <v>#N/C</v>
      </c>
      <c r="S1201" s="88" t="e">
        <f>+Monitoring!#REF!</f>
        <v>#REF!</v>
      </c>
      <c r="T1201" s="101" t="e">
        <f>+Monitoring!#REF!</f>
        <v>#REF!</v>
      </c>
    </row>
    <row r="1202" spans="1:20" x14ac:dyDescent="0.3">
      <c r="A1202" s="88">
        <f t="shared" si="94"/>
        <v>1201</v>
      </c>
      <c r="B1202" s="88" t="str">
        <f t="shared" si="90"/>
        <v>FAIRD</v>
      </c>
      <c r="C1202" s="88" t="str">
        <f>SUBSTITUTE(+Monitoring!C1202,"-","")</f>
        <v>FAIRD4</v>
      </c>
      <c r="D1202" s="88" t="str">
        <f t="shared" si="91"/>
        <v>Site4</v>
      </c>
      <c r="E1202" s="89" t="str">
        <f t="shared" si="92"/>
        <v>Meadow</v>
      </c>
      <c r="F1202" s="90" t="str">
        <f t="shared" si="93"/>
        <v>FAIRDxMeadow</v>
      </c>
      <c r="G1202" s="91">
        <f>+Monitoring!G1202</f>
        <v>45182.4327893519</v>
      </c>
      <c r="H1202" s="91">
        <f>+Monitoring!H1202</f>
        <v>45182.433715277803</v>
      </c>
      <c r="I1202" s="93">
        <f>+Monitoring!I1202</f>
        <v>9.2592590226558968E-4</v>
      </c>
      <c r="J1202" s="92" t="e">
        <f>+Monitoring!#REF!</f>
        <v>#REF!</v>
      </c>
      <c r="K1202" s="88" t="str">
        <f>+Monitoring!S1202</f>
        <v>Diptera</v>
      </c>
      <c r="L1202" s="88" t="str">
        <f>+Monitoring!T1202</f>
        <v>Brachycera</v>
      </c>
      <c r="M1202" s="88" t="str">
        <f>+Monitoring!U1202</f>
        <v>Muscomorpha</v>
      </c>
      <c r="N1202" s="88" t="str">
        <f>+Monitoring!V1202</f>
        <v>Muscoidea</v>
      </c>
      <c r="O1202" s="88" t="str">
        <f>+Monitoring!W1202</f>
        <v>#N/C</v>
      </c>
      <c r="P1202" s="88" t="str">
        <f>+Monitoring!X1202</f>
        <v>#N/C</v>
      </c>
      <c r="Q1202" s="88" t="str">
        <f>+Monitoring!Y1202</f>
        <v>#N/C</v>
      </c>
      <c r="R1202" s="88" t="str">
        <f>+Monitoring!Z1202</f>
        <v>#N/C</v>
      </c>
      <c r="S1202" s="88" t="e">
        <f>+Monitoring!#REF!</f>
        <v>#REF!</v>
      </c>
      <c r="T1202" s="101" t="e">
        <f>+Monitoring!#REF!</f>
        <v>#REF!</v>
      </c>
    </row>
    <row r="1203" spans="1:20" x14ac:dyDescent="0.3">
      <c r="A1203" s="88">
        <f t="shared" si="94"/>
        <v>1202</v>
      </c>
      <c r="B1203" s="88" t="str">
        <f t="shared" si="90"/>
        <v>FAIRD</v>
      </c>
      <c r="C1203" s="88" t="str">
        <f>SUBSTITUTE(+Monitoring!C1203,"-","")</f>
        <v>FAIRD4</v>
      </c>
      <c r="D1203" s="88" t="str">
        <f t="shared" si="91"/>
        <v>Site4</v>
      </c>
      <c r="E1203" s="89" t="str">
        <f t="shared" si="92"/>
        <v>Meadow</v>
      </c>
      <c r="F1203" s="90" t="str">
        <f t="shared" si="93"/>
        <v>FAIRDxMeadow</v>
      </c>
      <c r="G1203" s="91">
        <f>+Monitoring!G1203</f>
        <v>45182.449756944399</v>
      </c>
      <c r="H1203" s="91">
        <f>+Monitoring!H1203</f>
        <v>45182.450115740699</v>
      </c>
      <c r="I1203" s="93">
        <f>+Monitoring!I1203</f>
        <v>3.5879630013369024E-4</v>
      </c>
      <c r="J1203" s="92" t="e">
        <f>+Monitoring!#REF!</f>
        <v>#REF!</v>
      </c>
      <c r="K1203" s="88" t="str">
        <f>+Monitoring!S1203</f>
        <v>Coleoptera</v>
      </c>
      <c r="L1203" s="88" t="str">
        <f>+Monitoring!T1203</f>
        <v>Polyphaga</v>
      </c>
      <c r="M1203" s="88" t="str">
        <f>+Monitoring!U1203</f>
        <v>Cucujiformia</v>
      </c>
      <c r="N1203" s="88" t="str">
        <f>+Monitoring!V1203</f>
        <v>Coccinelloidea</v>
      </c>
      <c r="O1203" s="88" t="str">
        <f>+Monitoring!W1203</f>
        <v>Coccinellidae</v>
      </c>
      <c r="P1203" s="88" t="str">
        <f>+Monitoring!X1203</f>
        <v>Coccinellinae</v>
      </c>
      <c r="Q1203" s="88" t="str">
        <f>+Monitoring!Y1203</f>
        <v>Coccinellini</v>
      </c>
      <c r="R1203" s="88" t="str">
        <f>+Monitoring!Z1203</f>
        <v>#N/C</v>
      </c>
      <c r="S1203" s="88" t="e">
        <f>+Monitoring!#REF!</f>
        <v>#REF!</v>
      </c>
      <c r="T1203" s="101" t="e">
        <f>+Monitoring!#REF!</f>
        <v>#REF!</v>
      </c>
    </row>
    <row r="1204" spans="1:20" x14ac:dyDescent="0.3">
      <c r="A1204" s="88">
        <f t="shared" si="94"/>
        <v>1203</v>
      </c>
      <c r="B1204" s="88" t="str">
        <f t="shared" si="90"/>
        <v>FAIRD</v>
      </c>
      <c r="C1204" s="88" t="str">
        <f>SUBSTITUTE(+Monitoring!C1204,"-","")</f>
        <v>FAIRD4</v>
      </c>
      <c r="D1204" s="88" t="str">
        <f t="shared" si="91"/>
        <v>Site4</v>
      </c>
      <c r="E1204" s="89" t="str">
        <f t="shared" si="92"/>
        <v>Meadow</v>
      </c>
      <c r="F1204" s="90" t="str">
        <f t="shared" si="93"/>
        <v>FAIRDxMeadow</v>
      </c>
      <c r="G1204" s="91">
        <f>+Monitoring!G1204</f>
        <v>45182.473796296297</v>
      </c>
      <c r="H1204" s="91">
        <f>+Monitoring!H1204</f>
        <v>45182.4780439815</v>
      </c>
      <c r="I1204" s="93">
        <f>+Monitoring!I1204</f>
        <v>4.2476852031541057E-3</v>
      </c>
      <c r="J1204" s="92" t="e">
        <f>+Monitoring!#REF!</f>
        <v>#REF!</v>
      </c>
      <c r="K1204" s="88" t="str">
        <f>+Monitoring!S1204</f>
        <v>Diptera</v>
      </c>
      <c r="L1204" s="88" t="str">
        <f>+Monitoring!T1204</f>
        <v>Brachycera</v>
      </c>
      <c r="M1204" s="88" t="str">
        <f>+Monitoring!U1204</f>
        <v>Muscomorpha</v>
      </c>
      <c r="N1204" s="88" t="str">
        <f>+Monitoring!V1204</f>
        <v>Lauxanioidea</v>
      </c>
      <c r="O1204" s="88" t="str">
        <f>+Monitoring!W1204</f>
        <v>Lauxaniidae</v>
      </c>
      <c r="P1204" s="88" t="str">
        <f>+Monitoring!X1204</f>
        <v>Lauxaniinae</v>
      </c>
      <c r="Q1204" s="88" t="str">
        <f>+Monitoring!Y1204</f>
        <v>Calliopum</v>
      </c>
      <c r="R1204" s="88" t="str">
        <f>+Monitoring!Z1204</f>
        <v>#N/C</v>
      </c>
      <c r="S1204" s="88" t="e">
        <f>+Monitoring!#REF!</f>
        <v>#REF!</v>
      </c>
      <c r="T1204" s="101" t="e">
        <f>+Monitoring!#REF!</f>
        <v>#REF!</v>
      </c>
    </row>
    <row r="1205" spans="1:20" x14ac:dyDescent="0.3">
      <c r="A1205" s="88">
        <f t="shared" si="94"/>
        <v>1204</v>
      </c>
      <c r="B1205" s="88" t="str">
        <f t="shared" si="90"/>
        <v>FAIRD</v>
      </c>
      <c r="C1205" s="88" t="str">
        <f>SUBSTITUTE(+Monitoring!C1205,"-","")</f>
        <v>FAIRD4</v>
      </c>
      <c r="D1205" s="88" t="str">
        <f t="shared" si="91"/>
        <v>Site4</v>
      </c>
      <c r="E1205" s="89" t="str">
        <f t="shared" si="92"/>
        <v>Meadow</v>
      </c>
      <c r="F1205" s="90" t="str">
        <f t="shared" si="93"/>
        <v>FAIRDxMeadow</v>
      </c>
      <c r="G1205" s="91">
        <f>+Monitoring!G1205</f>
        <v>45182.503622685203</v>
      </c>
      <c r="H1205" s="91">
        <f>+Monitoring!H1205</f>
        <v>45182.504120370402</v>
      </c>
      <c r="I1205" s="93">
        <f>+Monitoring!I1205</f>
        <v>4.9768519966164604E-4</v>
      </c>
      <c r="J1205" s="92" t="e">
        <f>+Monitoring!#REF!</f>
        <v>#REF!</v>
      </c>
      <c r="K1205" s="88" t="str">
        <f>+Monitoring!S1205</f>
        <v>Diptera</v>
      </c>
      <c r="L1205" s="88" t="str">
        <f>+Monitoring!T1205</f>
        <v>Brachycera</v>
      </c>
      <c r="M1205" s="88" t="str">
        <f>+Monitoring!U1205</f>
        <v>#N/C</v>
      </c>
      <c r="N1205" s="88" t="str">
        <f>+Monitoring!V1205</f>
        <v>#N/C</v>
      </c>
      <c r="O1205" s="88" t="str">
        <f>+Monitoring!W1205</f>
        <v>#N/C</v>
      </c>
      <c r="P1205" s="88" t="str">
        <f>+Monitoring!X1205</f>
        <v>#N/C</v>
      </c>
      <c r="Q1205" s="88" t="str">
        <f>+Monitoring!Y1205</f>
        <v>#N/C</v>
      </c>
      <c r="R1205" s="88" t="str">
        <f>+Monitoring!Z1205</f>
        <v>#N/C</v>
      </c>
      <c r="S1205" s="88" t="e">
        <f>+Monitoring!#REF!</f>
        <v>#REF!</v>
      </c>
      <c r="T1205" s="101" t="e">
        <f>+Monitoring!#REF!</f>
        <v>#REF!</v>
      </c>
    </row>
    <row r="1206" spans="1:20" x14ac:dyDescent="0.3">
      <c r="A1206" s="88">
        <f t="shared" si="94"/>
        <v>1205</v>
      </c>
      <c r="B1206" s="88" t="str">
        <f t="shared" si="90"/>
        <v>FAIRD</v>
      </c>
      <c r="C1206" s="88" t="str">
        <f>SUBSTITUTE(+Monitoring!C1206,"-","")</f>
        <v>FAIRD4</v>
      </c>
      <c r="D1206" s="88" t="str">
        <f t="shared" si="91"/>
        <v>Site4</v>
      </c>
      <c r="E1206" s="89" t="str">
        <f t="shared" si="92"/>
        <v>Meadow</v>
      </c>
      <c r="F1206" s="90" t="str">
        <f t="shared" si="93"/>
        <v>FAIRDxMeadow</v>
      </c>
      <c r="G1206" s="91">
        <f>+Monitoring!G1206</f>
        <v>45182.593217592599</v>
      </c>
      <c r="H1206" s="91">
        <f>+Monitoring!H1206</f>
        <v>45182.593402777798</v>
      </c>
      <c r="I1206" s="93">
        <f>+Monitoring!I1206</f>
        <v>1.8518519937060773E-4</v>
      </c>
      <c r="J1206" s="92" t="e">
        <f>+Monitoring!#REF!</f>
        <v>#REF!</v>
      </c>
      <c r="K1206" s="88" t="str">
        <f>+Monitoring!S1206</f>
        <v>Diptera</v>
      </c>
      <c r="L1206" s="88" t="str">
        <f>+Monitoring!T1206</f>
        <v>Brachycera</v>
      </c>
      <c r="M1206" s="88" t="str">
        <f>+Monitoring!U1206</f>
        <v>Muscomorpha</v>
      </c>
      <c r="N1206" s="88" t="str">
        <f>+Monitoring!V1206</f>
        <v>Oestroidea</v>
      </c>
      <c r="O1206" s="88" t="str">
        <f>+Monitoring!W1206</f>
        <v>Sarcophagidae</v>
      </c>
      <c r="P1206" s="88" t="str">
        <f>+Monitoring!X1206</f>
        <v>#N/C</v>
      </c>
      <c r="Q1206" s="88" t="str">
        <f>+Monitoring!Y1206</f>
        <v>#N/C</v>
      </c>
      <c r="R1206" s="88" t="str">
        <f>+Monitoring!Z1206</f>
        <v>#N/C</v>
      </c>
      <c r="S1206" s="88" t="e">
        <f>+Monitoring!#REF!</f>
        <v>#REF!</v>
      </c>
      <c r="T1206" s="101" t="e">
        <f>+Monitoring!#REF!</f>
        <v>#REF!</v>
      </c>
    </row>
    <row r="1207" spans="1:20" x14ac:dyDescent="0.3">
      <c r="A1207" s="88">
        <f t="shared" si="94"/>
        <v>1206</v>
      </c>
      <c r="B1207" s="88" t="str">
        <f t="shared" si="90"/>
        <v>FAIRD</v>
      </c>
      <c r="C1207" s="88" t="str">
        <f>SUBSTITUTE(+Monitoring!C1207,"-","")</f>
        <v>FAIRD4</v>
      </c>
      <c r="D1207" s="88" t="str">
        <f t="shared" si="91"/>
        <v>Site4</v>
      </c>
      <c r="E1207" s="89" t="str">
        <f t="shared" si="92"/>
        <v>Meadow</v>
      </c>
      <c r="F1207" s="90" t="str">
        <f t="shared" si="93"/>
        <v>FAIRDxMeadow</v>
      </c>
      <c r="G1207" s="91">
        <f>+Monitoring!G1207</f>
        <v>45182.664270833302</v>
      </c>
      <c r="H1207" s="91">
        <f>+Monitoring!H1207</f>
        <v>45182.719837962999</v>
      </c>
      <c r="I1207" s="93">
        <f>+Monitoring!I1207</f>
        <v>5.5567129697010387E-2</v>
      </c>
      <c r="J1207" s="92" t="e">
        <f>+Monitoring!#REF!</f>
        <v>#REF!</v>
      </c>
      <c r="K1207" s="88" t="str">
        <f>+Monitoring!S1207</f>
        <v>Coleoptera</v>
      </c>
      <c r="L1207" s="88" t="str">
        <f>+Monitoring!T1207</f>
        <v>Polyphaga</v>
      </c>
      <c r="M1207" s="88" t="str">
        <f>+Monitoring!U1207</f>
        <v>Cucujiformia</v>
      </c>
      <c r="N1207" s="88" t="str">
        <f>+Monitoring!V1207</f>
        <v>Coccinelloidea</v>
      </c>
      <c r="O1207" s="88" t="str">
        <f>+Monitoring!W1207</f>
        <v>Coccinellidae</v>
      </c>
      <c r="P1207" s="88" t="str">
        <f>+Monitoring!X1207</f>
        <v>Coccinellinae</v>
      </c>
      <c r="Q1207" s="88" t="str">
        <f>+Monitoring!Y1207</f>
        <v>Coccinellini</v>
      </c>
      <c r="R1207" s="88" t="str">
        <f>+Monitoring!Z1207</f>
        <v>#N/C</v>
      </c>
      <c r="S1207" s="88" t="e">
        <f>+Monitoring!#REF!</f>
        <v>#REF!</v>
      </c>
      <c r="T1207" s="101" t="e">
        <f>+Monitoring!#REF!</f>
        <v>#REF!</v>
      </c>
    </row>
    <row r="1208" spans="1:20" x14ac:dyDescent="0.3">
      <c r="A1208" s="88">
        <f t="shared" si="94"/>
        <v>1207</v>
      </c>
      <c r="B1208" s="88" t="str">
        <f t="shared" si="90"/>
        <v>FAIRD</v>
      </c>
      <c r="C1208" s="88" t="str">
        <f>SUBSTITUTE(+Monitoring!C1208,"-","")</f>
        <v>FAIRD4</v>
      </c>
      <c r="D1208" s="88" t="str">
        <f t="shared" si="91"/>
        <v>Site4</v>
      </c>
      <c r="E1208" s="89" t="str">
        <f t="shared" si="92"/>
        <v>Meadow</v>
      </c>
      <c r="F1208" s="90" t="str">
        <f t="shared" si="93"/>
        <v>FAIRDxMeadow</v>
      </c>
      <c r="G1208" s="91">
        <f>+Monitoring!G1208</f>
        <v>45182.714409722197</v>
      </c>
      <c r="H1208" s="91">
        <f>+Monitoring!H1208</f>
        <v>45182.714641203696</v>
      </c>
      <c r="I1208" s="93">
        <f>+Monitoring!I1208</f>
        <v>2.3148149921325967E-4</v>
      </c>
      <c r="J1208" s="92" t="e">
        <f>+Monitoring!#REF!</f>
        <v>#REF!</v>
      </c>
      <c r="K1208" s="88" t="str">
        <f>+Monitoring!S1208</f>
        <v>Diptera</v>
      </c>
      <c r="L1208" s="88" t="str">
        <f>+Monitoring!T1208</f>
        <v>Brachycera</v>
      </c>
      <c r="M1208" s="88" t="str">
        <f>+Monitoring!U1208</f>
        <v>Muscomorpha</v>
      </c>
      <c r="N1208" s="88" t="str">
        <f>+Monitoring!V1208</f>
        <v>Muscoidea</v>
      </c>
      <c r="O1208" s="88" t="str">
        <f>+Monitoring!W1208</f>
        <v>Fanniidae</v>
      </c>
      <c r="P1208" s="88">
        <f>+Monitoring!X1208</f>
        <v>0</v>
      </c>
      <c r="Q1208" s="88" t="str">
        <f>+Monitoring!Y1208</f>
        <v>Fannia</v>
      </c>
      <c r="R1208" s="88" t="str">
        <f>+Monitoring!Z1208</f>
        <v>#N/C</v>
      </c>
      <c r="S1208" s="88" t="e">
        <f>+Monitoring!#REF!</f>
        <v>#REF!</v>
      </c>
      <c r="T1208" s="101" t="e">
        <f>+Monitoring!#REF!</f>
        <v>#REF!</v>
      </c>
    </row>
    <row r="1209" spans="1:20" x14ac:dyDescent="0.3">
      <c r="E1209" s="89"/>
      <c r="F1209" s="90"/>
      <c r="G1209" s="91"/>
      <c r="H1209" s="91"/>
      <c r="I1209" s="94"/>
      <c r="J1209" s="92"/>
    </row>
  </sheetData>
  <conditionalFormatting sqref="I2:I1208">
    <cfRule type="cellIs" dxfId="1" priority="1" operator="lessThan">
      <formula>0</formula>
    </cfRule>
  </conditionalFormatting>
  <conditionalFormatting sqref="I1209">
    <cfRule type="cellIs" dxfId="0" priority="2" operator="less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Taxonomy_UniqueValues</vt:lpstr>
      <vt:lpstr>ClassificationClasses</vt:lpstr>
      <vt:lpstr>Video_List</vt:lpstr>
      <vt:lpstr>Suborder_correction</vt:lpstr>
      <vt:lpstr>Infraorder_correction</vt:lpstr>
      <vt:lpstr>Superfamily_correction</vt:lpstr>
      <vt:lpstr>Class_correction</vt:lpstr>
      <vt:lpstr>Monitoring</vt:lpstr>
      <vt:lpstr>For_Statistics</vt:lpstr>
      <vt:lpstr>Suborder_correction!Área_de_extracción</vt:lpstr>
      <vt:lpstr>Taxonomy_UniqueValues!Área_de_extracción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chiavass</dc:creator>
  <cp:keywords/>
  <dc:description/>
  <cp:lastModifiedBy>Juan Chiavassa</cp:lastModifiedBy>
  <cp:revision>1</cp:revision>
  <dcterms:created xsi:type="dcterms:W3CDTF">2025-03-24T09:24:03Z</dcterms:created>
  <dcterms:modified xsi:type="dcterms:W3CDTF">2025-12-03T21:57:27Z</dcterms:modified>
  <cp:category/>
  <cp:contentStatus/>
</cp:coreProperties>
</file>